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tables/table31.xml" ContentType="application/vnd.openxmlformats-officedocument.spreadsheetml.table+xml"/>
  <Override PartName="/xl/worksheets/sheet34.xml" ContentType="application/vnd.openxmlformats-officedocument.spreadsheetml.worksheet+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sheets/sheet49.xml" ContentType="application/vnd.openxmlformats-officedocument.spreadsheetml.worksheet+xml"/>
  <Override PartName="/xl/tables/table46.xml" ContentType="application/vnd.openxmlformats-officedocument.spreadsheetml.table+xml"/>
  <Override PartName="/xl/worksheets/sheet50.xml" ContentType="application/vnd.openxmlformats-officedocument.spreadsheetml.worksheet+xml"/>
  <Override PartName="/xl/tables/table47.xml" ContentType="application/vnd.openxmlformats-officedocument.spreadsheetml.table+xml"/>
  <Override PartName="/xl/worksheets/sheet51.xml" ContentType="application/vnd.openxmlformats-officedocument.spreadsheetml.worksheet+xml"/>
  <Override PartName="/xl/tables/table48.xml" ContentType="application/vnd.openxmlformats-officedocument.spreadsheetml.table+xml"/>
  <Override PartName="/xl/worksheets/sheet52.xml" ContentType="application/vnd.openxmlformats-officedocument.spreadsheetml.worksheet+xml"/>
  <Override PartName="/xl/tables/table49.xml" ContentType="application/vnd.openxmlformats-officedocument.spreadsheetml.table+xml"/>
  <Override PartName="/xl/worksheets/sheet53.xml" ContentType="application/vnd.openxmlformats-officedocument.spreadsheetml.worksheet+xml"/>
  <Override PartName="/xl/tables/table50.xml" ContentType="application/vnd.openxmlformats-officedocument.spreadsheetml.table+xml"/>
  <Override PartName="/xl/worksheets/sheet54.xml" ContentType="application/vnd.openxmlformats-officedocument.spreadsheetml.worksheet+xml"/>
  <Override PartName="/xl/tables/table51.xml" ContentType="application/vnd.openxmlformats-officedocument.spreadsheetml.table+xml"/>
  <Override PartName="/xl/worksheets/sheet55.xml" ContentType="application/vnd.openxmlformats-officedocument.spreadsheetml.worksheet+xml"/>
  <Override PartName="/xl/tables/table52.xml" ContentType="application/vnd.openxmlformats-officedocument.spreadsheetml.table+xml"/>
  <Override PartName="/xl/worksheets/sheet56.xml" ContentType="application/vnd.openxmlformats-officedocument.spreadsheetml.worksheet+xml"/>
  <Override PartName="/xl/tables/table53.xml" ContentType="application/vnd.openxmlformats-officedocument.spreadsheetml.table+xml"/>
  <Override PartName="/xl/worksheets/sheet57.xml" ContentType="application/vnd.openxmlformats-officedocument.spreadsheetml.worksheet+xml"/>
  <Override PartName="/xl/tables/table54.xml" ContentType="application/vnd.openxmlformats-officedocument.spreadsheetml.table+xml"/>
  <Override PartName="/xl/worksheets/sheet5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7e45076913488a" /></Relationships>
</file>

<file path=xl/workbook.xml><?xml version="1.0" encoding="utf-8"?>
<x:workbook xmlns:x="http://schemas.openxmlformats.org/spreadsheetml/2006/main">
  <x:sheets>
    <x:sheet xmlns:r="http://schemas.openxmlformats.org/officeDocument/2006/relationships" name="P0 Summary" sheetId="1" r:id="Rd32ce8eb8f654371"/>
    <x:sheet xmlns:r="http://schemas.openxmlformats.org/officeDocument/2006/relationships" name="Source Classification" sheetId="2" r:id="R9e3dc630e09a4faa"/>
    <x:sheet xmlns:r="http://schemas.openxmlformats.org/officeDocument/2006/relationships" name="Candidate Universe" sheetId="3" r:id="Rd9a6a2597ed64f28"/>
    <x:sheet xmlns:r="http://schemas.openxmlformats.org/officeDocument/2006/relationships" name="Exclusion Register" sheetId="4" r:id="R0148920fdef1464f"/>
    <x:sheet xmlns:r="http://schemas.openxmlformats.org/officeDocument/2006/relationships" name="Applicability Gates" sheetId="5" r:id="R145c2bc0b5614a68"/>
    <x:sheet xmlns:r="http://schemas.openxmlformats.org/officeDocument/2006/relationships" name="Listing Matrix" sheetId="6" r:id="R06608d9eceae4ea3"/>
    <x:sheet xmlns:r="http://schemas.openxmlformats.org/officeDocument/2006/relationships" name="Holds Register" sheetId="7" r:id="Rfc0ee6017a8b4bb4"/>
    <x:sheet xmlns:r="http://schemas.openxmlformats.org/officeDocument/2006/relationships" name="Source Register" sheetId="8" r:id="Rd10f6b29756a495c"/>
    <x:sheet xmlns:r="http://schemas.openxmlformats.org/officeDocument/2006/relationships" name="Change Ledger" sheetId="9" r:id="R42593ee825084602"/>
    <x:sheet xmlns:r="http://schemas.openxmlformats.org/officeDocument/2006/relationships" name="Version History" sheetId="10" r:id="R6495360803b941e0"/>
    <x:sheet xmlns:r="http://schemas.openxmlformats.org/officeDocument/2006/relationships" name="P1 Summary" sheetId="11" r:id="R858d5c2c49ad4b06"/>
    <x:sheet xmlns:r="http://schemas.openxmlformats.org/officeDocument/2006/relationships" name="P1 Universe Validation" sheetId="12" r:id="Rc20b7c99cb774efc"/>
    <x:sheet xmlns:r="http://schemas.openxmlformats.org/officeDocument/2006/relationships" name="P1 Coverage Gaps" sheetId="13" r:id="Rdf99578de9f64e46"/>
    <x:sheet xmlns:r="http://schemas.openxmlformats.org/officeDocument/2006/relationships" name="P1 Consolidation Map" sheetId="14" r:id="R8f647e84b64d464d"/>
    <x:sheet xmlns:r="http://schemas.openxmlformats.org/officeDocument/2006/relationships" name="P1 Evidence Register" sheetId="15" r:id="Rc3af3c500f70493e"/>
    <x:sheet xmlns:r="http://schemas.openxmlformats.org/officeDocument/2006/relationships" name="P1 Gate Decisions" sheetId="16" r:id="Re8384dbf608e4722"/>
    <x:sheet xmlns:r="http://schemas.openxmlformats.org/officeDocument/2006/relationships" name="P1 Holds Decisions" sheetId="17" r:id="R16f4508656d2402f"/>
    <x:sheet xmlns:r="http://schemas.openxmlformats.org/officeDocument/2006/relationships" name="P2 Summary" sheetId="18" r:id="Rde2f1de6464e4af3"/>
    <x:sheet xmlns:r="http://schemas.openxmlformats.org/officeDocument/2006/relationships" name="P2 Source Disposition" sheetId="19" r:id="R2e9311daf9b945b4"/>
    <x:sheet xmlns:r="http://schemas.openxmlformats.org/officeDocument/2006/relationships" name="P2 Atomic Provisions" sheetId="20" r:id="Rdffa461c9c674fc9"/>
    <x:sheet xmlns:r="http://schemas.openxmlformats.org/officeDocument/2006/relationships" name="P2 Applicability Rules" sheetId="21" r:id="R77b551f38b3343e2"/>
    <x:sheet xmlns:r="http://schemas.openxmlformats.org/officeDocument/2006/relationships" name="P2 Boundary Decisions" sheetId="22" r:id="Rd453d04af81e4c63"/>
    <x:sheet xmlns:r="http://schemas.openxmlformats.org/officeDocument/2006/relationships" name="P2 Holds Decisions" sheetId="23" r:id="R9a91dff862624106"/>
    <x:sheet xmlns:r="http://schemas.openxmlformats.org/officeDocument/2006/relationships" name="P2 QA Reconciliation" sheetId="24" r:id="R098c4ccda5054b16"/>
    <x:sheet xmlns:r="http://schemas.openxmlformats.org/officeDocument/2006/relationships" name="P2 Evidence Register" sheetId="25" r:id="R828ef64ad21240db"/>
    <x:sheet xmlns:r="http://schemas.openxmlformats.org/officeDocument/2006/relationships" name="P3 Summary" sheetId="26" r:id="Raa7c72bb665a40ae"/>
    <x:sheet xmlns:r="http://schemas.openxmlformats.org/officeDocument/2006/relationships" name="P3 Methodology" sheetId="27" r:id="Ra0228efec0354a4d"/>
    <x:sheet xmlns:r="http://schemas.openxmlformats.org/officeDocument/2006/relationships" name="P3 Audit Procedures" sheetId="28" r:id="Rba24dd9b509d4149"/>
    <x:sheet xmlns:r="http://schemas.openxmlformats.org/officeDocument/2006/relationships" name="P3 Evidence Requirements" sheetId="29" r:id="R1dae2a9f9aa841c4"/>
    <x:sheet xmlns:r="http://schemas.openxmlformats.org/officeDocument/2006/relationships" name="P3 Observation Rules" sheetId="30" r:id="Rcf3899c3cf0a45a1"/>
    <x:sheet xmlns:r="http://schemas.openxmlformats.org/officeDocument/2006/relationships" name="P3 Operational Calendar" sheetId="31" r:id="R6cbec21d994f4143"/>
    <x:sheet xmlns:r="http://schemas.openxmlformats.org/officeDocument/2006/relationships" name="P3 Holds Decisions" sheetId="32" r:id="R6ed09eb51caf45ef"/>
    <x:sheet xmlns:r="http://schemas.openxmlformats.org/officeDocument/2006/relationships" name="P3 Coverage Reconciliation" sheetId="33" r:id="R349d48cbd6db45dc"/>
    <x:sheet xmlns:r="http://schemas.openxmlformats.org/officeDocument/2006/relationships" name="P4 Summary" sheetId="34" r:id="Raf4f5c5c53cf4aec"/>
    <x:sheet xmlns:r="http://schemas.openxmlformats.org/officeDocument/2006/relationships" name="P4 Source Currency" sheetId="35" r:id="R7b1e5541b98e4e38"/>
    <x:sheet xmlns:r="http://schemas.openxmlformats.org/officeDocument/2006/relationships" name="P4 Scenario Validation" sheetId="36" r:id="Rb873fbda09ec4cdc"/>
    <x:sheet xmlns:r="http://schemas.openxmlformats.org/officeDocument/2006/relationships" name="P4 Final Applicability" sheetId="37" r:id="Rb33b663783fc453f"/>
    <x:sheet xmlns:r="http://schemas.openxmlformats.org/officeDocument/2006/relationships" name="P4 Traceability Matrix" sheetId="38" r:id="R184badbf592449b2"/>
    <x:sheet xmlns:r="http://schemas.openxmlformats.org/officeDocument/2006/relationships" name="P4 Role Boundary" sheetId="39" r:id="R83aa432a94b94b61"/>
    <x:sheet xmlns:r="http://schemas.openxmlformats.org/officeDocument/2006/relationships" name="P4 Freeze Checklist" sheetId="40" r:id="R9831f12b94e94a29"/>
    <x:sheet xmlns:r="http://schemas.openxmlformats.org/officeDocument/2006/relationships" name="P4 Holds Decisions" sheetId="41" r:id="Re64f86db331848a8"/>
    <x:sheet xmlns:r="http://schemas.openxmlformats.org/officeDocument/2006/relationships" name="P4 QA Reconciliation" sheetId="42" r:id="Re8c7adbf0bf84a42"/>
    <x:sheet xmlns:r="http://schemas.openxmlformats.org/officeDocument/2006/relationships" name="P4R Namespace Approval" sheetId="43" r:id="Ra92bb5f5a33f45ef"/>
    <x:sheet xmlns:r="http://schemas.openxmlformats.org/officeDocument/2006/relationships" name="PROD Law Master" sheetId="44" r:id="Rcd2dd1e58ec14686"/>
    <x:sheet xmlns:r="http://schemas.openxmlformats.org/officeDocument/2006/relationships" name="PROD Provision Master" sheetId="45" r:id="Re858a16c8338432e"/>
    <x:sheet xmlns:r="http://schemas.openxmlformats.org/officeDocument/2006/relationships" name="PROD Compliance Master" sheetId="46" r:id="R42f35d7fc292439a"/>
    <x:sheet xmlns:r="http://schemas.openxmlformats.org/officeDocument/2006/relationships" name="PROD Audit Master" sheetId="47" r:id="R7566b87740134b8e"/>
    <x:sheet xmlns:r="http://schemas.openxmlformats.org/officeDocument/2006/relationships" name="PROD Evidence Master" sheetId="48" r:id="Rd574a2adf2b64d42"/>
    <x:sheet xmlns:r="http://schemas.openxmlformats.org/officeDocument/2006/relationships" name="PROD Observation Master" sheetId="49" r:id="R4b8b6aecbe994e63"/>
    <x:sheet xmlns:r="http://schemas.openxmlformats.org/officeDocument/2006/relationships" name="PROD Calendar Master" sheetId="50" r:id="Ra5ea6206455c42ab"/>
    <x:sheet xmlns:r="http://schemas.openxmlformats.org/officeDocument/2006/relationships" name="PROD Applicability Master" sheetId="51" r:id="Ra973efd4f4344fad"/>
    <x:sheet xmlns:r="http://schemas.openxmlformats.org/officeDocument/2006/relationships" name="PROD Traceability Map" sheetId="52" r:id="R3c03cacbbc4e4d38"/>
    <x:sheet xmlns:r="http://schemas.openxmlformats.org/officeDocument/2006/relationships" name="P4R ID Migration Map" sheetId="53" r:id="R10d14ca5c5c04e4c"/>
    <x:sheet xmlns:r="http://schemas.openxmlformats.org/officeDocument/2006/relationships" name="P4R Collision QA" sheetId="54" r:id="Rf340159f8a2d417f"/>
    <x:sheet xmlns:r="http://schemas.openxmlformats.org/officeDocument/2006/relationships" name="P4R Holds Closure" sheetId="55" r:id="Rf05cafaee03049b4"/>
    <x:sheet xmlns:r="http://schemas.openxmlformats.org/officeDocument/2006/relationships" name="P4R Freeze Release" sheetId="56" r:id="R819b2fdfd94f4daa"/>
    <x:sheet xmlns:r="http://schemas.openxmlformats.org/officeDocument/2006/relationships" name="P4R QA Reconciliation" sheetId="57" r:id="R18d0db1ed6014cc8"/>
    <x:sheet xmlns:r="http://schemas.openxmlformats.org/officeDocument/2006/relationships" name="P4R Summary" sheetId="58" r:id="Rdb1a8e590ffc4c2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4">
    <x:font>
      <x:sz val="11"/>
      <x:name val="Carlito"/>
    </x:font>
    <x:font>
      <x:b/>
      <x:sz val="16"/>
      <x:color rgb="FFFFFFFF"/>
      <x:name val="Carlito"/>
    </x:font>
    <x:font>
      <x:i/>
      <x:sz val="10"/>
      <x:color rgb="FF1F2937"/>
      <x:name val="Carlito"/>
    </x:font>
    <x:font>
      <x:b/>
      <x:sz val="10"/>
      <x:color rgb="FFFFFFFF"/>
      <x:name val="Carlito"/>
    </x:font>
    <x:font>
      <x:sz val="9"/>
      <x:color rgb="FF1F2937"/>
      <x:name val="Carlito"/>
    </x:font>
    <x:font>
      <x:b/>
      <x:sz val="9"/>
      <x:color rgb="FF1F2937"/>
      <x:name val="Carlito"/>
    </x:font>
    <x:font>
      <x:b/>
      <x:sz val="9"/>
      <x:color rgb="FF7F6000"/>
      <x:name val="Carlito"/>
    </x:font>
    <x:font>
      <x:b/>
      <x:sz val="11"/>
      <x:color rgb="FFFFFFFF"/>
      <x:name val="Carlito"/>
    </x:font>
    <x:font>
      <x:sz val="10"/>
      <x:color rgb="FF1F2937"/>
      <x:name val="Carlito"/>
    </x:font>
    <x:font>
      <x:b/>
      <x:sz val="9"/>
      <x:color rgb="FF375623"/>
      <x:name val="Carlito"/>
    </x:font>
    <x:font>
      <x:sz val="8"/>
      <x:color rgb="FF1F2937"/>
      <x:name val="Carlito"/>
    </x:font>
    <x:font>
      <x:sz val="10"/>
      <x:color rgb="FF7F6000"/>
      <x:name val="Carlito"/>
    </x:font>
    <x:font>
      <x:b/>
      <x:sz val="12"/>
      <x:color rgb="FF375623"/>
      <x:name val="Carlito"/>
    </x:font>
    <x:font>
      <x:sz val="10"/>
      <x:color rgb="FF375623"/>
      <x:name val="Carlito"/>
    </x:font>
  </x:fonts>
  <x:fills count="35">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0F6B78"/>
      </x:patternFill>
    </x:fill>
    <x:fill>
      <x:patternFill patternType="solid">
        <x:fgColor rgb="FFF5F7FA"/>
      </x:patternFill>
    </x:fill>
    <x:fill>
      <x:patternFill patternType="solid">
        <x:fgColor rgb="FFFFF2CC"/>
      </x:patternFill>
    </x:fill>
    <x:fill>
      <x:patternFill patternType="solid">
        <x:fgColor rgb="FF17365D"/>
      </x:patternFill>
    </x:fill>
    <x:fill>
      <x:patternFill patternType="solid">
        <x:fgColor rgb="FFEAF3F8"/>
      </x:patternFill>
    </x:fill>
    <x:fill>
      <x:patternFill patternType="solid">
        <x:fgColor rgb="FF0F6B78"/>
      </x:patternFill>
    </x:fill>
    <x:fill>
      <x:patternFill patternType="solid">
        <x:fgColor rgb="FFF5F7FA"/>
      </x:patternFill>
    </x:fill>
    <x:fill>
      <x:patternFill patternType="solid">
        <x:fgColor rgb="FFE2F0D9"/>
      </x:patternFill>
    </x:fill>
    <x:fill>
      <x:patternFill patternType="solid">
        <x:fgColor rgb="FFE7E6E6"/>
      </x:patternFill>
    </x:fill>
    <x:fill>
      <x:patternFill patternType="solid">
        <x:fgColor rgb="FF17365D"/>
      </x:patternFill>
    </x:fill>
    <x:fill>
      <x:patternFill patternType="solid">
        <x:fgColor rgb="FFEAF3F8"/>
      </x:patternFill>
    </x:fill>
    <x:fill>
      <x:patternFill patternType="solid">
        <x:fgColor rgb="FF0F6B78"/>
      </x:patternFill>
    </x:fill>
    <x:fill>
      <x:patternFill patternType="solid">
        <x:fgColor rgb="FFF5F7FA"/>
      </x:patternFill>
    </x:fill>
    <x:fill>
      <x:patternFill patternType="solid">
        <x:fgColor rgb="FFE2F0D9"/>
      </x:patternFill>
    </x:fill>
    <x:fill>
      <x:patternFill patternType="solid">
        <x:fgColor rgb="FF17365D"/>
      </x:patternFill>
    </x:fill>
    <x:fill>
      <x:patternFill patternType="solid">
        <x:fgColor rgb="FFEAF3F8"/>
      </x:patternFill>
    </x:fill>
    <x:fill>
      <x:patternFill patternType="solid">
        <x:fgColor rgb="FF0F6B78"/>
      </x:patternFill>
    </x:fill>
    <x:fill>
      <x:patternFill patternType="solid">
        <x:fgColor rgb="FFF5F7FA"/>
      </x:patternFill>
    </x:fill>
    <x:fill>
      <x:patternFill patternType="solid">
        <x:fgColor rgb="FFE2F0D9"/>
      </x:patternFill>
    </x:fill>
    <x:fill>
      <x:patternFill patternType="solid">
        <x:fgColor rgb="FFFFF2CC"/>
      </x:patternFill>
    </x:fill>
    <x:fill>
      <x:patternFill patternType="solid">
        <x:fgColor rgb="FF17365D"/>
      </x:patternFill>
    </x:fill>
    <x:fill>
      <x:patternFill patternType="solid">
        <x:fgColor rgb="FFEAF3F8"/>
      </x:patternFill>
    </x:fill>
    <x:fill>
      <x:patternFill patternType="solid">
        <x:fgColor rgb="FF0F6B78"/>
      </x:patternFill>
    </x:fill>
    <x:fill>
      <x:patternFill patternType="solid">
        <x:fgColor rgb="FFF5F7FA"/>
      </x:patternFill>
    </x:fill>
    <x:fill>
      <x:patternFill patternType="solid">
        <x:fgColor rgb="FFFFF2CC"/>
      </x:patternFill>
    </x:fill>
    <x:fill>
      <x:patternFill patternType="solid">
        <x:fgColor rgb="FFE2F0D9"/>
      </x:patternFill>
    </x:fill>
    <x:fill>
      <x:patternFill patternType="solid">
        <x:fgColor rgb="FF17365D"/>
      </x:patternFill>
    </x:fill>
    <x:fill>
      <x:patternFill patternType="solid">
        <x:fgColor rgb="FFEAF3F8"/>
      </x:patternFill>
    </x:fill>
    <x:fill>
      <x:patternFill patternType="solid">
        <x:fgColor rgb="FF0F6B78"/>
      </x:patternFill>
    </x:fill>
    <x:fill>
      <x:patternFill patternType="solid">
        <x:fgColor rgb="FFF5F7FA"/>
      </x:patternFill>
    </x:fill>
    <x:fill>
      <x:patternFill patternType="solid">
        <x:fgColor rgb="FFE2F0D9"/>
      </x:patternFill>
    </x:fill>
  </x:fills>
  <x:borders count="15">
    <x:border/>
    <x:border>
      <x:left style="thin">
        <x:color rgb="FFB8C2CC"/>
      </x:left>
      <x:top style="thin">
        <x:color rgb="FFB8C2CC"/>
      </x:top>
      <x:bottom style="thin">
        <x:color rgb="FFB8C2CC"/>
      </x:bottom>
    </x:border>
    <x:border>
      <x:right style="thin">
        <x:color rgb="FFB8C2CC"/>
      </x:right>
      <x:top style="thin">
        <x:color rgb="FFB8C2CC"/>
      </x:top>
      <x:bottom style="thin">
        <x:color rgb="FFB8C2CC"/>
      </x:bottom>
    </x:border>
    <x:border>
      <x:bottom style="thin">
        <x:color rgb="FFE5E7EB"/>
      </x:bottom>
    </x:border>
    <x:border>
      <x:top style="thin">
        <x:color rgb="FFE5E7EB"/>
      </x:top>
      <x:bottom style="thin">
        <x:color rgb="FFE5E7EB"/>
      </x:bottom>
    </x:border>
    <x:border>
      <x:top style="thin">
        <x:color rgb="FFE5E7EB"/>
      </x:top>
      <x:bottom style="thin">
        <x:color rgb="FFB8C2CC"/>
      </x:bottom>
    </x:border>
    <x:border>
      <x:left style="thin">
        <x:color rgb="FFB8C2CC"/>
      </x:left>
      <x:top style="thin">
        <x:color rgb="FFB8C2CC"/>
      </x:top>
    </x:border>
    <x:border>
      <x:top style="thin">
        <x:color rgb="FFB8C2CC"/>
      </x:top>
    </x:border>
    <x:border>
      <x:right style="thin">
        <x:color rgb="FFB8C2CC"/>
      </x:right>
      <x:top style="thin">
        <x:color rgb="FFB8C2CC"/>
      </x:top>
    </x:border>
    <x:border>
      <x:left style="thin">
        <x:color rgb="FFB8C2CC"/>
      </x:left>
    </x:border>
    <x:border>
      <x:right style="thin">
        <x:color rgb="FFB8C2CC"/>
      </x:right>
    </x:border>
    <x:border>
      <x:left style="thin">
        <x:color rgb="FFB8C2CC"/>
      </x:left>
      <x:bottom style="thin">
        <x:color rgb="FFB8C2CC"/>
      </x:bottom>
    </x:border>
    <x:border>
      <x:bottom style="thin">
        <x:color rgb="FFB8C2CC"/>
      </x:bottom>
    </x:border>
    <x:border>
      <x:right style="thin">
        <x:color rgb="FFB8C2CC"/>
      </x:right>
      <x:bottom style="thin">
        <x:color rgb="FFB8C2CC"/>
      </x:bottom>
    </x:border>
    <x:border>
      <x:top style="thin">
        <x:color rgb="FFB8C2CC"/>
      </x:top>
      <x:bottom style="thin">
        <x:color rgb="FFB8C2CC"/>
      </x:bottom>
    </x:border>
  </x:borders>
  <x:cellStyleXfs count="1">
    <x:xf numFmtId="0" fontId="0" fillId="0" borderId="0"/>
  </x:cellStyleXfs>
  <x:cellXfs count="6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6" fillId="6" borderId="4" xfId="0" applyNumberFormat="1" applyFont="1" applyFill="1" applyBorder="1" applyAlignment="1">
      <x:alignment horizontal="center" vertical="top" wrapText="1"/>
    </x:xf>
    <x:xf numFmtId="0" fontId="7" fillId="4" borderId="0" xfId="0" applyNumberFormat="1" applyFont="1" applyFill="1" applyBorder="1"/>
    <x:xf numFmtId="0" fontId="8" fillId="3" borderId="0" xfId="0" applyNumberFormat="1" applyFont="1" applyFill="1" applyBorder="1"/>
    <x:xf numFmtId="0" fontId="8" fillId="3" borderId="6" xfId="0" applyNumberFormat="1" applyFont="1" applyFill="1" applyBorder="1"/>
    <x:xf numFmtId="0" fontId="8" fillId="3" borderId="7" xfId="0" applyNumberFormat="1" applyFont="1" applyFill="1" applyBorder="1"/>
    <x:xf numFmtId="0" fontId="8" fillId="3" borderId="8" xfId="0" applyNumberFormat="1" applyFont="1" applyFill="1" applyBorder="1"/>
    <x:xf numFmtId="0" fontId="8" fillId="3" borderId="9" xfId="0" applyNumberFormat="1" applyFont="1" applyFill="1" applyBorder="1"/>
    <x:xf numFmtId="0" fontId="8" fillId="3" borderId="10" xfId="0" applyNumberFormat="1" applyFont="1" applyFill="1" applyBorder="1"/>
    <x:xf numFmtId="0" fontId="8" fillId="3" borderId="11" xfId="0" applyNumberFormat="1" applyFont="1" applyFill="1" applyBorder="1"/>
    <x:xf numFmtId="0" fontId="8" fillId="3" borderId="12" xfId="0" applyNumberFormat="1" applyFont="1" applyFill="1" applyBorder="1"/>
    <x:xf numFmtId="0" fontId="8" fillId="3" borderId="13" xfId="0" applyNumberFormat="1" applyFont="1" applyFill="1" applyBorder="1"/>
    <x:xf numFmtId="0" fontId="8" fillId="3" borderId="6" xfId="0" applyNumberFormat="1" applyFont="1" applyFill="1" applyBorder="1" applyAlignment="1">
      <x:alignment wrapText="1"/>
    </x:xf>
    <x:xf numFmtId="0" fontId="8" fillId="3" borderId="7" xfId="0" applyNumberFormat="1" applyFont="1" applyFill="1" applyBorder="1" applyAlignment="1">
      <x:alignment wrapText="1"/>
    </x:xf>
    <x:xf numFmtId="0" fontId="8" fillId="3" borderId="8" xfId="0" applyNumberFormat="1" applyFont="1" applyFill="1" applyBorder="1" applyAlignment="1">
      <x:alignment wrapText="1"/>
    </x:xf>
    <x:xf numFmtId="0" fontId="8" fillId="3" borderId="9" xfId="0" applyNumberFormat="1" applyFont="1" applyFill="1" applyBorder="1" applyAlignment="1">
      <x:alignment wrapText="1"/>
    </x:xf>
    <x:xf numFmtId="0" fontId="8" fillId="3" borderId="0" xfId="0" applyNumberFormat="1" applyFont="1" applyFill="1" applyBorder="1" applyAlignment="1">
      <x:alignment wrapText="1"/>
    </x:xf>
    <x:xf numFmtId="0" fontId="8" fillId="3" borderId="10" xfId="0" applyNumberFormat="1" applyFont="1" applyFill="1" applyBorder="1" applyAlignment="1">
      <x:alignment wrapText="1"/>
    </x:xf>
    <x:xf numFmtId="0" fontId="8" fillId="3" borderId="11" xfId="0" applyNumberFormat="1" applyFont="1" applyFill="1" applyBorder="1" applyAlignment="1">
      <x:alignment wrapText="1"/>
    </x:xf>
    <x:xf numFmtId="0" fontId="8" fillId="3" borderId="12" xfId="0" applyNumberFormat="1" applyFont="1" applyFill="1" applyBorder="1" applyAlignment="1">
      <x:alignment wrapText="1"/>
    </x:xf>
    <x:xf numFmtId="0" fontId="8" fillId="3" borderId="13" xfId="0" applyNumberFormat="1" applyFont="1" applyFill="1" applyBorder="1" applyAlignment="1">
      <x:alignment wrapText="1"/>
    </x:xf>
    <x:xf numFmtId="0" fontId="8" fillId="3" borderId="6" xfId="0" applyNumberFormat="1" applyFont="1" applyFill="1" applyBorder="1" applyAlignment="1">
      <x:alignment vertical="top" wrapText="1"/>
    </x:xf>
    <x:xf numFmtId="0" fontId="8" fillId="3" borderId="7" xfId="0" applyNumberFormat="1" applyFont="1" applyFill="1" applyBorder="1" applyAlignment="1">
      <x:alignment vertical="top" wrapText="1"/>
    </x:xf>
    <x:xf numFmtId="0" fontId="8" fillId="3" borderId="8" xfId="0" applyNumberFormat="1" applyFont="1" applyFill="1" applyBorder="1" applyAlignment="1">
      <x:alignment vertical="top" wrapText="1"/>
    </x:xf>
    <x:xf numFmtId="0" fontId="8" fillId="3" borderId="9"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8" fillId="3" borderId="10" xfId="0" applyNumberFormat="1" applyFont="1" applyFill="1" applyBorder="1" applyAlignment="1">
      <x:alignment vertical="top" wrapText="1"/>
    </x:xf>
    <x:xf numFmtId="0" fontId="8" fillId="3" borderId="11" xfId="0" applyNumberFormat="1" applyFont="1" applyFill="1" applyBorder="1" applyAlignment="1">
      <x:alignment vertical="top" wrapText="1"/>
    </x:xf>
    <x:xf numFmtId="0" fontId="8" fillId="3" borderId="12" xfId="0" applyNumberFormat="1" applyFont="1" applyFill="1" applyBorder="1" applyAlignment="1">
      <x:alignment vertical="top" wrapText="1"/>
    </x:xf>
    <x:xf numFmtId="0" fontId="8" fillId="3" borderId="13" xfId="0" applyNumberFormat="1" applyFont="1" applyFill="1" applyBorder="1" applyAlignment="1">
      <x:alignment vertical="top" wrapText="1"/>
    </x:xf>
    <x:xf numFmtId="0" fontId="0" fillId="5" borderId="0" xfId="0" applyNumberFormat="1" applyFont="1" applyFill="1" applyBorder="1"/>
    <x:xf numFmtId="0" fontId="8" fillId="5" borderId="0" xfId="0" applyNumberFormat="1" applyFont="1" applyFill="1" applyBorder="1"/>
    <x:xf numFmtId="0" fontId="8" fillId="5" borderId="6" xfId="0" applyNumberFormat="1" applyFont="1" applyFill="1" applyBorder="1"/>
    <x:xf numFmtId="0" fontId="8" fillId="5" borderId="7" xfId="0" applyNumberFormat="1" applyFont="1" applyFill="1" applyBorder="1"/>
    <x:xf numFmtId="0" fontId="8" fillId="5" borderId="8" xfId="0" applyNumberFormat="1" applyFont="1" applyFill="1" applyBorder="1"/>
    <x:xf numFmtId="0" fontId="8" fillId="5" borderId="9" xfId="0" applyNumberFormat="1" applyFont="1" applyFill="1" applyBorder="1"/>
    <x:xf numFmtId="0" fontId="8" fillId="5" borderId="10" xfId="0" applyNumberFormat="1" applyFont="1" applyFill="1" applyBorder="1"/>
    <x:xf numFmtId="0" fontId="8" fillId="5" borderId="11" xfId="0" applyNumberFormat="1" applyFont="1" applyFill="1" applyBorder="1"/>
    <x:xf numFmtId="0" fontId="8" fillId="5" borderId="12" xfId="0" applyNumberFormat="1" applyFont="1" applyFill="1" applyBorder="1"/>
    <x:xf numFmtId="0" fontId="8" fillId="5" borderId="13" xfId="0" applyNumberFormat="1" applyFont="1" applyFill="1" applyBorder="1"/>
    <x:xf numFmtId="0" fontId="8" fillId="5" borderId="6" xfId="0" applyNumberFormat="1" applyFont="1" applyFill="1" applyBorder="1" applyAlignment="1">
      <x:alignment wrapText="1"/>
    </x:xf>
    <x:xf numFmtId="0" fontId="8" fillId="5" borderId="7" xfId="0" applyNumberFormat="1" applyFont="1" applyFill="1" applyBorder="1" applyAlignment="1">
      <x:alignment wrapText="1"/>
    </x:xf>
    <x:xf numFmtId="0" fontId="8" fillId="5" borderId="8" xfId="0" applyNumberFormat="1" applyFont="1" applyFill="1" applyBorder="1" applyAlignment="1">
      <x:alignment wrapText="1"/>
    </x:xf>
    <x:xf numFmtId="0" fontId="8" fillId="5" borderId="9" xfId="0" applyNumberFormat="1" applyFont="1" applyFill="1" applyBorder="1" applyAlignment="1">
      <x:alignment wrapText="1"/>
    </x:xf>
    <x:xf numFmtId="0" fontId="8" fillId="5" borderId="0" xfId="0" applyNumberFormat="1" applyFont="1" applyFill="1" applyBorder="1" applyAlignment="1">
      <x:alignment wrapText="1"/>
    </x:xf>
    <x:xf numFmtId="0" fontId="8" fillId="5" borderId="10" xfId="0" applyNumberFormat="1" applyFont="1" applyFill="1" applyBorder="1" applyAlignment="1">
      <x:alignment wrapText="1"/>
    </x:xf>
    <x:xf numFmtId="0" fontId="8" fillId="5" borderId="11" xfId="0" applyNumberFormat="1" applyFont="1" applyFill="1" applyBorder="1" applyAlignment="1">
      <x:alignment wrapText="1"/>
    </x:xf>
    <x:xf numFmtId="0" fontId="8" fillId="5" borderId="12" xfId="0" applyNumberFormat="1" applyFont="1" applyFill="1" applyBorder="1" applyAlignment="1">
      <x:alignment wrapText="1"/>
    </x:xf>
    <x:xf numFmtId="0" fontId="8" fillId="5" borderId="13" xfId="0" applyNumberFormat="1" applyFont="1" applyFill="1" applyBorder="1" applyAlignment="1">
      <x:alignment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5" borderId="8" xfId="0" applyNumberFormat="1" applyFont="1" applyFill="1" applyBorder="1" applyAlignment="1">
      <x:alignment vertical="top" wrapText="1"/>
    </x:xf>
    <x:xf numFmtId="0" fontId="8" fillId="5" borderId="9"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0" xfId="0" applyNumberFormat="1" applyFont="1" applyFill="1" applyBorder="1" applyAlignment="1">
      <x:alignment vertical="top" wrapText="1"/>
    </x:xf>
    <x:xf numFmtId="0" fontId="8" fillId="5" borderId="11" xfId="0" applyNumberFormat="1" applyFont="1" applyFill="1" applyBorder="1" applyAlignment="1">
      <x:alignment vertical="top" wrapText="1"/>
    </x:xf>
    <x:xf numFmtId="0" fontId="8" fillId="5" borderId="12" xfId="0" applyNumberFormat="1" applyFont="1" applyFill="1" applyBorder="1" applyAlignment="1">
      <x:alignment vertical="top" wrapText="1"/>
    </x:xf>
    <x:xf numFmtId="0" fontId="8" fillId="5" borderId="13" xfId="0" applyNumberFormat="1" applyFont="1" applyFill="1" applyBorder="1" applyAlignment="1">
      <x:alignment vertical="top" wrapText="1"/>
    </x:xf>
    <x:xf numFmtId="0" fontId="3" fillId="4" borderId="14" xfId="0" applyNumberFormat="1" applyFont="1" applyFill="1" applyBorder="1"/>
    <x:xf numFmtId="0" fontId="3" fillId="4" borderId="14" xfId="0" applyNumberFormat="1" applyFont="1" applyFill="1" applyBorder="1" applyAlignment="1">
      <x:alignment wrapText="1"/>
    </x:xf>
    <x:xf numFmtId="0" fontId="3" fillId="4" borderId="14" xfId="0" applyNumberFormat="1" applyFont="1" applyFill="1" applyBorder="1" applyAlignment="1">
      <x:alignment horizontal="center" wrapText="1"/>
    </x:xf>
    <x:xf numFmtId="0" fontId="3" fillId="4" borderId="14" xfId="0" applyNumberFormat="1" applyFont="1" applyFill="1" applyBorder="1" applyAlignment="1">
      <x:alignment horizontal="center" vertical="center" wrapText="1"/>
    </x:xf>
    <x:xf numFmtId="0" fontId="4" fillId="0" borderId="12" xfId="0" applyNumberFormat="1" applyFont="1" applyFill="1" applyBorder="1"/>
    <x:xf numFmtId="0" fontId="4" fillId="0" borderId="12" xfId="0" applyNumberFormat="1" applyFont="1" applyFill="1" applyBorder="1" applyAlignment="1">
      <x:alignment wrapText="1"/>
    </x:xf>
    <x:xf numFmtId="0" fontId="4" fillId="0" borderId="12"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left"/>
    </x:xf>
    <x:xf numFmtId="0" fontId="1" fillId="7" borderId="0" xfId="0" applyNumberFormat="1" applyFont="1" applyFill="1" applyBorder="1" applyAlignment="1">
      <x:alignment horizontal="left"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vertical="center" wrapText="1"/>
    </x:xf>
    <x:xf numFmtId="0" fontId="0" fillId="9" borderId="0" xfId="0" applyNumberFormat="1" applyFont="1" applyFill="1" applyBorder="1"/>
    <x:xf numFmtId="0" fontId="3" fillId="9" borderId="0" xfId="0" applyNumberFormat="1" applyFont="1" applyFill="1" applyBorder="1"/>
    <x:xf numFmtId="0" fontId="3" fillId="9" borderId="1" xfId="0" applyNumberFormat="1" applyFont="1" applyFill="1" applyBorder="1"/>
    <x:xf numFmtId="0" fontId="3" fillId="9" borderId="2" xfId="0" applyNumberFormat="1" applyFont="1" applyFill="1" applyBorder="1"/>
    <x:xf numFmtId="0" fontId="3" fillId="9" borderId="1" xfId="0" applyNumberFormat="1" applyFont="1" applyFill="1" applyBorder="1" applyAlignment="1">
      <x:alignment wrapText="1"/>
    </x:xf>
    <x:xf numFmtId="0" fontId="3" fillId="9" borderId="2" xfId="0" applyNumberFormat="1" applyFont="1" applyFill="1" applyBorder="1" applyAlignment="1">
      <x:alignment wrapText="1"/>
    </x:xf>
    <x:xf numFmtId="0" fontId="3" fillId="9" borderId="1" xfId="0" applyNumberFormat="1" applyFont="1" applyFill="1" applyBorder="1" applyAlignment="1">
      <x:alignment horizontal="center" wrapText="1"/>
    </x:xf>
    <x:xf numFmtId="0" fontId="3" fillId="9" borderId="2" xfId="0" applyNumberFormat="1" applyFont="1" applyFill="1" applyBorder="1" applyAlignment="1">
      <x:alignment horizontal="center" wrapText="1"/>
    </x:xf>
    <x:xf numFmtId="0" fontId="3" fillId="9" borderId="1" xfId="0" applyNumberFormat="1" applyFont="1" applyFill="1" applyBorder="1" applyAlignment="1">
      <x:alignment horizontal="center" vertical="center" wrapText="1"/>
    </x:xf>
    <x:xf numFmtId="0" fontId="3" fillId="9" borderId="2" xfId="0" applyNumberFormat="1" applyFont="1" applyFill="1" applyBorder="1" applyAlignment="1">
      <x:alignment horizontal="center" vertical="center" wrapText="1"/>
    </x:xf>
    <x:xf numFmtId="200" fontId="4" fillId="0" borderId="4" xfId="0" applyNumberFormat="1" applyFont="1" applyFill="1" applyBorder="1" applyAlignment="1">
      <x:alignment vertical="top" wrapText="1"/>
    </x:xf>
    <x:xf numFmtId="0" fontId="4" fillId="10" borderId="3" xfId="0" applyNumberFormat="1" applyFont="1" applyFill="1" applyBorder="1" applyAlignment="1">
      <x:alignment vertical="top" wrapText="1"/>
    </x:xf>
    <x:xf numFmtId="0" fontId="4" fillId="10" borderId="4" xfId="0" applyNumberFormat="1" applyFont="1" applyFill="1" applyBorder="1" applyAlignment="1">
      <x:alignment vertical="top" wrapText="1"/>
    </x:xf>
    <x:xf numFmtId="0" fontId="4" fillId="10" borderId="5" xfId="0" applyNumberFormat="1" applyFont="1" applyFill="1" applyBorder="1" applyAlignment="1">
      <x:alignment vertical="top" wrapText="1"/>
    </x:xf>
    <x:xf numFmtId="0" fontId="5" fillId="10" borderId="3" xfId="0" applyNumberFormat="1" applyFont="1" applyFill="1" applyBorder="1" applyAlignment="1">
      <x:alignment vertical="top" wrapText="1"/>
    </x:xf>
    <x:xf numFmtId="0" fontId="5" fillId="10" borderId="4" xfId="0" applyNumberFormat="1" applyFont="1" applyFill="1" applyBorder="1" applyAlignment="1">
      <x:alignment vertical="top" wrapText="1"/>
    </x:xf>
    <x:xf numFmtId="0" fontId="5" fillId="10" borderId="5"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9"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9" fillId="11" borderId="4" xfId="0" applyNumberFormat="1" applyFont="1" applyFill="1" applyBorder="1" applyAlignment="1">
      <x:alignment vertical="top" wrapText="1"/>
    </x:xf>
    <x:xf numFmtId="0" fontId="9" fillId="11" borderId="4" xfId="0" applyNumberFormat="1" applyFont="1" applyFill="1" applyBorder="1" applyAlignment="1">
      <x:alignment horizontal="center" vertical="top" wrapText="1"/>
    </x:xf>
    <x:xf numFmtId="0" fontId="7" fillId="9" borderId="0" xfId="0" applyNumberFormat="1" applyFont="1" applyFill="1" applyBorder="1"/>
    <x:xf numFmtId="0" fontId="8" fillId="8" borderId="0"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xfId="0" applyNumberFormat="1" applyFont="1" applyFill="1" applyBorder="0"/>
    <x:xf numFmtId="0" fontId="8" fillId="8" borderId="10"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xfId="0" applyNumberFormat="1" applyFont="1" applyFill="1" applyBorder="0" applyAlignment="1">
      <x:alignment wrapText="1"/>
    </x:xf>
    <x:xf numFmtId="0" fontId="8" fillId="8" borderId="10"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xfId="0" applyNumberFormat="1" applyFont="1" applyFill="1" applyBorder="0" applyAlignment="1">
      <x:alignment vertical="top" wrapText="1"/>
    </x:xf>
    <x:xf numFmtId="0" fontId="8" fillId="8" borderId="10"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0" fillId="10" borderId="0" xfId="0" applyNumberFormat="1" applyFont="1" applyFill="1" applyBorder="1"/>
    <x:xf numFmtId="0" fontId="8" fillId="10" borderId="0" xfId="0" applyNumberFormat="1" applyFont="1" applyFill="1" applyBorder="1"/>
    <x:xf numFmtId="0" fontId="8" fillId="10" borderId="6" xfId="0" applyNumberFormat="1" applyFont="1" applyFill="1" applyBorder="1"/>
    <x:xf numFmtId="0" fontId="8" fillId="10" borderId="7" xfId="0" applyNumberFormat="1" applyFont="1" applyFill="1" applyBorder="1"/>
    <x:xf numFmtId="0" fontId="8" fillId="10" borderId="8" xfId="0" applyNumberFormat="1" applyFont="1" applyFill="1" applyBorder="1"/>
    <x:xf numFmtId="0" fontId="8" fillId="10" borderId="9" xfId="0" applyNumberFormat="1" applyFont="1" applyFill="1" applyBorder="1"/>
    <x:xf numFmtId="0" fontId="8" fillId="10" xfId="0" applyNumberFormat="1" applyFont="1" applyFill="1" applyBorder="0"/>
    <x:xf numFmtId="0" fontId="8" fillId="10" borderId="10" xfId="0" applyNumberFormat="1" applyFont="1" applyFill="1" applyBorder="1"/>
    <x:xf numFmtId="0" fontId="8" fillId="10" borderId="11" xfId="0" applyNumberFormat="1" applyFont="1" applyFill="1" applyBorder="1"/>
    <x:xf numFmtId="0" fontId="8" fillId="10" borderId="12" xfId="0" applyNumberFormat="1" applyFont="1" applyFill="1" applyBorder="1"/>
    <x:xf numFmtId="0" fontId="8" fillId="10" borderId="13" xfId="0" applyNumberFormat="1" applyFont="1" applyFill="1" applyBorder="1"/>
    <x:xf numFmtId="0" fontId="8" fillId="10" borderId="6" xfId="0" applyNumberFormat="1" applyFont="1" applyFill="1" applyBorder="1" applyAlignment="1">
      <x:alignment wrapText="1"/>
    </x:xf>
    <x:xf numFmtId="0" fontId="8" fillId="10" borderId="7" xfId="0" applyNumberFormat="1" applyFont="1" applyFill="1" applyBorder="1" applyAlignment="1">
      <x:alignment wrapText="1"/>
    </x:xf>
    <x:xf numFmtId="0" fontId="8" fillId="10" borderId="8" xfId="0" applyNumberFormat="1" applyFont="1" applyFill="1" applyBorder="1" applyAlignment="1">
      <x:alignment wrapText="1"/>
    </x:xf>
    <x:xf numFmtId="0" fontId="8" fillId="10" borderId="9" xfId="0" applyNumberFormat="1" applyFont="1" applyFill="1" applyBorder="1" applyAlignment="1">
      <x:alignment wrapText="1"/>
    </x:xf>
    <x:xf numFmtId="0" fontId="8" fillId="10" xfId="0" applyNumberFormat="1" applyFont="1" applyFill="1" applyBorder="0" applyAlignment="1">
      <x:alignment wrapText="1"/>
    </x:xf>
    <x:xf numFmtId="0" fontId="8" fillId="10" borderId="10" xfId="0" applyNumberFormat="1" applyFont="1" applyFill="1" applyBorder="1" applyAlignment="1">
      <x:alignment wrapText="1"/>
    </x:xf>
    <x:xf numFmtId="0" fontId="8" fillId="10" borderId="11" xfId="0" applyNumberFormat="1" applyFont="1" applyFill="1" applyBorder="1" applyAlignment="1">
      <x:alignment wrapText="1"/>
    </x:xf>
    <x:xf numFmtId="0" fontId="8" fillId="10" borderId="12" xfId="0" applyNumberFormat="1" applyFont="1" applyFill="1" applyBorder="1" applyAlignment="1">
      <x:alignment wrapText="1"/>
    </x:xf>
    <x:xf numFmtId="0" fontId="8" fillId="10" borderId="13" xfId="0" applyNumberFormat="1" applyFont="1" applyFill="1" applyBorder="1" applyAlignment="1">
      <x:alignment wrapText="1"/>
    </x:xf>
    <x:xf numFmtId="0" fontId="8" fillId="10" borderId="6" xfId="0" applyNumberFormat="1" applyFont="1" applyFill="1" applyBorder="1" applyAlignment="1">
      <x:alignment vertical="top" wrapText="1"/>
    </x:xf>
    <x:xf numFmtId="0" fontId="8" fillId="10" borderId="7" xfId="0" applyNumberFormat="1" applyFont="1" applyFill="1" applyBorder="1" applyAlignment="1">
      <x:alignment vertical="top" wrapText="1"/>
    </x:xf>
    <x:xf numFmtId="0" fontId="8" fillId="10" borderId="8" xfId="0" applyNumberFormat="1" applyFont="1" applyFill="1" applyBorder="1" applyAlignment="1">
      <x:alignment vertical="top" wrapText="1"/>
    </x:xf>
    <x:xf numFmtId="0" fontId="8" fillId="10" borderId="9" xfId="0" applyNumberFormat="1" applyFont="1" applyFill="1" applyBorder="1" applyAlignment="1">
      <x:alignment vertical="top" wrapText="1"/>
    </x:xf>
    <x:xf numFmtId="0" fontId="8" fillId="10" xfId="0" applyNumberFormat="1" applyFont="1" applyFill="1" applyBorder="0" applyAlignment="1">
      <x:alignment vertical="top" wrapText="1"/>
    </x:xf>
    <x:xf numFmtId="0" fontId="8" fillId="10" borderId="10" xfId="0" applyNumberFormat="1" applyFont="1" applyFill="1" applyBorder="1" applyAlignment="1">
      <x:alignment vertical="top" wrapText="1"/>
    </x:xf>
    <x:xf numFmtId="0" fontId="8" fillId="10" borderId="11" xfId="0" applyNumberFormat="1" applyFont="1" applyFill="1" applyBorder="1" applyAlignment="1">
      <x:alignment vertical="top" wrapText="1"/>
    </x:xf>
    <x:xf numFmtId="0" fontId="8" fillId="10" borderId="12" xfId="0" applyNumberFormat="1" applyFont="1" applyFill="1" applyBorder="1" applyAlignment="1">
      <x:alignment vertical="top" wrapText="1"/>
    </x:xf>
    <x:xf numFmtId="0" fontId="8" fillId="10" borderId="13" xfId="0" applyNumberFormat="1" applyFont="1" applyFill="1" applyBorder="1" applyAlignment="1">
      <x:alignment vertical="top" wrapText="1"/>
    </x:xf>
    <x:xf numFmtId="0" fontId="3" fillId="9" borderId="14" xfId="0" applyNumberFormat="1" applyFont="1" applyFill="1" applyBorder="1"/>
    <x:xf numFmtId="0" fontId="3" fillId="9" borderId="14" xfId="0" applyNumberFormat="1" applyFont="1" applyFill="1" applyBorder="1" applyAlignment="1">
      <x:alignment wrapText="1"/>
    </x:xf>
    <x:xf numFmtId="0" fontId="3" fillId="9" borderId="14" xfId="0" applyNumberFormat="1" applyFont="1" applyFill="1" applyBorder="1" applyAlignment="1">
      <x:alignment horizontal="center" wrapText="1"/>
    </x:xf>
    <x:xf numFmtId="0" fontId="3" fillId="9" borderId="14" xfId="0" applyNumberFormat="1" applyFont="1" applyFill="1" applyBorder="1" applyAlignment="1">
      <x:alignment horizontal="center" vertical="center" wrapText="1"/>
    </x:xf>
    <x:xf numFmtId="200" fontId="4" fillId="0" borderId="3"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left"/>
    </x:xf>
    <x:xf numFmtId="0" fontId="1" fillId="13" borderId="0" xfId="0" applyNumberFormat="1" applyFont="1" applyFill="1" applyBorder="1" applyAlignment="1">
      <x:alignment horizontal="left" vertical="center"/>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vertical="center" wrapText="1"/>
    </x:xf>
    <x:xf numFmtId="0" fontId="0" fillId="15" borderId="0" xfId="0" applyNumberFormat="1" applyFont="1" applyFill="1" applyBorder="1"/>
    <x:xf numFmtId="0" fontId="3" fillId="15" borderId="0" xfId="0" applyNumberFormat="1" applyFont="1" applyFill="1" applyBorder="1"/>
    <x:xf numFmtId="0" fontId="3" fillId="15" borderId="1" xfId="0" applyNumberFormat="1" applyFont="1" applyFill="1" applyBorder="1"/>
    <x:xf numFmtId="0" fontId="3" fillId="15" borderId="2" xfId="0" applyNumberFormat="1" applyFont="1" applyFill="1" applyBorder="1"/>
    <x:xf numFmtId="0" fontId="3" fillId="15" borderId="1" xfId="0" applyNumberFormat="1" applyFont="1" applyFill="1" applyBorder="1" applyAlignment="1">
      <x:alignment wrapText="1"/>
    </x:xf>
    <x:xf numFmtId="0" fontId="3" fillId="15" borderId="2" xfId="0" applyNumberFormat="1" applyFont="1" applyFill="1" applyBorder="1" applyAlignment="1">
      <x:alignment wrapText="1"/>
    </x:xf>
    <x:xf numFmtId="0" fontId="3" fillId="15" borderId="1" xfId="0" applyNumberFormat="1" applyFont="1" applyFill="1" applyBorder="1" applyAlignment="1">
      <x:alignment horizontal="center" wrapText="1"/>
    </x:xf>
    <x:xf numFmtId="0" fontId="3" fillId="15" borderId="2" xfId="0" applyNumberFormat="1" applyFont="1" applyFill="1" applyBorder="1" applyAlignment="1">
      <x:alignment horizontal="center" wrapText="1"/>
    </x:xf>
    <x:xf numFmtId="0" fontId="3" fillId="15" borderId="1" xfId="0" applyNumberFormat="1" applyFont="1" applyFill="1" applyBorder="1" applyAlignment="1">
      <x:alignment horizontal="center" vertical="center" wrapText="1"/>
    </x:xf>
    <x:xf numFmtId="0" fontId="3" fillId="15" borderId="2" xfId="0" applyNumberFormat="1" applyFont="1" applyFill="1" applyBorder="1" applyAlignment="1">
      <x:alignment horizontal="center" vertical="center" wrapText="1"/>
    </x:xf>
    <x:xf numFmtId="0" fontId="4" fillId="16" borderId="3" xfId="0" applyNumberFormat="1" applyFont="1" applyFill="1" applyBorder="1" applyAlignment="1">
      <x:alignment vertical="top" wrapText="1"/>
    </x:xf>
    <x:xf numFmtId="0" fontId="4" fillId="16" borderId="4" xfId="0" applyNumberFormat="1" applyFont="1" applyFill="1" applyBorder="1" applyAlignment="1">
      <x:alignment vertical="top" wrapText="1"/>
    </x:xf>
    <x:xf numFmtId="0" fontId="4" fillId="16" borderId="5" xfId="0" applyNumberFormat="1" applyFont="1" applyFill="1" applyBorder="1" applyAlignment="1">
      <x:alignment vertical="top" wrapText="1"/>
    </x:xf>
    <x:xf numFmtId="0" fontId="5" fillId="16" borderId="3" xfId="0" applyNumberFormat="1" applyFont="1" applyFill="1" applyBorder="1" applyAlignment="1">
      <x:alignment vertical="top" wrapText="1"/>
    </x:xf>
    <x:xf numFmtId="0" fontId="5" fillId="16" borderId="4" xfId="0" applyNumberFormat="1" applyFont="1" applyFill="1" applyBorder="1" applyAlignment="1">
      <x:alignment vertical="top" wrapText="1"/>
    </x:xf>
    <x:xf numFmtId="0" fontId="5" fillId="16" borderId="5" xfId="0" applyNumberFormat="1" applyFont="1" applyFill="1" applyBorder="1" applyAlignment="1">
      <x:alignment vertical="top" wrapText="1"/>
    </x:xf>
    <x:xf numFmtId="0" fontId="4" fillId="17" borderId="3"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4" fillId="17" borderId="4"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4" xfId="0" applyNumberFormat="1" applyFont="1" applyFill="1" applyBorder="1" applyAlignment="1">
      <x:alignment horizontal="center" vertical="top" wrapText="1"/>
    </x:xf>
    <x:xf numFmtId="0" fontId="7" fillId="15" borderId="0" xfId="0" applyNumberFormat="1" applyFont="1" applyFill="1" applyBorder="1"/>
    <x:xf numFmtId="0" fontId="7" fillId="15" borderId="0" xfId="0" applyNumberFormat="1" applyFont="1" applyFill="1" applyBorder="1" applyAlignment="1">
      <x:alignment vertical="center"/>
    </x:xf>
    <x:xf numFmtId="0" fontId="8" fillId="14" borderId="0" xfId="0" applyNumberFormat="1" applyFont="1" applyFill="1" applyBorder="1"/>
    <x:xf numFmtId="0" fontId="8" fillId="14" borderId="6" xfId="0" applyNumberFormat="1" applyFont="1" applyFill="1" applyBorder="1"/>
    <x:xf numFmtId="0" fontId="8" fillId="14" borderId="7" xfId="0" applyNumberFormat="1" applyFont="1" applyFill="1" applyBorder="1"/>
    <x:xf numFmtId="0" fontId="8" fillId="14" borderId="8" xfId="0" applyNumberFormat="1" applyFont="1" applyFill="1" applyBorder="1"/>
    <x:xf numFmtId="0" fontId="8" fillId="14" borderId="9" xfId="0" applyNumberFormat="1" applyFont="1" applyFill="1" applyBorder="1"/>
    <x:xf numFmtId="0" fontId="8" fillId="14" xfId="0" applyNumberFormat="1" applyFont="1" applyFill="1" applyBorder="0"/>
    <x:xf numFmtId="0" fontId="8" fillId="14" borderId="10" xfId="0" applyNumberFormat="1" applyFont="1" applyFill="1" applyBorder="1"/>
    <x:xf numFmtId="0" fontId="8" fillId="14" borderId="11" xfId="0" applyNumberFormat="1" applyFont="1" applyFill="1" applyBorder="1"/>
    <x:xf numFmtId="0" fontId="8" fillId="14" borderId="12" xfId="0" applyNumberFormat="1" applyFont="1" applyFill="1" applyBorder="1"/>
    <x:xf numFmtId="0" fontId="8" fillId="14" borderId="13" xfId="0" applyNumberFormat="1" applyFont="1" applyFill="1" applyBorder="1"/>
    <x:xf numFmtId="0" fontId="8" fillId="14" borderId="6" xfId="0" applyNumberFormat="1" applyFont="1" applyFill="1" applyBorder="1" applyAlignment="1">
      <x:alignment wrapText="1"/>
    </x:xf>
    <x:xf numFmtId="0" fontId="8" fillId="14" borderId="7" xfId="0" applyNumberFormat="1" applyFont="1" applyFill="1" applyBorder="1" applyAlignment="1">
      <x:alignment wrapText="1"/>
    </x:xf>
    <x:xf numFmtId="0" fontId="8" fillId="14" borderId="8" xfId="0" applyNumberFormat="1" applyFont="1" applyFill="1" applyBorder="1" applyAlignment="1">
      <x:alignment wrapText="1"/>
    </x:xf>
    <x:xf numFmtId="0" fontId="8" fillId="14" borderId="9" xfId="0" applyNumberFormat="1" applyFont="1" applyFill="1" applyBorder="1" applyAlignment="1">
      <x:alignment wrapText="1"/>
    </x:xf>
    <x:xf numFmtId="0" fontId="8" fillId="14" xfId="0" applyNumberFormat="1" applyFont="1" applyFill="1" applyBorder="0" applyAlignment="1">
      <x:alignment wrapText="1"/>
    </x:xf>
    <x:xf numFmtId="0" fontId="8" fillId="14" borderId="10" xfId="0" applyNumberFormat="1" applyFont="1" applyFill="1" applyBorder="1" applyAlignment="1">
      <x:alignment wrapText="1"/>
    </x:xf>
    <x:xf numFmtId="0" fontId="8" fillId="14" borderId="11" xfId="0" applyNumberFormat="1" applyFont="1" applyFill="1" applyBorder="1" applyAlignment="1">
      <x:alignment wrapText="1"/>
    </x:xf>
    <x:xf numFmtId="0" fontId="8" fillId="14" borderId="12" xfId="0" applyNumberFormat="1" applyFont="1" applyFill="1" applyBorder="1" applyAlignment="1">
      <x:alignment wrapText="1"/>
    </x:xf>
    <x:xf numFmtId="0" fontId="8" fillId="14" borderId="13" xfId="0" applyNumberFormat="1" applyFont="1" applyFill="1" applyBorder="1" applyAlignment="1">
      <x:alignment wrapText="1"/>
    </x:xf>
    <x:xf numFmtId="0" fontId="8" fillId="14" borderId="6" xfId="0" applyNumberFormat="1" applyFont="1" applyFill="1" applyBorder="1" applyAlignment="1">
      <x:alignment vertical="top" wrapText="1"/>
    </x:xf>
    <x:xf numFmtId="0" fontId="8" fillId="14" borderId="7" xfId="0" applyNumberFormat="1" applyFont="1" applyFill="1" applyBorder="1" applyAlignment="1">
      <x:alignment vertical="top" wrapText="1"/>
    </x:xf>
    <x:xf numFmtId="0" fontId="8" fillId="14" borderId="8" xfId="0" applyNumberFormat="1" applyFont="1" applyFill="1" applyBorder="1" applyAlignment="1">
      <x:alignment vertical="top" wrapText="1"/>
    </x:xf>
    <x:xf numFmtId="0" fontId="8" fillId="14" borderId="9" xfId="0" applyNumberFormat="1" applyFont="1" applyFill="1" applyBorder="1" applyAlignment="1">
      <x:alignment vertical="top" wrapText="1"/>
    </x:xf>
    <x:xf numFmtId="0" fontId="8" fillId="14" xfId="0" applyNumberFormat="1" applyFont="1" applyFill="1" applyBorder="0" applyAlignment="1">
      <x:alignment vertical="top" wrapText="1"/>
    </x:xf>
    <x:xf numFmtId="0" fontId="8" fillId="14" borderId="10" xfId="0" applyNumberFormat="1" applyFont="1" applyFill="1" applyBorder="1" applyAlignment="1">
      <x:alignment vertical="top" wrapText="1"/>
    </x:xf>
    <x:xf numFmtId="0" fontId="8" fillId="14" borderId="11" xfId="0" applyNumberFormat="1" applyFont="1" applyFill="1" applyBorder="1" applyAlignment="1">
      <x:alignment vertical="top" wrapText="1"/>
    </x:xf>
    <x:xf numFmtId="0" fontId="8" fillId="14" borderId="12" xfId="0" applyNumberFormat="1" applyFont="1" applyFill="1" applyBorder="1" applyAlignment="1">
      <x:alignment vertical="top" wrapText="1"/>
    </x:xf>
    <x:xf numFmtId="0" fontId="8" fillId="14" borderId="13" xfId="0" applyNumberFormat="1" applyFont="1" applyFill="1" applyBorder="1" applyAlignment="1">
      <x:alignment vertical="top" wrapText="1"/>
    </x:xf>
    <x:xf numFmtId="0" fontId="0" fillId="16" borderId="0" xfId="0" applyNumberFormat="1" applyFont="1" applyFill="1" applyBorder="1"/>
    <x:xf numFmtId="0" fontId="8" fillId="16" borderId="0" xfId="0" applyNumberFormat="1" applyFont="1" applyFill="1" applyBorder="1"/>
    <x:xf numFmtId="0" fontId="8" fillId="16" borderId="6" xfId="0" applyNumberFormat="1" applyFont="1" applyFill="1" applyBorder="1"/>
    <x:xf numFmtId="0" fontId="8" fillId="16" borderId="7" xfId="0" applyNumberFormat="1" applyFont="1" applyFill="1" applyBorder="1"/>
    <x:xf numFmtId="0" fontId="8" fillId="16" borderId="8" xfId="0" applyNumberFormat="1" applyFont="1" applyFill="1" applyBorder="1"/>
    <x:xf numFmtId="0" fontId="8" fillId="16" borderId="9" xfId="0" applyNumberFormat="1" applyFont="1" applyFill="1" applyBorder="1"/>
    <x:xf numFmtId="0" fontId="8" fillId="16" xfId="0" applyNumberFormat="1" applyFont="1" applyFill="1" applyBorder="0"/>
    <x:xf numFmtId="0" fontId="8" fillId="16" borderId="10" xfId="0" applyNumberFormat="1" applyFont="1" applyFill="1" applyBorder="1"/>
    <x:xf numFmtId="0" fontId="8" fillId="16" borderId="11" xfId="0" applyNumberFormat="1" applyFont="1" applyFill="1" applyBorder="1"/>
    <x:xf numFmtId="0" fontId="8" fillId="16" borderId="12" xfId="0" applyNumberFormat="1" applyFont="1" applyFill="1" applyBorder="1"/>
    <x:xf numFmtId="0" fontId="8" fillId="16" borderId="13" xfId="0" applyNumberFormat="1" applyFont="1" applyFill="1" applyBorder="1"/>
    <x:xf numFmtId="0" fontId="8" fillId="16" borderId="6" xfId="0" applyNumberFormat="1" applyFont="1" applyFill="1" applyBorder="1" applyAlignment="1">
      <x:alignment wrapText="1"/>
    </x:xf>
    <x:xf numFmtId="0" fontId="8" fillId="16" borderId="7" xfId="0" applyNumberFormat="1" applyFont="1" applyFill="1" applyBorder="1" applyAlignment="1">
      <x:alignment wrapText="1"/>
    </x:xf>
    <x:xf numFmtId="0" fontId="8" fillId="16" borderId="8" xfId="0" applyNumberFormat="1" applyFont="1" applyFill="1" applyBorder="1" applyAlignment="1">
      <x:alignment wrapText="1"/>
    </x:xf>
    <x:xf numFmtId="0" fontId="8" fillId="16" borderId="9" xfId="0" applyNumberFormat="1" applyFont="1" applyFill="1" applyBorder="1" applyAlignment="1">
      <x:alignment wrapText="1"/>
    </x:xf>
    <x:xf numFmtId="0" fontId="8" fillId="16" xfId="0" applyNumberFormat="1" applyFont="1" applyFill="1" applyBorder="0" applyAlignment="1">
      <x:alignment wrapText="1"/>
    </x:xf>
    <x:xf numFmtId="0" fontId="8" fillId="16" borderId="10" xfId="0" applyNumberFormat="1" applyFont="1" applyFill="1" applyBorder="1" applyAlignment="1">
      <x:alignment wrapText="1"/>
    </x:xf>
    <x:xf numFmtId="0" fontId="8" fillId="16" borderId="11" xfId="0" applyNumberFormat="1" applyFont="1" applyFill="1" applyBorder="1" applyAlignment="1">
      <x:alignment wrapText="1"/>
    </x:xf>
    <x:xf numFmtId="0" fontId="8" fillId="16" borderId="12" xfId="0" applyNumberFormat="1" applyFont="1" applyFill="1" applyBorder="1" applyAlignment="1">
      <x:alignment wrapText="1"/>
    </x:xf>
    <x:xf numFmtId="0" fontId="8" fillId="16" borderId="13" xfId="0" applyNumberFormat="1" applyFont="1" applyFill="1" applyBorder="1" applyAlignment="1">
      <x:alignment wrapText="1"/>
    </x:xf>
    <x:xf numFmtId="0" fontId="8" fillId="16" borderId="6" xfId="0" applyNumberFormat="1" applyFont="1" applyFill="1" applyBorder="1" applyAlignment="1">
      <x:alignment vertical="top" wrapText="1"/>
    </x:xf>
    <x:xf numFmtId="0" fontId="8" fillId="16" borderId="7" xfId="0" applyNumberFormat="1" applyFont="1" applyFill="1" applyBorder="1" applyAlignment="1">
      <x:alignment vertical="top" wrapText="1"/>
    </x:xf>
    <x:xf numFmtId="0" fontId="8" fillId="16" borderId="8" xfId="0" applyNumberFormat="1" applyFont="1" applyFill="1" applyBorder="1" applyAlignment="1">
      <x:alignment vertical="top" wrapText="1"/>
    </x:xf>
    <x:xf numFmtId="0" fontId="8" fillId="16" borderId="9"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0" xfId="0" applyNumberFormat="1" applyFont="1" applyFill="1" applyBorder="1" applyAlignment="1">
      <x:alignment vertical="top" wrapText="1"/>
    </x:xf>
    <x:xf numFmtId="0" fontId="8" fillId="16" borderId="11" xfId="0" applyNumberFormat="1" applyFont="1" applyFill="1" applyBorder="1" applyAlignment="1">
      <x:alignment vertical="top" wrapText="1"/>
    </x:xf>
    <x:xf numFmtId="0" fontId="8" fillId="16" borderId="12" xfId="0" applyNumberFormat="1" applyFont="1" applyFill="1" applyBorder="1" applyAlignment="1">
      <x:alignment vertical="top" wrapText="1"/>
    </x:xf>
    <x:xf numFmtId="0" fontId="8" fillId="16" borderId="13" xfId="0" applyNumberFormat="1" applyFont="1" applyFill="1" applyBorder="1" applyAlignment="1">
      <x:alignment vertical="top" wrapText="1"/>
    </x:xf>
    <x:xf numFmtId="0" fontId="3" fillId="15" borderId="14" xfId="0" applyNumberFormat="1" applyFont="1" applyFill="1" applyBorder="1"/>
    <x:xf numFmtId="0" fontId="3" fillId="15" borderId="14" xfId="0" applyNumberFormat="1" applyFont="1" applyFill="1" applyBorder="1" applyAlignment="1">
      <x:alignment wrapText="1"/>
    </x:xf>
    <x:xf numFmtId="0" fontId="3" fillId="15" borderId="14" xfId="0" applyNumberFormat="1" applyFont="1" applyFill="1" applyBorder="1" applyAlignment="1">
      <x:alignment horizontal="center" wrapText="1"/>
    </x:xf>
    <x:xf numFmtId="0" fontId="3" fillId="15" borderId="14" xfId="0" applyNumberFormat="1" applyFont="1" applyFill="1" applyBorder="1" applyAlignment="1">
      <x:alignment horizontal="center" vertical="center" wrapText="1"/>
    </x:xf>
    <x:xf numFmtId="0" fontId="10" fillId="0" borderId="0" xfId="0" applyNumberFormat="1" applyFont="1" applyFill="1" applyBorder="1"/>
    <x:xf numFmtId="0" fontId="10" fillId="0" borderId="3" xfId="0" applyNumberFormat="1" applyFont="1" applyFill="1" applyBorder="1"/>
    <x:xf numFmtId="0" fontId="10" fillId="0" borderId="4" xfId="0" applyNumberFormat="1" applyFont="1" applyFill="1" applyBorder="1"/>
    <x:xf numFmtId="0" fontId="10" fillId="0" borderId="5" xfId="0" applyNumberFormat="1" applyFont="1" applyFill="1" applyBorder="1"/>
    <x:xf numFmtId="0" fontId="10" fillId="0" borderId="3" xfId="0" applyNumberFormat="1" applyFont="1" applyFill="1" applyBorder="1" applyAlignment="1">
      <x:alignment wrapText="1"/>
    </x:xf>
    <x:xf numFmtId="0" fontId="10" fillId="0" borderId="4" xfId="0" applyNumberFormat="1" applyFont="1" applyFill="1" applyBorder="1" applyAlignment="1">
      <x:alignment wrapText="1"/>
    </x:xf>
    <x:xf numFmtId="0" fontId="10" fillId="0" borderId="5" xfId="0" applyNumberFormat="1" applyFont="1" applyFill="1" applyBorder="1" applyAlignment="1">
      <x:alignment wrapText="1"/>
    </x:xf>
    <x:xf numFmtId="0" fontId="10" fillId="0" borderId="3" xfId="0" applyNumberFormat="1" applyFont="1" applyFill="1" applyBorder="1" applyAlignment="1">
      <x:alignment vertical="top" wrapText="1"/>
    </x:xf>
    <x:xf numFmtId="0" fontId="10" fillId="0" borderId="4" xfId="0" applyNumberFormat="1" applyFont="1" applyFill="1" applyBorder="1" applyAlignment="1">
      <x:alignment vertical="top" wrapText="1"/>
    </x:xf>
    <x:xf numFmtId="0" fontId="10" fillId="0" borderId="5" xfId="0" applyNumberFormat="1" applyFont="1" applyFill="1" applyBorder="1" applyAlignment="1">
      <x:alignment vertical="top"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horizontal="left"/>
    </x:xf>
    <x:xf numFmtId="0" fontId="1" fillId="18" borderId="0" xfId="0" applyNumberFormat="1" applyFont="1" applyFill="1" applyBorder="1" applyAlignment="1">
      <x:alignment horizontal="left" vertical="center"/>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0" fillId="20" borderId="0" xfId="0" applyNumberFormat="1" applyFont="1" applyFill="1" applyBorder="1"/>
    <x:xf numFmtId="0" fontId="3" fillId="20" borderId="0" xfId="0" applyNumberFormat="1" applyFont="1" applyFill="1" applyBorder="1"/>
    <x:xf numFmtId="0" fontId="3" fillId="20" borderId="1" xfId="0" applyNumberFormat="1" applyFont="1" applyFill="1" applyBorder="1"/>
    <x:xf numFmtId="0" fontId="3" fillId="20" borderId="2" xfId="0" applyNumberFormat="1" applyFont="1" applyFill="1" applyBorder="1"/>
    <x:xf numFmtId="0" fontId="3" fillId="20" borderId="1" xfId="0" applyNumberFormat="1" applyFont="1" applyFill="1" applyBorder="1" applyAlignment="1">
      <x:alignment wrapText="1"/>
    </x:xf>
    <x:xf numFmtId="0" fontId="3" fillId="20" borderId="2" xfId="0" applyNumberFormat="1" applyFont="1" applyFill="1" applyBorder="1" applyAlignment="1">
      <x:alignment wrapText="1"/>
    </x:xf>
    <x:xf numFmtId="0" fontId="3" fillId="20" borderId="1" xfId="0" applyNumberFormat="1" applyFont="1" applyFill="1" applyBorder="1" applyAlignment="1">
      <x:alignment horizontal="center" wrapText="1"/>
    </x:xf>
    <x:xf numFmtId="0" fontId="3" fillId="20" borderId="2" xfId="0" applyNumberFormat="1" applyFont="1" applyFill="1" applyBorder="1" applyAlignment="1">
      <x:alignment horizontal="center" wrapText="1"/>
    </x:xf>
    <x:xf numFmtId="0" fontId="3" fillId="20" borderId="1" xfId="0" applyNumberFormat="1" applyFont="1" applyFill="1" applyBorder="1" applyAlignment="1">
      <x:alignment horizontal="center" vertical="center" wrapText="1"/>
    </x:xf>
    <x:xf numFmtId="0" fontId="3" fillId="20" borderId="2" xfId="0" applyNumberFormat="1" applyFont="1" applyFill="1" applyBorder="1" applyAlignment="1">
      <x:alignment horizontal="center" vertical="center" wrapText="1"/>
    </x:xf>
    <x:xf numFmtId="0" fontId="4" fillId="21" borderId="3" xfId="0" applyNumberFormat="1" applyFont="1" applyFill="1" applyBorder="1" applyAlignment="1">
      <x:alignment vertical="top" wrapText="1"/>
    </x:xf>
    <x:xf numFmtId="0" fontId="4" fillId="21" borderId="4" xfId="0" applyNumberFormat="1" applyFont="1" applyFill="1" applyBorder="1" applyAlignment="1">
      <x:alignment vertical="top" wrapText="1"/>
    </x:xf>
    <x:xf numFmtId="0" fontId="4" fillId="21" borderId="5" xfId="0" applyNumberFormat="1" applyFont="1" applyFill="1" applyBorder="1" applyAlignment="1">
      <x:alignment vertical="top" wrapText="1"/>
    </x:xf>
    <x:xf numFmtId="0" fontId="5" fillId="21" borderId="3" xfId="0" applyNumberFormat="1" applyFont="1" applyFill="1" applyBorder="1" applyAlignment="1">
      <x:alignment vertical="top" wrapText="1"/>
    </x:xf>
    <x:xf numFmtId="0" fontId="5" fillId="21" borderId="4" xfId="0" applyNumberFormat="1" applyFont="1" applyFill="1" applyBorder="1" applyAlignment="1">
      <x:alignment vertical="top" wrapText="1"/>
    </x:xf>
    <x:xf numFmtId="0" fontId="5" fillId="21" borderId="5" xfId="0" applyNumberFormat="1" applyFont="1" applyFill="1" applyBorder="1" applyAlignment="1">
      <x:alignment vertical="top" wrapText="1"/>
    </x:xf>
    <x:xf numFmtId="0" fontId="4" fillId="22" borderId="3" xfId="0" applyNumberFormat="1" applyFont="1" applyFill="1" applyBorder="1" applyAlignment="1">
      <x:alignment vertical="top" wrapText="1"/>
    </x:xf>
    <x:xf numFmtId="0" fontId="9" fillId="22" borderId="3" xfId="0" applyNumberFormat="1" applyFont="1" applyFill="1" applyBorder="1" applyAlignment="1">
      <x:alignment vertical="top" wrapText="1"/>
    </x:xf>
    <x:xf numFmtId="0" fontId="4" fillId="22" borderId="5" xfId="0" applyNumberFormat="1" applyFont="1" applyFill="1" applyBorder="1" applyAlignment="1">
      <x:alignment vertical="top" wrapText="1"/>
    </x:xf>
    <x:xf numFmtId="0" fontId="9" fillId="22" borderId="5" xfId="0" applyNumberFormat="1" applyFont="1" applyFill="1" applyBorder="1" applyAlignment="1">
      <x:alignment vertical="top" wrapText="1"/>
    </x:xf>
    <x:xf numFmtId="0" fontId="9" fillId="22" borderId="5" xfId="0" applyNumberFormat="1" applyFont="1" applyFill="1" applyBorder="1" applyAlignment="1">
      <x:alignment horizontal="center" vertical="top" wrapText="1"/>
    </x:xf>
    <x:xf numFmtId="0" fontId="4" fillId="23" borderId="4"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4" xfId="0" applyNumberFormat="1" applyFont="1" applyFill="1" applyBorder="1" applyAlignment="1">
      <x:alignment horizontal="right" vertical="top" wrapText="1"/>
    </x:xf>
    <x:xf numFmtId="0" fontId="7" fillId="20" borderId="0" xfId="0" applyNumberFormat="1" applyFont="1" applyFill="1" applyBorder="1"/>
    <x:xf numFmtId="0" fontId="7" fillId="20" borderId="0" xfId="0" applyNumberFormat="1" applyFont="1" applyFill="1" applyBorder="1" applyAlignment="1">
      <x:alignment vertical="center"/>
    </x:xf>
    <x:xf numFmtId="0" fontId="8" fillId="19" borderId="0" xfId="0" applyNumberFormat="1" applyFont="1" applyFill="1" applyBorder="1"/>
    <x:xf numFmtId="0" fontId="8" fillId="19" borderId="6" xfId="0" applyNumberFormat="1" applyFont="1" applyFill="1" applyBorder="1"/>
    <x:xf numFmtId="0" fontId="8" fillId="19" borderId="7" xfId="0" applyNumberFormat="1" applyFont="1" applyFill="1" applyBorder="1"/>
    <x:xf numFmtId="0" fontId="8" fillId="19" borderId="8" xfId="0" applyNumberFormat="1" applyFont="1" applyFill="1" applyBorder="1"/>
    <x:xf numFmtId="0" fontId="8" fillId="19" borderId="9" xfId="0" applyNumberFormat="1" applyFont="1" applyFill="1" applyBorder="1"/>
    <x:xf numFmtId="0" fontId="8" fillId="19" xfId="0" applyNumberFormat="1" applyFont="1" applyFill="1" applyBorder="0"/>
    <x:xf numFmtId="0" fontId="8" fillId="19" borderId="10" xfId="0" applyNumberFormat="1" applyFont="1" applyFill="1" applyBorder="1"/>
    <x:xf numFmtId="0" fontId="8" fillId="19" borderId="11" xfId="0" applyNumberFormat="1" applyFont="1" applyFill="1" applyBorder="1"/>
    <x:xf numFmtId="0" fontId="8" fillId="19" borderId="12" xfId="0" applyNumberFormat="1" applyFont="1" applyFill="1" applyBorder="1"/>
    <x:xf numFmtId="0" fontId="8" fillId="19" borderId="13" xfId="0" applyNumberFormat="1" applyFont="1" applyFill="1" applyBorder="1"/>
    <x:xf numFmtId="0" fontId="8" fillId="19" borderId="6" xfId="0" applyNumberFormat="1" applyFont="1" applyFill="1" applyBorder="1" applyAlignment="1">
      <x:alignment wrapText="1"/>
    </x:xf>
    <x:xf numFmtId="0" fontId="8" fillId="19" borderId="7" xfId="0" applyNumberFormat="1" applyFont="1" applyFill="1" applyBorder="1" applyAlignment="1">
      <x:alignment wrapText="1"/>
    </x:xf>
    <x:xf numFmtId="0" fontId="8" fillId="19" borderId="8" xfId="0" applyNumberFormat="1" applyFont="1" applyFill="1" applyBorder="1" applyAlignment="1">
      <x:alignment wrapText="1"/>
    </x:xf>
    <x:xf numFmtId="0" fontId="8" fillId="19" borderId="9" xfId="0" applyNumberFormat="1" applyFont="1" applyFill="1" applyBorder="1" applyAlignment="1">
      <x:alignment wrapText="1"/>
    </x:xf>
    <x:xf numFmtId="0" fontId="8" fillId="19" xfId="0" applyNumberFormat="1" applyFont="1" applyFill="1" applyBorder="0" applyAlignment="1">
      <x:alignment wrapText="1"/>
    </x:xf>
    <x:xf numFmtId="0" fontId="8" fillId="19" borderId="10" xfId="0" applyNumberFormat="1" applyFont="1" applyFill="1" applyBorder="1" applyAlignment="1">
      <x:alignment wrapText="1"/>
    </x:xf>
    <x:xf numFmtId="0" fontId="8" fillId="19" borderId="11" xfId="0" applyNumberFormat="1" applyFont="1" applyFill="1" applyBorder="1" applyAlignment="1">
      <x:alignment wrapText="1"/>
    </x:xf>
    <x:xf numFmtId="0" fontId="8" fillId="19" borderId="12" xfId="0" applyNumberFormat="1" applyFont="1" applyFill="1" applyBorder="1" applyAlignment="1">
      <x:alignment wrapText="1"/>
    </x:xf>
    <x:xf numFmtId="0" fontId="8" fillId="19" borderId="13" xfId="0" applyNumberFormat="1" applyFont="1" applyFill="1" applyBorder="1" applyAlignment="1">
      <x:alignment wrapText="1"/>
    </x:xf>
    <x:xf numFmtId="0" fontId="8" fillId="19" borderId="6" xfId="0" applyNumberFormat="1" applyFont="1" applyFill="1" applyBorder="1" applyAlignment="1">
      <x:alignment vertical="top" wrapText="1"/>
    </x:xf>
    <x:xf numFmtId="0" fontId="8" fillId="19" borderId="7" xfId="0" applyNumberFormat="1" applyFont="1" applyFill="1" applyBorder="1" applyAlignment="1">
      <x:alignment vertical="top" wrapText="1"/>
    </x:xf>
    <x:xf numFmtId="0" fontId="8" fillId="19" borderId="8" xfId="0" applyNumberFormat="1" applyFont="1" applyFill="1" applyBorder="1" applyAlignment="1">
      <x:alignment vertical="top" wrapText="1"/>
    </x:xf>
    <x:xf numFmtId="0" fontId="8" fillId="19" borderId="9" xfId="0" applyNumberFormat="1" applyFont="1" applyFill="1" applyBorder="1" applyAlignment="1">
      <x:alignment vertical="top" wrapText="1"/>
    </x:xf>
    <x:xf numFmtId="0" fontId="8" fillId="19" xfId="0" applyNumberFormat="1" applyFont="1" applyFill="1" applyBorder="0" applyAlignment="1">
      <x:alignment vertical="top" wrapText="1"/>
    </x:xf>
    <x:xf numFmtId="0" fontId="8" fillId="19" borderId="10" xfId="0" applyNumberFormat="1" applyFont="1" applyFill="1" applyBorder="1" applyAlignment="1">
      <x:alignment vertical="top" wrapText="1"/>
    </x:xf>
    <x:xf numFmtId="0" fontId="8" fillId="19" borderId="11" xfId="0" applyNumberFormat="1" applyFont="1" applyFill="1" applyBorder="1" applyAlignment="1">
      <x:alignment vertical="top" wrapText="1"/>
    </x:xf>
    <x:xf numFmtId="0" fontId="8" fillId="19" borderId="12" xfId="0" applyNumberFormat="1" applyFont="1" applyFill="1" applyBorder="1" applyAlignment="1">
      <x:alignment vertical="top" wrapText="1"/>
    </x:xf>
    <x:xf numFmtId="0" fontId="8" fillId="19" borderId="13" xfId="0" applyNumberFormat="1" applyFont="1" applyFill="1" applyBorder="1" applyAlignment="1">
      <x:alignment vertical="top" wrapText="1"/>
    </x:xf>
    <x:xf numFmtId="0" fontId="0" fillId="21" borderId="0" xfId="0" applyNumberFormat="1" applyFont="1" applyFill="1" applyBorder="1"/>
    <x:xf numFmtId="0" fontId="8" fillId="21" borderId="0" xfId="0" applyNumberFormat="1" applyFont="1" applyFill="1" applyBorder="1"/>
    <x:xf numFmtId="0" fontId="8" fillId="21" borderId="6" xfId="0" applyNumberFormat="1" applyFont="1" applyFill="1" applyBorder="1"/>
    <x:xf numFmtId="0" fontId="8" fillId="21" borderId="7" xfId="0" applyNumberFormat="1" applyFont="1" applyFill="1" applyBorder="1"/>
    <x:xf numFmtId="0" fontId="8" fillId="21" borderId="8" xfId="0" applyNumberFormat="1" applyFont="1" applyFill="1" applyBorder="1"/>
    <x:xf numFmtId="0" fontId="8" fillId="21" borderId="9" xfId="0" applyNumberFormat="1" applyFont="1" applyFill="1" applyBorder="1"/>
    <x:xf numFmtId="0" fontId="8" fillId="21" xfId="0" applyNumberFormat="1" applyFont="1" applyFill="1" applyBorder="0"/>
    <x:xf numFmtId="0" fontId="8" fillId="21" borderId="10" xfId="0" applyNumberFormat="1" applyFont="1" applyFill="1" applyBorder="1"/>
    <x:xf numFmtId="0" fontId="8" fillId="21" borderId="11" xfId="0" applyNumberFormat="1" applyFont="1" applyFill="1" applyBorder="1"/>
    <x:xf numFmtId="0" fontId="8" fillId="21" borderId="12" xfId="0" applyNumberFormat="1" applyFont="1" applyFill="1" applyBorder="1"/>
    <x:xf numFmtId="0" fontId="8" fillId="21" borderId="13" xfId="0" applyNumberFormat="1" applyFont="1" applyFill="1" applyBorder="1"/>
    <x:xf numFmtId="0" fontId="8" fillId="21" borderId="6" xfId="0" applyNumberFormat="1" applyFont="1" applyFill="1" applyBorder="1" applyAlignment="1">
      <x:alignment wrapText="1"/>
    </x:xf>
    <x:xf numFmtId="0" fontId="8" fillId="21" borderId="7" xfId="0" applyNumberFormat="1" applyFont="1" applyFill="1" applyBorder="1" applyAlignment="1">
      <x:alignment wrapText="1"/>
    </x:xf>
    <x:xf numFmtId="0" fontId="8" fillId="21" borderId="8" xfId="0" applyNumberFormat="1" applyFont="1" applyFill="1" applyBorder="1" applyAlignment="1">
      <x:alignment wrapText="1"/>
    </x:xf>
    <x:xf numFmtId="0" fontId="8" fillId="21" borderId="9" xfId="0" applyNumberFormat="1" applyFont="1" applyFill="1" applyBorder="1" applyAlignment="1">
      <x:alignment wrapText="1"/>
    </x:xf>
    <x:xf numFmtId="0" fontId="8" fillId="21" xfId="0" applyNumberFormat="1" applyFont="1" applyFill="1" applyBorder="0" applyAlignment="1">
      <x:alignment wrapText="1"/>
    </x:xf>
    <x:xf numFmtId="0" fontId="8" fillId="21" borderId="10" xfId="0" applyNumberFormat="1" applyFont="1" applyFill="1" applyBorder="1" applyAlignment="1">
      <x:alignment wrapText="1"/>
    </x:xf>
    <x:xf numFmtId="0" fontId="8" fillId="21" borderId="11" xfId="0" applyNumberFormat="1" applyFont="1" applyFill="1" applyBorder="1" applyAlignment="1">
      <x:alignment wrapText="1"/>
    </x:xf>
    <x:xf numFmtId="0" fontId="8" fillId="21" borderId="12" xfId="0" applyNumberFormat="1" applyFont="1" applyFill="1" applyBorder="1" applyAlignment="1">
      <x:alignment wrapText="1"/>
    </x:xf>
    <x:xf numFmtId="0" fontId="8" fillId="21" borderId="13" xfId="0" applyNumberFormat="1" applyFont="1" applyFill="1" applyBorder="1" applyAlignment="1">
      <x:alignment wrapText="1"/>
    </x:xf>
    <x:xf numFmtId="0" fontId="8" fillId="21" borderId="6" xfId="0" applyNumberFormat="1" applyFont="1" applyFill="1" applyBorder="1" applyAlignment="1">
      <x:alignment vertical="top" wrapText="1"/>
    </x:xf>
    <x:xf numFmtId="0" fontId="8" fillId="21" borderId="7" xfId="0" applyNumberFormat="1" applyFont="1" applyFill="1" applyBorder="1" applyAlignment="1">
      <x:alignment vertical="top" wrapText="1"/>
    </x:xf>
    <x:xf numFmtId="0" fontId="8" fillId="21" borderId="8" xfId="0" applyNumberFormat="1" applyFont="1" applyFill="1" applyBorder="1" applyAlignment="1">
      <x:alignment vertical="top" wrapText="1"/>
    </x:xf>
    <x:xf numFmtId="0" fontId="8" fillId="21" borderId="9" xfId="0" applyNumberFormat="1" applyFont="1" applyFill="1" applyBorder="1" applyAlignment="1">
      <x:alignment vertical="top" wrapText="1"/>
    </x:xf>
    <x:xf numFmtId="0" fontId="8" fillId="21" xfId="0" applyNumberFormat="1" applyFont="1" applyFill="1" applyBorder="0" applyAlignment="1">
      <x:alignment vertical="top" wrapText="1"/>
    </x:xf>
    <x:xf numFmtId="0" fontId="8" fillId="21" borderId="10" xfId="0" applyNumberFormat="1" applyFont="1" applyFill="1" applyBorder="1" applyAlignment="1">
      <x:alignment vertical="top" wrapText="1"/>
    </x:xf>
    <x:xf numFmtId="0" fontId="8" fillId="21" borderId="11" xfId="0" applyNumberFormat="1" applyFont="1" applyFill="1" applyBorder="1" applyAlignment="1">
      <x:alignment vertical="top" wrapText="1"/>
    </x:xf>
    <x:xf numFmtId="0" fontId="8" fillId="21" borderId="12" xfId="0" applyNumberFormat="1" applyFont="1" applyFill="1" applyBorder="1" applyAlignment="1">
      <x:alignment vertical="top" wrapText="1"/>
    </x:xf>
    <x:xf numFmtId="0" fontId="8" fillId="21" borderId="13" xfId="0" applyNumberFormat="1" applyFont="1" applyFill="1" applyBorder="1" applyAlignment="1">
      <x:alignment vertical="top" wrapText="1"/>
    </x:xf>
    <x:xf numFmtId="0" fontId="3" fillId="20" borderId="14" xfId="0" applyNumberFormat="1" applyFont="1" applyFill="1" applyBorder="1"/>
    <x:xf numFmtId="0" fontId="3" fillId="20" borderId="14" xfId="0" applyNumberFormat="1" applyFont="1" applyFill="1" applyBorder="1" applyAlignment="1">
      <x:alignment wrapText="1"/>
    </x:xf>
    <x:xf numFmtId="0" fontId="3" fillId="20" borderId="14" xfId="0" applyNumberFormat="1" applyFont="1" applyFill="1" applyBorder="1" applyAlignment="1">
      <x:alignment horizontal="center" wrapText="1"/>
    </x:xf>
    <x:xf numFmtId="0" fontId="3" fillId="20" borderId="14" xfId="0" applyNumberFormat="1" applyFont="1" applyFill="1" applyBorder="1" applyAlignment="1">
      <x:alignment horizontal="center" vertical="center" wrapText="1"/>
    </x:xf>
    <x:xf numFmtId="200" fontId="4" fillId="0" borderId="12" xfId="0" applyNumberFormat="1" applyFont="1" applyFill="1" applyBorder="1" applyAlignment="1">
      <x:alignment vertical="top" wrapText="1"/>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horizontal="left"/>
    </x:xf>
    <x:xf numFmtId="0" fontId="1" fillId="24" borderId="0" xfId="0" applyNumberFormat="1" applyFont="1" applyFill="1" applyBorder="1" applyAlignment="1">
      <x:alignment horizontal="left" vertical="center"/>
    </x:xf>
    <x:xf numFmtId="0" fontId="0" fillId="25" borderId="0" xfId="0" applyNumberFormat="1" applyFont="1" applyFill="1" applyBorder="1"/>
    <x:xf numFmtId="0" fontId="2" fillId="25" borderId="0" xfId="0" applyNumberFormat="1" applyFont="1" applyFill="1" applyBorder="1"/>
    <x:xf numFmtId="0" fontId="2" fillId="25" borderId="0" xfId="0" applyNumberFormat="1" applyFont="1" applyFill="1" applyBorder="1" applyAlignment="1">
      <x:alignment wrapText="1"/>
    </x:xf>
    <x:xf numFmtId="0" fontId="2" fillId="25" borderId="0" xfId="0" applyNumberFormat="1" applyFont="1" applyFill="1" applyBorder="1" applyAlignment="1">
      <x:alignment vertical="center" wrapText="1"/>
    </x:xf>
    <x:xf numFmtId="0" fontId="0" fillId="26" borderId="0" xfId="0" applyNumberFormat="1" applyFont="1" applyFill="1" applyBorder="1"/>
    <x:xf numFmtId="0" fontId="3" fillId="26" borderId="0" xfId="0" applyNumberFormat="1" applyFont="1" applyFill="1" applyBorder="1"/>
    <x:xf numFmtId="0" fontId="3" fillId="26" borderId="1" xfId="0" applyNumberFormat="1" applyFont="1" applyFill="1" applyBorder="1"/>
    <x:xf numFmtId="0" fontId="3" fillId="26" borderId="2" xfId="0" applyNumberFormat="1" applyFont="1" applyFill="1" applyBorder="1"/>
    <x:xf numFmtId="0" fontId="3" fillId="26" borderId="1" xfId="0" applyNumberFormat="1" applyFont="1" applyFill="1" applyBorder="1" applyAlignment="1">
      <x:alignment wrapText="1"/>
    </x:xf>
    <x:xf numFmtId="0" fontId="3" fillId="26" borderId="2" xfId="0" applyNumberFormat="1" applyFont="1" applyFill="1" applyBorder="1" applyAlignment="1">
      <x:alignment wrapText="1"/>
    </x:xf>
    <x:xf numFmtId="0" fontId="3" fillId="26" borderId="1" xfId="0" applyNumberFormat="1" applyFont="1" applyFill="1" applyBorder="1" applyAlignment="1">
      <x:alignment horizontal="center" wrapText="1"/>
    </x:xf>
    <x:xf numFmtId="0" fontId="3" fillId="26" borderId="2" xfId="0" applyNumberFormat="1" applyFont="1" applyFill="1" applyBorder="1" applyAlignment="1">
      <x:alignment horizontal="center" wrapText="1"/>
    </x:xf>
    <x:xf numFmtId="0" fontId="3" fillId="26" borderId="1" xfId="0" applyNumberFormat="1" applyFont="1" applyFill="1" applyBorder="1" applyAlignment="1">
      <x:alignment horizontal="center" vertical="center" wrapText="1"/>
    </x:xf>
    <x:xf numFmtId="0" fontId="3" fillId="26" borderId="2" xfId="0" applyNumberFormat="1" applyFont="1" applyFill="1" applyBorder="1" applyAlignment="1">
      <x:alignment horizontal="center" vertical="center" wrapText="1"/>
    </x:xf>
    <x:xf numFmtId="0" fontId="4" fillId="27" borderId="3" xfId="0" applyNumberFormat="1" applyFont="1" applyFill="1" applyBorder="1" applyAlignment="1">
      <x:alignment vertical="top" wrapText="1"/>
    </x:xf>
    <x:xf numFmtId="0" fontId="4" fillId="27" borderId="4" xfId="0" applyNumberFormat="1" applyFont="1" applyFill="1" applyBorder="1" applyAlignment="1">
      <x:alignment vertical="top" wrapText="1"/>
    </x:xf>
    <x:xf numFmtId="0" fontId="4" fillId="27" borderId="5" xfId="0" applyNumberFormat="1" applyFont="1" applyFill="1" applyBorder="1" applyAlignment="1">
      <x:alignment vertical="top" wrapText="1"/>
    </x:xf>
    <x:xf numFmtId="0" fontId="5" fillId="27" borderId="3" xfId="0" applyNumberFormat="1" applyFont="1" applyFill="1" applyBorder="1" applyAlignment="1">
      <x:alignment vertical="top" wrapText="1"/>
    </x:xf>
    <x:xf numFmtId="0" fontId="5" fillId="27" borderId="4" xfId="0" applyNumberFormat="1" applyFont="1" applyFill="1" applyBorder="1" applyAlignment="1">
      <x:alignment vertical="top" wrapText="1"/>
    </x:xf>
    <x:xf numFmtId="0" fontId="5" fillId="27" borderId="5" xfId="0" applyNumberFormat="1" applyFont="1" applyFill="1" applyBorder="1" applyAlignment="1">
      <x:alignment vertical="top" wrapText="1"/>
    </x:xf>
    <x:xf numFmtId="0" fontId="4" fillId="28" borderId="3" xfId="0" applyNumberFormat="1" applyFont="1" applyFill="1" applyBorder="1" applyAlignment="1">
      <x:alignment vertical="top" wrapText="1"/>
    </x:xf>
    <x:xf numFmtId="0" fontId="6" fillId="28" borderId="3" xfId="0" applyNumberFormat="1" applyFont="1" applyFill="1" applyBorder="1" applyAlignment="1">
      <x:alignment vertical="top" wrapText="1"/>
    </x:xf>
    <x:xf numFmtId="0" fontId="4" fillId="29" borderId="4" xfId="0" applyNumberFormat="1" applyFont="1" applyFill="1" applyBorder="1" applyAlignment="1">
      <x:alignment vertical="top" wrapText="1"/>
    </x:xf>
    <x:xf numFmtId="0" fontId="9" fillId="29" borderId="4" xfId="0" applyNumberFormat="1" applyFont="1" applyFill="1" applyBorder="1" applyAlignment="1">
      <x:alignment vertical="top" wrapText="1"/>
    </x:xf>
    <x:xf numFmtId="0" fontId="4" fillId="28" borderId="4" xfId="0" applyNumberFormat="1" applyFont="1" applyFill="1" applyBorder="1" applyAlignment="1">
      <x:alignment vertical="top" wrapText="1"/>
    </x:xf>
    <x:xf numFmtId="0" fontId="6" fillId="28" borderId="4" xfId="0" applyNumberFormat="1" applyFont="1" applyFill="1" applyBorder="1" applyAlignment="1">
      <x:alignment vertical="top" wrapText="1"/>
    </x:xf>
    <x:xf numFmtId="0" fontId="7" fillId="26" borderId="0" xfId="0" applyNumberFormat="1" applyFont="1" applyFill="1" applyBorder="1"/>
    <x:xf numFmtId="0" fontId="7" fillId="26" borderId="0" xfId="0" applyNumberFormat="1" applyFont="1" applyFill="1" applyBorder="1" applyAlignment="1">
      <x:alignment vertical="center"/>
    </x:xf>
    <x:xf numFmtId="0" fontId="8" fillId="25" borderId="0" xfId="0" applyNumberFormat="1" applyFont="1" applyFill="1" applyBorder="1"/>
    <x:xf numFmtId="0" fontId="8" fillId="25" borderId="6" xfId="0" applyNumberFormat="1" applyFont="1" applyFill="1" applyBorder="1"/>
    <x:xf numFmtId="0" fontId="8" fillId="25" borderId="7" xfId="0" applyNumberFormat="1" applyFont="1" applyFill="1" applyBorder="1"/>
    <x:xf numFmtId="0" fontId="8" fillId="25" borderId="8" xfId="0" applyNumberFormat="1" applyFont="1" applyFill="1" applyBorder="1"/>
    <x:xf numFmtId="0" fontId="8" fillId="25" borderId="9" xfId="0" applyNumberFormat="1" applyFont="1" applyFill="1" applyBorder="1"/>
    <x:xf numFmtId="0" fontId="8" fillId="25" xfId="0" applyNumberFormat="1" applyFont="1" applyFill="1" applyBorder="0"/>
    <x:xf numFmtId="0" fontId="8" fillId="25" borderId="10" xfId="0" applyNumberFormat="1" applyFont="1" applyFill="1" applyBorder="1"/>
    <x:xf numFmtId="0" fontId="8" fillId="25" borderId="11" xfId="0" applyNumberFormat="1" applyFont="1" applyFill="1" applyBorder="1"/>
    <x:xf numFmtId="0" fontId="8" fillId="25" borderId="12" xfId="0" applyNumberFormat="1" applyFont="1" applyFill="1" applyBorder="1"/>
    <x:xf numFmtId="0" fontId="8" fillId="25" borderId="13" xfId="0" applyNumberFormat="1" applyFont="1" applyFill="1" applyBorder="1"/>
    <x:xf numFmtId="0" fontId="8" fillId="25" borderId="6" xfId="0" applyNumberFormat="1" applyFont="1" applyFill="1" applyBorder="1" applyAlignment="1">
      <x:alignment wrapText="1"/>
    </x:xf>
    <x:xf numFmtId="0" fontId="8" fillId="25" borderId="7" xfId="0" applyNumberFormat="1" applyFont="1" applyFill="1" applyBorder="1" applyAlignment="1">
      <x:alignment wrapText="1"/>
    </x:xf>
    <x:xf numFmtId="0" fontId="8" fillId="25" borderId="8" xfId="0" applyNumberFormat="1" applyFont="1" applyFill="1" applyBorder="1" applyAlignment="1">
      <x:alignment wrapText="1"/>
    </x:xf>
    <x:xf numFmtId="0" fontId="8" fillId="25" borderId="9" xfId="0" applyNumberFormat="1" applyFont="1" applyFill="1" applyBorder="1" applyAlignment="1">
      <x:alignment wrapText="1"/>
    </x:xf>
    <x:xf numFmtId="0" fontId="8" fillId="25" xfId="0" applyNumberFormat="1" applyFont="1" applyFill="1" applyBorder="0" applyAlignment="1">
      <x:alignment wrapText="1"/>
    </x:xf>
    <x:xf numFmtId="0" fontId="8" fillId="25" borderId="10" xfId="0" applyNumberFormat="1" applyFont="1" applyFill="1" applyBorder="1" applyAlignment="1">
      <x:alignment wrapText="1"/>
    </x:xf>
    <x:xf numFmtId="0" fontId="8" fillId="25" borderId="11" xfId="0" applyNumberFormat="1" applyFont="1" applyFill="1" applyBorder="1" applyAlignment="1">
      <x:alignment wrapText="1"/>
    </x:xf>
    <x:xf numFmtId="0" fontId="8" fillId="25" borderId="12" xfId="0" applyNumberFormat="1" applyFont="1" applyFill="1" applyBorder="1" applyAlignment="1">
      <x:alignment wrapText="1"/>
    </x:xf>
    <x:xf numFmtId="0" fontId="8" fillId="25" borderId="13" xfId="0" applyNumberFormat="1" applyFont="1" applyFill="1" applyBorder="1" applyAlignment="1">
      <x:alignment wrapText="1"/>
    </x:xf>
    <x:xf numFmtId="0" fontId="8" fillId="25" borderId="6" xfId="0" applyNumberFormat="1" applyFont="1" applyFill="1" applyBorder="1" applyAlignment="1">
      <x:alignment vertical="top" wrapText="1"/>
    </x:xf>
    <x:xf numFmtId="0" fontId="8" fillId="25" borderId="7" xfId="0" applyNumberFormat="1" applyFont="1" applyFill="1" applyBorder="1" applyAlignment="1">
      <x:alignment vertical="top" wrapText="1"/>
    </x:xf>
    <x:xf numFmtId="0" fontId="8" fillId="25" borderId="8" xfId="0" applyNumberFormat="1" applyFont="1" applyFill="1" applyBorder="1" applyAlignment="1">
      <x:alignment vertical="top" wrapText="1"/>
    </x:xf>
    <x:xf numFmtId="0" fontId="8" fillId="25" borderId="9" xfId="0" applyNumberFormat="1" applyFont="1" applyFill="1" applyBorder="1" applyAlignment="1">
      <x:alignment vertical="top" wrapText="1"/>
    </x:xf>
    <x:xf numFmtId="0" fontId="8" fillId="25" xfId="0" applyNumberFormat="1" applyFont="1" applyFill="1" applyBorder="0" applyAlignment="1">
      <x:alignment vertical="top" wrapText="1"/>
    </x:xf>
    <x:xf numFmtId="0" fontId="8" fillId="25" borderId="10" xfId="0" applyNumberFormat="1" applyFont="1" applyFill="1" applyBorder="1" applyAlignment="1">
      <x:alignment vertical="top" wrapText="1"/>
    </x:xf>
    <x:xf numFmtId="0" fontId="8" fillId="25" borderId="11" xfId="0" applyNumberFormat="1" applyFont="1" applyFill="1" applyBorder="1" applyAlignment="1">
      <x:alignment vertical="top" wrapText="1"/>
    </x:xf>
    <x:xf numFmtId="0" fontId="8" fillId="25" borderId="12" xfId="0" applyNumberFormat="1" applyFont="1" applyFill="1" applyBorder="1" applyAlignment="1">
      <x:alignment vertical="top" wrapText="1"/>
    </x:xf>
    <x:xf numFmtId="0" fontId="8" fillId="25" borderId="13" xfId="0" applyNumberFormat="1" applyFont="1" applyFill="1" applyBorder="1" applyAlignment="1">
      <x:alignment vertical="top" wrapText="1"/>
    </x:xf>
    <x:xf numFmtId="0" fontId="0" fillId="28" borderId="0" xfId="0" applyNumberFormat="1" applyFont="1" applyFill="1" applyBorder="1"/>
    <x:xf numFmtId="0" fontId="11" fillId="28" borderId="0" xfId="0" applyNumberFormat="1" applyFont="1" applyFill="1" applyBorder="1"/>
    <x:xf numFmtId="0" fontId="11" fillId="28" borderId="6" xfId="0" applyNumberFormat="1" applyFont="1" applyFill="1" applyBorder="1"/>
    <x:xf numFmtId="0" fontId="11" fillId="28" borderId="7" xfId="0" applyNumberFormat="1" applyFont="1" applyFill="1" applyBorder="1"/>
    <x:xf numFmtId="0" fontId="11" fillId="28" borderId="8" xfId="0" applyNumberFormat="1" applyFont="1" applyFill="1" applyBorder="1"/>
    <x:xf numFmtId="0" fontId="11" fillId="28" borderId="9" xfId="0" applyNumberFormat="1" applyFont="1" applyFill="1" applyBorder="1"/>
    <x:xf numFmtId="0" fontId="11" fillId="28" xfId="0" applyNumberFormat="1" applyFont="1" applyFill="1" applyBorder="0"/>
    <x:xf numFmtId="0" fontId="11" fillId="28" borderId="10" xfId="0" applyNumberFormat="1" applyFont="1" applyFill="1" applyBorder="1"/>
    <x:xf numFmtId="0" fontId="11" fillId="28" borderId="11" xfId="0" applyNumberFormat="1" applyFont="1" applyFill="1" applyBorder="1"/>
    <x:xf numFmtId="0" fontId="11" fillId="28" borderId="12" xfId="0" applyNumberFormat="1" applyFont="1" applyFill="1" applyBorder="1"/>
    <x:xf numFmtId="0" fontId="11" fillId="28" borderId="13" xfId="0" applyNumberFormat="1" applyFont="1" applyFill="1" applyBorder="1"/>
    <x:xf numFmtId="0" fontId="11" fillId="28" borderId="6" xfId="0" applyNumberFormat="1" applyFont="1" applyFill="1" applyBorder="1" applyAlignment="1">
      <x:alignment wrapText="1"/>
    </x:xf>
    <x:xf numFmtId="0" fontId="11" fillId="28" borderId="7" xfId="0" applyNumberFormat="1" applyFont="1" applyFill="1" applyBorder="1" applyAlignment="1">
      <x:alignment wrapText="1"/>
    </x:xf>
    <x:xf numFmtId="0" fontId="11" fillId="28" borderId="8" xfId="0" applyNumberFormat="1" applyFont="1" applyFill="1" applyBorder="1" applyAlignment="1">
      <x:alignment wrapText="1"/>
    </x:xf>
    <x:xf numFmtId="0" fontId="11" fillId="28" borderId="9" xfId="0" applyNumberFormat="1" applyFont="1" applyFill="1" applyBorder="1" applyAlignment="1">
      <x:alignment wrapText="1"/>
    </x:xf>
    <x:xf numFmtId="0" fontId="11" fillId="28" xfId="0" applyNumberFormat="1" applyFont="1" applyFill="1" applyBorder="0" applyAlignment="1">
      <x:alignment wrapText="1"/>
    </x:xf>
    <x:xf numFmtId="0" fontId="11" fillId="28" borderId="10" xfId="0" applyNumberFormat="1" applyFont="1" applyFill="1" applyBorder="1" applyAlignment="1">
      <x:alignment wrapText="1"/>
    </x:xf>
    <x:xf numFmtId="0" fontId="11" fillId="28" borderId="11" xfId="0" applyNumberFormat="1" applyFont="1" applyFill="1" applyBorder="1" applyAlignment="1">
      <x:alignment wrapText="1"/>
    </x:xf>
    <x:xf numFmtId="0" fontId="11" fillId="28" borderId="12" xfId="0" applyNumberFormat="1" applyFont="1" applyFill="1" applyBorder="1" applyAlignment="1">
      <x:alignment wrapText="1"/>
    </x:xf>
    <x:xf numFmtId="0" fontId="11" fillId="28" borderId="13" xfId="0" applyNumberFormat="1" applyFont="1" applyFill="1" applyBorder="1" applyAlignment="1">
      <x:alignment wrapText="1"/>
    </x:xf>
    <x:xf numFmtId="0" fontId="11" fillId="28" borderId="6" xfId="0" applyNumberFormat="1" applyFont="1" applyFill="1" applyBorder="1" applyAlignment="1">
      <x:alignment vertical="top" wrapText="1"/>
    </x:xf>
    <x:xf numFmtId="0" fontId="11" fillId="28" borderId="7" xfId="0" applyNumberFormat="1" applyFont="1" applyFill="1" applyBorder="1" applyAlignment="1">
      <x:alignment vertical="top" wrapText="1"/>
    </x:xf>
    <x:xf numFmtId="0" fontId="11" fillId="28" borderId="8" xfId="0" applyNumberFormat="1" applyFont="1" applyFill="1" applyBorder="1" applyAlignment="1">
      <x:alignment vertical="top" wrapText="1"/>
    </x:xf>
    <x:xf numFmtId="0" fontId="11" fillId="28" borderId="9" xfId="0" applyNumberFormat="1" applyFont="1" applyFill="1" applyBorder="1" applyAlignment="1">
      <x:alignment vertical="top" wrapText="1"/>
    </x:xf>
    <x:xf numFmtId="0" fontId="11" fillId="28" xfId="0" applyNumberFormat="1" applyFont="1" applyFill="1" applyBorder="0" applyAlignment="1">
      <x:alignment vertical="top" wrapText="1"/>
    </x:xf>
    <x:xf numFmtId="0" fontId="11" fillId="28" borderId="10" xfId="0" applyNumberFormat="1" applyFont="1" applyFill="1" applyBorder="1" applyAlignment="1">
      <x:alignment vertical="top" wrapText="1"/>
    </x:xf>
    <x:xf numFmtId="0" fontId="11" fillId="28" borderId="11" xfId="0" applyNumberFormat="1" applyFont="1" applyFill="1" applyBorder="1" applyAlignment="1">
      <x:alignment vertical="top" wrapText="1"/>
    </x:xf>
    <x:xf numFmtId="0" fontId="11" fillId="28" borderId="12" xfId="0" applyNumberFormat="1" applyFont="1" applyFill="1" applyBorder="1" applyAlignment="1">
      <x:alignment vertical="top" wrapText="1"/>
    </x:xf>
    <x:xf numFmtId="0" fontId="11" fillId="28" borderId="13" xfId="0" applyNumberFormat="1" applyFont="1" applyFill="1" applyBorder="1" applyAlignment="1">
      <x:alignment vertical="top" wrapText="1"/>
    </x:xf>
    <x:xf numFmtId="0" fontId="3" fillId="26" borderId="14" xfId="0" applyNumberFormat="1" applyFont="1" applyFill="1" applyBorder="1"/>
    <x:xf numFmtId="0" fontId="3" fillId="26" borderId="14" xfId="0" applyNumberFormat="1" applyFont="1" applyFill="1" applyBorder="1" applyAlignment="1">
      <x:alignment wrapText="1"/>
    </x:xf>
    <x:xf numFmtId="0" fontId="3" fillId="26" borderId="14" xfId="0" applyNumberFormat="1" applyFont="1" applyFill="1" applyBorder="1" applyAlignment="1">
      <x:alignment horizontal="center" wrapText="1"/>
    </x:xf>
    <x:xf numFmtId="0" fontId="3" fillId="26" borderId="14" xfId="0" applyNumberFormat="1" applyFont="1" applyFill="1" applyBorder="1" applyAlignment="1">
      <x:alignment horizontal="center" vertical="center" wrapText="1"/>
    </x:xf>
    <x:xf numFmtId="0" fontId="0" fillId="30" borderId="0" xfId="0" applyNumberFormat="1" applyFont="1" applyFill="1" applyBorder="1"/>
    <x:xf numFmtId="0" fontId="1" fillId="30" borderId="0" xfId="0" applyNumberFormat="1" applyFont="1" applyFill="1" applyBorder="1"/>
    <x:xf numFmtId="0" fontId="1" fillId="30" borderId="0" xfId="0" applyNumberFormat="1" applyFont="1" applyFill="1" applyBorder="1" applyAlignment="1">
      <x:alignment horizontal="left"/>
    </x:xf>
    <x:xf numFmtId="0" fontId="1" fillId="30" borderId="0" xfId="0" applyNumberFormat="1" applyFont="1" applyFill="1" applyBorder="1" applyAlignment="1">
      <x:alignment horizontal="left" vertical="center"/>
    </x:xf>
    <x:xf numFmtId="0" fontId="0" fillId="31" borderId="0" xfId="0" applyNumberFormat="1" applyFont="1" applyFill="1" applyBorder="1"/>
    <x:xf numFmtId="0" fontId="2" fillId="31" borderId="0" xfId="0" applyNumberFormat="1" applyFont="1" applyFill="1" applyBorder="1"/>
    <x:xf numFmtId="0" fontId="2" fillId="31" borderId="0" xfId="0" applyNumberFormat="1" applyFont="1" applyFill="1" applyBorder="1" applyAlignment="1">
      <x:alignment wrapText="1"/>
    </x:xf>
    <x:xf numFmtId="0" fontId="2" fillId="31" borderId="0" xfId="0" applyNumberFormat="1" applyFont="1" applyFill="1" applyBorder="1" applyAlignment="1">
      <x:alignment vertical="center" wrapText="1"/>
    </x:xf>
    <x:xf numFmtId="0" fontId="0" fillId="32" borderId="0" xfId="0" applyNumberFormat="1" applyFont="1" applyFill="1" applyBorder="1"/>
    <x:xf numFmtId="0" fontId="3" fillId="32" borderId="0" xfId="0" applyNumberFormat="1" applyFont="1" applyFill="1" applyBorder="1"/>
    <x:xf numFmtId="0" fontId="3" fillId="32" borderId="1" xfId="0" applyNumberFormat="1" applyFont="1" applyFill="1" applyBorder="1"/>
    <x:xf numFmtId="0" fontId="3" fillId="32" borderId="14" xfId="0" applyNumberFormat="1" applyFont="1" applyFill="1" applyBorder="1"/>
    <x:xf numFmtId="0" fontId="3" fillId="32" borderId="2" xfId="0" applyNumberFormat="1" applyFont="1" applyFill="1" applyBorder="1"/>
    <x:xf numFmtId="0" fontId="3" fillId="32" borderId="1" xfId="0" applyNumberFormat="1" applyFont="1" applyFill="1" applyBorder="1" applyAlignment="1">
      <x:alignment wrapText="1"/>
    </x:xf>
    <x:xf numFmtId="0" fontId="3" fillId="32" borderId="14" xfId="0" applyNumberFormat="1" applyFont="1" applyFill="1" applyBorder="1" applyAlignment="1">
      <x:alignment wrapText="1"/>
    </x:xf>
    <x:xf numFmtId="0" fontId="3" fillId="32" borderId="2" xfId="0" applyNumberFormat="1" applyFont="1" applyFill="1" applyBorder="1" applyAlignment="1">
      <x:alignment wrapText="1"/>
    </x:xf>
    <x:xf numFmtId="0" fontId="3" fillId="32" borderId="1" xfId="0" applyNumberFormat="1" applyFont="1" applyFill="1" applyBorder="1" applyAlignment="1">
      <x:alignment horizontal="center" wrapText="1"/>
    </x:xf>
    <x:xf numFmtId="0" fontId="3" fillId="32" borderId="14" xfId="0" applyNumberFormat="1" applyFont="1" applyFill="1" applyBorder="1" applyAlignment="1">
      <x:alignment horizontal="center" wrapText="1"/>
    </x:xf>
    <x:xf numFmtId="0" fontId="3" fillId="32" borderId="2" xfId="0" applyNumberFormat="1" applyFont="1" applyFill="1" applyBorder="1" applyAlignment="1">
      <x:alignment horizontal="center" wrapText="1"/>
    </x:xf>
    <x:xf numFmtId="0" fontId="3" fillId="32" borderId="1" xfId="0" applyNumberFormat="1" applyFont="1" applyFill="1" applyBorder="1" applyAlignment="1">
      <x:alignment horizontal="center" vertical="center" wrapText="1"/>
    </x:xf>
    <x:xf numFmtId="0" fontId="3" fillId="32" borderId="14" xfId="0" applyNumberFormat="1" applyFont="1" applyFill="1" applyBorder="1" applyAlignment="1">
      <x:alignment horizontal="center" vertical="center" wrapText="1"/>
    </x:xf>
    <x:xf numFmtId="0" fontId="3" fillId="32" borderId="2" xfId="0" applyNumberFormat="1" applyFont="1" applyFill="1" applyBorder="1" applyAlignment="1">
      <x:alignment horizontal="center" vertical="center" wrapText="1"/>
    </x:xf>
    <x:xf numFmtId="0" fontId="7" fillId="32" borderId="0" xfId="0" applyNumberFormat="1" applyFont="1" applyFill="1" applyBorder="1"/>
    <x:xf numFmtId="0" fontId="7" fillId="32" borderId="0" xfId="0" applyNumberFormat="1" applyFont="1" applyFill="1" applyBorder="1" applyAlignment="1">
      <x:alignment vertical="center"/>
    </x:xf>
    <x:xf numFmtId="0" fontId="4" fillId="33" borderId="3" xfId="0" applyNumberFormat="1" applyFont="1" applyFill="1" applyBorder="1" applyAlignment="1">
      <x:alignment vertical="top" wrapText="1"/>
    </x:xf>
    <x:xf numFmtId="0" fontId="4" fillId="33" borderId="4" xfId="0" applyNumberFormat="1" applyFont="1" applyFill="1" applyBorder="1" applyAlignment="1">
      <x:alignment vertical="top" wrapText="1"/>
    </x:xf>
    <x:xf numFmtId="0" fontId="4" fillId="33" borderId="5" xfId="0" applyNumberFormat="1" applyFont="1" applyFill="1" applyBorder="1" applyAlignment="1">
      <x:alignment vertical="top" wrapText="1"/>
    </x:xf>
    <x:xf numFmtId="0" fontId="5" fillId="33" borderId="3" xfId="0" applyNumberFormat="1" applyFont="1" applyFill="1" applyBorder="1" applyAlignment="1">
      <x:alignment vertical="top" wrapText="1"/>
    </x:xf>
    <x:xf numFmtId="0" fontId="5" fillId="33" borderId="4" xfId="0" applyNumberFormat="1" applyFont="1" applyFill="1" applyBorder="1" applyAlignment="1">
      <x:alignment vertical="top" wrapText="1"/>
    </x:xf>
    <x:xf numFmtId="0" fontId="5" fillId="33" borderId="5" xfId="0" applyNumberFormat="1" applyFont="1" applyFill="1" applyBorder="1" applyAlignment="1">
      <x:alignment vertical="top" wrapText="1"/>
    </x:xf>
    <x:xf numFmtId="0" fontId="4" fillId="31" borderId="3" xfId="0" applyNumberFormat="1" applyFont="1" applyFill="1" applyBorder="1" applyAlignment="1">
      <x:alignment vertical="top" wrapText="1"/>
    </x:xf>
    <x:xf numFmtId="0" fontId="4" fillId="31" borderId="4" xfId="0" applyNumberFormat="1" applyFont="1" applyFill="1" applyBorder="1" applyAlignment="1">
      <x:alignment vertical="top" wrapText="1"/>
    </x:xf>
    <x:xf numFmtId="0" fontId="4" fillId="31" borderId="5" xfId="0" applyNumberFormat="1" applyFont="1" applyFill="1" applyBorder="1" applyAlignment="1">
      <x:alignment vertical="top" wrapText="1"/>
    </x:xf>
    <x:xf numFmtId="0" fontId="0" fillId="34" borderId="0" xfId="0" applyNumberFormat="1" applyFont="1" applyFill="1" applyBorder="1"/>
    <x:xf numFmtId="0" fontId="12" fillId="34" borderId="0" xfId="0" applyNumberFormat="1" applyFont="1" applyFill="1" applyBorder="1"/>
    <x:xf numFmtId="0" fontId="12" fillId="34" borderId="6" xfId="0" applyNumberFormat="1" applyFont="1" applyFill="1" applyBorder="1"/>
    <x:xf numFmtId="0" fontId="12" fillId="34" borderId="7" xfId="0" applyNumberFormat="1" applyFont="1" applyFill="1" applyBorder="1"/>
    <x:xf numFmtId="0" fontId="12" fillId="34" borderId="8" xfId="0" applyNumberFormat="1" applyFont="1" applyFill="1" applyBorder="1"/>
    <x:xf numFmtId="0" fontId="12" fillId="34" borderId="9" xfId="0" applyNumberFormat="1" applyFont="1" applyFill="1" applyBorder="1"/>
    <x:xf numFmtId="0" fontId="12" fillId="34" xfId="0" applyNumberFormat="1" applyFont="1" applyFill="1" applyBorder="0"/>
    <x:xf numFmtId="0" fontId="12" fillId="34" borderId="10" xfId="0" applyNumberFormat="1" applyFont="1" applyFill="1" applyBorder="1"/>
    <x:xf numFmtId="0" fontId="12" fillId="34" borderId="11" xfId="0" applyNumberFormat="1" applyFont="1" applyFill="1" applyBorder="1"/>
    <x:xf numFmtId="0" fontId="12" fillId="34" borderId="12" xfId="0" applyNumberFormat="1" applyFont="1" applyFill="1" applyBorder="1"/>
    <x:xf numFmtId="0" fontId="12" fillId="34" borderId="13" xfId="0" applyNumberFormat="1" applyFont="1" applyFill="1" applyBorder="1"/>
    <x:xf numFmtId="0" fontId="12" fillId="34" borderId="6" xfId="0" applyNumberFormat="1" applyFont="1" applyFill="1" applyBorder="1" applyAlignment="1">
      <x:alignment wrapText="1"/>
    </x:xf>
    <x:xf numFmtId="0" fontId="12" fillId="34" borderId="7" xfId="0" applyNumberFormat="1" applyFont="1" applyFill="1" applyBorder="1" applyAlignment="1">
      <x:alignment wrapText="1"/>
    </x:xf>
    <x:xf numFmtId="0" fontId="12" fillId="34" borderId="8" xfId="0" applyNumberFormat="1" applyFont="1" applyFill="1" applyBorder="1" applyAlignment="1">
      <x:alignment wrapText="1"/>
    </x:xf>
    <x:xf numFmtId="0" fontId="12" fillId="34" borderId="9" xfId="0" applyNumberFormat="1" applyFont="1" applyFill="1" applyBorder="1" applyAlignment="1">
      <x:alignment wrapText="1"/>
    </x:xf>
    <x:xf numFmtId="0" fontId="12" fillId="34" xfId="0" applyNumberFormat="1" applyFont="1" applyFill="1" applyBorder="0" applyAlignment="1">
      <x:alignment wrapText="1"/>
    </x:xf>
    <x:xf numFmtId="0" fontId="12" fillId="34" borderId="10" xfId="0" applyNumberFormat="1" applyFont="1" applyFill="1" applyBorder="1" applyAlignment="1">
      <x:alignment wrapText="1"/>
    </x:xf>
    <x:xf numFmtId="0" fontId="12" fillId="34" borderId="11" xfId="0" applyNumberFormat="1" applyFont="1" applyFill="1" applyBorder="1" applyAlignment="1">
      <x:alignment wrapText="1"/>
    </x:xf>
    <x:xf numFmtId="0" fontId="12" fillId="34" borderId="12" xfId="0" applyNumberFormat="1" applyFont="1" applyFill="1" applyBorder="1" applyAlignment="1">
      <x:alignment wrapText="1"/>
    </x:xf>
    <x:xf numFmtId="0" fontId="12" fillId="34" borderId="13" xfId="0" applyNumberFormat="1" applyFont="1" applyFill="1" applyBorder="1" applyAlignment="1">
      <x:alignment wrapText="1"/>
    </x:xf>
    <x:xf numFmtId="0" fontId="12" fillId="34" borderId="6" xfId="0" applyNumberFormat="1" applyFont="1" applyFill="1" applyBorder="1" applyAlignment="1">
      <x:alignment horizontal="center" wrapText="1"/>
    </x:xf>
    <x:xf numFmtId="0" fontId="12" fillId="34" borderId="7" xfId="0" applyNumberFormat="1" applyFont="1" applyFill="1" applyBorder="1" applyAlignment="1">
      <x:alignment horizontal="center" wrapText="1"/>
    </x:xf>
    <x:xf numFmtId="0" fontId="12" fillId="34" borderId="8" xfId="0" applyNumberFormat="1" applyFont="1" applyFill="1" applyBorder="1" applyAlignment="1">
      <x:alignment horizontal="center" wrapText="1"/>
    </x:xf>
    <x:xf numFmtId="0" fontId="12" fillId="34" borderId="9" xfId="0" applyNumberFormat="1" applyFont="1" applyFill="1" applyBorder="1" applyAlignment="1">
      <x:alignment horizontal="center" wrapText="1"/>
    </x:xf>
    <x:xf numFmtId="0" fontId="12" fillId="34" xfId="0" applyNumberFormat="1" applyFont="1" applyFill="1" applyBorder="0" applyAlignment="1">
      <x:alignment horizontal="center" wrapText="1"/>
    </x:xf>
    <x:xf numFmtId="0" fontId="12" fillId="34" borderId="10" xfId="0" applyNumberFormat="1" applyFont="1" applyFill="1" applyBorder="1" applyAlignment="1">
      <x:alignment horizontal="center" wrapText="1"/>
    </x:xf>
    <x:xf numFmtId="0" fontId="12" fillId="34" borderId="11" xfId="0" applyNumberFormat="1" applyFont="1" applyFill="1" applyBorder="1" applyAlignment="1">
      <x:alignment horizontal="center" wrapText="1"/>
    </x:xf>
    <x:xf numFmtId="0" fontId="12" fillId="34" borderId="12" xfId="0" applyNumberFormat="1" applyFont="1" applyFill="1" applyBorder="1" applyAlignment="1">
      <x:alignment horizontal="center" wrapText="1"/>
    </x:xf>
    <x:xf numFmtId="0" fontId="12" fillId="34" borderId="13" xfId="0" applyNumberFormat="1" applyFont="1" applyFill="1" applyBorder="1" applyAlignment="1">
      <x:alignment horizontal="center" wrapText="1"/>
    </x:xf>
    <x:xf numFmtId="0" fontId="12" fillId="34" borderId="6" xfId="0" applyNumberFormat="1" applyFont="1" applyFill="1" applyBorder="1" applyAlignment="1">
      <x:alignment horizontal="center" vertical="center" wrapText="1"/>
    </x:xf>
    <x:xf numFmtId="0" fontId="12" fillId="34" borderId="7" xfId="0" applyNumberFormat="1" applyFont="1" applyFill="1" applyBorder="1" applyAlignment="1">
      <x:alignment horizontal="center" vertical="center" wrapText="1"/>
    </x:xf>
    <x:xf numFmtId="0" fontId="12" fillId="34" borderId="8" xfId="0" applyNumberFormat="1" applyFont="1" applyFill="1" applyBorder="1" applyAlignment="1">
      <x:alignment horizontal="center" vertical="center" wrapText="1"/>
    </x:xf>
    <x:xf numFmtId="0" fontId="12" fillId="34" borderId="9" xfId="0" applyNumberFormat="1" applyFont="1" applyFill="1" applyBorder="1" applyAlignment="1">
      <x:alignment horizontal="center" vertical="center" wrapText="1"/>
    </x:xf>
    <x:xf numFmtId="0" fontId="12" fillId="34" xfId="0" applyNumberFormat="1" applyFont="1" applyFill="1" applyBorder="0" applyAlignment="1">
      <x:alignment horizontal="center" vertical="center" wrapText="1"/>
    </x:xf>
    <x:xf numFmtId="0" fontId="12" fillId="34" borderId="10" xfId="0" applyNumberFormat="1" applyFont="1" applyFill="1" applyBorder="1" applyAlignment="1">
      <x:alignment horizontal="center" vertical="center" wrapText="1"/>
    </x:xf>
    <x:xf numFmtId="0" fontId="12" fillId="34" borderId="11" xfId="0" applyNumberFormat="1" applyFont="1" applyFill="1" applyBorder="1" applyAlignment="1">
      <x:alignment horizontal="center" vertical="center" wrapText="1"/>
    </x:xf>
    <x:xf numFmtId="0" fontId="12" fillId="34" borderId="12" xfId="0" applyNumberFormat="1" applyFont="1" applyFill="1" applyBorder="1" applyAlignment="1">
      <x:alignment horizontal="center" vertical="center" wrapText="1"/>
    </x:xf>
    <x:xf numFmtId="0" fontId="12" fillId="34" borderId="13" xfId="0" applyNumberFormat="1" applyFont="1" applyFill="1" applyBorder="1" applyAlignment="1">
      <x:alignment horizontal="center" vertical="center" wrapText="1"/>
    </x:xf>
    <x:xf numFmtId="0" fontId="8" fillId="31" borderId="0" xfId="0" applyNumberFormat="1" applyFont="1" applyFill="1" applyBorder="1"/>
    <x:xf numFmtId="0" fontId="8" fillId="31" borderId="6" xfId="0" applyNumberFormat="1" applyFont="1" applyFill="1" applyBorder="1"/>
    <x:xf numFmtId="0" fontId="8" fillId="31" borderId="7" xfId="0" applyNumberFormat="1" applyFont="1" applyFill="1" applyBorder="1"/>
    <x:xf numFmtId="0" fontId="8" fillId="31" borderId="8" xfId="0" applyNumberFormat="1" applyFont="1" applyFill="1" applyBorder="1"/>
    <x:xf numFmtId="0" fontId="8" fillId="31" borderId="9" xfId="0" applyNumberFormat="1" applyFont="1" applyFill="1" applyBorder="1"/>
    <x:xf numFmtId="0" fontId="8" fillId="31" xfId="0" applyNumberFormat="1" applyFont="1" applyFill="1" applyBorder="0"/>
    <x:xf numFmtId="0" fontId="8" fillId="31" borderId="10" xfId="0" applyNumberFormat="1" applyFont="1" applyFill="1" applyBorder="1"/>
    <x:xf numFmtId="0" fontId="8" fillId="31" borderId="11" xfId="0" applyNumberFormat="1" applyFont="1" applyFill="1" applyBorder="1"/>
    <x:xf numFmtId="0" fontId="8" fillId="31" borderId="12" xfId="0" applyNumberFormat="1" applyFont="1" applyFill="1" applyBorder="1"/>
    <x:xf numFmtId="0" fontId="8" fillId="31" borderId="13" xfId="0" applyNumberFormat="1" applyFont="1" applyFill="1" applyBorder="1"/>
    <x:xf numFmtId="0" fontId="8" fillId="31" borderId="6" xfId="0" applyNumberFormat="1" applyFont="1" applyFill="1" applyBorder="1" applyAlignment="1">
      <x:alignment wrapText="1"/>
    </x:xf>
    <x:xf numFmtId="0" fontId="8" fillId="31" borderId="7" xfId="0" applyNumberFormat="1" applyFont="1" applyFill="1" applyBorder="1" applyAlignment="1">
      <x:alignment wrapText="1"/>
    </x:xf>
    <x:xf numFmtId="0" fontId="8" fillId="31" borderId="8" xfId="0" applyNumberFormat="1" applyFont="1" applyFill="1" applyBorder="1" applyAlignment="1">
      <x:alignment wrapText="1"/>
    </x:xf>
    <x:xf numFmtId="0" fontId="8" fillId="31" borderId="9" xfId="0" applyNumberFormat="1" applyFont="1" applyFill="1" applyBorder="1" applyAlignment="1">
      <x:alignment wrapText="1"/>
    </x:xf>
    <x:xf numFmtId="0" fontId="8" fillId="31" xfId="0" applyNumberFormat="1" applyFont="1" applyFill="1" applyBorder="0" applyAlignment="1">
      <x:alignment wrapText="1"/>
    </x:xf>
    <x:xf numFmtId="0" fontId="8" fillId="31" borderId="10" xfId="0" applyNumberFormat="1" applyFont="1" applyFill="1" applyBorder="1" applyAlignment="1">
      <x:alignment wrapText="1"/>
    </x:xf>
    <x:xf numFmtId="0" fontId="8" fillId="31" borderId="11" xfId="0" applyNumberFormat="1" applyFont="1" applyFill="1" applyBorder="1" applyAlignment="1">
      <x:alignment wrapText="1"/>
    </x:xf>
    <x:xf numFmtId="0" fontId="8" fillId="31" borderId="12" xfId="0" applyNumberFormat="1" applyFont="1" applyFill="1" applyBorder="1" applyAlignment="1">
      <x:alignment wrapText="1"/>
    </x:xf>
    <x:xf numFmtId="0" fontId="8" fillId="31" borderId="13" xfId="0" applyNumberFormat="1" applyFont="1" applyFill="1" applyBorder="1" applyAlignment="1">
      <x:alignment wrapText="1"/>
    </x:xf>
    <x:xf numFmtId="0" fontId="8" fillId="31" borderId="6" xfId="0" applyNumberFormat="1" applyFont="1" applyFill="1" applyBorder="1" applyAlignment="1">
      <x:alignment vertical="top" wrapText="1"/>
    </x:xf>
    <x:xf numFmtId="0" fontId="8" fillId="31" borderId="7" xfId="0" applyNumberFormat="1" applyFont="1" applyFill="1" applyBorder="1" applyAlignment="1">
      <x:alignment vertical="top" wrapText="1"/>
    </x:xf>
    <x:xf numFmtId="0" fontId="8" fillId="31" borderId="8" xfId="0" applyNumberFormat="1" applyFont="1" applyFill="1" applyBorder="1" applyAlignment="1">
      <x:alignment vertical="top" wrapText="1"/>
    </x:xf>
    <x:xf numFmtId="0" fontId="8" fillId="31" borderId="9" xfId="0" applyNumberFormat="1" applyFont="1" applyFill="1" applyBorder="1" applyAlignment="1">
      <x:alignment vertical="top" wrapText="1"/>
    </x:xf>
    <x:xf numFmtId="0" fontId="8" fillId="31" xfId="0" applyNumberFormat="1" applyFont="1" applyFill="1" applyBorder="0" applyAlignment="1">
      <x:alignment vertical="top" wrapText="1"/>
    </x:xf>
    <x:xf numFmtId="0" fontId="8" fillId="31" borderId="10" xfId="0" applyNumberFormat="1" applyFont="1" applyFill="1" applyBorder="1" applyAlignment="1">
      <x:alignment vertical="top" wrapText="1"/>
    </x:xf>
    <x:xf numFmtId="0" fontId="8" fillId="31" borderId="11" xfId="0" applyNumberFormat="1" applyFont="1" applyFill="1" applyBorder="1" applyAlignment="1">
      <x:alignment vertical="top" wrapText="1"/>
    </x:xf>
    <x:xf numFmtId="0" fontId="8" fillId="31" borderId="12" xfId="0" applyNumberFormat="1" applyFont="1" applyFill="1" applyBorder="1" applyAlignment="1">
      <x:alignment vertical="top" wrapText="1"/>
    </x:xf>
    <x:xf numFmtId="0" fontId="8" fillId="31" borderId="13" xfId="0" applyNumberFormat="1" applyFont="1" applyFill="1" applyBorder="1" applyAlignment="1">
      <x:alignment vertical="top" wrapText="1"/>
    </x:xf>
    <x:xf numFmtId="0" fontId="4" fillId="34" borderId="3" xfId="0" applyNumberFormat="1" applyFont="1" applyFill="1" applyBorder="1" applyAlignment="1">
      <x:alignment vertical="top" wrapText="1"/>
    </x:xf>
    <x:xf numFmtId="0" fontId="9" fillId="34" borderId="3" xfId="0" applyNumberFormat="1" applyFont="1" applyFill="1" applyBorder="1" applyAlignment="1">
      <x:alignment vertical="top" wrapText="1"/>
    </x:xf>
    <x:xf numFmtId="0" fontId="4" fillId="34" borderId="4" xfId="0" applyNumberFormat="1" applyFont="1" applyFill="1" applyBorder="1" applyAlignment="1">
      <x:alignment vertical="top" wrapText="1"/>
    </x:xf>
    <x:xf numFmtId="0" fontId="9" fillId="34" borderId="4" xfId="0" applyNumberFormat="1" applyFont="1" applyFill="1" applyBorder="1" applyAlignment="1">
      <x:alignment vertical="top" wrapText="1"/>
    </x:xf>
    <x:xf numFmtId="0" fontId="13" fillId="34" borderId="0" xfId="0" applyNumberFormat="1" applyFont="1" applyFill="1" applyBorder="1"/>
    <x:xf numFmtId="0" fontId="13" fillId="34" borderId="6" xfId="0" applyNumberFormat="1" applyFont="1" applyFill="1" applyBorder="1"/>
    <x:xf numFmtId="0" fontId="13" fillId="34" borderId="7" xfId="0" applyNumberFormat="1" applyFont="1" applyFill="1" applyBorder="1"/>
    <x:xf numFmtId="0" fontId="13" fillId="34" borderId="8" xfId="0" applyNumberFormat="1" applyFont="1" applyFill="1" applyBorder="1"/>
    <x:xf numFmtId="0" fontId="13" fillId="34" borderId="9" xfId="0" applyNumberFormat="1" applyFont="1" applyFill="1" applyBorder="1"/>
    <x:xf numFmtId="0" fontId="13" fillId="34" xfId="0" applyNumberFormat="1" applyFont="1" applyFill="1" applyBorder="0"/>
    <x:xf numFmtId="0" fontId="13" fillId="34" borderId="10" xfId="0" applyNumberFormat="1" applyFont="1" applyFill="1" applyBorder="1"/>
    <x:xf numFmtId="0" fontId="13" fillId="34" borderId="11" xfId="0" applyNumberFormat="1" applyFont="1" applyFill="1" applyBorder="1"/>
    <x:xf numFmtId="0" fontId="13" fillId="34" borderId="12" xfId="0" applyNumberFormat="1" applyFont="1" applyFill="1" applyBorder="1"/>
    <x:xf numFmtId="0" fontId="13" fillId="34" borderId="13" xfId="0" applyNumberFormat="1" applyFont="1" applyFill="1" applyBorder="1"/>
    <x:xf numFmtId="0" fontId="13" fillId="34" borderId="6" xfId="0" applyNumberFormat="1" applyFont="1" applyFill="1" applyBorder="1" applyAlignment="1">
      <x:alignment wrapText="1"/>
    </x:xf>
    <x:xf numFmtId="0" fontId="13" fillId="34" borderId="7" xfId="0" applyNumberFormat="1" applyFont="1" applyFill="1" applyBorder="1" applyAlignment="1">
      <x:alignment wrapText="1"/>
    </x:xf>
    <x:xf numFmtId="0" fontId="13" fillId="34" borderId="8" xfId="0" applyNumberFormat="1" applyFont="1" applyFill="1" applyBorder="1" applyAlignment="1">
      <x:alignment wrapText="1"/>
    </x:xf>
    <x:xf numFmtId="0" fontId="13" fillId="34" borderId="9" xfId="0" applyNumberFormat="1" applyFont="1" applyFill="1" applyBorder="1" applyAlignment="1">
      <x:alignment wrapText="1"/>
    </x:xf>
    <x:xf numFmtId="0" fontId="13" fillId="34" xfId="0" applyNumberFormat="1" applyFont="1" applyFill="1" applyBorder="0" applyAlignment="1">
      <x:alignment wrapText="1"/>
    </x:xf>
    <x:xf numFmtId="0" fontId="13" fillId="34" borderId="10" xfId="0" applyNumberFormat="1" applyFont="1" applyFill="1" applyBorder="1" applyAlignment="1">
      <x:alignment wrapText="1"/>
    </x:xf>
    <x:xf numFmtId="0" fontId="13" fillId="34" borderId="11" xfId="0" applyNumberFormat="1" applyFont="1" applyFill="1" applyBorder="1" applyAlignment="1">
      <x:alignment wrapText="1"/>
    </x:xf>
    <x:xf numFmtId="0" fontId="13" fillId="34" borderId="12" xfId="0" applyNumberFormat="1" applyFont="1" applyFill="1" applyBorder="1" applyAlignment="1">
      <x:alignment wrapText="1"/>
    </x:xf>
    <x:xf numFmtId="0" fontId="13" fillId="34" borderId="13" xfId="0" applyNumberFormat="1" applyFont="1" applyFill="1" applyBorder="1" applyAlignment="1">
      <x:alignment wrapText="1"/>
    </x:xf>
    <x:xf numFmtId="0" fontId="13" fillId="34" borderId="6" xfId="0" applyNumberFormat="1" applyFont="1" applyFill="1" applyBorder="1" applyAlignment="1">
      <x:alignment vertical="top" wrapText="1"/>
    </x:xf>
    <x:xf numFmtId="0" fontId="13" fillId="34" borderId="7" xfId="0" applyNumberFormat="1" applyFont="1" applyFill="1" applyBorder="1" applyAlignment="1">
      <x:alignment vertical="top" wrapText="1"/>
    </x:xf>
    <x:xf numFmtId="0" fontId="13" fillId="34" borderId="8" xfId="0" applyNumberFormat="1" applyFont="1" applyFill="1" applyBorder="1" applyAlignment="1">
      <x:alignment vertical="top" wrapText="1"/>
    </x:xf>
    <x:xf numFmtId="0" fontId="13" fillId="34" borderId="9" xfId="0" applyNumberFormat="1" applyFont="1" applyFill="1" applyBorder="1" applyAlignment="1">
      <x:alignment vertical="top" wrapText="1"/>
    </x:xf>
    <x:xf numFmtId="0" fontId="13" fillId="34" xfId="0" applyNumberFormat="1" applyFont="1" applyFill="1" applyBorder="0" applyAlignment="1">
      <x:alignment vertical="top" wrapText="1"/>
    </x:xf>
    <x:xf numFmtId="0" fontId="13" fillId="34" borderId="10" xfId="0" applyNumberFormat="1" applyFont="1" applyFill="1" applyBorder="1" applyAlignment="1">
      <x:alignment vertical="top" wrapText="1"/>
    </x:xf>
    <x:xf numFmtId="0" fontId="13" fillId="34" borderId="11" xfId="0" applyNumberFormat="1" applyFont="1" applyFill="1" applyBorder="1" applyAlignment="1">
      <x:alignment vertical="top" wrapText="1"/>
    </x:xf>
    <x:xf numFmtId="0" fontId="13" fillId="34" borderId="12" xfId="0" applyNumberFormat="1" applyFont="1" applyFill="1" applyBorder="1" applyAlignment="1">
      <x:alignment vertical="top" wrapText="1"/>
    </x:xf>
    <x:xf numFmtId="0" fontId="13" fillId="34" borderId="13" xfId="0" applyNumberFormat="1" applyFont="1" applyFill="1" applyBorder="1" applyAlignment="1">
      <x:alignment vertical="top" wrapText="1"/>
    </x:xf>
  </x:cellXfs>
  <x:cellStyles count="1">
    <x:cellStyle name="Normal" xfId="0"/>
  </x:cellStyles>
  <x:dxfs count="277">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9C0006"/>
      </x:font>
      <x:fill>
        <x:patternFill>
          <x:bgColor rgb="FFFCE4D6"/>
        </x:patternFill>
      </x:fill>
    </x:dxf>
    <x:dxf>
      <x:font>
        <x:b/>
        <x:color rgb="FF9C0006"/>
      </x:font>
      <x:fill>
        <x:patternFill>
          <x:bgColor rgb="FFFCE4D6"/>
        </x:patternFill>
      </x:fill>
    </x:dxf>
    <x:dxf>
      <x:font>
        <x:b/>
        <x:color rgb="FF375623"/>
      </x:font>
      <x:fill>
        <x:patternFill>
          <x:bgColor rgb="FFE2F0D9"/>
        </x:patternFill>
      </x:fill>
    </x:dxf>
    <x:dxf>
      <x:font>
        <x:b/>
        <x:color rgb="FF17365D"/>
      </x:font>
      <x:fill>
        <x:patternFill>
          <x:bgColor rgb="FFD9EAF7"/>
        </x:patternFill>
      </x:fill>
    </x:dxf>
    <x:dxf>
      <x:font>
        <x:b/>
        <x:color rgb="FF7F6000"/>
      </x:font>
      <x:fill>
        <x:patternFill>
          <x:bgColor rgb="FFFFF2CC"/>
        </x:patternFill>
      </x:fill>
    </x:dxf>
    <x:dxf>
      <x:font>
        <x:b/>
        <x:color rgb="FF5F497A"/>
      </x:font>
      <x:fill>
        <x:patternFill>
          <x:bgColor rgb="FFE4DFEC"/>
        </x:patternFill>
      </x:fill>
    </x:dxf>
    <x:dxf>
      <x:font>
        <x:b/>
        <x:color rgb="FF1F2937"/>
      </x:font>
      <x:fill>
        <x:patternFill>
          <x:bgColor rgb="FFE7E6E6"/>
        </x:patternFill>
      </x:fill>
    </x:dxf>
    <x:dxf>
      <x:font>
        <x:b/>
        <x:color rgb="FF9C0006"/>
      </x:font>
      <x:fill>
        <x:patternFill>
          <x:bgColor rgb="FFFCE4D6"/>
        </x:patternFill>
      </x:fill>
    </x:dxf>
    <x:dxf>
      <x:font>
        <x:b/>
        <x:color rgb="FF9C0006"/>
      </x:font>
      <x:fill>
        <x:patternFill>
          <x:bgColor rgb="FFFCE4D6"/>
        </x:patternFill>
      </x:fill>
    </x:dxf>
    <x:dxf>
      <x:font>
        <x:b/>
        <x:color rgb="FF375623"/>
      </x:font>
      <x:fill>
        <x:patternFill>
          <x:bgColor rgb="FFE2F0D9"/>
        </x:patternFill>
      </x:fill>
    </x:dxf>
    <x:dxf>
      <x:font>
        <x:b/>
        <x:color rgb="FF375623"/>
      </x:font>
      <x:fill>
        <x:patternFill>
          <x:bgColor rgb="FFE2F0D9"/>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9C0006"/>
      </x:font>
      <x:fill>
        <x:patternFill>
          <x:bgColor rgb="FFFCE4D6"/>
        </x:patternFill>
      </x:fill>
    </x:dxf>
    <x:dxf>
      <x:font>
        <x:b/>
        <x:color rgb="FF1F2937"/>
      </x:font>
      <x:fill>
        <x:patternFill>
          <x:bgColor rgb="FFE7E6E6"/>
        </x:patternFill>
      </x:fill>
    </x:dxf>
    <x:dxf>
      <x:font>
        <x:b/>
        <x:color rgb="FF5F497A"/>
      </x:font>
      <x:fill>
        <x:patternFill>
          <x:bgColor rgb="FFE4DFEC"/>
        </x:patternFill>
      </x:fill>
    </x:dxf>
    <x:dxf>
      <x:font>
        <x:b/>
        <x:color rgb="FF7F6000"/>
      </x:font>
      <x:fill>
        <x:patternFill>
          <x:bgColor rgb="FFFFF2CC"/>
        </x:patternFill>
      </x:fill>
    </x:dxf>
    <x:dxf>
      <x:font>
        <x:b/>
        <x:color rgb="FF9C0006"/>
      </x:font>
      <x:fill>
        <x:patternFill>
          <x:bgColor rgb="FFFCE4D6"/>
        </x:patternFill>
      </x:fill>
    </x:dxf>
    <x:dxf>
      <x:font>
        <x:b/>
        <x:color rgb="FF9C0006"/>
      </x:font>
      <x:fill>
        <x:patternFill>
          <x:bgColor rgb="FFFCE4D6"/>
        </x:patternFill>
      </x:fill>
    </x:dxf>
    <x:dxf>
      <x:font>
        <x:b/>
        <x:color rgb="FF375623"/>
      </x:font>
      <x:fill>
        <x:patternFill>
          <x:bgColor rgb="FFE2F0D9"/>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17365D"/>
      </x:font>
      <x:fill>
        <x:patternFill>
          <x:bgColor rgb="FFD9EAF7"/>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9C0006"/>
      </x:font>
      <x:fill>
        <x:patternFill>
          <x:bgColor rgb="FFFCE4D6"/>
        </x:patternFill>
      </x:fill>
    </x:dxf>
    <x:dxf>
      <x:font>
        <x:b/>
        <x:color rgb="FF7F6000"/>
      </x:font>
      <x:fill>
        <x:patternFill>
          <x:bgColor rgb="FFFFF2CC"/>
        </x:patternFill>
      </x:fill>
    </x:dxf>
    <x:dxf>
      <x:font>
        <x:b/>
        <x:color rgb="FF9C0006"/>
      </x:font>
      <x:fill>
        <x:patternFill>
          <x:bgColor rgb="FFFCE4D6"/>
        </x:patternFill>
      </x:fill>
    </x:dxf>
    <x:dxf>
      <x:font>
        <x:b/>
        <x:color rgb="FF9C0006"/>
      </x:font>
      <x:fill>
        <x:patternFill>
          <x:bgColor rgb="FFFCE4D6"/>
        </x:patternFill>
      </x:fill>
    </x:dxf>
    <x:dxf>
      <x:font>
        <x:b/>
        <x:color rgb="FF7F6000"/>
      </x:font>
      <x:fill>
        <x:patternFill>
          <x:bgColor rgb="FFFFF2CC"/>
        </x:patternFill>
      </x:fill>
    </x:dxf>
    <x:dxf>
      <x:font>
        <x:b/>
        <x:color rgb="FF17365D"/>
      </x:font>
      <x:fill>
        <x:patternFill>
          <x:bgColor rgb="FFD9EAF7"/>
        </x:patternFill>
      </x:fill>
    </x:dxf>
    <x:dxf>
      <x:font>
        <x:b/>
        <x:color rgb="FF9C0006"/>
      </x:font>
      <x:fill>
        <x:patternFill>
          <x:bgColor rgb="FFFCE4D6"/>
        </x:patternFill>
      </x:fill>
    </x:dxf>
    <x:dxf>
      <x:font>
        <x:b/>
        <x:color rgb="FF9C0006"/>
      </x:font>
      <x:fill>
        <x:patternFill>
          <x:bgColor rgb="FFFCE4D6"/>
        </x:patternFill>
      </x:fill>
    </x:dxf>
    <x:dxf>
      <x:font>
        <x:b/>
        <x:color rgb="FF7F6000"/>
      </x:font>
      <x:fill>
        <x:patternFill>
          <x:bgColor rgb="FFFFF2CC"/>
        </x:patternFill>
      </x:fill>
    </x:dxf>
    <x:dxf>
      <x:font>
        <x:b/>
        <x:color rgb="FF9C0006"/>
      </x:font>
      <x:fill>
        <x:patternFill>
          <x:bgColor rgb="FFFCE4D6"/>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375623"/>
      </x:font>
      <x:fill>
        <x:patternFill>
          <x:bgColor rgb="FFE2F0D9"/>
        </x:patternFill>
      </x:fill>
    </x:dxf>
    <x:dxf>
      <x:font>
        <x:b/>
        <x:color rgb="FF375623"/>
      </x:font>
      <x:fill>
        <x:patternFill>
          <x:bgColor rgb="FFE2F0D9"/>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
      <x:font>
        <x:b/>
        <x:color rgb="FF7F6000"/>
      </x:font>
      <x:fill>
        <x:patternFill>
          <x:bgColor rgb="FFFFF2CC"/>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8654f853e94de1" /><Relationship Type="http://schemas.openxmlformats.org/officeDocument/2006/relationships/theme" Target="/xl/theme/theme1.xml" Id="R04d081c33cd844e3" /><Relationship Type="http://schemas.openxmlformats.org/officeDocument/2006/relationships/sharedStrings" Target="/xl/sharedStrings.xml" Id="R0aec3c9770634dd3" /><Relationship Type="http://schemas.openxmlformats.org/officeDocument/2006/relationships/worksheet" Target="/xl/worksheets/sheet1.xml" Id="Rd32ce8eb8f654371" /><Relationship Type="http://schemas.openxmlformats.org/officeDocument/2006/relationships/worksheet" Target="/xl/worksheets/sheet2.xml" Id="R9e3dc630e09a4faa" /><Relationship Type="http://schemas.openxmlformats.org/officeDocument/2006/relationships/worksheet" Target="/xl/worksheets/sheet3.xml" Id="Rd9a6a2597ed64f28" /><Relationship Type="http://schemas.openxmlformats.org/officeDocument/2006/relationships/worksheet" Target="/xl/worksheets/sheet4.xml" Id="R0148920fdef1464f" /><Relationship Type="http://schemas.openxmlformats.org/officeDocument/2006/relationships/worksheet" Target="/xl/worksheets/sheet5.xml" Id="R145c2bc0b5614a68" /><Relationship Type="http://schemas.openxmlformats.org/officeDocument/2006/relationships/worksheet" Target="/xl/worksheets/sheet6.xml" Id="R06608d9eceae4ea3" /><Relationship Type="http://schemas.openxmlformats.org/officeDocument/2006/relationships/worksheet" Target="/xl/worksheets/sheet7.xml" Id="Rfc0ee6017a8b4bb4" /><Relationship Type="http://schemas.openxmlformats.org/officeDocument/2006/relationships/worksheet" Target="/xl/worksheets/sheet8.xml" Id="Rd10f6b29756a495c" /><Relationship Type="http://schemas.openxmlformats.org/officeDocument/2006/relationships/worksheet" Target="/xl/worksheets/sheet9.xml" Id="R42593ee825084602" /><Relationship Type="http://schemas.openxmlformats.org/officeDocument/2006/relationships/worksheet" Target="/xl/worksheets/sheet10.xml" Id="R6495360803b941e0" /><Relationship Type="http://schemas.openxmlformats.org/officeDocument/2006/relationships/worksheet" Target="/xl/worksheets/sheet11.xml" Id="R858d5c2c49ad4b06" /><Relationship Type="http://schemas.openxmlformats.org/officeDocument/2006/relationships/worksheet" Target="/xl/worksheets/sheet12.xml" Id="Rc20b7c99cb774efc" /><Relationship Type="http://schemas.openxmlformats.org/officeDocument/2006/relationships/worksheet" Target="/xl/worksheets/sheet13.xml" Id="Rdf99578de9f64e46" /><Relationship Type="http://schemas.openxmlformats.org/officeDocument/2006/relationships/worksheet" Target="/xl/worksheets/sheet14.xml" Id="R8f647e84b64d464d" /><Relationship Type="http://schemas.openxmlformats.org/officeDocument/2006/relationships/worksheet" Target="/xl/worksheets/sheet15.xml" Id="Rc3af3c500f70493e" /><Relationship Type="http://schemas.openxmlformats.org/officeDocument/2006/relationships/worksheet" Target="/xl/worksheets/sheet16.xml" Id="Re8384dbf608e4722" /><Relationship Type="http://schemas.openxmlformats.org/officeDocument/2006/relationships/worksheet" Target="/xl/worksheets/sheet17.xml" Id="R16f4508656d2402f" /><Relationship Type="http://schemas.openxmlformats.org/officeDocument/2006/relationships/worksheet" Target="/xl/worksheets/sheet18.xml" Id="Rde2f1de6464e4af3" /><Relationship Type="http://schemas.openxmlformats.org/officeDocument/2006/relationships/worksheet" Target="/xl/worksheets/sheet19.xml" Id="R2e9311daf9b945b4" /><Relationship Type="http://schemas.openxmlformats.org/officeDocument/2006/relationships/worksheet" Target="/xl/worksheets/sheet20.xml" Id="Rdffa461c9c674fc9" /><Relationship Type="http://schemas.openxmlformats.org/officeDocument/2006/relationships/worksheet" Target="/xl/worksheets/sheet21.xml" Id="R77b551f38b3343e2" /><Relationship Type="http://schemas.openxmlformats.org/officeDocument/2006/relationships/worksheet" Target="/xl/worksheets/sheet22.xml" Id="Rd453d04af81e4c63" /><Relationship Type="http://schemas.openxmlformats.org/officeDocument/2006/relationships/worksheet" Target="/xl/worksheets/sheet23.xml" Id="R9a91dff862624106" /><Relationship Type="http://schemas.openxmlformats.org/officeDocument/2006/relationships/worksheet" Target="/xl/worksheets/sheet24.xml" Id="R098c4ccda5054b16" /><Relationship Type="http://schemas.openxmlformats.org/officeDocument/2006/relationships/worksheet" Target="/xl/worksheets/sheet25.xml" Id="R828ef64ad21240db" /><Relationship Type="http://schemas.openxmlformats.org/officeDocument/2006/relationships/worksheet" Target="/xl/worksheets/sheet26.xml" Id="Raa7c72bb665a40ae" /><Relationship Type="http://schemas.openxmlformats.org/officeDocument/2006/relationships/worksheet" Target="/xl/worksheets/sheet27.xml" Id="Ra0228efec0354a4d" /><Relationship Type="http://schemas.openxmlformats.org/officeDocument/2006/relationships/worksheet" Target="/xl/worksheets/sheet28.xml" Id="Rba24dd9b509d4149" /><Relationship Type="http://schemas.openxmlformats.org/officeDocument/2006/relationships/worksheet" Target="/xl/worksheets/sheet29.xml" Id="R1dae2a9f9aa841c4" /><Relationship Type="http://schemas.openxmlformats.org/officeDocument/2006/relationships/worksheet" Target="/xl/worksheets/sheet30.xml" Id="Rcf3899c3cf0a45a1" /><Relationship Type="http://schemas.openxmlformats.org/officeDocument/2006/relationships/worksheet" Target="/xl/worksheets/sheet31.xml" Id="R6cbec21d994f4143" /><Relationship Type="http://schemas.openxmlformats.org/officeDocument/2006/relationships/worksheet" Target="/xl/worksheets/sheet32.xml" Id="R6ed09eb51caf45ef" /><Relationship Type="http://schemas.openxmlformats.org/officeDocument/2006/relationships/worksheet" Target="/xl/worksheets/sheet33.xml" Id="R349d48cbd6db45dc" /><Relationship Type="http://schemas.openxmlformats.org/officeDocument/2006/relationships/worksheet" Target="/xl/worksheets/sheet34.xml" Id="Raf4f5c5c53cf4aec" /><Relationship Type="http://schemas.openxmlformats.org/officeDocument/2006/relationships/worksheet" Target="/xl/worksheets/sheet35.xml" Id="R7b1e5541b98e4e38" /><Relationship Type="http://schemas.openxmlformats.org/officeDocument/2006/relationships/worksheet" Target="/xl/worksheets/sheet36.xml" Id="Rb873fbda09ec4cdc" /><Relationship Type="http://schemas.openxmlformats.org/officeDocument/2006/relationships/worksheet" Target="/xl/worksheets/sheet37.xml" Id="Rb33b663783fc453f" /><Relationship Type="http://schemas.openxmlformats.org/officeDocument/2006/relationships/worksheet" Target="/xl/worksheets/sheet38.xml" Id="R184badbf592449b2" /><Relationship Type="http://schemas.openxmlformats.org/officeDocument/2006/relationships/worksheet" Target="/xl/worksheets/sheet39.xml" Id="R83aa432a94b94b61" /><Relationship Type="http://schemas.openxmlformats.org/officeDocument/2006/relationships/worksheet" Target="/xl/worksheets/sheet40.xml" Id="R9831f12b94e94a29" /><Relationship Type="http://schemas.openxmlformats.org/officeDocument/2006/relationships/worksheet" Target="/xl/worksheets/sheet41.xml" Id="Re64f86db331848a8" /><Relationship Type="http://schemas.openxmlformats.org/officeDocument/2006/relationships/worksheet" Target="/xl/worksheets/sheet42.xml" Id="Re8c7adbf0bf84a42" /><Relationship Type="http://schemas.openxmlformats.org/officeDocument/2006/relationships/worksheet" Target="/xl/worksheets/sheet43.xml" Id="Ra92bb5f5a33f45ef" /><Relationship Type="http://schemas.openxmlformats.org/officeDocument/2006/relationships/worksheet" Target="/xl/worksheets/sheet44.xml" Id="Rcd2dd1e58ec14686" /><Relationship Type="http://schemas.openxmlformats.org/officeDocument/2006/relationships/worksheet" Target="/xl/worksheets/sheet45.xml" Id="Re858a16c8338432e" /><Relationship Type="http://schemas.openxmlformats.org/officeDocument/2006/relationships/worksheet" Target="/xl/worksheets/sheet46.xml" Id="R42f35d7fc292439a" /><Relationship Type="http://schemas.openxmlformats.org/officeDocument/2006/relationships/worksheet" Target="/xl/worksheets/sheet47.xml" Id="R7566b87740134b8e" /><Relationship Type="http://schemas.openxmlformats.org/officeDocument/2006/relationships/worksheet" Target="/xl/worksheets/sheet48.xml" Id="Rd574a2adf2b64d42" /><Relationship Type="http://schemas.openxmlformats.org/officeDocument/2006/relationships/worksheet" Target="/xl/worksheets/sheet49.xml" Id="R4b8b6aecbe994e63" /><Relationship Type="http://schemas.openxmlformats.org/officeDocument/2006/relationships/worksheet" Target="/xl/worksheets/sheet50.xml" Id="Ra5ea6206455c42ab" /><Relationship Type="http://schemas.openxmlformats.org/officeDocument/2006/relationships/worksheet" Target="/xl/worksheets/sheet51.xml" Id="Ra973efd4f4344fad" /><Relationship Type="http://schemas.openxmlformats.org/officeDocument/2006/relationships/worksheet" Target="/xl/worksheets/sheet52.xml" Id="R3c03cacbbc4e4d38" /><Relationship Type="http://schemas.openxmlformats.org/officeDocument/2006/relationships/worksheet" Target="/xl/worksheets/sheet53.xml" Id="R10d14ca5c5c04e4c" /><Relationship Type="http://schemas.openxmlformats.org/officeDocument/2006/relationships/worksheet" Target="/xl/worksheets/sheet54.xml" Id="Rf340159f8a2d417f" /><Relationship Type="http://schemas.openxmlformats.org/officeDocument/2006/relationships/worksheet" Target="/xl/worksheets/sheet55.xml" Id="Rf05cafaee03049b4" /><Relationship Type="http://schemas.openxmlformats.org/officeDocument/2006/relationships/worksheet" Target="/xl/worksheets/sheet56.xml" Id="R819b2fdfd94f4daa" /><Relationship Type="http://schemas.openxmlformats.org/officeDocument/2006/relationships/worksheet" Target="/xl/worksheets/sheet57.xml" Id="R18d0db1ed6014cc8" /><Relationship Type="http://schemas.openxmlformats.org/officeDocument/2006/relationships/worksheet" Target="/xl/worksheets/sheet58.xml" Id="Rdb1a8e590ffc4c20" /></Relationships>
</file>

<file path=xl/tables/table1.xml><?xml version="1.0" encoding="utf-8"?>
<x:table xmlns:x="http://schemas.openxmlformats.org/spreadsheetml/2006/main" id="1" name="SourceClassificationTable" displayName="SourceClassificationTable" ref="A4:Q344" headerRowCount="1" totalsRowCount="0" totalsRowShown="0">
  <x:autoFilter ref="A4:Q344"/>
  <x:tableColumns count="17">
    <x:tableColumn id="1" name="Source Law ID"/>
    <x:tableColumn id="2" name="Candidate Overlay ID"/>
    <x:tableColumn id="3" name="Law Title"/>
    <x:tableColumn id="4" name="Regulator"/>
    <x:tableColumn id="5" name="Document Type"/>
    <x:tableColumn id="6" name="Source Parent"/>
    <x:tableColumn id="7" name="Original Sub-Sector"/>
    <x:tableColumn id="8" name="Original Applicability"/>
    <x:tableColumn id="9" name="P-0 Disposition"/>
    <x:tableColumn id="10" name="Overlay Family"/>
    <x:tableColumn id="11" name="Listing Gate"/>
    <x:tableColumn id="12" name="Transfer Mode"/>
    <x:tableColumn id="13" name="P-0 Rationale"/>
    <x:tableColumn id="14" name="Applicability Trigger (Source)"/>
    <x:tableColumn id="15" name="Source URL"/>
    <x:tableColumn id="16" name="Source Active"/>
    <x:tableColumn id="17" name="Review Priority"/>
  </x:tableColumns>
  <x:tableStyleInfo name="TableStyleMedium2" showFirstColumn="0" showLastColumn="0" showRowStripes="1" showColumnStripes="0"/>
</x:table>
</file>

<file path=xl/tables/table2.xml><?xml version="1.0" encoding="utf-8"?>
<x:table xmlns:x="http://schemas.openxmlformats.org/spreadsheetml/2006/main" id="2" name="CandidateUniverseTable" displayName="CandidateUniverseTable" ref="A4:Q76" headerRowCount="1" totalsRowCount="0" totalsRowShown="0">
  <x:autoFilter ref="A4:Q76"/>
  <x:tableColumns count="17">
    <x:tableColumn id="1" name="Source Law ID"/>
    <x:tableColumn id="2" name="Candidate Overlay ID"/>
    <x:tableColumn id="3" name="Law Title"/>
    <x:tableColumn id="4" name="Regulator"/>
    <x:tableColumn id="5" name="Document Type"/>
    <x:tableColumn id="6" name="Source Parent"/>
    <x:tableColumn id="7" name="Original Sub-Sector"/>
    <x:tableColumn id="8" name="Original Applicability"/>
    <x:tableColumn id="9" name="P-0 Disposition"/>
    <x:tableColumn id="10" name="Overlay Family"/>
    <x:tableColumn id="11" name="Listing Gate"/>
    <x:tableColumn id="12" name="Transfer Mode"/>
    <x:tableColumn id="13" name="P-0 Rationale"/>
    <x:tableColumn id="14" name="Applicability Trigger (Source)"/>
    <x:tableColumn id="15" name="Source URL"/>
    <x:tableColumn id="16" name="Source Active"/>
    <x:tableColumn id="17" name="Review Priority"/>
  </x:tableColumns>
  <x:tableStyleInfo name="TableStyleMedium2" showFirstColumn="0" showLastColumn="0" showRowStripes="1" showColumnStripes="0"/>
</x:table>
</file>

<file path=xl/tables/table3.xml><?xml version="1.0" encoding="utf-8"?>
<x:table xmlns:x="http://schemas.openxmlformats.org/spreadsheetml/2006/main" id="3" name="ExclusionRegisterTable" displayName="ExclusionRegisterTable" ref="A4:J272" headerRowCount="1" totalsRowCount="0" totalsRowShown="0">
  <x:autoFilter ref="A4:J272"/>
  <x:tableColumns count="10">
    <x:tableColumn id="1" name="Source Law ID"/>
    <x:tableColumn id="2" name="Law Title"/>
    <x:tableColumn id="3" name="Regulator"/>
    <x:tableColumn id="4" name="Document Type"/>
    <x:tableColumn id="5" name="Source Parent"/>
    <x:tableColumn id="6" name="P-0 Disposition"/>
    <x:tableColumn id="7" name="Owning Layer"/>
    <x:tableColumn id="8" name="Rationale"/>
    <x:tableColumn id="9" name="Source URL"/>
    <x:tableColumn id="10" name="Review Priority"/>
  </x:tableColumns>
  <x:tableStyleInfo name="TableStyleMedium2" showFirstColumn="0" showLastColumn="0" showRowStripes="1" showColumnStripes="0"/>
</x:table>
</file>

<file path=xl/tables/table4.xml><?xml version="1.0" encoding="utf-8"?>
<x:table xmlns:x="http://schemas.openxmlformats.org/spreadsheetml/2006/main" id="4" name="ApplicabilityGatesTable" displayName="ApplicabilityGatesTable" ref="A4:I18" headerRowCount="1" totalsRowCount="0" totalsRowShown="0">
  <x:autoFilter ref="A4:I18"/>
  <x:tableColumns count="9">
    <x:tableColumn id="1" name="Gate ID"/>
    <x:tableColumn id="2" name="Question"/>
    <x:tableColumn id="3" name="Response Type"/>
    <x:tableColumn id="4" name="Allowed Values"/>
    <x:tableColumn id="5" name="Mandatory"/>
    <x:tableColumn id="6" name="Used For"/>
    <x:tableColumn id="7" name="Runtime Outcome"/>
    <x:tableColumn id="8" name="Validation Status"/>
    <x:tableColumn id="9" name="Owner"/>
  </x:tableColumns>
  <x:tableStyleInfo name="TableStyleMedium2" showFirstColumn="0" showLastColumn="0" showRowStripes="1" showColumnStripes="0"/>
</x:table>
</file>

<file path=xl/tables/table5.xml><?xml version="1.0" encoding="utf-8"?>
<x:table xmlns:x="http://schemas.openxmlformats.org/spreadsheetml/2006/main" id="5" name="ListingMatrixTable" displayName="ListingMatrixTable" ref="A4:I17" headerRowCount="1" totalsRowCount="0" totalsRowShown="0">
  <x:autoFilter ref="A4:I17"/>
  <x:tableColumns count="9">
    <x:tableColumn id="1" name="SEBI Family"/>
    <x:tableColumn id="2" name="Equity Main Board"/>
    <x:tableColumn id="3" name="Equity SME"/>
    <x:tableColumn id="4" name="Debt Only"/>
    <x:tableColumn id="5" name="Equity + Debt"/>
    <x:tableColumn id="6" name="Proposed Listing"/>
    <x:tableColumn id="7" name="Material Unlisted Subsidiary"/>
    <x:tableColumn id="8" name="Completely Unlisted"/>
    <x:tableColumn id="9" name="P-0 Note"/>
  </x:tableColumns>
  <x:tableStyleInfo name="TableStyleMedium2" showFirstColumn="0" showLastColumn="0" showRowStripes="1" showColumnStripes="0"/>
</x:table>
</file>

<file path=xl/tables/table6.xml><?xml version="1.0" encoding="utf-8"?>
<x:table xmlns:x="http://schemas.openxmlformats.org/spreadsheetml/2006/main" id="6" name="HoldsRegisterTable" displayName="HoldsRegisterTable" ref="A4:G17" headerRowCount="1" totalsRowCount="0" totalsRowShown="0">
  <x:autoFilter ref="A4:G17"/>
  <x:tableColumns count="7">
    <x:tableColumn id="1" name="Hold ID"/>
    <x:tableColumn id="2" name="Affected Scope"/>
    <x:tableColumn id="3" name="Issue"/>
    <x:tableColumn id="4" name="Why It Matters"/>
    <x:tableColumn id="5" name="Priority"/>
    <x:tableColumn id="6" name="Status"/>
    <x:tableColumn id="7" name="Required Disposition"/>
  </x:tableColumns>
  <x:tableStyleInfo name="TableStyleMedium2" showFirstColumn="0" showLastColumn="0" showRowStripes="1" showColumnStripes="0"/>
</x:table>
</file>

<file path=xl/tables/table7.xml><?xml version="1.0" encoding="utf-8"?>
<x:table xmlns:x="http://schemas.openxmlformats.org/spreadsheetml/2006/main" id="7" name="SourceRegisterTable" displayName="SourceRegisterTable" ref="A4:E12" headerRowCount="1" totalsRowCount="0" totalsRowShown="0">
  <x:autoFilter ref="A4:E12"/>
  <x:tableColumns count="5">
    <x:tableColumn id="1" name="Source ID"/>
    <x:tableColumn id="2" name="Source Name"/>
    <x:tableColumn id="3" name="File / Official URL"/>
    <x:tableColumn id="4" name="Purpose / Authority"/>
    <x:tableColumn id="5" name="Checked Date"/>
  </x:tableColumns>
  <x:tableStyleInfo name="TableStyleMedium2" showFirstColumn="0" showLastColumn="0" showRowStripes="1" showColumnStripes="0"/>
</x:table>
</file>

<file path=xl/tables/table8.xml><?xml version="1.0" encoding="utf-8"?>
<x:table xmlns:x="http://schemas.openxmlformats.org/spreadsheetml/2006/main" id="8" name="ChangeLedgerTable" displayName="ChangeLedgerTable" ref="A4:H35" headerRowCount="1" totalsRowCount="0" totalsRowShown="0">
  <x:autoFilter ref="A4:H35"/>
  <x:tableColumns count="8">
    <x:tableColumn id="1" name="Change ID"/>
    <x:tableColumn id="2" name="Date"/>
    <x:tableColumn id="3" name="Phase"/>
    <x:tableColumn id="4" name="Object"/>
    <x:tableColumn id="5" name="Action"/>
    <x:tableColumn id="6" name="Count / Scope"/>
    <x:tableColumn id="7" name="Reason"/>
    <x:tableColumn id="8" name="Status"/>
  </x:tableColumns>
  <x:tableStyleInfo name="TableStyleMedium2" showFirstColumn="0" showLastColumn="0" showRowStripes="1" showColumnStripes="0"/>
</x:table>
</file>

<file path=xl/tables/table9.xml><?xml version="1.0" encoding="utf-8"?>
<x:table xmlns:x="http://schemas.openxmlformats.org/spreadsheetml/2006/main" id="9" name="VersionHistoryTable" displayName="VersionHistoryTable" ref="A4:H10" headerRowCount="1" totalsRowCount="0" totalsRowShown="0">
  <x:autoFilter ref="A4:H10"/>
  <x:tableColumns count="8">
    <x:tableColumn id="1" name="Version"/>
    <x:tableColumn id="2" name="Date"/>
    <x:tableColumn id="3" name="Phase"/>
    <x:tableColumn id="4" name="Status"/>
    <x:tableColumn id="5" name="Source Baseline"/>
    <x:tableColumn id="6" name="Scope"/>
    <x:tableColumn id="7" name="Prepared For"/>
    <x:tableColumn id="8" name="Next Gate"/>
  </x:tableColumns>
  <x:tableStyleInfo name="TableStyleMedium2" showFirstColumn="0" showLastColumn="0" showRowStripes="1" showColumnStripes="0"/>
</x:table>
</file>

<file path=xl/tables/table10.xml><?xml version="1.0" encoding="utf-8"?>
<x:table xmlns:x="http://schemas.openxmlformats.org/spreadsheetml/2006/main" id="10" name="P1UniverseValidationTable" displayName="P1UniverseValidationTable" ref="A4:Q76" headerRowCount="1" totalsRowCount="0" totalsRowShown="0">
  <x:autoFilter ref="A4:Q76"/>
  <x:tableColumns count="17">
    <x:tableColumn id="1" name="Source Law ID"/>
    <x:tableColumn id="2" name="P-0 Disposition"/>
    <x:tableColumn id="3" name="Source Law Title"/>
    <x:tableColumn id="4" name="P-1 Regulatory Status"/>
    <x:tableColumn id="5" name="P-1 Overlay Decision"/>
    <x:tableColumn id="6" name="Canonical Current Parent"/>
    <x:tableColumn id="7" name="Activation Gate"/>
    <x:tableColumn id="8" name="Applicable Security / Role"/>
    <x:tableColumn id="9" name="Current Official Title"/>
    <x:tableColumn id="10" name="Current As-of / Cut-off"/>
    <x:tableColumn id="11" name="P-1 Applicability Finding"/>
    <x:tableColumn id="12" name="Source Metadata Finding"/>
    <x:tableColumn id="13" name="P-0 Source URL"/>
    <x:tableColumn id="14" name="Official Evidence URL"/>
    <x:tableColumn id="15" name="P-2 Action"/>
    <x:tableColumn id="16" name="Owner"/>
    <x:tableColumn id="17" name="P-1 Review Status"/>
  </x:tableColumns>
  <x:tableStyleInfo name="TableStyleMedium2" showFirstColumn="0" showLastColumn="0" showRowStripes="1" showColumnStripes="0"/>
</x:table>
</file>

<file path=xl/tables/table11.xml><?xml version="1.0" encoding="utf-8"?>
<x:table xmlns:x="http://schemas.openxmlformats.org/spreadsheetml/2006/main" id="11" name="P1CoverageGapsTable" displayName="P1CoverageGapsTable" ref="A4:J9" headerRowCount="1" totalsRowCount="0" totalsRowShown="0">
  <x:autoFilter ref="A4:J9"/>
  <x:tableColumns count="10">
    <x:tableColumn id="1" name="Gap ID"/>
    <x:tableColumn id="2" name="Official Instrument"/>
    <x:tableColumn id="3" name="Date"/>
    <x:tableColumn id="4" name="Type"/>
    <x:tableColumn id="5" name="Why It Belongs in the Universe"/>
    <x:tableColumn id="6" name="Boundary / Limitation"/>
    <x:tableColumn id="7" name="P-1 Decision"/>
    <x:tableColumn id="8" name="Next Action"/>
    <x:tableColumn id="9" name="Official URL"/>
    <x:tableColumn id="10" name="P-1 Status"/>
  </x:tableColumns>
  <x:tableStyleInfo name="TableStyleMedium2" showFirstColumn="0" showLastColumn="0" showRowStripes="1" showColumnStripes="0"/>
</x:table>
</file>

<file path=xl/tables/table12.xml><?xml version="1.0" encoding="utf-8"?>
<x:table xmlns:x="http://schemas.openxmlformats.org/spreadsheetml/2006/main" id="12" name="P1ConsolidationMapTable" displayName="P1ConsolidationMapTable" ref="A4:G31" headerRowCount="1" totalsRowCount="0" totalsRowShown="0">
  <x:autoFilter ref="A4:G31"/>
  <x:tableColumns count="7">
    <x:tableColumn id="1" name="Source Law ID"/>
    <x:tableColumn id="2" name="Historical Source Title"/>
    <x:tableColumn id="3" name="Current Canonical Parent"/>
    <x:tableColumn id="4" name="Official Parent URL"/>
    <x:tableColumn id="5" name="Current Treatment"/>
    <x:tableColumn id="6" name="Lineage Treatment"/>
    <x:tableColumn id="7" name="P-1 Review Status"/>
  </x:tableColumns>
  <x:tableStyleInfo name="TableStyleMedium2" showFirstColumn="0" showLastColumn="0" showRowStripes="1" showColumnStripes="0"/>
</x:table>
</file>

<file path=xl/tables/table13.xml><?xml version="1.0" encoding="utf-8"?>
<x:table xmlns:x="http://schemas.openxmlformats.org/spreadsheetml/2006/main" id="13" name="P1EvidenceRegisterTable" displayName="P1EvidenceRegisterTable" ref="A4:G32" headerRowCount="1" totalsRowCount="0" totalsRowShown="0">
  <x:autoFilter ref="A4:G32"/>
  <x:tableColumns count="7">
    <x:tableColumn id="1" name="Source ID"/>
    <x:tableColumn id="2" name="Authority / Instrument"/>
    <x:tableColumn id="3" name="Source Type"/>
    <x:tableColumn id="4" name="Official URL"/>
    <x:tableColumn id="5" name="Evidence Used"/>
    <x:tableColumn id="6" name="Checked Date"/>
    <x:tableColumn id="7" name="Status"/>
  </x:tableColumns>
  <x:tableStyleInfo name="TableStyleMedium2" showFirstColumn="0" showLastColumn="0" showRowStripes="1" showColumnStripes="0"/>
</x:table>
</file>

<file path=xl/tables/table14.xml><?xml version="1.0" encoding="utf-8"?>
<x:table xmlns:x="http://schemas.openxmlformats.org/spreadsheetml/2006/main" id="14" name="P1GateDecisionsTable" displayName="P1GateDecisionsTable" ref="A4:I14" headerRowCount="1" totalsRowCount="0" totalsRowShown="0">
  <x:autoFilter ref="A4:I14"/>
  <x:tableColumns count="9">
    <x:tableColumn id="1" name="Gate ID"/>
    <x:tableColumn id="2" name="Gate"/>
    <x:tableColumn id="3" name="Validation Question"/>
    <x:tableColumn id="4" name="P-1 Runtime Decision"/>
    <x:tableColumn id="5" name="Security / Capacity"/>
    <x:tableColumn id="6" name="Authoritative Family"/>
    <x:tableColumn id="7" name="Official Evidence URL"/>
    <x:tableColumn id="8" name="P-1 Status"/>
    <x:tableColumn id="9" name="P-2 Requirement"/>
  </x:tableColumns>
  <x:tableStyleInfo name="TableStyleMedium2" showFirstColumn="0" showLastColumn="0" showRowStripes="1" showColumnStripes="0"/>
</x:table>
</file>

<file path=xl/tables/table15.xml><?xml version="1.0" encoding="utf-8"?>
<x:table xmlns:x="http://schemas.openxmlformats.org/spreadsheetml/2006/main" id="15" name="P1HoldsDecisionsTable" displayName="P1HoldsDecisionsTable" ref="A4:G17" headerRowCount="1" totalsRowCount="0" totalsRowShown="0">
  <x:autoFilter ref="A4:G17"/>
  <x:tableColumns count="7">
    <x:tableColumn id="1" name="Hold ID"/>
    <x:tableColumn id="2" name="Affected Scope"/>
    <x:tableColumn id="3" name="Issue"/>
    <x:tableColumn id="4" name="P-0 Priority"/>
    <x:tableColumn id="5" name="P-1 Disposition"/>
    <x:tableColumn id="6" name="P-1 Rationale / Required Action"/>
    <x:tableColumn id="7" name="Carry-forward Status"/>
  </x:tableColumns>
  <x:tableStyleInfo name="TableStyleMedium2" showFirstColumn="0" showLastColumn="0" showRowStripes="1" showColumnStripes="0"/>
</x:table>
</file>

<file path=xl/tables/table16.xml><?xml version="1.0" encoding="utf-8"?>
<x:table xmlns:x="http://schemas.openxmlformats.org/spreadsheetml/2006/main" id="16" name="P2SourceDispositionTable" displayName="P2SourceDispositionTable" ref="A4:K81" headerRowCount="1" totalsRowCount="0" totalsRowShown="0">
  <x:autoFilter ref="A4:K81"/>
  <x:tableColumns count="11">
    <x:tableColumn id="1" name="Source ID"/>
    <x:tableColumn id="2" name="P-1 Status"/>
    <x:tableColumn id="3" name="Current Instrument"/>
    <x:tableColumn id="4" name="P-2 Disposition"/>
    <x:tableColumn id="5" name="Atom Expectation"/>
    <x:tableColumn id="6" name="Atomic Count"/>
    <x:tableColumn id="7" name="Zero-Atom Justification"/>
    <x:tableColumn id="8" name="Activation Gate"/>
    <x:tableColumn id="9" name="Official Source URL"/>
    <x:tableColumn id="10" name="P-2 Review Status"/>
    <x:tableColumn id="11" name="P-3 Action"/>
  </x:tableColumns>
  <x:tableStyleInfo name="TableStyleMedium2" showFirstColumn="0" showLastColumn="0" showRowStripes="1" showColumnStripes="0"/>
</x:table>
</file>

<file path=xl/tables/table17.xml><?xml version="1.0" encoding="utf-8"?>
<x:table xmlns:x="http://schemas.openxmlformats.org/spreadsheetml/2006/main" id="17" name="P2AtomicProvisionsTable" displayName="P2AtomicProvisionsTable" ref="A4:U176" headerRowCount="1" totalsRowCount="0" totalsRowShown="0">
  <x:autoFilter ref="A4:U176"/>
  <x:tableColumns count="21">
    <x:tableColumn id="1" name="Atomic Key"/>
    <x:tableColumn id="2" name="Source Law ID"/>
    <x:tableColumn id="3" name="Instrument"/>
    <x:tableColumn id="4" name="Provision Reference"/>
    <x:tableColumn id="5" name="Atomic Obligation"/>
    <x:tableColumn id="6" name="Primary Duty Holder"/>
    <x:tableColumn id="7" name="Activation Gate"/>
    <x:tableColumn id="8" name="Security / Capacity"/>
    <x:tableColumn id="9" name="Event / Trigger"/>
    <x:tableColumn id="10" name="Threshold / Exemption"/>
    <x:tableColumn id="11" name="Timing / Frequency"/>
    <x:tableColumn id="12" name="Compliance Area"/>
    <x:tableColumn id="13" name="Compliance Requirement"/>
    <x:tableColumn id="14" name="Boundary / Exclusion"/>
    <x:tableColumn id="15" name="Effective / As-of"/>
    <x:tableColumn id="16" name="Official Source URL"/>
    <x:tableColumn id="17" name="Source Confidence"/>
    <x:tableColumn id="18" name="P-2 Status"/>
    <x:tableColumn id="19" name="P-3 Action"/>
    <x:tableColumn id="20" name="Source Exists?"/>
    <x:tableColumn id="21" name="Duplicate Flag"/>
  </x:tableColumns>
  <x:tableStyleInfo name="TableStyleMedium2" showFirstColumn="0" showLastColumn="0" showRowStripes="1" showColumnStripes="0"/>
</x:table>
</file>

<file path=xl/tables/table18.xml><?xml version="1.0" encoding="utf-8"?>
<x:table xmlns:x="http://schemas.openxmlformats.org/spreadsheetml/2006/main" id="18" name="P2ApplicabilityRulesTable" displayName="P2ApplicabilityRulesTable" ref="A4:F18" headerRowCount="1" totalsRowCount="0" totalsRowShown="0">
  <x:autoFilter ref="A4:F18"/>
  <x:tableColumns count="6">
    <x:tableColumn id="1" name="Working Gate Key"/>
    <x:tableColumn id="2" name="Scenario"/>
    <x:tableColumn id="3" name="Logical Test"/>
    <x:tableColumn id="4" name="Load Action"/>
    <x:tableColumn id="5" name="Boundary / Exclusion"/>
    <x:tableColumn id="6" name="Required Evidence"/>
  </x:tableColumns>
  <x:tableStyleInfo name="TableStyleMedium2" showFirstColumn="0" showLastColumn="0" showRowStripes="1" showColumnStripes="0"/>
</x:table>
</file>

<file path=xl/tables/table19.xml><?xml version="1.0" encoding="utf-8"?>
<x:table xmlns:x="http://schemas.openxmlformats.org/spreadsheetml/2006/main" id="19" name="P2BoundaryDecisionsTable" displayName="P2BoundaryDecisionsTable" ref="A4:F14" headerRowCount="1" totalsRowCount="0" totalsRowShown="0">
  <x:autoFilter ref="A4:F14"/>
  <x:tableColumns count="6">
    <x:tableColumn id="1" name="Working Boundary Key"/>
    <x:tableColumn id="2" name="Affected Scope"/>
    <x:tableColumn id="3" name="Decision"/>
    <x:tableColumn id="4" name="Status"/>
    <x:tableColumn id="5" name="Implementation Rule"/>
    <x:tableColumn id="6" name="Hold Link"/>
  </x:tableColumns>
  <x:tableStyleInfo name="TableStyleMedium2" showFirstColumn="0" showLastColumn="0" showRowStripes="1" showColumnStripes="0"/>
</x:table>
</file>

<file path=xl/tables/table20.xml><?xml version="1.0" encoding="utf-8"?>
<x:table xmlns:x="http://schemas.openxmlformats.org/spreadsheetml/2006/main" id="20" name="P2HoldsDecisionsTable" displayName="P2HoldsDecisionsTable" ref="A4:G9" headerRowCount="1" totalsRowCount="0" totalsRowShown="0">
  <x:autoFilter ref="A4:G9"/>
  <x:tableColumns count="7">
    <x:tableColumn id="1" name="Hold ID"/>
    <x:tableColumn id="2" name="Affected Scope"/>
    <x:tableColumn id="3" name="Priority"/>
    <x:tableColumn id="4" name="P-2 Status"/>
    <x:tableColumn id="5" name="P-2 Decision / Required Action"/>
    <x:tableColumn id="6" name="Owner"/>
    <x:tableColumn id="7" name="Target / Closed Date"/>
  </x:tableColumns>
  <x:tableStyleInfo name="TableStyleMedium2" showFirstColumn="0" showLastColumn="0" showRowStripes="1" showColumnStripes="0"/>
</x:table>
</file>

<file path=xl/tables/table21.xml><?xml version="1.0" encoding="utf-8"?>
<x:table xmlns:x="http://schemas.openxmlformats.org/spreadsheetml/2006/main" id="21" name="P2QAReconciliationTable" displayName="P2QAReconciliationTable" ref="A4:E15" headerRowCount="1" totalsRowCount="0" totalsRowShown="0">
  <x:autoFilter ref="A4:E15"/>
  <x:tableColumns count="5">
    <x:tableColumn id="1" name="QA Test"/>
    <x:tableColumn id="2" name="Expected"/>
    <x:tableColumn id="3" name="Actual"/>
    <x:tableColumn id="4" name="Difference / Exceptions"/>
    <x:tableColumn id="5" name="Status"/>
  </x:tableColumns>
  <x:tableStyleInfo name="TableStyleMedium2" showFirstColumn="0" showLastColumn="0" showRowStripes="1" showColumnStripes="0"/>
</x:table>
</file>

<file path=xl/tables/table22.xml><?xml version="1.0" encoding="utf-8"?>
<x:table xmlns:x="http://schemas.openxmlformats.org/spreadsheetml/2006/main" id="22" name="P2EvidenceRegisterTable" displayName="P2EvidenceRegisterTable" ref="A4:H30" headerRowCount="1" totalsRowCount="0" totalsRowShown="0">
  <x:autoFilter ref="A4:H30"/>
  <x:tableColumns count="8">
    <x:tableColumn id="1" name="Evidence Key"/>
    <x:tableColumn id="2" name="Source ID"/>
    <x:tableColumn id="3" name="Evidence Item"/>
    <x:tableColumn id="4" name="Verified Proposition"/>
    <x:tableColumn id="5" name="Official URL"/>
    <x:tableColumn id="6" name="Checked Date"/>
    <x:tableColumn id="7" name="Confidence"/>
    <x:tableColumn id="8" name="Atomic Rows"/>
  </x:tableColumns>
  <x:tableStyleInfo name="TableStyleMedium2" showFirstColumn="0" showLastColumn="0" showRowStripes="1" showColumnStripes="0"/>
</x:table>
</file>

<file path=xl/tables/table23.xml><?xml version="1.0" encoding="utf-8"?>
<x:table xmlns:x="http://schemas.openxmlformats.org/spreadsheetml/2006/main" id="23" name="P3MethodologyControlsTable" displayName="P3MethodologyControlsTable" ref="A4:D13" headerRowCount="1" totalsRowCount="0" totalsRowShown="0">
  <x:autoFilter ref="A4:D13"/>
  <x:tableColumns count="4">
    <x:tableColumn id="1" name="Rule Key"/>
    <x:tableColumn id="2" name="Control Principle"/>
    <x:tableColumn id="3" name="P-3 Rule"/>
    <x:tableColumn id="4" name="Validation Mechanism"/>
  </x:tableColumns>
  <x:tableStyleInfo name="TableStyleMedium2" showFirstColumn="0" showLastColumn="0" showRowStripes="1" showColumnStripes="0"/>
</x:table>
</file>

<file path=xl/tables/table24.xml><?xml version="1.0" encoding="utf-8"?>
<x:table xmlns:x="http://schemas.openxmlformats.org/spreadsheetml/2006/main" id="24" name="P3SamplingRulesTable" displayName="P3SamplingRulesTable" ref="A16:C21" headerRowCount="1" totalsRowCount="0" totalsRowShown="0">
  <x:autoFilter ref="A16:C21"/>
  <x:tableColumns count="3">
    <x:tableColumn id="1" name="Population Type"/>
    <x:tableColumn id="2" name="Required Coverage"/>
    <x:tableColumn id="3" name="Selection Rule"/>
  </x:tableColumns>
  <x:tableStyleInfo name="TableStyleMedium2" showFirstColumn="0" showLastColumn="0" showRowStripes="1" showColumnStripes="0"/>
</x:table>
</file>

<file path=xl/tables/table25.xml><?xml version="1.0" encoding="utf-8"?>
<x:table xmlns:x="http://schemas.openxmlformats.org/spreadsheetml/2006/main" id="25" name="P3SeverityRulesTable" displayName="P3SeverityRulesTable" ref="A25:C30" headerRowCount="1" totalsRowCount="0" totalsRowShown="0">
  <x:autoFilter ref="A25:C30"/>
  <x:tableColumns count="3">
    <x:tableColumn id="1" name="Severity"/>
    <x:tableColumn id="2" name="Use When"/>
    <x:tableColumn id="3" name="Default Escalation"/>
  </x:tableColumns>
  <x:tableStyleInfo name="TableStyleMedium2" showFirstColumn="0" showLastColumn="0" showRowStripes="1" showColumnStripes="0"/>
</x:table>
</file>

<file path=xl/tables/table26.xml><?xml version="1.0" encoding="utf-8"?>
<x:table xmlns:x="http://schemas.openxmlformats.org/spreadsheetml/2006/main" id="26" name="P3AuditProceduresTable" displayName="P3AuditProceduresTable" ref="A4:Z176" headerRowCount="1" totalsRowCount="0" totalsRowShown="0">
  <x:autoFilter ref="A4:Z176"/>
  <x:tableColumns count="26">
    <x:tableColumn id="1" name="Procedure Key"/>
    <x:tableColumn id="2" name="Atomic Key"/>
    <x:tableColumn id="3" name="Source Law ID"/>
    <x:tableColumn id="4" name="Provision Reference"/>
    <x:tableColumn id="5" name="Compliance Area"/>
    <x:tableColumn id="6" name="Activation Gate"/>
    <x:tableColumn id="7" name="Primary Duty Holder"/>
    <x:tableColumn id="8" name="Control Objective"/>
    <x:tableColumn id="9" name="Audit Procedure"/>
    <x:tableColumn id="10" name="Test Type"/>
    <x:tableColumn id="11" name="Test Method"/>
    <x:tableColumn id="12" name="Population"/>
    <x:tableColumn id="13" name="Sampling Rule"/>
    <x:tableColumn id="14" name="Timing / Frequency"/>
    <x:tableColumn id="15" name="Process Owner"/>
    <x:tableColumn id="16" name="Control Performer"/>
    <x:tableColumn id="17" name="Reviewer"/>
    <x:tableColumn id="18" name="Evidence Count"/>
    <x:tableColumn id="19" name="Observation Count"/>
    <x:tableColumn id="20" name="Calendar Count"/>
    <x:tableColumn id="21" name="Atomic Exists?"/>
    <x:tableColumn id="22" name="Duplicate Procedure Key"/>
    <x:tableColumn id="23" name="Duplicate Atomic Link"/>
    <x:tableColumn id="24" name="P-3 Mapping Status"/>
    <x:tableColumn id="25" name="Execution Status"/>
    <x:tableColumn id="26" name="Official Source URL"/>
  </x:tableColumns>
  <x:tableStyleInfo name="TableStyleMedium2" showFirstColumn="0" showLastColumn="0" showRowStripes="1" showColumnStripes="0"/>
</x:table>
</file>

<file path=xl/tables/table27.xml><?xml version="1.0" encoding="utf-8"?>
<x:table xmlns:x="http://schemas.openxmlformats.org/spreadsheetml/2006/main" id="27" name="P3EvidenceRequirementsTable" displayName="P3EvidenceRequirementsTable" ref="A4:S348" headerRowCount="1" totalsRowCount="0" totalsRowShown="0">
  <x:autoFilter ref="A4:S348"/>
  <x:tableColumns count="19">
    <x:tableColumn id="1" name="Evidence Key"/>
    <x:tableColumn id="2" name="Procedure Key"/>
    <x:tableColumn id="3" name="Atomic Key"/>
    <x:tableColumn id="4" name="Source Law ID"/>
    <x:tableColumn id="5" name="Provision Reference"/>
    <x:tableColumn id="6" name="Evidence Role"/>
    <x:tableColumn id="7" name="Evidence Required"/>
    <x:tableColumn id="8" name="Minimum Content"/>
    <x:tableColumn id="9" name="Period / Trigger"/>
    <x:tableColumn id="10" name="Source / System"/>
    <x:tableColumn id="11" name="Custodian"/>
    <x:tableColumn id="12" name="Retention / Preservation Basis"/>
    <x:tableColumn id="13" name="Authenticity Tests"/>
    <x:tableColumn id="14" name="Sensitivity"/>
    <x:tableColumn id="15" name="Official Source URL"/>
    <x:tableColumn id="16" name="Procedure Exists?"/>
    <x:tableColumn id="17" name="Atomic Exists?"/>
    <x:tableColumn id="18" name="Duplicate Evidence Key"/>
    <x:tableColumn id="19" name="Collection Status"/>
  </x:tableColumns>
  <x:tableStyleInfo name="TableStyleMedium2" showFirstColumn="0" showLastColumn="0" showRowStripes="1" showColumnStripes="0"/>
</x:table>
</file>

<file path=xl/tables/table28.xml><?xml version="1.0" encoding="utf-8"?>
<x:table xmlns:x="http://schemas.openxmlformats.org/spreadsheetml/2006/main" id="28" name="P3ObservationRulesTable" displayName="P3ObservationRulesTable" ref="A4:T176" headerRowCount="1" totalsRowCount="0" totalsRowShown="0">
  <x:autoFilter ref="A4:T176"/>
  <x:tableColumns count="20">
    <x:tableColumn id="1" name="Observation Key"/>
    <x:tableColumn id="2" name="Procedure Key"/>
    <x:tableColumn id="3" name="Atomic Key"/>
    <x:tableColumn id="4" name="Source Law ID"/>
    <x:tableColumn id="5" name="Provision Reference"/>
    <x:tableColumn id="6" name="Observation Category"/>
    <x:tableColumn id="7" name="Failure Condition"/>
    <x:tableColumn id="8" name="Default Severity"/>
    <x:tableColumn id="9" name="Severity Escalation"/>
    <x:tableColumn id="10" name="Observation Statement Template"/>
    <x:tableColumn id="11" name="Root-Cause Requirement"/>
    <x:tableColumn id="12" name="Remediation Expectation"/>
    <x:tableColumn id="13" name="Target-Date Basis"/>
    <x:tableColumn id="14" name="Report / Escalate To"/>
    <x:tableColumn id="15" name="Closure Evidence"/>
    <x:tableColumn id="16" name="Retest Method"/>
    <x:tableColumn id="17" name="Official Source URL"/>
    <x:tableColumn id="18" name="Procedure Exists?"/>
    <x:tableColumn id="19" name="Duplicate Observation Key"/>
    <x:tableColumn id="20" name="Observation Status"/>
  </x:tableColumns>
  <x:tableStyleInfo name="TableStyleMedium2" showFirstColumn="0" showLastColumn="0" showRowStripes="1" showColumnStripes="0"/>
</x:table>
</file>

<file path=xl/tables/table29.xml><?xml version="1.0" encoding="utf-8"?>
<x:table xmlns:x="http://schemas.openxmlformats.org/spreadsheetml/2006/main" id="29" name="P3OperationalCalendarTable" displayName="P3OperationalCalendarTable" ref="A4:Y176" headerRowCount="1" totalsRowCount="0" totalsRowShown="0">
  <x:autoFilter ref="A4:Y176"/>
  <x:tableColumns count="25">
    <x:tableColumn id="1" name="Calendar Key"/>
    <x:tableColumn id="2" name="Procedure Key"/>
    <x:tableColumn id="3" name="Atomic Key"/>
    <x:tableColumn id="4" name="Source Law ID"/>
    <x:tableColumn id="5" name="Provision Reference"/>
    <x:tableColumn id="6" name="Activation Gate"/>
    <x:tableColumn id="7" name="Compliance Area"/>
    <x:tableColumn id="8" name="Schedule Type"/>
    <x:tableColumn id="9" name="Base Frequency"/>
    <x:tableColumn id="10" name="Trigger"/>
    <x:tableColumn id="11" name="Due-Date Rule"/>
    <x:tableColumn id="12" name="Lead Alert"/>
    <x:tableColumn id="13" name="Final Alert"/>
    <x:tableColumn id="14" name="Owner"/>
    <x:tableColumn id="15" name="Preparer"/>
    <x:tableColumn id="16" name="Reviewer"/>
    <x:tableColumn id="17" name="Calendar Source"/>
    <x:tableColumn id="18" name="Recurrence Type"/>
    <x:tableColumn id="19" name="Evidence Cutoff"/>
    <x:tableColumn id="20" name="Exception Escalation"/>
    <x:tableColumn id="21" name="Applicability Evidence"/>
    <x:tableColumn id="22" name="Procedure Exists?"/>
    <x:tableColumn id="23" name="Duplicate Calendar Key"/>
    <x:tableColumn id="24" name="Calendar Status"/>
    <x:tableColumn id="25" name="Official Source URL"/>
  </x:tableColumns>
  <x:tableStyleInfo name="TableStyleMedium2" showFirstColumn="0" showLastColumn="0" showRowStripes="1" showColumnStripes="0"/>
</x:table>
</file>

<file path=xl/tables/table30.xml><?xml version="1.0" encoding="utf-8"?>
<x:table xmlns:x="http://schemas.openxmlformats.org/spreadsheetml/2006/main" id="30" name="P3HoldsDecisionsTable" displayName="P3HoldsDecisionsTable" ref="A4:G9" headerRowCount="1" totalsRowCount="0" totalsRowShown="0">
  <x:autoFilter ref="A4:G9"/>
  <x:tableColumns count="7">
    <x:tableColumn id="1" name="Hold ID"/>
    <x:tableColumn id="2" name="Affected Scope"/>
    <x:tableColumn id="3" name="Priority"/>
    <x:tableColumn id="4" name="P-3 Status"/>
    <x:tableColumn id="5" name="Decision / Required Action"/>
    <x:tableColumn id="6" name="Owner"/>
    <x:tableColumn id="7" name="Target / Closed Date"/>
  </x:tableColumns>
  <x:tableStyleInfo name="TableStyleMedium2" showFirstColumn="0" showLastColumn="0" showRowStripes="1" showColumnStripes="0"/>
</x:table>
</file>

<file path=xl/tables/table31.xml><?xml version="1.0" encoding="utf-8"?>
<x:table xmlns:x="http://schemas.openxmlformats.org/spreadsheetml/2006/main" id="31" name="P3CoverageReconciliationTable" displayName="P3CoverageReconciliationTable" ref="A4:E28" headerRowCount="1" totalsRowCount="0" totalsRowShown="0">
  <x:autoFilter ref="A4:E28"/>
  <x:tableColumns count="5">
    <x:tableColumn id="1" name="QA Test"/>
    <x:tableColumn id="2" name="Expected"/>
    <x:tableColumn id="3" name="Actual"/>
    <x:tableColumn id="4" name="Difference / Exceptions"/>
    <x:tableColumn id="5" name="Status"/>
  </x:tableColumns>
  <x:tableStyleInfo name="TableStyleMedium2" showFirstColumn="0" showLastColumn="0" showRowStripes="1" showColumnStripes="0"/>
</x:table>
</file>

<file path=xl/tables/table32.xml><?xml version="1.0" encoding="utf-8"?>
<x:table xmlns:x="http://schemas.openxmlformats.org/spreadsheetml/2006/main" id="32" name="P4SourceCurrencyTable" displayName="P4SourceCurrencyTable" ref="A4:H14" headerRowCount="1" totalsRowCount="0" totalsRowShown="0">
  <x:autoFilter ref="A4:H14"/>
  <x:tableColumns count="8">
    <x:tableColumn id="1" name="Check Key"/>
    <x:tableColumn id="2" name="Scope"/>
    <x:tableColumn id="3" name="Official Source"/>
    <x:tableColumn id="4" name="Validated Proposition"/>
    <x:tableColumn id="5" name="Official URL"/>
    <x:tableColumn id="6" name="Checked Date"/>
    <x:tableColumn id="7" name="Result"/>
    <x:tableColumn id="8" name="Control Note"/>
  </x:tableColumns>
  <x:tableStyleInfo name="TableStyleMedium2" showFirstColumn="0" showLastColumn="0" showRowStripes="1" showColumnStripes="0"/>
</x:table>
</file>

<file path=xl/tables/table33.xml><?xml version="1.0" encoding="utf-8"?>
<x:table xmlns:x="http://schemas.openxmlformats.org/spreadsheetml/2006/main" id="33" name="P4ScenarioValidationTable" displayName="P4ScenarioValidationTable" ref="A4:I22" headerRowCount="1" totalsRowCount="0" totalsRowShown="0">
  <x:autoFilter ref="A4:I22"/>
  <x:tableColumns count="9">
    <x:tableColumn id="1" name="Scenario Key"/>
    <x:tableColumn id="2" name="Scenario"/>
    <x:tableColumn id="3" name="Entity / Security / Event Facts"/>
    <x:tableColumn id="4" name="Gate Result"/>
    <x:tableColumn id="5" name="Runtime Composition"/>
    <x:tableColumn id="6" name="Included Overlay Scope"/>
    <x:tableColumn id="7" name="Excluded / Separately Routed Scope"/>
    <x:tableColumn id="8" name="Required Applicability Evidence"/>
    <x:tableColumn id="9" name="P-4 Result"/>
  </x:tableColumns>
  <x:tableStyleInfo name="TableStyleMedium2" showFirstColumn="0" showLastColumn="0" showRowStripes="1" showColumnStripes="0"/>
</x:table>
</file>

<file path=xl/tables/table34.xml><?xml version="1.0" encoding="utf-8"?>
<x:table xmlns:x="http://schemas.openxmlformats.org/spreadsheetml/2006/main" id="34" name="P4FinalApplicabilityTable" displayName="P4FinalApplicabilityTable" ref="A4:W176" headerRowCount="1" totalsRowCount="0" totalsRowShown="0">
  <x:autoFilter ref="A4:W176"/>
  <x:tableColumns count="23">
    <x:tableColumn id="1" name="Atomic Key"/>
    <x:tableColumn id="2" name="Source Law ID"/>
    <x:tableColumn id="3" name="Provision Reference"/>
    <x:tableColumn id="4" name="Atomic Obligation"/>
    <x:tableColumn id="5" name="Primary Duty Holder"/>
    <x:tableColumn id="6" name="Activation Gate"/>
    <x:tableColumn id="7" name="Security / Capacity"/>
    <x:tableColumn id="8" name="Event / Trigger"/>
    <x:tableColumn id="9" name="Threshold / Exemption"/>
    <x:tableColumn id="10" name="Timing / Frequency"/>
    <x:tableColumn id="11" name="Compliance Area"/>
    <x:tableColumn id="12" name="Runtime Module"/>
    <x:tableColumn id="13" name="Positive Load Rule"/>
    <x:tableColumn id="14" name="Negative / Exclusion Rule"/>
    <x:tableColumn id="15" name="Required Company Facts"/>
    <x:tableColumn id="16" name="P-4 Validation Status"/>
    <x:tableColumn id="17" name="Technical Content Status"/>
    <x:tableColumn id="18" name="Production Freeze Status"/>
    <x:tableColumn id="19" name="Source Exists?"/>
    <x:tableColumn id="20" name="Procedure Exists?"/>
    <x:tableColumn id="21" name="Complete Downstream Chain?"/>
    <x:tableColumn id="22" name="Duplicate Applicability Key"/>
    <x:tableColumn id="23" name="Official Source URL"/>
  </x:tableColumns>
  <x:tableStyleInfo name="TableStyleMedium2" showFirstColumn="0" showLastColumn="0" showRowStripes="1" showColumnStripes="0"/>
</x:table>
</file>

<file path=xl/tables/table35.xml><?xml version="1.0" encoding="utf-8"?>
<x:table xmlns:x="http://schemas.openxmlformats.org/spreadsheetml/2006/main" id="35" name="P4TraceabilityTable" displayName="P4TraceabilityTable" ref="A4:T176" headerRowCount="1" totalsRowCount="0" totalsRowShown="0">
  <x:autoFilter ref="A4:T176"/>
  <x:tableColumns count="20">
    <x:tableColumn id="1" name="Trace Key"/>
    <x:tableColumn id="2" name="Source Law ID"/>
    <x:tableColumn id="3" name="Atomic Key"/>
    <x:tableColumn id="4" name="Procedure Key"/>
    <x:tableColumn id="5" name="Evidence Count"/>
    <x:tableColumn id="6" name="Observation Count"/>
    <x:tableColumn id="7" name="Calendar Count"/>
    <x:tableColumn id="8" name="Applicability Count"/>
    <x:tableColumn id="9" name="Source Disposition Exists?"/>
    <x:tableColumn id="10" name="Official Source URL"/>
    <x:tableColumn id="11" name="Atomic Exists?"/>
    <x:tableColumn id="12" name="Procedure Exists?"/>
    <x:tableColumn id="13" name="Evidence Complete?"/>
    <x:tableColumn id="14" name="Observation Complete?"/>
    <x:tableColumn id="15" name="Calendar Complete?"/>
    <x:tableColumn id="16" name="Applicability Complete?"/>
    <x:tableColumn id="17" name="URL Present?"/>
    <x:tableColumn id="18" name="End-to-End Status"/>
    <x:tableColumn id="19" name="Duplicate Trace Key"/>
    <x:tableColumn id="20" name="Freeze Status"/>
  </x:tableColumns>
  <x:tableStyleInfo name="TableStyleMedium2" showFirstColumn="0" showLastColumn="0" showRowStripes="1" showColumnStripes="0"/>
</x:table>
</file>

<file path=xl/tables/table36.xml><?xml version="1.0" encoding="utf-8"?>
<x:table xmlns:x="http://schemas.openxmlformats.org/spreadsheetml/2006/main" id="36" name="P4RoleBoundaryTable" displayName="P4RoleBoundaryTable" ref="A4:I14" headerRowCount="1" totalsRowCount="0" totalsRowShown="0">
  <x:autoFilter ref="A4:I14"/>
  <x:tableColumns count="9">
    <x:tableColumn id="1" name="Boundary Key"/>
    <x:tableColumn id="2" name="Affected Scope"/>
    <x:tableColumn id="3" name="P-2 Decision"/>
    <x:tableColumn id="4" name="Binding Implementation Rule"/>
    <x:tableColumn id="5" name="Prior Status"/>
    <x:tableColumn id="6" name="P-4 Test"/>
    <x:tableColumn id="7" name="Runtime Outcome"/>
    <x:tableColumn id="8" name="P-4 Result"/>
    <x:tableColumn id="9" name="Freeze Impact"/>
  </x:tableColumns>
  <x:tableStyleInfo name="TableStyleMedium2" showFirstColumn="0" showLastColumn="0" showRowStripes="1" showColumnStripes="0"/>
</x:table>
</file>

<file path=xl/tables/table37.xml><?xml version="1.0" encoding="utf-8"?>
<x:table xmlns:x="http://schemas.openxmlformats.org/spreadsheetml/2006/main" id="38" name="P4FreezeChecklistTable" displayName="P4FreezeChecklistTable" ref="A4:G22" headerRowCount="1" totalsRowCount="0" totalsRowShown="0">
  <x:autoFilter ref="A4:G22"/>
  <x:tableColumns count="7">
    <x:tableColumn id="1" name="Freeze Gate"/>
    <x:tableColumn id="2" name="Criterion"/>
    <x:tableColumn id="3" name="Expected"/>
    <x:tableColumn id="4" name="Actual"/>
    <x:tableColumn id="5" name="Status"/>
    <x:tableColumn id="6" name="Evidence / Decision"/>
    <x:tableColumn id="7" name="Blocking?"/>
  </x:tableColumns>
  <x:tableStyleInfo name="TableStyleMedium2" showFirstColumn="0" showLastColumn="0" showRowStripes="1" showColumnStripes="0"/>
</x:table>
</file>

<file path=xl/tables/table38.xml><?xml version="1.0" encoding="utf-8"?>
<x:table xmlns:x="http://schemas.openxmlformats.org/spreadsheetml/2006/main" id="37" name="P4HoldsDecisionsTable" displayName="P4HoldsDecisionsTable" ref="A4:G9" headerRowCount="1" totalsRowCount="0" totalsRowShown="0">
  <x:autoFilter ref="A4:G9"/>
  <x:tableColumns count="7">
    <x:tableColumn id="1" name="Hold ID"/>
    <x:tableColumn id="2" name="Affected Scope"/>
    <x:tableColumn id="3" name="Priority"/>
    <x:tableColumn id="4" name="P-4 Status"/>
    <x:tableColumn id="5" name="Decision / Required Action"/>
    <x:tableColumn id="6" name="Owner"/>
    <x:tableColumn id="7" name="Target / Closed Date"/>
  </x:tableColumns>
  <x:tableStyleInfo name="TableStyleMedium2" showFirstColumn="0" showLastColumn="0" showRowStripes="1" showColumnStripes="0"/>
</x:table>
</file>

<file path=xl/tables/table39.xml><?xml version="1.0" encoding="utf-8"?>
<x:table xmlns:x="http://schemas.openxmlformats.org/spreadsheetml/2006/main" id="39" name="P4QAReconciliationTable" displayName="P4QAReconciliationTable" ref="A4:E26" headerRowCount="1" totalsRowCount="0" totalsRowShown="0">
  <x:autoFilter ref="A4:E26"/>
  <x:tableColumns count="5">
    <x:tableColumn id="1" name="QA Test"/>
    <x:tableColumn id="2" name="Expected"/>
    <x:tableColumn id="3" name="Actual"/>
    <x:tableColumn id="4" name="Difference / Exceptions"/>
    <x:tableColumn id="5" name="Status"/>
  </x:tableColumns>
  <x:tableStyleInfo name="TableStyleMedium2" showFirstColumn="0" showLastColumn="0" showRowStripes="1" showColumnStripes="0"/>
</x:table>
</file>

<file path=xl/tables/table40.xml><?xml version="1.0" encoding="utf-8"?>
<x:table xmlns:x="http://schemas.openxmlformats.org/spreadsheetml/2006/main" id="40" name="P4RNamespaceApprovalTable" displayName="P4RNamespaceApprovalTable" ref="A4:J13" headerRowCount="1" totalsRowCount="0" totalsRowShown="0">
  <x:autoFilter ref="A4:J13"/>
  <x:tableColumns count="10">
    <x:tableColumn id="1" name="Object Code"/>
    <x:tableColumn id="2" name="Object"/>
    <x:tableColumn id="3" name="Permanent Prefix"/>
    <x:tableColumn id="4" name="Range Start"/>
    <x:tableColumn id="5" name="Last Assigned"/>
    <x:tableColumn id="6" name="Range Capacity"/>
    <x:tableColumn id="7" name="Canonical Pattern"/>
    <x:tableColumn id="8" name="Initial Allocation Basis"/>
    <x:tableColumn id="9" name="Future Allocation Rule"/>
    <x:tableColumn id="10" name="Approval Status"/>
  </x:tableColumns>
  <x:tableStyleInfo name="TableStyleMedium2" showFirstColumn="0" showLastColumn="0" showRowStripes="1" showColumnStripes="0"/>
</x:table>
</file>

<file path=xl/tables/table41.xml><?xml version="1.0" encoding="utf-8"?>
<x:table xmlns:x="http://schemas.openxmlformats.org/spreadsheetml/2006/main" id="41" name="ProdLawMasterTable" displayName="ProdLawMasterTable" ref="A4:O81" headerRowCount="1" totalsRowCount="0" totalsRowShown="0">
  <x:autoFilter ref="A4:O81"/>
  <x:tableColumns count="15">
    <x:tableColumn id="1" name="Production Law ID"/>
    <x:tableColumn id="2" name="Sequence"/>
    <x:tableColumn id="3" name="Source Law ID"/>
    <x:tableColumn id="4" name="Current Instrument"/>
    <x:tableColumn id="5" name="P-1 Status"/>
    <x:tableColumn id="6" name="P-2 Disposition"/>
    <x:tableColumn id="7" name="Activation Gate"/>
    <x:tableColumn id="8" name="Atomic Count"/>
    <x:tableColumn id="9" name="Official Source URL"/>
    <x:tableColumn id="10" name="Migration Status"/>
    <x:tableColumn id="11" name="Production ID Unique?"/>
    <x:tableColumn id="12" name="Source Alias Unique?"/>
    <x:tableColumn id="13" name="Format Valid?"/>
    <x:tableColumn id="14" name="Freeze Status"/>
    <x:tableColumn id="15" name="Source Review Status"/>
  </x:tableColumns>
  <x:tableStyleInfo name="TableStyleMedium2" showFirstColumn="0" showLastColumn="0" showRowStripes="1" showColumnStripes="0"/>
</x:table>
</file>

<file path=xl/tables/table42.xml><?xml version="1.0" encoding="utf-8"?>
<x:table xmlns:x="http://schemas.openxmlformats.org/spreadsheetml/2006/main" id="42" name="ProdProvisionMasterTable" displayName="ProdProvisionMasterTable" ref="A4:Y176" headerRowCount="1" totalsRowCount="0" totalsRowShown="0">
  <x:autoFilter ref="A4:Y176"/>
  <x:tableColumns count="25">
    <x:tableColumn id="1" name="Production Provision ID"/>
    <x:tableColumn id="2" name="Sequence"/>
    <x:tableColumn id="3" name="Production Law ID"/>
    <x:tableColumn id="4" name="Working Atomic Key"/>
    <x:tableColumn id="5" name="Source Law ID"/>
    <x:tableColumn id="6" name="Instrument"/>
    <x:tableColumn id="7" name="Provision Reference"/>
    <x:tableColumn id="8" name="Atomic Obligation"/>
    <x:tableColumn id="9" name="Primary Duty Holder"/>
    <x:tableColumn id="10" name="Activation Gate"/>
    <x:tableColumn id="11" name="Security / Capacity"/>
    <x:tableColumn id="12" name="Event / Trigger"/>
    <x:tableColumn id="13" name="Threshold / Exemption"/>
    <x:tableColumn id="14" name="Timing / Frequency"/>
    <x:tableColumn id="15" name="Compliance Area"/>
    <x:tableColumn id="16" name="Compliance Requirement"/>
    <x:tableColumn id="17" name="Boundary / Exclusion"/>
    <x:tableColumn id="18" name="Effective / As-of"/>
    <x:tableColumn id="19" name="Official Source URL"/>
    <x:tableColumn id="20" name="P-2 Status"/>
    <x:tableColumn id="21" name="Migration Status"/>
    <x:tableColumn id="22" name="Parent Law Exists?"/>
    <x:tableColumn id="23" name="Production ID Unique?"/>
    <x:tableColumn id="24" name="Working Alias Unique?"/>
    <x:tableColumn id="25" name="Format Valid?"/>
  </x:tableColumns>
  <x:tableStyleInfo name="TableStyleMedium2" showFirstColumn="0" showLastColumn="0" showRowStripes="1" showColumnStripes="0"/>
</x:table>
</file>

<file path=xl/tables/table43.xml><?xml version="1.0" encoding="utf-8"?>
<x:table xmlns:x="http://schemas.openxmlformats.org/spreadsheetml/2006/main" id="43" name="ProdComplianceMasterTable" displayName="ProdComplianceMasterTable" ref="A4:P176" headerRowCount="1" totalsRowCount="0" totalsRowShown="0">
  <x:autoFilter ref="A4:P176"/>
  <x:tableColumns count="16">
    <x:tableColumn id="1" name="Production Compliance ID"/>
    <x:tableColumn id="2" name="Sequence"/>
    <x:tableColumn id="3" name="Production Provision ID"/>
    <x:tableColumn id="4" name="Working Atomic Key"/>
    <x:tableColumn id="5" name="Source Law ID"/>
    <x:tableColumn id="6" name="Compliance Area"/>
    <x:tableColumn id="7" name="Compliance Requirement"/>
    <x:tableColumn id="8" name="Activation Gate"/>
    <x:tableColumn id="9" name="Primary Duty Holder"/>
    <x:tableColumn id="10" name="Timing / Frequency"/>
    <x:tableColumn id="11" name="Official Source URL"/>
    <x:tableColumn id="12" name="Migration Status"/>
    <x:tableColumn id="13" name="Parent Provision Exists?"/>
    <x:tableColumn id="14" name="Production ID Unique?"/>
    <x:tableColumn id="15" name="Working Alias Unique?"/>
    <x:tableColumn id="16" name="Format Valid?"/>
  </x:tableColumns>
  <x:tableStyleInfo name="TableStyleMedium2" showFirstColumn="0" showLastColumn="0" showRowStripes="1" showColumnStripes="0"/>
</x:table>
</file>

<file path=xl/tables/table44.xml><?xml version="1.0" encoding="utf-8"?>
<x:table xmlns:x="http://schemas.openxmlformats.org/spreadsheetml/2006/main" id="44" name="ProdAuditMasterTable" displayName="ProdAuditMasterTable" ref="A4:AD176" headerRowCount="1" totalsRowCount="0" totalsRowShown="0">
  <x:autoFilter ref="A4:AD176"/>
  <x:tableColumns count="30">
    <x:tableColumn id="1" name="Production Audit ID"/>
    <x:tableColumn id="2" name="Sequence"/>
    <x:tableColumn id="3" name="Production Provision ID"/>
    <x:tableColumn id="4" name="Production Compliance ID"/>
    <x:tableColumn id="5" name="Working Procedure Key"/>
    <x:tableColumn id="6" name="Working Atomic Key"/>
    <x:tableColumn id="7" name="Source Law ID"/>
    <x:tableColumn id="8" name="Provision Reference"/>
    <x:tableColumn id="9" name="Compliance Area"/>
    <x:tableColumn id="10" name="Activation Gate"/>
    <x:tableColumn id="11" name="Primary Duty Holder"/>
    <x:tableColumn id="12" name="Control Objective"/>
    <x:tableColumn id="13" name="Audit Procedure"/>
    <x:tableColumn id="14" name="Test Type"/>
    <x:tableColumn id="15" name="Test Method"/>
    <x:tableColumn id="16" name="Population"/>
    <x:tableColumn id="17" name="Sampling Rule"/>
    <x:tableColumn id="18" name="Timing / Frequency"/>
    <x:tableColumn id="19" name="Process Owner"/>
    <x:tableColumn id="20" name="Control Performer"/>
    <x:tableColumn id="21" name="Reviewer"/>
    <x:tableColumn id="22" name="Execution Status"/>
    <x:tableColumn id="23" name="Official Source URL"/>
    <x:tableColumn id="24" name="Migration Status"/>
    <x:tableColumn id="25" name="Provision Exists?"/>
    <x:tableColumn id="26" name="Compliance Exists?"/>
    <x:tableColumn id="27" name="Production ID Unique?"/>
    <x:tableColumn id="28" name="Procedure Alias Unique?"/>
    <x:tableColumn id="29" name="Atomic Link Unique?"/>
    <x:tableColumn id="30" name="Format Valid?"/>
  </x:tableColumns>
  <x:tableStyleInfo name="TableStyleMedium2" showFirstColumn="0" showLastColumn="0" showRowStripes="1" showColumnStripes="0"/>
</x:table>
</file>

<file path=xl/tables/table45.xml><?xml version="1.0" encoding="utf-8"?>
<x:table xmlns:x="http://schemas.openxmlformats.org/spreadsheetml/2006/main" id="45" name="ProdEvidenceMasterTable" displayName="ProdEvidenceMasterTable" ref="A4:AA348" headerRowCount="1" totalsRowCount="0" totalsRowShown="0">
  <x:autoFilter ref="A4:AA348"/>
  <x:tableColumns count="27">
    <x:tableColumn id="1" name="Production Evidence ID"/>
    <x:tableColumn id="2" name="Sequence"/>
    <x:tableColumn id="3" name="Production Audit ID"/>
    <x:tableColumn id="4" name="Production Provision ID"/>
    <x:tableColumn id="5" name="Working Evidence Key"/>
    <x:tableColumn id="6" name="Working Procedure Key"/>
    <x:tableColumn id="7" name="Working Atomic Key"/>
    <x:tableColumn id="8" name="Source Law ID"/>
    <x:tableColumn id="9" name="Provision Reference"/>
    <x:tableColumn id="10" name="Evidence Role"/>
    <x:tableColumn id="11" name="Evidence Required"/>
    <x:tableColumn id="12" name="Minimum Content"/>
    <x:tableColumn id="13" name="Period / Trigger"/>
    <x:tableColumn id="14" name="Source / System"/>
    <x:tableColumn id="15" name="Custodian"/>
    <x:tableColumn id="16" name="Retention / Preservation Basis"/>
    <x:tableColumn id="17" name="Authenticity Tests"/>
    <x:tableColumn id="18" name="Sensitivity"/>
    <x:tableColumn id="19" name="Collection Status"/>
    <x:tableColumn id="20" name="Official Source URL"/>
    <x:tableColumn id="21" name="Migration Status"/>
    <x:tableColumn id="22" name="Audit Exists?"/>
    <x:tableColumn id="23" name="Provision Exists?"/>
    <x:tableColumn id="24" name="Production ID Unique?"/>
    <x:tableColumn id="25" name="Evidence Alias Unique?"/>
    <x:tableColumn id="26" name="Format Valid?"/>
    <x:tableColumn id="27" name="Freeze Status"/>
  </x:tableColumns>
  <x:tableStyleInfo name="TableStyleMedium2" showFirstColumn="0" showLastColumn="0" showRowStripes="1" showColumnStripes="0"/>
</x:table>
</file>

<file path=xl/tables/table46.xml><?xml version="1.0" encoding="utf-8"?>
<x:table xmlns:x="http://schemas.openxmlformats.org/spreadsheetml/2006/main" id="46" name="ProdObservationMasterTable" displayName="ProdObservationMasterTable" ref="A4:AC176" headerRowCount="1" totalsRowCount="0" totalsRowShown="0">
  <x:autoFilter ref="A4:AC176"/>
  <x:tableColumns count="29">
    <x:tableColumn id="1" name="Production Observation ID"/>
    <x:tableColumn id="2" name="Sequence"/>
    <x:tableColumn id="3" name="Production Audit ID"/>
    <x:tableColumn id="4" name="Production Provision ID"/>
    <x:tableColumn id="5" name="Working Observation Key"/>
    <x:tableColumn id="6" name="Working Procedure Key"/>
    <x:tableColumn id="7" name="Working Atomic Key"/>
    <x:tableColumn id="8" name="Source Law ID"/>
    <x:tableColumn id="9" name="Provision Reference"/>
    <x:tableColumn id="10" name="Observation Category"/>
    <x:tableColumn id="11" name="Failure Condition"/>
    <x:tableColumn id="12" name="Default Severity"/>
    <x:tableColumn id="13" name="Severity Escalation"/>
    <x:tableColumn id="14" name="Observation Statement Template"/>
    <x:tableColumn id="15" name="Root-Cause Requirement"/>
    <x:tableColumn id="16" name="Remediation Expectation"/>
    <x:tableColumn id="17" name="Target-Date Basis"/>
    <x:tableColumn id="18" name="Report / Escalate To"/>
    <x:tableColumn id="19" name="Closure Evidence"/>
    <x:tableColumn id="20" name="Retest Method"/>
    <x:tableColumn id="21" name="Observation Status"/>
    <x:tableColumn id="22" name="Official Source URL"/>
    <x:tableColumn id="23" name="Migration Status"/>
    <x:tableColumn id="24" name="Audit Exists?"/>
    <x:tableColumn id="25" name="Provision Exists?"/>
    <x:tableColumn id="26" name="Production ID Unique?"/>
    <x:tableColumn id="27" name="Observation Alias Unique?"/>
    <x:tableColumn id="28" name="Format Valid?"/>
    <x:tableColumn id="29" name="Freeze Status"/>
  </x:tableColumns>
  <x:tableStyleInfo name="TableStyleMedium2" showFirstColumn="0" showLastColumn="0" showRowStripes="1" showColumnStripes="0"/>
</x:table>
</file>

<file path=xl/tables/table47.xml><?xml version="1.0" encoding="utf-8"?>
<x:table xmlns:x="http://schemas.openxmlformats.org/spreadsheetml/2006/main" id="47" name="ProdCalendarMasterTable" displayName="ProdCalendarMasterTable" ref="A4:AH176" headerRowCount="1" totalsRowCount="0" totalsRowShown="0">
  <x:autoFilter ref="A4:AH176"/>
  <x:tableColumns count="34">
    <x:tableColumn id="1" name="Production Calendar ID"/>
    <x:tableColumn id="2" name="Sequence"/>
    <x:tableColumn id="3" name="Production Audit ID"/>
    <x:tableColumn id="4" name="Production Provision ID"/>
    <x:tableColumn id="5" name="Working Calendar Key"/>
    <x:tableColumn id="6" name="Working Procedure Key"/>
    <x:tableColumn id="7" name="Working Atomic Key"/>
    <x:tableColumn id="8" name="Source Law ID"/>
    <x:tableColumn id="9" name="Provision Reference"/>
    <x:tableColumn id="10" name="Activation Gate"/>
    <x:tableColumn id="11" name="Compliance Area"/>
    <x:tableColumn id="12" name="Schedule Type"/>
    <x:tableColumn id="13" name="Base Frequency"/>
    <x:tableColumn id="14" name="Trigger"/>
    <x:tableColumn id="15" name="Due-Date Rule"/>
    <x:tableColumn id="16" name="Lead Alert"/>
    <x:tableColumn id="17" name="Final Alert"/>
    <x:tableColumn id="18" name="Owner"/>
    <x:tableColumn id="19" name="Preparer"/>
    <x:tableColumn id="20" name="Reviewer"/>
    <x:tableColumn id="21" name="Calendar Source"/>
    <x:tableColumn id="22" name="Recurrence Type"/>
    <x:tableColumn id="23" name="Evidence Cutoff"/>
    <x:tableColumn id="24" name="Exception Escalation"/>
    <x:tableColumn id="25" name="Applicability Evidence"/>
    <x:tableColumn id="26" name="Calendar Status"/>
    <x:tableColumn id="27" name="Official Source URL"/>
    <x:tableColumn id="28" name="Migration Status"/>
    <x:tableColumn id="29" name="Audit Exists?"/>
    <x:tableColumn id="30" name="Provision Exists?"/>
    <x:tableColumn id="31" name="Production ID Unique?"/>
    <x:tableColumn id="32" name="Calendar Alias Unique?"/>
    <x:tableColumn id="33" name="Format Valid?"/>
    <x:tableColumn id="34" name="Freeze Status"/>
  </x:tableColumns>
  <x:tableStyleInfo name="TableStyleMedium2" showFirstColumn="0" showLastColumn="0" showRowStripes="1" showColumnStripes="0"/>
</x:table>
</file>

<file path=xl/tables/table48.xml><?xml version="1.0" encoding="utf-8"?>
<x:table xmlns:x="http://schemas.openxmlformats.org/spreadsheetml/2006/main" id="48" name="ProdApplicabilityMasterTable" displayName="ProdApplicabilityMasterTable" ref="A4:AC176" headerRowCount="1" totalsRowCount="0" totalsRowShown="0">
  <x:autoFilter ref="A4:AC176"/>
  <x:tableColumns count="29">
    <x:tableColumn id="1" name="Production Applicability ID"/>
    <x:tableColumn id="2" name="Sequence"/>
    <x:tableColumn id="3" name="Production Provision ID"/>
    <x:tableColumn id="4" name="Production Compliance ID"/>
    <x:tableColumn id="5" name="Working Atomic Key"/>
    <x:tableColumn id="6" name="Source Law ID"/>
    <x:tableColumn id="7" name="Provision Reference"/>
    <x:tableColumn id="8" name="Atomic Obligation"/>
    <x:tableColumn id="9" name="Primary Duty Holder"/>
    <x:tableColumn id="10" name="Activation Gate"/>
    <x:tableColumn id="11" name="Security / Capacity"/>
    <x:tableColumn id="12" name="Event / Trigger"/>
    <x:tableColumn id="13" name="Threshold / Exemption"/>
    <x:tableColumn id="14" name="Timing / Frequency"/>
    <x:tableColumn id="15" name="Compliance Area"/>
    <x:tableColumn id="16" name="Runtime Module"/>
    <x:tableColumn id="17" name="Positive Load Rule"/>
    <x:tableColumn id="18" name="Negative / Exclusion Rule"/>
    <x:tableColumn id="19" name="Required Company Facts"/>
    <x:tableColumn id="20" name="P-4 Validation Status"/>
    <x:tableColumn id="21" name="Technical Content Status"/>
    <x:tableColumn id="22" name="Official Source URL"/>
    <x:tableColumn id="23" name="Migration Status"/>
    <x:tableColumn id="24" name="Provision Exists?"/>
    <x:tableColumn id="25" name="Compliance Exists?"/>
    <x:tableColumn id="26" name="Production ID Unique?"/>
    <x:tableColumn id="27" name="Working Alias Unique?"/>
    <x:tableColumn id="28" name="Format Valid?"/>
    <x:tableColumn id="29" name="Freeze Status"/>
  </x:tableColumns>
  <x:tableStyleInfo name="TableStyleMedium2" showFirstColumn="0" showLastColumn="0" showRowStripes="1" showColumnStripes="0"/>
</x:table>
</file>

<file path=xl/tables/table49.xml><?xml version="1.0" encoding="utf-8"?>
<x:table xmlns:x="http://schemas.openxmlformats.org/spreadsheetml/2006/main" id="49" name="ProdTraceabilityMapTable" displayName="ProdTraceabilityMapTable" ref="A4:AC176" headerRowCount="1" totalsRowCount="0" totalsRowShown="0">
  <x:autoFilter ref="A4:AC176"/>
  <x:tableColumns count="29">
    <x:tableColumn id="1" name="Production Trace ID"/>
    <x:tableColumn id="2" name="Sequence"/>
    <x:tableColumn id="3" name="Production Law ID"/>
    <x:tableColumn id="4" name="Production Provision ID"/>
    <x:tableColumn id="5" name="Production Compliance ID"/>
    <x:tableColumn id="6" name="Production Audit ID"/>
    <x:tableColumn id="7" name="Production Evidence IDs"/>
    <x:tableColumn id="8" name="Evidence Count"/>
    <x:tableColumn id="9" name="Production Observation ID"/>
    <x:tableColumn id="10" name="Production Calendar ID"/>
    <x:tableColumn id="11" name="Production Applicability ID"/>
    <x:tableColumn id="12" name="Source Law ID"/>
    <x:tableColumn id="13" name="Working Atomic Key"/>
    <x:tableColumn id="14" name="Working Procedure Key"/>
    <x:tableColumn id="15" name="Working Trace Key"/>
    <x:tableColumn id="16" name="Law Exists?"/>
    <x:tableColumn id="17" name="Provision Exists?"/>
    <x:tableColumn id="18" name="Compliance Exists?"/>
    <x:tableColumn id="19" name="Audit Exists?"/>
    <x:tableColumn id="20" name="Evidence Complete?"/>
    <x:tableColumn id="21" name="Observation Exists?"/>
    <x:tableColumn id="22" name="Calendar Exists?"/>
    <x:tableColumn id="23" name="Applicability Exists?"/>
    <x:tableColumn id="24" name="Production ID Unique?"/>
    <x:tableColumn id="25" name="Working Alias Unique?"/>
    <x:tableColumn id="26" name="End-to-End Status"/>
    <x:tableColumn id="27" name="Format Valid?"/>
    <x:tableColumn id="28" name="Freeze Status"/>
    <x:tableColumn id="29" name="Official Source URL"/>
  </x:tableColumns>
  <x:tableStyleInfo name="TableStyleMedium2" showFirstColumn="0" showLastColumn="0" showRowStripes="1" showColumnStripes="0"/>
</x:table>
</file>

<file path=xl/tables/table50.xml><?xml version="1.0" encoding="utf-8"?>
<x:table xmlns:x="http://schemas.openxmlformats.org/spreadsheetml/2006/main" id="50" name="P4RIDMigrationMapTable" displayName="P4RIDMigrationMapTable" ref="A4:O1629" headerRowCount="1" totalsRowCount="0" totalsRowShown="0">
  <x:autoFilter ref="A4:O1629"/>
  <x:tableColumns count="15">
    <x:tableColumn id="1" name="Object"/>
    <x:tableColumn id="2" name="Object Code"/>
    <x:tableColumn id="3" name="Production ID"/>
    <x:tableColumn id="4" name="Sequence"/>
    <x:tableColumn id="5" name="Working / Source Key"/>
    <x:tableColumn id="6" name="Parent Production ID"/>
    <x:tableColumn id="7" name="Parent Working Key"/>
    <x:tableColumn id="8" name="Source Law ID"/>
    <x:tableColumn id="9" name="Migration Status"/>
    <x:tableColumn id="10" name="Freeze Status"/>
    <x:tableColumn id="11" name="Production ID Unique?"/>
    <x:tableColumn id="12" name="Working Key Unique Within Object?"/>
    <x:tableColumn id="13" name="Parent Link Status"/>
    <x:tableColumn id="14" name="Format Valid?"/>
    <x:tableColumn id="15" name="Collision Disposition"/>
  </x:tableColumns>
  <x:tableStyleInfo name="TableStyleMedium2" showFirstColumn="0" showLastColumn="0" showRowStripes="1" showColumnStripes="0"/>
</x:table>
</file>

<file path=xl/tables/table51.xml><?xml version="1.0" encoding="utf-8"?>
<x:table xmlns:x="http://schemas.openxmlformats.org/spreadsheetml/2006/main" id="51" name="P4RCollisionQATable" displayName="P4RCollisionQATable" ref="A4:I13" headerRowCount="1" totalsRowCount="0" totalsRowShown="0">
  <x:autoFilter ref="A4:I13"/>
  <x:tableColumns count="9">
    <x:tableColumn id="1" name="Object Code"/>
    <x:tableColumn id="2" name="Expected Population"/>
    <x:tableColumn id="3" name="Actual Population"/>
    <x:tableColumn id="4" name="Duplicate Production IDs"/>
    <x:tableColumn id="5" name="Format Exceptions"/>
    <x:tableColumn id="6" name="Sequence Gaps"/>
    <x:tableColumn id="7" name="Duplicate Working Aliases"/>
    <x:tableColumn id="8" name="Orphan Parent Links"/>
    <x:tableColumn id="9" name="Status"/>
  </x:tableColumns>
  <x:tableStyleInfo name="TableStyleMedium2" showFirstColumn="0" showLastColumn="0" showRowStripes="1" showColumnStripes="0"/>
</x:table>
</file>

<file path=xl/tables/table52.xml><?xml version="1.0" encoding="utf-8"?>
<x:table xmlns:x="http://schemas.openxmlformats.org/spreadsheetml/2006/main" id="52" name="P4RHoldsClosureTable" displayName="P4RHoldsClosureTable" ref="A4:I9" headerRowCount="1" totalsRowCount="0" totalsRowShown="0">
  <x:autoFilter ref="A4:I9"/>
  <x:tableColumns count="9">
    <x:tableColumn id="1" name="Hold ID"/>
    <x:tableColumn id="2" name="Affected Scope"/>
    <x:tableColumn id="3" name="Priority"/>
    <x:tableColumn id="4" name="P-4 Status"/>
    <x:tableColumn id="5" name="P4-R Final Status"/>
    <x:tableColumn id="6" name="Closure Evidence"/>
    <x:tableColumn id="7" name="Owner"/>
    <x:tableColumn id="8" name="Closed Date"/>
    <x:tableColumn id="9" name="Open?"/>
  </x:tableColumns>
  <x:tableStyleInfo name="TableStyleMedium2" showFirstColumn="0" showLastColumn="0" showRowStripes="1" showColumnStripes="0"/>
</x:table>
</file>

<file path=xl/tables/table53.xml><?xml version="1.0" encoding="utf-8"?>
<x:table xmlns:x="http://schemas.openxmlformats.org/spreadsheetml/2006/main" id="53" name="P4RFreezeReleaseTable" displayName="P4RFreezeReleaseTable" ref="A4:G23" headerRowCount="1" totalsRowCount="0" totalsRowShown="0">
  <x:autoFilter ref="A4:G23"/>
  <x:tableColumns count="7">
    <x:tableColumn id="1" name="Release Gate"/>
    <x:tableColumn id="2" name="Criterion"/>
    <x:tableColumn id="3" name="Expected"/>
    <x:tableColumn id="4" name="Actual"/>
    <x:tableColumn id="5" name="Status"/>
    <x:tableColumn id="6" name="Evidence / Decision"/>
    <x:tableColumn id="7" name="Blocking?"/>
  </x:tableColumns>
  <x:tableStyleInfo name="TableStyleMedium2" showFirstColumn="0" showLastColumn="0" showRowStripes="1" showColumnStripes="0"/>
</x:table>
</file>

<file path=xl/tables/table54.xml><?xml version="1.0" encoding="utf-8"?>
<x:table xmlns:x="http://schemas.openxmlformats.org/spreadsheetml/2006/main" id="54" name="P4RQAReconciliationTable" displayName="P4RQAReconciliationTable" ref="A4:E29" headerRowCount="1" totalsRowCount="0" totalsRowShown="0">
  <x:autoFilter ref="A4:E29"/>
  <x:tableColumns count="5">
    <x:tableColumn id="1" name="QA Test"/>
    <x:tableColumn id="2" name="Expected"/>
    <x:tableColumn id="3" name="Actual"/>
    <x:tableColumn id="4" name="Difference / Exceptions"/>
    <x:tableColumn id="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9dae7cea61745eb" /></Relationships>
</file>

<file path=xl/worksheets/_rels/sheet3.xml.rels>&#65279;<?xml version="1.0" encoding="utf-8"?><Relationships xmlns="http://schemas.openxmlformats.org/package/2006/relationships"><Relationship Type="http://schemas.openxmlformats.org/officeDocument/2006/relationships/table" Target="/xl/tables/table2.xml" Id="R649ce2eb1a92403e" /></Relationships>
</file>

<file path=xl/worksheets/_rels/sheet4.xml.rels>&#65279;<?xml version="1.0" encoding="utf-8"?><Relationships xmlns="http://schemas.openxmlformats.org/package/2006/relationships"><Relationship Type="http://schemas.openxmlformats.org/officeDocument/2006/relationships/table" Target="/xl/tables/table3.xml" Id="Rb6df9eea44af48f0" /></Relationships>
</file>

<file path=xl/worksheets/_rels/sheet5.xml.rels>&#65279;<?xml version="1.0" encoding="utf-8"?><Relationships xmlns="http://schemas.openxmlformats.org/package/2006/relationships"><Relationship Type="http://schemas.openxmlformats.org/officeDocument/2006/relationships/table" Target="/xl/tables/table4.xml" Id="R94fd32c010b0400d" /></Relationships>
</file>

<file path=xl/worksheets/_rels/sheet6.xml.rels>&#65279;<?xml version="1.0" encoding="utf-8"?><Relationships xmlns="http://schemas.openxmlformats.org/package/2006/relationships"><Relationship Type="http://schemas.openxmlformats.org/officeDocument/2006/relationships/table" Target="/xl/tables/table5.xml" Id="R604877729fcd4978" /></Relationships>
</file>

<file path=xl/worksheets/_rels/sheet7.xml.rels>&#65279;<?xml version="1.0" encoding="utf-8"?><Relationships xmlns="http://schemas.openxmlformats.org/package/2006/relationships"><Relationship Type="http://schemas.openxmlformats.org/officeDocument/2006/relationships/table" Target="/xl/tables/table6.xml" Id="Rae7d201cd3964f7f" /></Relationships>
</file>

<file path=xl/worksheets/_rels/sheet8.xml.rels>&#65279;<?xml version="1.0" encoding="utf-8"?><Relationships xmlns="http://schemas.openxmlformats.org/package/2006/relationships"><Relationship Type="http://schemas.openxmlformats.org/officeDocument/2006/relationships/table" Target="/xl/tables/table7.xml" Id="R61d9ca377bba445b" /></Relationships>
</file>

<file path=xl/worksheets/_rels/sheet9.xml.rels>&#65279;<?xml version="1.0" encoding="utf-8"?><Relationships xmlns="http://schemas.openxmlformats.org/package/2006/relationships"><Relationship Type="http://schemas.openxmlformats.org/officeDocument/2006/relationships/table" Target="/xl/tables/table8.xml" Id="R07d63758b8544bd9" /></Relationships>
</file>

<file path=xl/worksheets/_rels/sheet10.xml.rels>&#65279;<?xml version="1.0" encoding="utf-8"?><Relationships xmlns="http://schemas.openxmlformats.org/package/2006/relationships"><Relationship Type="http://schemas.openxmlformats.org/officeDocument/2006/relationships/table" Target="/xl/tables/table9.xml" Id="Rb659e0e2b55c4f07" /></Relationships>
</file>

<file path=xl/worksheets/_rels/sheet12.xml.rels>&#65279;<?xml version="1.0" encoding="utf-8"?><Relationships xmlns="http://schemas.openxmlformats.org/package/2006/relationships"><Relationship Type="http://schemas.openxmlformats.org/officeDocument/2006/relationships/table" Target="/xl/tables/table10.xml" Id="Rfbe2f88b03aa48d1" /></Relationships>
</file>

<file path=xl/worksheets/_rels/sheet13.xml.rels>&#65279;<?xml version="1.0" encoding="utf-8"?><Relationships xmlns="http://schemas.openxmlformats.org/package/2006/relationships"><Relationship Type="http://schemas.openxmlformats.org/officeDocument/2006/relationships/table" Target="/xl/tables/table11.xml" Id="R820c9f1e80684c20" /></Relationships>
</file>

<file path=xl/worksheets/_rels/sheet14.xml.rels>&#65279;<?xml version="1.0" encoding="utf-8"?><Relationships xmlns="http://schemas.openxmlformats.org/package/2006/relationships"><Relationship Type="http://schemas.openxmlformats.org/officeDocument/2006/relationships/table" Target="/xl/tables/table12.xml" Id="R5a97d50972b04ff3" /></Relationships>
</file>

<file path=xl/worksheets/_rels/sheet15.xml.rels>&#65279;<?xml version="1.0" encoding="utf-8"?><Relationships xmlns="http://schemas.openxmlformats.org/package/2006/relationships"><Relationship Type="http://schemas.openxmlformats.org/officeDocument/2006/relationships/table" Target="/xl/tables/table13.xml" Id="Rf1d9f30bc254429a" /></Relationships>
</file>

<file path=xl/worksheets/_rels/sheet16.xml.rels>&#65279;<?xml version="1.0" encoding="utf-8"?><Relationships xmlns="http://schemas.openxmlformats.org/package/2006/relationships"><Relationship Type="http://schemas.openxmlformats.org/officeDocument/2006/relationships/table" Target="/xl/tables/table14.xml" Id="R91fb6ce6cfdb4594" /></Relationships>
</file>

<file path=xl/worksheets/_rels/sheet17.xml.rels>&#65279;<?xml version="1.0" encoding="utf-8"?><Relationships xmlns="http://schemas.openxmlformats.org/package/2006/relationships"><Relationship Type="http://schemas.openxmlformats.org/officeDocument/2006/relationships/table" Target="/xl/tables/table15.xml" Id="Re4e40c9c81eb4590" /></Relationships>
</file>

<file path=xl/worksheets/_rels/sheet19.xml.rels>&#65279;<?xml version="1.0" encoding="utf-8"?><Relationships xmlns="http://schemas.openxmlformats.org/package/2006/relationships"><Relationship Type="http://schemas.openxmlformats.org/officeDocument/2006/relationships/table" Target="/xl/tables/table16.xml" Id="R3d8df29323af40bd" /></Relationships>
</file>

<file path=xl/worksheets/_rels/sheet20.xml.rels>&#65279;<?xml version="1.0" encoding="utf-8"?><Relationships xmlns="http://schemas.openxmlformats.org/package/2006/relationships"><Relationship Type="http://schemas.openxmlformats.org/officeDocument/2006/relationships/table" Target="/xl/tables/table17.xml" Id="Rbd4990cd55394338" /></Relationships>
</file>

<file path=xl/worksheets/_rels/sheet21.xml.rels>&#65279;<?xml version="1.0" encoding="utf-8"?><Relationships xmlns="http://schemas.openxmlformats.org/package/2006/relationships"><Relationship Type="http://schemas.openxmlformats.org/officeDocument/2006/relationships/table" Target="/xl/tables/table18.xml" Id="R3ea37f39ee4347cf" /></Relationships>
</file>

<file path=xl/worksheets/_rels/sheet22.xml.rels>&#65279;<?xml version="1.0" encoding="utf-8"?><Relationships xmlns="http://schemas.openxmlformats.org/package/2006/relationships"><Relationship Type="http://schemas.openxmlformats.org/officeDocument/2006/relationships/table" Target="/xl/tables/table19.xml" Id="R0d0933724b41467c" /></Relationships>
</file>

<file path=xl/worksheets/_rels/sheet23.xml.rels>&#65279;<?xml version="1.0" encoding="utf-8"?><Relationships xmlns="http://schemas.openxmlformats.org/package/2006/relationships"><Relationship Type="http://schemas.openxmlformats.org/officeDocument/2006/relationships/table" Target="/xl/tables/table20.xml" Id="R4c397f0990834d2d" /></Relationships>
</file>

<file path=xl/worksheets/_rels/sheet24.xml.rels>&#65279;<?xml version="1.0" encoding="utf-8"?><Relationships xmlns="http://schemas.openxmlformats.org/package/2006/relationships"><Relationship Type="http://schemas.openxmlformats.org/officeDocument/2006/relationships/table" Target="/xl/tables/table21.xml" Id="Rfd3de1693e364bb9" /></Relationships>
</file>

<file path=xl/worksheets/_rels/sheet25.xml.rels>&#65279;<?xml version="1.0" encoding="utf-8"?><Relationships xmlns="http://schemas.openxmlformats.org/package/2006/relationships"><Relationship Type="http://schemas.openxmlformats.org/officeDocument/2006/relationships/table" Target="/xl/tables/table22.xml" Id="R04896a5be64e47dc" /></Relationships>
</file>

<file path=xl/worksheets/_rels/sheet27.xml.rels>&#65279;<?xml version="1.0" encoding="utf-8"?><Relationships xmlns="http://schemas.openxmlformats.org/package/2006/relationships"><Relationship Type="http://schemas.openxmlformats.org/officeDocument/2006/relationships/table" Target="/xl/tables/table23.xml" Id="R07705cd7b0b54708" /><Relationship Type="http://schemas.openxmlformats.org/officeDocument/2006/relationships/table" Target="/xl/tables/table24.xml" Id="R5831552e762240fe" /><Relationship Type="http://schemas.openxmlformats.org/officeDocument/2006/relationships/table" Target="/xl/tables/table25.xml" Id="Rfb975a971e034701" /></Relationships>
</file>

<file path=xl/worksheets/_rels/sheet28.xml.rels>&#65279;<?xml version="1.0" encoding="utf-8"?><Relationships xmlns="http://schemas.openxmlformats.org/package/2006/relationships"><Relationship Type="http://schemas.openxmlformats.org/officeDocument/2006/relationships/table" Target="/xl/tables/table26.xml" Id="Ra133233e0e0646c0" /></Relationships>
</file>

<file path=xl/worksheets/_rels/sheet29.xml.rels>&#65279;<?xml version="1.0" encoding="utf-8"?><Relationships xmlns="http://schemas.openxmlformats.org/package/2006/relationships"><Relationship Type="http://schemas.openxmlformats.org/officeDocument/2006/relationships/table" Target="/xl/tables/table27.xml" Id="Ra9f76e1a12ae4d8d" /></Relationships>
</file>

<file path=xl/worksheets/_rels/sheet30.xml.rels>&#65279;<?xml version="1.0" encoding="utf-8"?><Relationships xmlns="http://schemas.openxmlformats.org/package/2006/relationships"><Relationship Type="http://schemas.openxmlformats.org/officeDocument/2006/relationships/table" Target="/xl/tables/table28.xml" Id="R85d5947ed4874021" /></Relationships>
</file>

<file path=xl/worksheets/_rels/sheet31.xml.rels>&#65279;<?xml version="1.0" encoding="utf-8"?><Relationships xmlns="http://schemas.openxmlformats.org/package/2006/relationships"><Relationship Type="http://schemas.openxmlformats.org/officeDocument/2006/relationships/table" Target="/xl/tables/table29.xml" Id="R18fc03886e914dc2" /></Relationships>
</file>

<file path=xl/worksheets/_rels/sheet32.xml.rels>&#65279;<?xml version="1.0" encoding="utf-8"?><Relationships xmlns="http://schemas.openxmlformats.org/package/2006/relationships"><Relationship Type="http://schemas.openxmlformats.org/officeDocument/2006/relationships/table" Target="/xl/tables/table30.xml" Id="R319e12cf5bbb4f6b" /></Relationships>
</file>

<file path=xl/worksheets/_rels/sheet33.xml.rels>&#65279;<?xml version="1.0" encoding="utf-8"?><Relationships xmlns="http://schemas.openxmlformats.org/package/2006/relationships"><Relationship Type="http://schemas.openxmlformats.org/officeDocument/2006/relationships/table" Target="/xl/tables/table31.xml" Id="Rfb40030b3a9b4eba" /></Relationships>
</file>

<file path=xl/worksheets/_rels/sheet35.xml.rels>&#65279;<?xml version="1.0" encoding="utf-8"?><Relationships xmlns="http://schemas.openxmlformats.org/package/2006/relationships"><Relationship Type="http://schemas.openxmlformats.org/officeDocument/2006/relationships/table" Target="/xl/tables/table32.xml" Id="R014b14cf699f4dda" /></Relationships>
</file>

<file path=xl/worksheets/_rels/sheet36.xml.rels>&#65279;<?xml version="1.0" encoding="utf-8"?><Relationships xmlns="http://schemas.openxmlformats.org/package/2006/relationships"><Relationship Type="http://schemas.openxmlformats.org/officeDocument/2006/relationships/table" Target="/xl/tables/table33.xml" Id="R774ce99a5186403f" /></Relationships>
</file>

<file path=xl/worksheets/_rels/sheet37.xml.rels>&#65279;<?xml version="1.0" encoding="utf-8"?><Relationships xmlns="http://schemas.openxmlformats.org/package/2006/relationships"><Relationship Type="http://schemas.openxmlformats.org/officeDocument/2006/relationships/table" Target="/xl/tables/table34.xml" Id="R8d6f122b13654b7e" /></Relationships>
</file>

<file path=xl/worksheets/_rels/sheet38.xml.rels>&#65279;<?xml version="1.0" encoding="utf-8"?><Relationships xmlns="http://schemas.openxmlformats.org/package/2006/relationships"><Relationship Type="http://schemas.openxmlformats.org/officeDocument/2006/relationships/table" Target="/xl/tables/table35.xml" Id="R3e7c539e4e734ae6" /></Relationships>
</file>

<file path=xl/worksheets/_rels/sheet39.xml.rels>&#65279;<?xml version="1.0" encoding="utf-8"?><Relationships xmlns="http://schemas.openxmlformats.org/package/2006/relationships"><Relationship Type="http://schemas.openxmlformats.org/officeDocument/2006/relationships/table" Target="/xl/tables/table36.xml" Id="R7d7ac7e7c79140c9" /></Relationships>
</file>

<file path=xl/worksheets/_rels/sheet40.xml.rels>&#65279;<?xml version="1.0" encoding="utf-8"?><Relationships xmlns="http://schemas.openxmlformats.org/package/2006/relationships"><Relationship Type="http://schemas.openxmlformats.org/officeDocument/2006/relationships/table" Target="/xl/tables/table37.xml" Id="R2db198d2227845af" /></Relationships>
</file>

<file path=xl/worksheets/_rels/sheet41.xml.rels>&#65279;<?xml version="1.0" encoding="utf-8"?><Relationships xmlns="http://schemas.openxmlformats.org/package/2006/relationships"><Relationship Type="http://schemas.openxmlformats.org/officeDocument/2006/relationships/table" Target="/xl/tables/table38.xml" Id="Rfcb365dcf4ed4a97" /></Relationships>
</file>

<file path=xl/worksheets/_rels/sheet42.xml.rels>&#65279;<?xml version="1.0" encoding="utf-8"?><Relationships xmlns="http://schemas.openxmlformats.org/package/2006/relationships"><Relationship Type="http://schemas.openxmlformats.org/officeDocument/2006/relationships/table" Target="/xl/tables/table39.xml" Id="R03a941a32945455d" /></Relationships>
</file>

<file path=xl/worksheets/_rels/sheet43.xml.rels>&#65279;<?xml version="1.0" encoding="utf-8"?><Relationships xmlns="http://schemas.openxmlformats.org/package/2006/relationships"><Relationship Type="http://schemas.openxmlformats.org/officeDocument/2006/relationships/table" Target="/xl/tables/table40.xml" Id="R25b74e9da88e4497" /></Relationships>
</file>

<file path=xl/worksheets/_rels/sheet44.xml.rels>&#65279;<?xml version="1.0" encoding="utf-8"?><Relationships xmlns="http://schemas.openxmlformats.org/package/2006/relationships"><Relationship Type="http://schemas.openxmlformats.org/officeDocument/2006/relationships/table" Target="/xl/tables/table41.xml" Id="R6bcd8b259a1f439b" /></Relationships>
</file>

<file path=xl/worksheets/_rels/sheet45.xml.rels>&#65279;<?xml version="1.0" encoding="utf-8"?><Relationships xmlns="http://schemas.openxmlformats.org/package/2006/relationships"><Relationship Type="http://schemas.openxmlformats.org/officeDocument/2006/relationships/table" Target="/xl/tables/table42.xml" Id="R4ab5ab77c2154d17" /></Relationships>
</file>

<file path=xl/worksheets/_rels/sheet46.xml.rels>&#65279;<?xml version="1.0" encoding="utf-8"?><Relationships xmlns="http://schemas.openxmlformats.org/package/2006/relationships"><Relationship Type="http://schemas.openxmlformats.org/officeDocument/2006/relationships/table" Target="/xl/tables/table43.xml" Id="Re3453f29dff4416a" /></Relationships>
</file>

<file path=xl/worksheets/_rels/sheet47.xml.rels>&#65279;<?xml version="1.0" encoding="utf-8"?><Relationships xmlns="http://schemas.openxmlformats.org/package/2006/relationships"><Relationship Type="http://schemas.openxmlformats.org/officeDocument/2006/relationships/table" Target="/xl/tables/table44.xml" Id="R9e2b7f4c0d0e4a7c" /></Relationships>
</file>

<file path=xl/worksheets/_rels/sheet48.xml.rels>&#65279;<?xml version="1.0" encoding="utf-8"?><Relationships xmlns="http://schemas.openxmlformats.org/package/2006/relationships"><Relationship Type="http://schemas.openxmlformats.org/officeDocument/2006/relationships/table" Target="/xl/tables/table45.xml" Id="R09e545ed18234fe3" /></Relationships>
</file>

<file path=xl/worksheets/_rels/sheet49.xml.rels>&#65279;<?xml version="1.0" encoding="utf-8"?><Relationships xmlns="http://schemas.openxmlformats.org/package/2006/relationships"><Relationship Type="http://schemas.openxmlformats.org/officeDocument/2006/relationships/table" Target="/xl/tables/table46.xml" Id="R25f4c9b6ff8e4761" /></Relationships>
</file>

<file path=xl/worksheets/_rels/sheet50.xml.rels>&#65279;<?xml version="1.0" encoding="utf-8"?><Relationships xmlns="http://schemas.openxmlformats.org/package/2006/relationships"><Relationship Type="http://schemas.openxmlformats.org/officeDocument/2006/relationships/table" Target="/xl/tables/table47.xml" Id="Rd8c5b25f76bd4ca4" /></Relationships>
</file>

<file path=xl/worksheets/_rels/sheet51.xml.rels>&#65279;<?xml version="1.0" encoding="utf-8"?><Relationships xmlns="http://schemas.openxmlformats.org/package/2006/relationships"><Relationship Type="http://schemas.openxmlformats.org/officeDocument/2006/relationships/table" Target="/xl/tables/table48.xml" Id="R59ae92ccb08d4e2a" /></Relationships>
</file>

<file path=xl/worksheets/_rels/sheet52.xml.rels>&#65279;<?xml version="1.0" encoding="utf-8"?><Relationships xmlns="http://schemas.openxmlformats.org/package/2006/relationships"><Relationship Type="http://schemas.openxmlformats.org/officeDocument/2006/relationships/table" Target="/xl/tables/table49.xml" Id="R06797aa2195c4bda" /></Relationships>
</file>

<file path=xl/worksheets/_rels/sheet53.xml.rels>&#65279;<?xml version="1.0" encoding="utf-8"?><Relationships xmlns="http://schemas.openxmlformats.org/package/2006/relationships"><Relationship Type="http://schemas.openxmlformats.org/officeDocument/2006/relationships/table" Target="/xl/tables/table50.xml" Id="R73ddc66073244b7e" /></Relationships>
</file>

<file path=xl/worksheets/_rels/sheet54.xml.rels>&#65279;<?xml version="1.0" encoding="utf-8"?><Relationships xmlns="http://schemas.openxmlformats.org/package/2006/relationships"><Relationship Type="http://schemas.openxmlformats.org/officeDocument/2006/relationships/table" Target="/xl/tables/table51.xml" Id="R018c0002fb5b4472" /></Relationships>
</file>

<file path=xl/worksheets/_rels/sheet55.xml.rels>&#65279;<?xml version="1.0" encoding="utf-8"?><Relationships xmlns="http://schemas.openxmlformats.org/package/2006/relationships"><Relationship Type="http://schemas.openxmlformats.org/officeDocument/2006/relationships/table" Target="/xl/tables/table52.xml" Id="R8939d31a18a04a7f" /></Relationships>
</file>

<file path=xl/worksheets/_rels/sheet56.xml.rels>&#65279;<?xml version="1.0" encoding="utf-8"?><Relationships xmlns="http://schemas.openxmlformats.org/package/2006/relationships"><Relationship Type="http://schemas.openxmlformats.org/officeDocument/2006/relationships/table" Target="/xl/tables/table53.xml" Id="Re23c22833de94980" /></Relationships>
</file>

<file path=xl/worksheets/_rels/sheet57.xml.rels>&#65279;<?xml version="1.0" encoding="utf-8"?><Relationships xmlns="http://schemas.openxmlformats.org/package/2006/relationships"><Relationship Type="http://schemas.openxmlformats.org/officeDocument/2006/relationships/table" Target="/xl/tables/table54.xml" Id="Raa2b6336f16043a2"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31"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s>
  <x:sheetData>
    <x:row r="1" ht="30" customHeight="1">
      <x:c r="A1" s="4" t="str">
        <x:v>Common SEBI Listed-Entity Overlay — P-0 Controlled Baseline</x:v>
      </x:c>
      <x:c r="B1" s="4" t="str">
        <x:v>Common SEBI Listed-Entity Overlay — P-0 Controlled Baseline</x:v>
      </x:c>
      <x:c r="C1" s="4" t="str">
        <x:v>Common SEBI Listed-Entity Overlay — P-0 Controlled Baseline</x:v>
      </x:c>
      <x:c r="D1" s="4" t="str">
        <x:v>Common SEBI Listed-Entity Overlay — P-0 Controlled Baseline</x:v>
      </x:c>
      <x:c r="E1" s="4" t="str">
        <x:v>Common SEBI Listed-Entity Overlay — P-0 Controlled Baseline</x:v>
      </x:c>
      <x:c r="F1" s="4" t="str">
        <x:v>Common SEBI Listed-Entity Overlay — P-0 Controlled Baseline</x:v>
      </x:c>
      <x:c r="G1" s="4" t="str">
        <x:v>Common SEBI Listed-Entity Overlay — P-0 Controlled Baseline</x:v>
      </x:c>
      <x:c r="H1" s="4" t="str">
        <x:v>Common SEBI Listed-Entity Overlay — P-0 Controlled Baseline</x:v>
      </x:c>
    </x:row>
    <x:row r="2" ht="32" customHeight="1">
      <x:c r="A2" s="8" t="str">
        <x:v>Purpose: establish the cross-sector SEBI listed-company boundary. This is a controlled P-0 working baseline, not a frozen legal universe or production compliance dataset.</x:v>
      </x:c>
      <x:c r="B2" s="8" t="str">
        <x:v>Purpose: establish the cross-sector SEBI listed-company boundary. This is a controlled P-0 working baseline, not a frozen legal universe or production compliance dataset.</x:v>
      </x:c>
      <x:c r="C2" s="8" t="str">
        <x:v>Purpose: establish the cross-sector SEBI listed-company boundary. This is a controlled P-0 working baseline, not a frozen legal universe or production compliance dataset.</x:v>
      </x:c>
      <x:c r="D2" s="8" t="str">
        <x:v>Purpose: establish the cross-sector SEBI listed-company boundary. This is a controlled P-0 working baseline, not a frozen legal universe or production compliance dataset.</x:v>
      </x:c>
      <x:c r="E2" s="8" t="str">
        <x:v>Purpose: establish the cross-sector SEBI listed-company boundary. This is a controlled P-0 working baseline, not a frozen legal universe or production compliance dataset.</x:v>
      </x:c>
      <x:c r="F2" s="8" t="str">
        <x:v>Purpose: establish the cross-sector SEBI listed-company boundary. This is a controlled P-0 working baseline, not a frozen legal universe or production compliance dataset.</x:v>
      </x:c>
      <x:c r="G2" s="8" t="str">
        <x:v>Purpose: establish the cross-sector SEBI listed-company boundary. This is a controlled P-0 working baseline, not a frozen legal universe or production compliance dataset.</x:v>
      </x:c>
      <x:c r="H2" s="8" t="str">
        <x:v>Purpose: establish the cross-sector SEBI listed-company boundary. This is a controlled P-0 working baseline, not a frozen legal universe or production compliance dataset.</x:v>
      </x:c>
    </x:row>
    <x:row r="4" ht="34" customHeight="1">
      <x:c r="A4" s="17" t="str">
        <x:v>Control</x:v>
      </x:c>
      <x:c r="B4" s="18" t="str">
        <x:v>Value</x:v>
      </x:c>
    </x:row>
    <x:row r="5">
      <x:c r="A5" s="32" t="str">
        <x:v>Status</x:v>
      </x:c>
      <x:c r="B5" s="36" t="str">
        <x:v>P-0 CONTROLLED WORKING — NOT FROZEN</x:v>
      </x:c>
    </x:row>
    <x:row r="6">
      <x:c r="A6" s="33" t="str">
        <x:v>As-of date</x:v>
      </x:c>
      <x:c r="B6" s="27" t="str">
        <x:v>2026-09-06</x:v>
      </x:c>
    </x:row>
    <x:row r="7">
      <x:c r="A7" s="33" t="str">
        <x:v>Source Law Master rows</x:v>
      </x:c>
      <x:c r="B7" s="27" t="n">
        <x:f>COUNTA('Source Classification'!$A$5:$A$344)</x:f>
        <x:v>340</x:v>
      </x:c>
    </x:row>
    <x:row r="8">
      <x:c r="A8" s="33" t="str">
        <x:v>Candidate / hold / quarantine rows</x:v>
      </x:c>
      <x:c r="B8" s="27" t="n">
        <x:f>COUNTA('Candidate Universe'!$A$5:$A$76)</x:f>
        <x:v>72</x:v>
      </x:c>
    </x:row>
    <x:row r="9">
      <x:c r="A9" s="33" t="str">
        <x:v>Excluded rows</x:v>
      </x:c>
      <x:c r="B9" s="27" t="n">
        <x:f>COUNTA('Exclusion Register'!$A$5:$A$272)</x:f>
        <x:v>268</x:v>
      </x:c>
    </x:row>
    <x:row r="10">
      <x:c r="A10" s="33" t="str">
        <x:v>Rows marked INCLUDE</x:v>
      </x:c>
      <x:c r="B10" s="27" t="n">
        <x:f>COUNTIF('Source Classification'!$I$5:$I$344,"INCLUDE – Foundational")+COUNTIF('Source Classification'!$I$5:$I$344,"INCLUDE – Listed Entity Core")+COUNTIF('Source Classification'!$I$5:$I$344,"INCLUDE – Conditional Corporate Action")+COUNTIF('Source Classification'!$I$5:$I$344,"INCLUDE – Debt/Security-Type")+COUNTIF('Source Classification'!$I$5:$I$344,"INCLUDE – Investor Interface")+COUNTIF('Source Classification'!$I$5:$I$344,"INCLUDE – Enforcement/Appeal")</x:f>
        <x:v>62</x:v>
      </x:c>
    </x:row>
    <x:row r="11">
      <x:c r="A11" s="33" t="str">
        <x:v>Rows on applicability HOLD</x:v>
      </x:c>
      <x:c r="B11" s="27" t="n">
        <x:f>COUNTIF('Source Classification'!$I$5:$I$344,"HOLD – Applicability Review")+COUNTIF('Source Classification'!$I$5:$I$344,"HOLD – Issuer/Demat Boundary")</x:f>
        <x:v>7</x:v>
      </x:c>
    </x:row>
    <x:row r="12">
      <x:c r="A12" s="33" t="str">
        <x:v>Rows in QUARANTINE</x:v>
      </x:c>
      <x:c r="B12" s="27" t="n">
        <x:f>COUNTIF('Source Classification'!$I$5:$I$344,"QUARANTINE – Source Defect")+COUNTIF('Source Classification'!$I$5:$I$344,"QUARANTINE – Source Conflict")</x:f>
        <x:v>3</x:v>
      </x:c>
    </x:row>
    <x:row r="13">
      <x:c r="A13" s="33" t="str">
        <x:v>Open decision/hold records</x:v>
      </x:c>
      <x:c r="B13" s="27" t="n">
        <x:f>COUNTIF('Holds Register'!$F$5:$F$17,"Open")</x:f>
        <x:v>13</x:v>
      </x:c>
    </x:row>
    <x:row r="14">
      <x:c r="A14" s="33" t="str">
        <x:v>Critical open records</x:v>
      </x:c>
      <x:c r="B14" s="27" t="n">
        <x:f>COUNTIFS('Holds Register'!$E$5:$E$17,"Critical",'Holds Register'!$F$5:$F$17,"Open")</x:f>
        <x:v>6</x:v>
      </x:c>
    </x:row>
    <x:row r="15">
      <x:c r="A15" s="33" t="str">
        <x:v>Reconciliation difference</x:v>
      </x:c>
      <x:c r="B15" s="27" t="n">
        <x:f>B7-B8-B9</x:f>
        <x:v>0</x:v>
      </x:c>
    </x:row>
    <x:row r="16">
      <x:c r="A16" s="33" t="str">
        <x:v>P-0 gate result</x:v>
      </x:c>
      <x:c r="B16" s="39" t="str">
        <x:f>IF(AND(B15=0,B14=0),"PASS","CONTROLLED HOLD")</x:f>
        <x:v>CONTROLLED HOLD</x:v>
      </x:c>
    </x:row>
    <x:row r="17">
      <x:c r="A17" s="33" t="str">
        <x:v>Production IDs assigned</x:v>
      </x:c>
      <x:c r="B17" s="27" t="str">
        <x:v>No</x:v>
      </x:c>
    </x:row>
    <x:row r="18">
      <x:c r="A18" s="34" t="str">
        <x:v>Next gate</x:v>
      </x:c>
      <x:c r="B18" s="28" t="str">
        <x:v>P-1 — Current SEBI Regulatory-Universe Validation</x:v>
      </x:c>
    </x:row>
    <x:row r="20">
      <x:c r="A20" s="40" t="str">
        <x:v>P-0 Boundary Decision</x:v>
      </x:c>
      <x:c r="B20" s="40" t="str">
        <x:v>P-0 Boundary Decision</x:v>
      </x:c>
      <x:c r="C20" s="40" t="str">
        <x:v>P-0 Boundary Decision</x:v>
      </x:c>
      <x:c r="D20" s="40" t="str">
        <x:v>P-0 Boundary Decision</x:v>
      </x:c>
      <x:c r="E20" s="40" t="str">
        <x:v>P-0 Boundary Decision</x:v>
      </x:c>
      <x:c r="F20" s="40" t="str">
        <x:v>P-0 Boundary Decision</x:v>
      </x:c>
      <x:c r="G20" s="40" t="str">
        <x:v>P-0 Boundary Decision</x:v>
      </x:c>
      <x:c r="H20" s="40" t="str">
        <x:v>P-0 Boundary Decision</x:v>
      </x:c>
    </x:row>
    <x:row r="21">
      <x:c r="A21" s="59"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B21" s="60"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C21" s="60"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D21" s="60"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E21" s="60"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F21" s="60"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G21" s="60"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H21" s="61"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row>
    <x:row r="22">
      <x:c r="A22" s="62"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B22"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C22"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D22"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E22"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F22"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G22"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H22" s="64"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row>
    <x:row r="23">
      <x:c r="A23" s="62"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B23"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C23"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D23"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E23"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F23"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G23" s="63"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H23" s="64"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row>
    <x:row r="24">
      <x:c r="A24" s="65"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B24" s="66"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C24" s="66"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D24" s="66"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E24" s="66"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F24" s="66"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G24" s="66"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c r="H24" s="67" t="str">
        <x:v>Maintain this as a separate Common SEBI Listed-Entity Overlay. At runtime: Common Corporate Core + selected sector dataset + this overlay when a listing/security/event gate is satisfied. SEBI intermediary, fund, MII and IFSCA content remains in Capital Markets and is combined only when the entity separately performs that regulated role.</x:v>
      </x:c>
    </x:row>
    <x:row r="26">
      <x:c r="A26" s="40" t="str">
        <x:v>Non-negotiable controls</x:v>
      </x:c>
      <x:c r="B26" s="40" t="str">
        <x:v>Non-negotiable controls</x:v>
      </x:c>
      <x:c r="C26" s="40" t="str">
        <x:v>Non-negotiable controls</x:v>
      </x:c>
      <x:c r="D26" s="40" t="str">
        <x:v>Non-negotiable controls</x:v>
      </x:c>
      <x:c r="E26" s="40" t="str">
        <x:v>Non-negotiable controls</x:v>
      </x:c>
      <x:c r="F26" s="40" t="str">
        <x:v>Non-negotiable controls</x:v>
      </x:c>
      <x:c r="G26" s="40" t="str">
        <x:v>Non-negotiable controls</x:v>
      </x:c>
      <x:c r="H26" s="40" t="str">
        <x:v>Non-negotiable controls</x:v>
      </x:c>
    </x:row>
    <x:row r="27">
      <x:c r="A27" s="87"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B27" s="88"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C27" s="88"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D27" s="88"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E27" s="88"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F27" s="88"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G27" s="88"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H27" s="89"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row>
    <x:row r="28">
      <x:c r="A28" s="90"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B28"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C28"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D28"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E28"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F28"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G28"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H28" s="92"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row>
    <x:row r="29">
      <x:c r="A29" s="90"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B29"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C29"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D29"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E29"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F29"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G29"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H29" s="92"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row>
    <x:row r="30">
      <x:c r="A30" s="90"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B30"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C30"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D30"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E30"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F30"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G30" s="91"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H30" s="92"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row>
    <x:row r="31">
      <x:c r="A31" s="93"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B31" s="94"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C31" s="94"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D31" s="94"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E31" s="94"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F31" s="94"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G31" s="94"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c r="H31" s="95" t="str">
        <x:v>• No physical duplication inside Pharmacy, IT, Manufacturing, Banking, NBFC, Insurance or future sector workbooks.
• No production SEBI-Core IDs until the namespace and canonical mapping are approved.
• Listed status adds this overlay; it never replaces Common Corporate Core or sector laws.
• Debt-only, SME, proposed-listing and material-unlisted-subsidiary cases must be resolved separately.
• The Capital Markets P-2 source is not frozen; its collision, parent and applicability defects are not inherited.</x:v>
      </x:c>
    </x:row>
  </x:sheetData>
  <x:mergeCells>
    <x:mergeCell ref="A1:H1"/>
    <x:mergeCell ref="A2:H2"/>
    <x:mergeCell ref="A20:H20"/>
    <x:mergeCell ref="A21:H24"/>
    <x:mergeCell ref="A26:H26"/>
    <x:mergeCell ref="A27:H3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9" hidden="0" customWidth="1"/>
    <x:col min="3" max="3" width="52" hidden="0" customWidth="1"/>
    <x:col min="4" max="4" width="18" hidden="0" customWidth="1"/>
    <x:col min="5" max="5" width="24" hidden="0" customWidth="1"/>
    <x:col min="6" max="6" width="16" hidden="0" customWidth="1"/>
    <x:col min="7" max="7" width="25" hidden="0" customWidth="1"/>
    <x:col min="8" max="8" width="20" hidden="0" customWidth="1"/>
    <x:col min="9" max="9" width="29" hidden="0" customWidth="1"/>
    <x:col min="10" max="10" width="28" hidden="0" customWidth="1"/>
    <x:col min="11" max="11" width="30" hidden="0" customWidth="1"/>
    <x:col min="12" max="12" width="28" hidden="0" customWidth="1"/>
    <x:col min="13" max="13" width="48" hidden="0" customWidth="1"/>
    <x:col min="14" max="14" width="55" hidden="0" customWidth="1"/>
    <x:col min="15" max="15" width="48" hidden="0" customWidth="1"/>
    <x:col min="16" max="16" width="12" hidden="0" customWidth="1"/>
    <x:col min="17" max="17" width="13" hidden="0" customWidth="1"/>
  </x:cols>
  <x:sheetData>
    <x:row r="1" ht="30" customHeight="1">
      <x:c r="A1" s="4" t="str">
        <x:v>P-0 Source Law Classification</x:v>
      </x:c>
      <x:c r="B1" s="4" t="str">
        <x:v>P-0 Source Law Classification</x:v>
      </x:c>
      <x:c r="C1" s="4" t="str">
        <x:v>P-0 Source Law Classification</x:v>
      </x:c>
      <x:c r="D1" s="4" t="str">
        <x:v>P-0 Source Law Classification</x:v>
      </x:c>
      <x:c r="E1" s="4" t="str">
        <x:v>P-0 Source Law Classification</x:v>
      </x:c>
      <x:c r="F1" s="4" t="str">
        <x:v>P-0 Source Law Classification</x:v>
      </x:c>
      <x:c r="G1" s="4" t="str">
        <x:v>P-0 Source Law Classification</x:v>
      </x:c>
      <x:c r="H1" s="4" t="str">
        <x:v>P-0 Source Law Classification</x:v>
      </x:c>
      <x:c r="I1" s="4" t="str">
        <x:v>P-0 Source Law Classification</x:v>
      </x:c>
      <x:c r="J1" s="4" t="str">
        <x:v>P-0 Source Law Classification</x:v>
      </x:c>
      <x:c r="K1" s="4" t="str">
        <x:v>P-0 Source Law Classification</x:v>
      </x:c>
      <x:c r="L1" s="4" t="str">
        <x:v>P-0 Source Law Classification</x:v>
      </x:c>
      <x:c r="M1" s="4" t="str">
        <x:v>P-0 Source Law Classification</x:v>
      </x:c>
      <x:c r="N1" s="4" t="str">
        <x:v>P-0 Source Law Classification</x:v>
      </x:c>
      <x:c r="O1" s="4" t="str">
        <x:v>P-0 Source Law Classification</x:v>
      </x:c>
      <x:c r="P1" s="4" t="str">
        <x:v>P-0 Source Law Classification</x:v>
      </x:c>
      <x:c r="Q1" s="4" t="str">
        <x:v>P-0 Source Law Classification</x:v>
      </x:c>
    </x:row>
    <x:row r="2" ht="32" customHeight="1">
      <x:c r="A2" s="8" t="str">
        <x:v>Complete classification of all 340 source Law Master rows. Every record is retained for reconciliation; exclusions are not deletions.</x:v>
      </x:c>
      <x:c r="B2" s="8" t="str">
        <x:v>Complete classification of all 340 source Law Master rows. Every record is retained for reconciliation; exclusions are not deletions.</x:v>
      </x:c>
      <x:c r="C2" s="8" t="str">
        <x:v>Complete classification of all 340 source Law Master rows. Every record is retained for reconciliation; exclusions are not deletions.</x:v>
      </x:c>
      <x:c r="D2" s="8" t="str">
        <x:v>Complete classification of all 340 source Law Master rows. Every record is retained for reconciliation; exclusions are not deletions.</x:v>
      </x:c>
      <x:c r="E2" s="8" t="str">
        <x:v>Complete classification of all 340 source Law Master rows. Every record is retained for reconciliation; exclusions are not deletions.</x:v>
      </x:c>
      <x:c r="F2" s="8" t="str">
        <x:v>Complete classification of all 340 source Law Master rows. Every record is retained for reconciliation; exclusions are not deletions.</x:v>
      </x:c>
      <x:c r="G2" s="8" t="str">
        <x:v>Complete classification of all 340 source Law Master rows. Every record is retained for reconciliation; exclusions are not deletions.</x:v>
      </x:c>
      <x:c r="H2" s="8" t="str">
        <x:v>Complete classification of all 340 source Law Master rows. Every record is retained for reconciliation; exclusions are not deletions.</x:v>
      </x:c>
      <x:c r="I2" s="8" t="str">
        <x:v>Complete classification of all 340 source Law Master rows. Every record is retained for reconciliation; exclusions are not deletions.</x:v>
      </x:c>
      <x:c r="J2" s="8" t="str">
        <x:v>Complete classification of all 340 source Law Master rows. Every record is retained for reconciliation; exclusions are not deletions.</x:v>
      </x:c>
      <x:c r="K2" s="8" t="str">
        <x:v>Complete classification of all 340 source Law Master rows. Every record is retained for reconciliation; exclusions are not deletions.</x:v>
      </x:c>
      <x:c r="L2" s="8" t="str">
        <x:v>Complete classification of all 340 source Law Master rows. Every record is retained for reconciliation; exclusions are not deletions.</x:v>
      </x:c>
      <x:c r="M2" s="8" t="str">
        <x:v>Complete classification of all 340 source Law Master rows. Every record is retained for reconciliation; exclusions are not deletions.</x:v>
      </x:c>
      <x:c r="N2" s="8" t="str">
        <x:v>Complete classification of all 340 source Law Master rows. Every record is retained for reconciliation; exclusions are not deletions.</x:v>
      </x:c>
      <x:c r="O2" s="8" t="str">
        <x:v>Complete classification of all 340 source Law Master rows. Every record is retained for reconciliation; exclusions are not deletions.</x:v>
      </x:c>
      <x:c r="P2" s="8" t="str">
        <x:v>Complete classification of all 340 source Law Master rows. Every record is retained for reconciliation; exclusions are not deletions.</x:v>
      </x:c>
      <x:c r="Q2" s="8" t="str">
        <x:v>Complete classification of all 340 source Law Master rows. Every record is retained for reconciliation; exclusions are not deletions.</x:v>
      </x:c>
    </x:row>
    <x:row r="4" ht="34" customHeight="1">
      <x:c r="A4" s="17" t="str">
        <x:v>Source Law ID</x:v>
      </x:c>
      <x:c r="B4" s="99" t="str">
        <x:v>Candidate Overlay ID</x:v>
      </x:c>
      <x:c r="C4" s="99" t="str">
        <x:v>Law Title</x:v>
      </x:c>
      <x:c r="D4" s="99" t="str">
        <x:v>Regulator</x:v>
      </x:c>
      <x:c r="E4" s="99" t="str">
        <x:v>Document Type</x:v>
      </x:c>
      <x:c r="F4" s="99" t="str">
        <x:v>Source Parent</x:v>
      </x:c>
      <x:c r="G4" s="99" t="str">
        <x:v>Original Sub-Sector</x:v>
      </x:c>
      <x:c r="H4" s="99" t="str">
        <x:v>Original Applicability</x:v>
      </x:c>
      <x:c r="I4" s="99" t="str">
        <x:v>P-0 Disposition</x:v>
      </x:c>
      <x:c r="J4" s="99" t="str">
        <x:v>Overlay Family</x:v>
      </x:c>
      <x:c r="K4" s="99" t="str">
        <x:v>Listing Gate</x:v>
      </x:c>
      <x:c r="L4" s="99" t="str">
        <x:v>Transfer Mode</x:v>
      </x:c>
      <x:c r="M4" s="99" t="str">
        <x:v>P-0 Rationale</x:v>
      </x:c>
      <x:c r="N4" s="99" t="str">
        <x:v>Applicability Trigger (Source)</x:v>
      </x:c>
      <x:c r="O4" s="99" t="str">
        <x:v>Source URL</x:v>
      </x:c>
      <x:c r="P4" s="99" t="str">
        <x:v>Source Active</x:v>
      </x:c>
      <x:c r="Q4" s="18" t="str">
        <x:v>Review Priority</x:v>
      </x:c>
    </x:row>
    <x:row r="5">
      <x:c r="A5" s="26" t="str">
        <x:v>CAP-LAW001</x:v>
      </x:c>
      <x:c r="B5" s="26" t="str">
        <x:v>PENDING APPROVAL</x:v>
      </x:c>
      <x:c r="C5" s="26" t="str">
        <x:v>Securities and Exchange Board of India Act, 1992, as amended</x:v>
      </x:c>
      <x:c r="D5" s="26" t="str">
        <x:v>SEBI</x:v>
      </x:c>
      <x:c r="E5" s="26" t="str">
        <x:v>Act</x:v>
      </x:c>
      <x:c r="F5" s="26" t="str">
        <x:v>CAP--</x:v>
      </x:c>
      <x:c r="G5" s="26" t="str">
        <x:v>All / As Applicable</x:v>
      </x:c>
      <x:c r="H5" s="26" t="str">
        <x:v>Mandatory / Conditional</x:v>
      </x:c>
      <x:c r="I5" s="26" t="str">
        <x:v>INCLUDE – Foundational</x:v>
      </x:c>
      <x:c r="J5" s="26" t="str">
        <x:v>Securities-law foundation</x:v>
      </x:c>
      <x:c r="K5" s="26" t="str">
        <x:v>ANY_SEBI_TRIGGER</x:v>
      </x:c>
      <x:c r="L5" s="26" t="str">
        <x:v>Reference/reuse pending ID approval</x:v>
      </x:c>
      <x:c r="M5" s="26" t="str">
        <x:v>Foundational statute/rules required to interpret listed-entity and issuer obligations.</x:v>
      </x:c>
      <x:c r="N5" s="26" t="str">
        <x:v>An inspection, investigation, show-cause notice, adjudication, direction, penalty, settlement, recovery, prosecution, regulatory action or appeal invokes the instrument.</x:v>
      </x:c>
      <x:c r="O5" s="26" t="str">
        <x:v>https://www.sebi.gov.in/</x:v>
      </x:c>
      <x:c r="P5" s="26" t="str">
        <x:v>Yes</x:v>
      </x:c>
      <x:c r="Q5" s="26" t="str">
        <x:v>HIGH</x:v>
      </x:c>
    </x:row>
    <x:row r="6">
      <x:c r="A6" s="27" t="str">
        <x:v>CAP-LAW002</x:v>
      </x:c>
      <x:c r="B6" s="27" t="str">
        <x:v>PENDING APPROVAL</x:v>
      </x:c>
      <x:c r="C6" s="27" t="str">
        <x:v>Securities Contracts (Regulation) Act, 1956, as amended</x:v>
      </x:c>
      <x:c r="D6" s="27" t="str">
        <x:v>DEA</x:v>
      </x:c>
      <x:c r="E6" s="27" t="str">
        <x:v>Act</x:v>
      </x:c>
      <x:c r="F6" s="27" t="str">
        <x:v>CAP--</x:v>
      </x:c>
      <x:c r="G6" s="27" t="str">
        <x:v>All / As Applicable</x:v>
      </x:c>
      <x:c r="H6" s="27" t="str">
        <x:v>Mandatory / Conditional</x:v>
      </x:c>
      <x:c r="I6" s="27" t="str">
        <x:v>INCLUDE – Foundational</x:v>
      </x:c>
      <x:c r="J6" s="27" t="str">
        <x:v>Securities-law foundation</x:v>
      </x:c>
      <x:c r="K6" s="27" t="str">
        <x:v>ANY_SEBI_TRIGGER</x:v>
      </x:c>
      <x:c r="L6" s="27" t="str">
        <x:v>Reference/reuse pending ID approval</x:v>
      </x:c>
      <x:c r="M6" s="27" t="str">
        <x:v>Foundational statute/rules required to interpret listed-entity and issuer obligations.</x:v>
      </x:c>
      <x:c r="N6" s="27" t="str">
        <x:v>An inspection, investigation, show-cause notice, adjudication, direction, penalty, settlement, recovery, prosecution, regulatory action or appeal invokes the instrument.</x:v>
      </x:c>
      <x:c r="O6" s="27" t="str">
        <x:v>https://www.indiacode.nic.in/</x:v>
      </x:c>
      <x:c r="P6" s="27" t="str">
        <x:v>Yes</x:v>
      </x:c>
      <x:c r="Q6" s="27" t="str">
        <x:v>HIGH</x:v>
      </x:c>
    </x:row>
    <x:row r="7">
      <x:c r="A7" s="27" t="str">
        <x:v>CAP-LAW003</x:v>
      </x:c>
      <x:c r="B7" s="27" t="str">
        <x:v>PENDING APPROVAL</x:v>
      </x:c>
      <x:c r="C7" s="27" t="str">
        <x:v>Securities Contracts (Regulation) Rules, 1957, as amended</x:v>
      </x:c>
      <x:c r="D7" s="27" t="str">
        <x:v>DEA</x:v>
      </x:c>
      <x:c r="E7" s="27" t="str">
        <x:v>Rules</x:v>
      </x:c>
      <x:c r="F7" s="27" t="str">
        <x:v>CAP-LAW002</x:v>
      </x:c>
      <x:c r="G7" s="27" t="str">
        <x:v>All / As Applicable</x:v>
      </x:c>
      <x:c r="H7" s="27" t="str">
        <x:v>Mandatory / Conditional</x:v>
      </x:c>
      <x:c r="I7" s="27" t="str">
        <x:v>INCLUDE – Foundational</x:v>
      </x:c>
      <x:c r="J7" s="27" t="str">
        <x:v>Securities-law foundation</x:v>
      </x:c>
      <x:c r="K7" s="27" t="str">
        <x:v>ANY_SEBI_TRIGGER</x:v>
      </x:c>
      <x:c r="L7" s="27" t="str">
        <x:v>Reference/reuse pending ID approval</x:v>
      </x:c>
      <x:c r="M7" s="27" t="str">
        <x:v>Foundational statute/rules required to interpret listed-entity and issuer obligations.</x:v>
      </x:c>
      <x:c r="N7" s="27" t="str">
        <x:v>A registration, filing, transaction, market-infrastructure, investor-service or statutory event creates a fee, levy, tax, stamp-duty, collection, remittance, reconciliation or reporting obligation.</x:v>
      </x:c>
      <x:c r="O7" s="27" t="str">
        <x:v>https://www.indiacode.nic.in/</x:v>
      </x:c>
      <x:c r="P7" s="27" t="str">
        <x:v>Yes</x:v>
      </x:c>
      <x:c r="Q7" s="27" t="str">
        <x:v>HIGH</x:v>
      </x:c>
    </x:row>
    <x:row r="8">
      <x:c r="A8" s="27" t="str">
        <x:v>CAP-LAW004</x:v>
      </x:c>
      <x:c r="B8" s="27" t="str">
        <x:v>PENDING APPROVAL</x:v>
      </x:c>
      <x:c r="C8" s="27" t="str">
        <x:v>Depositories Act, 1996, as amended</x:v>
      </x:c>
      <x:c r="D8" s="27" t="str">
        <x:v>DEA</x:v>
      </x:c>
      <x:c r="E8" s="27" t="str">
        <x:v>Act</x:v>
      </x:c>
      <x:c r="F8" s="27" t="str">
        <x:v>CAP--</x:v>
      </x:c>
      <x:c r="G8" s="27" t="str">
        <x:v>All / As Applicable</x:v>
      </x:c>
      <x:c r="H8" s="27" t="str">
        <x:v>Mandatory / Conditional</x:v>
      </x:c>
      <x:c r="I8" s="27" t="str">
        <x:v>INCLUDE – Foundational</x:v>
      </x:c>
      <x:c r="J8" s="27" t="str">
        <x:v>Securities-law foundation</x:v>
      </x:c>
      <x:c r="K8" s="27" t="str">
        <x:v>ANY_SEBI_TRIGGER</x:v>
      </x:c>
      <x:c r="L8" s="27" t="str">
        <x:v>Reference/reuse pending ID approval</x:v>
      </x:c>
      <x:c r="M8" s="27" t="str">
        <x:v>Foundational statute/rules required to interpret listed-entity and issuer obligations.</x:v>
      </x:c>
      <x:c r="N8" s="27" t="str">
        <x:v>An inspection, investigation, show-cause notice, adjudication, direction, penalty, settlement, recovery, prosecution, regulatory action or appeal invokes the instrument.</x:v>
      </x:c>
      <x:c r="O8" s="27" t="str">
        <x:v>https://www.indiacode.nic.in/</x:v>
      </x:c>
      <x:c r="P8" s="27" t="str">
        <x:v>Yes</x:v>
      </x:c>
      <x:c r="Q8" s="27" t="str">
        <x:v>HIGH</x:v>
      </x:c>
    </x:row>
    <x:row r="9">
      <x:c r="A9" s="27" t="str">
        <x:v>CAP-LAW005</x:v>
      </x:c>
      <x:c r="B9" s="27" t="str"/>
      <x:c r="C9" s="27" t="str">
        <x:v>Companies Act, 2013, as amended</x:v>
      </x:c>
      <x:c r="D9" s="27" t="str">
        <x:v>MCA</x:v>
      </x:c>
      <x:c r="E9" s="27" t="str">
        <x:v>Act</x:v>
      </x:c>
      <x:c r="F9" s="27" t="str">
        <x:v>CAP--</x:v>
      </x:c>
      <x:c r="G9" s="27" t="str">
        <x:v>All / As Applicable</x:v>
      </x:c>
      <x:c r="H9" s="27" t="str">
        <x:v>Mandatory / Conditional</x:v>
      </x:c>
      <x:c r="I9" s="27" t="str">
        <x:v>EXCLUDE – Common Corporate Core</x:v>
      </x:c>
      <x:c r="J9" s="27" t="str">
        <x:v>Corporate law</x:v>
      </x:c>
      <x:c r="K9" s="27" t="str">
        <x:v>CORPORATE_APPLICABILITY</x:v>
      </x:c>
      <x:c r="L9" s="27" t="str">
        <x:v>Runtime Common Corporate Core</x:v>
      </x:c>
      <x:c r="M9" s="27" t="str">
        <x:v>Owned by the separate Common Corporate Core and must not be duplicated in the SEBI overlay.</x:v>
      </x:c>
      <x:c r="N9" s="27" t="str">
        <x:v>Listed/company sustainability reporting, board reporting and corporate disclosures where applicable.</x:v>
      </x:c>
      <x:c r="O9" s="27" t="str">
        <x:v>https://www.indiacode.nic.in/handle/123456789/2114</x:v>
      </x:c>
      <x:c r="P9" s="27" t="str">
        <x:v>Yes</x:v>
      </x:c>
      <x:c r="Q9" s="27" t="str">
        <x:v>LOW</x:v>
      </x:c>
    </x:row>
    <x:row r="10">
      <x:c r="A10" s="27" t="str">
        <x:v>CAP-LAW006</x:v>
      </x:c>
      <x:c r="B10" s="27" t="str"/>
      <x:c r="C10" s="27" t="str">
        <x:v>Companies (Prospectus and Allotment of Securities) Rules, 2014, as amended</x:v>
      </x:c>
      <x:c r="D10" s="27" t="str">
        <x:v>MCA</x:v>
      </x:c>
      <x:c r="E10" s="27" t="str">
        <x:v>Rules</x:v>
      </x:c>
      <x:c r="F10" s="27" t="str">
        <x:v>CAP-LAW005</x:v>
      </x:c>
      <x:c r="G10" s="27" t="str">
        <x:v>All / As Applicable</x:v>
      </x:c>
      <x:c r="H10" s="27" t="str">
        <x:v>Mandatory / Conditional</x:v>
      </x:c>
      <x:c r="I10" s="27" t="str">
        <x:v>EXCLUDE – Common Corporate Core</x:v>
      </x:c>
      <x:c r="J10" s="27" t="str">
        <x:v>Corporate law</x:v>
      </x:c>
      <x:c r="K10" s="27" t="str">
        <x:v>CORPORATE_APPLICABILITY</x:v>
      </x:c>
      <x:c r="L10" s="27" t="str">
        <x:v>Runtime Common Corporate Core</x:v>
      </x:c>
      <x:c r="M10" s="27" t="str">
        <x:v>Owned by the separate Common Corporate Core and must not be duplicated in the SEBI overlay.</x:v>
      </x:c>
      <x:c r="N10" s="27" t="str">
        <x:v>Offer, allotment or private placement of securities by a company.</x:v>
      </x:c>
      <x:c r="O10" s="27" t="str"/>
      <x:c r="P10" s="27" t="str">
        <x:v>Yes</x:v>
      </x:c>
      <x:c r="Q10" s="27" t="str">
        <x:v>LOW</x:v>
      </x:c>
    </x:row>
    <x:row r="11">
      <x:c r="A11" s="27" t="str">
        <x:v>CAP-LAW007</x:v>
      </x:c>
      <x:c r="B11" s="27" t="str"/>
      <x:c r="C11" s="27" t="str">
        <x:v>Companies (Share Capital and Debentures) Rules, 2014, as amended</x:v>
      </x:c>
      <x:c r="D11" s="27" t="str">
        <x:v>MCA</x:v>
      </x:c>
      <x:c r="E11" s="27" t="str">
        <x:v>Rules</x:v>
      </x:c>
      <x:c r="F11" s="27" t="str">
        <x:v>CAP-LAW005</x:v>
      </x:c>
      <x:c r="G11" s="27" t="str">
        <x:v>Listed Entities / As Applicable</x:v>
      </x:c>
      <x:c r="H11" s="27" t="str">
        <x:v>Mandatory / Conditional</x:v>
      </x:c>
      <x:c r="I11" s="27" t="str">
        <x:v>EXCLUDE – Common Corporate Core</x:v>
      </x:c>
      <x:c r="J11" s="27" t="str">
        <x:v>Corporate law</x:v>
      </x:c>
      <x:c r="K11" s="27" t="str">
        <x:v>CORPORATE_APPLICABILITY</x:v>
      </x:c>
      <x:c r="L11" s="27" t="str">
        <x:v>Runtime Common Corporate Core</x:v>
      </x:c>
      <x:c r="M11" s="27" t="str">
        <x:v>Owned by the separate Common Corporate Core and must not be duplicated in the SEBI overlay.</x:v>
      </x:c>
      <x:c r="N11" s="27" t="str">
        <x:v>Listed-company employee benefit scheme, pre-IPO scheme transition, share issuance, trust operation or sweat-equity event.</x:v>
      </x:c>
      <x:c r="O11" s="27" t="str"/>
      <x:c r="P11" s="27" t="str">
        <x:v>Yes</x:v>
      </x:c>
      <x:c r="Q11" s="27" t="str">
        <x:v>LOW</x:v>
      </x:c>
    </x:row>
    <x:row r="12">
      <x:c r="A12" s="27" t="str">
        <x:v>CAP-LAW008</x:v>
      </x:c>
      <x:c r="B12" s="27" t="str"/>
      <x:c r="C12" s="27" t="str">
        <x:v>Companies (Management and Administration) Rules, 2014, as amended</x:v>
      </x:c>
      <x:c r="D12" s="27" t="str">
        <x:v>MCA</x:v>
      </x:c>
      <x:c r="E12" s="27" t="str">
        <x:v>Rules</x:v>
      </x:c>
      <x:c r="F12" s="27" t="str">
        <x:v>CAP-LAW005</x:v>
      </x:c>
      <x:c r="G12" s="27" t="str">
        <x:v>Listed Entities / As Applicable</x:v>
      </x:c>
      <x:c r="H12" s="27" t="str">
        <x:v>Mandatory / Conditional</x:v>
      </x:c>
      <x:c r="I12" s="27" t="str">
        <x:v>EXCLUDE – Common Corporate Core</x:v>
      </x:c>
      <x:c r="J12" s="27" t="str">
        <x:v>Corporate law</x:v>
      </x:c>
      <x:c r="K12" s="27" t="str">
        <x:v>CORPORATE_APPLICABILITY</x:v>
      </x:c>
      <x:c r="L12" s="27" t="str">
        <x:v>Runtime Common Corporate Core</x:v>
      </x:c>
      <x:c r="M12" s="27" t="str">
        <x:v>Owned by the separate Common Corporate Core and must not be duplicated in the SEBI overlay.</x:v>
      </x:c>
      <x:c r="N12" s="27" t="str">
        <x:v>Listed-company employee benefit scheme, pre-IPO scheme transition, share issuance, trust operation or sweat-equity event.</x:v>
      </x:c>
      <x:c r="O12" s="27" t="str"/>
      <x:c r="P12" s="27" t="str">
        <x:v>Yes</x:v>
      </x:c>
      <x:c r="Q12" s="27" t="str">
        <x:v>LOW</x:v>
      </x:c>
    </x:row>
    <x:row r="13">
      <x:c r="A13" s="27" t="str">
        <x:v>CAP-LAW009</x:v>
      </x:c>
      <x:c r="B13" s="27" t="str"/>
      <x:c r="C13" s="27" t="str">
        <x:v>Companies (Accounts) Rules, 2014, as amended</x:v>
      </x:c>
      <x:c r="D13" s="27" t="str">
        <x:v>MCA</x:v>
      </x:c>
      <x:c r="E13" s="27" t="str">
        <x:v>Rules</x:v>
      </x:c>
      <x:c r="F13" s="27" t="str">
        <x:v>CAP-LAW005</x:v>
      </x:c>
      <x:c r="G13" s="27" t="str">
        <x:v>All / As Applicable</x:v>
      </x:c>
      <x:c r="H13" s="27" t="str">
        <x:v>Mandatory / Conditional</x:v>
      </x:c>
      <x:c r="I13" s="27" t="str">
        <x:v>EXCLUDE – Common Corporate Core</x:v>
      </x:c>
      <x:c r="J13" s="27" t="str">
        <x:v>Corporate law</x:v>
      </x:c>
      <x:c r="K13" s="27" t="str">
        <x:v>CORPORATE_APPLICABILITY</x:v>
      </x:c>
      <x:c r="L13" s="27" t="str">
        <x:v>Runtime Common Corporate Core</x:v>
      </x:c>
      <x:c r="M13" s="27" t="str">
        <x:v>Owned by the separate Common Corporate Core and must not be duplicated in the SEBI overlay.</x:v>
      </x:c>
      <x:c r="N13" s="27" t="str">
        <x:v>Company accounts, board reporting and annual-report information supporting BRSR data and governance.</x:v>
      </x:c>
      <x:c r="O13" s="27" t="str">
        <x:v>https://www.mca.gov.in/content/mca/global/en/acts-rules.html</x:v>
      </x:c>
      <x:c r="P13" s="27" t="str">
        <x:v>Yes</x:v>
      </x:c>
      <x:c r="Q13" s="27" t="str">
        <x:v>LOW</x:v>
      </x:c>
    </x:row>
    <x:row r="14">
      <x:c r="A14" s="27" t="str">
        <x:v>CAP-LAW010</x:v>
      </x:c>
      <x:c r="B14" s="27" t="str"/>
      <x:c r="C14" s="27" t="str">
        <x:v>Prevention of Money-laundering Act, 2002, as amended</x:v>
      </x:c>
      <x:c r="D14" s="27" t="str">
        <x:v>Department of Revenue / FIU-IND</x:v>
      </x:c>
      <x:c r="E14" s="27" t="str">
        <x:v>Act</x:v>
      </x:c>
      <x:c r="F14" s="27" t="str">
        <x:v>CAP--</x:v>
      </x:c>
      <x:c r="G14" s="27" t="str">
        <x:v>All / As Applicable</x:v>
      </x:c>
      <x:c r="H14" s="27" t="str">
        <x:v>Mandatory / Conditional</x:v>
      </x:c>
      <x:c r="I14" s="27" t="str">
        <x:v>EXCLUDE – Other General Law</x:v>
      </x:c>
      <x:c r="J14" s="27" t="str">
        <x:v>Other cross-regulatory law</x:v>
      </x:c>
      <x:c r="K14" s="27" t="str">
        <x:v>OTHER_RUNTIME_OVERLAY</x:v>
      </x:c>
      <x:c r="L14" s="27" t="str">
        <x:v>Remain in owning dataset</x:v>
      </x:c>
      <x:c r="M14" s="27" t="str">
        <x:v>Not owned by the Common SEBI Listed-Entity Overlay.</x:v>
      </x:c>
      <x:c r="N14" s="27" t="str">
        <x:v>An inspection, investigation, show-cause notice, adjudication, direction, penalty, settlement, recovery, prosecution, regulatory action or appeal invokes the instrument.</x:v>
      </x:c>
      <x:c r="O14" s="27" t="str">
        <x:v>https://fiuindia.gov.in/files/AML_Legislation/pmla_2002.html</x:v>
      </x:c>
      <x:c r="P14" s="27" t="str">
        <x:v>Yes</x:v>
      </x:c>
      <x:c r="Q14" s="27" t="str">
        <x:v>LOW</x:v>
      </x:c>
    </x:row>
    <x:row r="15">
      <x:c r="A15" s="27" t="str">
        <x:v>CAP-LAW011</x:v>
      </x:c>
      <x:c r="B15" s="27" t="str"/>
      <x:c r="C15" s="27" t="str">
        <x:v>Prevention of Money-laundering (Maintenance of Records) Rules, 2005, as amended</x:v>
      </x:c>
      <x:c r="D15" s="27" t="str">
        <x:v>FIU-IND</x:v>
      </x:c>
      <x:c r="E15" s="27" t="str">
        <x:v>Rules</x:v>
      </x:c>
      <x:c r="F15" s="27" t="str">
        <x:v>CAP-LAW010</x:v>
      </x:c>
      <x:c r="G15" s="27" t="str">
        <x:v>All / As Applicable</x:v>
      </x:c>
      <x:c r="H15" s="27" t="str">
        <x:v>Mandatory / Conditional</x:v>
      </x:c>
      <x:c r="I15" s="27" t="str">
        <x:v>EXCLUDE – Other General Law</x:v>
      </x:c>
      <x:c r="J15" s="27" t="str">
        <x:v>Other cross-regulatory law</x:v>
      </x:c>
      <x:c r="K15" s="27" t="str">
        <x:v>OTHER_RUNTIME_OVERLAY</x:v>
      </x:c>
      <x:c r="L15" s="27" t="str">
        <x:v>Remain in owning dataset</x:v>
      </x:c>
      <x:c r="M15" s="27" t="str">
        <x:v>Not owned by the Common SEBI Listed-Entity Overlay.</x:v>
      </x:c>
      <x:c r="N15" s="27" t="str">
        <x:v>The entity establishes or maintains a client relationship, processes funds or securities, monitors transactions, screens sanctions, investigates suspicious activity or files prescribed reports.</x:v>
      </x:c>
      <x:c r="O15" s="27" t="str">
        <x:v>https://fiuindia.gov.in/files/AML_Legislation/notification.html</x:v>
      </x:c>
      <x:c r="P15" s="27" t="str">
        <x:v>Yes</x:v>
      </x:c>
      <x:c r="Q15" s="27" t="str">
        <x:v>LOW</x:v>
      </x:c>
    </x:row>
    <x:row r="16">
      <x:c r="A16" s="27" t="str">
        <x:v>CAP-LAW012</x:v>
      </x:c>
      <x:c r="B16" s="27" t="str"/>
      <x:c r="C16" s="27" t="str">
        <x:v>Foreign Exchange Management Act, 1999, as amended</x:v>
      </x:c>
      <x:c r="D16" s="27" t="str">
        <x:v>Reserve Bank of India / Government of India</x:v>
      </x:c>
      <x:c r="E16" s="27" t="str">
        <x:v>Act</x:v>
      </x:c>
      <x:c r="F16" s="27" t="str">
        <x:v>CAP--</x:v>
      </x:c>
      <x:c r="G16" s="27" t="str">
        <x:v>All / As Applicable</x:v>
      </x:c>
      <x:c r="H16" s="27" t="str">
        <x:v>Direct / Conditional</x:v>
      </x:c>
      <x:c r="I16" s="27" t="str">
        <x:v>EXCLUDE – Other General Law</x:v>
      </x:c>
      <x:c r="J16" s="27" t="str">
        <x:v>Other cross-regulatory law</x:v>
      </x:c>
      <x:c r="K16" s="27" t="str">
        <x:v>OTHER_RUNTIME_OVERLAY</x:v>
      </x:c>
      <x:c r="L16" s="27" t="str">
        <x:v>Remain in owning dataset</x:v>
      </x:c>
      <x:c r="M16" s="27" t="str">
        <x:v>Not owned by the Common SEBI Listed-Entity Overlay.</x:v>
      </x:c>
      <x:c r="N16" s="27" t="str">
        <x:v>An inspection, investigation, show-cause notice, adjudication, direction, penalty, settlement, recovery, prosecution, regulatory action or appeal invokes the instrument.</x:v>
      </x:c>
      <x:c r="O16" s="27" t="str">
        <x:v>https://www.indiacode.nic.in/handle/123456789/1988</x:v>
      </x:c>
      <x:c r="P16" s="27" t="str">
        <x:v>Yes</x:v>
      </x:c>
      <x:c r="Q16" s="27" t="str">
        <x:v>LOW</x:v>
      </x:c>
    </x:row>
    <x:row r="17">
      <x:c r="A17" s="27" t="str">
        <x:v>CAP-LAW013</x:v>
      </x:c>
      <x:c r="B17" s="27" t="str"/>
      <x:c r="C17" s="27" t="str">
        <x:v>Foreign Exchange Management (Non-debt Instruments) Rules, 2019, as amended through June 12, 2026</x:v>
      </x:c>
      <x:c r="D17" s="27" t="str">
        <x:v>Department of Economic Affairs</x:v>
      </x:c>
      <x:c r="E17" s="27" t="str">
        <x:v>Rules</x:v>
      </x:c>
      <x:c r="F17" s="27" t="str">
        <x:v>CAP-LAW012</x:v>
      </x:c>
      <x:c r="G17" s="27" t="str">
        <x:v>Foreign Investment / FPI / FVCI</x:v>
      </x:c>
      <x:c r="H17" s="27" t="str">
        <x:v>Direct / Conditional</x:v>
      </x:c>
      <x:c r="I17" s="27" t="str">
        <x:v>EXCLUDE – Other General Law</x:v>
      </x:c>
      <x:c r="J17" s="27" t="str">
        <x:v>Other cross-regulatory law</x:v>
      </x:c>
      <x:c r="K17" s="27" t="str">
        <x:v>OTHER_RUNTIME_OVERLAY</x:v>
      </x:c>
      <x:c r="L17" s="27" t="str">
        <x:v>Remain in owning dataset</x:v>
      </x:c>
      <x:c r="M17" s="27" t="str">
        <x:v>Only the identified securities-law foundations belong in this overlay; other DEA instruments remain in their owning runtime layer.</x:v>
      </x:c>
      <x:c r="N17" s="27" t="str">
        <x:v>Foreign investment in non-debt instruments, including FDI, portfolio investment and investment vehicles.</x:v>
      </x:c>
      <x:c r="O17" s="27" t="str">
        <x:v>https://dea.gov.in/documents-gazette-notification</x:v>
      </x:c>
      <x:c r="P17" s="27" t="str">
        <x:v>Yes</x:v>
      </x:c>
      <x:c r="Q17" s="27" t="str">
        <x:v>LOW</x:v>
      </x:c>
    </x:row>
    <x:row r="18">
      <x:c r="A18" s="27" t="str">
        <x:v>CAP-LAW014</x:v>
      </x:c>
      <x:c r="B18" s="27" t="str"/>
      <x:c r="C18" s="27" t="str">
        <x:v>Foreign Exchange Management (Mode of Payment and Reporting of Non-Debt Instruments) Regulations, 2019, as amended</x:v>
      </x:c>
      <x:c r="D18" s="27" t="str">
        <x:v>Reserve Bank of India</x:v>
      </x:c>
      <x:c r="E18" s="27" t="str">
        <x:v>Regulations</x:v>
      </x:c>
      <x:c r="F18" s="27" t="str">
        <x:v>CAP-LAW012</x:v>
      </x:c>
      <x:c r="G18" s="27" t="str">
        <x:v>Foreign Investment / FPI / FVCI</x:v>
      </x:c>
      <x:c r="H18" s="27" t="str">
        <x:v>Direct / Conditional</x:v>
      </x:c>
      <x:c r="I18" s="27" t="str">
        <x:v>EXCLUDE – Other General Law</x:v>
      </x:c>
      <x:c r="J18" s="27" t="str">
        <x:v>Other cross-regulatory law</x:v>
      </x:c>
      <x:c r="K18" s="27" t="str">
        <x:v>OTHER_RUNTIME_OVERLAY</x:v>
      </x:c>
      <x:c r="L18" s="27" t="str">
        <x:v>Remain in owning dataset</x:v>
      </x:c>
      <x:c r="M18" s="27" t="str">
        <x:v>Not owned by the Common SEBI Listed-Entity Overlay.</x:v>
      </x:c>
      <x:c r="N18" s="27" t="str">
        <x:v>Receipt/payment, issue/transfer and prescribed FEMA reporting for non-debt investments.</x:v>
      </x:c>
      <x:c r="O18" s="27" t="str">
        <x:v>https://www.rbi.org.in/</x:v>
      </x:c>
      <x:c r="P18" s="27" t="str">
        <x:v>Yes</x:v>
      </x:c>
      <x:c r="Q18" s="27" t="str">
        <x:v>LOW</x:v>
      </x:c>
    </x:row>
    <x:row r="19">
      <x:c r="A19" s="27" t="str">
        <x:v>CAP-LAW015</x:v>
      </x:c>
      <x:c r="B19" s="27" t="str"/>
      <x:c r="C19" s="27" t="str">
        <x:v>Income-tax Act, 1961, as amended and saved for pre-1 April 2026 tax years/proceedings</x:v>
      </x:c>
      <x:c r="D19" s="27" t="str">
        <x:v>CBDT</x:v>
      </x:c>
      <x:c r="E19" s="27" t="str">
        <x:v>Act</x:v>
      </x:c>
      <x:c r="F19" s="27" t="str">
        <x:v>CAP--</x:v>
      </x:c>
      <x:c r="G19" s="27" t="str">
        <x:v>All / As Applicable</x:v>
      </x:c>
      <x:c r="H19" s="27" t="str">
        <x:v>Mandatory / Conditional</x:v>
      </x:c>
      <x:c r="I19" s="27" t="str">
        <x:v>EXCLUDE – Other General Law</x:v>
      </x:c>
      <x:c r="J19" s="27" t="str">
        <x:v>Other cross-regulatory law</x:v>
      </x:c>
      <x:c r="K19" s="27" t="str">
        <x:v>OTHER_RUNTIME_OVERLAY</x:v>
      </x:c>
      <x:c r="L19" s="27" t="str">
        <x:v>Remain in owning dataset</x:v>
      </x:c>
      <x:c r="M19" s="27" t="str">
        <x:v>Not owned by the Common SEBI Listed-Entity Overlay.</x:v>
      </x:c>
      <x:c r="N19" s="27" t="str">
        <x:v>Tax year beginning before 1 April 2026, AY 2026-27 return/audit, or saved/pending proceeding governed by the repealed Act.</x:v>
      </x:c>
      <x:c r="O19" s="27" t="str">
        <x:v>https://www.incometax.gov.in/iec/foportal/</x:v>
      </x:c>
      <x:c r="P19" s="27" t="str">
        <x:v>Yes</x:v>
      </x:c>
      <x:c r="Q19" s="27" t="str">
        <x:v>LOW</x:v>
      </x:c>
    </x:row>
    <x:row r="20">
      <x:c r="A20" s="27" t="str">
        <x:v>CAP-LAW016</x:v>
      </x:c>
      <x:c r="B20" s="27" t="str"/>
      <x:c r="C20" s="27" t="str">
        <x:v>Income-tax Rules, 1962, as amended and saved for pre-1 April 2026 tax years/proceedings</x:v>
      </x:c>
      <x:c r="D20" s="27" t="str">
        <x:v>CBDT</x:v>
      </x:c>
      <x:c r="E20" s="27" t="str">
        <x:v>Rules</x:v>
      </x:c>
      <x:c r="F20" s="27" t="str">
        <x:v>CAP-LAW015</x:v>
      </x:c>
      <x:c r="G20" s="27" t="str">
        <x:v>All / As Applicable</x:v>
      </x:c>
      <x:c r="H20" s="27" t="str">
        <x:v>Mandatory / Conditional</x:v>
      </x:c>
      <x:c r="I20" s="27" t="str">
        <x:v>EXCLUDE – Other General Law</x:v>
      </x:c>
      <x:c r="J20" s="27" t="str">
        <x:v>Other cross-regulatory law</x:v>
      </x:c>
      <x:c r="K20" s="27" t="str">
        <x:v>OTHER_RUNTIME_OVERLAY</x:v>
      </x:c>
      <x:c r="L20" s="27" t="str">
        <x:v>Remain in owning dataset</x:v>
      </x:c>
      <x:c r="M20" s="27" t="str">
        <x:v>Not owned by the Common SEBI Listed-Entity Overlay.</x:v>
      </x:c>
      <x:c r="N20" s="27" t="str">
        <x:v>Return, tax-audit form, withholding/reporting or proceeding relating to a tax year governed by the Income-tax Act, 1961.</x:v>
      </x:c>
      <x:c r="O20" s="27" t="str">
        <x:v>https://www.incometax.gov.in/iec/foportal/</x:v>
      </x:c>
      <x:c r="P20" s="27" t="str">
        <x:v>Yes</x:v>
      </x:c>
      <x:c r="Q20" s="27" t="str">
        <x:v>LOW</x:v>
      </x:c>
    </x:row>
    <x:row r="21">
      <x:c r="A21" s="27" t="str">
        <x:v>CAP-LAW017</x:v>
      </x:c>
      <x:c r="B21" s="27" t="str"/>
      <x:c r="C21" s="27" t="str">
        <x:v>Central Goods and Services Tax Act, 2017, as amended</x:v>
      </x:c>
      <x:c r="D21" s="27" t="str">
        <x:v>CBIC</x:v>
      </x:c>
      <x:c r="E21" s="27" t="str">
        <x:v>Act</x:v>
      </x:c>
      <x:c r="F21" s="27" t="str">
        <x:v>CAP--</x:v>
      </x:c>
      <x:c r="G21" s="27" t="str">
        <x:v>All / As Applicable</x:v>
      </x:c>
      <x:c r="H21" s="27" t="str">
        <x:v>Mandatory / Conditional</x:v>
      </x:c>
      <x:c r="I21" s="27" t="str">
        <x:v>EXCLUDE – Other General Law</x:v>
      </x:c>
      <x:c r="J21" s="27" t="str">
        <x:v>Other cross-regulatory law</x:v>
      </x:c>
      <x:c r="K21" s="27" t="str">
        <x:v>OTHER_RUNTIME_OVERLAY</x:v>
      </x:c>
      <x:c r="L21" s="27" t="str">
        <x:v>Remain in owning dataset</x:v>
      </x:c>
      <x:c r="M21" s="27" t="str">
        <x:v>Not owned by the Common SEBI Listed-Entity Overlay.</x:v>
      </x:c>
      <x:c r="N21" s="27" t="str">
        <x:v>A registration, filing, transaction, market-infrastructure, investor-service or statutory event creates a fee, levy, tax, stamp-duty, collection, remittance, reconciliation or reporting obligation.</x:v>
      </x:c>
      <x:c r="O21" s="27" t="str">
        <x:v>https://www.indiacode.nic.in/handle/123456789/15689</x:v>
      </x:c>
      <x:c r="P21" s="27" t="str">
        <x:v>Yes</x:v>
      </x:c>
      <x:c r="Q21" s="27" t="str">
        <x:v>LOW</x:v>
      </x:c>
    </x:row>
    <x:row r="22">
      <x:c r="A22" s="27" t="str">
        <x:v>CAP-LAW018</x:v>
      </x:c>
      <x:c r="B22" s="27" t="str"/>
      <x:c r="C22" s="27" t="str">
        <x:v>Central Goods and Services Tax Rules, 2017, as amended</x:v>
      </x:c>
      <x:c r="D22" s="27" t="str">
        <x:v>CBIC</x:v>
      </x:c>
      <x:c r="E22" s="27" t="str">
        <x:v>Rules</x:v>
      </x:c>
      <x:c r="F22" s="27" t="str">
        <x:v>CAP-LAW017</x:v>
      </x:c>
      <x:c r="G22" s="27" t="str">
        <x:v>All / As Applicable</x:v>
      </x:c>
      <x:c r="H22" s="27" t="str">
        <x:v>Mandatory / Conditional</x:v>
      </x:c>
      <x:c r="I22" s="27" t="str">
        <x:v>EXCLUDE – Other General Law</x:v>
      </x:c>
      <x:c r="J22" s="27" t="str">
        <x:v>Other cross-regulatory law</x:v>
      </x:c>
      <x:c r="K22" s="27" t="str">
        <x:v>OTHER_RUNTIME_OVERLAY</x:v>
      </x:c>
      <x:c r="L22" s="27" t="str">
        <x:v>Remain in owning dataset</x:v>
      </x:c>
      <x:c r="M22" s="27" t="str">
        <x:v>Not owned by the Common SEBI Listed-Entity Overlay.</x:v>
      </x:c>
      <x:c r="N22" s="27" t="str">
        <x:v>A registration, filing, transaction, market-infrastructure, investor-service or statutory event creates a fee, levy, tax, stamp-duty, collection, remittance, reconciliation or reporting obligation.</x:v>
      </x:c>
      <x:c r="O22" s="27" t="str">
        <x:v>https://cbic-gst.gov.in/gst-goods-services-rates.html</x:v>
      </x:c>
      <x:c r="P22" s="27" t="str">
        <x:v>Yes</x:v>
      </x:c>
      <x:c r="Q22" s="27" t="str">
        <x:v>LOW</x:v>
      </x:c>
    </x:row>
    <x:row r="23">
      <x:c r="A23" s="27" t="str">
        <x:v>CAP-LAW019</x:v>
      </x:c>
      <x:c r="B23" s="27" t="str"/>
      <x:c r="C23" s="27" t="str">
        <x:v>Integrated Goods and Services Tax Act, 2017, as amended</x:v>
      </x:c>
      <x:c r="D23" s="27" t="str">
        <x:v>CBIC</x:v>
      </x:c>
      <x:c r="E23" s="27" t="str">
        <x:v>Act</x:v>
      </x:c>
      <x:c r="F23" s="27" t="str">
        <x:v>CAP--</x:v>
      </x:c>
      <x:c r="G23" s="27" t="str">
        <x:v>All / As Applicable</x:v>
      </x:c>
      <x:c r="H23" s="27" t="str">
        <x:v>Mandatory / Conditional</x:v>
      </x:c>
      <x:c r="I23" s="27" t="str">
        <x:v>EXCLUDE – Other General Law</x:v>
      </x:c>
      <x:c r="J23" s="27" t="str">
        <x:v>Other cross-regulatory law</x:v>
      </x:c>
      <x:c r="K23" s="27" t="str">
        <x:v>OTHER_RUNTIME_OVERLAY</x:v>
      </x:c>
      <x:c r="L23" s="27" t="str">
        <x:v>Remain in owning dataset</x:v>
      </x:c>
      <x:c r="M23" s="27" t="str">
        <x:v>Not owned by the Common SEBI Listed-Entity Overlay.</x:v>
      </x:c>
      <x:c r="N23" s="27" t="str">
        <x:v>A registration, filing, transaction, market-infrastructure, investor-service or statutory event creates a fee, levy, tax, stamp-duty, collection, remittance, reconciliation or reporting obligation.</x:v>
      </x:c>
      <x:c r="O23" s="27" t="str">
        <x:v>https://www.indiacode.nic.in/handle/123456789/15690</x:v>
      </x:c>
      <x:c r="P23" s="27" t="str">
        <x:v>Yes</x:v>
      </x:c>
      <x:c r="Q23" s="27" t="str">
        <x:v>LOW</x:v>
      </x:c>
    </x:row>
    <x:row r="24">
      <x:c r="A24" s="27" t="str">
        <x:v>CAP-LAW020</x:v>
      </x:c>
      <x:c r="B24" s="27" t="str"/>
      <x:c r="C24" s="27" t="str">
        <x:v>Indian Stamp Act, 1899, as amended for securities-market stamp duty</x:v>
      </x:c>
      <x:c r="D24" s="27" t="str">
        <x:v>Stamp Authorities</x:v>
      </x:c>
      <x:c r="E24" s="27" t="str">
        <x:v>Act</x:v>
      </x:c>
      <x:c r="F24" s="27" t="str">
        <x:v>CAP--</x:v>
      </x:c>
      <x:c r="G24" s="27" t="str">
        <x:v>All / As Applicable</x:v>
      </x:c>
      <x:c r="H24" s="27" t="str">
        <x:v>Mandatory / Conditional</x:v>
      </x:c>
      <x:c r="I24" s="27" t="str">
        <x:v>EXCLUDE – Other General Law</x:v>
      </x:c>
      <x:c r="J24" s="27" t="str">
        <x:v>Other cross-regulatory law</x:v>
      </x:c>
      <x:c r="K24" s="27" t="str">
        <x:v>OTHER_RUNTIME_OVERLAY</x:v>
      </x:c>
      <x:c r="L24" s="27" t="str">
        <x:v>Remain in owning dataset</x:v>
      </x:c>
      <x:c r="M24" s="27" t="str">
        <x:v>Not owned by the Common SEBI Listed-Entity Overlay.</x:v>
      </x:c>
      <x:c r="N24" s="27" t="str">
        <x:v>A registration, filing, transaction, market-infrastructure, investor-service or statutory event creates a fee, levy, tax, stamp-duty, collection, remittance, reconciliation or reporting obligation.</x:v>
      </x:c>
      <x:c r="O24" s="27" t="str">
        <x:v>https://www.indiacode.nic.in/</x:v>
      </x:c>
      <x:c r="P24" s="27" t="str">
        <x:v>Yes</x:v>
      </x:c>
      <x:c r="Q24" s="27" t="str">
        <x:v>LOW</x:v>
      </x:c>
    </x:row>
    <x:row r="25">
      <x:c r="A25" s="27" t="str">
        <x:v>CAP-LAW021</x:v>
      </x:c>
      <x:c r="B25" s="27" t="str"/>
      <x:c r="C25" s="27" t="str">
        <x:v>Information Technology Act, 2000, as amended</x:v>
      </x:c>
      <x:c r="D25" s="27" t="str">
        <x:v>MeitY</x:v>
      </x:c>
      <x:c r="E25" s="27" t="str">
        <x:v>Act</x:v>
      </x:c>
      <x:c r="F25" s="27" t="str">
        <x:v>CAP--</x:v>
      </x:c>
      <x:c r="G25" s="27" t="str">
        <x:v>All / As Applicable</x:v>
      </x:c>
      <x:c r="H25" s="27" t="str">
        <x:v>Mandatory / Conditional</x:v>
      </x:c>
      <x:c r="I25" s="27" t="str">
        <x:v>EXCLUDE – Other General Law</x:v>
      </x:c>
      <x:c r="J25" s="27" t="str">
        <x:v>Other cross-regulatory law</x:v>
      </x:c>
      <x:c r="K25" s="27" t="str">
        <x:v>OTHER_RUNTIME_OVERLAY</x:v>
      </x:c>
      <x:c r="L25" s="27" t="str">
        <x:v>Remain in owning dataset</x:v>
      </x:c>
      <x:c r="M25" s="27" t="str">
        <x:v>Not owned by the Common SEBI Listed-Entity Overlay.</x:v>
      </x:c>
      <x:c r="N25" s="27" t="str">
        <x:v>Entity is a body corporate, intermediary, service provider or other person using computer resources and is subject to applicable cyber-security, protected-system or CERT-In provisions.</x:v>
      </x:c>
      <x:c r="O25" s="27" t="str">
        <x:v>https://www.indiacode.nic.in/</x:v>
      </x:c>
      <x:c r="P25" s="27" t="str">
        <x:v>Yes</x:v>
      </x:c>
      <x:c r="Q25" s="27" t="str">
        <x:v>LOW</x:v>
      </x:c>
    </x:row>
    <x:row r="26">
      <x:c r="A26" s="27" t="str">
        <x:v>CAP-LAW022</x:v>
      </x:c>
      <x:c r="B26" s="27" t="str"/>
      <x:c r="C26" s="27" t="str">
        <x:v>Information Technology (Reasonable Security Practices and Procedures and Sensitive Personal Data or Information) Rules, 2011</x:v>
      </x:c>
      <x:c r="D26" s="27" t="str">
        <x:v>MeitY</x:v>
      </x:c>
      <x:c r="E26" s="27" t="str">
        <x:v>Rules</x:v>
      </x:c>
      <x:c r="F26" s="27" t="str">
        <x:v>CAP-LAW021</x:v>
      </x:c>
      <x:c r="G26" s="27" t="str">
        <x:v>All / As Applicable</x:v>
      </x:c>
      <x:c r="H26" s="27" t="str">
        <x:v>Conditional</x:v>
      </x:c>
      <x:c r="I26" s="27" t="str">
        <x:v>EXCLUDE – Other General Law</x:v>
      </x:c>
      <x:c r="J26" s="27" t="str">
        <x:v>Other cross-regulatory law</x:v>
      </x:c>
      <x:c r="K26" s="27" t="str">
        <x:v>OTHER_RUNTIME_OVERLAY</x:v>
      </x:c>
      <x:c r="L26" s="27" t="str">
        <x:v>Remain in owning dataset</x:v>
      </x:c>
      <x:c r="M26" s="27" t="str">
        <x:v>Not owned by the Common SEBI Listed-Entity Overlay.</x:v>
      </x:c>
      <x:c r="N26" s="27" t="str">
        <x:v>Processing of sensitive personal data while the rules remain applicable.</x:v>
      </x:c>
      <x:c r="O26" s="27" t="str">
        <x:v>https://www.meity.gov.in/static/uploads/2024/03/Information_Technology__Reasonable_security_practices_and_procedures_and_sensitive_personal_data_or_information__Rules__2011.pdf</x:v>
      </x:c>
      <x:c r="P26" s="27" t="str">
        <x:v>Yes</x:v>
      </x:c>
      <x:c r="Q26" s="27" t="str">
        <x:v>LOW</x:v>
      </x:c>
    </x:row>
    <x:row r="27">
      <x:c r="A27" s="27" t="str">
        <x:v>CAP-LAW023</x:v>
      </x:c>
      <x:c r="B27" s="27" t="str"/>
      <x:c r="C27" s="27" t="str">
        <x:v>CERT-In Directions relating to information security practices, procedure, prevention, response and reporting of cyber incidents, 2022</x:v>
      </x:c>
      <x:c r="D27" s="27" t="str">
        <x:v>CERT-In</x:v>
      </x:c>
      <x:c r="E27" s="27" t="str">
        <x:v>Directions</x:v>
      </x:c>
      <x:c r="F27" s="27" t="str">
        <x:v>CAP-LAW021</x:v>
      </x:c>
      <x:c r="G27" s="27" t="str">
        <x:v>All / As Applicable</x:v>
      </x:c>
      <x:c r="H27" s="27" t="str">
        <x:v>Mandatory</x:v>
      </x:c>
      <x:c r="I27" s="27" t="str">
        <x:v>EXCLUDE – Other General Law</x:v>
      </x:c>
      <x:c r="J27" s="27" t="str">
        <x:v>Other cross-regulatory law</x:v>
      </x:c>
      <x:c r="K27" s="27" t="str">
        <x:v>OTHER_RUNTIME_OVERLAY</x:v>
      </x:c>
      <x:c r="L27" s="27" t="str">
        <x:v>Remain in owning dataset</x:v>
      </x:c>
      <x:c r="M27" s="27" t="str">
        <x:v>Not owned by the Common SEBI Listed-Entity Overlay.</x:v>
      </x:c>
      <x:c r="N27" s="27" t="str">
        <x:v>Service provider, intermediary, data centre, body corporate or government organisation experiences a reportable cyber incident or is subject to CERT-In information/direction requirements.</x:v>
      </x:c>
      <x:c r="O27" s="27" t="str">
        <x:v>https://www.cert-in.org.in/PDF/CERT-In_Directions_70B_28.04.2022.pdf</x:v>
      </x:c>
      <x:c r="P27" s="27" t="str">
        <x:v>Yes</x:v>
      </x:c>
      <x:c r="Q27" s="27" t="str">
        <x:v>LOW</x:v>
      </x:c>
    </x:row>
    <x:row r="28">
      <x:c r="A28" s="27" t="str">
        <x:v>CAP-LAW024</x:v>
      </x:c>
      <x:c r="B28" s="27" t="str"/>
      <x:c r="C28" s="27" t="str">
        <x:v>Digital Personal Data Protection Act, 2023</x:v>
      </x:c>
      <x:c r="D28" s="27" t="str">
        <x:v>MeitY</x:v>
      </x:c>
      <x:c r="E28" s="27" t="str">
        <x:v>Act</x:v>
      </x:c>
      <x:c r="F28" s="27" t="str">
        <x:v>CAP--</x:v>
      </x:c>
      <x:c r="G28" s="27" t="str">
        <x:v>All / As Applicable</x:v>
      </x:c>
      <x:c r="H28" s="27" t="str">
        <x:v>Mandatory / Conditional</x:v>
      </x:c>
      <x:c r="I28" s="27" t="str">
        <x:v>EXCLUDE – Other General Law</x:v>
      </x:c>
      <x:c r="J28" s="27" t="str">
        <x:v>Other cross-regulatory law</x:v>
      </x:c>
      <x:c r="K28" s="27" t="str">
        <x:v>OTHER_RUNTIME_OVERLAY</x:v>
      </x:c>
      <x:c r="L28" s="27" t="str">
        <x:v>Remain in owning dataset</x:v>
      </x:c>
      <x:c r="M28" s="27" t="str">
        <x:v>Not owned by the Common SEBI Listed-Entity Overlay.</x:v>
      </x:c>
      <x:c r="N28" s="27" t="str">
        <x:v>The entity establishes or maintains a client relationship, processes funds or securities, monitors transactions, screens sanctions, investigates suspicious activity or files prescribed reports.</x:v>
      </x:c>
      <x:c r="O28" s="27" t="str">
        <x:v>https://www.meity.gov.in/static/uploads/2024/06/2bf1f0e9f04e6fb4f8fef35e82c42aa5.pdf</x:v>
      </x:c>
      <x:c r="P28" s="27" t="str">
        <x:v>Yes</x:v>
      </x:c>
      <x:c r="Q28" s="27" t="str">
        <x:v>LOW</x:v>
      </x:c>
    </x:row>
    <x:row r="29">
      <x:c r="A29" s="27" t="str">
        <x:v>CAP-LAW025</x:v>
      </x:c>
      <x:c r="B29" s="27" t="str"/>
      <x:c r="C29" s="27" t="str">
        <x:v>Digital Personal Data Protection Rules, 2025, as amended</x:v>
      </x:c>
      <x:c r="D29" s="27" t="str">
        <x:v>MeitY</x:v>
      </x:c>
      <x:c r="E29" s="27" t="str">
        <x:v>Rules</x:v>
      </x:c>
      <x:c r="F29" s="27" t="str">
        <x:v>CAP-LAW024</x:v>
      </x:c>
      <x:c r="G29" s="27" t="str">
        <x:v>All / As Applicable</x:v>
      </x:c>
      <x:c r="H29" s="27" t="str">
        <x:v>Mandatory / Conditional</x:v>
      </x:c>
      <x:c r="I29" s="27" t="str">
        <x:v>EXCLUDE – Other General Law</x:v>
      </x:c>
      <x:c r="J29" s="27" t="str">
        <x:v>Other cross-regulatory law</x:v>
      </x:c>
      <x:c r="K29" s="27" t="str">
        <x:v>OTHER_RUNTIME_OVERLAY</x:v>
      </x:c>
      <x:c r="L29" s="27" t="str">
        <x:v>Remain in owning dataset</x:v>
      </x:c>
      <x:c r="M29" s="27" t="str">
        <x:v>Not owned by the Common SEBI Listed-Entity Overlay.</x:v>
      </x:c>
      <x:c r="N29" s="27" t="str">
        <x:v>The entity establishes or maintains a client relationship, processes funds or securities, monitors transactions, screens sanctions, investigates suspicious activity or files prescribed reports.</x:v>
      </x:c>
      <x:c r="O29" s="27" t="str">
        <x:v>https://www.meity.gov.in/documents/act-and-policies/digital-personal-data-protection-rules-2025-gDOxUjMtQWa</x:v>
      </x:c>
      <x:c r="P29" s="27" t="str">
        <x:v>Yes</x:v>
      </x:c>
      <x:c r="Q29" s="27" t="str">
        <x:v>LOW</x:v>
      </x:c>
    </x:row>
    <x:row r="30">
      <x:c r="A30" s="27" t="str">
        <x:v>CAP-LAW026</x:v>
      </x:c>
      <x:c r="B30" s="27" t="str"/>
      <x:c r="C30" s="27" t="str">
        <x:v>Competition Act, 2002, as amended</x:v>
      </x:c>
      <x:c r="D30" s="27" t="str">
        <x:v>CCI</x:v>
      </x:c>
      <x:c r="E30" s="27" t="str">
        <x:v>Act</x:v>
      </x:c>
      <x:c r="F30" s="27" t="str">
        <x:v>CAP--</x:v>
      </x:c>
      <x:c r="G30" s="27" t="str">
        <x:v>All / As Applicable</x:v>
      </x:c>
      <x:c r="H30" s="27" t="str">
        <x:v>Conditional</x:v>
      </x:c>
      <x:c r="I30" s="27" t="str">
        <x:v>EXCLUDE – Common Corporate Core</x:v>
      </x:c>
      <x:c r="J30" s="27" t="str">
        <x:v>Corporate law</x:v>
      </x:c>
      <x:c r="K30" s="27" t="str">
        <x:v>CORPORATE_APPLICABILITY</x:v>
      </x:c>
      <x:c r="L30" s="27" t="str">
        <x:v>Runtime Common Corporate Core</x:v>
      </x:c>
      <x:c r="M30" s="27" t="str">
        <x:v>Owned by the separate Common Corporate Core and must not be duplicated in the SEBI overlay.</x:v>
      </x:c>
      <x:c r="N30" s="27" t="str">
        <x:v>Combination, acquisition, anti-competitive agreement or abuse-of-dominance risk.</x:v>
      </x:c>
      <x:c r="O30" s="27" t="str">
        <x:v>https://www.indiacode.nic.in/handle/123456789/2010?locale=en</x:v>
      </x:c>
      <x:c r="P30" s="27" t="str">
        <x:v>Yes</x:v>
      </x:c>
      <x:c r="Q30" s="27" t="str">
        <x:v>LOW</x:v>
      </x:c>
    </x:row>
    <x:row r="31">
      <x:c r="A31" s="27" t="str">
        <x:v>CAP-LAW027</x:v>
      </x:c>
      <x:c r="B31" s="27" t="str"/>
      <x:c r="C31" s="27" t="str">
        <x:v>International Financial Services Centres Authority Act, 2019</x:v>
      </x:c>
      <x:c r="D31" s="27" t="str">
        <x:v>IFSCA</x:v>
      </x:c>
      <x:c r="E31" s="27" t="str">
        <x:v>Act</x:v>
      </x:c>
      <x:c r="F31" s="27" t="str">
        <x:v>CAP--</x:v>
      </x:c>
      <x:c r="G31" s="27" t="str">
        <x:v>All / As Applicable</x:v>
      </x:c>
      <x:c r="H31" s="27" t="str">
        <x:v>Conditional</x:v>
      </x:c>
      <x:c r="I31" s="27" t="str">
        <x:v>EXCLUDE – Other General Law</x:v>
      </x:c>
      <x:c r="J31" s="27" t="str">
        <x:v>Other cross-regulatory law</x:v>
      </x:c>
      <x:c r="K31" s="27" t="str">
        <x:v>OTHER_RUNTIME_OVERLAY</x:v>
      </x:c>
      <x:c r="L31" s="27" t="str">
        <x:v>Remain in owning dataset</x:v>
      </x:c>
      <x:c r="M31" s="27" t="str">
        <x:v>Not owned by the Common SEBI Listed-Entity Overlay.</x:v>
      </x:c>
      <x:c r="N31" s="27" t="str">
        <x:v>Financial product, service or institution operating in an Indian IFSC.</x:v>
      </x:c>
      <x:c r="O31" s="27" t="str">
        <x:v>https://www.indiacode.nic.in/handle/123456789/14009?locale=en</x:v>
      </x:c>
      <x:c r="P31" s="27" t="str">
        <x:v>Yes</x:v>
      </x:c>
      <x:c r="Q31" s="27" t="str">
        <x:v>LOW</x:v>
      </x:c>
    </x:row>
    <x:row r="32">
      <x:c r="A32" s="27" t="str">
        <x:v>CAP-LAW028</x:v>
      </x:c>
      <x:c r="B32" s="27" t="str"/>
      <x:c r="C32" s="27" t="str">
        <x:v>IFSCA (Capital Market Intermediaries) Regulations, 2025, as amended up to January 12, 2026</x:v>
      </x:c>
      <x:c r="D32" s="27" t="str">
        <x:v>IFSCA</x:v>
      </x:c>
      <x:c r="E32" s="27" t="str">
        <x:v>Regulations</x:v>
      </x:c>
      <x:c r="F32" s="27" t="str">
        <x:v>CAP-LAW027</x:v>
      </x:c>
      <x:c r="G32" s="27" t="str">
        <x:v>All / As Applicable</x:v>
      </x:c>
      <x:c r="H32" s="27" t="str">
        <x:v>Conditional</x:v>
      </x:c>
      <x:c r="I32" s="27" t="str">
        <x:v>EXCLUDE – Other General Law</x:v>
      </x:c>
      <x:c r="J32" s="27" t="str">
        <x:v>Other cross-regulatory law</x:v>
      </x:c>
      <x:c r="K32" s="27" t="str">
        <x:v>OTHER_RUNTIME_OVERLAY</x:v>
      </x:c>
      <x:c r="L32" s="27" t="str">
        <x:v>Remain in owning dataset</x:v>
      </x:c>
      <x:c r="M32" s="27" t="str">
        <x:v>Not owned by the Common SEBI Listed-Entity Overlay.</x:v>
      </x:c>
      <x:c r="N32" s="27" t="str">
        <x:v>Capital-market intermediary established or operating in an IFSC.</x:v>
      </x:c>
      <x:c r="O32" s="27" t="str">
        <x:v>https://ifsca.gov.in/Legal/Index?MId=3K4wB1w7wfQ%3D</x:v>
      </x:c>
      <x:c r="P32" s="27" t="str">
        <x:v>Yes</x:v>
      </x:c>
      <x:c r="Q32" s="27" t="str">
        <x:v>LOW</x:v>
      </x:c>
    </x:row>
    <x:row r="33">
      <x:c r="A33" s="27" t="str">
        <x:v>CAP-LAW029</x:v>
      </x:c>
      <x:c r="B33" s="27" t="str"/>
      <x:c r="C33" s="27" t="str">
        <x:v>IFSCA (Listing) Regulations, 2024, as amended</x:v>
      </x:c>
      <x:c r="D33" s="27" t="str">
        <x:v>IFSCA</x:v>
      </x:c>
      <x:c r="E33" s="27" t="str">
        <x:v>Regulations</x:v>
      </x:c>
      <x:c r="F33" s="27" t="str">
        <x:v>CAP--</x:v>
      </x:c>
      <x:c r="G33" s="27" t="str">
        <x:v>IFSC Capital Markets</x:v>
      </x:c>
      <x:c r="H33" s="27" t="str">
        <x:v>Conditional</x:v>
      </x:c>
      <x:c r="I33" s="27" t="str">
        <x:v>EXCLUDE – Other General Law</x:v>
      </x:c>
      <x:c r="J33" s="27" t="str">
        <x:v>Other cross-regulatory law</x:v>
      </x:c>
      <x:c r="K33" s="27" t="str">
        <x:v>OTHER_RUNTIME_OVERLAY</x:v>
      </x:c>
      <x:c r="L33" s="27" t="str">
        <x:v>Remain in owning dataset</x:v>
      </x:c>
      <x:c r="M33" s="27" t="str">
        <x:v>Not owned by the Common SEBI Listed-Entity Overlay.</x:v>
      </x:c>
      <x:c r="N33" s="27" t="str">
        <x:v>Listing or continuing listing of permitted debt securities or financial products on an IFSC exchange.</x:v>
      </x:c>
      <x:c r="O33" s="27" t="str">
        <x:v>https://ifsca.gov.in/Legal/Index?MId=7F7wLtkXHzw%3D</x:v>
      </x:c>
      <x:c r="P33" s="27" t="str">
        <x:v>Yes</x:v>
      </x:c>
      <x:c r="Q33" s="27" t="str">
        <x:v>LOW</x:v>
      </x:c>
    </x:row>
    <x:row r="34">
      <x:c r="A34" s="27" t="str">
        <x:v>CAP-LAW030</x:v>
      </x:c>
      <x:c r="B34" s="27" t="str"/>
      <x:c r="C34" s="27" t="str">
        <x:v>IFSCA (Fund Management) Regulations, 2025, as amended</x:v>
      </x:c>
      <x:c r="D34" s="27" t="str">
        <x:v>IFSCA</x:v>
      </x:c>
      <x:c r="E34" s="27" t="str">
        <x:v>Regulations</x:v>
      </x:c>
      <x:c r="F34" s="27" t="str">
        <x:v>CAP-LAW027</x:v>
      </x:c>
      <x:c r="G34" s="27" t="str">
        <x:v>All / As Applicable</x:v>
      </x:c>
      <x:c r="H34" s="27" t="str">
        <x:v>Conditional</x:v>
      </x:c>
      <x:c r="I34" s="27" t="str">
        <x:v>EXCLUDE – Other General Law</x:v>
      </x:c>
      <x:c r="J34" s="27" t="str">
        <x:v>Other cross-regulatory law</x:v>
      </x:c>
      <x:c r="K34" s="27" t="str">
        <x:v>OTHER_RUNTIME_OVERLAY</x:v>
      </x:c>
      <x:c r="L34" s="27" t="str">
        <x:v>Remain in owning dataset</x:v>
      </x:c>
      <x:c r="M34" s="27" t="str">
        <x:v>Not owned by the Common SEBI Listed-Entity Overlay.</x:v>
      </x:c>
      <x:c r="N34" s="27" t="str">
        <x:v>Fund-management entity or scheme operating in an IFSC.</x:v>
      </x:c>
      <x:c r="O34" s="27" t="str">
        <x:v>https://ifsca.gov.in/Legal/Index?MId=g7m9VdAJ1%2B8%3D</x:v>
      </x:c>
      <x:c r="P34" s="27" t="str">
        <x:v>Yes</x:v>
      </x:c>
      <x:c r="Q34" s="27" t="str">
        <x:v>LOW</x:v>
      </x:c>
    </x:row>
    <x:row r="35">
      <x:c r="A35" s="27" t="str">
        <x:v>CAP-LAW031</x:v>
      </x:c>
      <x:c r="B35" s="27" t="str"/>
      <x:c r="C35" s="27" t="str">
        <x:v>IFSCA (Market Infrastructure Institutions) Regulations, 2021, as amended</x:v>
      </x:c>
      <x:c r="D35" s="27" t="str">
        <x:v>IFSCA</x:v>
      </x:c>
      <x:c r="E35" s="27" t="str">
        <x:v>Regulations</x:v>
      </x:c>
      <x:c r="F35" s="27" t="str">
        <x:v>CAP-LAW027</x:v>
      </x:c>
      <x:c r="G35" s="27" t="str">
        <x:v>All / As Applicable</x:v>
      </x:c>
      <x:c r="H35" s="27" t="str">
        <x:v>Conditional</x:v>
      </x:c>
      <x:c r="I35" s="27" t="str">
        <x:v>EXCLUDE – Other General Law</x:v>
      </x:c>
      <x:c r="J35" s="27" t="str">
        <x:v>Other cross-regulatory law</x:v>
      </x:c>
      <x:c r="K35" s="27" t="str">
        <x:v>OTHER_RUNTIME_OVERLAY</x:v>
      </x:c>
      <x:c r="L35" s="27" t="str">
        <x:v>Remain in owning dataset</x:v>
      </x:c>
      <x:c r="M35" s="27" t="str">
        <x:v>Not owned by the Common SEBI Listed-Entity Overlay.</x:v>
      </x:c>
      <x:c r="N35" s="27" t="str">
        <x:v>Recognised stock exchange, clearing corporation or depository operating in an IFSC.</x:v>
      </x:c>
      <x:c r="O35" s="27" t="str">
        <x:v>https://ifsca.gov.in/Legal/Index?MId=MMc3uVo6gKc%3D</x:v>
      </x:c>
      <x:c r="P35" s="27" t="str">
        <x:v>Yes</x:v>
      </x:c>
      <x:c r="Q35" s="27" t="str">
        <x:v>LOW</x:v>
      </x:c>
    </x:row>
    <x:row r="36">
      <x:c r="A36" s="27" t="str">
        <x:v>CAP-LAW032</x:v>
      </x:c>
      <x:c r="B36" s="27" t="str"/>
      <x:c r="C36" s="27" t="str">
        <x:v>Government Securities Act, 2006, as amended</x:v>
      </x:c>
      <x:c r="D36" s="27" t="str">
        <x:v>RBI</x:v>
      </x:c>
      <x:c r="E36" s="27" t="str">
        <x:v>Act</x:v>
      </x:c>
      <x:c r="F36" s="27" t="str">
        <x:v>CAP--</x:v>
      </x:c>
      <x:c r="G36" s="27" t="str">
        <x:v>All / As Applicable</x:v>
      </x:c>
      <x:c r="H36" s="27" t="str">
        <x:v>Conditional</x:v>
      </x:c>
      <x:c r="I36" s="27" t="str">
        <x:v>EXCLUDE – Other General Law</x:v>
      </x:c>
      <x:c r="J36" s="27" t="str">
        <x:v>Other cross-regulatory law</x:v>
      </x:c>
      <x:c r="K36" s="27" t="str">
        <x:v>OTHER_RUNTIME_OVERLAY</x:v>
      </x:c>
      <x:c r="L36" s="27" t="str">
        <x:v>Remain in owning dataset</x:v>
      </x:c>
      <x:c r="M36" s="27" t="str">
        <x:v>Not owned by the Common SEBI Listed-Entity Overlay.</x:v>
      </x:c>
      <x:c r="N36" s="27" t="str">
        <x:v>Holding, transfer or servicing of Government securities where applicable.</x:v>
      </x:c>
      <x:c r="O36" s="27" t="str">
        <x:v>https://www.indiacode.nic.in/handle/123456789/2059?locale=en</x:v>
      </x:c>
      <x:c r="P36" s="27" t="str">
        <x:v>Yes</x:v>
      </x:c>
      <x:c r="Q36" s="27" t="str">
        <x:v>LOW</x:v>
      </x:c>
    </x:row>
    <x:row r="37">
      <x:c r="A37" s="27" t="str">
        <x:v>CAP-LAW033</x:v>
      </x:c>
      <x:c r="B37" s="27" t="str"/>
      <x:c r="C37" s="27" t="str">
        <x:v>Payment and Settlement Systems Act, 2007, as amended</x:v>
      </x:c>
      <x:c r="D37" s="27" t="str">
        <x:v>RBI</x:v>
      </x:c>
      <x:c r="E37" s="27" t="str">
        <x:v>Act</x:v>
      </x:c>
      <x:c r="F37" s="27" t="str">
        <x:v>CAP--</x:v>
      </x:c>
      <x:c r="G37" s="27" t="str">
        <x:v>All / As Applicable</x:v>
      </x:c>
      <x:c r="H37" s="27" t="str">
        <x:v>Conditional</x:v>
      </x:c>
      <x:c r="I37" s="27" t="str">
        <x:v>EXCLUDE – Other General Law</x:v>
      </x:c>
      <x:c r="J37" s="27" t="str">
        <x:v>Other cross-regulatory law</x:v>
      </x:c>
      <x:c r="K37" s="27" t="str">
        <x:v>OTHER_RUNTIME_OVERLAY</x:v>
      </x:c>
      <x:c r="L37" s="27" t="str">
        <x:v>Remain in owning dataset</x:v>
      </x:c>
      <x:c r="M37" s="27" t="str">
        <x:v>Not owned by the Common SEBI Listed-Entity Overlay.</x:v>
      </x:c>
      <x:c r="N37" s="27" t="str">
        <x:v>Payment or settlement system requiring RBI authorisation or interfacing with regulated payment systems.</x:v>
      </x:c>
      <x:c r="O37" s="27" t="str">
        <x:v>https://www.indiacode.nic.in/handle/123456789/2082?locale=en</x:v>
      </x:c>
      <x:c r="P37" s="27" t="str">
        <x:v>Yes</x:v>
      </x:c>
      <x:c r="Q37" s="27" t="str">
        <x:v>LOW</x:v>
      </x:c>
    </x:row>
    <x:row r="38">
      <x:c r="A38" s="27" t="str">
        <x:v>CAP-LAW034</x:v>
      </x:c>
      <x:c r="B38" s="27" t="str"/>
      <x:c r="C38" s="27" t="str">
        <x:v>Foreign Contribution (Regulation) Act, 2010, as amended</x:v>
      </x:c>
      <x:c r="D38" s="27" t="str">
        <x:v>MHA</x:v>
      </x:c>
      <x:c r="E38" s="27" t="str">
        <x:v>Act</x:v>
      </x:c>
      <x:c r="F38" s="27" t="str">
        <x:v>CAP--</x:v>
      </x:c>
      <x:c r="G38" s="27" t="str">
        <x:v>All / As Applicable</x:v>
      </x:c>
      <x:c r="H38" s="27" t="str">
        <x:v>Conditional</x:v>
      </x:c>
      <x:c r="I38" s="27" t="str">
        <x:v>EXCLUDE – Common Corporate Core</x:v>
      </x:c>
      <x:c r="J38" s="27" t="str">
        <x:v>Corporate law</x:v>
      </x:c>
      <x:c r="K38" s="27" t="str">
        <x:v>CORPORATE_APPLICABILITY</x:v>
      </x:c>
      <x:c r="L38" s="27" t="str">
        <x:v>Runtime Common Corporate Core</x:v>
      </x:c>
      <x:c r="M38" s="27" t="str">
        <x:v>Owned by the separate Common Corporate Core and must not be duplicated in the SEBI overlay.</x:v>
      </x:c>
      <x:c r="N38" s="27" t="str">
        <x:v>Social Stock Exchange NPO receiving or using foreign contribution.</x:v>
      </x:c>
      <x:c r="O38" s="27" t="str">
        <x:v>https://www.indiacode.nic.in/handle/123456789/2098?view_type=browse</x:v>
      </x:c>
      <x:c r="P38" s="27" t="str">
        <x:v>Yes</x:v>
      </x:c>
      <x:c r="Q38" s="27" t="str">
        <x:v>LOW</x:v>
      </x:c>
    </x:row>
    <x:row r="39">
      <x:c r="A39" s="27" t="str">
        <x:v>CAP-LAW035</x:v>
      </x:c>
      <x:c r="B39" s="27" t="str"/>
      <x:c r="C39" s="27" t="str">
        <x:v>Insolvency and Bankruptcy Code, 2016, as amended</x:v>
      </x:c>
      <x:c r="D39" s="27" t="str">
        <x:v>MCA</x:v>
      </x:c>
      <x:c r="E39" s="27" t="str">
        <x:v>Act</x:v>
      </x:c>
      <x:c r="F39" s="27" t="str">
        <x:v>CAP--</x:v>
      </x:c>
      <x:c r="G39" s="27" t="str">
        <x:v>All / As Applicable</x:v>
      </x:c>
      <x:c r="H39" s="27" t="str">
        <x:v>Conditional</x:v>
      </x:c>
      <x:c r="I39" s="27" t="str">
        <x:v>EXCLUDE – Common Corporate Core</x:v>
      </x:c>
      <x:c r="J39" s="27" t="str">
        <x:v>Corporate law</x:v>
      </x:c>
      <x:c r="K39" s="27" t="str">
        <x:v>CORPORATE_APPLICABILITY</x:v>
      </x:c>
      <x:c r="L39" s="27" t="str">
        <x:v>Runtime Common Corporate Core</x:v>
      </x:c>
      <x:c r="M39" s="27" t="str">
        <x:v>Owned by the separate Common Corporate Core and must not be duplicated in the SEBI overlay.</x:v>
      </x:c>
      <x:c r="N39" s="27" t="str">
        <x:v>Default, insolvency or resolution affecting listed debt or creditor rights.</x:v>
      </x:c>
      <x:c r="O39" s="27" t="str">
        <x:v>https://www.indiacode.nic.in/handle/123456789/2154</x:v>
      </x:c>
      <x:c r="P39" s="27" t="str">
        <x:v>Yes</x:v>
      </x:c>
      <x:c r="Q39" s="27" t="str">
        <x:v>LOW</x:v>
      </x:c>
    </x:row>
    <x:row r="40">
      <x:c r="A40" s="27" t="str">
        <x:v>CAP-LAW036</x:v>
      </x:c>
      <x:c r="B40" s="27" t="str"/>
      <x:c r="C40" s="27" t="str">
        <x:v>Securities and Exchange Board of India (Mutual Funds) Regulations, 2026 [last amended July 7, 2026]</x:v>
      </x:c>
      <x:c r="D40" s="27" t="str">
        <x:v>SEBI</x:v>
      </x:c>
      <x:c r="E40" s="27" t="str">
        <x:v>Regulations</x:v>
      </x:c>
      <x:c r="F40" s="27" t="str">
        <x:v>CAP-LAW001</x:v>
      </x:c>
      <x:c r="G40" s="27" t="str">
        <x:v>All / As Applicable</x:v>
      </x:c>
      <x:c r="H40" s="27" t="str">
        <x:v>Mandatory / Conditional</x:v>
      </x:c>
      <x:c r="I40" s="27" t="str">
        <x:v>EXCLUDE – Capital Markets Entity</x:v>
      </x:c>
      <x:c r="J40" s="27" t="str">
        <x:v>Intermediary/MII/fund/market activity</x:v>
      </x:c>
      <x:c r="K40" s="27" t="str">
        <x:v>CAPITAL_MARKETS_ROLE</x:v>
      </x:c>
      <x:c r="L40" s="27" t="str">
        <x:v>Remain in Capital Markets</x:v>
      </x:c>
      <x:c r="M40" s="27" t="str">
        <x:v>Regulates a securities-market intermediary, fund, MII, investor category or market activity rather than a company merely because it is listed.</x:v>
      </x:c>
      <x:c r="N40" s="27" t="str">
        <x:v>A registration, filing, transaction, market-infrastructure, investor-service or statutory event creates a fee, levy, tax, stamp-duty, collection, remittance, reconciliation or reporting obligation.</x:v>
      </x:c>
      <x:c r="O40" s="27" t="str">
        <x:v>https://www.sebi.gov.in/legal/regulations/</x:v>
      </x:c>
      <x:c r="P40" s="27" t="str">
        <x:v>Yes</x:v>
      </x:c>
      <x:c r="Q40" s="27" t="str">
        <x:v>LOW</x:v>
      </x:c>
    </x:row>
    <x:row r="41">
      <x:c r="A41" s="27" t="str">
        <x:v>CAP-LAW037</x:v>
      </x:c>
      <x:c r="B41" s="27" t="str"/>
      <x:c r="C41" s="27" t="str">
        <x:v>Securities and Exchange Board of India (Stock Brokers) Regulations, 2026</x:v>
      </x:c>
      <x:c r="D41" s="27" t="str">
        <x:v>SEBI</x:v>
      </x:c>
      <x:c r="E41" s="27" t="str">
        <x:v>Regulations</x:v>
      </x:c>
      <x:c r="F41" s="27" t="str">
        <x:v>CAP-LAW001</x:v>
      </x:c>
      <x:c r="G41" s="27" t="str">
        <x:v>All / As Applicable</x:v>
      </x:c>
      <x:c r="H41" s="27" t="str">
        <x:v>Mandatory / Conditional</x:v>
      </x:c>
      <x:c r="I41" s="27" t="str">
        <x:v>EXCLUDE – Capital Markets Entity</x:v>
      </x:c>
      <x:c r="J41" s="27" t="str">
        <x:v>Intermediary/MII/fund/market activity</x:v>
      </x:c>
      <x:c r="K41" s="27" t="str">
        <x:v>CAPITAL_MARKETS_ROLE</x:v>
      </x:c>
      <x:c r="L41" s="27" t="str">
        <x:v>Remain in Capital Markets</x:v>
      </x:c>
      <x:c r="M41" s="27" t="str">
        <x:v>Regulates a securities-market intermediary, fund, MII, investor category or market activity rather than a company merely because it is listed.</x:v>
      </x:c>
      <x:c r="N41" s="27" t="str">
        <x:v>An inspection, investigation, show-cause notice, adjudication, direction, penalty, settlement, recovery, prosecution, regulatory action or appeal invokes the instrument.</x:v>
      </x:c>
      <x:c r="O41" s="27" t="str">
        <x:v>https://www.sebi.gov.in/legal/regulations/jan-2026/securities-and-exchange-board-of-india-stock-brokers-regulations-2026_98974.html</x:v>
      </x:c>
      <x:c r="P41" s="27" t="str">
        <x:v>Yes</x:v>
      </x:c>
      <x:c r="Q41" s="27" t="str">
        <x:v>LOW</x:v>
      </x:c>
    </x:row>
    <x:row r="42">
      <x:c r="A42" s="27" t="str">
        <x:v>CAP-LAW038</x:v>
      </x:c>
      <x:c r="B42" s="27" t="str"/>
      <x:c r="C42" s="27" t="str">
        <x:v>Securities and Exchange Board of India (Registrars to an Issue and Share Transfer Agents) Regulations, 2025</x:v>
      </x:c>
      <x:c r="D42" s="27" t="str">
        <x:v>SEBI</x:v>
      </x:c>
      <x:c r="E42" s="27" t="str">
        <x:v>Regulations</x:v>
      </x:c>
      <x:c r="F42" s="27" t="str">
        <x:v>CAP-LAW001</x:v>
      </x:c>
      <x:c r="G42" s="27" t="str">
        <x:v>All / As Applicable</x:v>
      </x:c>
      <x:c r="H42" s="27" t="str">
        <x:v>Mandatory / Conditional</x:v>
      </x:c>
      <x:c r="I42" s="27" t="str">
        <x:v>EXCLUDE – Capital Markets Entity</x:v>
      </x:c>
      <x:c r="J42" s="27" t="str">
        <x:v>Intermediary/MII/fund/market activity</x:v>
      </x:c>
      <x:c r="K42" s="27" t="str">
        <x:v>CAPITAL_MARKETS_ROLE</x:v>
      </x:c>
      <x:c r="L42" s="27" t="str">
        <x:v>Remain in Capital Markets</x:v>
      </x:c>
      <x:c r="M42" s="27" t="str">
        <x:v>Regulates a securities-market intermediary, fund, MII, investor category or market activity rather than a company merely because it is listed.</x:v>
      </x:c>
      <x:c r="N42" s="27" t="str">
        <x:v>Registrar to an issue or share transfer agent.</x:v>
      </x:c>
      <x:c r="O42" s="27" t="str">
        <x:v>https://www.sebi.gov.in/legal/regulations/dec-2025/securities-and-exchange-board-of-india-registrars-to-an-issue-and-share-transfer-agents-regulations-2025_98477.html</x:v>
      </x:c>
      <x:c r="P42" s="27" t="str">
        <x:v>Yes</x:v>
      </x:c>
      <x:c r="Q42" s="27" t="str">
        <x:v>LOW</x:v>
      </x:c>
    </x:row>
    <x:row r="43">
      <x:c r="A43" s="27" t="str">
        <x:v>CAP-LAW039</x:v>
      </x:c>
      <x:c r="B43" s="27" t="str"/>
      <x:c r="C43" s="27" t="str">
        <x:v>Securities and Exchange Board of India (Index Providers) Regulations, 2024 [last amended November 28, 2024]</x:v>
      </x:c>
      <x:c r="D43" s="27" t="str">
        <x:v>SEBI</x:v>
      </x:c>
      <x:c r="E43" s="27" t="str">
        <x:v>Regulations</x:v>
      </x:c>
      <x:c r="F43" s="27" t="str">
        <x:v>CAP-LAW001</x:v>
      </x:c>
      <x:c r="G43" s="27" t="str">
        <x:v>All / As Applicable</x:v>
      </x:c>
      <x:c r="H43" s="27" t="str">
        <x:v>Mandatory / Conditional</x:v>
      </x:c>
      <x:c r="I43" s="27" t="str">
        <x:v>EXCLUDE – Capital Markets Entity</x:v>
      </x:c>
      <x:c r="J43" s="27" t="str">
        <x:v>Intermediary/MII/fund/market activity</x:v>
      </x:c>
      <x:c r="K43" s="27" t="str">
        <x:v>CAPITAL_MARKETS_ROLE</x:v>
      </x:c>
      <x:c r="L43" s="27" t="str">
        <x:v>Remain in Capital Markets</x:v>
      </x:c>
      <x:c r="M43" s="27" t="str">
        <x:v>Regulates a securities-market intermediary, fund, MII, investor category or market activity rather than a company merely because it is listed.</x:v>
      </x:c>
      <x:c r="N43" s="27" t="str">
        <x:v>Provider of a significant index within the regulatory scope.</x:v>
      </x:c>
      <x:c r="O43" s="27" t="str">
        <x:v>https://www.sebi.gov.in/legal/regulations/nov-2024/securities-and-exchange-board-of-india-index-providers-regulations-2024-last-amended-on-november-28-2024-_89268.html</x:v>
      </x:c>
      <x:c r="P43" s="27" t="str">
        <x:v>Yes</x:v>
      </x:c>
      <x:c r="Q43" s="27" t="str">
        <x:v>LOW</x:v>
      </x:c>
    </x:row>
    <x:row r="44">
      <x:c r="A44" s="27" t="str">
        <x:v>CAP-LAW040</x:v>
      </x:c>
      <x:c r="B44" s="27" t="str">
        <x:v>PENDING APPROVAL</x:v>
      </x:c>
      <x:c r="C44" s="27" t="str">
        <x:v>Securities and Exchange Board of India (Delisting of Equity Shares) Regulations, 2021 [last amended September 3, 2025]</x:v>
      </x:c>
      <x:c r="D44" s="27" t="str">
        <x:v>SEBI</x:v>
      </x:c>
      <x:c r="E44" s="27" t="str">
        <x:v>Regulations</x:v>
      </x:c>
      <x:c r="F44" s="27" t="str">
        <x:v>CAP-LAW002</x:v>
      </x:c>
      <x:c r="G44" s="27" t="str">
        <x:v>All / As Applicable</x:v>
      </x:c>
      <x:c r="H44" s="27" t="str">
        <x:v>Mandatory / Conditional</x:v>
      </x:c>
      <x:c r="I44" s="27" t="str">
        <x:v>INCLUDE – Conditional Corporate Action</x:v>
      </x:c>
      <x:c r="J44" s="27" t="str">
        <x:v>Issue/corporate action</x:v>
      </x:c>
      <x:c r="K44" s="27" t="str">
        <x:v>ISSUE_OR_CORPORATE_ACTION</x:v>
      </x:c>
      <x:c r="L44" s="27" t="str">
        <x:v>Extract issuer/listed-company scope</x:v>
      </x:c>
      <x:c r="M44" s="27" t="str">
        <x:v>Applies when the listed/proposed-to-be-listed company undertakes the stated issue or corporate action.</x:v>
      </x:c>
      <x:c r="N44" s="27" t="str">
        <x:v>Delisting of equity shares from a recognised stock exchange.</x:v>
      </x:c>
      <x:c r="O44" s="27" t="str">
        <x:v>https://www.sebi.gov.in/legal/regulations/sep-2025/securities-and-exchange-board-of-india-delisting-of-equity-shares-regulations-2021-last-amended-on-september-3-2025-_96548.html</x:v>
      </x:c>
      <x:c r="P44" s="27" t="str">
        <x:v>Yes</x:v>
      </x:c>
      <x:c r="Q44" s="27" t="str">
        <x:v>HIGH</x:v>
      </x:c>
    </x:row>
    <x:row r="45">
      <x:c r="A45" s="27" t="str">
        <x:v>CAP-LAW041</x:v>
      </x:c>
      <x:c r="B45" s="27" t="str">
        <x:v>PENDING APPROVAL</x:v>
      </x:c>
      <x:c r="C45" s="27" t="str">
        <x:v>Securities and Exchange Board of India (Issue and Listing of Non-Convertible Securities) Regulations, 2021, as amended</x:v>
      </x:c>
      <x:c r="D45" s="27" t="str">
        <x:v>SEBI</x:v>
      </x:c>
      <x:c r="E45" s="27" t="str">
        <x:v>Regulations</x:v>
      </x:c>
      <x:c r="F45" s="27" t="str">
        <x:v>CAP-LAW001</x:v>
      </x:c>
      <x:c r="G45" s="27" t="str">
        <x:v>All / As Applicable</x:v>
      </x:c>
      <x:c r="H45" s="27" t="str">
        <x:v>Mandatory / Conditional</x:v>
      </x:c>
      <x:c r="I45" s="27" t="str">
        <x:v>INCLUDE – Debt/Security-Type</x:v>
      </x:c>
      <x:c r="J45" s="27" t="str">
        <x:v>Debt and designated securities</x:v>
      </x:c>
      <x:c r="K45" s="27" t="str">
        <x:v>DEBT_OR_OTHER_SECURITY_LISTED</x:v>
      </x:c>
      <x:c r="L45" s="27" t="str">
        <x:v>Extract issuer-facing scope</x:v>
      </x:c>
      <x:c r="M45" s="27" t="str">
        <x:v>Applies only to the relevant listed debt or designated-security issuance/continuing-compliance pathway.</x:v>
      </x:c>
      <x:c r="N45" s="27" t="str">
        <x:v>A registration, filing, transaction, market-infrastructure, investor-service or statutory event creates a fee, levy, tax, stamp-duty, collection, remittance, reconciliation or reporting obligation.</x:v>
      </x:c>
      <x:c r="O45" s="27" t="str">
        <x:v>https://www.sebi.gov.in/legal/regulations/</x:v>
      </x:c>
      <x:c r="P45" s="27" t="str">
        <x:v>Yes</x:v>
      </x:c>
      <x:c r="Q45" s="27" t="str">
        <x:v>HIGH</x:v>
      </x:c>
    </x:row>
    <x:row r="46">
      <x:c r="A46" s="27" t="str">
        <x:v>CAP-LAW042</x:v>
      </x:c>
      <x:c r="B46" s="27" t="str">
        <x:v>PENDING APPROVAL</x:v>
      </x:c>
      <x:c r="C46" s="27" t="str">
        <x:v>Securities and Exchange Board of India (Share Based Employee Benefits and Sweat Equity) Regulations, 2021 [last amended December 4, 2025]</x:v>
      </x:c>
      <x:c r="D46" s="27" t="str">
        <x:v>SEBI</x:v>
      </x:c>
      <x:c r="E46" s="27" t="str">
        <x:v>Regulations</x:v>
      </x:c>
      <x:c r="F46" s="27" t="str">
        <x:v>CAP-LAW001</x:v>
      </x:c>
      <x:c r="G46" s="27" t="str">
        <x:v>Listed Entities / As Applicable</x:v>
      </x:c>
      <x:c r="H46" s="27" t="str">
        <x:v>Mandatory / Conditional</x:v>
      </x:c>
      <x:c r="I46" s="27" t="str">
        <x:v>INCLUDE – Conditional Corporate Action</x:v>
      </x:c>
      <x:c r="J46" s="27" t="str">
        <x:v>Issue/corporate action</x:v>
      </x:c>
      <x:c r="K46" s="27" t="str">
        <x:v>ISSUE_OR_CORPORATE_ACTION</x:v>
      </x:c>
      <x:c r="L46" s="27" t="str">
        <x:v>Extract issuer/listed-company scope</x:v>
      </x:c>
      <x:c r="M46" s="27" t="str">
        <x:v>Applies when the listed/proposed-to-be-listed company undertakes the stated issue or corporate action.</x:v>
      </x:c>
      <x:c r="N46" s="27" t="str">
        <x:v>Listed-company employee benefit scheme, pre-IPO scheme transition, share issuance, trust operation or sweat-equity event.</x:v>
      </x:c>
      <x:c r="O46" s="27" t="str">
        <x:v>https://www.sebi.gov.in/legal/regulations/dec-2025/securities-and-exchange-board-of-india-share-based-employee-benefits-and-sweat-equity-regulations-2021-last-amended-on-december-4-2025-_98638.html</x:v>
      </x:c>
      <x:c r="P46" s="27" t="str">
        <x:v>Yes</x:v>
      </x:c>
      <x:c r="Q46" s="27" t="str">
        <x:v>HIGH</x:v>
      </x:c>
    </x:row>
    <x:row r="47">
      <x:c r="A47" s="27" t="str">
        <x:v>CAP-LAW043</x:v>
      </x:c>
      <x:c r="B47" s="27" t="str"/>
      <x:c r="C47" s="27" t="str">
        <x:v>Securities and Exchange Board of India (Vault Managers) Regulations, 2021 [last amended February 10, 2025]</x:v>
      </x:c>
      <x:c r="D47" s="27" t="str">
        <x:v>SEBI</x:v>
      </x:c>
      <x:c r="E47" s="27" t="str">
        <x:v>Regulations</x:v>
      </x:c>
      <x:c r="F47" s="27" t="str">
        <x:v>CAP-LAW001</x:v>
      </x:c>
      <x:c r="G47" s="27" t="str">
        <x:v>All / As Applicable</x:v>
      </x:c>
      <x:c r="H47" s="27" t="str">
        <x:v>Mandatory / Conditional</x:v>
      </x:c>
      <x:c r="I47" s="27" t="str">
        <x:v>EXCLUDE – Capital Markets Entity</x:v>
      </x:c>
      <x:c r="J47" s="27" t="str">
        <x:v>Intermediary/MII/fund/market activity</x:v>
      </x:c>
      <x:c r="K47" s="27" t="str">
        <x:v>CAPITAL_MARKETS_ROLE</x:v>
      </x:c>
      <x:c r="L47" s="27" t="str">
        <x:v>Remain in Capital Markets</x:v>
      </x:c>
      <x:c r="M47" s="27" t="str">
        <x:v>Regulates a securities-market intermediary, fund, MII, investor category or market activity rather than a company merely because it is listed.</x:v>
      </x:c>
      <x:c r="N47" s="27" t="str">
        <x:v>Vault manager or electronic gold receipt ecosystem participant.</x:v>
      </x:c>
      <x:c r="O47" s="27" t="str">
        <x:v>https://www.sebi.gov.in/legal/regulations/feb-2025/securities-and-exchange-board-of-india-vault-managers-regulations-2021-last-amended-on-february-10-2025-_92416.html</x:v>
      </x:c>
      <x:c r="P47" s="27" t="str">
        <x:v>Yes</x:v>
      </x:c>
      <x:c r="Q47" s="27" t="str">
        <x:v>LOW</x:v>
      </x:c>
    </x:row>
    <x:row r="48">
      <x:c r="A48" s="27" t="str">
        <x:v>CAP-LAW044</x:v>
      </x:c>
      <x:c r="B48" s="27" t="str"/>
      <x:c r="C48" s="27" t="str">
        <x:v>Securities and Exchange Board of India (Portfolio Managers) Regulations, 2020 [last amended September 3, 2025]</x:v>
      </x:c>
      <x:c r="D48" s="27" t="str">
        <x:v>SEBI</x:v>
      </x:c>
      <x:c r="E48" s="27" t="str">
        <x:v>Regulations</x:v>
      </x:c>
      <x:c r="F48" s="27" t="str">
        <x:v>CAP-LAW001</x:v>
      </x:c>
      <x:c r="G48" s="27" t="str">
        <x:v>All / As Applicable</x:v>
      </x:c>
      <x:c r="H48" s="27" t="str">
        <x:v>Mandatory / Conditional</x:v>
      </x:c>
      <x:c r="I48" s="27" t="str">
        <x:v>EXCLUDE – Capital Markets Entity</x:v>
      </x:c>
      <x:c r="J48" s="27" t="str">
        <x:v>Intermediary/MII/fund/market activity</x:v>
      </x:c>
      <x:c r="K48" s="27" t="str">
        <x:v>CAPITAL_MARKETS_ROLE</x:v>
      </x:c>
      <x:c r="L48" s="27" t="str">
        <x:v>Remain in Capital Markets</x:v>
      </x:c>
      <x:c r="M48" s="27" t="str">
        <x:v>Regulates a securities-market intermediary, fund, MII, investor category or market activity rather than a company merely because it is listed.</x:v>
      </x:c>
      <x:c r="N48" s="27" t="str">
        <x:v>A registration, filing, transaction, market-infrastructure, investor-service or statutory event creates a fee, levy, tax, stamp-duty, collection, remittance, reconciliation or reporting obligation.</x:v>
      </x:c>
      <x:c r="O48" s="27" t="str">
        <x:v>https://www.sebi.gov.in/legal/regulations/sep-2025/securities-and-exchange-board-of-india-portfolio-managers-regulations-2020-last-amended-on-september-03-2025-_96560.html</x:v>
      </x:c>
      <x:c r="P48" s="27" t="str">
        <x:v>Yes</x:v>
      </x:c>
      <x:c r="Q48" s="27" t="str">
        <x:v>LOW</x:v>
      </x:c>
    </x:row>
    <x:row r="49">
      <x:c r="A49" s="27" t="str">
        <x:v>CAP-LAW045</x:v>
      </x:c>
      <x:c r="B49" s="27" t="str"/>
      <x:c r="C49" s="27" t="str">
        <x:v>Securities and Exchange Board of India (Foreign Portfolio Investors) Regulations, 2019 [last amended July 7, 2026]</x:v>
      </x:c>
      <x:c r="D49" s="27" t="str">
        <x:v>Securities and Exchange Board of India</x:v>
      </x:c>
      <x:c r="E49" s="27" t="str">
        <x:v>Regulations</x:v>
      </x:c>
      <x:c r="F49" s="27" t="str">
        <x:v>CAP-LAW001</x:v>
      </x:c>
      <x:c r="G49" s="27" t="str">
        <x:v>All / As Applicable</x:v>
      </x:c>
      <x:c r="H49" s="27" t="str">
        <x:v>Direct / Conditional</x:v>
      </x:c>
      <x:c r="I49" s="27" t="str">
        <x:v>EXCLUDE – Capital Markets Entity</x:v>
      </x:c>
      <x:c r="J49" s="27" t="str">
        <x:v>Intermediary/MII/fund/market activity</x:v>
      </x:c>
      <x:c r="K49" s="27" t="str">
        <x:v>CAPITAL_MARKETS_ROLE</x:v>
      </x:c>
      <x:c r="L49" s="27" t="str">
        <x:v>Remain in Capital Markets</x:v>
      </x:c>
      <x:c r="M49" s="27" t="str">
        <x:v>Regulates a securities-market intermediary, fund, MII, investor category or market activity rather than a company merely because it is listed.</x:v>
      </x:c>
      <x:c r="N49" s="27" t="str">
        <x:v>An inspection, investigation, show-cause notice, adjudication, direction, penalty, settlement, recovery, prosecution, regulatory action or appeal invokes the instrument.</x:v>
      </x:c>
      <x:c r="O49" s="27" t="str">
        <x:v>https://www.sebi.gov.in/legal/regulations/jul-2026/securities-and-exchange-board-of-india-foreign-portfolio-investors-amendment-regulations-2026_102857.html</x:v>
      </x:c>
      <x:c r="P49" s="27" t="str">
        <x:v>Yes</x:v>
      </x:c>
      <x:c r="Q49" s="27" t="str">
        <x:v>LOW</x:v>
      </x:c>
    </x:row>
    <x:row r="50">
      <x:c r="A50" s="27" t="str">
        <x:v>CAP-LAW046</x:v>
      </x:c>
      <x:c r="B50" s="27" t="str"/>
      <x:c r="C50" s="27" t="str">
        <x:v>Securities and Exchange Board of India (Appointment of Administrator and Procedure for Refunding to the Investors) Regulations, 2018, as amended</x:v>
      </x:c>
      <x:c r="D50" s="27" t="str">
        <x:v>SEBI</x:v>
      </x:c>
      <x:c r="E50" s="27" t="str">
        <x:v>Regulations</x:v>
      </x:c>
      <x:c r="F50" s="27" t="str">
        <x:v>CAP-LAW001</x:v>
      </x:c>
      <x:c r="G50" s="27" t="str">
        <x:v>All / As Applicable</x:v>
      </x:c>
      <x:c r="H50" s="27" t="str">
        <x:v>Mandatory / Conditional</x:v>
      </x:c>
      <x:c r="I50" s="27" t="str">
        <x:v>HOLD – Applicability Review</x:v>
      </x:c>
      <x:c r="J50" s="27" t="str">
        <x:v>Cross-cutting SEBI review</x:v>
      </x:c>
      <x:c r="K50" s="27" t="str">
        <x:v>LEGAL_REVIEW_REQUIRED</x:v>
      </x:c>
      <x:c r="L50" s="27" t="str">
        <x:v>Hold</x:v>
      </x:c>
      <x:c r="M50" s="27" t="str">
        <x:v>Potential listed-company relevance is not sufficiently established at law-family level.</x:v>
      </x:c>
      <x:c r="N50" s="27" t="str">
        <x:v>An inspection, investigation, show-cause notice, adjudication, direction, penalty, settlement, recovery, prosecution, regulatory action or appeal invokes the instrument.</x:v>
      </x:c>
      <x:c r="O50" s="27" t="str">
        <x:v>https://www.sebi.gov.in/legal/regulations/</x:v>
      </x:c>
      <x:c r="P50" s="27" t="str">
        <x:v>Yes</x:v>
      </x:c>
      <x:c r="Q50" s="27" t="str">
        <x:v>HIGH</x:v>
      </x:c>
    </x:row>
    <x:row r="51">
      <x:c r="A51" s="27" t="str">
        <x:v>CAP-LAW047</x:v>
      </x:c>
      <x:c r="B51" s="27" t="str">
        <x:v>PENDING APPROVAL</x:v>
      </x:c>
      <x:c r="C51" s="27" t="str">
        <x:v>Securities and Exchange Board of India (Buy-Back of Securities) Regulations, 2018 [last amended July 6, 2026]</x:v>
      </x:c>
      <x:c r="D51" s="27" t="str">
        <x:v>SEBI</x:v>
      </x:c>
      <x:c r="E51" s="27" t="str">
        <x:v>Regulations</x:v>
      </x:c>
      <x:c r="F51" s="27" t="str">
        <x:v>CAP-LAW001</x:v>
      </x:c>
      <x:c r="G51" s="27" t="str">
        <x:v>All / As Applicable</x:v>
      </x:c>
      <x:c r="H51" s="27" t="str">
        <x:v>Mandatory / Conditional</x:v>
      </x:c>
      <x:c r="I51" s="27" t="str">
        <x:v>INCLUDE – Conditional Corporate Action</x:v>
      </x:c>
      <x:c r="J51" s="27" t="str">
        <x:v>Issue/corporate action</x:v>
      </x:c>
      <x:c r="K51" s="27" t="str">
        <x:v>ISSUE_OR_CORPORATE_ACTION</x:v>
      </x:c>
      <x:c r="L51" s="27" t="str">
        <x:v>Extract issuer/listed-company scope</x:v>
      </x:c>
      <x:c r="M51" s="27" t="str">
        <x:v>Applies when the listed/proposed-to-be-listed company undertakes the stated issue or corporate action.</x:v>
      </x:c>
      <x:c r="N51" s="27" t="str">
        <x:v>Buy-back by a listed company.</x:v>
      </x:c>
      <x:c r="O51" s="27" t="str">
        <x:v>https://www.sebi.gov.in/legal/regulations/jul-2026/securities-and-exchange-board-of-india-buy-back-of-securities-regulations-2018-last-amended-on-july-6-2026-_103042.html</x:v>
      </x:c>
      <x:c r="P51" s="27" t="str">
        <x:v>Yes</x:v>
      </x:c>
      <x:c r="Q51" s="27" t="str">
        <x:v>HIGH</x:v>
      </x:c>
    </x:row>
    <x:row r="52">
      <x:c r="A52" s="27" t="str">
        <x:v>CAP-LAW048</x:v>
      </x:c>
      <x:c r="B52" s="27" t="str"/>
      <x:c r="C52" s="27" t="str">
        <x:v>Securities and Exchange Board of India (Depositories and Participants) Regulations, 2018, as amended</x:v>
      </x:c>
      <x:c r="D52" s="27" t="str">
        <x:v>SEBI</x:v>
      </x:c>
      <x:c r="E52" s="27" t="str">
        <x:v>Regulations</x:v>
      </x:c>
      <x:c r="F52" s="27" t="str">
        <x:v>CAP-LAW001</x:v>
      </x:c>
      <x:c r="G52" s="27" t="str">
        <x:v>All / As Applicable</x:v>
      </x:c>
      <x:c r="H52" s="27" t="str">
        <x:v>Mandatory / Conditional</x:v>
      </x:c>
      <x:c r="I52" s="27" t="str">
        <x:v>HOLD – Issuer/Demat Boundary</x:v>
      </x:c>
      <x:c r="J52" s="27" t="str">
        <x:v>Demat and securities servicing</x:v>
      </x:c>
      <x:c r="K52" s="27" t="str">
        <x:v>DEMAT_OR_ISSUER_CONNECTIVITY</x:v>
      </x:c>
      <x:c r="L52" s="27" t="str">
        <x:v>Provision-level extraction required</x:v>
      </x:c>
      <x:c r="M52" s="27" t="str">
        <x:v>The family is mainly depository/participant regulation but contains issuer/RTA-facing obligations; wholesale transfer is prohibited.</x:v>
      </x:c>
      <x:c r="N52" s="27" t="str">
        <x:v>An inspection, investigation, show-cause notice, adjudication, direction, penalty, settlement, recovery, prosecution, regulatory action or appeal invokes the instrument.</x:v>
      </x:c>
      <x:c r="O52" s="27" t="str">
        <x:v>https://www.sebi.gov.in/</x:v>
      </x:c>
      <x:c r="P52" s="27" t="str">
        <x:v>Yes</x:v>
      </x:c>
      <x:c r="Q52" s="27" t="str">
        <x:v>HIGH</x:v>
      </x:c>
    </x:row>
    <x:row r="53">
      <x:c r="A53" s="27" t="str">
        <x:v>CAP-LAW049</x:v>
      </x:c>
      <x:c r="B53" s="27" t="str">
        <x:v>PENDING APPROVAL</x:v>
      </x:c>
      <x:c r="C53" s="27" t="str">
        <x:v>Securities and Exchange Board of India (Issue of Capital and Disclosure Requirements) Regulations, 2018, as amended</x:v>
      </x:c>
      <x:c r="D53" s="27" t="str">
        <x:v>SEBI</x:v>
      </x:c>
      <x:c r="E53" s="27" t="str">
        <x:v>Regulations</x:v>
      </x:c>
      <x:c r="F53" s="27" t="str">
        <x:v>CAP-LAW001</x:v>
      </x:c>
      <x:c r="G53" s="27" t="str">
        <x:v>All / As Applicable</x:v>
      </x:c>
      <x:c r="H53" s="27" t="str">
        <x:v>Mandatory / Conditional</x:v>
      </x:c>
      <x:c r="I53" s="27" t="str">
        <x:v>INCLUDE – Conditional Corporate Action</x:v>
      </x:c>
      <x:c r="J53" s="27" t="str">
        <x:v>Issue/corporate action</x:v>
      </x:c>
      <x:c r="K53" s="27" t="str">
        <x:v>ISSUE_OR_CORPORATE_ACTION</x:v>
      </x:c>
      <x:c r="L53" s="27" t="str">
        <x:v>Extract issuer/listed-company scope</x:v>
      </x:c>
      <x:c r="M53" s="27" t="str">
        <x:v>Applies when the listed/proposed-to-be-listed company undertakes the stated issue or corporate action.</x:v>
      </x:c>
      <x:c r="N53" s="27" t="str">
        <x:v>A registration, filing, transaction, market-infrastructure, investor-service or statutory event creates a fee, levy, tax, stamp-duty, collection, remittance, reconciliation or reporting obligation.</x:v>
      </x:c>
      <x:c r="O53" s="27" t="str">
        <x:v>https://www.sebi.gov.in/legal/regulations/</x:v>
      </x:c>
      <x:c r="P53" s="27" t="str">
        <x:v>Yes</x:v>
      </x:c>
      <x:c r="Q53" s="27" t="str">
        <x:v>HIGH</x:v>
      </x:c>
    </x:row>
    <x:row r="54">
      <x:c r="A54" s="27" t="str">
        <x:v>CAP-LAW050</x:v>
      </x:c>
      <x:c r="B54" s="27" t="str"/>
      <x:c r="C54" s="27" t="str">
        <x:v>CAP-LAW050</x:v>
      </x:c>
      <x:c r="D54" s="27" t="str">
        <x:v>SEBI / Government Authority</x:v>
      </x:c>
      <x:c r="E54" s="27" t="str">
        <x:v>Act / Regulations / Circular</x:v>
      </x:c>
      <x:c r="F54" s="27" t="str">
        <x:v>CAP--</x:v>
      </x:c>
      <x:c r="G54" s="27" t="str">
        <x:v>All / As Applicable</x:v>
      </x:c>
      <x:c r="H54" s="27" t="str">
        <x:v>Mandatory / Conditional</x:v>
      </x:c>
      <x:c r="I54" s="27" t="str">
        <x:v>QUARANTINE – Source Defect</x:v>
      </x:c>
      <x:c r="J54" s="27" t="str">
        <x:v>Unresolved placeholder</x:v>
      </x:c>
      <x:c r="K54" s="27" t="str">
        <x:v>NONE</x:v>
      </x:c>
      <x:c r="L54" s="27" t="str">
        <x:v>Do not transfer</x:v>
      </x:c>
      <x:c r="M54" s="27" t="str">
        <x:v>Source record lacks an authoritative law title and approved parent treatment.</x:v>
      </x:c>
      <x:c r="N54" s="27" t="str">
        <x:v>An inspection, investigation, show-cause notice, adjudication, direction, penalty, settlement, recovery, prosecution, regulatory action or appeal invokes the instrument.</x:v>
      </x:c>
      <x:c r="O54" s="27" t="str">
        <x:v>https://www.sebi.gov.in/legal/regulations/</x:v>
      </x:c>
      <x:c r="P54" s="27" t="str">
        <x:v>Yes</x:v>
      </x:c>
      <x:c r="Q54" s="27" t="str">
        <x:v>CRITICAL</x:v>
      </x:c>
    </x:row>
    <x:row r="55">
      <x:c r="A55" s="27" t="str">
        <x:v>CAP-LAW051</x:v>
      </x:c>
      <x:c r="B55" s="27" t="str"/>
      <x:c r="C55" s="27" t="str">
        <x:v>Securities Contracts (Regulation) (Stock Exchanges and Clearing Corporations) Regulations, 2018 [last amended November 22, 2025]</x:v>
      </x:c>
      <x:c r="D55" s="27" t="str">
        <x:v>SEBI</x:v>
      </x:c>
      <x:c r="E55" s="27" t="str">
        <x:v>Regulations</x:v>
      </x:c>
      <x:c r="F55" s="27" t="str">
        <x:v>CAP-LAW002</x:v>
      </x:c>
      <x:c r="G55" s="27" t="str">
        <x:v>All / As Applicable</x:v>
      </x:c>
      <x:c r="H55" s="27" t="str">
        <x:v>Mandatory / Conditional</x:v>
      </x:c>
      <x:c r="I55" s="27" t="str">
        <x:v>EXCLUDE – Capital Markets Entity</x:v>
      </x:c>
      <x:c r="J55" s="27" t="str">
        <x:v>Intermediary/MII/fund/market activity</x:v>
      </x:c>
      <x:c r="K55" s="27" t="str">
        <x:v>CAPITAL_MARKETS_ROLE</x:v>
      </x:c>
      <x:c r="L55" s="27" t="str">
        <x:v>Remain in Capital Markets</x:v>
      </x:c>
      <x:c r="M55" s="27" t="str">
        <x:v>Regulates a securities-market intermediary, fund, MII, investor category or market activity rather than a company merely because it is listed.</x:v>
      </x:c>
      <x:c r="N55" s="27" t="str">
        <x:v>Recognised stock exchange or recognised clearing corporation.</x:v>
      </x:c>
      <x:c r="O55" s="27" t="str">
        <x:v>https://www.sebi.gov.in/legal/regulations/nov-2025/securities-contracts-regulation-stock-exchanges-and-clearing-corporations-regulations-2018-last-amended-on-november-22-2025-_98205.html</x:v>
      </x:c>
      <x:c r="P55" s="27" t="str">
        <x:v>Yes</x:v>
      </x:c>
      <x:c r="Q55" s="27" t="str">
        <x:v>LOW</x:v>
      </x:c>
    </x:row>
    <x:row r="56">
      <x:c r="A56" s="27" t="str">
        <x:v>CAP-LAW052</x:v>
      </x:c>
      <x:c r="B56" s="27" t="str"/>
      <x:c r="C56" s="27" t="str">
        <x:v>Securities and Exchange Board of India (Issue and Listing of Municipal Debt Securities) Regulations, 2015 [last amended July 8, 2026]</x:v>
      </x:c>
      <x:c r="D56" s="27" t="str">
        <x:v>SEBI</x:v>
      </x:c>
      <x:c r="E56" s="27" t="str">
        <x:v>Regulations</x:v>
      </x:c>
      <x:c r="F56" s="27" t="str">
        <x:v>CAP-LAW001</x:v>
      </x:c>
      <x:c r="G56" s="27" t="str">
        <x:v>Municipal Debt Securities / As Applicable</x:v>
      </x:c>
      <x:c r="H56" s="27" t="str">
        <x:v>Mandatory / Conditional</x:v>
      </x:c>
      <x:c r="I56" s="27" t="str">
        <x:v>EXCLUDE – Capital Markets Entity</x:v>
      </x:c>
      <x:c r="J56" s="27" t="str">
        <x:v>Intermediary/MII/fund/market activity</x:v>
      </x:c>
      <x:c r="K56" s="27" t="str">
        <x:v>CAPITAL_MARKETS_ROLE</x:v>
      </x:c>
      <x:c r="L56" s="27" t="str">
        <x:v>Remain in Capital Markets</x:v>
      </x:c>
      <x:c r="M56" s="27" t="str">
        <x:v>Regulates a securities-market intermediary, fund, MII, investor category or market activity rather than a company merely because it is listed.</x:v>
      </x:c>
      <x:c r="N56" s="27" t="str">
        <x:v>Issue, offer, listing, continuing disclosure or compliance relating to municipal debt securities under the SEBI ILMDS framework.</x:v>
      </x:c>
      <x:c r="O56" s="27" t="str">
        <x:v>https://www.sebi.gov.in/legal/regulations/jul-2026/securities-and-exchange-board-of-india-issue-and-listing-of-municipal-debt-securities-regulations-2015-last-amendment-on-july-08-2026-_102918.html</x:v>
      </x:c>
      <x:c r="P56" s="27" t="str">
        <x:v>Yes</x:v>
      </x:c>
      <x:c r="Q56" s="27" t="str">
        <x:v>LOW</x:v>
      </x:c>
    </x:row>
    <x:row r="57">
      <x:c r="A57" s="27" t="str">
        <x:v>CAP-LAW053</x:v>
      </x:c>
      <x:c r="B57" s="27" t="str">
        <x:v>PENDING APPROVAL</x:v>
      </x:c>
      <x:c r="C57" s="27" t="str">
        <x:v>Securities and Exchange Board of India (Listing Obligations and Disclosure Requirements) Regulations, 2015 [last amended July 14, 2026]</x:v>
      </x:c>
      <x:c r="D57" s="27" t="str">
        <x:v>SEBI</x:v>
      </x:c>
      <x:c r="E57" s="27" t="str">
        <x:v>Regulations</x:v>
      </x:c>
      <x:c r="F57" s="27" t="str">
        <x:v>CAP-LAW001</x:v>
      </x:c>
      <x:c r="G57" s="27" t="str">
        <x:v>All / As Applicable</x:v>
      </x:c>
      <x:c r="H57" s="27" t="str">
        <x:v>Mandatory / Conditional</x:v>
      </x:c>
      <x:c r="I57" s="27" t="str">
        <x:v>INCLUDE – Listed Entity Core</x:v>
      </x:c>
      <x:c r="J57" s="27" t="str">
        <x:v>Listed entity core</x:v>
      </x:c>
      <x:c r="K57" s="27" t="str">
        <x:v>EQUITY_OR_APPLICABLE_LISTED_SECURITY</x:v>
      </x:c>
      <x:c r="L57" s="27" t="str">
        <x:v>Extract listed-company scope</x:v>
      </x:c>
      <x:c r="M57" s="27" t="str">
        <x:v>Direct listed-company family; provision-level exemptions, thresholds and security-type limits remain for P-2.</x:v>
      </x:c>
      <x:c r="N57" s="27" t="str">
        <x:v>An inspection, investigation, show-cause notice, adjudication, direction, penalty, settlement, recovery, prosecution, regulatory action or appeal invokes the instrument.</x:v>
      </x:c>
      <x:c r="O57" s="27" t="str">
        <x:v>https://www.sebi.gov.in/legal/regulations/jul-2026/securities-and-exchange-board-of-india-listing-obligations-and-disclosure-requirements-regulations-2015-last-amended-on-july-14-2026-_102872.html</x:v>
      </x:c>
      <x:c r="P57" s="27" t="str">
        <x:v>Yes</x:v>
      </x:c>
      <x:c r="Q57" s="27" t="str">
        <x:v>HIGH</x:v>
      </x:c>
    </x:row>
    <x:row r="58">
      <x:c r="A58" s="27" t="str">
        <x:v>CAP-LAW054</x:v>
      </x:c>
      <x:c r="B58" s="27" t="str">
        <x:v>PENDING APPROVAL</x:v>
      </x:c>
      <x:c r="C58" s="27" t="str">
        <x:v>Securities and Exchange Board of India (Prohibition of Insider Trading) Regulations, 2015 [last amended March 12, 2025]</x:v>
      </x:c>
      <x:c r="D58" s="27" t="str">
        <x:v>SEBI</x:v>
      </x:c>
      <x:c r="E58" s="27" t="str">
        <x:v>Regulations</x:v>
      </x:c>
      <x:c r="F58" s="27" t="str">
        <x:v>CAP-LAW001</x:v>
      </x:c>
      <x:c r="G58" s="27" t="str">
        <x:v>All / As Applicable</x:v>
      </x:c>
      <x:c r="H58" s="27" t="str">
        <x:v>Mandatory / Conditional</x:v>
      </x:c>
      <x:c r="I58" s="27" t="str">
        <x:v>INCLUDE – Listed Entity Core</x:v>
      </x:c>
      <x:c r="J58" s="27" t="str">
        <x:v>Listed entity core</x:v>
      </x:c>
      <x:c r="K58" s="27" t="str">
        <x:v>EQUITY_OR_APPLICABLE_LISTED_SECURITY</x:v>
      </x:c>
      <x:c r="L58" s="27" t="str">
        <x:v>Extract listed-company scope</x:v>
      </x:c>
      <x:c r="M58" s="27" t="str">
        <x:v>Direct listed-company family; provision-level exemptions, thresholds and security-type limits remain for P-2.</x:v>
      </x:c>
      <x:c r="N58" s="27" t="str">
        <x:v>An inspection, investigation, show-cause notice, adjudication, direction, penalty, settlement, recovery, prosecution, regulatory action or appeal invokes the instrument.</x:v>
      </x:c>
      <x:c r="O58" s="27" t="str">
        <x:v>https://www.sebi.gov.in/legal/regulations/</x:v>
      </x:c>
      <x:c r="P58" s="27" t="str">
        <x:v>Yes</x:v>
      </x:c>
      <x:c r="Q58" s="27" t="str">
        <x:v>HIGH</x:v>
      </x:c>
    </x:row>
    <x:row r="59">
      <x:c r="A59" s="27" t="str">
        <x:v>CAP-LAW055</x:v>
      </x:c>
      <x:c r="B59" s="27" t="str"/>
      <x:c r="C59" s="27" t="str">
        <x:v>Securities and Exchange Board of India (Infrastructure Investment Trusts) Regulations, 2014 [last amended April 17, 2026]</x:v>
      </x:c>
      <x:c r="D59" s="27" t="str">
        <x:v>SEBI</x:v>
      </x:c>
      <x:c r="E59" s="27" t="str">
        <x:v>Regulations</x:v>
      </x:c>
      <x:c r="F59" s="27" t="str">
        <x:v>CAP-LAW001</x:v>
      </x:c>
      <x:c r="G59" s="27" t="str">
        <x:v>All / As Applicable</x:v>
      </x:c>
      <x:c r="H59" s="27" t="str">
        <x:v>Mandatory / Conditional</x:v>
      </x:c>
      <x:c r="I59" s="27" t="str">
        <x:v>EXCLUDE – Capital Markets Entity</x:v>
      </x:c>
      <x:c r="J59" s="27" t="str">
        <x:v>Intermediary/MII/fund/market activity</x:v>
      </x:c>
      <x:c r="K59" s="27" t="str">
        <x:v>CAPITAL_MARKETS_ROLE</x:v>
      </x:c>
      <x:c r="L59" s="27" t="str">
        <x:v>Remain in Capital Markets</x:v>
      </x:c>
      <x:c r="M59" s="27" t="str">
        <x:v>Regulates a securities-market intermediary, fund, MII, investor category or market activity rather than a company merely because it is listed.</x:v>
      </x:c>
      <x:c r="N59" s="27" t="str">
        <x:v>A registration, filing, transaction, market-infrastructure, investor-service or statutory event creates a fee, levy, tax, stamp-duty, collection, remittance, reconciliation or reporting obligation.</x:v>
      </x:c>
      <x:c r="O59" s="27" t="str">
        <x:v>https://www.sebi.gov.in/legal/regulations/</x:v>
      </x:c>
      <x:c r="P59" s="27" t="str">
        <x:v>Yes</x:v>
      </x:c>
      <x:c r="Q59" s="27" t="str">
        <x:v>LOW</x:v>
      </x:c>
    </x:row>
    <x:row r="60">
      <x:c r="A60" s="27" t="str">
        <x:v>CAP-LAW056</x:v>
      </x:c>
      <x:c r="B60" s="27" t="str"/>
      <x:c r="C60" s="27" t="str">
        <x:v>Securities and Exchange Board of India (Real Estate Investment Trusts) Regulations, 2014 [last amended April 18, 2026]</x:v>
      </x:c>
      <x:c r="D60" s="27" t="str">
        <x:v>SEBI</x:v>
      </x:c>
      <x:c r="E60" s="27" t="str">
        <x:v>Regulations</x:v>
      </x:c>
      <x:c r="F60" s="27" t="str">
        <x:v>CAP-LAW001</x:v>
      </x:c>
      <x:c r="G60" s="27" t="str">
        <x:v>All / As Applicable</x:v>
      </x:c>
      <x:c r="H60" s="27" t="str">
        <x:v>Mandatory / Conditional</x:v>
      </x:c>
      <x:c r="I60" s="27" t="str">
        <x:v>EXCLUDE – Capital Markets Entity</x:v>
      </x:c>
      <x:c r="J60" s="27" t="str">
        <x:v>Intermediary/MII/fund/market activity</x:v>
      </x:c>
      <x:c r="K60" s="27" t="str">
        <x:v>CAPITAL_MARKETS_ROLE</x:v>
      </x:c>
      <x:c r="L60" s="27" t="str">
        <x:v>Remain in Capital Markets</x:v>
      </x:c>
      <x:c r="M60" s="27" t="str">
        <x:v>Regulates a securities-market intermediary, fund, MII, investor category or market activity rather than a company merely because it is listed.</x:v>
      </x:c>
      <x:c r="N60" s="27" t="str">
        <x:v>A registration, filing, transaction, market-infrastructure, investor-service or statutory event creates a fee, levy, tax, stamp-duty, collection, remittance, reconciliation or reporting obligation.</x:v>
      </x:c>
      <x:c r="O60" s="27" t="str">
        <x:v>https://www.sebi.gov.in/legal/regulations/</x:v>
      </x:c>
      <x:c r="P60" s="27" t="str">
        <x:v>Yes</x:v>
      </x:c>
      <x:c r="Q60" s="27" t="str">
        <x:v>LOW</x:v>
      </x:c>
    </x:row>
    <x:row r="61">
      <x:c r="A61" s="27" t="str">
        <x:v>CAP-LAW057</x:v>
      </x:c>
      <x:c r="B61" s="27" t="str"/>
      <x:c r="C61" s="27" t="str">
        <x:v>Securities and Exchange Board of India (Research Analysts) Regulations, 2014 [last amended November 25, 2025]</x:v>
      </x:c>
      <x:c r="D61" s="27" t="str">
        <x:v>SEBI</x:v>
      </x:c>
      <x:c r="E61" s="27" t="str">
        <x:v>Regulations</x:v>
      </x:c>
      <x:c r="F61" s="27" t="str">
        <x:v>CAP-LAW001</x:v>
      </x:c>
      <x:c r="G61" s="27" t="str">
        <x:v>All / As Applicable</x:v>
      </x:c>
      <x:c r="H61" s="27" t="str">
        <x:v>Mandatory / Conditional</x:v>
      </x:c>
      <x:c r="I61" s="27" t="str">
        <x:v>EXCLUDE – Capital Markets Entity</x:v>
      </x:c>
      <x:c r="J61" s="27" t="str">
        <x:v>Intermediary/MII/fund/market activity</x:v>
      </x:c>
      <x:c r="K61" s="27" t="str">
        <x:v>CAPITAL_MARKETS_ROLE</x:v>
      </x:c>
      <x:c r="L61" s="27" t="str">
        <x:v>Remain in Capital Markets</x:v>
      </x:c>
      <x:c r="M61" s="27" t="str">
        <x:v>Regulates a securities-market intermediary, fund, MII, investor category or market activity rather than a company merely because it is listed.</x:v>
      </x:c>
      <x:c r="N61" s="27" t="str">
        <x:v>A registration, filing, transaction, market-infrastructure, investor-service or statutory event creates a fee, levy, tax, stamp-duty, collection, remittance, reconciliation or reporting obligation.</x:v>
      </x:c>
      <x:c r="O61" s="27" t="str">
        <x:v>https://www.sebi.gov.in/legal/regulations/nov-2025/securities-and-exchange-board-of-india-research-analysts-regulations-2014-last-amended-on-november-25-2025-_98248.html</x:v>
      </x:c>
      <x:c r="P61" s="27" t="str">
        <x:v>Yes</x:v>
      </x:c>
      <x:c r="Q61" s="27" t="str">
        <x:v>LOW</x:v>
      </x:c>
    </x:row>
    <x:row r="62">
      <x:c r="A62" s="27" t="str">
        <x:v>CAP-LAW058</x:v>
      </x:c>
      <x:c r="B62" s="27" t="str"/>
      <x:c r="C62" s="27" t="str">
        <x:v>Securities and Exchange Board of India (Investment Advisers) Regulations, 2013 [last amended November 25, 2025]</x:v>
      </x:c>
      <x:c r="D62" s="27" t="str">
        <x:v>SEBI</x:v>
      </x:c>
      <x:c r="E62" s="27" t="str">
        <x:v>Regulations</x:v>
      </x:c>
      <x:c r="F62" s="27" t="str">
        <x:v>CAP-LAW001</x:v>
      </x:c>
      <x:c r="G62" s="27" t="str">
        <x:v>All / As Applicable</x:v>
      </x:c>
      <x:c r="H62" s="27" t="str">
        <x:v>Mandatory / Conditional</x:v>
      </x:c>
      <x:c r="I62" s="27" t="str">
        <x:v>EXCLUDE – Capital Markets Entity</x:v>
      </x:c>
      <x:c r="J62" s="27" t="str">
        <x:v>Intermediary/MII/fund/market activity</x:v>
      </x:c>
      <x:c r="K62" s="27" t="str">
        <x:v>CAPITAL_MARKETS_ROLE</x:v>
      </x:c>
      <x:c r="L62" s="27" t="str">
        <x:v>Remain in Capital Markets</x:v>
      </x:c>
      <x:c r="M62" s="27" t="str">
        <x:v>Regulates a securities-market intermediary, fund, MII, investor category or market activity rather than a company merely because it is listed.</x:v>
      </x:c>
      <x:c r="N62" s="27" t="str">
        <x:v>A registration, filing, transaction, market-infrastructure, investor-service or statutory event creates a fee, levy, tax, stamp-duty, collection, remittance, reconciliation or reporting obligation.</x:v>
      </x:c>
      <x:c r="O62" s="27" t="str">
        <x:v>https://www.sebi.gov.in/legal/regulations/nov-2025/securities-and-exchange-board-of-india-investment-advisers-regulations-2013-and-securities-last-amended-on-november-25-2025-_98246.html</x:v>
      </x:c>
      <x:c r="P62" s="27" t="str">
        <x:v>Yes</x:v>
      </x:c>
      <x:c r="Q62" s="27" t="str">
        <x:v>LOW</x:v>
      </x:c>
    </x:row>
    <x:row r="63">
      <x:c r="A63" s="27" t="str">
        <x:v>CAP-LAW059</x:v>
      </x:c>
      <x:c r="B63" s="27" t="str"/>
      <x:c r="C63" s="27" t="str">
        <x:v>Securities and Exchange Board of India (Alternative Investment Funds) Regulations, 2012 [last amended July 14, 2026]</x:v>
      </x:c>
      <x:c r="D63" s="27" t="str">
        <x:v>SEBI</x:v>
      </x:c>
      <x:c r="E63" s="27" t="str">
        <x:v>Regulations</x:v>
      </x:c>
      <x:c r="F63" s="27" t="str">
        <x:v>CAP-LAW001</x:v>
      </x:c>
      <x:c r="G63" s="27" t="str">
        <x:v>All / As Applicable</x:v>
      </x:c>
      <x:c r="H63" s="27" t="str">
        <x:v>Mandatory / Conditional</x:v>
      </x:c>
      <x:c r="I63" s="27" t="str">
        <x:v>EXCLUDE – Capital Markets Entity</x:v>
      </x:c>
      <x:c r="J63" s="27" t="str">
        <x:v>Intermediary/MII/fund/market activity</x:v>
      </x:c>
      <x:c r="K63" s="27" t="str">
        <x:v>CAPITAL_MARKETS_ROLE</x:v>
      </x:c>
      <x:c r="L63" s="27" t="str">
        <x:v>Remain in Capital Markets</x:v>
      </x:c>
      <x:c r="M63" s="27" t="str">
        <x:v>Regulates a securities-market intermediary, fund, MII, investor category or market activity rather than a company merely because it is listed.</x:v>
      </x:c>
      <x:c r="N63" s="27" t="str">
        <x:v>An inspection, investigation, show-cause notice, adjudication, direction, penalty, settlement, recovery, prosecution, regulatory action or appeal invokes the instrument.</x:v>
      </x:c>
      <x:c r="O63" s="27" t="str">
        <x:v>https://www.sebi.gov.in/legal/regulations/</x:v>
      </x:c>
      <x:c r="P63" s="27" t="str">
        <x:v>Yes</x:v>
      </x:c>
      <x:c r="Q63" s="27" t="str">
        <x:v>LOW</x:v>
      </x:c>
    </x:row>
    <x:row r="64">
      <x:c r="A64" s="27" t="str">
        <x:v>CAP-LAW060</x:v>
      </x:c>
      <x:c r="B64" s="27" t="str">
        <x:v>PENDING APPROVAL</x:v>
      </x:c>
      <x:c r="C64" s="27" t="str">
        <x:v>Securities and Exchange Board of India (Substantial Acquisition of Shares and Takeovers) Regulations, 2011 [last amended December 5, 2025]</x:v>
      </x:c>
      <x:c r="D64" s="27" t="str">
        <x:v>SEBI</x:v>
      </x:c>
      <x:c r="E64" s="27" t="str">
        <x:v>Regulations</x:v>
      </x:c>
      <x:c r="F64" s="27" t="str">
        <x:v>CAP-LAW001</x:v>
      </x:c>
      <x:c r="G64" s="27" t="str">
        <x:v>All / As Applicable</x:v>
      </x:c>
      <x:c r="H64" s="27" t="str">
        <x:v>Mandatory / Conditional</x:v>
      </x:c>
      <x:c r="I64" s="27" t="str">
        <x:v>INCLUDE – Listed Entity Core</x:v>
      </x:c>
      <x:c r="J64" s="27" t="str">
        <x:v>Listed entity core</x:v>
      </x:c>
      <x:c r="K64" s="27" t="str">
        <x:v>EQUITY_OR_APPLICABLE_LISTED_SECURITY</x:v>
      </x:c>
      <x:c r="L64" s="27" t="str">
        <x:v>Extract listed-company scope</x:v>
      </x:c>
      <x:c r="M64" s="27" t="str">
        <x:v>Direct listed-company family; provision-level exemptions, thresholds and security-type limits remain for P-2.</x:v>
      </x:c>
      <x:c r="N64" s="27" t="str">
        <x:v>An inspection, investigation, show-cause notice, adjudication, direction, penalty, settlement, recovery, prosecution, regulatory action or appeal invokes the instrument.</x:v>
      </x:c>
      <x:c r="O64" s="27" t="str">
        <x:v>https://www.sebi.gov.in/legal/</x:v>
      </x:c>
      <x:c r="P64" s="27" t="str">
        <x:v>Yes</x:v>
      </x:c>
      <x:c r="Q64" s="27" t="str">
        <x:v>HIGH</x:v>
      </x:c>
    </x:row>
    <x:row r="65">
      <x:c r="A65" s="27" t="str">
        <x:v>CAP-LAW061</x:v>
      </x:c>
      <x:c r="B65" s="27" t="str"/>
      <x:c r="C65" s="27" t="str">
        <x:v>Securities and Exchange Board of India {KYC (Know Your Client) Registration Agency} Regulations, 2011 [last amended February 10, 2025]</x:v>
      </x:c>
      <x:c r="D65" s="27" t="str">
        <x:v>SEBI</x:v>
      </x:c>
      <x:c r="E65" s="27" t="str">
        <x:v>Regulations</x:v>
      </x:c>
      <x:c r="F65" s="27" t="str">
        <x:v>CAP-LAW001</x:v>
      </x:c>
      <x:c r="G65" s="27" t="str">
        <x:v>All / As Applicable</x:v>
      </x:c>
      <x:c r="H65" s="27" t="str">
        <x:v>Mandatory / Conditional</x:v>
      </x:c>
      <x:c r="I65" s="27" t="str">
        <x:v>EXCLUDE – Capital Markets Entity</x:v>
      </x:c>
      <x:c r="J65" s="27" t="str">
        <x:v>Intermediary/MII/fund/market activity</x:v>
      </x:c>
      <x:c r="K65" s="27" t="str">
        <x:v>CAPITAL_MARKETS_ROLE</x:v>
      </x:c>
      <x:c r="L65" s="27" t="str">
        <x:v>Remain in Capital Markets</x:v>
      </x:c>
      <x:c r="M65" s="27" t="str">
        <x:v>Regulates a securities-market intermediary, fund, MII, investor category or market activity rather than a company merely because it is listed.</x:v>
      </x:c>
      <x:c r="N65" s="27" t="str">
        <x:v>A registration, filing, transaction, market-infrastructure, investor-service or statutory event creates a fee, levy, tax, stamp-duty, collection, remittance, reconciliation or reporting obligation.</x:v>
      </x:c>
      <x:c r="O65" s="27" t="str">
        <x:v>https://www.sebi.gov.in/legal/regulations/feb-2025/securities-and-exchange-board-of-india-kyc-know-your-client-registration-agency-regulations-2011-last-amended-on-february-10-2025-_92423.html</x:v>
      </x:c>
      <x:c r="P65" s="27" t="str">
        <x:v>Yes</x:v>
      </x:c>
      <x:c r="Q65" s="27" t="str">
        <x:v>LOW</x:v>
      </x:c>
    </x:row>
    <x:row r="66">
      <x:c r="A66" s="27" t="str">
        <x:v>CAP-LAW062</x:v>
      </x:c>
      <x:c r="B66" s="27" t="str"/>
      <x:c r="C66" s="27" t="str">
        <x:v>Securities and Exchange Board of India (Investor Protection and Education Fund) Regulations, 2009 [last amended September 2, 2025]</x:v>
      </x:c>
      <x:c r="D66" s="27" t="str">
        <x:v>SEBI</x:v>
      </x:c>
      <x:c r="E66" s="27" t="str">
        <x:v>Regulations</x:v>
      </x:c>
      <x:c r="F66" s="27" t="str">
        <x:v>CAP-LAW001</x:v>
      </x:c>
      <x:c r="G66" s="27" t="str">
        <x:v>All / As Applicable</x:v>
      </x:c>
      <x:c r="H66" s="27" t="str">
        <x:v>Mandatory / Conditional</x:v>
      </x:c>
      <x:c r="I66" s="27" t="str">
        <x:v>HOLD – Applicability Review</x:v>
      </x:c>
      <x:c r="J66" s="27" t="str">
        <x:v>Cross-cutting SEBI review</x:v>
      </x:c>
      <x:c r="K66" s="27" t="str">
        <x:v>LEGAL_REVIEW_REQUIRED</x:v>
      </x:c>
      <x:c r="L66" s="27" t="str">
        <x:v>Hold</x:v>
      </x:c>
      <x:c r="M66" s="27" t="str">
        <x:v>Potential listed-company relevance is not sufficiently established at law-family level.</x:v>
      </x:c>
      <x:c r="N66" s="27" t="str">
        <x:v>Amounts credited to, or activities funded from, the SEBI Investor Protection and Education Fund.</x:v>
      </x:c>
      <x:c r="O66" s="27" t="str">
        <x:v>https://www.sebi.gov.in/legal/regulations/sep-2025/securities-and-exchange-board-of-india-investor-protection-and-education-fund-regulations-2009-last-amended-on-september-2-2025-_96542.html</x:v>
      </x:c>
      <x:c r="P66" s="27" t="str">
        <x:v>Yes</x:v>
      </x:c>
      <x:c r="Q66" s="27" t="str">
        <x:v>HIGH</x:v>
      </x:c>
    </x:row>
    <x:row r="67">
      <x:c r="A67" s="27" t="str">
        <x:v>CAP-LAW063</x:v>
      </x:c>
      <x:c r="B67" s="27" t="str"/>
      <x:c r="C67" s="27" t="str">
        <x:v>Securities and Exchange Board of India (Intermediaries) Regulations, 2008 [last amended April 16, 2026]</x:v>
      </x:c>
      <x:c r="D67" s="27" t="str">
        <x:v>SEBI</x:v>
      </x:c>
      <x:c r="E67" s="27" t="str">
        <x:v>Regulations</x:v>
      </x:c>
      <x:c r="F67" s="27" t="str">
        <x:v>CAP-LAW001</x:v>
      </x:c>
      <x:c r="G67" s="27" t="str">
        <x:v>All / As Applicable</x:v>
      </x:c>
      <x:c r="H67" s="27" t="str">
        <x:v>Mandatory / Conditional</x:v>
      </x:c>
      <x:c r="I67" s="27" t="str">
        <x:v>EXCLUDE – Capital Markets Entity</x:v>
      </x:c>
      <x:c r="J67" s="27" t="str">
        <x:v>Intermediary/MII/fund/market activity</x:v>
      </x:c>
      <x:c r="K67" s="27" t="str">
        <x:v>CAPITAL_MARKETS_ROLE</x:v>
      </x:c>
      <x:c r="L67" s="27" t="str">
        <x:v>Remain in Capital Markets</x:v>
      </x:c>
      <x:c r="M67" s="27" t="str">
        <x:v>Regulates a securities-market intermediary, fund, MII, investor category or market activity rather than a company merely because it is listed.</x:v>
      </x:c>
      <x:c r="N67" s="27" t="str">
        <x:v>An inspection, investigation, show-cause notice, adjudication, direction, penalty, settlement, recovery, prosecution, regulatory action or appeal invokes the instrument.</x:v>
      </x:c>
      <x:c r="O67" s="27" t="str">
        <x:v>https://www.sebi.gov.in/</x:v>
      </x:c>
      <x:c r="P67" s="27" t="str">
        <x:v>Yes</x:v>
      </x:c>
      <x:c r="Q67" s="27" t="str">
        <x:v>LOW</x:v>
      </x:c>
    </x:row>
    <x:row r="68">
      <x:c r="A68" s="27" t="str">
        <x:v>CAP-LAW064</x:v>
      </x:c>
      <x:c r="B68" s="27" t="str">
        <x:v>PENDING APPROVAL</x:v>
      </x:c>
      <x:c r="C68" s="27" t="str">
        <x:v>Securities and Exchange Board of India (Issue and Listing of Securitised Debt Instruments and Security Receipts) Regulations, 2008 [last amended July 6, 2026]</x:v>
      </x:c>
      <x:c r="D68" s="27" t="str">
        <x:v>SEBI</x:v>
      </x:c>
      <x:c r="E68" s="27" t="str">
        <x:v>Regulations</x:v>
      </x:c>
      <x:c r="F68" s="27" t="str">
        <x:v>CAP-LAW001</x:v>
      </x:c>
      <x:c r="G68" s="27" t="str">
        <x:v>Securitisation / Security Receipt</x:v>
      </x:c>
      <x:c r="H68" s="27" t="str">
        <x:v>Mandatory / Conditional</x:v>
      </x:c>
      <x:c r="I68" s="27" t="str">
        <x:v>INCLUDE – Debt/Security-Type</x:v>
      </x:c>
      <x:c r="J68" s="27" t="str">
        <x:v>Debt and designated securities</x:v>
      </x:c>
      <x:c r="K68" s="27" t="str">
        <x:v>DEBT_OR_OTHER_SECURITY_LISTED</x:v>
      </x:c>
      <x:c r="L68" s="27" t="str">
        <x:v>Extract issuer-facing scope</x:v>
      </x:c>
      <x:c r="M68" s="27" t="str">
        <x:v>Applies only to the relevant listed debt or designated-security issuance/continuing-compliance pathway.</x:v>
      </x:c>
      <x:c r="N68" s="27" t="str">
        <x:v>Issue or listing of securitised debt instruments or security receipts.</x:v>
      </x:c>
      <x:c r="O68" s="27" t="str">
        <x:v>https://www.sebi.gov.in/legal/regulations/jul-2026/securities-and-exchange-board-of-india-issue-and-listing-of-securitised-debt-instruments-and-security-receipts-regulations-2008-last-amended-on-july-06-2026-_102674.html</x:v>
      </x:c>
      <x:c r="P68" s="27" t="str">
        <x:v>Yes</x:v>
      </x:c>
      <x:c r="Q68" s="27" t="str">
        <x:v>HIGH</x:v>
      </x:c>
    </x:row>
    <x:row r="69">
      <x:c r="A69" s="27" t="str">
        <x:v>CAP-LAW065</x:v>
      </x:c>
      <x:c r="B69" s="27" t="str"/>
      <x:c r="C69" s="27" t="str">
        <x:v>Securities and Exchange Board of India (Certification of Associated Persons in the Securities Markets) Regulations, 2007, as amended</x:v>
      </x:c>
      <x:c r="D69" s="27" t="str">
        <x:v>SEBI</x:v>
      </x:c>
      <x:c r="E69" s="27" t="str">
        <x:v>Regulations</x:v>
      </x:c>
      <x:c r="F69" s="27" t="str">
        <x:v>CAP-LAW001</x:v>
      </x:c>
      <x:c r="G69" s="27" t="str">
        <x:v>All / As Applicable</x:v>
      </x:c>
      <x:c r="H69" s="27" t="str">
        <x:v>Mandatory / Conditional</x:v>
      </x:c>
      <x:c r="I69" s="27" t="str">
        <x:v>EXCLUDE – Capital Markets Entity</x:v>
      </x:c>
      <x:c r="J69" s="27" t="str">
        <x:v>Intermediary/MII/fund/market activity</x:v>
      </x:c>
      <x:c r="K69" s="27" t="str">
        <x:v>CAPITAL_MARKETS_ROLE</x:v>
      </x:c>
      <x:c r="L69" s="27" t="str">
        <x:v>Remain in Capital Markets</x:v>
      </x:c>
      <x:c r="M69" s="27" t="str">
        <x:v>Regulates a securities-market intermediary, fund, MII, investor category or market activity rather than a company merely because it is listed.</x:v>
      </x:c>
      <x:c r="N69" s="27" t="str">
        <x:v>The entity assigns or supervises a securities-market role subject to qualification, NISM certification, competency, renewal or CPE/eCPE requirements.</x:v>
      </x:c>
      <x:c r="O69" s="27" t="str">
        <x:v>https://www.sebi.gov.in/legal/regulations/</x:v>
      </x:c>
      <x:c r="P69" s="27" t="str">
        <x:v>Yes</x:v>
      </x:c>
      <x:c r="Q69" s="27" t="str">
        <x:v>LOW</x:v>
      </x:c>
    </x:row>
    <x:row r="70">
      <x:c r="A70" s="27" t="str">
        <x:v>CAP-LAW066</x:v>
      </x:c>
      <x:c r="B70" s="27" t="str"/>
      <x:c r="C70" s="27" t="str">
        <x:v>Securities and Exchange Board of India (Self Regulatory Organisations) Regulations, 2004 [last amended February 7, 2023]</x:v>
      </x:c>
      <x:c r="D70" s="27" t="str">
        <x:v>SEBI</x:v>
      </x:c>
      <x:c r="E70" s="27" t="str">
        <x:v>Regulations</x:v>
      </x:c>
      <x:c r="F70" s="27" t="str">
        <x:v>CAP-LAW001</x:v>
      </x:c>
      <x:c r="G70" s="27" t="str">
        <x:v>All / As Applicable</x:v>
      </x:c>
      <x:c r="H70" s="27" t="str">
        <x:v>Mandatory / Conditional</x:v>
      </x:c>
      <x:c r="I70" s="27" t="str">
        <x:v>EXCLUDE – Capital Markets Entity</x:v>
      </x:c>
      <x:c r="J70" s="27" t="str">
        <x:v>Intermediary/MII/fund/market activity</x:v>
      </x:c>
      <x:c r="K70" s="27" t="str">
        <x:v>CAPITAL_MARKETS_ROLE</x:v>
      </x:c>
      <x:c r="L70" s="27" t="str">
        <x:v>Remain in Capital Markets</x:v>
      </x:c>
      <x:c r="M70" s="27" t="str">
        <x:v>Regulates a securities-market intermediary, fund, MII, investor category or market activity rather than a company merely because it is listed.</x:v>
      </x:c>
      <x:c r="N70" s="27" t="str">
        <x:v>Entity seeking recognition or operating as an SRO.</x:v>
      </x:c>
      <x:c r="O70" s="27" t="str">
        <x:v>https://www.sebi.gov.in/legal/regulations/feb-2023/securities-and-exchange-board-of-india-self-regulatory-organisations-regulations-2004-last-amended-on-february-7-2023-_69216.html</x:v>
      </x:c>
      <x:c r="P70" s="27" t="str">
        <x:v>Yes</x:v>
      </x:c>
      <x:c r="Q70" s="27" t="str">
        <x:v>LOW</x:v>
      </x:c>
    </x:row>
    <x:row r="71">
      <x:c r="A71" s="27" t="str">
        <x:v>CAP-LAW067</x:v>
      </x:c>
      <x:c r="B71" s="27" t="str">
        <x:v>PENDING APPROVAL</x:v>
      </x:c>
      <x:c r="C71" s="27" t="str">
        <x:v>SEBI (Prohibition of Fraudulent and Unfair Trade Practices relating to Securities Market) Regulations, 2003 [last amended December 5, 2025]</x:v>
      </x:c>
      <x:c r="D71" s="27" t="str">
        <x:v>SEBI</x:v>
      </x:c>
      <x:c r="E71" s="27" t="str">
        <x:v>Regulations</x:v>
      </x:c>
      <x:c r="F71" s="27" t="str">
        <x:v>CAP-LAW001</x:v>
      </x:c>
      <x:c r="G71" s="27" t="str">
        <x:v>All / As Applicable</x:v>
      </x:c>
      <x:c r="H71" s="27" t="str">
        <x:v>Mandatory / Conditional</x:v>
      </x:c>
      <x:c r="I71" s="27" t="str">
        <x:v>INCLUDE – Listed Entity Core</x:v>
      </x:c>
      <x:c r="J71" s="27" t="str">
        <x:v>Listed entity core</x:v>
      </x:c>
      <x:c r="K71" s="27" t="str">
        <x:v>EQUITY_OR_APPLICABLE_LISTED_SECURITY</x:v>
      </x:c>
      <x:c r="L71" s="27" t="str">
        <x:v>Extract listed-company scope</x:v>
      </x:c>
      <x:c r="M71" s="27" t="str">
        <x:v>Direct listed-company family; provision-level exemptions, thresholds and security-type limits remain for P-2.</x:v>
      </x:c>
      <x:c r="N71" s="27" t="str">
        <x:v>An inspection, investigation, show-cause notice, adjudication, direction, penalty, settlement, recovery, prosecution, regulatory action or appeal invokes the instrument.</x:v>
      </x:c>
      <x:c r="O71" s="27" t="str">
        <x:v>https://www.sebi.gov.in/legal/regulations/</x:v>
      </x:c>
      <x:c r="P71" s="27" t="str">
        <x:v>Yes</x:v>
      </x:c>
      <x:c r="Q71" s="27" t="str">
        <x:v>HIGH</x:v>
      </x:c>
    </x:row>
    <x:row r="72">
      <x:c r="A72" s="27" t="str">
        <x:v>CAP-LAW068</x:v>
      </x:c>
      <x:c r="B72" s="27" t="str"/>
      <x:c r="C72" s="27" t="str">
        <x:v>Securities and Exchange Board of India (Foreign Venture Capital Investor) Regulations, 2000 [last amended July 10, 2026]</x:v>
      </x:c>
      <x:c r="D72" s="27" t="str">
        <x:v>SEBI</x:v>
      </x:c>
      <x:c r="E72" s="27" t="str">
        <x:v>Regulations</x:v>
      </x:c>
      <x:c r="F72" s="27" t="str">
        <x:v>CAP-LAW001</x:v>
      </x:c>
      <x:c r="G72" s="27" t="str">
        <x:v>All / As Applicable</x:v>
      </x:c>
      <x:c r="H72" s="27" t="str">
        <x:v>Mandatory / Conditional</x:v>
      </x:c>
      <x:c r="I72" s="27" t="str">
        <x:v>EXCLUDE – Capital Markets Entity</x:v>
      </x:c>
      <x:c r="J72" s="27" t="str">
        <x:v>Intermediary/MII/fund/market activity</x:v>
      </x:c>
      <x:c r="K72" s="27" t="str">
        <x:v>CAPITAL_MARKETS_ROLE</x:v>
      </x:c>
      <x:c r="L72" s="27" t="str">
        <x:v>Remain in Capital Markets</x:v>
      </x:c>
      <x:c r="M72" s="27" t="str">
        <x:v>Regulates a securities-market intermediary, fund, MII, investor category or market activity rather than a company merely because it is listed.</x:v>
      </x:c>
      <x:c r="N72" s="27" t="str">
        <x:v>A registration, filing, transaction, market-infrastructure, investor-service or statutory event creates a fee, levy, tax, stamp-duty, collection, remittance, reconciliation or reporting obligation.</x:v>
      </x:c>
      <x:c r="O72" s="27" t="str">
        <x:v>https://www.sebi.gov.in/legal/regulations/jul-2026/securities-and-exchange-board-of-india-foreign-venture-capital-investors-regulations-2000-last-amended-on-july-10-2026-_102811.html</x:v>
      </x:c>
      <x:c r="P72" s="27" t="str">
        <x:v>Yes</x:v>
      </x:c>
      <x:c r="Q72" s="27" t="str">
        <x:v>LOW</x:v>
      </x:c>
    </x:row>
    <x:row r="73">
      <x:c r="A73" s="27" t="str">
        <x:v>CAP-LAW069</x:v>
      </x:c>
      <x:c r="B73" s="27" t="str"/>
      <x:c r="C73" s="27" t="str">
        <x:v>Securities and Exchange Board of India (Collective Investment Scheme) Regulations, 1999 [last amended December 5, 2025]</x:v>
      </x:c>
      <x:c r="D73" s="27" t="str">
        <x:v>SEBI</x:v>
      </x:c>
      <x:c r="E73" s="27" t="str">
        <x:v>Regulations</x:v>
      </x:c>
      <x:c r="F73" s="27" t="str">
        <x:v>CAP-LAW001</x:v>
      </x:c>
      <x:c r="G73" s="27" t="str">
        <x:v>All / As Applicable</x:v>
      </x:c>
      <x:c r="H73" s="27" t="str">
        <x:v>Mandatory / Conditional</x:v>
      </x:c>
      <x:c r="I73" s="27" t="str">
        <x:v>EXCLUDE – Capital Markets Entity</x:v>
      </x:c>
      <x:c r="J73" s="27" t="str">
        <x:v>Intermediary/MII/fund/market activity</x:v>
      </x:c>
      <x:c r="K73" s="27" t="str">
        <x:v>CAPITAL_MARKETS_ROLE</x:v>
      </x:c>
      <x:c r="L73" s="27" t="str">
        <x:v>Remain in Capital Markets</x:v>
      </x:c>
      <x:c r="M73" s="27" t="str">
        <x:v>Regulates a securities-market intermediary, fund, MII, investor category or market activity rather than a company merely because it is listed.</x:v>
      </x:c>
      <x:c r="N73" s="27" t="str">
        <x:v>An inspection, investigation, show-cause notice, adjudication, direction, penalty, settlement, recovery, prosecution, regulatory action or appeal invokes the instrument.</x:v>
      </x:c>
      <x:c r="O73" s="27" t="str">
        <x:v>https://www.sebi.gov.in/legal/regulations/</x:v>
      </x:c>
      <x:c r="P73" s="27" t="str">
        <x:v>Yes</x:v>
      </x:c>
      <x:c r="Q73" s="27" t="str">
        <x:v>LOW</x:v>
      </x:c>
    </x:row>
    <x:row r="74">
      <x:c r="A74" s="27" t="str">
        <x:v>CAP-LAW070</x:v>
      </x:c>
      <x:c r="B74" s="27" t="str"/>
      <x:c r="C74" s="27" t="str">
        <x:v>Securities and Exchange Board of India (Credit Rating Agencies) Regulations, 1999 [last amended January 15, 2026]</x:v>
      </x:c>
      <x:c r="D74" s="27" t="str">
        <x:v>SEBI</x:v>
      </x:c>
      <x:c r="E74" s="27" t="str">
        <x:v>Regulations</x:v>
      </x:c>
      <x:c r="F74" s="27" t="str">
        <x:v>CAP-LAW001</x:v>
      </x:c>
      <x:c r="G74" s="27" t="str">
        <x:v>All / As Applicable</x:v>
      </x:c>
      <x:c r="H74" s="27" t="str">
        <x:v>Mandatory / Conditional</x:v>
      </x:c>
      <x:c r="I74" s="27" t="str">
        <x:v>EXCLUDE – Capital Markets Entity</x:v>
      </x:c>
      <x:c r="J74" s="27" t="str">
        <x:v>Intermediary/MII/fund/market activity</x:v>
      </x:c>
      <x:c r="K74" s="27" t="str">
        <x:v>CAPITAL_MARKETS_ROLE</x:v>
      </x:c>
      <x:c r="L74" s="27" t="str">
        <x:v>Remain in Capital Markets</x:v>
      </x:c>
      <x:c r="M74" s="27" t="str">
        <x:v>Regulates a securities-market intermediary, fund, MII, investor category or market activity rather than a company merely because it is listed.</x:v>
      </x:c>
      <x:c r="N74" s="27" t="str">
        <x:v>A registration, filing, transaction, market-infrastructure, investor-service or statutory event creates a fee, levy, tax, stamp-duty, collection, remittance, reconciliation or reporting obligation.</x:v>
      </x:c>
      <x:c r="O74" s="27" t="str">
        <x:v>https://www.sebi.gov.in/legal/regulations/</x:v>
      </x:c>
      <x:c r="P74" s="27" t="str">
        <x:v>Yes</x:v>
      </x:c>
      <x:c r="Q74" s="27" t="str">
        <x:v>LOW</x:v>
      </x:c>
    </x:row>
    <x:row r="75">
      <x:c r="A75" s="27" t="str">
        <x:v>CAP-LAW071</x:v>
      </x:c>
      <x:c r="B75" s="27" t="str"/>
      <x:c r="C75" s="27" t="str">
        <x:v>Securities and Exchange Board of India (Custodian) Regulations, 1996 [last amended July 8, 2026]</x:v>
      </x:c>
      <x:c r="D75" s="27" t="str">
        <x:v>SEBI</x:v>
      </x:c>
      <x:c r="E75" s="27" t="str">
        <x:v>Regulations</x:v>
      </x:c>
      <x:c r="F75" s="27" t="str">
        <x:v>CAP-LAW001</x:v>
      </x:c>
      <x:c r="G75" s="27" t="str">
        <x:v>All / As Applicable</x:v>
      </x:c>
      <x:c r="H75" s="27" t="str">
        <x:v>Mandatory / Conditional</x:v>
      </x:c>
      <x:c r="I75" s="27" t="str">
        <x:v>EXCLUDE – Capital Markets Entity</x:v>
      </x:c>
      <x:c r="J75" s="27" t="str">
        <x:v>Intermediary/MII/fund/market activity</x:v>
      </x:c>
      <x:c r="K75" s="27" t="str">
        <x:v>CAPITAL_MARKETS_ROLE</x:v>
      </x:c>
      <x:c r="L75" s="27" t="str">
        <x:v>Remain in Capital Markets</x:v>
      </x:c>
      <x:c r="M75" s="27" t="str">
        <x:v>Regulates a securities-market intermediary, fund, MII, investor category or market activity rather than a company merely because it is listed.</x:v>
      </x:c>
      <x:c r="N75" s="27" t="str">
        <x:v>A registration, filing, transaction, market-infrastructure, investor-service or statutory event creates a fee, levy, tax, stamp-duty, collection, remittance, reconciliation or reporting obligation.</x:v>
      </x:c>
      <x:c r="O75" s="27" t="str">
        <x:v>https://www.sebi.gov.in/legal/regulations/</x:v>
      </x:c>
      <x:c r="P75" s="27" t="str">
        <x:v>Yes</x:v>
      </x:c>
      <x:c r="Q75" s="27" t="str">
        <x:v>LOW</x:v>
      </x:c>
    </x:row>
    <x:row r="76">
      <x:c r="A76" s="27" t="str">
        <x:v>CAP-LAW072</x:v>
      </x:c>
      <x:c r="B76" s="27" t="str"/>
      <x:c r="C76" s="27" t="str">
        <x:v>Securities and Exchange Board of India (Bankers to an Issue) Regulations, 1994 [last amended February 10, 2025]</x:v>
      </x:c>
      <x:c r="D76" s="27" t="str">
        <x:v>SEBI</x:v>
      </x:c>
      <x:c r="E76" s="27" t="str">
        <x:v>Regulations</x:v>
      </x:c>
      <x:c r="F76" s="27" t="str">
        <x:v>CAP-LAW001</x:v>
      </x:c>
      <x:c r="G76" s="27" t="str">
        <x:v>All / As Applicable</x:v>
      </x:c>
      <x:c r="H76" s="27" t="str">
        <x:v>Mandatory / Conditional</x:v>
      </x:c>
      <x:c r="I76" s="27" t="str">
        <x:v>EXCLUDE – Capital Markets Entity</x:v>
      </x:c>
      <x:c r="J76" s="27" t="str">
        <x:v>Intermediary/MII/fund/market activity</x:v>
      </x:c>
      <x:c r="K76" s="27" t="str">
        <x:v>CAPITAL_MARKETS_ROLE</x:v>
      </x:c>
      <x:c r="L76" s="27" t="str">
        <x:v>Remain in Capital Markets</x:v>
      </x:c>
      <x:c r="M76" s="27" t="str">
        <x:v>Regulates a securities-market intermediary, fund, MII, investor category or market activity rather than a company merely because it is listed.</x:v>
      </x:c>
      <x:c r="N76" s="27" t="str">
        <x:v>A registration, filing, transaction, market-infrastructure, investor-service or statutory event creates a fee, levy, tax, stamp-duty, collection, remittance, reconciliation or reporting obligation.</x:v>
      </x:c>
      <x:c r="O76" s="27" t="str">
        <x:v>https://www.sebi.gov.in/legal/regulations/</x:v>
      </x:c>
      <x:c r="P76" s="27" t="str">
        <x:v>Yes</x:v>
      </x:c>
      <x:c r="Q76" s="27" t="str">
        <x:v>LOW</x:v>
      </x:c>
    </x:row>
    <x:row r="77">
      <x:c r="A77" s="27" t="str">
        <x:v>CAP-LAW073</x:v>
      </x:c>
      <x:c r="B77" s="27" t="str"/>
      <x:c r="C77" s="27" t="str">
        <x:v>Securities and Exchange Board of India (Debenture Trustees) Regulations, 1993 [last amended October 27, 2025]</x:v>
      </x:c>
      <x:c r="D77" s="27" t="str">
        <x:v>SEBI</x:v>
      </x:c>
      <x:c r="E77" s="27" t="str">
        <x:v>Regulations</x:v>
      </x:c>
      <x:c r="F77" s="27" t="str">
        <x:v>CAP-LAW001</x:v>
      </x:c>
      <x:c r="G77" s="27" t="str">
        <x:v>All / As Applicable</x:v>
      </x:c>
      <x:c r="H77" s="27" t="str">
        <x:v>Mandatory / Conditional</x:v>
      </x:c>
      <x:c r="I77" s="27" t="str">
        <x:v>EXCLUDE – Capital Markets Entity</x:v>
      </x:c>
      <x:c r="J77" s="27" t="str">
        <x:v>Intermediary/MII/fund/market activity</x:v>
      </x:c>
      <x:c r="K77" s="27" t="str">
        <x:v>CAPITAL_MARKETS_ROLE</x:v>
      </x:c>
      <x:c r="L77" s="27" t="str">
        <x:v>Remain in Capital Markets</x:v>
      </x:c>
      <x:c r="M77" s="27" t="str">
        <x:v>Regulates a securities-market intermediary, fund, MII, investor category or market activity rather than a company merely because it is listed.</x:v>
      </x:c>
      <x:c r="N77" s="27" t="str">
        <x:v>A registration, filing, transaction, market-infrastructure, investor-service or statutory event creates a fee, levy, tax, stamp-duty, collection, remittance, reconciliation or reporting obligation.</x:v>
      </x:c>
      <x:c r="O77" s="27" t="str">
        <x:v>https://www.sebi.gov.in/legal/regulations/</x:v>
      </x:c>
      <x:c r="P77" s="27" t="str">
        <x:v>Yes</x:v>
      </x:c>
      <x:c r="Q77" s="27" t="str">
        <x:v>LOW</x:v>
      </x:c>
    </x:row>
    <x:row r="78">
      <x:c r="A78" s="27" t="str">
        <x:v>CAP-LAW074</x:v>
      </x:c>
      <x:c r="B78" s="27" t="str"/>
      <x:c r="C78" s="27" t="str">
        <x:v>Securities and Exchange Board of India (Merchant Bankers) Regulations, 1992 [last amended December 5, 2025]</x:v>
      </x:c>
      <x:c r="D78" s="27" t="str">
        <x:v>SEBI</x:v>
      </x:c>
      <x:c r="E78" s="27" t="str">
        <x:v>Regulations</x:v>
      </x:c>
      <x:c r="F78" s="27" t="str">
        <x:v>CAP-LAW001</x:v>
      </x:c>
      <x:c r="G78" s="27" t="str">
        <x:v>All / As Applicable</x:v>
      </x:c>
      <x:c r="H78" s="27" t="str">
        <x:v>Mandatory / Conditional</x:v>
      </x:c>
      <x:c r="I78" s="27" t="str">
        <x:v>EXCLUDE – Capital Markets Entity</x:v>
      </x:c>
      <x:c r="J78" s="27" t="str">
        <x:v>Intermediary/MII/fund/market activity</x:v>
      </x:c>
      <x:c r="K78" s="27" t="str">
        <x:v>CAPITAL_MARKETS_ROLE</x:v>
      </x:c>
      <x:c r="L78" s="27" t="str">
        <x:v>Remain in Capital Markets</x:v>
      </x:c>
      <x:c r="M78" s="27" t="str">
        <x:v>Regulates a securities-market intermediary, fund, MII, investor category or market activity rather than a company merely because it is listed.</x:v>
      </x:c>
      <x:c r="N78" s="27" t="str">
        <x:v>A registration, filing, transaction, market-infrastructure, investor-service or statutory event creates a fee, levy, tax, stamp-duty, collection, remittance, reconciliation or reporting obligation.</x:v>
      </x:c>
      <x:c r="O78" s="27" t="str">
        <x:v>https://www.sebi.gov.in/legal/regulations/dec-2025/securities-and-exchange-board-of-india-merchant-bankers-regulations-1992-last-amended-on-december-5-2025-_98535.html</x:v>
      </x:c>
      <x:c r="P78" s="27" t="str">
        <x:v>Yes</x:v>
      </x:c>
      <x:c r="Q78" s="27" t="str">
        <x:v>LOW</x:v>
      </x:c>
    </x:row>
    <x:row r="79">
      <x:c r="A79" s="27" t="str">
        <x:v>CAP-LAW075</x:v>
      </x:c>
      <x:c r="B79" s="27" t="str"/>
      <x:c r="C79" s="27" t="str">
        <x:v>Master Circular for Merchant Bankers dated July 14, 2026</x:v>
      </x:c>
      <x:c r="D79" s="27" t="str">
        <x:v>SEBI</x:v>
      </x:c>
      <x:c r="E79" s="27" t="str">
        <x:v>Master Circular</x:v>
      </x:c>
      <x:c r="F79" s="27" t="str">
        <x:v>CAP-LAW074</x:v>
      </x:c>
      <x:c r="G79" s="27" t="str">
        <x:v>All / As Applicable</x:v>
      </x:c>
      <x:c r="H79" s="27" t="str">
        <x:v>Mandatory / Conditional</x:v>
      </x:c>
      <x:c r="I79" s="27" t="str">
        <x:v>EXCLUDE – Capital Markets Entity</x:v>
      </x:c>
      <x:c r="J79" s="27" t="str">
        <x:v>Intermediary/MII/fund/market activity</x:v>
      </x:c>
      <x:c r="K79" s="27" t="str">
        <x:v>CAPITAL_MARKETS_ROLE</x:v>
      </x:c>
      <x:c r="L79" s="27" t="str">
        <x:v>Remain in Capital Markets</x:v>
      </x:c>
      <x:c r="M79" s="27" t="str">
        <x:v>Regulates a securities-market intermediary, fund, MII, investor category or market activity rather than a company merely because it is listed.</x:v>
      </x:c>
      <x:c r="N79" s="27" t="str">
        <x:v>Registered merchant banker.</x:v>
      </x:c>
      <x:c r="O79" s="27" t="str">
        <x:v>https://www.sebi.gov.in/legal/master-circulars/jul-2026/master-circular-for-merchant-bankers_102815.html</x:v>
      </x:c>
      <x:c r="P79" s="27" t="str">
        <x:v>Yes</x:v>
      </x:c>
      <x:c r="Q79" s="27" t="str">
        <x:v>LOW</x:v>
      </x:c>
    </x:row>
    <x:row r="80">
      <x:c r="A80" s="27" t="str">
        <x:v>CAP-LAW076</x:v>
      </x:c>
      <x:c r="B80" s="27" t="str"/>
      <x:c r="C80" s="27" t="str">
        <x:v>Master Circular for Alternative Investment Funds (AIFs) dated June 3, 2026</x:v>
      </x:c>
      <x:c r="D80" s="27" t="str">
        <x:v>SEBI</x:v>
      </x:c>
      <x:c r="E80" s="27" t="str">
        <x:v>Master Circular</x:v>
      </x:c>
      <x:c r="F80" s="27" t="str">
        <x:v>CAP-LAW059</x:v>
      </x:c>
      <x:c r="G80" s="27" t="str">
        <x:v>All / As Applicable</x:v>
      </x:c>
      <x:c r="H80" s="27" t="str">
        <x:v>Mandatory / Conditional</x:v>
      </x:c>
      <x:c r="I80" s="27" t="str">
        <x:v>EXCLUDE – Capital Markets Entity</x:v>
      </x:c>
      <x:c r="J80" s="27" t="str">
        <x:v>Intermediary/MII/fund/market activity</x:v>
      </x:c>
      <x:c r="K80" s="27" t="str">
        <x:v>CAPITAL_MARKETS_ROLE</x:v>
      </x:c>
      <x:c r="L80" s="27" t="str">
        <x:v>Remain in Capital Markets</x:v>
      </x:c>
      <x:c r="M80" s="27" t="str">
        <x:v>Regulates a securities-market intermediary, fund, MII, investor category or market activity rather than a company merely because it is listed.</x:v>
      </x:c>
      <x:c r="N80" s="27" t="str">
        <x:v>A registration, filing, transaction, market-infrastructure, investor-service or statutory event creates a fee, levy, tax, stamp-duty, collection, remittance, reconciliation or reporting obligation.</x:v>
      </x:c>
      <x:c r="O80" s="27" t="str">
        <x:v>https://www.sebi.gov.in/legal/master-circulars/jun-2026/master-circular-for-alternative-investment-funds-aifs-_102035.html</x:v>
      </x:c>
      <x:c r="P80" s="27" t="str">
        <x:v>Yes</x:v>
      </x:c>
      <x:c r="Q80" s="27" t="str">
        <x:v>LOW</x:v>
      </x:c>
    </x:row>
    <x:row r="81">
      <x:c r="A81" s="27" t="str">
        <x:v>CAP-LAW077</x:v>
      </x:c>
      <x:c r="B81" s="27" t="str"/>
      <x:c r="C81" s="27" t="str">
        <x:v>Master Circular on Surveillance of Securities Market dated May 15, 2026</x:v>
      </x:c>
      <x:c r="D81" s="27" t="str">
        <x:v>SEBI</x:v>
      </x:c>
      <x:c r="E81" s="27" t="str">
        <x:v>Master Circular</x:v>
      </x:c>
      <x:c r="F81" s="27" t="str">
        <x:v>CAP-LAW001</x:v>
      </x:c>
      <x:c r="G81" s="27" t="str">
        <x:v>All / As Applicable</x:v>
      </x:c>
      <x:c r="H81" s="27" t="str">
        <x:v>Mandatory / Conditional</x:v>
      </x:c>
      <x:c r="I81" s="27" t="str">
        <x:v>EXCLUDE – Capital Markets Entity</x:v>
      </x:c>
      <x:c r="J81" s="27" t="str">
        <x:v>Intermediary/MII/fund/market activity</x:v>
      </x:c>
      <x:c r="K81" s="27" t="str">
        <x:v>CAPITAL_MARKETS_ROLE</x:v>
      </x:c>
      <x:c r="L81" s="27" t="str">
        <x:v>Remain in Capital Markets</x:v>
      </x:c>
      <x:c r="M81" s="27" t="str">
        <x:v>Regulates a securities-market intermediary, fund, MII, investor category or market activity rather than a company merely because it is listed.</x:v>
      </x:c>
      <x:c r="N81" s="27" t="str">
        <x:v>Market infrastructure institution or intermediary within the surveillance framework.</x:v>
      </x:c>
      <x:c r="O81" s="27" t="str">
        <x:v>https://www.sebi.gov.in/legal/master-circulars/may-2026/master-circular-on-surveillance-of-securities-market_101473.html</x:v>
      </x:c>
      <x:c r="P81" s="27" t="str">
        <x:v>Yes</x:v>
      </x:c>
      <x:c r="Q81" s="27" t="str">
        <x:v>LOW</x:v>
      </x:c>
    </x:row>
    <x:row r="82">
      <x:c r="A82" s="27" t="str">
        <x:v>CAP-LAW078</x:v>
      </x:c>
      <x:c r="B82" s="27" t="str"/>
      <x:c r="C82" s="27" t="str">
        <x:v>Master Circular for Mutual Funds dated March 20, 2026</x:v>
      </x:c>
      <x:c r="D82" s="27" t="str">
        <x:v>SEBI</x:v>
      </x:c>
      <x:c r="E82" s="27" t="str">
        <x:v>Master Circular</x:v>
      </x:c>
      <x:c r="F82" s="27" t="str">
        <x:v>CAP-LAW036</x:v>
      </x:c>
      <x:c r="G82" s="27" t="str">
        <x:v>All / As Applicable</x:v>
      </x:c>
      <x:c r="H82" s="27" t="str">
        <x:v>Mandatory / Conditional</x:v>
      </x:c>
      <x:c r="I82" s="27" t="str">
        <x:v>EXCLUDE – Capital Markets Entity</x:v>
      </x:c>
      <x:c r="J82" s="27" t="str">
        <x:v>Intermediary/MII/fund/market activity</x:v>
      </x:c>
      <x:c r="K82" s="27" t="str">
        <x:v>CAPITAL_MARKETS_ROLE</x:v>
      </x:c>
      <x:c r="L82" s="27" t="str">
        <x:v>Remain in Capital Markets</x:v>
      </x:c>
      <x:c r="M82" s="27" t="str">
        <x:v>Regulates a securities-market intermediary, fund, MII, investor category or market activity rather than a company merely because it is listed.</x:v>
      </x:c>
      <x:c r="N82" s="27" t="str">
        <x:v>A registration, filing, transaction, market-infrastructure, investor-service or statutory event creates a fee, levy, tax, stamp-duty, collection, remittance, reconciliation or reporting obligation.</x:v>
      </x:c>
      <x:c r="O82" s="27" t="str">
        <x:v>https://www.sebi.gov.in/legal/master-circulars/</x:v>
      </x:c>
      <x:c r="P82" s="27" t="str">
        <x:v>Yes</x:v>
      </x:c>
      <x:c r="Q82" s="27" t="str">
        <x:v>LOW</x:v>
      </x:c>
    </x:row>
    <x:row r="83">
      <x:c r="A83" s="27" t="str">
        <x:v>CAP-LAW079</x:v>
      </x:c>
      <x:c r="B83" s="27" t="str">
        <x:v>PENDING APPROVAL</x:v>
      </x:c>
      <x:c r="C83" s="27" t="str">
        <x:v>Master Circular for Issue of Capital and Disclosure Requirements dated February 9, 2026</x:v>
      </x:c>
      <x:c r="D83" s="27" t="str">
        <x:v>SEBI</x:v>
      </x:c>
      <x:c r="E83" s="27" t="str">
        <x:v>Master Circular</x:v>
      </x:c>
      <x:c r="F83" s="27" t="str">
        <x:v>CAP-LAW049</x:v>
      </x:c>
      <x:c r="G83" s="27" t="str">
        <x:v>All / As Applicable</x:v>
      </x:c>
      <x:c r="H83" s="27" t="str">
        <x:v>Mandatory / Conditional</x:v>
      </x:c>
      <x:c r="I83" s="27" t="str">
        <x:v>INCLUDE – Conditional Corporate Action</x:v>
      </x:c>
      <x:c r="J83" s="27" t="str">
        <x:v>Issue/corporate action</x:v>
      </x:c>
      <x:c r="K83" s="27" t="str">
        <x:v>ISSUE_OR_CORPORATE_ACTION</x:v>
      </x:c>
      <x:c r="L83" s="27" t="str">
        <x:v>Extract issuer/listed-company scope</x:v>
      </x:c>
      <x:c r="M83" s="27" t="str">
        <x:v>Applies when the listed/proposed-to-be-listed company undertakes the stated issue or corporate action.</x:v>
      </x:c>
      <x:c r="N83" s="27" t="str">
        <x:v>Issuer, merchant banker or other person in a covered issue.</x:v>
      </x:c>
      <x:c r="O83" s="27" t="str">
        <x:v>https://www.sebi.gov.in/legal/master-circulars/feb-2026/master-circular-for-issue-of-capital-and-disclosure-requirements_99611.html</x:v>
      </x:c>
      <x:c r="P83" s="27" t="str">
        <x:v>Yes</x:v>
      </x:c>
      <x:c r="Q83" s="27" t="str">
        <x:v>HIGH</x:v>
      </x:c>
    </x:row>
    <x:row r="84">
      <x:c r="A84" s="27" t="str">
        <x:v>CAP-LAW080</x:v>
      </x:c>
      <x:c r="B84" s="27" t="str"/>
      <x:c r="C84" s="27" t="str">
        <x:v>Master Circular for Research Analysts dated February 6, 2026</x:v>
      </x:c>
      <x:c r="D84" s="27" t="str">
        <x:v>SEBI</x:v>
      </x:c>
      <x:c r="E84" s="27" t="str">
        <x:v>Master Circular</x:v>
      </x:c>
      <x:c r="F84" s="27" t="str">
        <x:v>CAP-LAW057</x:v>
      </x:c>
      <x:c r="G84" s="27" t="str">
        <x:v>All / As Applicable</x:v>
      </x:c>
      <x:c r="H84" s="27" t="str">
        <x:v>Mandatory / Conditional</x:v>
      </x:c>
      <x:c r="I84" s="27" t="str">
        <x:v>EXCLUDE – Capital Markets Entity</x:v>
      </x:c>
      <x:c r="J84" s="27" t="str">
        <x:v>Intermediary/MII/fund/market activity</x:v>
      </x:c>
      <x:c r="K84" s="27" t="str">
        <x:v>CAPITAL_MARKETS_ROLE</x:v>
      </x:c>
      <x:c r="L84" s="27" t="str">
        <x:v>Remain in Capital Markets</x:v>
      </x:c>
      <x:c r="M84" s="27" t="str">
        <x:v>Regulates a securities-market intermediary, fund, MII, investor category or market activity rather than a company merely because it is listed.</x:v>
      </x:c>
      <x:c r="N84" s="27" t="str">
        <x:v>A registration, filing, transaction, market-infrastructure, investor-service or statutory event creates a fee, levy, tax, stamp-duty, collection, remittance, reconciliation or reporting obligation.</x:v>
      </x:c>
      <x:c r="O84" s="27" t="str">
        <x:v>https://www.sebi.gov.in/legal/master-circulars/feb-2026/master-circular-for-research-analysts_99571.html</x:v>
      </x:c>
      <x:c r="P84" s="27" t="str">
        <x:v>Yes</x:v>
      </x:c>
      <x:c r="Q84" s="27" t="str">
        <x:v>LOW</x:v>
      </x:c>
    </x:row>
    <x:row r="85">
      <x:c r="A85" s="27" t="str">
        <x:v>CAP-LAW081</x:v>
      </x:c>
      <x:c r="B85" s="27" t="str"/>
      <x:c r="C85" s="27" t="str">
        <x:v>Master Circular for Investment Advisers dated February 6, 2026</x:v>
      </x:c>
      <x:c r="D85" s="27" t="str">
        <x:v>SEBI</x:v>
      </x:c>
      <x:c r="E85" s="27" t="str">
        <x:v>Master Circular</x:v>
      </x:c>
      <x:c r="F85" s="27" t="str">
        <x:v>CAP-LAW058</x:v>
      </x:c>
      <x:c r="G85" s="27" t="str">
        <x:v>All / As Applicable</x:v>
      </x:c>
      <x:c r="H85" s="27" t="str">
        <x:v>Mandatory / Conditional</x:v>
      </x:c>
      <x:c r="I85" s="27" t="str">
        <x:v>EXCLUDE – Capital Markets Entity</x:v>
      </x:c>
      <x:c r="J85" s="27" t="str">
        <x:v>Intermediary/MII/fund/market activity</x:v>
      </x:c>
      <x:c r="K85" s="27" t="str">
        <x:v>CAPITAL_MARKETS_ROLE</x:v>
      </x:c>
      <x:c r="L85" s="27" t="str">
        <x:v>Remain in Capital Markets</x:v>
      </x:c>
      <x:c r="M85" s="27" t="str">
        <x:v>Regulates a securities-market intermediary, fund, MII, investor category or market activity rather than a company merely because it is listed.</x:v>
      </x:c>
      <x:c r="N85" s="27" t="str">
        <x:v>A registration, filing, transaction, market-infrastructure, investor-service or statutory event creates a fee, levy, tax, stamp-duty, collection, remittance, reconciliation or reporting obligation.</x:v>
      </x:c>
      <x:c r="O85" s="27" t="str">
        <x:v>https://www.sebi.gov.in/legal/master-circulars/feb-2026/master-circular-for-investment-advisers_99569.html</x:v>
      </x:c>
      <x:c r="P85" s="27" t="str">
        <x:v>Yes</x:v>
      </x:c>
      <x:c r="Q85" s="27" t="str">
        <x:v>LOW</x:v>
      </x:c>
    </x:row>
    <x:row r="86">
      <x:c r="A86" s="27" t="str">
        <x:v>CAP-LAW082</x:v>
      </x:c>
      <x:c r="B86" s="27" t="str"/>
      <x:c r="C86" s="27" t="str">
        <x:v>Master Circular for Registrars to an Issue and Share Transfer Agents dated February 6, 2026</x:v>
      </x:c>
      <x:c r="D86" s="27" t="str">
        <x:v>SEBI</x:v>
      </x:c>
      <x:c r="E86" s="27" t="str">
        <x:v>Master Circular</x:v>
      </x:c>
      <x:c r="F86" s="27" t="str">
        <x:v>CAP-LAW038</x:v>
      </x:c>
      <x:c r="G86" s="27" t="str">
        <x:v>All / As Applicable</x:v>
      </x:c>
      <x:c r="H86" s="27" t="str">
        <x:v>Mandatory / Conditional</x:v>
      </x:c>
      <x:c r="I86" s="27" t="str">
        <x:v>EXCLUDE – Capital Markets Entity</x:v>
      </x:c>
      <x:c r="J86" s="27" t="str">
        <x:v>Intermediary/MII/fund/market activity</x:v>
      </x:c>
      <x:c r="K86" s="27" t="str">
        <x:v>CAPITAL_MARKETS_ROLE</x:v>
      </x:c>
      <x:c r="L86" s="27" t="str">
        <x:v>Remain in Capital Markets</x:v>
      </x:c>
      <x:c r="M86" s="27" t="str">
        <x:v>Regulates a securities-market intermediary, fund, MII, investor category or market activity rather than a company merely because it is listed.</x:v>
      </x:c>
      <x:c r="N86" s="27" t="str">
        <x:v>Registrar to an issue and share transfer agent.</x:v>
      </x:c>
      <x:c r="O86" s="27" t="str">
        <x:v>https://www.sebi.gov.in/legal/master-circulars/feb-2026/master-circular-for-registrars-to-an-issue-and-share-transfer-agents_99567.html</x:v>
      </x:c>
      <x:c r="P86" s="27" t="str">
        <x:v>Yes</x:v>
      </x:c>
      <x:c r="Q86" s="27" t="str">
        <x:v>LOW</x:v>
      </x:c>
    </x:row>
    <x:row r="87">
      <x:c r="A87" s="27" t="str">
        <x:v>CAP-LAW083</x:v>
      </x:c>
      <x:c r="B87" s="27" t="str">
        <x:v>PENDING APPROVAL</x:v>
      </x:c>
      <x:c r="C87" s="27" t="str">
        <x:v>Master Circular for compliance with SEBI LODR Regulations by listed entities dated January 30, 2026</x:v>
      </x:c>
      <x:c r="D87" s="27" t="str">
        <x:v>SEBI</x:v>
      </x:c>
      <x:c r="E87" s="27" t="str">
        <x:v>Master Circular</x:v>
      </x:c>
      <x:c r="F87" s="27" t="str">
        <x:v>CAP-LAW053</x:v>
      </x:c>
      <x:c r="G87" s="27" t="str">
        <x:v>All / As Applicable</x:v>
      </x:c>
      <x:c r="H87" s="27" t="str">
        <x:v>Mandatory / Conditional</x:v>
      </x:c>
      <x:c r="I87" s="27" t="str">
        <x:v>INCLUDE – Listed Entity Core</x:v>
      </x:c>
      <x:c r="J87" s="27" t="str">
        <x:v>Listed entity core</x:v>
      </x:c>
      <x:c r="K87" s="27" t="str">
        <x:v>EQUITY_OR_APPLICABLE_LISTED_SECURITY</x:v>
      </x:c>
      <x:c r="L87" s="27" t="str">
        <x:v>Extract listed-company scope</x:v>
      </x:c>
      <x:c r="M87" s="27" t="str">
        <x:v>Direct listed-company family; provision-level exemptions, thresholds and security-type limits remain for P-2.</x:v>
      </x:c>
      <x:c r="N87" s="27" t="str">
        <x:v>Listed entity subject to BRSR, annual-report, website and stock-exchange disclosure obligations.</x:v>
      </x:c>
      <x:c r="O87" s="27" t="str">
        <x:v>https://www.sebi.gov.in/legal/master-circulars/</x:v>
      </x:c>
      <x:c r="P87" s="27" t="str">
        <x:v>Yes</x:v>
      </x:c>
      <x:c r="Q87" s="27" t="str">
        <x:v>HIGH</x:v>
      </x:c>
    </x:row>
    <x:row r="88">
      <x:c r="A88" s="27" t="str">
        <x:v>CAP-LAW084</x:v>
      </x:c>
      <x:c r="B88" s="27" t="str"/>
      <x:c r="C88" s="27" t="str">
        <x:v>Master Circular for Framework on Social Stock Exchange dated January 19, 2026</x:v>
      </x:c>
      <x:c r="D88" s="27" t="str">
        <x:v>SEBI</x:v>
      </x:c>
      <x:c r="E88" s="27" t="str">
        <x:v>Master Circular</x:v>
      </x:c>
      <x:c r="F88" s="27" t="str">
        <x:v>CAP-LAW049</x:v>
      </x:c>
      <x:c r="G88" s="27" t="str">
        <x:v>All / As Applicable</x:v>
      </x:c>
      <x:c r="H88" s="27" t="str">
        <x:v>Mandatory / Conditional</x:v>
      </x:c>
      <x:c r="I88" s="27" t="str">
        <x:v>EXCLUDE – Capital Markets Entity</x:v>
      </x:c>
      <x:c r="J88" s="27" t="str">
        <x:v>Intermediary/MII/fund/market activity</x:v>
      </x:c>
      <x:c r="K88" s="27" t="str">
        <x:v>CAPITAL_MARKETS_ROLE</x:v>
      </x:c>
      <x:c r="L88" s="27" t="str">
        <x:v>Remain in Capital Markets</x:v>
      </x:c>
      <x:c r="M88" s="27" t="str">
        <x:v>The instrument concerns a fund, Social Stock Exchange role or depository/fund-unit service rather than a company merely because it is listed.</x:v>
      </x:c>
      <x:c r="N88" s="27" t="str">
        <x:v>Social enterprise, NPO, intermediary or exchange participating in the Social Stock Exchange framework.</x:v>
      </x:c>
      <x:c r="O88" s="27" t="str">
        <x:v>https://www.sebi.gov.in/legal/master-circulars/jan-2026/master-circular-for-framework-on-social-stock-exchange-_99166.html</x:v>
      </x:c>
      <x:c r="P88" s="27" t="str">
        <x:v>Yes</x:v>
      </x:c>
      <x:c r="Q88" s="27" t="str">
        <x:v>LOW</x:v>
      </x:c>
    </x:row>
    <x:row r="89">
      <x:c r="A89" s="27" t="str">
        <x:v>CAP-LAW085</x:v>
      </x:c>
      <x:c r="B89" s="27" t="str">
        <x:v>PENDING APPROVAL</x:v>
      </x:c>
      <x:c r="C89" s="27" t="str">
        <x:v>Master Circular for issue and listing of Non-convertible Securities, Securitised Debt Instruments, Security Receipts, Municipal Debt Securities and Commercial Paper dated October 15, 2025</x:v>
      </x:c>
      <x:c r="D89" s="27" t="str">
        <x:v>SEBI</x:v>
      </x:c>
      <x:c r="E89" s="27" t="str">
        <x:v>Master Circular</x:v>
      </x:c>
      <x:c r="F89" s="27" t="str">
        <x:v>CAP-LAW041</x:v>
      </x:c>
      <x:c r="G89" s="27" t="str">
        <x:v>All / As Applicable</x:v>
      </x:c>
      <x:c r="H89" s="27" t="str">
        <x:v>Mandatory / Conditional</x:v>
      </x:c>
      <x:c r="I89" s="27" t="str">
        <x:v>INCLUDE – Debt/Security-Type</x:v>
      </x:c>
      <x:c r="J89" s="27" t="str">
        <x:v>Debt and designated securities</x:v>
      </x:c>
      <x:c r="K89" s="27" t="str">
        <x:v>DEBT_OR_OTHER_SECURITY_LISTED</x:v>
      </x:c>
      <x:c r="L89" s="27" t="str">
        <x:v>Extract issuer-facing scope</x:v>
      </x:c>
      <x:c r="M89" s="27" t="str">
        <x:v>Applies only to the relevant listed debt or designated-security issuance/continuing-compliance pathway.</x:v>
      </x:c>
      <x:c r="N89" s="27" t="str">
        <x:v>Issue, listing or operational compliance involving non-convertible securities, securitised debt instruments, security receipts, municipal debt securities or commercial paper where the Master Circular applies.</x:v>
      </x:c>
      <x:c r="O89" s="27" t="str">
        <x:v>https://www.sebi.gov.in/legal/master-circulars/oct-2025/master-circular-for-issue-and-listing-of-non-convertible-securities-securitised-debt-instruments-security-receipts-municipal-debt-securities-and-commercial-paper_97343.html</x:v>
      </x:c>
      <x:c r="P89" s="27" t="str">
        <x:v>Yes</x:v>
      </x:c>
      <x:c r="Q89" s="27" t="str">
        <x:v>HIGH</x:v>
      </x:c>
    </x:row>
    <x:row r="90">
      <x:c r="A90" s="27" t="str">
        <x:v>CAP-LAW086</x:v>
      </x:c>
      <x:c r="B90" s="27" t="str"/>
      <x:c r="C90" s="27" t="str">
        <x:v>Master Circular for Debenture Trustees dated August 13, 2025</x:v>
      </x:c>
      <x:c r="D90" s="27" t="str">
        <x:v>SEBI</x:v>
      </x:c>
      <x:c r="E90" s="27" t="str">
        <x:v>Master Circular</x:v>
      </x:c>
      <x:c r="F90" s="27" t="str">
        <x:v>CAP-LAW073</x:v>
      </x:c>
      <x:c r="G90" s="27" t="str">
        <x:v>Debenture Trustee</x:v>
      </x:c>
      <x:c r="H90" s="27" t="str">
        <x:v>Mandatory / Conditional</x:v>
      </x:c>
      <x:c r="I90" s="27" t="str">
        <x:v>EXCLUDE – Capital Markets Entity</x:v>
      </x:c>
      <x:c r="J90" s="27" t="str">
        <x:v>Intermediary/MII/fund/market activity</x:v>
      </x:c>
      <x:c r="K90" s="27" t="str">
        <x:v>CAPITAL_MARKETS_ROLE</x:v>
      </x:c>
      <x:c r="L90" s="27" t="str">
        <x:v>Remain in Capital Markets</x:v>
      </x:c>
      <x:c r="M90" s="27" t="str">
        <x:v>Regulates a securities-market intermediary, fund, MII, investor category or market activity rather than a company merely because it is listed.</x:v>
      </x:c>
      <x:c r="N90" s="27" t="str">
        <x:v>SEBI-registered debenture trustee acting for listed debt.</x:v>
      </x:c>
      <x:c r="O90" s="27" t="str">
        <x:v>https://www.sebi.gov.in/legal/master-circulars/aug-2025/master-circular-for-debenture-trustees-dts-_96073.html</x:v>
      </x:c>
      <x:c r="P90" s="27" t="str">
        <x:v>Yes</x:v>
      </x:c>
      <x:c r="Q90" s="27" t="str">
        <x:v>LOW</x:v>
      </x:c>
    </x:row>
    <x:row r="91">
      <x:c r="A91" s="27" t="str">
        <x:v>CAP-LAW087</x:v>
      </x:c>
      <x:c r="B91" s="27" t="str"/>
      <x:c r="C91" s="27" t="str">
        <x:v>Master Circular for Portfolio Managers dated July 16, 2025</x:v>
      </x:c>
      <x:c r="D91" s="27" t="str">
        <x:v>SEBI</x:v>
      </x:c>
      <x:c r="E91" s="27" t="str">
        <x:v>Master Circular</x:v>
      </x:c>
      <x:c r="F91" s="27" t="str">
        <x:v>CAP-LAW044</x:v>
      </x:c>
      <x:c r="G91" s="27" t="str">
        <x:v>All / As Applicable</x:v>
      </x:c>
      <x:c r="H91" s="27" t="str">
        <x:v>Mandatory / Conditional</x:v>
      </x:c>
      <x:c r="I91" s="27" t="str">
        <x:v>EXCLUDE – Capital Markets Entity</x:v>
      </x:c>
      <x:c r="J91" s="27" t="str">
        <x:v>Intermediary/MII/fund/market activity</x:v>
      </x:c>
      <x:c r="K91" s="27" t="str">
        <x:v>CAPITAL_MARKETS_ROLE</x:v>
      </x:c>
      <x:c r="L91" s="27" t="str">
        <x:v>Remain in Capital Markets</x:v>
      </x:c>
      <x:c r="M91" s="27" t="str">
        <x:v>Regulates a securities-market intermediary, fund, MII, investor category or market activity rather than a company merely because it is listed.</x:v>
      </x:c>
      <x:c r="N91" s="27" t="str">
        <x:v>A registration, filing, transaction, market-infrastructure, investor-service or statutory event creates a fee, levy, tax, stamp-duty, collection, remittance, reconciliation or reporting obligation.</x:v>
      </x:c>
      <x:c r="O91" s="27" t="str">
        <x:v>https://www.sebi.gov.in/legal/master-circulars/jul-2025/master-circular-for-portfolio-managers_95347.html</x:v>
      </x:c>
      <x:c r="P91" s="27" t="str">
        <x:v>Yes</x:v>
      </x:c>
      <x:c r="Q91" s="27" t="str">
        <x:v>LOW</x:v>
      </x:c>
    </x:row>
    <x:row r="92">
      <x:c r="A92" s="27" t="str">
        <x:v>CAP-LAW088</x:v>
      </x:c>
      <x:c r="B92" s="27" t="str"/>
      <x:c r="C92" s="27" t="str">
        <x:v>Master Circular for Infrastructure Investment Trusts (InvITs) dated July 11, 2025</x:v>
      </x:c>
      <x:c r="D92" s="27" t="str">
        <x:v>SEBI</x:v>
      </x:c>
      <x:c r="E92" s="27" t="str">
        <x:v>Master Circular</x:v>
      </x:c>
      <x:c r="F92" s="27" t="str">
        <x:v>CAP-LAW055</x:v>
      </x:c>
      <x:c r="G92" s="27" t="str">
        <x:v>All / As Applicable</x:v>
      </x:c>
      <x:c r="H92" s="27" t="str">
        <x:v>Mandatory / Conditional</x:v>
      </x:c>
      <x:c r="I92" s="27" t="str">
        <x:v>EXCLUDE – Capital Markets Entity</x:v>
      </x:c>
      <x:c r="J92" s="27" t="str">
        <x:v>Intermediary/MII/fund/market activity</x:v>
      </x:c>
      <x:c r="K92" s="27" t="str">
        <x:v>CAPITAL_MARKETS_ROLE</x:v>
      </x:c>
      <x:c r="L92" s="27" t="str">
        <x:v>Remain in Capital Markets</x:v>
      </x:c>
      <x:c r="M92" s="27" t="str">
        <x:v>Regulates a securities-market intermediary, fund, MII, investor category or market activity rather than a company merely because it is listed.</x:v>
      </x:c>
      <x:c r="N92" s="27" t="str">
        <x:v>A registration, filing, transaction, market-infrastructure, investor-service or statutory event creates a fee, levy, tax, stamp-duty, collection, remittance, reconciliation or reporting obligation.</x:v>
      </x:c>
      <x:c r="O92" s="27" t="str">
        <x:v>https://www.sebi.gov.in/legal/master-circulars/jul-2025/</x:v>
      </x:c>
      <x:c r="P92" s="27" t="str">
        <x:v>Yes</x:v>
      </x:c>
      <x:c r="Q92" s="27" t="str">
        <x:v>LOW</x:v>
      </x:c>
    </x:row>
    <x:row r="93">
      <x:c r="A93" s="27" t="str">
        <x:v>CAP-LAW089</x:v>
      </x:c>
      <x:c r="B93" s="27" t="str"/>
      <x:c r="C93" s="27" t="str">
        <x:v>Master Circular for Real Estate Investment Trusts (REITs) dated July 11, 2025</x:v>
      </x:c>
      <x:c r="D93" s="27" t="str">
        <x:v>SEBI</x:v>
      </x:c>
      <x:c r="E93" s="27" t="str">
        <x:v>Master Circular</x:v>
      </x:c>
      <x:c r="F93" s="27" t="str">
        <x:v>CAP-LAW056</x:v>
      </x:c>
      <x:c r="G93" s="27" t="str">
        <x:v>All / As Applicable</x:v>
      </x:c>
      <x:c r="H93" s="27" t="str">
        <x:v>Mandatory / Conditional</x:v>
      </x:c>
      <x:c r="I93" s="27" t="str">
        <x:v>EXCLUDE – Capital Markets Entity</x:v>
      </x:c>
      <x:c r="J93" s="27" t="str">
        <x:v>Intermediary/MII/fund/market activity</x:v>
      </x:c>
      <x:c r="K93" s="27" t="str">
        <x:v>CAPITAL_MARKETS_ROLE</x:v>
      </x:c>
      <x:c r="L93" s="27" t="str">
        <x:v>Remain in Capital Markets</x:v>
      </x:c>
      <x:c r="M93" s="27" t="str">
        <x:v>Regulates a securities-market intermediary, fund, MII, investor category or market activity rather than a company merely because it is listed.</x:v>
      </x:c>
      <x:c r="N93" s="27" t="str">
        <x:v>A registration, filing, transaction, market-infrastructure, investor-service or statutory event creates a fee, levy, tax, stamp-duty, collection, remittance, reconciliation or reporting obligation.</x:v>
      </x:c>
      <x:c r="O93" s="27" t="str">
        <x:v>https://www.sebi.gov.in/legal/master-circulars/jul-2025/</x:v>
      </x:c>
      <x:c r="P93" s="27" t="str">
        <x:v>Yes</x:v>
      </x:c>
      <x:c r="Q93" s="27" t="str">
        <x:v>LOW</x:v>
      </x:c>
    </x:row>
    <x:row r="94">
      <x:c r="A94" s="27" t="str">
        <x:v>CAP-LAW090</x:v>
      </x:c>
      <x:c r="B94" s="27" t="str">
        <x:v>PENDING APPROVAL</x:v>
      </x:c>
      <x:c r="C94" s="27" t="str">
        <x:v>Master Circular for listing obligations and disclosure requirements for Non-convertible Securities, Securitised Debt Instruments and Commercial Paper dated July 11, 2025</x:v>
      </x:c>
      <x:c r="D94" s="27" t="str">
        <x:v>SEBI</x:v>
      </x:c>
      <x:c r="E94" s="27" t="str">
        <x:v>Master Circular</x:v>
      </x:c>
      <x:c r="F94" s="27" t="str">
        <x:v>CAP-LAW053</x:v>
      </x:c>
      <x:c r="G94" s="27" t="str">
        <x:v>All / As Applicable</x:v>
      </x:c>
      <x:c r="H94" s="27" t="str">
        <x:v>Mandatory / Conditional</x:v>
      </x:c>
      <x:c r="I94" s="27" t="str">
        <x:v>INCLUDE – Debt/Security-Type</x:v>
      </x:c>
      <x:c r="J94" s="27" t="str">
        <x:v>Debt and designated securities</x:v>
      </x:c>
      <x:c r="K94" s="27" t="str">
        <x:v>DEBT_OR_OTHER_SECURITY_LISTED</x:v>
      </x:c>
      <x:c r="L94" s="27" t="str">
        <x:v>Extract issuer-facing scope</x:v>
      </x:c>
      <x:c r="M94" s="27" t="str">
        <x:v>Applies only to the relevant listed debt or designated-security issuance/continuing-compliance pathway.</x:v>
      </x:c>
      <x:c r="N94" s="27" t="str">
        <x:v>Listed debt/securitised-instrument issuer preparing financial information and audit-related continuing disclosures.</x:v>
      </x:c>
      <x:c r="O94" s="27" t="str">
        <x:v>https://www.sebi.gov.in/legal/master-circulars/jul-2025/master-circular-for-listing-obligations-and-disclosure-requirements-for-non-convertible-securities-securitised-debt-instruments-and-commercial-paper_95366.html</x:v>
      </x:c>
      <x:c r="P94" s="27" t="str">
        <x:v>Yes</x:v>
      </x:c>
      <x:c r="Q94" s="27" t="str">
        <x:v>HIGH</x:v>
      </x:c>
    </x:row>
    <x:row r="95">
      <x:c r="A95" s="27" t="str">
        <x:v>CAP-LAW091</x:v>
      </x:c>
      <x:c r="B95" s="27" t="str"/>
      <x:c r="C95" s="27" t="str">
        <x:v>Master Circular for Credit Rating Agencies dated July 11, 2025</x:v>
      </x:c>
      <x:c r="D95" s="27" t="str">
        <x:v>SEBI</x:v>
      </x:c>
      <x:c r="E95" s="27" t="str">
        <x:v>Master Circular</x:v>
      </x:c>
      <x:c r="F95" s="27" t="str">
        <x:v>CAP-LAW070</x:v>
      </x:c>
      <x:c r="G95" s="27" t="str">
        <x:v>Credit Rating Agency</x:v>
      </x:c>
      <x:c r="H95" s="27" t="str">
        <x:v>Mandatory / Conditional</x:v>
      </x:c>
      <x:c r="I95" s="27" t="str">
        <x:v>EXCLUDE – Capital Markets Entity</x:v>
      </x:c>
      <x:c r="J95" s="27" t="str">
        <x:v>Intermediary/MII/fund/market activity</x:v>
      </x:c>
      <x:c r="K95" s="27" t="str">
        <x:v>CAPITAL_MARKETS_ROLE</x:v>
      </x:c>
      <x:c r="L95" s="27" t="str">
        <x:v>Remain in Capital Markets</x:v>
      </x:c>
      <x:c r="M95" s="27" t="str">
        <x:v>Regulates a securities-market intermediary, fund, MII, investor category or market activity rather than a company merely because it is listed.</x:v>
      </x:c>
      <x:c r="N95" s="27" t="str">
        <x:v>Credit rating agency rating covered debt or securitised instruments.</x:v>
      </x:c>
      <x:c r="O95" s="27" t="str">
        <x:v>https://www.sebi.gov.in/legal/master-circulars/jul-2025/master-circular-for-credit-rating-agencies-cras-_95221.html</x:v>
      </x:c>
      <x:c r="P95" s="27" t="str">
        <x:v>Yes</x:v>
      </x:c>
      <x:c r="Q95" s="27" t="str">
        <x:v>LOW</x:v>
      </x:c>
    </x:row>
    <x:row r="96">
      <x:c r="A96" s="27" t="str">
        <x:v>CAP-LAW092</x:v>
      </x:c>
      <x:c r="B96" s="27" t="str"/>
      <x:c r="C96" s="27" t="str">
        <x:v>Master Circular for ESG Rating Providers (ERPs) dated July 11, 2025</x:v>
      </x:c>
      <x:c r="D96" s="27" t="str">
        <x:v>SEBI</x:v>
      </x:c>
      <x:c r="E96" s="27" t="str">
        <x:v>Master Circular</x:v>
      </x:c>
      <x:c r="F96" s="27" t="str">
        <x:v>CAP-LAW070</x:v>
      </x:c>
      <x:c r="G96" s="27" t="str">
        <x:v>All / As Applicable</x:v>
      </x:c>
      <x:c r="H96" s="27" t="str">
        <x:v>Mandatory / Conditional</x:v>
      </x:c>
      <x:c r="I96" s="27" t="str">
        <x:v>EXCLUDE – Capital Markets Entity</x:v>
      </x:c>
      <x:c r="J96" s="27" t="str">
        <x:v>Intermediary/MII/fund/market activity</x:v>
      </x:c>
      <x:c r="K96" s="27" t="str">
        <x:v>CAPITAL_MARKETS_ROLE</x:v>
      </x:c>
      <x:c r="L96" s="27" t="str">
        <x:v>Remain in Capital Markets</x:v>
      </x:c>
      <x:c r="M96" s="27" t="str">
        <x:v>Regulates a securities-market intermediary, fund, MII, investor category or market activity rather than a company merely because it is listed.</x:v>
      </x:c>
      <x:c r="N96" s="27" t="str">
        <x:v>The entity assigns or supervises a securities-market role subject to qualification, NISM certification, competency, renewal or CPE/eCPE requirements.</x:v>
      </x:c>
      <x:c r="O96" s="27" t="str">
        <x:v>https://www.sebi.gov.in/legal/master-circulars/jul-2025/master-circular-for-esg-rating-providers-erps-_95219.html</x:v>
      </x:c>
      <x:c r="P96" s="27" t="str">
        <x:v>Yes</x:v>
      </x:c>
      <x:c r="Q96" s="27" t="str">
        <x:v>LOW</x:v>
      </x:c>
    </x:row>
    <x:row r="97">
      <x:c r="A97" s="27" t="str">
        <x:v>CAP-LAW093</x:v>
      </x:c>
      <x:c r="B97" s="27" t="str"/>
      <x:c r="C97" s="27" t="str">
        <x:v>Master Circular for Stock Brokers dated June 17, 2025, as amended</x:v>
      </x:c>
      <x:c r="D97" s="27" t="str">
        <x:v>SEBI</x:v>
      </x:c>
      <x:c r="E97" s="27" t="str">
        <x:v>Master Circular</x:v>
      </x:c>
      <x:c r="F97" s="27" t="str">
        <x:v>CAP-LAW037</x:v>
      </x:c>
      <x:c r="G97" s="27" t="str">
        <x:v>All / As Applicable</x:v>
      </x:c>
      <x:c r="H97" s="27" t="str">
        <x:v>Mandatory / Conditional</x:v>
      </x:c>
      <x:c r="I97" s="27" t="str">
        <x:v>EXCLUDE – Capital Markets Entity</x:v>
      </x:c>
      <x:c r="J97" s="27" t="str">
        <x:v>Intermediary/MII/fund/market activity</x:v>
      </x:c>
      <x:c r="K97" s="27" t="str">
        <x:v>CAPITAL_MARKETS_ROLE</x:v>
      </x:c>
      <x:c r="L97" s="27" t="str">
        <x:v>Remain in Capital Markets</x:v>
      </x:c>
      <x:c r="M97" s="27" t="str">
        <x:v>Regulates a securities-market intermediary, fund, MII, investor category or market activity rather than a company merely because it is listed.</x:v>
      </x:c>
      <x:c r="N97" s="27" t="str">
        <x:v>A registration, filing, transaction, market-infrastructure, investor-service or statutory event creates a fee, levy, tax, stamp-duty, collection, remittance, reconciliation or reporting obligation.</x:v>
      </x:c>
      <x:c r="O97" s="27" t="str">
        <x:v>https://www.sebi.gov.in/legal/master-circulars/jun-2025/master-circular-for-stock-brokers_94623.html</x:v>
      </x:c>
      <x:c r="P97" s="27" t="str">
        <x:v>Yes</x:v>
      </x:c>
      <x:c r="Q97" s="27" t="str">
        <x:v>LOW</x:v>
      </x:c>
    </x:row>
    <x:row r="98">
      <x:c r="A98" s="27" t="str">
        <x:v>CAP-LAW094</x:v>
      </x:c>
      <x:c r="B98" s="27" t="str"/>
      <x:c r="C98" s="27" t="str">
        <x:v>Master Circular for Stock Exchanges and Clearing Corporations dated December 30, 2024</x:v>
      </x:c>
      <x:c r="D98" s="27" t="str">
        <x:v>SEBI</x:v>
      </x:c>
      <x:c r="E98" s="27" t="str">
        <x:v>Master Circular</x:v>
      </x:c>
      <x:c r="F98" s="27" t="str">
        <x:v>CAP-LAW051</x:v>
      </x:c>
      <x:c r="G98" s="27" t="str">
        <x:v>All / As Applicable</x:v>
      </x:c>
      <x:c r="H98" s="27" t="str">
        <x:v>Mandatory / Conditional</x:v>
      </x:c>
      <x:c r="I98" s="27" t="str">
        <x:v>EXCLUDE – Capital Markets Entity</x:v>
      </x:c>
      <x:c r="J98" s="27" t="str">
        <x:v>Intermediary/MII/fund/market activity</x:v>
      </x:c>
      <x:c r="K98" s="27" t="str">
        <x:v>CAPITAL_MARKETS_ROLE</x:v>
      </x:c>
      <x:c r="L98" s="27" t="str">
        <x:v>Remain in Capital Markets</x:v>
      </x:c>
      <x:c r="M98" s="27" t="str">
        <x:v>Regulates a securities-market intermediary, fund, MII, investor category or market activity rather than a company merely because it is listed.</x:v>
      </x:c>
      <x:c r="N98" s="27" t="str">
        <x:v>Recognised stock exchange or clearing corporation.</x:v>
      </x:c>
      <x:c r="O98" s="27" t="str">
        <x:v>https://www.sebi.gov.in/legal/master-circulars/dec-2024/master-circular-for-stock-exchanges-and-clearing-corporations_90353.html</x:v>
      </x:c>
      <x:c r="P98" s="27" t="str">
        <x:v>Yes</x:v>
      </x:c>
      <x:c r="Q98" s="27" t="str">
        <x:v>LOW</x:v>
      </x:c>
    </x:row>
    <x:row r="99">
      <x:c r="A99" s="27" t="str">
        <x:v>CAP-LAW095</x:v>
      </x:c>
      <x:c r="B99" s="27" t="str"/>
      <x:c r="C99" s="27" t="str">
        <x:v>Master Circular for Depositories dated December 3, 2024</x:v>
      </x:c>
      <x:c r="D99" s="27" t="str">
        <x:v>SEBI</x:v>
      </x:c>
      <x:c r="E99" s="27" t="str">
        <x:v>Master Circular</x:v>
      </x:c>
      <x:c r="F99" s="27" t="str">
        <x:v>CAP-LAW048</x:v>
      </x:c>
      <x:c r="G99" s="27" t="str">
        <x:v>All / As Applicable</x:v>
      </x:c>
      <x:c r="H99" s="27" t="str">
        <x:v>Mandatory / Conditional</x:v>
      </x:c>
      <x:c r="I99" s="27" t="str">
        <x:v>HOLD – Issuer/Demat Boundary</x:v>
      </x:c>
      <x:c r="J99" s="27" t="str">
        <x:v>Demat and securities servicing</x:v>
      </x:c>
      <x:c r="K99" s="27" t="str">
        <x:v>DEMAT_OR_ISSUER_CONNECTIVITY</x:v>
      </x:c>
      <x:c r="L99" s="27" t="str">
        <x:v>Provision-level extraction required</x:v>
      </x:c>
      <x:c r="M99" s="27" t="str">
        <x:v>The family is mainly depository/participant regulation but contains issuer/RTA-facing obligations; wholesale transfer is prohibited.</x:v>
      </x:c>
      <x:c r="N99" s="27" t="str">
        <x:v>A registration, filing, transaction, market-infrastructure, investor-service or statutory event creates a fee, levy, tax, stamp-duty, collection, remittance, reconciliation or reporting obligation.</x:v>
      </x:c>
      <x:c r="O99" s="27" t="str">
        <x:v>https://www.sebi.gov.in/legal/master-circulars/dec-2024/master-circular-for-depositories_89888.html</x:v>
      </x:c>
      <x:c r="P99" s="27" t="str">
        <x:v>Yes</x:v>
      </x:c>
      <x:c r="Q99" s="27" t="str">
        <x:v>HIGH</x:v>
      </x:c>
    </x:row>
    <x:row r="100">
      <x:c r="A100" s="27" t="str">
        <x:v>CAP-LAW096</x:v>
      </x:c>
      <x:c r="B100" s="27" t="str"/>
      <x:c r="C100" s="27" t="str">
        <x:v>Master Circular on Know Your Client (KYC) norms for the securities market dated October 12, 2023</x:v>
      </x:c>
      <x:c r="D100" s="27" t="str">
        <x:v>SEBI</x:v>
      </x:c>
      <x:c r="E100" s="27" t="str">
        <x:v>Master Circular</x:v>
      </x:c>
      <x:c r="F100" s="27" t="str">
        <x:v>CAP-LAW001</x:v>
      </x:c>
      <x:c r="G100" s="27" t="str">
        <x:v>All / As Applicable</x:v>
      </x:c>
      <x:c r="H100" s="27" t="str">
        <x:v>Mandatory / Conditional</x:v>
      </x:c>
      <x:c r="I100" s="27" t="str">
        <x:v>EXCLUDE – Capital Markets Entity</x:v>
      </x:c>
      <x:c r="J100" s="27" t="str">
        <x:v>Intermediary/MII/fund/market activity</x:v>
      </x:c>
      <x:c r="K100" s="27" t="str">
        <x:v>CAPITAL_MARKETS_ROLE</x:v>
      </x:c>
      <x:c r="L100" s="27" t="str">
        <x:v>Remain in Capital Markets</x:v>
      </x:c>
      <x:c r="M100" s="27" t="str">
        <x:v>Regulates a securities-market intermediary, fund, MII, investor category or market activity rather than a company merely because it is listed.</x:v>
      </x:c>
      <x:c r="N100" s="27" t="str">
        <x:v>The entity establishes or maintains a client relationship, processes funds or securities, monitors transactions, screens sanctions, investigates suspicious activity or files prescribed reports.</x:v>
      </x:c>
      <x:c r="O100" s="27" t="str">
        <x:v>https://www.sebi.gov.in/legal/master-circulars/oct-2023/master-circular-on-know-your-client-kyc-norms-for-the-securities-market_77945.html</x:v>
      </x:c>
      <x:c r="P100" s="27" t="str">
        <x:v>Yes</x:v>
      </x:c>
      <x:c r="Q100" s="27" t="str">
        <x:v>LOW</x:v>
      </x:c>
    </x:row>
    <x:row r="101">
      <x:c r="A101" s="27" t="str">
        <x:v>CAP-LAW097</x:v>
      </x:c>
      <x:c r="B101" s="27" t="str"/>
      <x:c r="C101" s="27" t="str">
        <x:v>Guidelines on AML/CFT obligations of securities-market intermediaries dated June 6, 2024</x:v>
      </x:c>
      <x:c r="D101" s="27" t="str">
        <x:v>SEBI</x:v>
      </x:c>
      <x:c r="E101" s="27" t="str">
        <x:v>Master Circular / Guidelines</x:v>
      </x:c>
      <x:c r="F101" s="27" t="str">
        <x:v>CAP-LAW001</x:v>
      </x:c>
      <x:c r="G101" s="27" t="str">
        <x:v>All / As Applicable</x:v>
      </x:c>
      <x:c r="H101" s="27" t="str">
        <x:v>Mandatory / Conditional</x:v>
      </x:c>
      <x:c r="I101" s="27" t="str">
        <x:v>EXCLUDE – Capital Markets Entity</x:v>
      </x:c>
      <x:c r="J101" s="27" t="str">
        <x:v>Intermediary/MII/fund/market activity</x:v>
      </x:c>
      <x:c r="K101" s="27" t="str">
        <x:v>CAPITAL_MARKETS_ROLE</x:v>
      </x:c>
      <x:c r="L101" s="27" t="str">
        <x:v>Remain in Capital Markets</x:v>
      </x:c>
      <x:c r="M101" s="27" t="str">
        <x:v>Regulates a securities-market intermediary, fund, MII, investor category or market activity rather than a company merely because it is listed.</x:v>
      </x:c>
      <x:c r="N101" s="27" t="str">
        <x:v>The entity assigns or supervises a securities-market role subject to qualification, NISM certification, competency, renewal or CPE/eCPE requirements.</x:v>
      </x:c>
      <x:c r="O101" s="27" t="str">
        <x:v>https://www.sebi.gov.in/legal/master-circulars/jun-2024/guidelines-on-anti-money-laundering-aml-standards-and-combating-the-financing-of-terrorism-cft-obligations-of-securities-market-intermediaries-under-the-prevention-of-money-laundering-act-2002-a-_83942.html</x:v>
      </x:c>
      <x:c r="P101" s="27" t="str">
        <x:v>Yes</x:v>
      </x:c>
      <x:c r="Q101" s="27" t="str">
        <x:v>LOW</x:v>
      </x:c>
    </x:row>
    <x:row r="102">
      <x:c r="A102" s="27" t="str">
        <x:v>CAP-LAW098</x:v>
      </x:c>
      <x:c r="B102" s="27" t="str"/>
      <x:c r="C102" s="27" t="str">
        <x:v>Cybersecurity and Cyber Resilience Framework (CSCRF) for SEBI Regulated Entities dated August 20, 2024, read with clarifications through August 28, 2025</x:v>
      </x:c>
      <x:c r="D102" s="27" t="str">
        <x:v>SEBI</x:v>
      </x:c>
      <x:c r="E102" s="27" t="str">
        <x:v>Circular / Framework</x:v>
      </x:c>
      <x:c r="F102" s="27" t="str">
        <x:v>CAP-LAW001</x:v>
      </x:c>
      <x:c r="G102" s="27" t="str">
        <x:v>All / As Applicable</x:v>
      </x:c>
      <x:c r="H102" s="27" t="str">
        <x:v>Mandatory / Conditional</x:v>
      </x:c>
      <x:c r="I102" s="27" t="str">
        <x:v>EXCLUDE – Capital Markets Entity</x:v>
      </x:c>
      <x:c r="J102" s="27" t="str">
        <x:v>Intermediary/MII/fund/market activity</x:v>
      </x:c>
      <x:c r="K102" s="27" t="str">
        <x:v>CAPITAL_MARKETS_ROLE</x:v>
      </x:c>
      <x:c r="L102" s="27" t="str">
        <x:v>Remain in Capital Markets</x:v>
      </x:c>
      <x:c r="M102" s="27" t="str">
        <x:v>Regulates a securities-market intermediary, fund, MII, investor category or market activity rather than a company merely because it is listed.</x:v>
      </x:c>
      <x:c r="N102" s="27" t="str">
        <x:v>The entity operates SEBI-regulated technology, applications, infrastructure, networks, APIs, digital channels, outsourced/cloud services, security operations, critical systems or market infrastructure subject to cyber-risk or incident-reporting controls.</x:v>
      </x:c>
      <x:c r="O102" s="27" t="str">
        <x:v>https://www.sebi.gov.in/legal/circulars/aug-2024/cybersecurity-and-cyber-resilience-framework-cscrf-for-sebi-regulated-entities-res-_85964.html</x:v>
      </x:c>
      <x:c r="P102" s="27" t="str">
        <x:v>Yes</x:v>
      </x:c>
      <x:c r="Q102" s="27" t="str">
        <x:v>LOW</x:v>
      </x:c>
    </x:row>
    <x:row r="103">
      <x:c r="A103" s="27" t="str">
        <x:v>CAP-LAW099</x:v>
      </x:c>
      <x:c r="B103" s="27" t="str">
        <x:v>PENDING APPROVAL</x:v>
      </x:c>
      <x:c r="C103" s="27" t="str">
        <x:v>SEBI Online Resolution of Disputes in the Indian Securities Market framework, as amended</x:v>
      </x:c>
      <x:c r="D103" s="27" t="str">
        <x:v>SEBI</x:v>
      </x:c>
      <x:c r="E103" s="27" t="str">
        <x:v>Circular / Framework</x:v>
      </x:c>
      <x:c r="F103" s="27" t="str">
        <x:v>CAP-LAW001</x:v>
      </x:c>
      <x:c r="G103" s="27" t="str">
        <x:v>All securities-market investors, regulated entities, listed entities, MIIs, designated bodies and ODR institutions as applicable</x:v>
      </x:c>
      <x:c r="H103" s="27" t="str">
        <x:v>Mandatory / Conditional</x:v>
      </x:c>
      <x:c r="I103" s="27" t="str">
        <x:v>INCLUDE – Investor Interface</x:v>
      </x:c>
      <x:c r="J103" s="27" t="str">
        <x:v>Investor grievance/ODR</x:v>
      </x:c>
      <x:c r="K103" s="27" t="str">
        <x:v>LISTED_ENTITY_INVESTOR_GRIEVANCE</x:v>
      </x:c>
      <x:c r="L103" s="27" t="str">
        <x:v>Extract listed-entity scope</x:v>
      </x:c>
      <x:c r="M103" s="27" t="str">
        <x:v>Listed entities may enter the SEBI grievance or dispute-resolution workflow; exact perimeter requires P-1/P-2 confirmation.</x:v>
      </x:c>
      <x:c r="N103" s="27" t="str">
        <x:v>An investor service, complaint, SCORES case, review, dispute, ODR proceeding, investor-charter disclosure or related digital process falls within the instrument.</x:v>
      </x:c>
      <x:c r="O103" s="27" t="str">
        <x:v>https://www.sebi.gov.in/legal/master-circulars/dec-2023/master-circular-for-online-resolution-of-disputes-in-the-indian-securities-market_80236.html</x:v>
      </x:c>
      <x:c r="P103" s="27" t="str">
        <x:v>Yes</x:v>
      </x:c>
      <x:c r="Q103" s="27" t="str">
        <x:v>MEDIUM</x:v>
      </x:c>
    </x:row>
    <x:row r="104">
      <x:c r="A104" s="27" t="str">
        <x:v>CAP-LAW100</x:v>
      </x:c>
      <x:c r="B104" s="27" t="str"/>
      <x:c r="C104" s="27" t="str">
        <x:v>Master Circular for Foreign Portfolio Investors, Designated Depository Participants and Eligible Foreign Investors dated May 30, 2024, as amended</x:v>
      </x:c>
      <x:c r="D104" s="27" t="str">
        <x:v>Securities and Exchange Board of India</x:v>
      </x:c>
      <x:c r="E104" s="27" t="str">
        <x:v>Master Circular</x:v>
      </x:c>
      <x:c r="F104" s="27" t="str">
        <x:v>CAP-LAW045</x:v>
      </x:c>
      <x:c r="G104" s="27" t="str">
        <x:v>All / As Applicable</x:v>
      </x:c>
      <x:c r="H104" s="27" t="str">
        <x:v>Direct / Conditional</x:v>
      </x:c>
      <x:c r="I104" s="27" t="str">
        <x:v>EXCLUDE – Capital Markets Entity</x:v>
      </x:c>
      <x:c r="J104" s="27" t="str">
        <x:v>Intermediary/MII/fund/market activity</x:v>
      </x:c>
      <x:c r="K104" s="27" t="str">
        <x:v>CAPITAL_MARKETS_ROLE</x:v>
      </x:c>
      <x:c r="L104" s="27" t="str">
        <x:v>Remain in Capital Markets</x:v>
      </x:c>
      <x:c r="M104" s="27" t="str">
        <x:v>Regulates a securities-market intermediary, fund, MII, investor category or market activity rather than a company merely because it is listed.</x:v>
      </x:c>
      <x:c r="N104" s="27" t="str">
        <x:v>A registration, filing, transaction, market-infrastructure, investor-service or statutory event creates a fee, levy, tax, stamp-duty, collection, remittance, reconciliation or reporting obligation.</x:v>
      </x:c>
      <x:c r="O104" s="27" t="str">
        <x:v>https://www.sebi.gov.in/legal/master-circulars/may-2024/master-circular-for-foreign-portfolio-investors-designated-depository-participants-and-eligible-foreign-investors_83783.html</x:v>
      </x:c>
      <x:c r="P104" s="27" t="str">
        <x:v>Yes</x:v>
      </x:c>
      <x:c r="Q104" s="27" t="str">
        <x:v>LOW</x:v>
      </x:c>
    </x:row>
    <x:row r="105">
      <x:c r="A105" s="27" t="str">
        <x:v>CAP-LAW101</x:v>
      </x:c>
      <x:c r="B105" s="27" t="str"/>
      <x:c r="C105" s="27" t="str">
        <x:v>Master Circular for Custodians dated April 27, 2023, as amended</x:v>
      </x:c>
      <x:c r="D105" s="27" t="str">
        <x:v>Securities and Exchange Board of India</x:v>
      </x:c>
      <x:c r="E105" s="27" t="str">
        <x:v>Master Circular</x:v>
      </x:c>
      <x:c r="F105" s="27" t="str">
        <x:v>CAP-LAW071</x:v>
      </x:c>
      <x:c r="G105" s="27" t="str">
        <x:v>All / As Applicable</x:v>
      </x:c>
      <x:c r="H105" s="27" t="str">
        <x:v>Direct / Conditional</x:v>
      </x:c>
      <x:c r="I105" s="27" t="str">
        <x:v>EXCLUDE – Capital Markets Entity</x:v>
      </x:c>
      <x:c r="J105" s="27" t="str">
        <x:v>Intermediary/MII/fund/market activity</x:v>
      </x:c>
      <x:c r="K105" s="27" t="str">
        <x:v>CAPITAL_MARKETS_ROLE</x:v>
      </x:c>
      <x:c r="L105" s="27" t="str">
        <x:v>Remain in Capital Markets</x:v>
      </x:c>
      <x:c r="M105" s="27" t="str">
        <x:v>Regulates a securities-market intermediary, fund, MII, investor category or market activity rather than a company merely because it is listed.</x:v>
      </x:c>
      <x:c r="N105" s="27" t="str">
        <x:v>A registration, filing, transaction, market-infrastructure, investor-service or statutory event creates a fee, levy, tax, stamp-duty, collection, remittance, reconciliation or reporting obligation.</x:v>
      </x:c>
      <x:c r="O105" s="27" t="str">
        <x:v>https://www.sebi.gov.in/legal/master-circulars/apr-2023/master-circular-for-custodians_70484.html</x:v>
      </x:c>
      <x:c r="P105" s="27" t="str">
        <x:v>Yes</x:v>
      </x:c>
      <x:c r="Q105" s="27" t="str">
        <x:v>LOW</x:v>
      </x:c>
    </x:row>
    <x:row r="106">
      <x:c r="A106" s="27" t="str">
        <x:v>CAP-LAW102</x:v>
      </x:c>
      <x:c r="B106" s="27" t="str"/>
      <x:c r="C106" s="27" t="str">
        <x:v>Framework for safer participation of retail investors in algorithmic trading dated February 4, 2025, as implemented through September 30, 2025 extension circular</x:v>
      </x:c>
      <x:c r="D106" s="27" t="str">
        <x:v>SEBI</x:v>
      </x:c>
      <x:c r="E106" s="27" t="str">
        <x:v>Circular / Framework</x:v>
      </x:c>
      <x:c r="F106" s="27" t="str">
        <x:v>CAP-LAW037</x:v>
      </x:c>
      <x:c r="G106" s="27" t="str">
        <x:v>All / As Applicable</x:v>
      </x:c>
      <x:c r="H106" s="27" t="str">
        <x:v>Mandatory / Conditional</x:v>
      </x:c>
      <x:c r="I106" s="27" t="str">
        <x:v>EXCLUDE – Capital Markets Entity</x:v>
      </x:c>
      <x:c r="J106" s="27" t="str">
        <x:v>Intermediary/MII/fund/market activity</x:v>
      </x:c>
      <x:c r="K106" s="27" t="str">
        <x:v>CAPITAL_MARKETS_ROLE</x:v>
      </x:c>
      <x:c r="L106" s="27" t="str">
        <x:v>Remain in Capital Markets</x:v>
      </x:c>
      <x:c r="M106" s="27" t="str">
        <x:v>Regulates a securities-market intermediary, fund, MII, investor category or market activity rather than a company merely because it is listed.</x:v>
      </x:c>
      <x:c r="N106" s="27" t="str">
        <x:v>All stock brokers from April 1, 2026 when providing or enabling API-based algorithmic trading to retail investors, including through algo providers.</x:v>
      </x:c>
      <x:c r="O106" s="27" t="str">
        <x:v>https://www.sebi.gov.in/legal/circulars/feb-2025/safer-participation-of-retail-investors-in-algorithmic-trading_91614.html</x:v>
      </x:c>
      <x:c r="P106" s="27" t="str">
        <x:v>Yes</x:v>
      </x:c>
      <x:c r="Q106" s="27" t="str">
        <x:v>LOW</x:v>
      </x:c>
    </x:row>
    <x:row r="107">
      <x:c r="A107" s="27" t="str">
        <x:v>CAP-LAW103</x:v>
      </x:c>
      <x:c r="B107" s="27" t="str"/>
      <x:c r="C107" s="27" t="str">
        <x:v>Framework for upstreaming of clients funds by Stock Brokers and Clearing Members, as amended</x:v>
      </x:c>
      <x:c r="D107" s="27" t="str">
        <x:v>SEBI</x:v>
      </x:c>
      <x:c r="E107" s="27" t="str">
        <x:v>Circular / Framework</x:v>
      </x:c>
      <x:c r="F107" s="27" t="str">
        <x:v>CAP-LAW037</x:v>
      </x:c>
      <x:c r="G107" s="27" t="str">
        <x:v>All / As Applicable</x:v>
      </x:c>
      <x:c r="H107" s="27" t="str">
        <x:v>Mandatory / Conditional</x:v>
      </x:c>
      <x:c r="I107" s="27" t="str">
        <x:v>EXCLUDE – Capital Markets Entity</x:v>
      </x:c>
      <x:c r="J107" s="27" t="str">
        <x:v>Intermediary/MII/fund/market activity</x:v>
      </x:c>
      <x:c r="K107" s="27" t="str">
        <x:v>CAPITAL_MARKETS_ROLE</x:v>
      </x:c>
      <x:c r="L107" s="27" t="str">
        <x:v>Remain in Capital Markets</x:v>
      </x:c>
      <x:c r="M107" s="27" t="str">
        <x:v>Regulates a securities-market intermediary, fund, MII, investor category or market activity rather than a company merely because it is listed.</x:v>
      </x:c>
      <x:c r="N107" s="27" t="str">
        <x:v>Stock broker or clearing member holding or transferring client funds.</x:v>
      </x:c>
      <x:c r="O107" s="27" t="str">
        <x:v>https://www.sebi.gov.in/legal/circulars/jun-2023/upstreaming-of-clients-funds-by-stock-brokers-sbs-clearing-members-cms-to-clearing-corporations-ccs-_72380.html</x:v>
      </x:c>
      <x:c r="P107" s="27" t="str">
        <x:v>Yes</x:v>
      </x:c>
      <x:c r="Q107" s="27" t="str">
        <x:v>LOW</x:v>
      </x:c>
    </x:row>
    <x:row r="108">
      <x:c r="A108" s="27" t="str">
        <x:v>CAP-LAW104</x:v>
      </x:c>
      <x:c r="B108" s="27" t="str"/>
      <x:c r="C108" s="27" t="str">
        <x:v>Direct payout of securities to client demat accounts framework dated June 5, 2024, as amended</x:v>
      </x:c>
      <x:c r="D108" s="27" t="str">
        <x:v>SEBI</x:v>
      </x:c>
      <x:c r="E108" s="27" t="str">
        <x:v>Circular / Framework</x:v>
      </x:c>
      <x:c r="F108" s="27" t="str">
        <x:v>CAP-LAW037</x:v>
      </x:c>
      <x:c r="G108" s="27" t="str">
        <x:v>All / As Applicable</x:v>
      </x:c>
      <x:c r="H108" s="27" t="str">
        <x:v>Mandatory / Conditional</x:v>
      </x:c>
      <x:c r="I108" s="27" t="str">
        <x:v>EXCLUDE – Capital Markets Entity</x:v>
      </x:c>
      <x:c r="J108" s="27" t="str">
        <x:v>Intermediary/MII/fund/market activity</x:v>
      </x:c>
      <x:c r="K108" s="27" t="str">
        <x:v>CAPITAL_MARKETS_ROLE</x:v>
      </x:c>
      <x:c r="L108" s="27" t="str">
        <x:v>Remain in Capital Markets</x:v>
      </x:c>
      <x:c r="M108" s="27" t="str">
        <x:v>Regulates a securities-market intermediary, fund, MII, investor category or market activity rather than a company merely because it is listed.</x:v>
      </x:c>
      <x:c r="N108" s="27" t="str">
        <x:v>Clearing corporation, stock broker, depository or participant involved in settlement payout.</x:v>
      </x:c>
      <x:c r="O108" s="27" t="str">
        <x:v>https://www.sebi.gov.in/legal/circulars/jun-2024/enhancement-of-operational-efficiency-and-risk-reduction-pay-out-of-securities-directly-to-client-demat-account_83930.html</x:v>
      </x:c>
      <x:c r="P108" s="27" t="str">
        <x:v>Yes</x:v>
      </x:c>
      <x:c r="Q108" s="27" t="str">
        <x:v>LOW</x:v>
      </x:c>
    </x:row>
    <x:row r="109">
      <x:c r="A109" s="27" t="str">
        <x:v>CAP-LAW105</x:v>
      </x:c>
      <x:c r="B109" s="27" t="str"/>
      <x:c r="C109" s="27" t="str">
        <x:v>Ease of Doing Investment — disclosure of registered name and registration number by SEBI regulated entities and agents on social media platforms dated February 26, 2026</x:v>
      </x:c>
      <x:c r="D109" s="27" t="str">
        <x:v>SEBI</x:v>
      </x:c>
      <x:c r="E109" s="27" t="str">
        <x:v>Circular</x:v>
      </x:c>
      <x:c r="F109" s="27" t="str">
        <x:v>CAP-LAW001</x:v>
      </x:c>
      <x:c r="G109" s="27" t="str">
        <x:v>All applicable Capital Markets regulated entities, agents and investor-facing channels</x:v>
      </x:c>
      <x:c r="H109" s="27" t="str">
        <x:v>Mandatory / Conditional</x:v>
      </x:c>
      <x:c r="I109" s="27" t="str">
        <x:v>EXCLUDE – Capital Markets Entity</x:v>
      </x:c>
      <x:c r="J109" s="27" t="str">
        <x:v>Intermediary/MII/fund/market activity</x:v>
      </x:c>
      <x:c r="K109" s="27" t="str">
        <x:v>CAPITAL_MARKETS_ROLE</x:v>
      </x:c>
      <x:c r="L109" s="27" t="str">
        <x:v>Remain in Capital Markets</x:v>
      </x:c>
      <x:c r="M109" s="27" t="str">
        <x:v>Regulates a securities-market intermediary, fund, MII, investor category or market activity rather than a company merely because it is listed.</x:v>
      </x:c>
      <x:c r="N109" s="27" t="str">
        <x:v>The entity creates, approves, publishes, distributes, communicates or stores investor/client-facing content, advertising, marketing, research, disclosures or social-media content.</x:v>
      </x:c>
      <x:c r="O109" s="27" t="str">
        <x:v>https://www.sebi.gov.in/legal/circulars/feb-2026/ease-of-doing-investment-eodi-disclosure-of-registered-name-and-registration-number-by-sebi-regulated-entities-and-their-agents-on-social-media-platforms-smps-_100005.html</x:v>
      </x:c>
      <x:c r="P109" s="27" t="str">
        <x:v>Yes</x:v>
      </x:c>
      <x:c r="Q109" s="27" t="str">
        <x:v>LOW</x:v>
      </x:c>
    </x:row>
    <x:row r="110">
      <x:c r="A110" s="27" t="str">
        <x:v>CAP-LAW106</x:v>
      </x:c>
      <x:c r="B110" s="27" t="str"/>
      <x:c r="C110" s="27" t="str">
        <x:v>Framework concerning association of SEBI regulated entities and their agents with specified/prohibited persons, including finfluencer controls</x:v>
      </x:c>
      <x:c r="D110" s="27" t="str">
        <x:v>SEBI</x:v>
      </x:c>
      <x:c r="E110" s="27" t="str">
        <x:v>Circular / Framework</x:v>
      </x:c>
      <x:c r="F110" s="27" t="str">
        <x:v>CAP-LAW001</x:v>
      </x:c>
      <x:c r="G110" s="27" t="str">
        <x:v>All applicable Capital Markets regulated entities, agents and investor-facing channels</x:v>
      </x:c>
      <x:c r="H110" s="27" t="str">
        <x:v>Mandatory / Conditional</x:v>
      </x:c>
      <x:c r="I110" s="27" t="str">
        <x:v>HOLD – Applicability Review</x:v>
      </x:c>
      <x:c r="J110" s="27" t="str">
        <x:v>Cross-cutting SEBI review</x:v>
      </x:c>
      <x:c r="K110" s="27" t="str">
        <x:v>LEGAL_REVIEW_REQUIRED</x:v>
      </x:c>
      <x:c r="L110" s="27" t="str">
        <x:v>Hold</x:v>
      </x:c>
      <x:c r="M110" s="27" t="str">
        <x:v>Potential listed-company relevance is not sufficiently established at law-family level.</x:v>
      </x:c>
      <x:c r="N110" s="27" t="str">
        <x:v>The entity creates, approves, publishes, distributes, communicates or stores investor/client-facing content, advertising, marketing, research, disclosures or social-media content.</x:v>
      </x:c>
      <x:c r="O110" s="27" t="str">
        <x:v>https://www.sebi.gov.in/legal/circulars/jan-2025/details-clarifications-on-provisions-related-to-association-of-persons-regulated-by-the-board-miis-and-their-agents-with-persons-engaged-in-prohibited-activities_91356.html</x:v>
      </x:c>
      <x:c r="P110" s="27" t="str">
        <x:v>Yes</x:v>
      </x:c>
      <x:c r="Q110" s="27" t="str">
        <x:v>HIGH</x:v>
      </x:c>
    </x:row>
    <x:row r="111">
      <x:c r="A111" s="27" t="str">
        <x:v>CAP-LAW107</x:v>
      </x:c>
      <x:c r="B111" s="27" t="str">
        <x:v>PENDING APPROVAL</x:v>
      </x:c>
      <x:c r="C111" s="27" t="str">
        <x:v>Business Responsibility and Sustainability Reporting Core and value-chain assurance framework, as amended</x:v>
      </x:c>
      <x:c r="D111" s="27" t="str">
        <x:v>SEBI</x:v>
      </x:c>
      <x:c r="E111" s="27" t="str">
        <x:v>Circular / Framework</x:v>
      </x:c>
      <x:c r="F111" s="27" t="str">
        <x:v>CAP-LAW053</x:v>
      </x:c>
      <x:c r="G111" s="27" t="str">
        <x:v>All / As Applicable</x:v>
      </x:c>
      <x:c r="H111" s="27" t="str">
        <x:v>Mandatory / Conditional</x:v>
      </x:c>
      <x:c r="I111" s="27" t="str">
        <x:v>INCLUDE – Listed Entity Core</x:v>
      </x:c>
      <x:c r="J111" s="27" t="str">
        <x:v>Listed entity core</x:v>
      </x:c>
      <x:c r="K111" s="27" t="str">
        <x:v>EQUITY_OR_APPLICABLE_LISTED_SECURITY</x:v>
      </x:c>
      <x:c r="L111" s="27" t="str">
        <x:v>Extract listed-company scope</x:v>
      </x:c>
      <x:c r="M111" s="27" t="str">
        <x:v>Direct listed-company family; provision-level exemptions, thresholds and security-type limits remain for P-2.</x:v>
      </x:c>
      <x:c r="N111" s="27" t="str">
        <x:v>The entity assigns or supervises a securities-market role subject to qualification, NISM certification, competency, renewal or CPE/eCPE requirements.</x:v>
      </x:c>
      <x:c r="O111" s="27" t="str">
        <x:v>https://www.sebi.gov.in/legal/circulars/mar-2025/measures-to-facilitate-ease-of-doing-business-with-respect-to-framework-for-assurance-or-assessment-esg-disclosures-for-value-chain-and-introduction-of-voluntary-disclosure-on-green-credits_93102.html</x:v>
      </x:c>
      <x:c r="P111" s="27" t="str">
        <x:v>Yes</x:v>
      </x:c>
      <x:c r="Q111" s="27" t="str">
        <x:v>HIGH</x:v>
      </x:c>
    </x:row>
    <x:row r="112">
      <x:c r="A112" s="27" t="str">
        <x:v>CAP-LAW108</x:v>
      </x:c>
      <x:c r="B112" s="27" t="str"/>
      <x:c r="C112" s="27" t="str">
        <x:v>Investor Charter and disclosure requirements applicable to securities market intermediaries, as updated</x:v>
      </x:c>
      <x:c r="D112" s="27" t="str">
        <x:v>SEBI</x:v>
      </x:c>
      <x:c r="E112" s="27" t="str">
        <x:v>Circular / Investor Charter</x:v>
      </x:c>
      <x:c r="F112" s="27" t="str">
        <x:v>CAP-LAW001</x:v>
      </x:c>
      <x:c r="G112" s="27" t="str">
        <x:v>All applicable Capital Markets regulated entities, agents and investor-facing channels</x:v>
      </x:c>
      <x:c r="H112" s="27" t="str">
        <x:v>Mandatory / Conditional</x:v>
      </x:c>
      <x:c r="I112" s="27" t="str">
        <x:v>EXCLUDE – Capital Markets Entity</x:v>
      </x:c>
      <x:c r="J112" s="27" t="str">
        <x:v>Intermediary/MII/fund/market activity</x:v>
      </x:c>
      <x:c r="K112" s="27" t="str">
        <x:v>CAPITAL_MARKETS_ROLE</x:v>
      </x:c>
      <x:c r="L112" s="27" t="str">
        <x:v>Remain in Capital Markets</x:v>
      </x:c>
      <x:c r="M112" s="27" t="str">
        <x:v>Regulates a securities-market intermediary, fund, MII, investor category or market activity rather than a company merely because it is listed.</x:v>
      </x:c>
      <x:c r="N112" s="27" t="str">
        <x:v>The entity creates, approves, publishes, distributes, communicates or stores investor/client-facing content, advertising, marketing, research, disclosures or social-media content.</x:v>
      </x:c>
      <x:c r="O112" s="27" t="str">
        <x:v>https://investor.sebi.gov.in/Investor-charter.html</x:v>
      </x:c>
      <x:c r="P112" s="27" t="str">
        <x:v>Yes</x:v>
      </x:c>
      <x:c r="Q112" s="27" t="str">
        <x:v>LOW</x:v>
      </x:c>
    </x:row>
    <x:row r="113">
      <x:c r="A113" s="27" t="str">
        <x:v>CAP-LAW109</x:v>
      </x:c>
      <x:c r="B113" s="27" t="str"/>
      <x:c r="C113" s="27" t="str">
        <x:v>Guidelines for Business Continuity Plan (BCP) and Disaster Recovery (DR) of Market Infrastructure Institutions (MIIs) dated March 22, 2021, as modified September 12, 2024</x:v>
      </x:c>
      <x:c r="D113" s="27" t="str">
        <x:v>SEBI</x:v>
      </x:c>
      <x:c r="E113" s="27" t="str">
        <x:v>Circular / Framework</x:v>
      </x:c>
      <x:c r="F113" s="27" t="str">
        <x:v>CAP-LAW001</x:v>
      </x:c>
      <x:c r="G113" s="27" t="str">
        <x:v>All applicable Capital Markets entities subject to IT governance, cybersecurity, cyber resilience or incident-reporting obligations</x:v>
      </x:c>
      <x:c r="H113" s="27" t="str">
        <x:v>Mandatory / Conditional</x:v>
      </x:c>
      <x:c r="I113" s="27" t="str">
        <x:v>EXCLUDE – Capital Markets Entity</x:v>
      </x:c>
      <x:c r="J113" s="27" t="str">
        <x:v>Intermediary/MII/fund/market activity</x:v>
      </x:c>
      <x:c r="K113" s="27" t="str">
        <x:v>CAPITAL_MARKETS_ROLE</x:v>
      </x:c>
      <x:c r="L113" s="27" t="str">
        <x:v>Remain in Capital Markets</x:v>
      </x:c>
      <x:c r="M113" s="27" t="str">
        <x:v>Regulates a securities-market intermediary, fund, MII, investor category or market activity rather than a company merely because it is listed.</x:v>
      </x:c>
      <x:c r="N113" s="27" t="str">
        <x:v>The entity operates SEBI-regulated technology, applications, infrastructure, networks, APIs, digital channels, outsourced/cloud services, security operations, critical systems or market infrastructure subject to cyber-risk or incident-reporting controls.</x:v>
      </x:c>
      <x:c r="O113" s="27" t="str">
        <x:v>https://www.sebi.gov.in/legal/circulars/sep-2024/modifications-in-guidelines-for-business-continuity-plan-bcp-and-disaster-recovery-dr-of-market-infrastructure-institutions-miis-_86601.html</x:v>
      </x:c>
      <x:c r="P113" s="27" t="str">
        <x:v>Yes</x:v>
      </x:c>
      <x:c r="Q113" s="27" t="str">
        <x:v>LOW</x:v>
      </x:c>
    </x:row>
    <x:row r="114">
      <x:c r="A114" s="27" t="str">
        <x:v>CAP-LAW110</x:v>
      </x:c>
      <x:c r="B114" s="27" t="str"/>
      <x:c r="C114" s="27" t="str">
        <x:v>Framework for Adoption of Cloud Services by SEBI Regulated Entities dated March 6, 2023, as incorporated in applicable SEBI frameworks</x:v>
      </x:c>
      <x:c r="D114" s="27" t="str">
        <x:v>SEBI</x:v>
      </x:c>
      <x:c r="E114" s="27" t="str">
        <x:v>Circular / Framework</x:v>
      </x:c>
      <x:c r="F114" s="27" t="str">
        <x:v>CAP-LAW001</x:v>
      </x:c>
      <x:c r="G114" s="27" t="str">
        <x:v>All / As Applicable</x:v>
      </x:c>
      <x:c r="H114" s="27" t="str">
        <x:v>Mandatory / Conditional</x:v>
      </x:c>
      <x:c r="I114" s="27" t="str">
        <x:v>EXCLUDE – Capital Markets Entity</x:v>
      </x:c>
      <x:c r="J114" s="27" t="str">
        <x:v>Intermediary/MII/fund/market activity</x:v>
      </x:c>
      <x:c r="K114" s="27" t="str">
        <x:v>CAPITAL_MARKETS_ROLE</x:v>
      </x:c>
      <x:c r="L114" s="27" t="str">
        <x:v>Remain in Capital Markets</x:v>
      </x:c>
      <x:c r="M114" s="27" t="str">
        <x:v>Regulates a securities-market intermediary, fund, MII, investor category or market activity rather than a company merely because it is listed.</x:v>
      </x:c>
      <x:c r="N114" s="27" t="str">
        <x:v>The entity operates SEBI-regulated technology, applications, infrastructure, networks, APIs, digital channels, outsourced/cloud services, security operations, critical systems or market infrastructure subject to cyber-risk or incident-reporting controls.</x:v>
      </x:c>
      <x:c r="O114" s="27" t="str">
        <x:v>https://www.sebi.gov.in/legal/circulars/mar-2023/framework-for-adoption-of-cloud-services-by-sebi-regulated-entities-res-_68740.html</x:v>
      </x:c>
      <x:c r="P114" s="27" t="str">
        <x:v>Yes</x:v>
      </x:c>
      <x:c r="Q114" s="27" t="str">
        <x:v>LOW</x:v>
      </x:c>
    </x:row>
    <x:row r="115">
      <x:c r="A115" s="27" t="str">
        <x:v>CAP-LAW111</x:v>
      </x:c>
      <x:c r="B115" s="27" t="str"/>
      <x:c r="C115" s="27" t="str">
        <x:v>Single Window Automatic and Generalised Access for Trusted Foreign Investors (SWAGAT-FI) framework for FPIs and FVCIs dated January 16, 2026</x:v>
      </x:c>
      <x:c r="D115" s="27" t="str">
        <x:v>Securities and Exchange Board of India</x:v>
      </x:c>
      <x:c r="E115" s="27" t="str">
        <x:v>Circular</x:v>
      </x:c>
      <x:c r="F115" s="27" t="str">
        <x:v>CAP-LAW045</x:v>
      </x:c>
      <x:c r="G115" s="27" t="str">
        <x:v>Foreign Investment / FPI / FVCI</x:v>
      </x:c>
      <x:c r="H115" s="27" t="str">
        <x:v>Direct / Conditional</x:v>
      </x:c>
      <x:c r="I115" s="27" t="str">
        <x:v>EXCLUDE – Capital Markets Entity</x:v>
      </x:c>
      <x:c r="J115" s="27" t="str">
        <x:v>Intermediary/MII/fund/market activity</x:v>
      </x:c>
      <x:c r="K115" s="27" t="str">
        <x:v>CAPITAL_MARKETS_ROLE</x:v>
      </x:c>
      <x:c r="L115" s="27" t="str">
        <x:v>Remain in Capital Markets</x:v>
      </x:c>
      <x:c r="M115" s="27" t="str">
        <x:v>Regulates a securities-market intermediary, fund, MII, investor category or market activity rather than a company merely because it is listed.</x:v>
      </x:c>
      <x:c r="N115" s="27" t="str">
        <x:v>Eligible trusted foreign investors seeking streamlined FPI/FVCI access.</x:v>
      </x:c>
      <x:c r="O115" s="27" t="str">
        <x:v>https://www.sebi.gov.in/legal/circulars/jan-2026/single-window-automatic-and-generalised-access-for-trusted-foreign-investors-swagat-fi-framework-for-fpis-and-fvcis_99108.html</x:v>
      </x:c>
      <x:c r="P115" s="27" t="str">
        <x:v>Yes</x:v>
      </x:c>
      <x:c r="Q115" s="27" t="str">
        <x:v>LOW</x:v>
      </x:c>
    </x:row>
    <x:row r="116">
      <x:c r="A116" s="27" t="str">
        <x:v>CAP-LAW112</x:v>
      </x:c>
      <x:c r="B116" s="27" t="str"/>
      <x:c r="C116" s="27" t="str">
        <x:v>Circular on Forms for registration of stock brokers and clearing members dated February 17, 2026</x:v>
      </x:c>
      <x:c r="D116" s="27" t="str">
        <x:v>SEBI</x:v>
      </x:c>
      <x:c r="E116" s="27" t="str">
        <x:v>Circular / Framework</x:v>
      </x:c>
      <x:c r="F116" s="27" t="str">
        <x:v>CAP-LAW037</x:v>
      </x:c>
      <x:c r="G116" s="27" t="str">
        <x:v>All / As Applicable</x:v>
      </x:c>
      <x:c r="H116" s="27" t="str">
        <x:v>Mandatory / Conditional</x:v>
      </x:c>
      <x:c r="I116" s="27" t="str">
        <x:v>EXCLUDE – Capital Markets Entity</x:v>
      </x:c>
      <x:c r="J116" s="27" t="str">
        <x:v>Intermediary/MII/fund/market activity</x:v>
      </x:c>
      <x:c r="K116" s="27" t="str">
        <x:v>CAPITAL_MARKETS_ROLE</x:v>
      </x:c>
      <x:c r="L116" s="27" t="str">
        <x:v>Remain in Capital Markets</x:v>
      </x:c>
      <x:c r="M116" s="27" t="str">
        <x:v>Regulates a securities-market intermediary, fund, MII, investor category or market activity rather than a company merely because it is listed.</x:v>
      </x:c>
      <x:c r="N116" s="27" t="str">
        <x:v>Stock broker or clearing member applying for registration under the SEBI (Stock Brokers) Regulations, 2026.</x:v>
      </x:c>
      <x:c r="O116" s="27" t="str">
        <x:v>https://www.sebi.gov.in/legal/circulars/feb-2026/circular-on-forms-for-registration-of-stock-brokers-and-clearing-members_99814.html</x:v>
      </x:c>
      <x:c r="P116" s="27" t="str">
        <x:v>Yes</x:v>
      </x:c>
      <x:c r="Q116" s="27" t="str">
        <x:v>LOW</x:v>
      </x:c>
    </x:row>
    <x:row r="117">
      <x:c r="A117" s="27" t="str">
        <x:v>CAP-LAW113</x:v>
      </x:c>
      <x:c r="B117" s="27" t="str"/>
      <x:c r="C117" s="27" t="str">
        <x:v>Unified Registration for multiple Capital Market Activities under the IFSCA (Capital Market Intermediaries) Regulations, 2025 (Master Key) dated February 13, 2026</x:v>
      </x:c>
      <x:c r="D117" s="27" t="str">
        <x:v>IFSCA</x:v>
      </x:c>
      <x:c r="E117" s="27" t="str">
        <x:v>Circular / Framework</x:v>
      </x:c>
      <x:c r="F117" s="27" t="str">
        <x:v>CAP-LAW028</x:v>
      </x:c>
      <x:c r="G117" s="27" t="str">
        <x:v>All / As Applicable</x:v>
      </x:c>
      <x:c r="H117" s="27" t="str">
        <x:v>Mandatory / Conditional</x:v>
      </x:c>
      <x:c r="I117" s="27" t="str">
        <x:v>EXCLUDE – Other General Law</x:v>
      </x:c>
      <x:c r="J117" s="27" t="str">
        <x:v>Other cross-regulatory law</x:v>
      </x:c>
      <x:c r="K117" s="27" t="str">
        <x:v>OTHER_RUNTIME_OVERLAY</x:v>
      </x:c>
      <x:c r="L117" s="27" t="str">
        <x:v>Remain in owning dataset</x:v>
      </x:c>
      <x:c r="M117" s="27" t="str">
        <x:v>Not owned by the Common SEBI Listed-Entity Overlay.</x:v>
      </x:c>
      <x:c r="N117" s="27" t="str">
        <x:v>IFSC capital market intermediary seeking a unified registration for multiple permitted capital market activities.</x:v>
      </x:c>
      <x:c r="O117" s="27" t="str">
        <x:v>https://ifsca.gov.in/CommonDirect/DownloadFile?fileName=Unified_Registration_for_multiple_Capital_Market_Activities_under_the_IFSCA__Capital_Market_Intermediaries__Regulations__2025__Master_Key__20260213_0615.pdf&amp;id=36ff47aaeb9222f627d166fe86c6ec20</x:v>
      </x:c>
      <x:c r="P117" s="27" t="str">
        <x:v>Yes</x:v>
      </x:c>
      <x:c r="Q117" s="27" t="str">
        <x:v>LOW</x:v>
      </x:c>
    </x:row>
    <x:row r="118">
      <x:c r="A118" s="27" t="str">
        <x:v>CAP-LAW114</x:v>
      </x:c>
      <x:c r="B118" s="27" t="str"/>
      <x:c r="C118" s="27" t="str">
        <x:v>Companies (Appointment and Qualification of Directors) Rules, 2014, as amended</x:v>
      </x:c>
      <x:c r="D118" s="27" t="str">
        <x:v>MCA</x:v>
      </x:c>
      <x:c r="E118" s="27" t="str">
        <x:v>Rules</x:v>
      </x:c>
      <x:c r="F118" s="27" t="str">
        <x:v>CAP-LAW005</x:v>
      </x:c>
      <x:c r="G118" s="27" t="str">
        <x:v>All / As Applicable</x:v>
      </x:c>
      <x:c r="H118" s="27" t="str">
        <x:v>Mandatory / Conditional</x:v>
      </x:c>
      <x:c r="I118" s="27" t="str">
        <x:v>EXCLUDE – Common Corporate Core</x:v>
      </x:c>
      <x:c r="J118" s="27" t="str">
        <x:v>Corporate law</x:v>
      </x:c>
      <x:c r="K118" s="27" t="str">
        <x:v>CORPORATE_APPLICABILITY</x:v>
      </x:c>
      <x:c r="L118" s="27" t="str">
        <x:v>Runtime Common Corporate Core</x:v>
      </x:c>
      <x:c r="M118" s="27" t="str">
        <x:v>Owned by the separate Common Corporate Core and must not be duplicated in the SEBI overlay.</x:v>
      </x:c>
      <x:c r="N118" s="27" t="str">
        <x:v>Company required to appoint, qualify, identify, disclose or file particulars concerning directors and independent directors.</x:v>
      </x:c>
      <x:c r="O118" s="27" t="str"/>
      <x:c r="P118" s="27" t="str">
        <x:v>Yes</x:v>
      </x:c>
      <x:c r="Q118" s="27" t="str">
        <x:v>LOW</x:v>
      </x:c>
    </x:row>
    <x:row r="119">
      <x:c r="A119" s="27" t="str">
        <x:v>CAP-LAW115</x:v>
      </x:c>
      <x:c r="B119" s="27" t="str"/>
      <x:c r="C119" s="27" t="str">
        <x:v>Companies (Meetings of Board and its Powers) Rules, 2014, as amended</x:v>
      </x:c>
      <x:c r="D119" s="27" t="str">
        <x:v>MCA</x:v>
      </x:c>
      <x:c r="E119" s="27" t="str">
        <x:v>Rules</x:v>
      </x:c>
      <x:c r="F119" s="27" t="str">
        <x:v>CAP-LAW005</x:v>
      </x:c>
      <x:c r="G119" s="27" t="str">
        <x:v>All / As Applicable</x:v>
      </x:c>
      <x:c r="H119" s="27" t="str">
        <x:v>Mandatory / Conditional</x:v>
      </x:c>
      <x:c r="I119" s="27" t="str">
        <x:v>EXCLUDE – Common Corporate Core</x:v>
      </x:c>
      <x:c r="J119" s="27" t="str">
        <x:v>Corporate law</x:v>
      </x:c>
      <x:c r="K119" s="27" t="str">
        <x:v>CORPORATE_APPLICABILITY</x:v>
      </x:c>
      <x:c r="L119" s="27" t="str">
        <x:v>Runtime Common Corporate Core</x:v>
      </x:c>
      <x:c r="M119" s="27" t="str">
        <x:v>Owned by the separate Common Corporate Core and must not be duplicated in the SEBI overlay.</x:v>
      </x:c>
      <x:c r="N119" s="27" t="str">
        <x:v>Company conducting board or committee meetings, constituting prescribed committees or exercising reserved board powers.</x:v>
      </x:c>
      <x:c r="O119" s="27" t="str"/>
      <x:c r="P119" s="27" t="str">
        <x:v>Yes</x:v>
      </x:c>
      <x:c r="Q119" s="27" t="str">
        <x:v>LOW</x:v>
      </x:c>
    </x:row>
    <x:row r="120">
      <x:c r="A120" s="27" t="str">
        <x:v>CAP-LAW116</x:v>
      </x:c>
      <x:c r="B120" s="27" t="str"/>
      <x:c r="C120" s="27" t="str">
        <x:v>Companies (Appointment and Remuneration of Managerial Personnel) Rules, 2014, as amended</x:v>
      </x:c>
      <x:c r="D120" s="27" t="str">
        <x:v>MCA</x:v>
      </x:c>
      <x:c r="E120" s="27" t="str">
        <x:v>Rules</x:v>
      </x:c>
      <x:c r="F120" s="27" t="str">
        <x:v>CAP-LAW005</x:v>
      </x:c>
      <x:c r="G120" s="27" t="str">
        <x:v>All / As Applicable</x:v>
      </x:c>
      <x:c r="H120" s="27" t="str">
        <x:v>Mandatory / Conditional</x:v>
      </x:c>
      <x:c r="I120" s="27" t="str">
        <x:v>EXCLUDE – Common Corporate Core</x:v>
      </x:c>
      <x:c r="J120" s="27" t="str">
        <x:v>Corporate law</x:v>
      </x:c>
      <x:c r="K120" s="27" t="str">
        <x:v>CORPORATE_APPLICABILITY</x:v>
      </x:c>
      <x:c r="L120" s="27" t="str">
        <x:v>Runtime Common Corporate Core</x:v>
      </x:c>
      <x:c r="M120" s="27" t="str">
        <x:v>Owned by the separate Common Corporate Core and must not be duplicated in the SEBI overlay.</x:v>
      </x:c>
      <x:c r="N120" s="27" t="str">
        <x:v>Listed or prescribed company required to appoint whole-time key managerial personnel, a company secretary or a secretarial auditor.</x:v>
      </x:c>
      <x:c r="O120" s="27" t="str"/>
      <x:c r="P120" s="27" t="str">
        <x:v>Yes</x:v>
      </x:c>
      <x:c r="Q120" s="27" t="str">
        <x:v>LOW</x:v>
      </x:c>
    </x:row>
    <x:row r="121">
      <x:c r="A121" s="27" t="str">
        <x:v>CAP-LAW117</x:v>
      </x:c>
      <x:c r="B121" s="27" t="str"/>
      <x:c r="C121" s="27" t="str">
        <x:v>Provisions relating to Strengthening Governance of Market Infrastructure Institutions (MIIs) dated December 12, 2025</x:v>
      </x:c>
      <x:c r="D121" s="27" t="str">
        <x:v>SEBI</x:v>
      </x:c>
      <x:c r="E121" s="27" t="str">
        <x:v>Circular / Framework</x:v>
      </x:c>
      <x:c r="F121" s="27" t="str">
        <x:v>CAP-LAW051</x:v>
      </x:c>
      <x:c r="G121" s="27" t="str">
        <x:v>Market Infrastructure Institutions</x:v>
      </x:c>
      <x:c r="H121" s="27" t="str">
        <x:v>Mandatory</x:v>
      </x:c>
      <x:c r="I121" s="27" t="str">
        <x:v>EXCLUDE – Capital Markets Entity</x:v>
      </x:c>
      <x:c r="J121" s="27" t="str">
        <x:v>Intermediary/MII/fund/market activity</x:v>
      </x:c>
      <x:c r="K121" s="27" t="str">
        <x:v>CAPITAL_MARKETS_ROLE</x:v>
      </x:c>
      <x:c r="L121" s="27" t="str">
        <x:v>Remain in Capital Markets</x:v>
      </x:c>
      <x:c r="M121" s="27" t="str">
        <x:v>Regulates a securities-market intermediary, fund, MII, investor category or market activity rather than a company merely because it is listed.</x:v>
      </x:c>
      <x:c r="N121" s="27" t="str">
        <x:v>Recognised stock exchange, recognised clearing corporation or depository.</x:v>
      </x:c>
      <x:c r="O121" s="27" t="str">
        <x:v>https://www.sebi.gov.in/legal/circulars/dec-2025/provisions-relating-to-strengthening-governance-of-market-infrastructure-institutions-miis-_98329.html</x:v>
      </x:c>
      <x:c r="P121" s="27" t="str">
        <x:v>Yes</x:v>
      </x:c>
      <x:c r="Q121" s="27" t="str">
        <x:v>LOW</x:v>
      </x:c>
    </x:row>
    <x:row r="122">
      <x:c r="A122" s="27" t="str">
        <x:v>CAP-LAW118</x:v>
      </x:c>
      <x:c r="B122" s="27" t="str"/>
      <x:c r="C122" s="27" t="str">
        <x:v>Companies (Significant Beneficial Owners) Rules, 2018, as amended</x:v>
      </x:c>
      <x:c r="D122" s="27" t="str">
        <x:v>MCA</x:v>
      </x:c>
      <x:c r="E122" s="27" t="str">
        <x:v>Rules</x:v>
      </x:c>
      <x:c r="F122" s="27" t="str">
        <x:v>CAP-LAW005</x:v>
      </x:c>
      <x:c r="G122" s="27" t="str">
        <x:v>Companies / Corporate Intermediaries</x:v>
      </x:c>
      <x:c r="H122" s="27" t="str">
        <x:v>Mandatory / Conditional</x:v>
      </x:c>
      <x:c r="I122" s="27" t="str">
        <x:v>EXCLUDE – Common Corporate Core</x:v>
      </x:c>
      <x:c r="J122" s="27" t="str">
        <x:v>Corporate law</x:v>
      </x:c>
      <x:c r="K122" s="27" t="str">
        <x:v>CORPORATE_APPLICABILITY</x:v>
      </x:c>
      <x:c r="L122" s="27" t="str">
        <x:v>Runtime Common Corporate Core</x:v>
      </x:c>
      <x:c r="M122" s="27" t="str">
        <x:v>Owned by the separate Common Corporate Core and must not be duplicated in the SEBI overlay.</x:v>
      </x:c>
      <x:c r="N122" s="27" t="str">
        <x:v>Company having members, beneficial interests or an individual who is or may be a significant beneficial owner.</x:v>
      </x:c>
      <x:c r="O122" s="27" t="str"/>
      <x:c r="P122" s="27" t="str">
        <x:v>Yes</x:v>
      </x:c>
      <x:c r="Q122" s="27" t="str">
        <x:v>LOW</x:v>
      </x:c>
    </x:row>
    <x:row r="123">
      <x:c r="A123" s="27" t="str">
        <x:v>CAP-LAW119</x:v>
      </x:c>
      <x:c r="B123" s="27" t="str"/>
      <x:c r="C123" s="27" t="str">
        <x:v>Prior Approval for Change in control: Transfer of shareholdings among immediate relatives and transmission of shareholdings and their effect on change in control dated March 25, 2021</x:v>
      </x:c>
      <x:c r="D123" s="27" t="str">
        <x:v>SEBI</x:v>
      </x:c>
      <x:c r="E123" s="27" t="str">
        <x:v>Circular / Clarification</x:v>
      </x:c>
      <x:c r="F123" s="27" t="str">
        <x:v>CAP-LAW063</x:v>
      </x:c>
      <x:c r="G123" s="27" t="str">
        <x:v>SEBI Registered Intermediaries</x:v>
      </x:c>
      <x:c r="H123" s="27" t="str">
        <x:v>Mandatory / Clarificatory</x:v>
      </x:c>
      <x:c r="I123" s="27" t="str">
        <x:v>EXCLUDE – Capital Markets Entity</x:v>
      </x:c>
      <x:c r="J123" s="27" t="str">
        <x:v>Intermediary/MII/fund/market activity</x:v>
      </x:c>
      <x:c r="K123" s="27" t="str">
        <x:v>CAPITAL_MARKETS_ROLE</x:v>
      </x:c>
      <x:c r="L123" s="27" t="str">
        <x:v>Remain in Capital Markets</x:v>
      </x:c>
      <x:c r="M123" s="27" t="str">
        <x:v>Regulates a securities-market intermediary, fund, MII, investor category or market activity rather than a company merely because it is listed.</x:v>
      </x:c>
      <x:c r="N123" s="27" t="str">
        <x:v>Specified SEBI intermediary undergoing transfer or transmission of shareholding or ownership interest.</x:v>
      </x:c>
      <x:c r="O123" s="27" t="str">
        <x:v>https://www.sebi.gov.in/legal/circulars/mar-2021/prior-approval-for-change-in-control-transfer-of-shareholdings-among-immediate-relatives-and-transmission-of-shareholdings-and-their-effect-on-change-in-control_49663.html</x:v>
      </x:c>
      <x:c r="P123" s="27" t="str">
        <x:v>Yes</x:v>
      </x:c>
      <x:c r="Q123" s="27" t="str">
        <x:v>LOW</x:v>
      </x:c>
    </x:row>
    <x:row r="124">
      <x:c r="A124" s="27" t="str">
        <x:v>CAP-LAW120</x:v>
      </x:c>
      <x:c r="B124" s="27" t="str"/>
      <x:c r="C124" s="27" t="str">
        <x:v>Transfer of business by SEBI registered intermediaries to other legal entity dated March 26, 2021</x:v>
      </x:c>
      <x:c r="D124" s="27" t="str">
        <x:v>SEBI</x:v>
      </x:c>
      <x:c r="E124" s="27" t="str">
        <x:v>Circular / Framework</x:v>
      </x:c>
      <x:c r="F124" s="27" t="str">
        <x:v>CAP-LAW063</x:v>
      </x:c>
      <x:c r="G124" s="27" t="str">
        <x:v>SEBI Registered Intermediaries</x:v>
      </x:c>
      <x:c r="H124" s="27" t="str">
        <x:v>Mandatory</x:v>
      </x:c>
      <x:c r="I124" s="27" t="str">
        <x:v>EXCLUDE – Capital Markets Entity</x:v>
      </x:c>
      <x:c r="J124" s="27" t="str">
        <x:v>Intermediary/MII/fund/market activity</x:v>
      </x:c>
      <x:c r="K124" s="27" t="str">
        <x:v>CAPITAL_MARKETS_ROLE</x:v>
      </x:c>
      <x:c r="L124" s="27" t="str">
        <x:v>Remain in Capital Markets</x:v>
      </x:c>
      <x:c r="M124" s="27" t="str">
        <x:v>Regulates a securities-market intermediary, fund, MII, investor category or market activity rather than a company merely because it is listed.</x:v>
      </x:c>
      <x:c r="N124" s="27" t="str">
        <x:v>SEBI registered intermediary proposing to transfer regulated business to another legal entity.</x:v>
      </x:c>
      <x:c r="O124" s="27" t="str">
        <x:v>https://www.sebi.gov.in/legal/circulars/mar-2021/transfer-of-business-by-sebi-registered-intermediaries-to-other-legal-entity_49678.html</x:v>
      </x:c>
      <x:c r="P124" s="27" t="str">
        <x:v>Yes</x:v>
      </x:c>
      <x:c r="Q124" s="27" t="str">
        <x:v>LOW</x:v>
      </x:c>
    </x:row>
    <x:row r="125">
      <x:c r="A125" s="27" t="str">
        <x:v>CAP-LAW121</x:v>
      </x:c>
      <x:c r="B125" s="27" t="str"/>
      <x:c r="C125" s="27" t="str">
        <x:v>Procedure for seeking prior approval for change in control dated November 28, 2022</x:v>
      </x:c>
      <x:c r="D125" s="27" t="str">
        <x:v>SEBI</x:v>
      </x:c>
      <x:c r="E125" s="27" t="str">
        <x:v>Circular / Procedure</x:v>
      </x:c>
      <x:c r="F125" s="27" t="str">
        <x:v>CAP-LAW063</x:v>
      </x:c>
      <x:c r="G125" s="27" t="str">
        <x:v>Specified SEBI Registered Intermediaries</x:v>
      </x:c>
      <x:c r="H125" s="27" t="str">
        <x:v>Mandatory</x:v>
      </x:c>
      <x:c r="I125" s="27" t="str">
        <x:v>EXCLUDE – Capital Markets Entity</x:v>
      </x:c>
      <x:c r="J125" s="27" t="str">
        <x:v>Intermediary/MII/fund/market activity</x:v>
      </x:c>
      <x:c r="K125" s="27" t="str">
        <x:v>CAPITAL_MARKETS_ROLE</x:v>
      </x:c>
      <x:c r="L125" s="27" t="str">
        <x:v>Remain in Capital Markets</x:v>
      </x:c>
      <x:c r="M125" s="27" t="str">
        <x:v>Regulates a securities-market intermediary, fund, MII, investor category or market activity rather than a company merely because it is listed.</x:v>
      </x:c>
      <x:c r="N125" s="27" t="str">
        <x:v>Stock broker, clearing member, depository participant, investment adviser, research analyst, RTA or KRA proposing a change in control.</x:v>
      </x:c>
      <x:c r="O125" s="27" t="str">
        <x:v>https://www.sebi.gov.in/legal/circulars/nov-2022/procedure-for-seeking-prior-approval-for-change-in-control_65523.html</x:v>
      </x:c>
      <x:c r="P125" s="27" t="str">
        <x:v>Yes</x:v>
      </x:c>
      <x:c r="Q125" s="27" t="str">
        <x:v>LOW</x:v>
      </x:c>
    </x:row>
    <x:row r="126">
      <x:c r="A126" s="27" t="str">
        <x:v>CAP-LAW122</x:v>
      </x:c>
      <x:c r="B126" s="27" t="str"/>
      <x:c r="C126" s="27" t="str">
        <x:v>Procedure for seeking prior approval for change in control with respect to Merchant Bankers and Bankers to an Issue dated August 10, 2023</x:v>
      </x:c>
      <x:c r="D126" s="27" t="str">
        <x:v>SEBI</x:v>
      </x:c>
      <x:c r="E126" s="27" t="str">
        <x:v>Circular / Procedure</x:v>
      </x:c>
      <x:c r="F126" s="27" t="str">
        <x:v>CAP-LAW063</x:v>
      </x:c>
      <x:c r="G126" s="27" t="str">
        <x:v>Merchant Bankers and Bankers to an Issue</x:v>
      </x:c>
      <x:c r="H126" s="27" t="str">
        <x:v>Mandatory</x:v>
      </x:c>
      <x:c r="I126" s="27" t="str">
        <x:v>EXCLUDE – Capital Markets Entity</x:v>
      </x:c>
      <x:c r="J126" s="27" t="str">
        <x:v>Intermediary/MII/fund/market activity</x:v>
      </x:c>
      <x:c r="K126" s="27" t="str">
        <x:v>CAPITAL_MARKETS_ROLE</x:v>
      </x:c>
      <x:c r="L126" s="27" t="str">
        <x:v>Remain in Capital Markets</x:v>
      </x:c>
      <x:c r="M126" s="27" t="str">
        <x:v>Regulates a securities-market intermediary, fund, MII, investor category or market activity rather than a company merely because it is listed.</x:v>
      </x:c>
      <x:c r="N126" s="27" t="str">
        <x:v>Merchant banker or banker to an issue proposing a change in control.</x:v>
      </x:c>
      <x:c r="O126" s="27" t="str">
        <x:v>https://www.sebi.gov.in/legal/circulars/aug-2023/procedure-for-seeking-prior-approval-for-change-in-control-with-respect-to-merchant-bankers-and-bankers-to-an-issue_75174.html</x:v>
      </x:c>
      <x:c r="P126" s="27" t="str">
        <x:v>Yes</x:v>
      </x:c>
      <x:c r="Q126" s="27" t="str">
        <x:v>LOW</x:v>
      </x:c>
    </x:row>
    <x:row r="127">
      <x:c r="A127" s="27" t="str">
        <x:v>CAP-LAW123</x:v>
      </x:c>
      <x:c r="B127" s="27" t="str"/>
      <x:c r="C127" s="27" t="str">
        <x:v>Prior approval for change in control: Transfer of shareholdings among immediate relatives and transmission of shareholdings and their effect on change in control dated December 27, 2024</x:v>
      </x:c>
      <x:c r="D127" s="27" t="str">
        <x:v>SEBI</x:v>
      </x:c>
      <x:c r="E127" s="27" t="str">
        <x:v>Circular / Clarification</x:v>
      </x:c>
      <x:c r="F127" s="27" t="str">
        <x:v>CAP-LAW063</x:v>
      </x:c>
      <x:c r="G127" s="27" t="str">
        <x:v>Investment Advisers, Research Analysts and KRAs</x:v>
      </x:c>
      <x:c r="H127" s="27" t="str">
        <x:v>Mandatory / Clarificatory</x:v>
      </x:c>
      <x:c r="I127" s="27" t="str">
        <x:v>EXCLUDE – Capital Markets Entity</x:v>
      </x:c>
      <x:c r="J127" s="27" t="str">
        <x:v>Intermediary/MII/fund/market activity</x:v>
      </x:c>
      <x:c r="K127" s="27" t="str">
        <x:v>CAPITAL_MARKETS_ROLE</x:v>
      </x:c>
      <x:c r="L127" s="27" t="str">
        <x:v>Remain in Capital Markets</x:v>
      </x:c>
      <x:c r="M127" s="27" t="str">
        <x:v>Regulates a securities-market intermediary, fund, MII, investor category or market activity rather than a company merely because it is listed.</x:v>
      </x:c>
      <x:c r="N127" s="27" t="str">
        <x:v>Investment adviser, research analyst or KRA undergoing transfer or transmission of shareholding or ownership interest.</x:v>
      </x:c>
      <x:c r="O127" s="27" t="str">
        <x:v>https://www.sebi.gov.in/legal/circulars/dec-2024/prior-approval-for-change-in-control-transfer-of-shareholdings-among-immediate-relatives-and-transmission-of-shareholdings-and-their-effect-on-change-in-control_90213.html</x:v>
      </x:c>
      <x:c r="P127" s="27" t="str">
        <x:v>Yes</x:v>
      </x:c>
      <x:c r="Q127" s="27" t="str">
        <x:v>LOW</x:v>
      </x:c>
    </x:row>
    <x:row r="128">
      <x:c r="A128" s="27" t="str">
        <x:v>CAP-LAW124</x:v>
      </x:c>
      <x:c r="B128" s="27" t="str">
        <x:v>PENDING APPROVAL</x:v>
      </x:c>
      <x:c r="C128" s="27" t="str">
        <x:v>Clarification on the position of Compliance Officer under regulation 6 of the SEBI LODR Regulations dated April 1, 2025</x:v>
      </x:c>
      <x:c r="D128" s="27" t="str">
        <x:v>SEBI</x:v>
      </x:c>
      <x:c r="E128" s="27" t="str">
        <x:v>Circular / Clarification</x:v>
      </x:c>
      <x:c r="F128" s="27" t="str">
        <x:v>CAP-LAW053</x:v>
      </x:c>
      <x:c r="G128" s="27" t="str">
        <x:v>Listed Entities</x:v>
      </x:c>
      <x:c r="H128" s="27" t="str">
        <x:v>Mandatory / Clarificatory</x:v>
      </x:c>
      <x:c r="I128" s="27" t="str">
        <x:v>INCLUDE – Listed Entity Core</x:v>
      </x:c>
      <x:c r="J128" s="27" t="str">
        <x:v>Listed entity core</x:v>
      </x:c>
      <x:c r="K128" s="27" t="str">
        <x:v>EQUITY_OR_APPLICABLE_LISTED_SECURITY</x:v>
      </x:c>
      <x:c r="L128" s="27" t="str">
        <x:v>Extract listed-company scope</x:v>
      </x:c>
      <x:c r="M128" s="27" t="str">
        <x:v>Direct listed-company family; provision-level exemptions, thresholds and security-type limits remain for P-2.</x:v>
      </x:c>
      <x:c r="N128" s="27" t="str">
        <x:v>Listed entity appointing or continuing a Compliance Officer under regulation 6 of the LODR Regulations.</x:v>
      </x:c>
      <x:c r="O128" s="27" t="str">
        <x:v>https://www.sebi.gov.in/legal/circulars/apr-2025/clarification-on-the-position-of-compliance-officer-in-terms-of-regulation-6-of-the-sebi-listing-obligations-and-disclosure-requirements-regulations-2015_93186.html</x:v>
      </x:c>
      <x:c r="P128" s="27" t="str">
        <x:v>Yes</x:v>
      </x:c>
      <x:c r="Q128" s="27" t="str">
        <x:v>HIGH</x:v>
      </x:c>
    </x:row>
    <x:row r="129">
      <x:c r="A129" s="27" t="str">
        <x:v>CAP-LAW125</x:v>
      </x:c>
      <x:c r="B129" s="27" t="str"/>
      <x:c r="C129" s="27" t="str">
        <x:v>Certification requirement for Compliance Officers of Managers of AIFs dated December 30, 2025</x:v>
      </x:c>
      <x:c r="D129" s="27" t="str">
        <x:v>SEBI</x:v>
      </x:c>
      <x:c r="E129" s="27" t="str">
        <x:v>Circular / Certification Requirement</x:v>
      </x:c>
      <x:c r="F129" s="27" t="str">
        <x:v>CAP-LAW059</x:v>
      </x:c>
      <x:c r="G129" s="27" t="str">
        <x:v>Alternative Investment Funds</x:v>
      </x:c>
      <x:c r="H129" s="27" t="str">
        <x:v>Mandatory</x:v>
      </x:c>
      <x:c r="I129" s="27" t="str">
        <x:v>EXCLUDE – Capital Markets Entity</x:v>
      </x:c>
      <x:c r="J129" s="27" t="str">
        <x:v>Intermediary/MII/fund/market activity</x:v>
      </x:c>
      <x:c r="K129" s="27" t="str">
        <x:v>CAPITAL_MARKETS_ROLE</x:v>
      </x:c>
      <x:c r="L129" s="27" t="str">
        <x:v>Remain in Capital Markets</x:v>
      </x:c>
      <x:c r="M129" s="27" t="str">
        <x:v>Regulates a securities-market intermediary, fund, MII, investor category or market activity rather than a company merely because it is listed.</x:v>
      </x:c>
      <x:c r="N129" s="27" t="str">
        <x:v>Manager of an Alternative Investment Fund appointing or continuing a person as Compliance Officer on or after January 1, 2027.</x:v>
      </x:c>
      <x:c r="O129" s="27" t="str">
        <x:v>https://www.sebi.gov.in/legal/circulars/dec-2025/certification-requirement-for-compliance-officers-of-managers-of-aifs_98744.html</x:v>
      </x:c>
      <x:c r="P129" s="27" t="str">
        <x:v>Yes</x:v>
      </x:c>
      <x:c r="Q129" s="27" t="str">
        <x:v>LOW</x:v>
      </x:c>
    </x:row>
    <x:row r="130">
      <x:c r="A130" s="27" t="str">
        <x:v>CAP-LAW126</x:v>
      </x:c>
      <x:c r="B130" s="27" t="str"/>
      <x:c r="C130" s="27" t="str">
        <x:v>Extension of deadline for implementing revised norms for Principal Officer and Compliance Officer under the IFSCA Capital Market Intermediaries Regulations, 2025 dated December 31, 2025</x:v>
      </x:c>
      <x:c r="D130" s="27" t="str">
        <x:v>IFSCA</x:v>
      </x:c>
      <x:c r="E130" s="27" t="str">
        <x:v>Circular / Implementation Extension</x:v>
      </x:c>
      <x:c r="F130" s="27" t="str">
        <x:v>CAP-LAW028</x:v>
      </x:c>
      <x:c r="G130" s="27" t="str">
        <x:v>IFSC Capital Market Intermediaries</x:v>
      </x:c>
      <x:c r="H130" s="27" t="str">
        <x:v>Mandatory / Transitional</x:v>
      </x:c>
      <x:c r="I130" s="27" t="str">
        <x:v>EXCLUDE – Other General Law</x:v>
      </x:c>
      <x:c r="J130" s="27" t="str">
        <x:v>Other cross-regulatory law</x:v>
      </x:c>
      <x:c r="K130" s="27" t="str">
        <x:v>OTHER_RUNTIME_OVERLAY</x:v>
      </x:c>
      <x:c r="L130" s="27" t="str">
        <x:v>Remain in owning dataset</x:v>
      </x:c>
      <x:c r="M130" s="27" t="str">
        <x:v>Not owned by the Common SEBI Listed-Entity Overlay.</x:v>
      </x:c>
      <x:c r="N130" s="27" t="str">
        <x:v>Existing IFSC capital market intermediary implementing revised qualification and experience norms for its Principal Officer and Compliance Officer.</x:v>
      </x:c>
      <x:c r="O130" s="27" t="str">
        <x:v>https://ifsca.gov.in/CommonDirect/DownloadFile?fileName=IFSCA__CMI__Regulations__2025_%E2%80%93_Extension_of_deadline_for_implementing_revised_norms_for_Principal_Officer_and_Compliance_Officer_20251231_0614.pdf&amp;id=38fea9cc5969551d78bf00e670e03187</x:v>
      </x:c>
      <x:c r="P130" s="27" t="str">
        <x:v>Yes</x:v>
      </x:c>
      <x:c r="Q130" s="27" t="str">
        <x:v>LOW</x:v>
      </x:c>
    </x:row>
    <x:row r="131">
      <x:c r="A131" s="27" t="str">
        <x:v>CAP-LAW127</x:v>
      </x:c>
      <x:c r="B131" s="27" t="str"/>
      <x:c r="C131" s="27" t="str">
        <x:v>Master Circular for Broker Dealers and Clearing Members dated May 12, 2026</x:v>
      </x:c>
      <x:c r="D131" s="27" t="str">
        <x:v>IFSCA</x:v>
      </x:c>
      <x:c r="E131" s="27" t="str">
        <x:v>Master Circular</x:v>
      </x:c>
      <x:c r="F131" s="27" t="str">
        <x:v>CAP-LAW028</x:v>
      </x:c>
      <x:c r="G131" s="27" t="str">
        <x:v>IFSC Broker Dealer / Clearing Member</x:v>
      </x:c>
      <x:c r="H131" s="27" t="str">
        <x:v>Mandatory</x:v>
      </x:c>
      <x:c r="I131" s="27" t="str">
        <x:v>EXCLUDE – Other General Law</x:v>
      </x:c>
      <x:c r="J131" s="27" t="str">
        <x:v>Other cross-regulatory law</x:v>
      </x:c>
      <x:c r="K131" s="27" t="str">
        <x:v>OTHER_RUNTIME_OVERLAY</x:v>
      </x:c>
      <x:c r="L131" s="27" t="str">
        <x:v>Remain in owning dataset</x:v>
      </x:c>
      <x:c r="M131" s="27" t="str">
        <x:v>Not owned by the Common SEBI Listed-Entity Overlay.</x:v>
      </x:c>
      <x:c r="N131" s="27" t="str">
        <x:v>IFSCA-registered broker dealer or clearing member operating in the IFSC, including any direct or indirect change in control.</x:v>
      </x:c>
      <x:c r="O131" s="27" t="str">
        <x:v>https://ifsca.gov.in/Common/PreviewPdf?fileName=Master_Circular_for_Broker_Dealers_and_Clearing_Members_20260512_0714.pdf&amp;id=91427247c5628a865846d173bc320c24</x:v>
      </x:c>
      <x:c r="P131" s="27" t="str">
        <x:v>Yes</x:v>
      </x:c>
      <x:c r="Q131" s="27" t="str">
        <x:v>LOW</x:v>
      </x:c>
    </x:row>
    <x:row r="132">
      <x:c r="A132" s="27" t="str">
        <x:v>CAP-LAW128</x:v>
      </x:c>
      <x:c r="B132" s="27" t="str"/>
      <x:c r="C132" s="27" t="str">
        <x:v>Reporting norms for Capital Market Intermediaries in IFSC dated April 8, 2026</x:v>
      </x:c>
      <x:c r="D132" s="27" t="str">
        <x:v>IFSCA</x:v>
      </x:c>
      <x:c r="E132" s="27" t="str">
        <x:v>Circular / Periodic Reporting Norms</x:v>
      </x:c>
      <x:c r="F132" s="27" t="str">
        <x:v>CAP-LAW028</x:v>
      </x:c>
      <x:c r="G132" s="27" t="str">
        <x:v>IFSC Capital Market Intermediaries and Market Infrastructure Institutions</x:v>
      </x:c>
      <x:c r="H132" s="27" t="str">
        <x:v>Mandatory</x:v>
      </x:c>
      <x:c r="I132" s="27" t="str">
        <x:v>EXCLUDE – Other General Law</x:v>
      </x:c>
      <x:c r="J132" s="27" t="str">
        <x:v>Other cross-regulatory law</x:v>
      </x:c>
      <x:c r="K132" s="27" t="str">
        <x:v>OTHER_RUNTIME_OVERLAY</x:v>
      </x:c>
      <x:c r="L132" s="27" t="str">
        <x:v>Remain in owning dataset</x:v>
      </x:c>
      <x:c r="M132" s="27" t="str">
        <x:v>Not owned by the Common SEBI Listed-Entity Overlay.</x:v>
      </x:c>
      <x:c r="N132" s="27" t="str">
        <x:v>Capital Market Intermediary or Market Infrastructure Institution in an IFSC subject to quarterly supervisory reporting obligations from April 1, 2026.</x:v>
      </x:c>
      <x:c r="O132" s="27" t="str">
        <x:v>https://ifsca.gov.in/CommonDirect/DownloadFile?fileName=Circular_CMI_reporting_final_pdf_20260409_1010.pdf&amp;id=d575554ec59b09e7fde503d3a8b10bd3</x:v>
      </x:c>
      <x:c r="P132" s="27" t="str">
        <x:v>Yes</x:v>
      </x:c>
      <x:c r="Q132" s="27" t="str">
        <x:v>LOW</x:v>
      </x:c>
    </x:row>
    <x:row r="133">
      <x:c r="A133" s="27" t="str">
        <x:v>CAP-LAW129</x:v>
      </x:c>
      <x:c r="B133" s="27" t="str"/>
      <x:c r="C133" s="27" t="str">
        <x:v>Reporting format and norms for Annual Compliance Audit for CMIs in IFSC dated June 5, 2026</x:v>
      </x:c>
      <x:c r="D133" s="27" t="str">
        <x:v>IFSCA</x:v>
      </x:c>
      <x:c r="E133" s="27" t="str">
        <x:v>Circular / Annual Compliance Audit</x:v>
      </x:c>
      <x:c r="F133" s="27" t="str">
        <x:v>CAP-LAW028</x:v>
      </x:c>
      <x:c r="G133" s="27" t="str">
        <x:v>IFSC Capital Market Intermediaries and Market Infrastructure Institutions</x:v>
      </x:c>
      <x:c r="H133" s="27" t="str">
        <x:v>Mandatory</x:v>
      </x:c>
      <x:c r="I133" s="27" t="str">
        <x:v>EXCLUDE – Other General Law</x:v>
      </x:c>
      <x:c r="J133" s="27" t="str">
        <x:v>Other cross-regulatory law</x:v>
      </x:c>
      <x:c r="K133" s="27" t="str">
        <x:v>OTHER_RUNTIME_OVERLAY</x:v>
      </x:c>
      <x:c r="L133" s="27" t="str">
        <x:v>Remain in owning dataset</x:v>
      </x:c>
      <x:c r="M133" s="27" t="str">
        <x:v>Not owned by the Common SEBI Listed-Entity Overlay.</x:v>
      </x:c>
      <x:c r="N133" s="27" t="str">
        <x:v>Capital Market Intermediary or Market Infrastructure Institution in an IFSC subject to annual compliance audit, audit-report filing or MII checklist and onward-reporting duties.</x:v>
      </x:c>
      <x:c r="O133" s="27" t="str">
        <x:v>https://ifsca.gov.in/CommonDirect/DownloadFile?fileName=Circular___ACAR___Signed_1__20260605_0645.pdf&amp;id=91427247c5628a865846d173bca7e304</x:v>
      </x:c>
      <x:c r="P133" s="27" t="str">
        <x:v>Yes</x:v>
      </x:c>
      <x:c r="Q133" s="27" t="str">
        <x:v>LOW</x:v>
      </x:c>
    </x:row>
    <x:row r="134">
      <x:c r="A134" s="27" t="str">
        <x:v>CAP-LAW130</x:v>
      </x:c>
      <x:c r="B134" s="27" t="str"/>
      <x:c r="C134" s="27" t="str">
        <x:v>General Guidelines for dealing with Conflicts of Interest of Intermediaries, Recognised Stock Exchanges, Recognised Clearing Corporations, Depositories and their Associated Persons in Securities Market dated August 27, 2013</x:v>
      </x:c>
      <x:c r="D134" s="27" t="str">
        <x:v>SEBI</x:v>
      </x:c>
      <x:c r="E134" s="27" t="str">
        <x:v>Circular</x:v>
      </x:c>
      <x:c r="F134" s="27" t="str">
        <x:v>CAP-LAW001</x:v>
      </x:c>
      <x:c r="G134" s="27" t="str">
        <x:v>All / As Applicable</x:v>
      </x:c>
      <x:c r="H134" s="27" t="str">
        <x:v>Mandatory / Conditional</x:v>
      </x:c>
      <x:c r="I134" s="27" t="str">
        <x:v>EXCLUDE – Capital Markets Entity</x:v>
      </x:c>
      <x:c r="J134" s="27" t="str">
        <x:v>Intermediary/MII/fund/market activity</x:v>
      </x:c>
      <x:c r="K134" s="27" t="str">
        <x:v>CAPITAL_MARKETS_ROLE</x:v>
      </x:c>
      <x:c r="L134" s="27" t="str">
        <x:v>Remain in Capital Markets</x:v>
      </x:c>
      <x:c r="M134" s="27" t="str">
        <x:v>Regulates a securities-market intermediary, fund, MII, investor category or market activity rather than a company merely because it is listed.</x:v>
      </x:c>
      <x:c r="N134" s="27" t="str">
        <x:v>SEBI intermediaries, recognised stock exchanges, recognised clearing corporations, depositories and associated persons must identify, disclose, avoid or manage conflicts of interest.</x:v>
      </x:c>
      <x:c r="O134" s="27" t="str">
        <x:v>https://www.sebi.gov.in/legal/circulars/aug-2013/general-guidelines-for-dealing-with-conflicts-of-interest-of-intermediaries-recognised-stock-exchanges-recognised-clearing-corporations-depositories-and-their-associated-persons-in-securities-market_25256.html</x:v>
      </x:c>
      <x:c r="P134" s="27" t="str">
        <x:v>Yes</x:v>
      </x:c>
      <x:c r="Q134" s="27" t="str">
        <x:v>LOW</x:v>
      </x:c>
    </x:row>
    <x:row r="135">
      <x:c r="A135" s="27" t="str">
        <x:v>CAP-LAW131</x:v>
      </x:c>
      <x:c r="B135" s="27" t="str"/>
      <x:c r="C135" s="27" t="str">
        <x:v>Measures to instil confidence in securities market - Brokers' institutional mechanism for prevention and detection of fraud or market abuse dated July 4, 2024</x:v>
      </x:c>
      <x:c r="D135" s="27" t="str">
        <x:v>SEBI</x:v>
      </x:c>
      <x:c r="E135" s="27" t="str">
        <x:v>Circular</x:v>
      </x:c>
      <x:c r="F135" s="27" t="str">
        <x:v>CAP-LAW037</x:v>
      </x:c>
      <x:c r="G135" s="27" t="str">
        <x:v>All / As Applicable</x:v>
      </x:c>
      <x:c r="H135" s="27" t="str">
        <x:v>Mandatory / Conditional</x:v>
      </x:c>
      <x:c r="I135" s="27" t="str">
        <x:v>EXCLUDE – Capital Markets Entity</x:v>
      </x:c>
      <x:c r="J135" s="27" t="str">
        <x:v>Intermediary/MII/fund/market activity</x:v>
      </x:c>
      <x:c r="K135" s="27" t="str">
        <x:v>CAPITAL_MARKETS_ROLE</x:v>
      </x:c>
      <x:c r="L135" s="27" t="str">
        <x:v>Remain in Capital Markets</x:v>
      </x:c>
      <x:c r="M135" s="27" t="str">
        <x:v>Regulates a securities-market intermediary, fund, MII, investor category or market activity rather than a company merely because it is listed.</x:v>
      </x:c>
      <x:c r="N135" s="27" t="str">
        <x:v>Stock brokers must implement surveillance, internal controls, employee obligations, escalation, reporting and whistleblower mechanisms for prevention and detection of fraud or market abuse.</x:v>
      </x:c>
      <x:c r="O135" s="27" t="str">
        <x:v>https://www.sebi.gov.in/legal/circulars/jul-2024/measures-to-instil-confidence-in-securities-market-brokers-institutional-mechanism-for-prevention-and-detection-of-fraud-or-market-abuse_84588.html</x:v>
      </x:c>
      <x:c r="P135" s="27" t="str">
        <x:v>Yes</x:v>
      </x:c>
      <x:c r="Q135" s="27" t="str">
        <x:v>LOW</x:v>
      </x:c>
    </x:row>
    <x:row r="136">
      <x:c r="A136" s="27" t="str">
        <x:v>CAP-LAW132</x:v>
      </x:c>
      <x:c r="B136" s="27" t="str"/>
      <x:c r="C136" s="27" t="str">
        <x:v>Institutional mechanism by Asset Management Companies for identification and deterrence of potential market abuse dated August 5, 2024</x:v>
      </x:c>
      <x:c r="D136" s="27" t="str">
        <x:v>SEBI</x:v>
      </x:c>
      <x:c r="E136" s="27" t="str">
        <x:v>Circular / Institutional Mechanism</x:v>
      </x:c>
      <x:c r="F136" s="27" t="str">
        <x:v>CAP-LAW036</x:v>
      </x:c>
      <x:c r="G136" s="27" t="str">
        <x:v>Mutual Fund / AMC / Trustee / Specialized Investment Fund / Supporting Entity</x:v>
      </x:c>
      <x:c r="H136" s="27" t="str">
        <x:v>Mandatory / Conditional</x:v>
      </x:c>
      <x:c r="I136" s="27" t="str">
        <x:v>EXCLUDE – Capital Markets Entity</x:v>
      </x:c>
      <x:c r="J136" s="27" t="str">
        <x:v>Intermediary/MII/fund/market activity</x:v>
      </x:c>
      <x:c r="K136" s="27" t="str">
        <x:v>CAPITAL_MARKETS_ROLE</x:v>
      </x:c>
      <x:c r="L136" s="27" t="str">
        <x:v>Remain in Capital Markets</x:v>
      </x:c>
      <x:c r="M136" s="27" t="str">
        <x:v>Regulates a securities-market intermediary, fund, MII, investor category or market activity rather than a company merely because it is listed.</x:v>
      </x:c>
      <x:c r="N136" s="27" t="str">
        <x:v>Mutual fund, AMC, trustee, SIF, custodian, RTA, distributor, depository or investor activity falls within the instrument.</x:v>
      </x:c>
      <x:c r="O136" s="27" t="str">
        <x:v>https://www.sebi.gov.in/legal/circulars/aug-2024/institutional-mechanism-by-asset-management-companies-for-identification-and-deterrence-of-potential-market-abuse-including-front-running-and-fraudulent-transactions-in-securities_85468.html</x:v>
      </x:c>
      <x:c r="P136" s="27" t="str">
        <x:v>Yes</x:v>
      </x:c>
      <x:c r="Q136" s="27" t="str">
        <x:v>LOW</x:v>
      </x:c>
    </x:row>
    <x:row r="137">
      <x:c r="A137" s="27" t="str">
        <x:v>CAP-LAW133</x:v>
      </x:c>
      <x:c r="B137" s="27" t="str"/>
      <x:c r="C137" s="27" t="str">
        <x:v>Master Circular for recognised Stock Exchanges and recognised Clearing Corporations in IFSC dated June 5, 2026</x:v>
      </x:c>
      <x:c r="D137" s="27" t="str">
        <x:v>IFSCA</x:v>
      </x:c>
      <x:c r="E137" s="27" t="str">
        <x:v>Master Circular</x:v>
      </x:c>
      <x:c r="F137" s="27" t="str">
        <x:v>CAP-LAW031</x:v>
      </x:c>
      <x:c r="G137" s="27" t="str">
        <x:v>All / As Applicable</x:v>
      </x:c>
      <x:c r="H137" s="27" t="str">
        <x:v>Mandatory / Conditional</x:v>
      </x:c>
      <x:c r="I137" s="27" t="str">
        <x:v>EXCLUDE – Other General Law</x:v>
      </x:c>
      <x:c r="J137" s="27" t="str">
        <x:v>Other cross-regulatory law</x:v>
      </x:c>
      <x:c r="K137" s="27" t="str">
        <x:v>OTHER_RUNTIME_OVERLAY</x:v>
      </x:c>
      <x:c r="L137" s="27" t="str">
        <x:v>Remain in owning dataset</x:v>
      </x:c>
      <x:c r="M137" s="27" t="str">
        <x:v>Not owned by the Common SEBI Listed-Entity Overlay.</x:v>
      </x:c>
      <x:c r="N137" s="27" t="str">
        <x:v>Recognised IFSC stock exchanges and clearing corporations, and specified connected entities, must comply with consolidated governance, code-of-conduct, securities-dealing, conflict-management and market-integrity requirements.</x:v>
      </x:c>
      <x:c r="O137" s="27" t="str">
        <x:v>https://ifsca.gov.in/CommonDirect/ViewFile?fileName=Master_Circular_for_recognised_Stock_Exchanges_and_recognised_Clearing_Corporations__20260608_0611.pdf&amp;id=91427247c5628a865846d173bcaf376a</x:v>
      </x:c>
      <x:c r="P137" s="27" t="str">
        <x:v>Yes</x:v>
      </x:c>
      <x:c r="Q137" s="27" t="str">
        <x:v>LOW</x:v>
      </x:c>
    </x:row>
    <x:row r="138">
      <x:c r="A138" s="27" t="str">
        <x:v>CAP-LAW134</x:v>
      </x:c>
      <x:c r="B138" s="27" t="str"/>
      <x:c r="C138" s="27" t="str">
        <x:v>Guidelines on Outsourcing of Activities by Intermediaries dated December 15, 2011</x:v>
      </x:c>
      <x:c r="D138" s="27" t="str">
        <x:v>SEBI</x:v>
      </x:c>
      <x:c r="E138" s="27" t="str">
        <x:v>Circular</x:v>
      </x:c>
      <x:c r="F138" s="27" t="str">
        <x:v>CAP-LAW001</x:v>
      </x:c>
      <x:c r="G138" s="27" t="str">
        <x:v>All / As Applicable</x:v>
      </x:c>
      <x:c r="H138" s="27" t="str">
        <x:v>Mandatory / Conditional</x:v>
      </x:c>
      <x:c r="I138" s="27" t="str">
        <x:v>EXCLUDE – Capital Markets Entity</x:v>
      </x:c>
      <x:c r="J138" s="27" t="str">
        <x:v>Intermediary/MII/fund/market activity</x:v>
      </x:c>
      <x:c r="K138" s="27" t="str">
        <x:v>CAPITAL_MARKETS_ROLE</x:v>
      </x:c>
      <x:c r="L138" s="27" t="str">
        <x:v>Remain in Capital Markets</x:v>
      </x:c>
      <x:c r="M138" s="27" t="str">
        <x:v>Regulates a securities-market intermediary, fund, MII, investor category or market activity rather than a company merely because it is listed.</x:v>
      </x:c>
      <x:c r="N138" s="27" t="str">
        <x:v>SEBI-registered intermediaries outsource any activity to a service provider, group entity, agent or subcontractor.</x:v>
      </x:c>
      <x:c r="O138" s="27" t="str">
        <x:v>https://www.sebi.gov.in/legal/circulars/dec-2011/guidelines-on-outsourcing-of-activities-by-intermediaries_21752.html</x:v>
      </x:c>
      <x:c r="P138" s="27" t="str">
        <x:v>Yes</x:v>
      </x:c>
      <x:c r="Q138" s="27" t="str">
        <x:v>LOW</x:v>
      </x:c>
    </x:row>
    <x:row r="139">
      <x:c r="A139" s="27" t="str">
        <x:v>CAP-LAW135</x:v>
      </x:c>
      <x:c r="B139" s="27" t="str"/>
      <x:c r="C139" s="27" t="str">
        <x:v>Outsourcing of activities by Stock Exchanges and Clearing Corporations dated September 13, 2017</x:v>
      </x:c>
      <x:c r="D139" s="27" t="str">
        <x:v>SEBI</x:v>
      </x:c>
      <x:c r="E139" s="27" t="str">
        <x:v>Circular</x:v>
      </x:c>
      <x:c r="F139" s="27" t="str">
        <x:v>CAP-LAW051</x:v>
      </x:c>
      <x:c r="G139" s="27" t="str">
        <x:v>All / As Applicable</x:v>
      </x:c>
      <x:c r="H139" s="27" t="str">
        <x:v>Mandatory / Conditional</x:v>
      </x:c>
      <x:c r="I139" s="27" t="str">
        <x:v>EXCLUDE – Capital Markets Entity</x:v>
      </x:c>
      <x:c r="J139" s="27" t="str">
        <x:v>Intermediary/MII/fund/market activity</x:v>
      </x:c>
      <x:c r="K139" s="27" t="str">
        <x:v>CAPITAL_MARKETS_ROLE</x:v>
      </x:c>
      <x:c r="L139" s="27" t="str">
        <x:v>Remain in Capital Markets</x:v>
      </x:c>
      <x:c r="M139" s="27" t="str">
        <x:v>Regulates a securities-market intermediary, fund, MII, investor category or market activity rather than a company merely because it is listed.</x:v>
      </x:c>
      <x:c r="N139" s="27" t="str">
        <x:v>Recognised stock exchanges and clearing corporations outsource permitted operational or support activities.</x:v>
      </x:c>
      <x:c r="O139" s="27" t="str">
        <x:v>https://www.sebi.gov.in/legal/circulars/sep-2017/outsourcing-of-activities-by-stock-exchanges-and-clearing-corporations_35932.html</x:v>
      </x:c>
      <x:c r="P139" s="27" t="str">
        <x:v>Yes</x:v>
      </x:c>
      <x:c r="Q139" s="27" t="str">
        <x:v>LOW</x:v>
      </x:c>
    </x:row>
    <x:row r="140">
      <x:c r="A140" s="27" t="str">
        <x:v>CAP-LAW136</x:v>
      </x:c>
      <x:c r="B140" s="27" t="str"/>
      <x:c r="C140" s="27" t="str">
        <x:v>Master Circular for Credit Rating Agencies in the IFSC dated August 5, 2025</x:v>
      </x:c>
      <x:c r="D140" s="27" t="str">
        <x:v>IFSCA</x:v>
      </x:c>
      <x:c r="E140" s="27" t="str">
        <x:v>Master Circular</x:v>
      </x:c>
      <x:c r="F140" s="27" t="str">
        <x:v>CAP-LAW028</x:v>
      </x:c>
      <x:c r="G140" s="27" t="str">
        <x:v>IFSC Capital Market Intermediary</x:v>
      </x:c>
      <x:c r="H140" s="27" t="str">
        <x:v>Mandatory / Conditional</x:v>
      </x:c>
      <x:c r="I140" s="27" t="str">
        <x:v>EXCLUDE – Other General Law</x:v>
      </x:c>
      <x:c r="J140" s="27" t="str">
        <x:v>Other cross-regulatory law</x:v>
      </x:c>
      <x:c r="K140" s="27" t="str">
        <x:v>OTHER_RUNTIME_OVERLAY</x:v>
      </x:c>
      <x:c r="L140" s="27" t="str">
        <x:v>Remain in owning dataset</x:v>
      </x:c>
      <x:c r="M140" s="27" t="str">
        <x:v>Not owned by the Common SEBI Listed-Entity Overlay.</x:v>
      </x:c>
      <x:c r="N140" s="27" t="str">
        <x:v>IFSCA-registered credit rating agencies outsource activities from outside the IFSC and must maintain and comply with an internal outsourcing policy.</x:v>
      </x:c>
      <x:c r="O140" s="27" t="str">
        <x:v>https://ifsca.gov.in/CommonDirect/DownloadFile?fileName=Master_Circular_for_Credit_Rating_Agencies_in_the_IFSC_20250805_0221.pdf&amp;id=21626bde60601ef44a0ed0220167fdf3</x:v>
      </x:c>
      <x:c r="P140" s="27" t="str">
        <x:v>Yes</x:v>
      </x:c>
      <x:c r="Q140" s="27" t="str">
        <x:v>LOW</x:v>
      </x:c>
    </x:row>
    <x:row r="141">
      <x:c r="A141" s="27" t="str">
        <x:v>CAP-LAW137</x:v>
      </x:c>
      <x:c r="B141" s="27" t="str"/>
      <x:c r="C141" s="27" t="str">
        <x:v>Master Circular for Debenture Trustees in the IFSC dated August 5, 2025</x:v>
      </x:c>
      <x:c r="D141" s="27" t="str">
        <x:v>IFSCA</x:v>
      </x:c>
      <x:c r="E141" s="27" t="str">
        <x:v>Master Circular</x:v>
      </x:c>
      <x:c r="F141" s="27" t="str">
        <x:v>CAP-LAW028</x:v>
      </x:c>
      <x:c r="G141" s="27" t="str">
        <x:v>IFSC Capital Market Intermediary</x:v>
      </x:c>
      <x:c r="H141" s="27" t="str">
        <x:v>Mandatory / Conditional</x:v>
      </x:c>
      <x:c r="I141" s="27" t="str">
        <x:v>EXCLUDE – Other General Law</x:v>
      </x:c>
      <x:c r="J141" s="27" t="str">
        <x:v>Other cross-regulatory law</x:v>
      </x:c>
      <x:c r="K141" s="27" t="str">
        <x:v>OTHER_RUNTIME_OVERLAY</x:v>
      </x:c>
      <x:c r="L141" s="27" t="str">
        <x:v>Remain in owning dataset</x:v>
      </x:c>
      <x:c r="M141" s="27" t="str">
        <x:v>Not owned by the Common SEBI Listed-Entity Overlay.</x:v>
      </x:c>
      <x:c r="N141" s="27" t="str">
        <x:v>IFSCA-registered debenture trustees outsource activities from outside the IFSC and must maintain and comply with an internal outsourcing policy.</x:v>
      </x:c>
      <x:c r="O141" s="27" t="str">
        <x:v>https://ifsca.gov.in/CommonDirect/DownloadFile?fileName=Master_Circular_for_Debenture_Trustees_in_the_IFSC_20250805_0223.pdf&amp;id=21626bde60601ef44a0ed022016803bc</x:v>
      </x:c>
      <x:c r="P141" s="27" t="str">
        <x:v>Yes</x:v>
      </x:c>
      <x:c r="Q141" s="27" t="str">
        <x:v>LOW</x:v>
      </x:c>
    </x:row>
    <x:row r="142">
      <x:c r="A142" s="27" t="str">
        <x:v>CAP-LAW138</x:v>
      </x:c>
      <x:c r="B142" s="27" t="str"/>
      <x:c r="C142" s="27" t="str">
        <x:v>Master Circular for Distributors in the IFSC dated August 5, 2025</x:v>
      </x:c>
      <x:c r="D142" s="27" t="str">
        <x:v>IFSCA</x:v>
      </x:c>
      <x:c r="E142" s="27" t="str">
        <x:v>Master Circular</x:v>
      </x:c>
      <x:c r="F142" s="27" t="str">
        <x:v>CAP-LAW028</x:v>
      </x:c>
      <x:c r="G142" s="27" t="str">
        <x:v>IFSC Capital Market Intermediary</x:v>
      </x:c>
      <x:c r="H142" s="27" t="str">
        <x:v>Mandatory / Conditional</x:v>
      </x:c>
      <x:c r="I142" s="27" t="str">
        <x:v>EXCLUDE – Other General Law</x:v>
      </x:c>
      <x:c r="J142" s="27" t="str">
        <x:v>Other cross-regulatory law</x:v>
      </x:c>
      <x:c r="K142" s="27" t="str">
        <x:v>OTHER_RUNTIME_OVERLAY</x:v>
      </x:c>
      <x:c r="L142" s="27" t="str">
        <x:v>Remain in owning dataset</x:v>
      </x:c>
      <x:c r="M142" s="27" t="str">
        <x:v>Not owned by the Common SEBI Listed-Entity Overlay.</x:v>
      </x:c>
      <x:c r="N142" s="27" t="str">
        <x:v>IFSCA-registered distributors outsource activities from outside the IFSC and must maintain and comply with an internal outsourcing policy.</x:v>
      </x:c>
      <x:c r="O142" s="27" t="str">
        <x:v>https://ifsca.gov.in/CommonDirect/ViewFile?fileName=Master_Circular_for_Distributors_in_the_IFSC_20250805_0224.pdf&amp;id=21626bde60601ef44a0ed02201680805</x:v>
      </x:c>
      <x:c r="P142" s="27" t="str">
        <x:v>Yes</x:v>
      </x:c>
      <x:c r="Q142" s="27" t="str">
        <x:v>LOW</x:v>
      </x:c>
    </x:row>
    <x:row r="143">
      <x:c r="A143" s="27" t="str">
        <x:v>CAP-LAW139</x:v>
      </x:c>
      <x:c r="B143" s="27" t="str"/>
      <x:c r="C143" s="27" t="str">
        <x:v>Master Circular for ESG Ratings and Data Products Providers in the IFSC dated August 5, 2025</x:v>
      </x:c>
      <x:c r="D143" s="27" t="str">
        <x:v>IFSCA</x:v>
      </x:c>
      <x:c r="E143" s="27" t="str">
        <x:v>Master Circular</x:v>
      </x:c>
      <x:c r="F143" s="27" t="str">
        <x:v>CAP-LAW028</x:v>
      </x:c>
      <x:c r="G143" s="27" t="str">
        <x:v>IFSC Capital Market Intermediary</x:v>
      </x:c>
      <x:c r="H143" s="27" t="str">
        <x:v>Mandatory / Conditional</x:v>
      </x:c>
      <x:c r="I143" s="27" t="str">
        <x:v>EXCLUDE – Other General Law</x:v>
      </x:c>
      <x:c r="J143" s="27" t="str">
        <x:v>Other cross-regulatory law</x:v>
      </x:c>
      <x:c r="K143" s="27" t="str">
        <x:v>OTHER_RUNTIME_OVERLAY</x:v>
      </x:c>
      <x:c r="L143" s="27" t="str">
        <x:v>Remain in owning dataset</x:v>
      </x:c>
      <x:c r="M143" s="27" t="str">
        <x:v>Not owned by the Common SEBI Listed-Entity Overlay.</x:v>
      </x:c>
      <x:c r="N143" s="27" t="str">
        <x:v>IFSCA-registered esg ratings and data products providers outsource activities from outside the IFSC and must maintain and comply with an internal outsourcing policy.</x:v>
      </x:c>
      <x:c r="O143" s="27" t="str">
        <x:v>https://ifsca.gov.in/Common/PreviewPdf?fileName=Master_Circular_for_ESG_Ratings_and_Data_Products_Providers_in_the_IFSC_20250806_1153.pdf&amp;id=21626bde60601ef44a0ed022016b12f1</x:v>
      </x:c>
      <x:c r="P143" s="27" t="str">
        <x:v>Yes</x:v>
      </x:c>
      <x:c r="Q143" s="27" t="str">
        <x:v>LOW</x:v>
      </x:c>
    </x:row>
    <x:row r="144">
      <x:c r="A144" s="27" t="str">
        <x:v>CAP-LAW140</x:v>
      </x:c>
      <x:c r="B144" s="27" t="str"/>
      <x:c r="C144" s="27" t="str">
        <x:v>Master Circular for Investment Advisers in the IFSC dated August 5, 2025</x:v>
      </x:c>
      <x:c r="D144" s="27" t="str">
        <x:v>IFSCA</x:v>
      </x:c>
      <x:c r="E144" s="27" t="str">
        <x:v>Master Circular</x:v>
      </x:c>
      <x:c r="F144" s="27" t="str">
        <x:v>CAP-LAW028</x:v>
      </x:c>
      <x:c r="G144" s="27" t="str">
        <x:v>IFSC Capital Market Intermediary</x:v>
      </x:c>
      <x:c r="H144" s="27" t="str">
        <x:v>Mandatory / Conditional</x:v>
      </x:c>
      <x:c r="I144" s="27" t="str">
        <x:v>EXCLUDE – Other General Law</x:v>
      </x:c>
      <x:c r="J144" s="27" t="str">
        <x:v>Other cross-regulatory law</x:v>
      </x:c>
      <x:c r="K144" s="27" t="str">
        <x:v>OTHER_RUNTIME_OVERLAY</x:v>
      </x:c>
      <x:c r="L144" s="27" t="str">
        <x:v>Remain in owning dataset</x:v>
      </x:c>
      <x:c r="M144" s="27" t="str">
        <x:v>Not owned by the Common SEBI Listed-Entity Overlay.</x:v>
      </x:c>
      <x:c r="N144" s="27" t="str">
        <x:v>IFSCA-registered investment advisers outsource activities from outside the IFSC and must maintain and comply with an internal outsourcing policy.</x:v>
      </x:c>
      <x:c r="O144" s="27" t="str">
        <x:v>https://ifsca.gov.in/CommonDirect/DownloadFile?fileName=Master_Circular_for_Investment_Advisers_in_the_IFSC_20250805_0226.pdf&amp;id=21626bde60601ef44a0ed02201682306</x:v>
      </x:c>
      <x:c r="P144" s="27" t="str">
        <x:v>Yes</x:v>
      </x:c>
      <x:c r="Q144" s="27" t="str">
        <x:v>LOW</x:v>
      </x:c>
    </x:row>
    <x:row r="145">
      <x:c r="A145" s="27" t="str">
        <x:v>CAP-LAW141</x:v>
      </x:c>
      <x:c r="B145" s="27" t="str"/>
      <x:c r="C145" s="27" t="str">
        <x:v>Master Circular for Investment Bankers in the IFSC dated August 5, 2025</x:v>
      </x:c>
      <x:c r="D145" s="27" t="str">
        <x:v>IFSCA</x:v>
      </x:c>
      <x:c r="E145" s="27" t="str">
        <x:v>Master Circular</x:v>
      </x:c>
      <x:c r="F145" s="27" t="str">
        <x:v>CAP-LAW028</x:v>
      </x:c>
      <x:c r="G145" s="27" t="str">
        <x:v>IFSC Capital Market Intermediary</x:v>
      </x:c>
      <x:c r="H145" s="27" t="str">
        <x:v>Mandatory / Conditional</x:v>
      </x:c>
      <x:c r="I145" s="27" t="str">
        <x:v>EXCLUDE – Other General Law</x:v>
      </x:c>
      <x:c r="J145" s="27" t="str">
        <x:v>Other cross-regulatory law</x:v>
      </x:c>
      <x:c r="K145" s="27" t="str">
        <x:v>OTHER_RUNTIME_OVERLAY</x:v>
      </x:c>
      <x:c r="L145" s="27" t="str">
        <x:v>Remain in owning dataset</x:v>
      </x:c>
      <x:c r="M145" s="27" t="str">
        <x:v>Not owned by the Common SEBI Listed-Entity Overlay.</x:v>
      </x:c>
      <x:c r="N145" s="27" t="str">
        <x:v>IFSCA-registered investment bankers outsource activities from outside the IFSC and must maintain and comply with an internal outsourcing policy.</x:v>
      </x:c>
      <x:c r="O145" s="27" t="str">
        <x:v>https://ifsca.gov.in/CommonDirect/DownloadFile?fileName=Master_Circular_for_Investment_Bankers_in_the_IFSC_20250805_0227.pdf&amp;id=21626bde60601ef44a0ed022016832b7</x:v>
      </x:c>
      <x:c r="P145" s="27" t="str">
        <x:v>Yes</x:v>
      </x:c>
      <x:c r="Q145" s="27" t="str">
        <x:v>LOW</x:v>
      </x:c>
    </x:row>
    <x:row r="146">
      <x:c r="A146" s="27" t="str">
        <x:v>CAP-LAW142</x:v>
      </x:c>
      <x:c r="B146" s="27" t="str"/>
      <x:c r="C146" s="27" t="str">
        <x:v>Master Circular for Research Entities in the IFSC dated August 5, 2025</x:v>
      </x:c>
      <x:c r="D146" s="27" t="str">
        <x:v>IFSCA</x:v>
      </x:c>
      <x:c r="E146" s="27" t="str">
        <x:v>Master Circular</x:v>
      </x:c>
      <x:c r="F146" s="27" t="str">
        <x:v>CAP-LAW028</x:v>
      </x:c>
      <x:c r="G146" s="27" t="str">
        <x:v>IFSC Capital Market Intermediary</x:v>
      </x:c>
      <x:c r="H146" s="27" t="str">
        <x:v>Mandatory / Conditional</x:v>
      </x:c>
      <x:c r="I146" s="27" t="str">
        <x:v>EXCLUDE – Other General Law</x:v>
      </x:c>
      <x:c r="J146" s="27" t="str">
        <x:v>Other cross-regulatory law</x:v>
      </x:c>
      <x:c r="K146" s="27" t="str">
        <x:v>OTHER_RUNTIME_OVERLAY</x:v>
      </x:c>
      <x:c r="L146" s="27" t="str">
        <x:v>Remain in owning dataset</x:v>
      </x:c>
      <x:c r="M146" s="27" t="str">
        <x:v>Not owned by the Common SEBI Listed-Entity Overlay.</x:v>
      </x:c>
      <x:c r="N146" s="27" t="str">
        <x:v>IFSCA-registered research entities outsource activities from outside the IFSC and must maintain and comply with an internal outsourcing policy.</x:v>
      </x:c>
      <x:c r="O146" s="27" t="str">
        <x:v>https://www.ifsca.gov.in/CommonDirect/ViewFile?fileName=Master_Circular_for_Research_Entities_in_the_IFSC_20250805_0227.pdf&amp;id=21626bde60601ef44a0ed0220168336b</x:v>
      </x:c>
      <x:c r="P146" s="27" t="str">
        <x:v>Yes</x:v>
      </x:c>
      <x:c r="Q146" s="27" t="str">
        <x:v>LOW</x:v>
      </x:c>
    </x:row>
    <x:row r="147">
      <x:c r="A147" s="27" t="str">
        <x:v>CAP-LAW143</x:v>
      </x:c>
      <x:c r="B147" s="27" t="str"/>
      <x:c r="C147" s="27" t="str">
        <x:v>Enhanced Supervision of Stock Brokers and Depository Participants dated September 26, 2016, as modified on July 4, 2024</x:v>
      </x:c>
      <x:c r="D147" s="27" t="str">
        <x:v>SEBI</x:v>
      </x:c>
      <x:c r="E147" s="27" t="str">
        <x:v>Circular / Supervisory Framework</x:v>
      </x:c>
      <x:c r="F147" s="27" t="str">
        <x:v>CAP-LAW037</x:v>
      </x:c>
      <x:c r="G147" s="27" t="str">
        <x:v>Stock Brokers / Clearing Members / Depository Participants</x:v>
      </x:c>
      <x:c r="H147" s="27" t="str">
        <x:v>Mandatory / Conditional</x:v>
      </x:c>
      <x:c r="I147" s="27" t="str">
        <x:v>EXCLUDE – Capital Markets Entity</x:v>
      </x:c>
      <x:c r="J147" s="27" t="str">
        <x:v>Intermediary/MII/fund/market activity</x:v>
      </x:c>
      <x:c r="K147" s="27" t="str">
        <x:v>CAPITAL_MARKETS_ROLE</x:v>
      </x:c>
      <x:c r="L147" s="27" t="str">
        <x:v>Remain in Capital Markets</x:v>
      </x:c>
      <x:c r="M147" s="27" t="str">
        <x:v>Regulates a securities-market intermediary, fund, MII, investor category or market activity rather than a company merely because it is listed.</x:v>
      </x:c>
      <x:c r="N147" s="27" t="str">
        <x:v>Stock brokers, clearing members and depository participants subject to enhanced supervision, risk-based reporting, client asset monitoring and event-based controls.</x:v>
      </x:c>
      <x:c r="O147" s="27" t="str">
        <x:v>https://www.sebi.gov.in/legal/circulars/sep-2016/enhanced-supervision-of-stock-brokers-and-depository-participants_33334.html</x:v>
      </x:c>
      <x:c r="P147" s="27" t="str">
        <x:v>Yes</x:v>
      </x:c>
      <x:c r="Q147" s="27" t="str">
        <x:v>LOW</x:v>
      </x:c>
    </x:row>
    <x:row r="148">
      <x:c r="A148" s="27" t="str">
        <x:v>CAP-LAW144</x:v>
      </x:c>
      <x:c r="B148" s="27" t="str"/>
      <x:c r="C148" s="27" t="str">
        <x:v>Internal Audit for Stock Brokers and Clearing Members dated August 22, 2008</x:v>
      </x:c>
      <x:c r="D148" s="27" t="str">
        <x:v>SEBI</x:v>
      </x:c>
      <x:c r="E148" s="27" t="str">
        <x:v>Circular / Internal Audit</x:v>
      </x:c>
      <x:c r="F148" s="27" t="str">
        <x:v>CAP-LAW037</x:v>
      </x:c>
      <x:c r="G148" s="27" t="str">
        <x:v>Stock Brokers / Clearing Members</x:v>
      </x:c>
      <x:c r="H148" s="27" t="str">
        <x:v>Mandatory / Conditional</x:v>
      </x:c>
      <x:c r="I148" s="27" t="str">
        <x:v>EXCLUDE – Capital Markets Entity</x:v>
      </x:c>
      <x:c r="J148" s="27" t="str">
        <x:v>Intermediary/MII/fund/market activity</x:v>
      </x:c>
      <x:c r="K148" s="27" t="str">
        <x:v>CAPITAL_MARKETS_ROLE</x:v>
      </x:c>
      <x:c r="L148" s="27" t="str">
        <x:v>Remain in Capital Markets</x:v>
      </x:c>
      <x:c r="M148" s="27" t="str">
        <x:v>Regulates a securities-market intermediary, fund, MII, investor category or market activity rather than a company merely because it is listed.</x:v>
      </x:c>
      <x:c r="N148" s="27" t="str">
        <x:v>Stock brokers and clearing members required to undergo periodic independent internal audit and submit reports through the recognised market infrastructure institution.</x:v>
      </x:c>
      <x:c r="O148" s="27" t="str">
        <x:v>https://www.sebi.gov.in/legal/circulars/aug-2008/internal-audit-for-stock-brokers-clearing-members_6722.html</x:v>
      </x:c>
      <x:c r="P148" s="27" t="str">
        <x:v>Yes</x:v>
      </x:c>
      <x:c r="Q148" s="27" t="str">
        <x:v>LOW</x:v>
      </x:c>
    </x:row>
    <x:row r="149">
      <x:c r="A149" s="27" t="str">
        <x:v>CAP-LAW145</x:v>
      </x:c>
      <x:c r="B149" s="27" t="str"/>
      <x:c r="C149" s="27" t="str">
        <x:v>Internal Audit for Stock Brokers, Trading Members and Clearing Members dated October 21, 2008</x:v>
      </x:c>
      <x:c r="D149" s="27" t="str">
        <x:v>SEBI</x:v>
      </x:c>
      <x:c r="E149" s="27" t="str">
        <x:v>Circular / Internal Audit</x:v>
      </x:c>
      <x:c r="F149" s="27" t="str">
        <x:v>CAP-LAW051</x:v>
      </x:c>
      <x:c r="G149" s="27" t="str">
        <x:v>Stock Brokers / Trading Members / Clearing Members</x:v>
      </x:c>
      <x:c r="H149" s="27" t="str">
        <x:v>Mandatory / Conditional</x:v>
      </x:c>
      <x:c r="I149" s="27" t="str">
        <x:v>EXCLUDE – Capital Markets Entity</x:v>
      </x:c>
      <x:c r="J149" s="27" t="str">
        <x:v>Intermediary/MII/fund/market activity</x:v>
      </x:c>
      <x:c r="K149" s="27" t="str">
        <x:v>CAPITAL_MARKETS_ROLE</x:v>
      </x:c>
      <x:c r="L149" s="27" t="str">
        <x:v>Remain in Capital Markets</x:v>
      </x:c>
      <x:c r="M149" s="27" t="str">
        <x:v>Regulates a securities-market intermediary, fund, MII, investor category or market activity rather than a company merely because it is listed.</x:v>
      </x:c>
      <x:c r="N149" s="27" t="str">
        <x:v>Trading members and clearing members of recognised exchanges and clearing corporations subject to independent internal audit and corrective-action oversight.</x:v>
      </x:c>
      <x:c r="O149" s="27" t="str">
        <x:v>https://www.sebi.gov.in/legal/circulars/oct-2008/internal-audit-for-stock-brokers-trading-members-clearing-members_7217.html</x:v>
      </x:c>
      <x:c r="P149" s="27" t="str">
        <x:v>Yes</x:v>
      </x:c>
      <x:c r="Q149" s="27" t="str">
        <x:v>LOW</x:v>
      </x:c>
    </x:row>
    <x:row r="150">
      <x:c r="A150" s="27" t="str">
        <x:v>CAP-LAW146</x:v>
      </x:c>
      <x:c r="B150" s="27" t="str"/>
      <x:c r="C150" s="27" t="str">
        <x:v>Framework for Monitoring and Supervision of System Audit of Stock Brokers through Technology Based Measures dated January 31, 2025</x:v>
      </x:c>
      <x:c r="D150" s="27" t="str">
        <x:v>SEBI</x:v>
      </x:c>
      <x:c r="E150" s="27" t="str">
        <x:v>Circular / System Audit</x:v>
      </x:c>
      <x:c r="F150" s="27" t="str">
        <x:v>CAP-LAW037</x:v>
      </x:c>
      <x:c r="G150" s="27" t="str">
        <x:v>Stock Brokers / Stock Exchanges</x:v>
      </x:c>
      <x:c r="H150" s="27" t="str">
        <x:v>Mandatory / Conditional</x:v>
      </x:c>
      <x:c r="I150" s="27" t="str">
        <x:v>EXCLUDE – Capital Markets Entity</x:v>
      </x:c>
      <x:c r="J150" s="27" t="str">
        <x:v>Intermediary/MII/fund/market activity</x:v>
      </x:c>
      <x:c r="K150" s="27" t="str">
        <x:v>CAPITAL_MARKETS_ROLE</x:v>
      </x:c>
      <x:c r="L150" s="27" t="str">
        <x:v>Remain in Capital Markets</x:v>
      </x:c>
      <x:c r="M150" s="27" t="str">
        <x:v>Regulates a securities-market intermediary, fund, MII, investor category or market activity rather than a company merely because it is listed.</x:v>
      </x:c>
      <x:c r="N150" s="27" t="str">
        <x:v>Stock brokers using systems for trading, risk management, back office, client interfaces or connected operations and the stock exchanges supervising their system audits.</x:v>
      </x:c>
      <x:c r="O150" s="27" t="str">
        <x:v>https://www.sebi.gov.in/legal/circulars/jan-2025/framework-for-monitoring-and-supervision-of-system-audit-of-stock-brokers-sbs-through-technology-based-measures_91424.html</x:v>
      </x:c>
      <x:c r="P150" s="27" t="str">
        <x:v>Yes</x:v>
      </x:c>
      <x:c r="Q150" s="27" t="str">
        <x:v>LOW</x:v>
      </x:c>
    </x:row>
    <x:row r="151">
      <x:c r="A151" s="27" t="str">
        <x:v>CAP-LAW147</x:v>
      </x:c>
      <x:c r="B151" s="27" t="str"/>
      <x:c r="C151" s="27" t="str">
        <x:v>Annual System Audit of Market Infrastructure Institutions dated January 7, 2020</x:v>
      </x:c>
      <x:c r="D151" s="27" t="str">
        <x:v>SEBI</x:v>
      </x:c>
      <x:c r="E151" s="27" t="str">
        <x:v>Circular / System Audit</x:v>
      </x:c>
      <x:c r="F151" s="27" t="str">
        <x:v>CAP-LAW051</x:v>
      </x:c>
      <x:c r="G151" s="27" t="str">
        <x:v>Stock Exchanges / Clearing Corporations / Depositories</x:v>
      </x:c>
      <x:c r="H151" s="27" t="str">
        <x:v>Mandatory / Conditional</x:v>
      </x:c>
      <x:c r="I151" s="27" t="str">
        <x:v>EXCLUDE – Capital Markets Entity</x:v>
      </x:c>
      <x:c r="J151" s="27" t="str">
        <x:v>Intermediary/MII/fund/market activity</x:v>
      </x:c>
      <x:c r="K151" s="27" t="str">
        <x:v>CAPITAL_MARKETS_ROLE</x:v>
      </x:c>
      <x:c r="L151" s="27" t="str">
        <x:v>Remain in Capital Markets</x:v>
      </x:c>
      <x:c r="M151" s="27" t="str">
        <x:v>Regulates a securities-market intermediary, fund, MII, investor category or market activity rather than a company merely because it is listed.</x:v>
      </x:c>
      <x:c r="N151" s="27" t="str">
        <x:v>Recognised stock exchanges, clearing corporations and depositories required to undergo annual system audit and close observations under regulatory oversight.</x:v>
      </x:c>
      <x:c r="O151" s="27" t="str">
        <x:v>https://www.sebi.gov.in/legal/circulars/jan-2020/annual-system-audit-of-market-infrastructure-institutions_45573.html</x:v>
      </x:c>
      <x:c r="P151" s="27" t="str">
        <x:v>Yes</x:v>
      </x:c>
      <x:c r="Q151" s="27" t="str">
        <x:v>LOW</x:v>
      </x:c>
    </x:row>
    <x:row r="152">
      <x:c r="A152" s="27" t="str">
        <x:v>CAP-LAW148</x:v>
      </x:c>
      <x:c r="B152" s="27" t="str"/>
      <x:c r="C152" s="27" t="str">
        <x:v>Review of Framework to address Technical Glitches in Stock Brokers Electronic Trading Systems dated January 9, 2026</x:v>
      </x:c>
      <x:c r="D152" s="27" t="str">
        <x:v>SEBI</x:v>
      </x:c>
      <x:c r="E152" s="27" t="str">
        <x:v>Circular / Operational Risk</x:v>
      </x:c>
      <x:c r="F152" s="27" t="str">
        <x:v>CAP-LAW037</x:v>
      </x:c>
      <x:c r="G152" s="27" t="str">
        <x:v>Stock Brokers / Stock Exchanges</x:v>
      </x:c>
      <x:c r="H152" s="27" t="str">
        <x:v>Mandatory / Conditional</x:v>
      </x:c>
      <x:c r="I152" s="27" t="str">
        <x:v>EXCLUDE – Capital Markets Entity</x:v>
      </x:c>
      <x:c r="J152" s="27" t="str">
        <x:v>Intermediary/MII/fund/market activity</x:v>
      </x:c>
      <x:c r="K152" s="27" t="str">
        <x:v>CAPITAL_MARKETS_ROLE</x:v>
      </x:c>
      <x:c r="L152" s="27" t="str">
        <x:v>Remain in Capital Markets</x:v>
      </x:c>
      <x:c r="M152" s="27" t="str">
        <x:v>Regulates a securities-market intermediary, fund, MII, investor category or market activity rather than a company merely because it is listed.</x:v>
      </x:c>
      <x:c r="N152" s="27" t="str">
        <x:v>Specified stock brokers operating electronic trading systems and stock exchanges responsible for monitoring technical glitches, capacity, incident response and reporting.</x:v>
      </x:c>
      <x:c r="O152" s="27" t="str">
        <x:v>https://www.sebi.gov.in/legal/circulars/jan-2026/review-of-framework-to-address-the-technical-glitches-in-stock-brokers-electronic-trading-systems_99006.html</x:v>
      </x:c>
      <x:c r="P152" s="27" t="str">
        <x:v>Yes</x:v>
      </x:c>
      <x:c r="Q152" s="27" t="str">
        <x:v>LOW</x:v>
      </x:c>
    </x:row>
    <x:row r="153">
      <x:c r="A153" s="27" t="str">
        <x:v>CAP-LAW149</x:v>
      </x:c>
      <x:c r="B153" s="27" t="str"/>
      <x:c r="C153" s="27" t="str">
        <x:v>Capacity Planning and Real Time Performance Monitoring Framework for Commodity Derivatives Segment of Market Infrastructure Institutions dated February 11, 2026</x:v>
      </x:c>
      <x:c r="D153" s="27" t="str">
        <x:v>SEBI</x:v>
      </x:c>
      <x:c r="E153" s="27" t="str">
        <x:v>Circular / Operational Risk</x:v>
      </x:c>
      <x:c r="F153" s="27" t="str">
        <x:v>CAP-LAW051</x:v>
      </x:c>
      <x:c r="G153" s="27" t="str">
        <x:v>Commodity Derivatives MIIs</x:v>
      </x:c>
      <x:c r="H153" s="27" t="str">
        <x:v>Mandatory / Conditional</x:v>
      </x:c>
      <x:c r="I153" s="27" t="str">
        <x:v>EXCLUDE – Capital Markets Entity</x:v>
      </x:c>
      <x:c r="J153" s="27" t="str">
        <x:v>Intermediary/MII/fund/market activity</x:v>
      </x:c>
      <x:c r="K153" s="27" t="str">
        <x:v>CAPITAL_MARKETS_ROLE</x:v>
      </x:c>
      <x:c r="L153" s="27" t="str">
        <x:v>Remain in Capital Markets</x:v>
      </x:c>
      <x:c r="M153" s="27" t="str">
        <x:v>Regulates a securities-market intermediary, fund, MII, investor category or market activity rather than a company merely because it is listed.</x:v>
      </x:c>
      <x:c r="N153" s="27" t="str">
        <x:v>Market infrastructure institutions operating commodity derivatives systems and required to perform capacity planning, real-time performance monitoring, thresholds, escalation and governance.</x:v>
      </x:c>
      <x:c r="O153" s="27" t="str">
        <x:v>https://www.sebi.gov.in/legal/circulars/feb-2026/capacity-planning-and-real-time-performance-monitoring-framework-for-commodity-derivatives-segment-of-market-infrastructure-institutions-miis-_99703.html</x:v>
      </x:c>
      <x:c r="P153" s="27" t="str">
        <x:v>Yes</x:v>
      </x:c>
      <x:c r="Q153" s="27" t="str">
        <x:v>LOW</x:v>
      </x:c>
    </x:row>
    <x:row r="154">
      <x:c r="A154" s="27" t="str">
        <x:v>CAP-LAW150</x:v>
      </x:c>
      <x:c r="B154" s="27" t="str"/>
      <x:c r="C154" s="27" t="str">
        <x:v>Ease of doing business (EODB) - Policy for joint annual inspection by MIIs - information sharing mechanism - action by Lead MII dated August 7, 2025</x:v>
      </x:c>
      <x:c r="D154" s="27" t="str">
        <x:v>SEBI</x:v>
      </x:c>
      <x:c r="E154" s="27" t="str">
        <x:v>Circular / Joint Inspection Framework</x:v>
      </x:c>
      <x:c r="F154" s="27" t="str">
        <x:v>CAP-LAW037</x:v>
      </x:c>
      <x:c r="G154" s="27" t="str">
        <x:v>Stock Brokers / Clearing Members / Depository Participants / Market Infrastructure Institutions</x:v>
      </x:c>
      <x:c r="H154" s="27" t="str">
        <x:v>Mandatory / Conditional</x:v>
      </x:c>
      <x:c r="I154" s="27" t="str">
        <x:v>EXCLUDE – Capital Markets Entity</x:v>
      </x:c>
      <x:c r="J154" s="27" t="str">
        <x:v>Intermediary/MII/fund/market activity</x:v>
      </x:c>
      <x:c r="K154" s="27" t="str">
        <x:v>CAPITAL_MARKETS_ROLE</x:v>
      </x:c>
      <x:c r="L154" s="27" t="str">
        <x:v>Remain in Capital Markets</x:v>
      </x:c>
      <x:c r="M154" s="27" t="str">
        <x:v>Regulates a securities-market intermediary, fund, MII, investor category or market activity rather than a company merely because it is listed.</x:v>
      </x:c>
      <x:c r="N154" s="27" t="str">
        <x:v>Stock brokers, clearing members and depository participants selected for joint annual inspection by market infrastructure institutions, and the recognised exchange, clearing corporation or depository acting as Lead MII.</x:v>
      </x:c>
      <x:c r="O154" s="27" t="str">
        <x:v>https://www.sebi.gov.in/legal/circulars/aug-2025/ease-of-doing-business-eodb-policy-for-joint-annual-inspection-by-miis-information-sharing-mechanism-action-by-lead-mii_95897.html</x:v>
      </x:c>
      <x:c r="P154" s="27" t="str">
        <x:v>Yes</x:v>
      </x:c>
      <x:c r="Q154" s="27" t="str">
        <x:v>LOW</x:v>
      </x:c>
    </x:row>
    <x:row r="155">
      <x:c r="A155" s="27" t="str">
        <x:v>CAP-LAW151</x:v>
      </x:c>
      <x:c r="B155" s="27" t="str"/>
      <x:c r="C155" s="27" t="str">
        <x:v>Computation of liquid net worth under IFSCA (Capital Market Intermediaries) Regulations, 2025 – Clarifications dated December 30, 2025</x:v>
      </x:c>
      <x:c r="D155" s="27" t="str">
        <x:v>IFSCA</x:v>
      </x:c>
      <x:c r="E155" s="27" t="str">
        <x:v>Circular / Clarification</x:v>
      </x:c>
      <x:c r="F155" s="27" t="str">
        <x:v>CAP-LAW028</x:v>
      </x:c>
      <x:c r="G155" s="27" t="str">
        <x:v>IFSC Capital Market Intermediaries</x:v>
      </x:c>
      <x:c r="H155" s="27" t="str">
        <x:v>Mandatory / Conditional</x:v>
      </x:c>
      <x:c r="I155" s="27" t="str">
        <x:v>EXCLUDE – Other General Law</x:v>
      </x:c>
      <x:c r="J155" s="27" t="str">
        <x:v>Other cross-regulatory law</x:v>
      </x:c>
      <x:c r="K155" s="27" t="str">
        <x:v>OTHER_RUNTIME_OVERLAY</x:v>
      </x:c>
      <x:c r="L155" s="27" t="str">
        <x:v>Remain in owning dataset</x:v>
      </x:c>
      <x:c r="M155" s="27" t="str">
        <x:v>Not owned by the Common SEBI Listed-Entity Overlay.</x:v>
      </x:c>
      <x:c r="N155" s="27" t="str">
        <x:v>IFSCA-registered broker dealer, clearing member, investment banker or custodian computing or transitioning to the prescribed net-worth requirement.</x:v>
      </x:c>
      <x:c r="O155" s="27" t="str">
        <x:v>https://ifsca.gov.in/CommonDirect/DownloadFile?fileName=Computation_of_liquid_net_worth_under_IFSCA__Capital_Market_Intermediaries__Regulations__2025___Clarifications_20251230_0906.pdf&amp;id=38fea9cc5969551d78bf00e670dd011f</x:v>
      </x:c>
      <x:c r="P155" s="27" t="str">
        <x:v>Yes</x:v>
      </x:c>
      <x:c r="Q155" s="27" t="str">
        <x:v>LOW</x:v>
      </x:c>
    </x:row>
    <x:row r="156">
      <x:c r="A156" s="27" t="str">
        <x:v>CAP-LAW152</x:v>
      </x:c>
      <x:c r="B156" s="27" t="str"/>
      <x:c r="C156" s="27" t="str">
        <x:v>Regulatory Framework for Global Access in the IFSC dated August 12, 2025</x:v>
      </x:c>
      <x:c r="D156" s="27" t="str">
        <x:v>IFSCA</x:v>
      </x:c>
      <x:c r="E156" s="27" t="str">
        <x:v>Circular / Framework</x:v>
      </x:c>
      <x:c r="F156" s="27" t="str">
        <x:v>CAP-LAW028</x:v>
      </x:c>
      <x:c r="G156" s="27" t="str">
        <x:v>IFSC Global Access Providers and Broker Dealers</x:v>
      </x:c>
      <x:c r="H156" s="27" t="str">
        <x:v>Mandatory / Conditional</x:v>
      </x:c>
      <x:c r="I156" s="27" t="str">
        <x:v>EXCLUDE – Other General Law</x:v>
      </x:c>
      <x:c r="J156" s="27" t="str">
        <x:v>Other cross-regulatory law</x:v>
      </x:c>
      <x:c r="K156" s="27" t="str">
        <x:v>OTHER_RUNTIME_OVERLAY</x:v>
      </x:c>
      <x:c r="L156" s="27" t="str">
        <x:v>Remain in owning dataset</x:v>
      </x:c>
      <x:c r="M156" s="27" t="str">
        <x:v>Not owned by the Common SEBI Listed-Entity Overlay.</x:v>
      </x:c>
      <x:c r="N156" s="27" t="str">
        <x:v>Applicant or registered Global Access Provider, or IFSC broker dealer accessing global markets on proprietary basis through a GAP.</x:v>
      </x:c>
      <x:c r="O156" s="27" t="str">
        <x:v>https://ifsca.gov.in/CommonDirect/ViewFile?fileName=Final_Circular___Regulatory_Framework_for_Global_Access_in_the_IFSC_20250812_0553.pdf&amp;id=21626bde60601ef44a0ed022017ca6ad</x:v>
      </x:c>
      <x:c r="P156" s="27" t="str">
        <x:v>Yes</x:v>
      </x:c>
      <x:c r="Q156" s="27" t="str">
        <x:v>LOW</x:v>
      </x:c>
    </x:row>
    <x:row r="157">
      <x:c r="A157" s="27" t="str">
        <x:v>CAP-LAW153</x:v>
      </x:c>
      <x:c r="B157" s="27" t="str"/>
      <x:c r="C157" s="27" t="str">
        <x:v>Format of Net Worth Certificate and Checklist for conducting Audit of GAPs dated February 12, 2026</x:v>
      </x:c>
      <x:c r="D157" s="27" t="str">
        <x:v>IFSCA</x:v>
      </x:c>
      <x:c r="E157" s="27" t="str">
        <x:v>Circular / Reporting Format</x:v>
      </x:c>
      <x:c r="F157" s="27" t="str">
        <x:v>CAP-LAW152</x:v>
      </x:c>
      <x:c r="G157" s="27" t="str">
        <x:v>IFSC Global Access Providers and Broker Dealers</x:v>
      </x:c>
      <x:c r="H157" s="27" t="str">
        <x:v>Mandatory / Conditional</x:v>
      </x:c>
      <x:c r="I157" s="27" t="str">
        <x:v>EXCLUDE – Other General Law</x:v>
      </x:c>
      <x:c r="J157" s="27" t="str">
        <x:v>Other cross-regulatory law</x:v>
      </x:c>
      <x:c r="K157" s="27" t="str">
        <x:v>OTHER_RUNTIME_OVERLAY</x:v>
      </x:c>
      <x:c r="L157" s="27" t="str">
        <x:v>Remain in owning dataset</x:v>
      </x:c>
      <x:c r="M157" s="27" t="str">
        <x:v>Not owned by the Common SEBI Listed-Entity Overlay.</x:v>
      </x:c>
      <x:c r="N157" s="27" t="str">
        <x:v>GAP or broker dealer accessing global markets on proprietary basis that must submit the annual independent net-worth certificate and undergo the prescribed audit.</x:v>
      </x:c>
      <x:c r="O157" s="27" t="str">
        <x:v>https://ifsca.gov.in/CommonDirect/ViewFile?fileName=Format_of_Net_Worth_Certificate_and_Checklist_for_conducting_Audit_of_GAPs_20260212_0645.pdf&amp;id=36ff47aaeb9222f627d166fe86be7f6e</x:v>
      </x:c>
      <x:c r="P157" s="27" t="str">
        <x:v>Yes</x:v>
      </x:c>
      <x:c r="Q157" s="27" t="str">
        <x:v>LOW</x:v>
      </x:c>
    </x:row>
    <x:row r="158">
      <x:c r="A158" s="27" t="str">
        <x:v>CAP-LAW154</x:v>
      </x:c>
      <x:c r="B158" s="27" t="str"/>
      <x:c r="C158" s="27" t="str">
        <x:v>Relaxation in the timeline to submit net worth certificate by Stock Brokers offering Margin Trading Facility dated August 26, 2025</x:v>
      </x:c>
      <x:c r="D158" s="27" t="str">
        <x:v>SEBI</x:v>
      </x:c>
      <x:c r="E158" s="27" t="str">
        <x:v>Circular / Relaxation</x:v>
      </x:c>
      <x:c r="F158" s="27" t="str">
        <x:v>CAP-LAW037</x:v>
      </x:c>
      <x:c r="G158" s="27" t="str">
        <x:v>Stock Brokers offering Margin Trading Facility</x:v>
      </x:c>
      <x:c r="H158" s="27" t="str">
        <x:v>Mandatory / Conditional</x:v>
      </x:c>
      <x:c r="I158" s="27" t="str">
        <x:v>EXCLUDE – Capital Markets Entity</x:v>
      </x:c>
      <x:c r="J158" s="27" t="str">
        <x:v>Intermediary/MII/fund/market activity</x:v>
      </x:c>
      <x:c r="K158" s="27" t="str">
        <x:v>CAPITAL_MARKETS_ROLE</x:v>
      </x:c>
      <x:c r="L158" s="27" t="str">
        <x:v>Remain in Capital Markets</x:v>
      </x:c>
      <x:c r="M158" s="27" t="str">
        <x:v>Regulates a securities-market intermediary, fund, MII, investor category or market activity rather than a company merely because it is listed.</x:v>
      </x:c>
      <x:c r="N158" s="27" t="str">
        <x:v>Stock broker offering or proposing to offer margin trading facility to clients.</x:v>
      </x:c>
      <x:c r="O158" s="27" t="str">
        <x:v>https://www.sebi.gov.in/legal/circulars/aug-2025/relaxation-in-the-timeline-to-submit-net-worth-certificate-by-the-stock-brokers-to-offer-margin-trading-facility-to-their-clients_96305.html</x:v>
      </x:c>
      <x:c r="P158" s="27" t="str">
        <x:v>Yes</x:v>
      </x:c>
      <x:c r="Q158" s="27" t="str">
        <x:v>LOW</x:v>
      </x:c>
    </x:row>
    <x:row r="159">
      <x:c r="A159" s="27" t="str">
        <x:v>CAP-LAW155</x:v>
      </x:c>
      <x:c r="B159" s="27" t="str"/>
      <x:c r="C159" s="27" t="str">
        <x:v>Securities and Exchange Board of India (Merchant Bankers) (Amendment) Regulations, 2025</x:v>
      </x:c>
      <x:c r="D159" s="27" t="str">
        <x:v>SEBI</x:v>
      </x:c>
      <x:c r="E159" s="27" t="str">
        <x:v>Amendment Regulations</x:v>
      </x:c>
      <x:c r="F159" s="27" t="str">
        <x:v>CAP-LAW074</x:v>
      </x:c>
      <x:c r="G159" s="27" t="str">
        <x:v>Merchant Bankers</x:v>
      </x:c>
      <x:c r="H159" s="27" t="str">
        <x:v>Mandatory / Conditional</x:v>
      </x:c>
      <x:c r="I159" s="27" t="str">
        <x:v>EXCLUDE – Capital Markets Entity</x:v>
      </x:c>
      <x:c r="J159" s="27" t="str">
        <x:v>Intermediary/MII/fund/market activity</x:v>
      </x:c>
      <x:c r="K159" s="27" t="str">
        <x:v>CAPITAL_MARKETS_ROLE</x:v>
      </x:c>
      <x:c r="L159" s="27" t="str">
        <x:v>Remain in Capital Markets</x:v>
      </x:c>
      <x:c r="M159" s="27" t="str">
        <x:v>Regulates a securities-market intermediary, fund, MII, investor category or market activity rather than a company merely because it is listed.</x:v>
      </x:c>
      <x:c r="N159" s="27" t="str">
        <x:v>SEBI-registered merchant banker required to maintain the amended net-worth, liquid-net-worth and underwriting-resource conditions.</x:v>
      </x:c>
      <x:c r="O159" s="27" t="str">
        <x:v>https://www.sebi.gov.in/legal/regulations/dec-2025/securities-and-exchange-board-of-india-merchant-bankers-amendment-regulations-2025_98210.html</x:v>
      </x:c>
      <x:c r="P159" s="27" t="str">
        <x:v>Yes</x:v>
      </x:c>
      <x:c r="Q159" s="27" t="str">
        <x:v>LOW</x:v>
      </x:c>
    </x:row>
    <x:row r="160">
      <x:c r="A160" s="27" t="str">
        <x:v>CAP-LAW156</x:v>
      </x:c>
      <x:c r="B160" s="27" t="str"/>
      <x:c r="C160" s="27" t="str">
        <x:v>Specification of consequential requirements concerning the SEBI (Merchant Bankers) Amendment Regulations, 2025 dated January 2, 2026</x:v>
      </x:c>
      <x:c r="D160" s="27" t="str">
        <x:v>SEBI</x:v>
      </x:c>
      <x:c r="E160" s="27" t="str">
        <x:v>Circular / Consequential Requirements</x:v>
      </x:c>
      <x:c r="F160" s="27" t="str">
        <x:v>CAP-LAW155</x:v>
      </x:c>
      <x:c r="G160" s="27" t="str">
        <x:v>Merchant Bankers</x:v>
      </x:c>
      <x:c r="H160" s="27" t="str">
        <x:v>Mandatory / Conditional</x:v>
      </x:c>
      <x:c r="I160" s="27" t="str">
        <x:v>EXCLUDE – Capital Markets Entity</x:v>
      </x:c>
      <x:c r="J160" s="27" t="str">
        <x:v>Intermediary/MII/fund/market activity</x:v>
      </x:c>
      <x:c r="K160" s="27" t="str">
        <x:v>CAPITAL_MARKETS_ROLE</x:v>
      </x:c>
      <x:c r="L160" s="27" t="str">
        <x:v>Remain in Capital Markets</x:v>
      </x:c>
      <x:c r="M160" s="27" t="str">
        <x:v>Regulates a securities-market intermediary, fund, MII, investor category or market activity rather than a company merely because it is listed.</x:v>
      </x:c>
      <x:c r="N160" s="27" t="str">
        <x:v>SEBI-registered merchant banker implementing liquid-net-worth computation, certification, transition and consequential reporting requirements.</x:v>
      </x:c>
      <x:c r="O160" s="27" t="str">
        <x:v>https://www.sebi.gov.in/legal/circulars/jan-2026/specification-of-the-consequential-requirements-with-respect-to-amendment-of-securities-and-exchange-board-of-india-merchant-bankers-regulations-1992_98831.html</x:v>
      </x:c>
      <x:c r="P160" s="27" t="str">
        <x:v>Yes</x:v>
      </x:c>
      <x:c r="Q160" s="27" t="str">
        <x:v>LOW</x:v>
      </x:c>
    </x:row>
    <x:row r="161">
      <x:c r="A161" s="27" t="str">
        <x:v>CAP-LAW157</x:v>
      </x:c>
      <x:c r="B161" s="27" t="str"/>
      <x:c r="C161" s="27" t="str">
        <x:v>Segregation and Monitoring of Collateral at Client Level dated July 20, 2021</x:v>
      </x:c>
      <x:c r="D161" s="27" t="str">
        <x:v>SEBI</x:v>
      </x:c>
      <x:c r="E161" s="27" t="str">
        <x:v>Circular / Framework</x:v>
      </x:c>
      <x:c r="F161" s="27" t="str">
        <x:v>CAP-LAW094</x:v>
      </x:c>
      <x:c r="G161" s="27" t="str">
        <x:v>Stock Brokers, Clearing Members and Clearing Corporations</x:v>
      </x:c>
      <x:c r="H161" s="27" t="str">
        <x:v>Mandatory / Conditional</x:v>
      </x:c>
      <x:c r="I161" s="27" t="str">
        <x:v>EXCLUDE – Capital Markets Entity</x:v>
      </x:c>
      <x:c r="J161" s="27" t="str">
        <x:v>Intermediary/MII/fund/market activity</x:v>
      </x:c>
      <x:c r="K161" s="27" t="str">
        <x:v>CAPITAL_MARKETS_ROLE</x:v>
      </x:c>
      <x:c r="L161" s="27" t="str">
        <x:v>Remain in Capital Markets</x:v>
      </x:c>
      <x:c r="M161" s="27" t="str">
        <x:v>Regulates a securities-market intermediary, fund, MII, investor category or market activity rather than a company merely because it is listed.</x:v>
      </x:c>
      <x:c r="N161" s="27" t="str">
        <x:v>Stock broker, clearing member or clearing corporation accepting, allocating, reporting, monitoring or using client collateral.</x:v>
      </x:c>
      <x:c r="O161" s="27" t="str">
        <x:v>https://www.sebi.gov.in/legal/circulars/jul-2021/segregation-and-monitoring-of-collateral-at-client-level_51265.html</x:v>
      </x:c>
      <x:c r="P161" s="27" t="str">
        <x:v>Yes</x:v>
      </x:c>
      <x:c r="Q161" s="27" t="str">
        <x:v>LOW</x:v>
      </x:c>
    </x:row>
    <x:row r="162">
      <x:c r="A162" s="27" t="str">
        <x:v>CAP-LAW158</x:v>
      </x:c>
      <x:c r="B162" s="27" t="str"/>
      <x:c r="C162" s="27" t="str">
        <x:v>Framework to Enable Verification of Upfront Collection of Margins from Clients in Cash and Derivatives Segments dated July 20, 2020</x:v>
      </x:c>
      <x:c r="D162" s="27" t="str">
        <x:v>SEBI</x:v>
      </x:c>
      <x:c r="E162" s="27" t="str">
        <x:v>Circular / Verification Framework</x:v>
      </x:c>
      <x:c r="F162" s="27" t="str">
        <x:v>CAP-LAW094</x:v>
      </x:c>
      <x:c r="G162" s="27" t="str">
        <x:v>Cash and Derivatives Market Members</x:v>
      </x:c>
      <x:c r="H162" s="27" t="str">
        <x:v>Mandatory / Conditional</x:v>
      </x:c>
      <x:c r="I162" s="27" t="str">
        <x:v>EXCLUDE – Capital Markets Entity</x:v>
      </x:c>
      <x:c r="J162" s="27" t="str">
        <x:v>Intermediary/MII/fund/market activity</x:v>
      </x:c>
      <x:c r="K162" s="27" t="str">
        <x:v>CAPITAL_MARKETS_ROLE</x:v>
      </x:c>
      <x:c r="L162" s="27" t="str">
        <x:v>Remain in Capital Markets</x:v>
      </x:c>
      <x:c r="M162" s="27" t="str">
        <x:v>Regulates a securities-market intermediary, fund, MII, investor category or market activity rather than a company merely because it is listed.</x:v>
      </x:c>
      <x:c r="N162" s="27" t="str">
        <x:v>Trading member, clearing member, stock exchange or clearing corporation collecting, reporting or verifying upfront and peak margin from clients.</x:v>
      </x:c>
      <x:c r="O162" s="27" t="str">
        <x:v>https://www.sebi.gov.in/legal/circulars/jul-2020/framework-to-enable-verification-of-upfront-collection-of-margins-from-clients-in-cash-and-derivatives-segments_47101.html</x:v>
      </x:c>
      <x:c r="P162" s="27" t="str">
        <x:v>Yes</x:v>
      </x:c>
      <x:c r="Q162" s="27" t="str">
        <x:v>LOW</x:v>
      </x:c>
    </x:row>
    <x:row r="163">
      <x:c r="A163" s="27" t="str">
        <x:v>CAP-LAW159</x:v>
      </x:c>
      <x:c r="B163" s="27" t="str"/>
      <x:c r="C163" s="27" t="str">
        <x:v>Collection and Reporting of Margins by Trading Member / Clearing Member in Cash Segment dated November 19, 2019</x:v>
      </x:c>
      <x:c r="D163" s="27" t="str">
        <x:v>SEBI</x:v>
      </x:c>
      <x:c r="E163" s="27" t="str">
        <x:v>Circular / Margin Reporting</x:v>
      </x:c>
      <x:c r="F163" s="27" t="str">
        <x:v>CAP-LAW093</x:v>
      </x:c>
      <x:c r="G163" s="27" t="str">
        <x:v>Cash Market Trading and Clearing Members</x:v>
      </x:c>
      <x:c r="H163" s="27" t="str">
        <x:v>Mandatory / Conditional</x:v>
      </x:c>
      <x:c r="I163" s="27" t="str">
        <x:v>EXCLUDE – Capital Markets Entity</x:v>
      </x:c>
      <x:c r="J163" s="27" t="str">
        <x:v>Intermediary/MII/fund/market activity</x:v>
      </x:c>
      <x:c r="K163" s="27" t="str">
        <x:v>CAPITAL_MARKETS_ROLE</x:v>
      </x:c>
      <x:c r="L163" s="27" t="str">
        <x:v>Remain in Capital Markets</x:v>
      </x:c>
      <x:c r="M163" s="27" t="str">
        <x:v>Regulates a securities-market intermediary, fund, MII, investor category or market activity rather than a company merely because it is listed.</x:v>
      </x:c>
      <x:c r="N163" s="27" t="str">
        <x:v>Trading member or clearing member executing or clearing client transactions in the cash segment.</x:v>
      </x:c>
      <x:c r="O163" s="27" t="str">
        <x:v>https://www.sebi.gov.in/legal/circulars/nov-2019/collection-and-reporting-of-margins-by-trading-member-tm-clearing-member-cm-in-cash-segment_45011.html</x:v>
      </x:c>
      <x:c r="P163" s="27" t="str">
        <x:v>Yes</x:v>
      </x:c>
      <x:c r="Q163" s="27" t="str">
        <x:v>LOW</x:v>
      </x:c>
    </x:row>
    <x:row r="164">
      <x:c r="A164" s="27" t="str">
        <x:v>CAP-LAW160</x:v>
      </x:c>
      <x:c r="B164" s="27" t="str"/>
      <x:c r="C164" s="27" t="str">
        <x:v>Margin Obligations to be Given by Way of Pledge / Re-pledge in the Depository System dated June 3, 2025</x:v>
      </x:c>
      <x:c r="D164" s="27" t="str">
        <x:v>SEBI</x:v>
      </x:c>
      <x:c r="E164" s="27" t="str">
        <x:v>Circular / Pledge-Repledge Framework</x:v>
      </x:c>
      <x:c r="F164" s="27" t="str">
        <x:v>CAP-LAW157</x:v>
      </x:c>
      <x:c r="G164" s="27" t="str">
        <x:v>Stock Brokers, Clearing Members, Depositories and Clearing Corporations</x:v>
      </x:c>
      <x:c r="H164" s="27" t="str">
        <x:v>Mandatory / Conditional</x:v>
      </x:c>
      <x:c r="I164" s="27" t="str">
        <x:v>EXCLUDE – Capital Markets Entity</x:v>
      </x:c>
      <x:c r="J164" s="27" t="str">
        <x:v>Intermediary/MII/fund/market activity</x:v>
      </x:c>
      <x:c r="K164" s="27" t="str">
        <x:v>CAPITAL_MARKETS_ROLE</x:v>
      </x:c>
      <x:c r="L164" s="27" t="str">
        <x:v>Remain in Capital Markets</x:v>
      </x:c>
      <x:c r="M164" s="27" t="str">
        <x:v>Regulates a securities-market intermediary, fund, MII, investor category or market activity rather than a company merely because it is listed.</x:v>
      </x:c>
      <x:c r="N164" s="27" t="str">
        <x:v>Client securities are accepted or used toward margin obligations through the depository pledge and re-pledge mechanism.</x:v>
      </x:c>
      <x:c r="O164" s="27" t="str">
        <x:v>https://www.sebi.gov.in/legal/circulars/jun-2025/margin-obligations-to-be-given-by-way-of-pledge-re-pledge-in-the-depository-system_94363.html</x:v>
      </x:c>
      <x:c r="P164" s="27" t="str">
        <x:v>Yes</x:v>
      </x:c>
      <x:c r="Q164" s="27" t="str">
        <x:v>LOW</x:v>
      </x:c>
    </x:row>
    <x:row r="165">
      <x:c r="A165" s="27" t="str">
        <x:v>CAP-LAW161</x:v>
      </x:c>
      <x:c r="B165" s="27" t="str"/>
      <x:c r="C165" s="27" t="str">
        <x:v>Master Circular for Commodity Derivatives Segment dated August 4, 2023</x:v>
      </x:c>
      <x:c r="D165" s="27" t="str">
        <x:v>SEBI</x:v>
      </x:c>
      <x:c r="E165" s="27" t="str">
        <x:v>Master Circular</x:v>
      </x:c>
      <x:c r="F165" s="27" t="str">
        <x:v>CAP-LAW094</x:v>
      </x:c>
      <x:c r="G165" s="27" t="str">
        <x:v>Commodity Derivatives Segment</x:v>
      </x:c>
      <x:c r="H165" s="27" t="str">
        <x:v>Mandatory / Conditional</x:v>
      </x:c>
      <x:c r="I165" s="27" t="str">
        <x:v>EXCLUDE – Capital Markets Entity</x:v>
      </x:c>
      <x:c r="J165" s="27" t="str">
        <x:v>Intermediary/MII/fund/market activity</x:v>
      </x:c>
      <x:c r="K165" s="27" t="str">
        <x:v>CAPITAL_MARKETS_ROLE</x:v>
      </x:c>
      <x:c r="L165" s="27" t="str">
        <x:v>Remain in Capital Markets</x:v>
      </x:c>
      <x:c r="M165" s="27" t="str">
        <x:v>Regulates a securities-market intermediary, fund, MII, investor category or market activity rather than a company merely because it is listed.</x:v>
      </x:c>
      <x:c r="N165" s="27" t="str">
        <x:v>Recognised stock exchange, clearing corporation, member or market participant operating in the commodity derivatives segment.</x:v>
      </x:c>
      <x:c r="O165" s="27" t="str">
        <x:v>https://www.sebi.gov.in/legal/master-circulars/aug-2023/master-circular-for-commodity-derivatives-segment_74974.html</x:v>
      </x:c>
      <x:c r="P165" s="27" t="str">
        <x:v>Yes</x:v>
      </x:c>
      <x:c r="Q165" s="27" t="str">
        <x:v>LOW</x:v>
      </x:c>
    </x:row>
    <x:row r="166">
      <x:c r="A166" s="27" t="str">
        <x:v>CAP-LAW162</x:v>
      </x:c>
      <x:c r="B166" s="27" t="str"/>
      <x:c r="C166" s="27" t="str">
        <x:v>Review of Coverage of Settlement Guarantee Fund for Commodity Derivatives Segment dated March 16, 2026</x:v>
      </x:c>
      <x:c r="D166" s="27" t="str">
        <x:v>SEBI</x:v>
      </x:c>
      <x:c r="E166" s="27" t="str">
        <x:v>Circular / SGF Review</x:v>
      </x:c>
      <x:c r="F166" s="27" t="str">
        <x:v>CAP-LAW161</x:v>
      </x:c>
      <x:c r="G166" s="27" t="str">
        <x:v>Commodity Derivatives Clearing Corporations</x:v>
      </x:c>
      <x:c r="H166" s="27" t="str">
        <x:v>Mandatory / Conditional</x:v>
      </x:c>
      <x:c r="I166" s="27" t="str">
        <x:v>EXCLUDE – Capital Markets Entity</x:v>
      </x:c>
      <x:c r="J166" s="27" t="str">
        <x:v>Intermediary/MII/fund/market activity</x:v>
      </x:c>
      <x:c r="K166" s="27" t="str">
        <x:v>CAPITAL_MARKETS_ROLE</x:v>
      </x:c>
      <x:c r="L166" s="27" t="str">
        <x:v>Remain in Capital Markets</x:v>
      </x:c>
      <x:c r="M166" s="27" t="str">
        <x:v>Regulates a securities-market intermediary, fund, MII, investor category or market activity rather than a company merely because it is listed.</x:v>
      </x:c>
      <x:c r="N166" s="27" t="str">
        <x:v>Clearing corporation calculating, stress testing, maintaining or reviewing Core Settlement Guarantee Fund coverage for commodity derivatives.</x:v>
      </x:c>
      <x:c r="O166" s="27" t="str">
        <x:v>https://www.sebi.gov.in/legal/circulars/mar-2026/review-of-coverage-of-settlement-guarantee-fund-for-commodity-derivatives-segment_100400.html</x:v>
      </x:c>
      <x:c r="P166" s="27" t="str">
        <x:v>Yes</x:v>
      </x:c>
      <x:c r="Q166" s="27" t="str">
        <x:v>LOW</x:v>
      </x:c>
    </x:row>
    <x:row r="167">
      <x:c r="A167" s="27" t="str">
        <x:v>CAP-LAW163</x:v>
      </x:c>
      <x:c r="B167" s="27" t="str"/>
      <x:c r="C167" s="27" t="str">
        <x:v>Clarification on Applicability of the Benefit of Early Pay-in in Commodity Derivatives Segment dated June 19, 2026</x:v>
      </x:c>
      <x:c r="D167" s="27" t="str">
        <x:v>SEBI</x:v>
      </x:c>
      <x:c r="E167" s="27" t="str">
        <x:v>Circular / Early Pay-in Clarification</x:v>
      </x:c>
      <x:c r="F167" s="27" t="str">
        <x:v>CAP-LAW161</x:v>
      </x:c>
      <x:c r="G167" s="27" t="str">
        <x:v>Commodity Derivatives Segment</x:v>
      </x:c>
      <x:c r="H167" s="27" t="str">
        <x:v>Mandatory / Conditional</x:v>
      </x:c>
      <x:c r="I167" s="27" t="str">
        <x:v>EXCLUDE – Capital Markets Entity</x:v>
      </x:c>
      <x:c r="J167" s="27" t="str">
        <x:v>Intermediary/MII/fund/market activity</x:v>
      </x:c>
      <x:c r="K167" s="27" t="str">
        <x:v>CAPITAL_MARKETS_ROLE</x:v>
      </x:c>
      <x:c r="L167" s="27" t="str">
        <x:v>Remain in Capital Markets</x:v>
      </x:c>
      <x:c r="M167" s="27" t="str">
        <x:v>Regulates a securities-market intermediary, fund, MII, investor category or market activity rather than a company merely because it is listed.</x:v>
      </x:c>
      <x:c r="N167" s="27" t="str">
        <x:v>Clearing corporation provides early pay-in against certified goods for commodity derivative positions; revised requirement effective September 21, 2026.</x:v>
      </x:c>
      <x:c r="O167" s="27" t="str">
        <x:v>https://www.sebi.gov.in/legal/circulars/jun-2026/clarification-with-respect-to-applicability-of-the-benefit-of-early-pay-in-in-commodity-derivatives-segment_102229.html</x:v>
      </x:c>
      <x:c r="P167" s="27" t="str">
        <x:v>Yes</x:v>
      </x:c>
      <x:c r="Q167" s="27" t="str">
        <x:v>LOW</x:v>
      </x:c>
    </x:row>
    <x:row r="168">
      <x:c r="A168" s="27" t="str">
        <x:v>CAP-LAW164</x:v>
      </x:c>
      <x:c r="B168" s="27" t="str"/>
      <x:c r="C168" s="27" t="str">
        <x:v>Contribution to Core Settlement Guarantee Fund and Default Waterfall for Limited Purpose Clearing Corporation dated June 19, 2024</x:v>
      </x:c>
      <x:c r="D168" s="27" t="str">
        <x:v>SEBI</x:v>
      </x:c>
      <x:c r="E168" s="27" t="str">
        <x:v>Circular / Core SGF and Default Waterfall</x:v>
      </x:c>
      <x:c r="F168" s="27" t="str">
        <x:v>CAP-LAW094</x:v>
      </x:c>
      <x:c r="G168" s="27" t="str">
        <x:v>Limited Purpose Clearing Corporation</x:v>
      </x:c>
      <x:c r="H168" s="27" t="str">
        <x:v>Mandatory / Conditional</x:v>
      </x:c>
      <x:c r="I168" s="27" t="str">
        <x:v>EXCLUDE – Capital Markets Entity</x:v>
      </x:c>
      <x:c r="J168" s="27" t="str">
        <x:v>Intermediary/MII/fund/market activity</x:v>
      </x:c>
      <x:c r="K168" s="27" t="str">
        <x:v>CAPITAL_MARKETS_ROLE</x:v>
      </x:c>
      <x:c r="L168" s="27" t="str">
        <x:v>Remain in Capital Markets</x:v>
      </x:c>
      <x:c r="M168" s="27" t="str">
        <x:v>Regulates a securities-market intermediary, fund, MII, investor category or market activity rather than a company merely because it is listed.</x:v>
      </x:c>
      <x:c r="N168" s="27" t="str">
        <x:v>Limited Purpose Clearing Corporation and its clearing members contributing to, maintaining or using Core SGF and the prescribed default waterfall.</x:v>
      </x:c>
      <x:c r="O168" s="27" t="str">
        <x:v>https://www.sebi.gov.in/legal/circulars/jun-2024/contribution-to-core-settlement-guarantee-fund-and-default-waterfall-for-limited-purpose-clearing-corporation-lpcc-_84295.html</x:v>
      </x:c>
      <x:c r="P168" s="27" t="str">
        <x:v>Yes</x:v>
      </x:c>
      <x:c r="Q168" s="27" t="str">
        <x:v>LOW</x:v>
      </x:c>
    </x:row>
    <x:row r="169">
      <x:c r="A169" s="27" t="str">
        <x:v>CAP-LAW165</x:v>
      </x:c>
      <x:c r="B169" s="27" t="str"/>
      <x:c r="C169" s="27" t="str">
        <x:v>Guidelines for Custodians dated March 4, 2026</x:v>
      </x:c>
      <x:c r="D169" s="27" t="str">
        <x:v>SEBI</x:v>
      </x:c>
      <x:c r="E169" s="27" t="str">
        <x:v>Circular / Guidelines</x:v>
      </x:c>
      <x:c r="F169" s="27" t="str">
        <x:v>CAP-LAW071</x:v>
      </x:c>
      <x:c r="G169" s="27" t="str">
        <x:v>Custodians</x:v>
      </x:c>
      <x:c r="H169" s="27" t="str">
        <x:v>Mandatory</x:v>
      </x:c>
      <x:c r="I169" s="27" t="str">
        <x:v>EXCLUDE – Capital Markets Entity</x:v>
      </x:c>
      <x:c r="J169" s="27" t="str">
        <x:v>Intermediary/MII/fund/market activity</x:v>
      </x:c>
      <x:c r="K169" s="27" t="str">
        <x:v>CAPITAL_MARKETS_ROLE</x:v>
      </x:c>
      <x:c r="L169" s="27" t="str">
        <x:v>Remain in Capital Markets</x:v>
      </x:c>
      <x:c r="M169" s="27" t="str">
        <x:v>Regulates a securities-market intermediary, fund, MII, investor category or market activity rather than a company merely because it is listed.</x:v>
      </x:c>
      <x:c r="N169" s="27" t="str">
        <x:v>SEBI-registered custodian providing custodial or other permitted financial services.</x:v>
      </x:c>
      <x:c r="O169" s="27" t="str">
        <x:v>https://www.sebi.gov.in/legal/circulars/mar-2026/guidelines-for-custodians_100118.html</x:v>
      </x:c>
      <x:c r="P169" s="27" t="str">
        <x:v>Yes</x:v>
      </x:c>
      <x:c r="Q169" s="27" t="str">
        <x:v>LOW</x:v>
      </x:c>
    </x:row>
    <x:row r="170">
      <x:c r="A170" s="27" t="str">
        <x:v>CAP-LAW166</x:v>
      </x:c>
      <x:c r="B170" s="27" t="str"/>
      <x:c r="C170" s="27" t="str">
        <x:v>Handling of Client's Unpaid Securities by Trading Members dated July 3, 2026</x:v>
      </x:c>
      <x:c r="D170" s="27" t="str">
        <x:v>SEBI</x:v>
      </x:c>
      <x:c r="E170" s="27" t="str">
        <x:v>Circular / Client Asset Safeguarding Framework</x:v>
      </x:c>
      <x:c r="F170" s="27" t="str">
        <x:v>CAP-LAW093</x:v>
      </x:c>
      <x:c r="G170" s="27" t="str">
        <x:v>Stock Brokers / Trading Members</x:v>
      </x:c>
      <x:c r="H170" s="27" t="str">
        <x:v>Mandatory</x:v>
      </x:c>
      <x:c r="I170" s="27" t="str">
        <x:v>EXCLUDE – Capital Markets Entity</x:v>
      </x:c>
      <x:c r="J170" s="27" t="str">
        <x:v>Intermediary/MII/fund/market activity</x:v>
      </x:c>
      <x:c r="K170" s="27" t="str">
        <x:v>CAPITAL_MARKETS_ROLE</x:v>
      </x:c>
      <x:c r="L170" s="27" t="str">
        <x:v>Remain in Capital Markets</x:v>
      </x:c>
      <x:c r="M170" s="27" t="str">
        <x:v>Regulates a securities-market intermediary, fund, MII, investor category or market activity rather than a company merely because it is listed.</x:v>
      </x:c>
      <x:c r="N170" s="27" t="str">
        <x:v>Trading member receives direct payout of securities that remain unpaid by the client.</x:v>
      </x:c>
      <x:c r="O170" s="27" t="str">
        <x:v>https://www.sebi.gov.in/legal/circulars/jul-2026/handling-of-client-s-unpaid-securities-by-trading-members_102584.html</x:v>
      </x:c>
      <x:c r="P170" s="27" t="str">
        <x:v>Yes</x:v>
      </x:c>
      <x:c r="Q170" s="27" t="str">
        <x:v>LOW</x:v>
      </x:c>
    </x:row>
    <x:row r="171">
      <x:c r="A171" s="27" t="str">
        <x:v>CAP-LAW167</x:v>
      </x:c>
      <x:c r="B171" s="27" t="str"/>
      <x:c r="C171" s="27" t="str">
        <x:v>Introduction of Voluntary Lock-in / Debit Freeze Facility to Mutual Fund Folios dated March 6, 2026</x:v>
      </x:c>
      <x:c r="D171" s="27" t="str">
        <x:v>SEBI</x:v>
      </x:c>
      <x:c r="E171" s="27" t="str">
        <x:v>Circular / Investor Protection Facility</x:v>
      </x:c>
      <x:c r="F171" s="27" t="str">
        <x:v>CAP-LAW078</x:v>
      </x:c>
      <x:c r="G171" s="27" t="str">
        <x:v>Mutual Fund / AMC / Trustee / Specialized Investment Fund / Supporting Entity</x:v>
      </x:c>
      <x:c r="H171" s="27" t="str">
        <x:v>Mandatory / Conditional</x:v>
      </x:c>
      <x:c r="I171" s="27" t="str">
        <x:v>EXCLUDE – Capital Markets Entity</x:v>
      </x:c>
      <x:c r="J171" s="27" t="str">
        <x:v>Intermediary/MII/fund/market activity</x:v>
      </x:c>
      <x:c r="K171" s="27" t="str">
        <x:v>CAPITAL_MARKETS_ROLE</x:v>
      </x:c>
      <x:c r="L171" s="27" t="str">
        <x:v>Remain in Capital Markets</x:v>
      </x:c>
      <x:c r="M171" s="27" t="str">
        <x:v>Regulates a securities-market intermediary, fund, MII, investor category or market activity rather than a company merely because it is listed.</x:v>
      </x:c>
      <x:c r="N171" s="27" t="str">
        <x:v>Mutual fund, AMC, trustee, SIF, custodian, RTA, distributor, depository or investor activity falls within the instrument.</x:v>
      </x:c>
      <x:c r="O171" s="27" t="str">
        <x:v>https://www.sebi.gov.in/legal/circulars/mar-2026/introduction-of-voluntary-lock-in-debit-freeze-facility-to-mutual-fund-folios_100159.html</x:v>
      </x:c>
      <x:c r="P171" s="27" t="str">
        <x:v>Yes</x:v>
      </x:c>
      <x:c r="Q171" s="27" t="str">
        <x:v>LOW</x:v>
      </x:c>
    </x:row>
    <x:row r="172">
      <x:c r="A172" s="27" t="str">
        <x:v>CAP-LAW168</x:v>
      </x:c>
      <x:c r="B172" s="27" t="str"/>
      <x:c r="C172" s="27" t="str">
        <x:v>Framework for Intraday Position Limits Monitoring for Equity Index Derivatives dated September 1, 2025</x:v>
      </x:c>
      <x:c r="D172" s="27" t="str">
        <x:v>SEBI</x:v>
      </x:c>
      <x:c r="E172" s="27" t="str">
        <x:v>Circular / Prudential Framework</x:v>
      </x:c>
      <x:c r="F172" s="27" t="str">
        <x:v>CAP-LAW002</x:v>
      </x:c>
      <x:c r="G172" s="27" t="str">
        <x:v>Recognised Stock Exchange / Clearing Corporation / Equity Derivatives Participants</x:v>
      </x:c>
      <x:c r="H172" s="27" t="str">
        <x:v>Mandatory</x:v>
      </x:c>
      <x:c r="I172" s="27" t="str">
        <x:v>EXCLUDE – Capital Markets Entity</x:v>
      </x:c>
      <x:c r="J172" s="27" t="str">
        <x:v>Intermediary/MII/fund/market activity</x:v>
      </x:c>
      <x:c r="K172" s="27" t="str">
        <x:v>CAPITAL_MARKETS_ROLE</x:v>
      </x:c>
      <x:c r="L172" s="27" t="str">
        <x:v>Remain in Capital Markets</x:v>
      </x:c>
      <x:c r="M172" s="27" t="str">
        <x:v>Regulates a securities-market intermediary, fund, MII, investor category or market activity rather than a company merely because it is listed.</x:v>
      </x:c>
      <x:c r="N172" s="27" t="str">
        <x:v>Trading, clearing, monitoring or surveillance of equity index options positions.</x:v>
      </x:c>
      <x:c r="O172" s="27" t="str">
        <x:v>https://www.sebi.gov.in/legal/circulars/sep-2025/framework-for-intraday-position-limits-monitoring-for-equity-index-derivatives_96376.html</x:v>
      </x:c>
      <x:c r="P172" s="27" t="str">
        <x:v>Yes</x:v>
      </x:c>
      <x:c r="Q172" s="27" t="str">
        <x:v>LOW</x:v>
      </x:c>
    </x:row>
    <x:row r="173">
      <x:c r="A173" s="27" t="str">
        <x:v>CAP-LAW169</x:v>
      </x:c>
      <x:c r="B173" s="27" t="str"/>
      <x:c r="C173" s="27" t="str">
        <x:v>Measures for Enhancing Trading Convenience and Strengthening Risk Monitoring in Equity Derivatives dated May 29, 2025</x:v>
      </x:c>
      <x:c r="D173" s="27" t="str">
        <x:v>SEBI</x:v>
      </x:c>
      <x:c r="E173" s="27" t="str">
        <x:v>Circular / Prudential Framework</x:v>
      </x:c>
      <x:c r="F173" s="27" t="str">
        <x:v>CAP-LAW002</x:v>
      </x:c>
      <x:c r="G173" s="27" t="str">
        <x:v>Recognised Stock Exchange / Clearing Corporation / Equity Derivatives Participants</x:v>
      </x:c>
      <x:c r="H173" s="27" t="str">
        <x:v>Mandatory</x:v>
      </x:c>
      <x:c r="I173" s="27" t="str">
        <x:v>EXCLUDE – Capital Markets Entity</x:v>
      </x:c>
      <x:c r="J173" s="27" t="str">
        <x:v>Intermediary/MII/fund/market activity</x:v>
      </x:c>
      <x:c r="K173" s="27" t="str">
        <x:v>CAPITAL_MARKETS_ROLE</x:v>
      </x:c>
      <x:c r="L173" s="27" t="str">
        <x:v>Remain in Capital Markets</x:v>
      </x:c>
      <x:c r="M173" s="27" t="str">
        <x:v>Regulates a securities-market intermediary, fund, MII, investor category or market activity rather than a company merely because it is listed.</x:v>
      </x:c>
      <x:c r="N173" s="27" t="str">
        <x:v>Participation in equity index futures and options and MII position-limit monitoring.</x:v>
      </x:c>
      <x:c r="O173" s="27" t="str">
        <x:v>https://www.sebi.gov.in/legal/circulars/may-2025/measures-for-enhancing-trading-convenience-and-strengthening-risk-monitoring-in-equity-derivatives_94293.html</x:v>
      </x:c>
      <x:c r="P173" s="27" t="str">
        <x:v>Yes</x:v>
      </x:c>
      <x:c r="Q173" s="27" t="str">
        <x:v>LOW</x:v>
      </x:c>
    </x:row>
    <x:row r="174">
      <x:c r="A174" s="27" t="str">
        <x:v>CAP-LAW170</x:v>
      </x:c>
      <x:c r="B174" s="27" t="str"/>
      <x:c r="C174" s="27" t="str">
        <x:v>Monitoring of Position Limits for Equity Derivative Segment dated October 15, 2024</x:v>
      </x:c>
      <x:c r="D174" s="27" t="str">
        <x:v>SEBI</x:v>
      </x:c>
      <x:c r="E174" s="27" t="str">
        <x:v>Circular / Prudential Framework</x:v>
      </x:c>
      <x:c r="F174" s="27" t="str">
        <x:v>CAP-LAW002</x:v>
      </x:c>
      <x:c r="G174" s="27" t="str">
        <x:v>Recognised Stock Exchange / Clearing Corporation / Trading Member</x:v>
      </x:c>
      <x:c r="H174" s="27" t="str">
        <x:v>Mandatory</x:v>
      </x:c>
      <x:c r="I174" s="27" t="str">
        <x:v>EXCLUDE – Capital Markets Entity</x:v>
      </x:c>
      <x:c r="J174" s="27" t="str">
        <x:v>Intermediary/MII/fund/market activity</x:v>
      </x:c>
      <x:c r="K174" s="27" t="str">
        <x:v>CAPITAL_MARKETS_ROLE</x:v>
      </x:c>
      <x:c r="L174" s="27" t="str">
        <x:v>Remain in Capital Markets</x:v>
      </x:c>
      <x:c r="M174" s="27" t="str">
        <x:v>Regulates a securities-market intermediary, fund, MII, investor category or market activity rather than a company merely because it is listed.</x:v>
      </x:c>
      <x:c r="N174" s="27" t="str">
        <x:v>Trading-member, clearing-member, client or proprietary positions in equity derivatives.</x:v>
      </x:c>
      <x:c r="O174" s="27" t="str">
        <x:v>https://www.sebi.gov.in/legal/circulars/oct-2024/monitoring-of-position-limits-for-equity-derivative-segment_87567.html</x:v>
      </x:c>
      <x:c r="P174" s="27" t="str">
        <x:v>Yes</x:v>
      </x:c>
      <x:c r="Q174" s="27" t="str">
        <x:v>LOW</x:v>
      </x:c>
    </x:row>
    <x:row r="175">
      <x:c r="A175" s="27" t="str">
        <x:v>CAP-LAW171</x:v>
      </x:c>
      <x:c r="B175" s="27" t="str"/>
      <x:c r="C175" s="27" t="str">
        <x:v>Operational Efficiency in Monitoring of Non-Resident Indians Position Limits in Exchange Traded Derivatives Contracts dated July 29, 2025</x:v>
      </x:c>
      <x:c r="D175" s="27" t="str">
        <x:v>SEBI</x:v>
      </x:c>
      <x:c r="E175" s="27" t="str">
        <x:v>Circular / Prudential Framework</x:v>
      </x:c>
      <x:c r="F175" s="27" t="str">
        <x:v>CAP-LAW004</x:v>
      </x:c>
      <x:c r="G175" s="27" t="str">
        <x:v>Non-Resident Investor / Stock Broker / Clearing Member / Depository</x:v>
      </x:c>
      <x:c r="H175" s="27" t="str">
        <x:v>Mandatory</x:v>
      </x:c>
      <x:c r="I175" s="27" t="str">
        <x:v>EXCLUDE – Capital Markets Entity</x:v>
      </x:c>
      <x:c r="J175" s="27" t="str">
        <x:v>Intermediary/MII/fund/market activity</x:v>
      </x:c>
      <x:c r="K175" s="27" t="str">
        <x:v>CAPITAL_MARKETS_ROLE</x:v>
      </x:c>
      <x:c r="L175" s="27" t="str">
        <x:v>Remain in Capital Markets</x:v>
      </x:c>
      <x:c r="M175" s="27" t="str">
        <x:v>Regulates a securities-market intermediary, fund, MII, investor category or market activity rather than a company merely because it is listed.</x:v>
      </x:c>
      <x:c r="N175" s="27" t="str">
        <x:v>NRI participation in exchange-traded derivatives through stock brokers and clearing members.</x:v>
      </x:c>
      <x:c r="O175" s="27" t="str">
        <x:v>https://www.sebi.gov.in/legal/circulars/jul-2025/operational-efficiency-in-monitoring-of-non-resident-indians-nris-position-limits-in-exchange-traded-derivatives-contracts-ease-of-doing-investment_95679.html</x:v>
      </x:c>
      <x:c r="P175" s="27" t="str">
        <x:v>Yes</x:v>
      </x:c>
      <x:c r="Q175" s="27" t="str">
        <x:v>LOW</x:v>
      </x:c>
    </x:row>
    <x:row r="176">
      <x:c r="A176" s="27" t="str">
        <x:v>CAP-LAW172</x:v>
      </x:c>
      <x:c r="B176" s="27" t="str"/>
      <x:c r="C176" s="27" t="str">
        <x:v>Position Limits for Currency Derivatives Contracts dated September 7, 2021</x:v>
      </x:c>
      <x:c r="D176" s="27" t="str">
        <x:v>SEBI</x:v>
      </x:c>
      <x:c r="E176" s="27" t="str">
        <x:v>Circular / Prudential Framework</x:v>
      </x:c>
      <x:c r="F176" s="27" t="str">
        <x:v>CAP-LAW002</x:v>
      </x:c>
      <x:c r="G176" s="27" t="str">
        <x:v>Currency Derivatives Market Participant</x:v>
      </x:c>
      <x:c r="H176" s="27" t="str">
        <x:v>Mandatory</x:v>
      </x:c>
      <x:c r="I176" s="27" t="str">
        <x:v>EXCLUDE – Capital Markets Entity</x:v>
      </x:c>
      <x:c r="J176" s="27" t="str">
        <x:v>Intermediary/MII/fund/market activity</x:v>
      </x:c>
      <x:c r="K176" s="27" t="str">
        <x:v>CAPITAL_MARKETS_ROLE</x:v>
      </x:c>
      <x:c r="L176" s="27" t="str">
        <x:v>Remain in Capital Markets</x:v>
      </x:c>
      <x:c r="M176" s="27" t="str">
        <x:v>Regulates a securities-market intermediary, fund, MII, investor category or market activity rather than a company merely because it is listed.</x:v>
      </x:c>
      <x:c r="N176" s="27" t="str">
        <x:v>Positions in exchange-traded currency derivatives contracts.</x:v>
      </x:c>
      <x:c r="O176" s="27" t="str">
        <x:v>https://www.sebi.gov.in/legal/circulars/sep-2021/position-limits-for-currency-derivatives-contracts_52450.html</x:v>
      </x:c>
      <x:c r="P176" s="27" t="str">
        <x:v>Yes</x:v>
      </x:c>
      <x:c r="Q176" s="27" t="str">
        <x:v>LOW</x:v>
      </x:c>
    </x:row>
    <x:row r="177">
      <x:c r="A177" s="27" t="str">
        <x:v>CAP-LAW173</x:v>
      </x:c>
      <x:c r="B177" s="27" t="str"/>
      <x:c r="C177" s="27" t="str">
        <x:v>Position Limits in Interest Rate Derivatives dated September 26, 2019</x:v>
      </x:c>
      <x:c r="D177" s="27" t="str">
        <x:v>SEBI</x:v>
      </x:c>
      <x:c r="E177" s="27" t="str">
        <x:v>Circular / Prudential Framework</x:v>
      </x:c>
      <x:c r="F177" s="27" t="str">
        <x:v>CAP-LAW002</x:v>
      </x:c>
      <x:c r="G177" s="27" t="str">
        <x:v>Interest Rate Derivatives Market Participant</x:v>
      </x:c>
      <x:c r="H177" s="27" t="str">
        <x:v>Mandatory</x:v>
      </x:c>
      <x:c r="I177" s="27" t="str">
        <x:v>EXCLUDE – Capital Markets Entity</x:v>
      </x:c>
      <x:c r="J177" s="27" t="str">
        <x:v>Intermediary/MII/fund/market activity</x:v>
      </x:c>
      <x:c r="K177" s="27" t="str">
        <x:v>CAPITAL_MARKETS_ROLE</x:v>
      </x:c>
      <x:c r="L177" s="27" t="str">
        <x:v>Remain in Capital Markets</x:v>
      </x:c>
      <x:c r="M177" s="27" t="str">
        <x:v>Regulates a securities-market intermediary, fund, MII, investor category or market activity rather than a company merely because it is listed.</x:v>
      </x:c>
      <x:c r="N177" s="27" t="str">
        <x:v>Positions in exchange-traded interest-rate derivatives.</x:v>
      </x:c>
      <x:c r="O177" s="27" t="str">
        <x:v>https://www.sebi.gov.in/legal/circulars/sep-2019/position-limits-in-interest-rate-derivatives_44465.html</x:v>
      </x:c>
      <x:c r="P177" s="27" t="str">
        <x:v>Yes</x:v>
      </x:c>
      <x:c r="Q177" s="27" t="str">
        <x:v>LOW</x:v>
      </x:c>
    </x:row>
    <x:row r="178">
      <x:c r="A178" s="27" t="str">
        <x:v>CAP-LAW174</x:v>
      </x:c>
      <x:c r="B178" s="27" t="str"/>
      <x:c r="C178" s="27" t="str">
        <x:v>Regulatory Framework for Specialized Investment Funds dated February 27, 2025</x:v>
      </x:c>
      <x:c r="D178" s="27" t="str">
        <x:v>SEBI</x:v>
      </x:c>
      <x:c r="E178" s="27" t="str">
        <x:v>Circular / SIF Framework</x:v>
      </x:c>
      <x:c r="F178" s="27" t="str">
        <x:v>CAP-LAW036</x:v>
      </x:c>
      <x:c r="G178" s="27" t="str">
        <x:v>Mutual Fund / AMC / Trustee / Specialized Investment Fund / Supporting Entity</x:v>
      </x:c>
      <x:c r="H178" s="27" t="str">
        <x:v>Mandatory / Conditional</x:v>
      </x:c>
      <x:c r="I178" s="27" t="str">
        <x:v>EXCLUDE – Capital Markets Entity</x:v>
      </x:c>
      <x:c r="J178" s="27" t="str">
        <x:v>Intermediary/MII/fund/market activity</x:v>
      </x:c>
      <x:c r="K178" s="27" t="str">
        <x:v>CAPITAL_MARKETS_ROLE</x:v>
      </x:c>
      <x:c r="L178" s="27" t="str">
        <x:v>Remain in Capital Markets</x:v>
      </x:c>
      <x:c r="M178" s="27" t="str">
        <x:v>Regulates a securities-market intermediary, fund, MII, investor category or market activity rather than a company merely because it is listed.</x:v>
      </x:c>
      <x:c r="N178" s="27" t="str">
        <x:v>Mutual fund, AMC, trustee, SIF, custodian, RTA, distributor, depository or investor activity falls within the instrument.</x:v>
      </x:c>
      <x:c r="O178" s="27" t="str">
        <x:v>https://www.sebi.gov.in/legal/circulars/feb-2025/regulatory-framework-for-specialized-investment-funds-sif-_92299.html</x:v>
      </x:c>
      <x:c r="P178" s="27" t="str">
        <x:v>Yes</x:v>
      </x:c>
      <x:c r="Q178" s="27" t="str">
        <x:v>LOW</x:v>
      </x:c>
    </x:row>
    <x:row r="179">
      <x:c r="A179" s="27" t="str">
        <x:v>CAP-LAW175</x:v>
      </x:c>
      <x:c r="B179" s="27" t="str"/>
      <x:c r="C179" s="27" t="str">
        <x:v>Reclassification of Real Estate Investment Trusts as equity related instruments for Mutual Funds and Specialized Investment Funds dated November 28, 2025</x:v>
      </x:c>
      <x:c r="D179" s="27" t="str">
        <x:v>SEBI</x:v>
      </x:c>
      <x:c r="E179" s="27" t="str">
        <x:v>Circular</x:v>
      </x:c>
      <x:c r="F179" s="27" t="str">
        <x:v>CAP-LAW056</x:v>
      </x:c>
      <x:c r="G179" s="27" t="str">
        <x:v>REIT / Mutual Fund / Specialized Investment Fund</x:v>
      </x:c>
      <x:c r="H179" s="27" t="str">
        <x:v>Mandatory / Conditional</x:v>
      </x:c>
      <x:c r="I179" s="27" t="str">
        <x:v>EXCLUDE – Capital Markets Entity</x:v>
      </x:c>
      <x:c r="J179" s="27" t="str">
        <x:v>Intermediary/MII/fund/market activity</x:v>
      </x:c>
      <x:c r="K179" s="27" t="str">
        <x:v>CAPITAL_MARKETS_ROLE</x:v>
      </x:c>
      <x:c r="L179" s="27" t="str">
        <x:v>Remain in Capital Markets</x:v>
      </x:c>
      <x:c r="M179" s="27" t="str">
        <x:v>Regulates a securities-market intermediary, fund, MII, investor category or market activity rather than a company merely because it is listed.</x:v>
      </x:c>
      <x:c r="N179" s="27" t="str">
        <x:v>The REIT, InvIT, SM REIT, scheme, party, service provider, investor-facing activity, transaction or event falls within the instrument.</x:v>
      </x:c>
      <x:c r="O179" s="27" t="str">
        <x:v>https://www.sebi.gov.in/legal/circulars/nov-2025/reclassification-of-real-estate-investment-trusts-reits-as-equity-related-instruments-for-facilitating-enhanced-participation-by-mutual-funds-and-specialized-investment-funds-sifs-_98031.html</x:v>
      </x:c>
      <x:c r="P179" s="27" t="str">
        <x:v>Yes</x:v>
      </x:c>
      <x:c r="Q179" s="27" t="str">
        <x:v>LOW</x:v>
      </x:c>
    </x:row>
    <x:row r="180">
      <x:c r="A180" s="27" t="str">
        <x:v>CAP-LAW176</x:v>
      </x:c>
      <x:c r="B180" s="27" t="str"/>
      <x:c r="C180" s="27" t="str">
        <x:v>Intraday Borrowing Facility Availed by Mutual Funds dated July 10, 2026</x:v>
      </x:c>
      <x:c r="D180" s="27" t="str">
        <x:v>SEBI</x:v>
      </x:c>
      <x:c r="E180" s="27" t="str">
        <x:v>Circular / Liquidity Framework</x:v>
      </x:c>
      <x:c r="F180" s="27" t="str">
        <x:v>CAP-LAW036</x:v>
      </x:c>
      <x:c r="G180" s="27" t="str">
        <x:v>Mutual Fund / AMC / Trustee / Specialized Investment Fund / Supporting Entity</x:v>
      </x:c>
      <x:c r="H180" s="27" t="str">
        <x:v>Mandatory / Conditional</x:v>
      </x:c>
      <x:c r="I180" s="27" t="str">
        <x:v>EXCLUDE – Capital Markets Entity</x:v>
      </x:c>
      <x:c r="J180" s="27" t="str">
        <x:v>Intermediary/MII/fund/market activity</x:v>
      </x:c>
      <x:c r="K180" s="27" t="str">
        <x:v>CAPITAL_MARKETS_ROLE</x:v>
      </x:c>
      <x:c r="L180" s="27" t="str">
        <x:v>Remain in Capital Markets</x:v>
      </x:c>
      <x:c r="M180" s="27" t="str">
        <x:v>Regulates a securities-market intermediary, fund, MII, investor category or market activity rather than a company merely because it is listed.</x:v>
      </x:c>
      <x:c r="N180" s="27" t="str">
        <x:v>Mutual fund, AMC, trustee, SIF, custodian, RTA, distributor, depository or investor activity falls within the instrument.</x:v>
      </x:c>
      <x:c r="O180" s="27" t="str">
        <x:v>https://www.sebi.gov.in/legal/circulars/jul-2026/intraday-borrowing-facility-availed-by-mutual-funds_102762.html</x:v>
      </x:c>
      <x:c r="P180" s="27" t="str">
        <x:v>Yes</x:v>
      </x:c>
      <x:c r="Q180" s="27" t="str">
        <x:v>LOW</x:v>
      </x:c>
    </x:row>
    <x:row r="181">
      <x:c r="A181" s="27" t="str">
        <x:v>CAP-LAW177</x:v>
      </x:c>
      <x:c r="B181" s="27" t="str"/>
      <x:c r="C181" s="27" t="str">
        <x:v>Permitted Use of Fresh Borrowings for InvITs where Net Borrowings Exceeds Forty-Nine Percent of Asset Value dated May 15, 2026</x:v>
      </x:c>
      <x:c r="D181" s="27" t="str">
        <x:v>SEBI</x:v>
      </x:c>
      <x:c r="E181" s="27" t="str">
        <x:v>Circular</x:v>
      </x:c>
      <x:c r="F181" s="27" t="str">
        <x:v>CAP-LAW055</x:v>
      </x:c>
      <x:c r="G181" s="27" t="str">
        <x:v>Infrastructure Investment Trust</x:v>
      </x:c>
      <x:c r="H181" s="27" t="str">
        <x:v>Mandatory / Conditional</x:v>
      </x:c>
      <x:c r="I181" s="27" t="str">
        <x:v>EXCLUDE – Capital Markets Entity</x:v>
      </x:c>
      <x:c r="J181" s="27" t="str">
        <x:v>Intermediary/MII/fund/market activity</x:v>
      </x:c>
      <x:c r="K181" s="27" t="str">
        <x:v>CAPITAL_MARKETS_ROLE</x:v>
      </x:c>
      <x:c r="L181" s="27" t="str">
        <x:v>Remain in Capital Markets</x:v>
      </x:c>
      <x:c r="M181" s="27" t="str">
        <x:v>Regulates a securities-market intermediary, fund, MII, investor category or market activity rather than a company merely because it is listed.</x:v>
      </x:c>
      <x:c r="N181" s="27" t="str">
        <x:v>The REIT, InvIT, SM REIT, scheme, party, service provider, investor-facing activity, transaction or event falls within the instrument.</x:v>
      </x:c>
      <x:c r="O181" s="27" t="str">
        <x:v>https://www.sebi.gov.in/legal/circulars/may-2026/permitted-use-of-fresh-borrowings-for-invits-where-net-borrowings-exceeds-forty-nine-percent-of-the-value-of-invit-assets_101465.html</x:v>
      </x:c>
      <x:c r="P181" s="27" t="str">
        <x:v>Yes</x:v>
      </x:c>
      <x:c r="Q181" s="27" t="str">
        <x:v>LOW</x:v>
      </x:c>
    </x:row>
    <x:row r="182">
      <x:c r="A182" s="27" t="str">
        <x:v>CAP-LAW178</x:v>
      </x:c>
      <x:c r="B182" s="27" t="str">
        <x:v>PENDING APPROVAL</x:v>
      </x:c>
      <x:c r="C182" s="27" t="str">
        <x:v>Extension of automated trading-window closure to immediate relatives of designated persons dated April 21, 2025</x:v>
      </x:c>
      <x:c r="D182" s="27" t="str">
        <x:v>SEBI</x:v>
      </x:c>
      <x:c r="E182" s="27" t="str">
        <x:v>Circular</x:v>
      </x:c>
      <x:c r="F182" s="27" t="str">
        <x:v>CAP-LAW054</x:v>
      </x:c>
      <x:c r="G182" s="27" t="str">
        <x:v>Listed Entities / Depositories / Stock Exchanges</x:v>
      </x:c>
      <x:c r="H182" s="27" t="str">
        <x:v>Mandatory / Conditional</x:v>
      </x:c>
      <x:c r="I182" s="27" t="str">
        <x:v>INCLUDE – Listed Entity Core</x:v>
      </x:c>
      <x:c r="J182" s="27" t="str">
        <x:v>Listed entity core</x:v>
      </x:c>
      <x:c r="K182" s="27" t="str">
        <x:v>EQUITY_OR_APPLICABLE_LISTED_SECURITY</x:v>
      </x:c>
      <x:c r="L182" s="27" t="str">
        <x:v>Extract listed-company scope</x:v>
      </x:c>
      <x:c r="M182" s="27" t="str">
        <x:v>Direct listed-company family; provision-level exemptions, thresholds and security-type limits remain for P-2.</x:v>
      </x:c>
      <x:c r="N182" s="27" t="str">
        <x:v>Listed company declares financial results and its designated persons and immediate relatives are subject to automated trading-window restrictions.</x:v>
      </x:c>
      <x:c r="O182" s="27" t="str">
        <x:v>https://www.sebi.gov.in/legal/circulars/apr-2025/trading-window-closure-period-under-clause-4-of-schedule-b-read-with-regulation-9-of-securities-and-exchange-board-of-india-prohibition-of-insider-trading-regulations-2015-pit-regulations-ext-_93504.html</x:v>
      </x:c>
      <x:c r="P182" s="27" t="str">
        <x:v>Yes</x:v>
      </x:c>
      <x:c r="Q182" s="27" t="str">
        <x:v>HIGH</x:v>
      </x:c>
    </x:row>
    <x:row r="183">
      <x:c r="A183" s="27" t="str">
        <x:v>CAP-LAW179</x:v>
      </x:c>
      <x:c r="B183" s="27" t="str"/>
      <x:c r="C183" s="27" t="str">
        <x:v>Inclusion of Mutual Fund Units in the SEBI Prohibition of Insider Trading Regulations dated October 22, 2024</x:v>
      </x:c>
      <x:c r="D183" s="27" t="str">
        <x:v>SEBI</x:v>
      </x:c>
      <x:c r="E183" s="27" t="str">
        <x:v>Circular / Insider Trading</x:v>
      </x:c>
      <x:c r="F183" s="27" t="str">
        <x:v>CAP-LAW054</x:v>
      </x:c>
      <x:c r="G183" s="27" t="str">
        <x:v>Mutual Fund / AMC / Trustee / Specialized Investment Fund / Supporting Entity</x:v>
      </x:c>
      <x:c r="H183" s="27" t="str">
        <x:v>Mandatory / Conditional</x:v>
      </x:c>
      <x:c r="I183" s="27" t="str">
        <x:v>EXCLUDE – Capital Markets Entity</x:v>
      </x:c>
      <x:c r="J183" s="27" t="str">
        <x:v>Intermediary/MII/fund/market activity</x:v>
      </x:c>
      <x:c r="K183" s="27" t="str">
        <x:v>CAPITAL_MARKETS_ROLE</x:v>
      </x:c>
      <x:c r="L183" s="27" t="str">
        <x:v>Remain in Capital Markets</x:v>
      </x:c>
      <x:c r="M183" s="27" t="str">
        <x:v>The instrument concerns a fund, Social Stock Exchange role or depository/fund-unit service rather than a company merely because it is listed.</x:v>
      </x:c>
      <x:c r="N183" s="27" t="str">
        <x:v>Mutual fund, AMC, trustee, SIF, custodian, RTA, distributor, depository or investor activity falls within the instrument.</x:v>
      </x:c>
      <x:c r="O183" s="27" t="str">
        <x:v>https://www.sebi.gov.in/legal/circulars/oct-2024/inclusion-of-mutual-fund-units-in-the-sebi-prohibition-of-insider-trading-regulations-2015_87833.html</x:v>
      </x:c>
      <x:c r="P183" s="27" t="str">
        <x:v>Yes</x:v>
      </x:c>
      <x:c r="Q183" s="27" t="str">
        <x:v>LOW</x:v>
      </x:c>
    </x:row>
    <x:row r="184">
      <x:c r="A184" s="27" t="str">
        <x:v>CAP-LAW180</x:v>
      </x:c>
      <x:c r="B184" s="27" t="str">
        <x:v>PENDING APPROVAL</x:v>
      </x:c>
      <x:c r="C184" s="27" t="str">
        <x:v>Automation of continual disclosures under Regulation 7(2) of the PIT Regulations dated September 9, 2020</x:v>
      </x:c>
      <x:c r="D184" s="27" t="str">
        <x:v>SEBI</x:v>
      </x:c>
      <x:c r="E184" s="27" t="str">
        <x:v>Circular</x:v>
      </x:c>
      <x:c r="F184" s="27" t="str">
        <x:v>CAP-LAW054</x:v>
      </x:c>
      <x:c r="G184" s="27" t="str">
        <x:v>Listed Entities / Depositories / Stock Exchanges</x:v>
      </x:c>
      <x:c r="H184" s="27" t="str">
        <x:v>Mandatory / Conditional</x:v>
      </x:c>
      <x:c r="I184" s="27" t="str">
        <x:v>INCLUDE – Listed Entity Core</x:v>
      </x:c>
      <x:c r="J184" s="27" t="str">
        <x:v>Listed entity core</x:v>
      </x:c>
      <x:c r="K184" s="27" t="str">
        <x:v>EQUITY_OR_APPLICABLE_LISTED_SECURITY</x:v>
      </x:c>
      <x:c r="L184" s="27" t="str">
        <x:v>Extract listed-company scope</x:v>
      </x:c>
      <x:c r="M184" s="27" t="str">
        <x:v>Direct listed-company family; provision-level exemptions, thresholds and security-type limits remain for P-2.</x:v>
      </x:c>
      <x:c r="N184" s="27" t="str">
        <x:v>Listed company, promoter, promoter-group member, director or designated person is within the system-driven disclosure framework.</x:v>
      </x:c>
      <x:c r="O184" s="27" t="str">
        <x:v>https://www.sebi.gov.in/legal/circulars/sep-2020/automation-of-continual-disclosures-under-regulation-7-2-of-sebi-prohibition-of-insider-trading-regulations-2015-system-driven-disclosures_47523.html</x:v>
      </x:c>
      <x:c r="P184" s="27" t="str">
        <x:v>Yes</x:v>
      </x:c>
      <x:c r="Q184" s="27" t="str">
        <x:v>HIGH</x:v>
      </x:c>
    </x:row>
    <x:row r="185">
      <x:c r="A185" s="27" t="str">
        <x:v>CAP-LAW181</x:v>
      </x:c>
      <x:c r="B185" s="27" t="str">
        <x:v>PENDING APPROVAL</x:v>
      </x:c>
      <x:c r="C185" s="27" t="str">
        <x:v>Automation of continual disclosures under Regulation 7(2) - system-driven disclosures and ease of doing business dated August 13, 2021</x:v>
      </x:c>
      <x:c r="D185" s="27" t="str">
        <x:v>SEBI</x:v>
      </x:c>
      <x:c r="E185" s="27" t="str">
        <x:v>Circular</x:v>
      </x:c>
      <x:c r="F185" s="27" t="str">
        <x:v>CAP-LAW054</x:v>
      </x:c>
      <x:c r="G185" s="27" t="str">
        <x:v>Listed Entities / Depositories / Stock Exchanges</x:v>
      </x:c>
      <x:c r="H185" s="27" t="str">
        <x:v>Mandatory / Conditional</x:v>
      </x:c>
      <x:c r="I185" s="27" t="str">
        <x:v>INCLUDE – Listed Entity Core</x:v>
      </x:c>
      <x:c r="J185" s="27" t="str">
        <x:v>Listed entity core</x:v>
      </x:c>
      <x:c r="K185" s="27" t="str">
        <x:v>EQUITY_OR_APPLICABLE_LISTED_SECURITY</x:v>
      </x:c>
      <x:c r="L185" s="27" t="str">
        <x:v>Extract listed-company scope</x:v>
      </x:c>
      <x:c r="M185" s="27" t="str">
        <x:v>Direct listed-company family; provision-level exemptions, thresholds and security-type limits remain for P-2.</x:v>
      </x:c>
      <x:c r="N185" s="27" t="str">
        <x:v>Listed company and market infrastructure entities implement the extended system-driven continual-disclosure process.</x:v>
      </x:c>
      <x:c r="O185" s="27" t="str">
        <x:v>https://www.sebi.gov.in/legal/circulars/aug-2021/automation-of-continual-disclosures-under-regulation-7-2-of-sebi-prohibition-of-insider-trading-regulations-2015-system-driven-disclosures-ease-of-doing-business_51848.html</x:v>
      </x:c>
      <x:c r="P185" s="27" t="str">
        <x:v>Yes</x:v>
      </x:c>
      <x:c r="Q185" s="27" t="str">
        <x:v>HIGH</x:v>
      </x:c>
    </x:row>
    <x:row r="186">
      <x:c r="A186" s="27" t="str">
        <x:v>CAP-LAW182</x:v>
      </x:c>
      <x:c r="B186" s="27" t="str">
        <x:v>PENDING APPROVAL</x:v>
      </x:c>
      <x:c r="C186" s="27" t="str">
        <x:v>Framework for restricting trading by designated persons by freezing PAN at security level dated August 5, 2022</x:v>
      </x:c>
      <x:c r="D186" s="27" t="str">
        <x:v>SEBI</x:v>
      </x:c>
      <x:c r="E186" s="27" t="str">
        <x:v>Circular</x:v>
      </x:c>
      <x:c r="F186" s="27" t="str">
        <x:v>CAP-LAW054</x:v>
      </x:c>
      <x:c r="G186" s="27" t="str">
        <x:v>Listed Entities / Depositories / Stock Exchanges</x:v>
      </x:c>
      <x:c r="H186" s="27" t="str">
        <x:v>Mandatory / Conditional</x:v>
      </x:c>
      <x:c r="I186" s="27" t="str">
        <x:v>INCLUDE – Listed Entity Core</x:v>
      </x:c>
      <x:c r="J186" s="27" t="str">
        <x:v>Listed entity core</x:v>
      </x:c>
      <x:c r="K186" s="27" t="str">
        <x:v>EQUITY_OR_APPLICABLE_LISTED_SECURITY</x:v>
      </x:c>
      <x:c r="L186" s="27" t="str">
        <x:v>Extract listed-company scope</x:v>
      </x:c>
      <x:c r="M186" s="27" t="str">
        <x:v>Direct listed-company family; provision-level exemptions, thresholds and security-type limits remain for P-2.</x:v>
      </x:c>
      <x:c r="N186" s="27" t="str">
        <x:v>Listed entity falls within the automated PAN-freeze trading-window framework for financial-result closures.</x:v>
      </x:c>
      <x:c r="O186" s="27" t="str">
        <x:v>https://www.sebi.gov.in/legal/circulars/aug-2022/trading-window-closure-period-under-clause-4-of-schedule-b-read-with-regulation-9-of-sebi-prohibition-of-insider-trading-regulations-2015-framework-for-restricting-trading-by-designated-persons-b-_61781.html</x:v>
      </x:c>
      <x:c r="P186" s="27" t="str">
        <x:v>Yes</x:v>
      </x:c>
      <x:c r="Q186" s="27" t="str">
        <x:v>HIGH</x:v>
      </x:c>
    </x:row>
    <x:row r="187">
      <x:c r="A187" s="27" t="str">
        <x:v>CAP-LAW183</x:v>
      </x:c>
      <x:c r="B187" s="27" t="str">
        <x:v>PENDING APPROVAL</x:v>
      </x:c>
      <x:c r="C187" s="27" t="str">
        <x:v>Extension of PAN-freeze trading-window framework to all listed companies dated July 19, 2023</x:v>
      </x:c>
      <x:c r="D187" s="27" t="str">
        <x:v>SEBI</x:v>
      </x:c>
      <x:c r="E187" s="27" t="str">
        <x:v>Circular</x:v>
      </x:c>
      <x:c r="F187" s="27" t="str">
        <x:v>CAP-LAW054</x:v>
      </x:c>
      <x:c r="G187" s="27" t="str">
        <x:v>All Listed Companies / Depositories / Stock Exchanges</x:v>
      </x:c>
      <x:c r="H187" s="27" t="str">
        <x:v>Mandatory / Conditional</x:v>
      </x:c>
      <x:c r="I187" s="27" t="str">
        <x:v>INCLUDE – Listed Entity Core</x:v>
      </x:c>
      <x:c r="J187" s="27" t="str">
        <x:v>Listed entity core</x:v>
      </x:c>
      <x:c r="K187" s="27" t="str">
        <x:v>EQUITY_OR_APPLICABLE_LISTED_SECURITY</x:v>
      </x:c>
      <x:c r="L187" s="27" t="str">
        <x:v>Extract listed-company scope</x:v>
      </x:c>
      <x:c r="M187" s="27" t="str">
        <x:v>Direct listed-company family; provision-level exemptions, thresholds and security-type limits remain for P-2.</x:v>
      </x:c>
      <x:c r="N187" s="27" t="str">
        <x:v>Listed company is brought within the phased automated trading-window closure framework.</x:v>
      </x:c>
      <x:c r="O187" s="27" t="str">
        <x:v>https://www.sebi.gov.in/legal/circulars/jul-2023/trading-window-closure-period-under-clause-4-of-schedule-b-read-with-regulation-9-of-sebi-prohibition-of-insider-trading-regulations-2015-pit-regulations-extending-framework-for-restricting-t-_74120.html</x:v>
      </x:c>
      <x:c r="P187" s="27" t="str">
        <x:v>Yes</x:v>
      </x:c>
      <x:c r="Q187" s="27" t="str">
        <x:v>HIGH</x:v>
      </x:c>
    </x:row>
    <x:row r="188">
      <x:c r="A188" s="27" t="str">
        <x:v>CAP-LAW184</x:v>
      </x:c>
      <x:c r="B188" s="27" t="str">
        <x:v>PENDING APPROVAL</x:v>
      </x:c>
      <x:c r="C188" s="27" t="str">
        <x:v>Revised disclosure formats under the SEBI Prohibition of Insider Trading Regulations dated September 16, 2015</x:v>
      </x:c>
      <x:c r="D188" s="27" t="str">
        <x:v>SEBI</x:v>
      </x:c>
      <x:c r="E188" s="27" t="str">
        <x:v>Circular / Prescribed Formats</x:v>
      </x:c>
      <x:c r="F188" s="27" t="str">
        <x:v>CAP-LAW054</x:v>
      </x:c>
      <x:c r="G188" s="27" t="str">
        <x:v>Listed Entities / Insiders</x:v>
      </x:c>
      <x:c r="H188" s="27" t="str">
        <x:v>Mandatory / Conditional</x:v>
      </x:c>
      <x:c r="I188" s="27" t="str">
        <x:v>INCLUDE – Listed Entity Core</x:v>
      </x:c>
      <x:c r="J188" s="27" t="str">
        <x:v>Listed entity core</x:v>
      </x:c>
      <x:c r="K188" s="27" t="str">
        <x:v>EQUITY_OR_APPLICABLE_LISTED_SECURITY</x:v>
      </x:c>
      <x:c r="L188" s="27" t="str">
        <x:v>Extract listed-company scope</x:v>
      </x:c>
      <x:c r="M188" s="27" t="str">
        <x:v>Direct listed-company family; provision-level exemptions, thresholds and security-type limits remain for P-2.</x:v>
      </x:c>
      <x:c r="N188" s="27" t="str">
        <x:v>A person or listed company is required to make an initial, continual or other PIT disclosure.</x:v>
      </x:c>
      <x:c r="O188" s="27" t="str">
        <x:v>https://www.sebi.gov.in/legal/circulars/sep-2015/revised-disclosure-formats-under-sebi-prohibition-of-insider-trading-regulations-2015_30680.html</x:v>
      </x:c>
      <x:c r="P188" s="27" t="str">
        <x:v>Yes</x:v>
      </x:c>
      <x:c r="Q188" s="27" t="str">
        <x:v>HIGH</x:v>
      </x:c>
    </x:row>
    <x:row r="189">
      <x:c r="A189" s="27" t="str">
        <x:v>CAP-LAW185</x:v>
      </x:c>
      <x:c r="B189" s="27" t="str"/>
      <x:c r="C189" s="27" t="str">
        <x:v>Prevention of Unauthorised Trading by Stock Brokers dated March 22, 2018</x:v>
      </x:c>
      <x:c r="D189" s="27" t="str">
        <x:v>SEBI</x:v>
      </x:c>
      <x:c r="E189" s="27" t="str">
        <x:v>Master Circular / Order Evidence Framework</x:v>
      </x:c>
      <x:c r="F189" s="27" t="str">
        <x:v>CAP-LAW037</x:v>
      </x:c>
      <x:c r="G189" s="27" t="str">
        <x:v>Stock Brokers / Trading Members</x:v>
      </x:c>
      <x:c r="H189" s="27" t="str">
        <x:v>Mandatory</x:v>
      </x:c>
      <x:c r="I189" s="27" t="str">
        <x:v>EXCLUDE – Capital Markets Entity</x:v>
      </x:c>
      <x:c r="J189" s="27" t="str">
        <x:v>Intermediary/MII/fund/market activity</x:v>
      </x:c>
      <x:c r="K189" s="27" t="str">
        <x:v>CAPITAL_MARKETS_ROLE</x:v>
      </x:c>
      <x:c r="L189" s="27" t="str">
        <x:v>Remain in Capital Markets</x:v>
      </x:c>
      <x:c r="M189" s="27" t="str">
        <x:v>Regulates a securities-market intermediary, fund, MII, investor category or market activity rather than a company merely because it is listed.</x:v>
      </x:c>
      <x:c r="N189" s="27" t="str">
        <x:v>Stock broker executes client orders in any exchange-traded segment.</x:v>
      </x:c>
      <x:c r="O189" s="27" t="str">
        <x:v>https://www.sebi.gov.in/legal/master-circulars/mar-2018/master-circular-on-prevention-of-unauthorised-trading-by-stock-brokers-_38365.html</x:v>
      </x:c>
      <x:c r="P189" s="27" t="str">
        <x:v>Yes</x:v>
      </x:c>
      <x:c r="Q189" s="27" t="str">
        <x:v>LOW</x:v>
      </x:c>
    </x:row>
    <x:row r="190">
      <x:c r="A190" s="27" t="str">
        <x:v>CAP-LAW186</x:v>
      </x:c>
      <x:c r="B190" s="27" t="str"/>
      <x:c r="C190" s="27" t="str">
        <x:v>SMS and E-mail Alerts to Investors by Stock Exchanges dated December 3, 2024</x:v>
      </x:c>
      <x:c r="D190" s="27" t="str">
        <x:v>SEBI</x:v>
      </x:c>
      <x:c r="E190" s="27" t="str">
        <x:v>Circular / Trade Alert Framework</x:v>
      </x:c>
      <x:c r="F190" s="27" t="str">
        <x:v>CAP-LAW037</x:v>
      </x:c>
      <x:c r="G190" s="27" t="str">
        <x:v>Stock Exchanges / Stock Brokers / Investors</x:v>
      </x:c>
      <x:c r="H190" s="27" t="str">
        <x:v>Mandatory</x:v>
      </x:c>
      <x:c r="I190" s="27" t="str">
        <x:v>EXCLUDE – Capital Markets Entity</x:v>
      </x:c>
      <x:c r="J190" s="27" t="str">
        <x:v>Intermediary/MII/fund/market activity</x:v>
      </x:c>
      <x:c r="K190" s="27" t="str">
        <x:v>CAPITAL_MARKETS_ROLE</x:v>
      </x:c>
      <x:c r="L190" s="27" t="str">
        <x:v>Remain in Capital Markets</x:v>
      </x:c>
      <x:c r="M190" s="27" t="str">
        <x:v>Regulates a securities-market intermediary, fund, MII, investor category or market activity rather than a company merely because it is listed.</x:v>
      </x:c>
      <x:c r="N190" s="27" t="str">
        <x:v>Investor trades through a registered stock broker on a recognised stock exchange.</x:v>
      </x:c>
      <x:c r="O190" s="27" t="str">
        <x:v>https://www.sebi.gov.in/legal/circulars/dec-2024/sms-and-e-mail-alerts-to-investors-by-stock-exchanges_89241.html</x:v>
      </x:c>
      <x:c r="P190" s="27" t="str">
        <x:v>Yes</x:v>
      </x:c>
      <x:c r="Q190" s="27" t="str">
        <x:v>LOW</x:v>
      </x:c>
    </x:row>
    <x:row r="191">
      <x:c r="A191" s="27" t="str">
        <x:v>CAP-LAW187</x:v>
      </x:c>
      <x:c r="B191" s="27" t="str"/>
      <x:c r="C191" s="27" t="str">
        <x:v>Unique Client Code dated July 18, 2001</x:v>
      </x:c>
      <x:c r="D191" s="27" t="str">
        <x:v>SEBI</x:v>
      </x:c>
      <x:c r="E191" s="27" t="str">
        <x:v>Circular / Client Identification</x:v>
      </x:c>
      <x:c r="F191" s="27" t="str">
        <x:v>CAP-LAW037</x:v>
      </x:c>
      <x:c r="G191" s="27" t="str">
        <x:v>Stock Brokers / Stock Exchanges</x:v>
      </x:c>
      <x:c r="H191" s="27" t="str">
        <x:v>Mandatory</x:v>
      </x:c>
      <x:c r="I191" s="27" t="str">
        <x:v>EXCLUDE – Capital Markets Entity</x:v>
      </x:c>
      <x:c r="J191" s="27" t="str">
        <x:v>Intermediary/MII/fund/market activity</x:v>
      </x:c>
      <x:c r="K191" s="27" t="str">
        <x:v>CAPITAL_MARKETS_ROLE</x:v>
      </x:c>
      <x:c r="L191" s="27" t="str">
        <x:v>Remain in Capital Markets</x:v>
      </x:c>
      <x:c r="M191" s="27" t="str">
        <x:v>Regulates a securities-market intermediary, fund, MII, investor category or market activity rather than a company merely because it is listed.</x:v>
      </x:c>
      <x:c r="N191" s="27" t="str">
        <x:v>Broker enters an order for a client on an exchange trading system.</x:v>
      </x:c>
      <x:c r="O191" s="27" t="str">
        <x:v>https://www.sebi.gov.in/legal/circulars/jul-2001/unique-client-code_17979.html</x:v>
      </x:c>
      <x:c r="P191" s="27" t="str">
        <x:v>Yes</x:v>
      </x:c>
      <x:c r="Q191" s="27" t="str">
        <x:v>LOW</x:v>
      </x:c>
    </x:row>
    <x:row r="192">
      <x:c r="A192" s="27" t="str">
        <x:v>CAP-LAW188</x:v>
      </x:c>
      <x:c r="B192" s="27" t="str"/>
      <x:c r="C192" s="27" t="str">
        <x:v>Modification of Client Codes of Non-institutional Trades dated October 21, 2014</x:v>
      </x:c>
      <x:c r="D192" s="27" t="str">
        <x:v>SEBI</x:v>
      </x:c>
      <x:c r="E192" s="27" t="str">
        <x:v>Circular / Post-Trade Allocation Control</x:v>
      </x:c>
      <x:c r="F192" s="27" t="str">
        <x:v>CAP-LAW037</x:v>
      </x:c>
      <x:c r="G192" s="27" t="str">
        <x:v>Stock Brokers / Stock Exchanges</x:v>
      </x:c>
      <x:c r="H192" s="27" t="str">
        <x:v>Mandatory / Conditional</x:v>
      </x:c>
      <x:c r="I192" s="27" t="str">
        <x:v>EXCLUDE – Capital Markets Entity</x:v>
      </x:c>
      <x:c r="J192" s="27" t="str">
        <x:v>Intermediary/MII/fund/market activity</x:v>
      </x:c>
      <x:c r="K192" s="27" t="str">
        <x:v>CAPITAL_MARKETS_ROLE</x:v>
      </x:c>
      <x:c r="L192" s="27" t="str">
        <x:v>Remain in Capital Markets</x:v>
      </x:c>
      <x:c r="M192" s="27" t="str">
        <x:v>Regulates a securities-market intermediary, fund, MII, investor category or market activity rather than a company merely because it is listed.</x:v>
      </x:c>
      <x:c r="N192" s="27" t="str">
        <x:v>A genuine error requires modification of a non-institutional client code after order execution.</x:v>
      </x:c>
      <x:c r="O192" s="27" t="str">
        <x:v>https://www.sebi.gov.in/legal/circulars/oct-2014/modification-of-client-codes-of-non-institutional-trades-executed-on-stock-exchanges-all-segments-_28247.html</x:v>
      </x:c>
      <x:c r="P192" s="27" t="str">
        <x:v>Yes</x:v>
      </x:c>
      <x:c r="Q192" s="27" t="str">
        <x:v>LOW</x:v>
      </x:c>
    </x:row>
    <x:row r="193">
      <x:c r="A193" s="27" t="str">
        <x:v>CAP-LAW189</x:v>
      </x:c>
      <x:c r="B193" s="27" t="str"/>
      <x:c r="C193" s="27" t="str">
        <x:v>Smart Order Routing Framework and Clarification dated December 9, 2010</x:v>
      </x:c>
      <x:c r="D193" s="27" t="str">
        <x:v>SEBI</x:v>
      </x:c>
      <x:c r="E193" s="27" t="str">
        <x:v>Circular / Smart Order Routing</x:v>
      </x:c>
      <x:c r="F193" s="27" t="str">
        <x:v>CAP-LAW037</x:v>
      </x:c>
      <x:c r="G193" s="27" t="str">
        <x:v>Stock Brokers / Stock Exchanges</x:v>
      </x:c>
      <x:c r="H193" s="27" t="str">
        <x:v>Mandatory / Conditional</x:v>
      </x:c>
      <x:c r="I193" s="27" t="str">
        <x:v>EXCLUDE – Capital Markets Entity</x:v>
      </x:c>
      <x:c r="J193" s="27" t="str">
        <x:v>Intermediary/MII/fund/market activity</x:v>
      </x:c>
      <x:c r="K193" s="27" t="str">
        <x:v>CAPITAL_MARKETS_ROLE</x:v>
      </x:c>
      <x:c r="L193" s="27" t="str">
        <x:v>Remain in Capital Markets</x:v>
      </x:c>
      <x:c r="M193" s="27" t="str">
        <x:v>Regulates a securities-market intermediary, fund, MII, investor category or market activity rather than a company merely because it is listed.</x:v>
      </x:c>
      <x:c r="N193" s="27" t="str">
        <x:v>Broker offers smart order routing across recognised stock exchanges.</x:v>
      </x:c>
      <x:c r="O193" s="27" t="str">
        <x:v>https://www.sebi.gov.in/sebi_data/attachdocs/1293784945723.pdf</x:v>
      </x:c>
      <x:c r="P193" s="27" t="str">
        <x:v>Yes</x:v>
      </x:c>
      <x:c r="Q193" s="27" t="str">
        <x:v>LOW</x:v>
      </x:c>
    </x:row>
    <x:row r="194">
      <x:c r="A194" s="27" t="str">
        <x:v>CAP-LAW190</x:v>
      </x:c>
      <x:c r="B194" s="27" t="str"/>
      <x:c r="C194" s="27" t="str">
        <x:v>Review of Block Deal Window Mechanism dated October 26, 2017</x:v>
      </x:c>
      <x:c r="D194" s="27" t="str">
        <x:v>SEBI</x:v>
      </x:c>
      <x:c r="E194" s="27" t="str">
        <x:v>Circular / Special Trading Window</x:v>
      </x:c>
      <x:c r="F194" s="27" t="str">
        <x:v>CAP-LAW002</x:v>
      </x:c>
      <x:c r="G194" s="27" t="str">
        <x:v>Stock Exchanges / Stock Brokers / Institutional Investors</x:v>
      </x:c>
      <x:c r="H194" s="27" t="str">
        <x:v>Mandatory / Conditional</x:v>
      </x:c>
      <x:c r="I194" s="27" t="str">
        <x:v>EXCLUDE – Capital Markets Entity</x:v>
      </x:c>
      <x:c r="J194" s="27" t="str">
        <x:v>Intermediary/MII/fund/market activity</x:v>
      </x:c>
      <x:c r="K194" s="27" t="str">
        <x:v>CAPITAL_MARKETS_ROLE</x:v>
      </x:c>
      <x:c r="L194" s="27" t="str">
        <x:v>Remain in Capital Markets</x:v>
      </x:c>
      <x:c r="M194" s="27" t="str">
        <x:v>Regulates a securities-market intermediary, fund, MII, investor category or market activity rather than a company merely because it is listed.</x:v>
      </x:c>
      <x:c r="N194" s="27" t="str">
        <x:v>A block deal is entered through the dedicated exchange block-deal window.</x:v>
      </x:c>
      <x:c r="O194" s="27" t="str">
        <x:v>https://www.sebi.gov.in/legal/circulars/oct-2017/review-of-block-deal-window-mechanism_36338.html</x:v>
      </x:c>
      <x:c r="P194" s="27" t="str">
        <x:v>Yes</x:v>
      </x:c>
      <x:c r="Q194" s="27" t="str">
        <x:v>LOW</x:v>
      </x:c>
    </x:row>
    <x:row r="195">
      <x:c r="A195" s="27" t="str">
        <x:v>CAP-LAW191</x:v>
      </x:c>
      <x:c r="B195" s="27" t="str"/>
      <x:c r="C195" s="27" t="str">
        <x:v>Contract Notes and Brokerage dated February 4, 1991</x:v>
      </x:c>
      <x:c r="D195" s="27" t="str">
        <x:v>SEBI</x:v>
      </x:c>
      <x:c r="E195" s="27" t="str">
        <x:v>Circular / Contract Note</x:v>
      </x:c>
      <x:c r="F195" s="27" t="str">
        <x:v>CAP-LAW037</x:v>
      </x:c>
      <x:c r="G195" s="27" t="str">
        <x:v>Stock Brokers / Clients</x:v>
      </x:c>
      <x:c r="H195" s="27" t="str">
        <x:v>Mandatory</x:v>
      </x:c>
      <x:c r="I195" s="27" t="str">
        <x:v>EXCLUDE – Capital Markets Entity</x:v>
      </x:c>
      <x:c r="J195" s="27" t="str">
        <x:v>Intermediary/MII/fund/market activity</x:v>
      </x:c>
      <x:c r="K195" s="27" t="str">
        <x:v>CAPITAL_MARKETS_ROLE</x:v>
      </x:c>
      <x:c r="L195" s="27" t="str">
        <x:v>Remain in Capital Markets</x:v>
      </x:c>
      <x:c r="M195" s="27" t="str">
        <x:v>Regulates a securities-market intermediary, fund, MII, investor category or market activity rather than a company merely because it is listed.</x:v>
      </x:c>
      <x:c r="N195" s="27" t="str">
        <x:v>Stock broker executes purchase or sale of securities for a client.</x:v>
      </x:c>
      <x:c r="O195" s="27" t="str">
        <x:v>https://www.sebi.gov.in/legal/circulars/feb-1991/contract-notes-and-brokerage_19281.html</x:v>
      </x:c>
      <x:c r="P195" s="27" t="str">
        <x:v>Yes</x:v>
      </x:c>
      <x:c r="Q195" s="27" t="str">
        <x:v>LOW</x:v>
      </x:c>
    </x:row>
    <x:row r="196">
      <x:c r="A196" s="27" t="str">
        <x:v>CAP-LAW192</x:v>
      </x:c>
      <x:c r="B196" s="27" t="str"/>
      <x:c r="C196" s="27" t="str">
        <x:v>Regulation of Transactions between Clients and Members dated November 18, 1993</x:v>
      </x:c>
      <x:c r="D196" s="27" t="str">
        <x:v>SEBI</x:v>
      </x:c>
      <x:c r="E196" s="27" t="str">
        <x:v>Circular / Client-Broker Transactions</x:v>
      </x:c>
      <x:c r="F196" s="27" t="str">
        <x:v>CAP-LAW037</x:v>
      </x:c>
      <x:c r="G196" s="27" t="str">
        <x:v>Stock Brokers / Clients</x:v>
      </x:c>
      <x:c r="H196" s="27" t="str">
        <x:v>Mandatory</x:v>
      </x:c>
      <x:c r="I196" s="27" t="str">
        <x:v>EXCLUDE – Capital Markets Entity</x:v>
      </x:c>
      <x:c r="J196" s="27" t="str">
        <x:v>Intermediary/MII/fund/market activity</x:v>
      </x:c>
      <x:c r="K196" s="27" t="str">
        <x:v>CAPITAL_MARKETS_ROLE</x:v>
      </x:c>
      <x:c r="L196" s="27" t="str">
        <x:v>Remain in Capital Markets</x:v>
      </x:c>
      <x:c r="M196" s="27" t="str">
        <x:v>Regulates a securities-market intermediary, fund, MII, investor category or market activity rather than a company merely because it is listed.</x:v>
      </x:c>
      <x:c r="N196" s="27" t="str">
        <x:v>Member broker enters, executes, confirms or settles a securities transaction for a client.</x:v>
      </x:c>
      <x:c r="O196" s="27" t="str">
        <x:v>https://www.sebi.gov.in/legal/circulars/nov-1993/regulation-of-transactions-between-clients-and-brokers_19445.html</x:v>
      </x:c>
      <x:c r="P196" s="27" t="str">
        <x:v>Yes</x:v>
      </x:c>
      <x:c r="Q196" s="27" t="str">
        <x:v>LOW</x:v>
      </x:c>
    </x:row>
    <x:row r="197">
      <x:c r="A197" s="27" t="str">
        <x:v>CAP-LAW193</x:v>
      </x:c>
      <x:c r="B197" s="27" t="str"/>
      <x:c r="C197" s="27" t="str">
        <x:v>Uniform Documentary Requirements for Trading dated August 26, 2004</x:v>
      </x:c>
      <x:c r="D197" s="27" t="str">
        <x:v>SEBI</x:v>
      </x:c>
      <x:c r="E197" s="27" t="str">
        <x:v>Circular / Client Documentation</x:v>
      </x:c>
      <x:c r="F197" s="27" t="str">
        <x:v>CAP-LAW037</x:v>
      </x:c>
      <x:c r="G197" s="27" t="str">
        <x:v>Stock Brokers / Clients</x:v>
      </x:c>
      <x:c r="H197" s="27" t="str">
        <x:v>Mandatory</x:v>
      </x:c>
      <x:c r="I197" s="27" t="str">
        <x:v>EXCLUDE – Capital Markets Entity</x:v>
      </x:c>
      <x:c r="J197" s="27" t="str">
        <x:v>Intermediary/MII/fund/market activity</x:v>
      </x:c>
      <x:c r="K197" s="27" t="str">
        <x:v>CAPITAL_MARKETS_ROLE</x:v>
      </x:c>
      <x:c r="L197" s="27" t="str">
        <x:v>Remain in Capital Markets</x:v>
      </x:c>
      <x:c r="M197" s="27" t="str">
        <x:v>Regulates a securities-market intermediary, fund, MII, investor category or market activity rather than a company merely because it is listed.</x:v>
      </x:c>
      <x:c r="N197" s="27" t="str">
        <x:v>Broker onboards a client or provides trading access in one or more exchange segments.</x:v>
      </x:c>
      <x:c r="O197" s="27" t="str">
        <x:v>https://www.sebi.gov.in/legal/circulars/aug-2004/uniform-documentary-requirements-for-trading_9695.html</x:v>
      </x:c>
      <x:c r="P197" s="27" t="str">
        <x:v>Yes</x:v>
      </x:c>
      <x:c r="Q197" s="27" t="str">
        <x:v>LOW</x:v>
      </x:c>
    </x:row>
    <x:row r="198">
      <x:c r="A198" s="27" t="str">
        <x:v>CAP-LAW194</x:v>
      </x:c>
      <x:c r="B198" s="27" t="str"/>
      <x:c r="C198" s="27" t="str">
        <x:v>Broad Guidelines on Algorithmic Trading dated March 30, 2012</x:v>
      </x:c>
      <x:c r="D198" s="27" t="str">
        <x:v>SEBI</x:v>
      </x:c>
      <x:c r="E198" s="27" t="str">
        <x:v>Circular / Algorithmic Trading</x:v>
      </x:c>
      <x:c r="F198" s="27" t="str">
        <x:v>CAP-LAW037</x:v>
      </x:c>
      <x:c r="G198" s="27" t="str">
        <x:v>Stock Exchanges / Stock Brokers</x:v>
      </x:c>
      <x:c r="H198" s="27" t="str">
        <x:v>Mandatory / Conditional</x:v>
      </x:c>
      <x:c r="I198" s="27" t="str">
        <x:v>EXCLUDE – Capital Markets Entity</x:v>
      </x:c>
      <x:c r="J198" s="27" t="str">
        <x:v>Intermediary/MII/fund/market activity</x:v>
      </x:c>
      <x:c r="K198" s="27" t="str">
        <x:v>CAPITAL_MARKETS_ROLE</x:v>
      </x:c>
      <x:c r="L198" s="27" t="str">
        <x:v>Remain in Capital Markets</x:v>
      </x:c>
      <x:c r="M198" s="27" t="str">
        <x:v>Regulates a securities-market intermediary, fund, MII, investor category or market activity rather than a company merely because it is listed.</x:v>
      </x:c>
      <x:c r="N198" s="27" t="str">
        <x:v>Stock exchange permits, and stock broker or trading member uses, algorithmic trading.</x:v>
      </x:c>
      <x:c r="O198" s="27" t="str">
        <x:v>https://www.sebi.gov.in/legal/circulars/mar-2012/broad-guidelines-on-algorithmic-trading_22471.html</x:v>
      </x:c>
      <x:c r="P198" s="27" t="str">
        <x:v>Yes</x:v>
      </x:c>
      <x:c r="Q198" s="27" t="str">
        <x:v>LOW</x:v>
      </x:c>
    </x:row>
    <x:row r="199">
      <x:c r="A199" s="27" t="str">
        <x:v>CAP-LAW195</x:v>
      </x:c>
      <x:c r="B199" s="27" t="str"/>
      <x:c r="C199" s="27" t="str">
        <x:v>Broad Guidelines on Algorithmic Trading - System Audit, Surveillance and OTR Controls dated May 21, 2013</x:v>
      </x:c>
      <x:c r="D199" s="27" t="str">
        <x:v>SEBI</x:v>
      </x:c>
      <x:c r="E199" s="27" t="str">
        <x:v>Circular / Algorithmic Trading Audit</x:v>
      </x:c>
      <x:c r="F199" s="27" t="str">
        <x:v>CAP-LAW194</x:v>
      </x:c>
      <x:c r="G199" s="27" t="str">
        <x:v>Stock Exchanges / Stock Brokers</x:v>
      </x:c>
      <x:c r="H199" s="27" t="str">
        <x:v>Mandatory / Conditional</x:v>
      </x:c>
      <x:c r="I199" s="27" t="str">
        <x:v>EXCLUDE – Capital Markets Entity</x:v>
      </x:c>
      <x:c r="J199" s="27" t="str">
        <x:v>Intermediary/MII/fund/market activity</x:v>
      </x:c>
      <x:c r="K199" s="27" t="str">
        <x:v>CAPITAL_MARKETS_ROLE</x:v>
      </x:c>
      <x:c r="L199" s="27" t="str">
        <x:v>Remain in Capital Markets</x:v>
      </x:c>
      <x:c r="M199" s="27" t="str">
        <x:v>Regulates a securities-market intermediary, fund, MII, investor category or market activity rather than a company merely because it is listed.</x:v>
      </x:c>
      <x:c r="N199" s="27" t="str">
        <x:v>Stock broker or trading member provides algorithmic trading and the exchange supervises its systems, audits and order-to-trade ratios.</x:v>
      </x:c>
      <x:c r="O199" s="27" t="str">
        <x:v>https://www.sebi.gov.in/sebi_data/attachdocs/1369137134098.pdf</x:v>
      </x:c>
      <x:c r="P199" s="27" t="str">
        <x:v>Yes</x:v>
      </x:c>
      <x:c r="Q199" s="27" t="str">
        <x:v>LOW</x:v>
      </x:c>
    </x:row>
    <x:row r="200">
      <x:c r="A200" s="27" t="str">
        <x:v>CAP-LAW196</x:v>
      </x:c>
      <x:c r="B200" s="27" t="str"/>
      <x:c r="C200" s="27" t="str">
        <x:v>Measures to strengthen Algorithmic Trading and Co-location / Proximity Hosting framework dated April 9, 2018</x:v>
      </x:c>
      <x:c r="D200" s="27" t="str">
        <x:v>SEBI</x:v>
      </x:c>
      <x:c r="E200" s="27" t="str">
        <x:v>Circular / Algorithmic Trading and Co-location</x:v>
      </x:c>
      <x:c r="F200" s="27" t="str">
        <x:v>CAP-LAW051</x:v>
      </x:c>
      <x:c r="G200" s="27" t="str">
        <x:v>Stock Exchanges / Stock Brokers / Data Vendors</x:v>
      </x:c>
      <x:c r="H200" s="27" t="str">
        <x:v>Mandatory / Conditional</x:v>
      </x:c>
      <x:c r="I200" s="27" t="str">
        <x:v>EXCLUDE – Capital Markets Entity</x:v>
      </x:c>
      <x:c r="J200" s="27" t="str">
        <x:v>Intermediary/MII/fund/market activity</x:v>
      </x:c>
      <x:c r="K200" s="27" t="str">
        <x:v>CAPITAL_MARKETS_ROLE</x:v>
      </x:c>
      <x:c r="L200" s="27" t="str">
        <x:v>Remain in Capital Markets</x:v>
      </x:c>
      <x:c r="M200" s="27" t="str">
        <x:v>Regulates a securities-market intermediary, fund, MII, investor category or market activity rather than a company merely because it is listed.</x:v>
      </x:c>
      <x:c r="N200" s="27" t="str">
        <x:v>Recognised stock exchange provides algorithmic-trading or co-location facilities, including managed co-location services.</x:v>
      </x:c>
      <x:c r="O200" s="27" t="str">
        <x:v>https://www.sebi.gov.in/legal/circulars/apr-2018/measures-to-strengthen-algorithmic-trading-and-co-location-proximity-hosting-framework_38605.html</x:v>
      </x:c>
      <x:c r="P200" s="27" t="str">
        <x:v>Yes</x:v>
      </x:c>
      <x:c r="Q200" s="27" t="str">
        <x:v>LOW</x:v>
      </x:c>
    </x:row>
    <x:row r="201">
      <x:c r="A201" s="27" t="str">
        <x:v>CAP-LAW197</x:v>
      </x:c>
      <x:c r="B201" s="27" t="str"/>
      <x:c r="C201" s="27" t="str">
        <x:v>Guidelines for Order-to-trade ratio for Algorithmic Trading dated June 24, 2020</x:v>
      </x:c>
      <x:c r="D201" s="27" t="str">
        <x:v>SEBI</x:v>
      </x:c>
      <x:c r="E201" s="27" t="str">
        <x:v>Circular / Order-to-Trade Ratio</x:v>
      </x:c>
      <x:c r="F201" s="27" t="str">
        <x:v>CAP-LAW194</x:v>
      </x:c>
      <x:c r="G201" s="27" t="str">
        <x:v>Stock Exchanges / Stock Brokers</x:v>
      </x:c>
      <x:c r="H201" s="27" t="str">
        <x:v>Mandatory / Conditional</x:v>
      </x:c>
      <x:c r="I201" s="27" t="str">
        <x:v>EXCLUDE – Capital Markets Entity</x:v>
      </x:c>
      <x:c r="J201" s="27" t="str">
        <x:v>Intermediary/MII/fund/market activity</x:v>
      </x:c>
      <x:c r="K201" s="27" t="str">
        <x:v>CAPITAL_MARKETS_ROLE</x:v>
      </x:c>
      <x:c r="L201" s="27" t="str">
        <x:v>Remain in Capital Markets</x:v>
      </x:c>
      <x:c r="M201" s="27" t="str">
        <x:v>Regulates a securities-market intermediary, fund, MII, investor category or market activity rather than a company merely because it is listed.</x:v>
      </x:c>
      <x:c r="N201" s="27" t="str">
        <x:v>Algorithmic orders are entered in exchange segments subject to OTR monitoring and economic disincentives.</x:v>
      </x:c>
      <x:c r="O201" s="27" t="str">
        <x:v>https://www.sebi.gov.in/legal/circulars/jun-2020/guidelines-for-order-to-trade-ratio-otr-for-algorithmic-trading_46925.html</x:v>
      </x:c>
      <x:c r="P201" s="27" t="str">
        <x:v>Yes</x:v>
      </x:c>
      <x:c r="Q201" s="27" t="str">
        <x:v>LOW</x:v>
      </x:c>
    </x:row>
    <x:row r="202">
      <x:c r="A202" s="27" t="str">
        <x:v>CAP-LAW198</x:v>
      </x:c>
      <x:c r="B202" s="27" t="str"/>
      <x:c r="C202" s="27" t="str">
        <x:v>Broad Guidelines on Algorithmic Trading for National Commodity Derivatives Exchanges dated September 27, 2016</x:v>
      </x:c>
      <x:c r="D202" s="27" t="str">
        <x:v>SEBI</x:v>
      </x:c>
      <x:c r="E202" s="27" t="str">
        <x:v>Circular / Commodity Algorithmic Trading</x:v>
      </x:c>
      <x:c r="F202" s="27" t="str">
        <x:v>CAP-LAW002</x:v>
      </x:c>
      <x:c r="G202" s="27" t="str">
        <x:v>Commodity Derivatives Exchanges / Trading Members</x:v>
      </x:c>
      <x:c r="H202" s="27" t="str">
        <x:v>Mandatory / Conditional</x:v>
      </x:c>
      <x:c r="I202" s="27" t="str">
        <x:v>EXCLUDE – Capital Markets Entity</x:v>
      </x:c>
      <x:c r="J202" s="27" t="str">
        <x:v>Intermediary/MII/fund/market activity</x:v>
      </x:c>
      <x:c r="K202" s="27" t="str">
        <x:v>CAPITAL_MARKETS_ROLE</x:v>
      </x:c>
      <x:c r="L202" s="27" t="str">
        <x:v>Remain in Capital Markets</x:v>
      </x:c>
      <x:c r="M202" s="27" t="str">
        <x:v>Regulates a securities-market intermediary, fund, MII, investor category or market activity rather than a company merely because it is listed.</x:v>
      </x:c>
      <x:c r="N202" s="27" t="str">
        <x:v>Commodity derivatives exchange permits algorithmic trading by trading members.</x:v>
      </x:c>
      <x:c r="O202" s="27" t="str">
        <x:v>https://www.sebi.gov.in/legal/circulars/sep-2016/broad-guidelines-on-algorithmic-trading-for-national-commodity-derivatives-exchanges_33344.html</x:v>
      </x:c>
      <x:c r="P202" s="27" t="str">
        <x:v>Yes</x:v>
      </x:c>
      <x:c r="Q202" s="27" t="str">
        <x:v>LOW</x:v>
      </x:c>
    </x:row>
    <x:row r="203">
      <x:c r="A203" s="27" t="str">
        <x:v>CAP-LAW199</x:v>
      </x:c>
      <x:c r="B203" s="27" t="str"/>
      <x:c r="C203" s="27" t="str">
        <x:v>Orders per second limit and empanelment of system auditors for algorithmic trading in commodity derivatives dated April 3, 2018</x:v>
      </x:c>
      <x:c r="D203" s="27" t="str">
        <x:v>SEBI</x:v>
      </x:c>
      <x:c r="E203" s="27" t="str">
        <x:v>Circular / Commodity Algo OPS and Audit</x:v>
      </x:c>
      <x:c r="F203" s="27" t="str">
        <x:v>CAP-LAW198</x:v>
      </x:c>
      <x:c r="G203" s="27" t="str">
        <x:v>Commodity Derivatives Exchanges / Trading Members</x:v>
      </x:c>
      <x:c r="H203" s="27" t="str">
        <x:v>Mandatory / Conditional</x:v>
      </x:c>
      <x:c r="I203" s="27" t="str">
        <x:v>EXCLUDE – Capital Markets Entity</x:v>
      </x:c>
      <x:c r="J203" s="27" t="str">
        <x:v>Intermediary/MII/fund/market activity</x:v>
      </x:c>
      <x:c r="K203" s="27" t="str">
        <x:v>CAPITAL_MARKETS_ROLE</x:v>
      </x:c>
      <x:c r="L203" s="27" t="str">
        <x:v>Remain in Capital Markets</x:v>
      </x:c>
      <x:c r="M203" s="27" t="str">
        <x:v>Regulates a securities-market intermediary, fund, MII, investor category or market activity rather than a company merely because it is listed.</x:v>
      </x:c>
      <x:c r="N203" s="27" t="str">
        <x:v>Commodity derivatives exchange sets algorithmic order-rate limits and supervises system auditors.</x:v>
      </x:c>
      <x:c r="O203" s="27" t="str">
        <x:v>https://www.sebi.gov.in/legal/circulars/apr-2018/orders-per-second-limit-and-requirement-of-empanelment-of-system-auditors-for-algorithmic-trading-in-commodity-derivatives_38546.html</x:v>
      </x:c>
      <x:c r="P203" s="27" t="str">
        <x:v>Yes</x:v>
      </x:c>
      <x:c r="Q203" s="27" t="str">
        <x:v>LOW</x:v>
      </x:c>
    </x:row>
    <x:row r="204">
      <x:c r="A204" s="27" t="str">
        <x:v>CAP-LAW200</x:v>
      </x:c>
      <x:c r="B204" s="27" t="str"/>
      <x:c r="C204" s="27" t="str">
        <x:v>Revision in Orders Per Second limit for algorithmic trading in Commodity Derivatives Segment dated March 17, 2022</x:v>
      </x:c>
      <x:c r="D204" s="27" t="str">
        <x:v>SEBI</x:v>
      </x:c>
      <x:c r="E204" s="27" t="str">
        <x:v>Circular / Commodity Algo OPS</x:v>
      </x:c>
      <x:c r="F204" s="27" t="str">
        <x:v>CAP-LAW198</x:v>
      </x:c>
      <x:c r="G204" s="27" t="str">
        <x:v>Commodity Derivatives Exchanges / Trading Members</x:v>
      </x:c>
      <x:c r="H204" s="27" t="str">
        <x:v>Mandatory / Conditional</x:v>
      </x:c>
      <x:c r="I204" s="27" t="str">
        <x:v>EXCLUDE – Capital Markets Entity</x:v>
      </x:c>
      <x:c r="J204" s="27" t="str">
        <x:v>Intermediary/MII/fund/market activity</x:v>
      </x:c>
      <x:c r="K204" s="27" t="str">
        <x:v>CAPITAL_MARKETS_ROLE</x:v>
      </x:c>
      <x:c r="L204" s="27" t="str">
        <x:v>Remain in Capital Markets</x:v>
      </x:c>
      <x:c r="M204" s="27" t="str">
        <x:v>Regulates a securities-market intermediary, fund, MII, investor category or market activity rather than a company merely because it is listed.</x:v>
      </x:c>
      <x:c r="N204" s="27" t="str">
        <x:v>Commodity derivatives exchange or algorithmic trading member is subject to the revised orders-per-second framework.</x:v>
      </x:c>
      <x:c r="O204" s="27" t="str">
        <x:v>https://www.sebi.gov.in/legal/circulars/mar-2022/revision-in-orders-per-second-limit-for-algorithmic-trading-in-commodity-derivatives-segment-of-the-stock-exchange_56977.html</x:v>
      </x:c>
      <x:c r="P204" s="27" t="str">
        <x:v>Yes</x:v>
      </x:c>
      <x:c r="Q204" s="27" t="str">
        <x:v>LOW</x:v>
      </x:c>
    </x:row>
    <x:row r="205">
      <x:c r="A205" s="27" t="str">
        <x:v>CAP-LAW201</x:v>
      </x:c>
      <x:c r="B205" s="27" t="str"/>
      <x:c r="C205" s="27" t="str">
        <x:v>Introduction of Direct Market Access facility dated April 3, 2008</x:v>
      </x:c>
      <x:c r="D205" s="27" t="str">
        <x:v>SEBI</x:v>
      </x:c>
      <x:c r="E205" s="27" t="str">
        <x:v>Circular / Direct Market Access</x:v>
      </x:c>
      <x:c r="F205" s="27" t="str">
        <x:v>CAP-LAW037</x:v>
      </x:c>
      <x:c r="G205" s="27" t="str">
        <x:v>Stock Exchanges / Stock Brokers / Institutional Investors</x:v>
      </x:c>
      <x:c r="H205" s="27" t="str">
        <x:v>Mandatory / Conditional</x:v>
      </x:c>
      <x:c r="I205" s="27" t="str">
        <x:v>EXCLUDE – Capital Markets Entity</x:v>
      </x:c>
      <x:c r="J205" s="27" t="str">
        <x:v>Intermediary/MII/fund/market activity</x:v>
      </x:c>
      <x:c r="K205" s="27" t="str">
        <x:v>CAPITAL_MARKETS_ROLE</x:v>
      </x:c>
      <x:c r="L205" s="27" t="str">
        <x:v>Remain in Capital Markets</x:v>
      </x:c>
      <x:c r="M205" s="27" t="str">
        <x:v>Regulates a securities-market intermediary, fund, MII, investor category or market activity rather than a company merely because it is listed.</x:v>
      </x:c>
      <x:c r="N205" s="27" t="str">
        <x:v>Stock broker proposes or provides direct access to the exchange trading system for an eligible institutional client.</x:v>
      </x:c>
      <x:c r="O205" s="27" t="str">
        <x:v>https://www.sebi.gov.in/legal/circulars/apr-2008/introduction-of-direct-market-access-facility_6465.html</x:v>
      </x:c>
      <x:c r="P205" s="27" t="str">
        <x:v>Yes</x:v>
      </x:c>
      <x:c r="Q205" s="27" t="str">
        <x:v>LOW</x:v>
      </x:c>
    </x:row>
    <x:row r="206">
      <x:c r="A206" s="27" t="str">
        <x:v>CAP-LAW202</x:v>
      </x:c>
      <x:c r="B206" s="27" t="str"/>
      <x:c r="C206" s="27" t="str">
        <x:v>Direct Market Access through Investment Managers dated February 20, 2009</x:v>
      </x:c>
      <x:c r="D206" s="27" t="str">
        <x:v>SEBI</x:v>
      </x:c>
      <x:c r="E206" s="27" t="str">
        <x:v>Circular / Direct Market Access</x:v>
      </x:c>
      <x:c r="F206" s="27" t="str">
        <x:v>CAP-LAW201</x:v>
      </x:c>
      <x:c r="G206" s="27" t="str">
        <x:v>Stock Brokers / Institutional Investors / Investment Managers</x:v>
      </x:c>
      <x:c r="H206" s="27" t="str">
        <x:v>Mandatory / Conditional</x:v>
      </x:c>
      <x:c r="I206" s="27" t="str">
        <x:v>EXCLUDE – Capital Markets Entity</x:v>
      </x:c>
      <x:c r="J206" s="27" t="str">
        <x:v>Intermediary/MII/fund/market activity</x:v>
      </x:c>
      <x:c r="K206" s="27" t="str">
        <x:v>CAPITAL_MARKETS_ROLE</x:v>
      </x:c>
      <x:c r="L206" s="27" t="str">
        <x:v>Remain in Capital Markets</x:v>
      </x:c>
      <x:c r="M206" s="27" t="str">
        <x:v>Regulates a securities-market intermediary, fund, MII, investor category or market activity rather than a company merely because it is listed.</x:v>
      </x:c>
      <x:c r="N206" s="27" t="str">
        <x:v>Institutional investor uses DMA through an authorised investment manager.</x:v>
      </x:c>
      <x:c r="O206" s="27" t="str">
        <x:v>https://www.sebi.gov.in/sebi_data/attachdocs/1290147203367.pdf</x:v>
      </x:c>
      <x:c r="P206" s="27" t="str">
        <x:v>Yes</x:v>
      </x:c>
      <x:c r="Q206" s="27" t="str">
        <x:v>LOW</x:v>
      </x:c>
    </x:row>
    <x:row r="207">
      <x:c r="A207" s="27" t="str">
        <x:v>CAP-LAW203</x:v>
      </x:c>
      <x:c r="B207" s="27" t="str"/>
      <x:c r="C207" s="27" t="str">
        <x:v>Direct Market Access - Clarification dated August 2, 2012</x:v>
      </x:c>
      <x:c r="D207" s="27" t="str">
        <x:v>SEBI</x:v>
      </x:c>
      <x:c r="E207" s="27" t="str">
        <x:v>Circular / Direct Market Access Clarification</x:v>
      </x:c>
      <x:c r="F207" s="27" t="str">
        <x:v>CAP-LAW201</x:v>
      </x:c>
      <x:c r="G207" s="27" t="str">
        <x:v>Stock Exchanges / Stock Brokers / Institutional Investors</x:v>
      </x:c>
      <x:c r="H207" s="27" t="str">
        <x:v>Mandatory / Conditional</x:v>
      </x:c>
      <x:c r="I207" s="27" t="str">
        <x:v>EXCLUDE – Capital Markets Entity</x:v>
      </x:c>
      <x:c r="J207" s="27" t="str">
        <x:v>Intermediary/MII/fund/market activity</x:v>
      </x:c>
      <x:c r="K207" s="27" t="str">
        <x:v>CAPITAL_MARKETS_ROLE</x:v>
      </x:c>
      <x:c r="L207" s="27" t="str">
        <x:v>Remain in Capital Markets</x:v>
      </x:c>
      <x:c r="M207" s="27" t="str">
        <x:v>Regulates a securities-market intermediary, fund, MII, investor category or market activity rather than a company merely because it is listed.</x:v>
      </x:c>
      <x:c r="N207" s="27" t="str">
        <x:v>Broker or exchange provides DMA under the clarified eligibility, authorisation and operational framework.</x:v>
      </x:c>
      <x:c r="O207" s="27" t="str">
        <x:v>https://www.sebi.gov.in/sebi_data/attachdocs/1343901076513.pdf</x:v>
      </x:c>
      <x:c r="P207" s="27" t="str">
        <x:v>Yes</x:v>
      </x:c>
      <x:c r="Q207" s="27" t="str">
        <x:v>LOW</x:v>
      </x:c>
    </x:row>
    <x:row r="208">
      <x:c r="A208" s="27" t="str">
        <x:v>CAP-LAW204</x:v>
      </x:c>
      <x:c r="B208" s="27" t="str"/>
      <x:c r="C208" s="27" t="str">
        <x:v>Direct Market Access to SEBI registered FPIs for Exchange Traded Commodity Derivatives dated May 10, 2023</x:v>
      </x:c>
      <x:c r="D208" s="27" t="str">
        <x:v>SEBI</x:v>
      </x:c>
      <x:c r="E208" s="27" t="str">
        <x:v>Circular / Direct Market Access</x:v>
      </x:c>
      <x:c r="F208" s="27" t="str">
        <x:v>CAP-LAW201</x:v>
      </x:c>
      <x:c r="G208" s="27" t="str">
        <x:v>Commodity Derivatives Exchanges / FPIs / Custodians</x:v>
      </x:c>
      <x:c r="H208" s="27" t="str">
        <x:v>Mandatory / Conditional</x:v>
      </x:c>
      <x:c r="I208" s="27" t="str">
        <x:v>EXCLUDE – Capital Markets Entity</x:v>
      </x:c>
      <x:c r="J208" s="27" t="str">
        <x:v>Intermediary/MII/fund/market activity</x:v>
      </x:c>
      <x:c r="K208" s="27" t="str">
        <x:v>CAPITAL_MARKETS_ROLE</x:v>
      </x:c>
      <x:c r="L208" s="27" t="str">
        <x:v>Remain in Capital Markets</x:v>
      </x:c>
      <x:c r="M208" s="27" t="str">
        <x:v>Regulates a securities-market intermediary, fund, MII, investor category or market activity rather than a company merely because it is listed.</x:v>
      </x:c>
      <x:c r="N208" s="27" t="str">
        <x:v>Registered FPI accesses exchange-traded commodity derivatives through DMA.</x:v>
      </x:c>
      <x:c r="O208" s="27" t="str">
        <x:v>https://www.sebi.gov.in/legal/circulars/may-2023/direct-market-access-dma-to-sebi-registered-foreign-portfolio-investors-fpis-for-participating-in-exchange-traded-commodity-derivatives-etcds-_71069.html</x:v>
      </x:c>
      <x:c r="P208" s="27" t="str">
        <x:v>Yes</x:v>
      </x:c>
      <x:c r="Q208" s="27" t="str">
        <x:v>LOW</x:v>
      </x:c>
    </x:row>
    <x:row r="209">
      <x:c r="A209" s="27" t="str">
        <x:v>CAP-LAW205</x:v>
      </x:c>
      <x:c r="B209" s="27" t="str"/>
      <x:c r="C209" s="27" t="str">
        <x:v>Testing of software used in or related to Trading and Risk Management dated August 19, 2013</x:v>
      </x:c>
      <x:c r="D209" s="27" t="str">
        <x:v>SEBI</x:v>
      </x:c>
      <x:c r="E209" s="27" t="str">
        <x:v>Circular / Software Testing</x:v>
      </x:c>
      <x:c r="F209" s="27" t="str">
        <x:v>CAP-LAW037</x:v>
      </x:c>
      <x:c r="G209" s="27" t="str">
        <x:v>Stock Exchanges / Stock Brokers</x:v>
      </x:c>
      <x:c r="H209" s="27" t="str">
        <x:v>Mandatory / Conditional</x:v>
      </x:c>
      <x:c r="I209" s="27" t="str">
        <x:v>EXCLUDE – Capital Markets Entity</x:v>
      </x:c>
      <x:c r="J209" s="27" t="str">
        <x:v>Intermediary/MII/fund/market activity</x:v>
      </x:c>
      <x:c r="K209" s="27" t="str">
        <x:v>CAPITAL_MARKETS_ROLE</x:v>
      </x:c>
      <x:c r="L209" s="27" t="str">
        <x:v>Remain in Capital Markets</x:v>
      </x:c>
      <x:c r="M209" s="27" t="str">
        <x:v>Regulates a securities-market intermediary, fund, MII, investor category or market activity rather than a company merely because it is listed.</x:v>
      </x:c>
      <x:c r="N209" s="27" t="str">
        <x:v>Stock exchange or broker deploys or modifies software used for trading, order routing or risk management.</x:v>
      </x:c>
      <x:c r="O209" s="27" t="str">
        <x:v>https://www.sebi.gov.in/legal/circulars/aug-2013/testing-of-software-used-in-or-related-to-trading-and-risk-management_25201.html</x:v>
      </x:c>
      <x:c r="P209" s="27" t="str">
        <x:v>Yes</x:v>
      </x:c>
      <x:c r="Q209" s="27" t="str">
        <x:v>LOW</x:v>
      </x:c>
    </x:row>
    <x:row r="210">
      <x:c r="A210" s="27" t="str">
        <x:v>CAP-LAW206</x:v>
      </x:c>
      <x:c r="B210" s="27" t="str"/>
      <x:c r="C210" s="27" t="str">
        <x:v>Performance or return claimed by unregulated platforms offering algorithmic strategies dated September 2, 2022</x:v>
      </x:c>
      <x:c r="D210" s="27" t="str">
        <x:v>SEBI</x:v>
      </x:c>
      <x:c r="E210" s="27" t="str">
        <x:v>Circular / Investor Protection</x:v>
      </x:c>
      <x:c r="F210" s="27" t="str">
        <x:v>CAP-LAW037</x:v>
      </x:c>
      <x:c r="G210" s="27" t="str">
        <x:v>Stock Brokers / Algo Providers</x:v>
      </x:c>
      <x:c r="H210" s="27" t="str">
        <x:v>Mandatory / Conditional</x:v>
      </x:c>
      <x:c r="I210" s="27" t="str">
        <x:v>EXCLUDE – Capital Markets Entity</x:v>
      </x:c>
      <x:c r="J210" s="27" t="str">
        <x:v>Intermediary/MII/fund/market activity</x:v>
      </x:c>
      <x:c r="K210" s="27" t="str">
        <x:v>CAPITAL_MARKETS_ROLE</x:v>
      </x:c>
      <x:c r="L210" s="27" t="str">
        <x:v>Remain in Capital Markets</x:v>
      </x:c>
      <x:c r="M210" s="27" t="str">
        <x:v>Regulates a securities-market intermediary, fund, MII, investor category or market activity rather than a company merely because it is listed.</x:v>
      </x:c>
      <x:c r="N210" s="27" t="str">
        <x:v>Stock broker associates with, refers clients to, or provides access to a platform offering algorithmic trading strategies.</x:v>
      </x:c>
      <x:c r="O210" s="27" t="str">
        <x:v>https://www.sebi.gov.in/legal/circulars/sep-2022/performance-return-claimed-by-unregulated-platforms-offering-algorithmic-strategies-for-trading_62628.html</x:v>
      </x:c>
      <x:c r="P210" s="27" t="str">
        <x:v>Yes</x:v>
      </x:c>
      <x:c r="Q210" s="27" t="str">
        <x:v>LOW</x:v>
      </x:c>
    </x:row>
    <x:row r="211">
      <x:c r="A211" s="27" t="str">
        <x:v>CAP-LAW207</x:v>
      </x:c>
      <x:c r="B211" s="27" t="str"/>
      <x:c r="C211" s="27" t="str">
        <x:v>Co-location / proximity hosting facility offered by stock exchanges dated May 13, 2015</x:v>
      </x:c>
      <x:c r="D211" s="27" t="str">
        <x:v>SEBI</x:v>
      </x:c>
      <x:c r="E211" s="27" t="str">
        <x:v>Circular / Co-location</x:v>
      </x:c>
      <x:c r="F211" s="27" t="str">
        <x:v>CAP-LAW051</x:v>
      </x:c>
      <x:c r="G211" s="27" t="str">
        <x:v>Stock Exchanges / Stock Brokers / Data Vendors</x:v>
      </x:c>
      <x:c r="H211" s="27" t="str">
        <x:v>Mandatory / Conditional</x:v>
      </x:c>
      <x:c r="I211" s="27" t="str">
        <x:v>EXCLUDE – Capital Markets Entity</x:v>
      </x:c>
      <x:c r="J211" s="27" t="str">
        <x:v>Intermediary/MII/fund/market activity</x:v>
      </x:c>
      <x:c r="K211" s="27" t="str">
        <x:v>CAPITAL_MARKETS_ROLE</x:v>
      </x:c>
      <x:c r="L211" s="27" t="str">
        <x:v>Remain in Capital Markets</x:v>
      </x:c>
      <x:c r="M211" s="27" t="str">
        <x:v>Regulates a securities-market intermediary, fund, MII, investor category or market activity rather than a company merely because it is listed.</x:v>
      </x:c>
      <x:c r="N211" s="27" t="str">
        <x:v>Recognised stock exchange provides co-location or proximity-hosting facilities to brokers or data vendors.</x:v>
      </x:c>
      <x:c r="O211" s="27" t="str">
        <x:v>https://www.sebi.gov.in/cms/sebi_data/attachdocs/1431512252858.pdf</x:v>
      </x:c>
      <x:c r="P211" s="27" t="str">
        <x:v>Yes</x:v>
      </x:c>
      <x:c r="Q211" s="27" t="str">
        <x:v>LOW</x:v>
      </x:c>
    </x:row>
    <x:row r="212">
      <x:c r="A212" s="27" t="str">
        <x:v>CAP-LAW208</x:v>
      </x:c>
      <x:c r="B212" s="27" t="str"/>
      <x:c r="C212" s="27" t="str">
        <x:v>Review of guidelines for Co-location / proximity hosting facility offered by stock exchanges dated December 1, 2016</x:v>
      </x:c>
      <x:c r="D212" s="27" t="str">
        <x:v>SEBI</x:v>
      </x:c>
      <x:c r="E212" s="27" t="str">
        <x:v>Circular / Co-location Review</x:v>
      </x:c>
      <x:c r="F212" s="27" t="str">
        <x:v>CAP-LAW207</x:v>
      </x:c>
      <x:c r="G212" s="27" t="str">
        <x:v>Stock Exchanges / Stock Brokers / Data Vendors</x:v>
      </x:c>
      <x:c r="H212" s="27" t="str">
        <x:v>Mandatory / Conditional</x:v>
      </x:c>
      <x:c r="I212" s="27" t="str">
        <x:v>EXCLUDE – Capital Markets Entity</x:v>
      </x:c>
      <x:c r="J212" s="27" t="str">
        <x:v>Intermediary/MII/fund/market activity</x:v>
      </x:c>
      <x:c r="K212" s="27" t="str">
        <x:v>CAPITAL_MARKETS_ROLE</x:v>
      </x:c>
      <x:c r="L212" s="27" t="str">
        <x:v>Remain in Capital Markets</x:v>
      </x:c>
      <x:c r="M212" s="27" t="str">
        <x:v>Regulates a securities-market intermediary, fund, MII, investor category or market activity rather than a company merely because it is listed.</x:v>
      </x:c>
      <x:c r="N212" s="27" t="str">
        <x:v>Recognised stock exchange permits inter-exchange co-location connectivity, third-party co-location or LAN-based access.</x:v>
      </x:c>
      <x:c r="O212" s="27" t="str">
        <x:v>https://www.sebi.gov.in/sebi_data/attachdocs/1480595655393.pdf</x:v>
      </x:c>
      <x:c r="P212" s="27" t="str">
        <x:v>Yes</x:v>
      </x:c>
      <x:c r="Q212" s="27" t="str">
        <x:v>LOW</x:v>
      </x:c>
    </x:row>
    <x:row r="213">
      <x:c r="A213" s="27" t="str">
        <x:v>CAP-LAW209</x:v>
      </x:c>
      <x:c r="B213" s="27" t="str"/>
      <x:c r="C213" s="27" t="str">
        <x:v>Securities Lending Scheme, 1997, as amended</x:v>
      </x:c>
      <x:c r="D213" s="27" t="str">
        <x:v>SEBI</x:v>
      </x:c>
      <x:c r="E213" s="27" t="str">
        <x:v>Scheme / Regulatory Framework</x:v>
      </x:c>
      <x:c r="F213" s="27" t="str">
        <x:v>CAP-LAW001</x:v>
      </x:c>
      <x:c r="G213" s="27" t="str">
        <x:v>All / As Applicable</x:v>
      </x:c>
      <x:c r="H213" s="27" t="str">
        <x:v>Mandatory / Conditional</x:v>
      </x:c>
      <x:c r="I213" s="27" t="str">
        <x:v>EXCLUDE – Capital Markets Entity</x:v>
      </x:c>
      <x:c r="J213" s="27" t="str">
        <x:v>Intermediary/MII/fund/market activity</x:v>
      </x:c>
      <x:c r="K213" s="27" t="str">
        <x:v>CAPITAL_MARKETS_ROLE</x:v>
      </x:c>
      <x:c r="L213" s="27" t="str">
        <x:v>Remain in Capital Markets</x:v>
      </x:c>
      <x:c r="M213" s="27" t="str">
        <x:v>Regulates a securities-market intermediary, fund, MII, investor category or market activity rather than a company merely because it is listed.</x:v>
      </x:c>
      <x:c r="N213" s="27" t="str">
        <x:v>Approved intermediary, lender, borrower, clearing corporation, clearing member or other participant in securities lending and borrowing.</x:v>
      </x:c>
      <x:c r="O213" s="27" t="str">
        <x:v>https://www.sebi.gov.in/sebi_data/docfiles/21208_t.html</x:v>
      </x:c>
      <x:c r="P213" s="27" t="str">
        <x:v>Yes</x:v>
      </x:c>
      <x:c r="Q213" s="27" t="str">
        <x:v>LOW</x:v>
      </x:c>
    </x:row>
    <x:row r="214">
      <x:c r="A214" s="27" t="str">
        <x:v>CAP-LAW210</x:v>
      </x:c>
      <x:c r="B214" s="27" t="str"/>
      <x:c r="C214" s="27" t="str">
        <x:v>Short Selling and Securities Lending and Borrowing Framework dated December 20, 2007</x:v>
      </x:c>
      <x:c r="D214" s="27" t="str">
        <x:v>SEBI</x:v>
      </x:c>
      <x:c r="E214" s="27" t="str">
        <x:v>Circular / Framework</x:v>
      </x:c>
      <x:c r="F214" s="27" t="str">
        <x:v>CAP-LAW209</x:v>
      </x:c>
      <x:c r="G214" s="27" t="str">
        <x:v>Short Selling / SLB</x:v>
      </x:c>
      <x:c r="H214" s="27" t="str">
        <x:v>Mandatory / Conditional</x:v>
      </x:c>
      <x:c r="I214" s="27" t="str">
        <x:v>EXCLUDE – Capital Markets Entity</x:v>
      </x:c>
      <x:c r="J214" s="27" t="str">
        <x:v>Intermediary/MII/fund/market activity</x:v>
      </x:c>
      <x:c r="K214" s="27" t="str">
        <x:v>CAPITAL_MARKETS_ROLE</x:v>
      </x:c>
      <x:c r="L214" s="27" t="str">
        <x:v>Remain in Capital Markets</x:v>
      </x:c>
      <x:c r="M214" s="27" t="str">
        <x:v>Regulates a securities-market intermediary, fund, MII, investor category or market activity rather than a company merely because it is listed.</x:v>
      </x:c>
      <x:c r="N214" s="27" t="str">
        <x:v>Investor, stock broker, clearing member, recognised stock exchange, clearing corporation, depository or participant undertaking or facilitating short selling or SLB.</x:v>
      </x:c>
      <x:c r="O214" s="27" t="str">
        <x:v>https://www.sebi.gov.in/legal/circulars/dec-2007/short-selling-and-securities-lending-and-borrowing_9463.html</x:v>
      </x:c>
      <x:c r="P214" s="27" t="str">
        <x:v>Yes</x:v>
      </x:c>
      <x:c r="Q214" s="27" t="str">
        <x:v>LOW</x:v>
      </x:c>
    </x:row>
    <x:row r="215">
      <x:c r="A215" s="27" t="str">
        <x:v>CAP-LAW211</x:v>
      </x:c>
      <x:c r="B215" s="27" t="str"/>
      <x:c r="C215" s="27" t="str">
        <x:v>Operationalisation of Short Selling and Securities Lending and Borrowing dated March 19, 2008</x:v>
      </x:c>
      <x:c r="D215" s="27" t="str">
        <x:v>SEBI</x:v>
      </x:c>
      <x:c r="E215" s="27" t="str">
        <x:v>Circular / Operationalisation</x:v>
      </x:c>
      <x:c r="F215" s="27" t="str">
        <x:v>CAP-LAW210</x:v>
      </x:c>
      <x:c r="G215" s="27" t="str">
        <x:v>Short Selling / SLB</x:v>
      </x:c>
      <x:c r="H215" s="27" t="str">
        <x:v>Mandatory</x:v>
      </x:c>
      <x:c r="I215" s="27" t="str">
        <x:v>EXCLUDE – Capital Markets Entity</x:v>
      </x:c>
      <x:c r="J215" s="27" t="str">
        <x:v>Intermediary/MII/fund/market activity</x:v>
      </x:c>
      <x:c r="K215" s="27" t="str">
        <x:v>CAPITAL_MARKETS_ROLE</x:v>
      </x:c>
      <x:c r="L215" s="27" t="str">
        <x:v>Remain in Capital Markets</x:v>
      </x:c>
      <x:c r="M215" s="27" t="str">
        <x:v>Regulates a securities-market intermediary, fund, MII, investor category or market activity rather than a company merely because it is listed.</x:v>
      </x:c>
      <x:c r="N215" s="27" t="str">
        <x:v>Recognised stock exchange, clearing corporation, depository, stock broker, clearing member or depository participant implementing the short-selling and SLB framework.</x:v>
      </x:c>
      <x:c r="O215" s="27" t="str">
        <x:v>https://www.sebi.gov.in/legal/circulars/mar-2008/operationalisation-of-short-selling-and-securities-lending-and-borrowing_6918.html</x:v>
      </x:c>
      <x:c r="P215" s="27" t="str">
        <x:v>Yes</x:v>
      </x:c>
      <x:c r="Q215" s="27" t="str">
        <x:v>LOW</x:v>
      </x:c>
    </x:row>
    <x:row r="216">
      <x:c r="A216" s="27" t="str">
        <x:v>CAP-LAW212</x:v>
      </x:c>
      <x:c r="B216" s="27" t="str"/>
      <x:c r="C216" s="27" t="str">
        <x:v>Review of the Securities Lending and Borrowing Framework dated June 3, 2014</x:v>
      </x:c>
      <x:c r="D216" s="27" t="str">
        <x:v>SEBI</x:v>
      </x:c>
      <x:c r="E216" s="27" t="str">
        <x:v>Circular / Review</x:v>
      </x:c>
      <x:c r="F216" s="27" t="str">
        <x:v>CAP-LAW210</x:v>
      </x:c>
      <x:c r="G216" s="27" t="str">
        <x:v>Securities Lending and Borrowing</x:v>
      </x:c>
      <x:c r="H216" s="27" t="str">
        <x:v>Mandatory</x:v>
      </x:c>
      <x:c r="I216" s="27" t="str">
        <x:v>EXCLUDE – Capital Markets Entity</x:v>
      </x:c>
      <x:c r="J216" s="27" t="str">
        <x:v>Intermediary/MII/fund/market activity</x:v>
      </x:c>
      <x:c r="K216" s="27" t="str">
        <x:v>CAPITAL_MARKETS_ROLE</x:v>
      </x:c>
      <x:c r="L216" s="27" t="str">
        <x:v>Remain in Capital Markets</x:v>
      </x:c>
      <x:c r="M216" s="27" t="str">
        <x:v>Regulates a securities-market intermediary, fund, MII, investor category or market activity rather than a company merely because it is listed.</x:v>
      </x:c>
      <x:c r="N216" s="27" t="str">
        <x:v>Approved intermediary, clearing member and client participating in SLB.</x:v>
      </x:c>
      <x:c r="O216" s="27" t="str">
        <x:v>https://www.sebi.gov.in/legal/circulars/jun-2014/review-of-the-securities-lending-and-borrowing-slb-framework_27021.html</x:v>
      </x:c>
      <x:c r="P216" s="27" t="str">
        <x:v>Yes</x:v>
      </x:c>
      <x:c r="Q216" s="27" t="str">
        <x:v>LOW</x:v>
      </x:c>
    </x:row>
    <x:row r="217">
      <x:c r="A217" s="27" t="str">
        <x:v>CAP-LAW213</x:v>
      </x:c>
      <x:c r="B217" s="27" t="str"/>
      <x:c r="C217" s="27" t="str">
        <x:v>Review of Securities Lending and Borrowing Mechanism dated November 17, 2017</x:v>
      </x:c>
      <x:c r="D217" s="27" t="str">
        <x:v>SEBI</x:v>
      </x:c>
      <x:c r="E217" s="27" t="str">
        <x:v>Circular / Review</x:v>
      </x:c>
      <x:c r="F217" s="27" t="str">
        <x:v>CAP-LAW210</x:v>
      </x:c>
      <x:c r="G217" s="27" t="str">
        <x:v>Securities Lending and Borrowing</x:v>
      </x:c>
      <x:c r="H217" s="27" t="str">
        <x:v>Mandatory</x:v>
      </x:c>
      <x:c r="I217" s="27" t="str">
        <x:v>EXCLUDE – Capital Markets Entity</x:v>
      </x:c>
      <x:c r="J217" s="27" t="str">
        <x:v>Intermediary/MII/fund/market activity</x:v>
      </x:c>
      <x:c r="K217" s="27" t="str">
        <x:v>CAPITAL_MARKETS_ROLE</x:v>
      </x:c>
      <x:c r="L217" s="27" t="str">
        <x:v>Remain in Capital Markets</x:v>
      </x:c>
      <x:c r="M217" s="27" t="str">
        <x:v>Regulates a securities-market intermediary, fund, MII, investor category or market activity rather than a company merely because it is listed.</x:v>
      </x:c>
      <x:c r="N217" s="27" t="str">
        <x:v>Approved intermediary, recognised stock exchange, clearing corporation, clearing member, lender or borrower participating in SLB.</x:v>
      </x:c>
      <x:c r="O217" s="27" t="str">
        <x:v>https://www.sebi.gov.in/legal/circulars/nov-2017/circular-on-review-of-securities-lending-and-borrowing-mechanism_36609.html</x:v>
      </x:c>
      <x:c r="P217" s="27" t="str">
        <x:v>Yes</x:v>
      </x:c>
      <x:c r="Q217" s="27" t="str">
        <x:v>LOW</x:v>
      </x:c>
    </x:row>
    <x:row r="218">
      <x:c r="A218" s="27" t="str">
        <x:v>CAP-LAW214</x:v>
      </x:c>
      <x:c r="B218" s="27" t="str"/>
      <x:c r="C218" s="27" t="str">
        <x:v>Extension of Trading Hours of Securities Lending and Borrowing Segment dated August 24, 2018</x:v>
      </x:c>
      <x:c r="D218" s="27" t="str">
        <x:v>SEBI</x:v>
      </x:c>
      <x:c r="E218" s="27" t="str">
        <x:v>Circular / Trading Hours</x:v>
      </x:c>
      <x:c r="F218" s="27" t="str">
        <x:v>CAP-LAW210</x:v>
      </x:c>
      <x:c r="G218" s="27" t="str">
        <x:v>Securities Lending and Borrowing</x:v>
      </x:c>
      <x:c r="H218" s="27" t="str">
        <x:v>Mandatory</x:v>
      </x:c>
      <x:c r="I218" s="27" t="str">
        <x:v>EXCLUDE – Capital Markets Entity</x:v>
      </x:c>
      <x:c r="J218" s="27" t="str">
        <x:v>Intermediary/MII/fund/market activity</x:v>
      </x:c>
      <x:c r="K218" s="27" t="str">
        <x:v>CAPITAL_MARKETS_ROLE</x:v>
      </x:c>
      <x:c r="L218" s="27" t="str">
        <x:v>Remain in Capital Markets</x:v>
      </x:c>
      <x:c r="M218" s="27" t="str">
        <x:v>Regulates a securities-market intermediary, fund, MII, investor category or market activity rather than a company merely because it is listed.</x:v>
      </x:c>
      <x:c r="N218" s="27" t="str">
        <x:v>Recognised stock exchange or clearing corporation operating the SLB segment and members participating in that segment.</x:v>
      </x:c>
      <x:c r="O218" s="27" t="str">
        <x:v>https://www.sebi.gov.in/legal/circulars/aug-2018/extension-of-trading-hours-of-securities-lending-and-borrowing-slb-segment_40091.html</x:v>
      </x:c>
      <x:c r="P218" s="27" t="str">
        <x:v>Yes</x:v>
      </x:c>
      <x:c r="Q218" s="27" t="str">
        <x:v>LOW</x:v>
      </x:c>
    </x:row>
    <x:row r="219">
      <x:c r="A219" s="27" t="str">
        <x:v>CAP-LAW215</x:v>
      </x:c>
      <x:c r="B219" s="27" t="str"/>
      <x:c r="C219" s="27" t="str">
        <x:v>Amendment to Securities Lending Scheme, 1997 dated March 27, 2023</x:v>
      </x:c>
      <x:c r="D219" s="27" t="str">
        <x:v>SEBI</x:v>
      </x:c>
      <x:c r="E219" s="27" t="str">
        <x:v>Circular / Amendment</x:v>
      </x:c>
      <x:c r="F219" s="27" t="str">
        <x:v>CAP-LAW209</x:v>
      </x:c>
      <x:c r="G219" s="27" t="str">
        <x:v>Securities Lending and Borrowing</x:v>
      </x:c>
      <x:c r="H219" s="27" t="str">
        <x:v>Mandatory</x:v>
      </x:c>
      <x:c r="I219" s="27" t="str">
        <x:v>EXCLUDE – Capital Markets Entity</x:v>
      </x:c>
      <x:c r="J219" s="27" t="str">
        <x:v>Intermediary/MII/fund/market activity</x:v>
      </x:c>
      <x:c r="K219" s="27" t="str">
        <x:v>CAPITAL_MARKETS_ROLE</x:v>
      </x:c>
      <x:c r="L219" s="27" t="str">
        <x:v>Remain in Capital Markets</x:v>
      </x:c>
      <x:c r="M219" s="27" t="str">
        <x:v>Regulates a securities-market intermediary, fund, MII, investor category or market activity rather than a company merely because it is listed.</x:v>
      </x:c>
      <x:c r="N219" s="27" t="str">
        <x:v>Approved intermediary and participants subject to the Securities Lending Scheme, 1997.</x:v>
      </x:c>
      <x:c r="O219" s="27" t="str">
        <x:v>https://www.sebi.gov.in/legal/circulars/mar-2023/amendment-to-securities-lending-scheme-1997_69449.html</x:v>
      </x:c>
      <x:c r="P219" s="27" t="str">
        <x:v>Yes</x:v>
      </x:c>
      <x:c r="Q219" s="27" t="str">
        <x:v>LOW</x:v>
      </x:c>
    </x:row>
    <x:row r="220">
      <x:c r="A220" s="27" t="str">
        <x:v>CAP-LAW216</x:v>
      </x:c>
      <x:c r="B220" s="27" t="str"/>
      <x:c r="C220" s="27" t="str">
        <x:v>Framework for Short Selling dated January 5, 2024</x:v>
      </x:c>
      <x:c r="D220" s="27" t="str">
        <x:v>SEBI</x:v>
      </x:c>
      <x:c r="E220" s="27" t="str">
        <x:v>Circular / Framework</x:v>
      </x:c>
      <x:c r="F220" s="27" t="str">
        <x:v>CAP-LAW210</x:v>
      </x:c>
      <x:c r="G220" s="27" t="str">
        <x:v>Short Selling</x:v>
      </x:c>
      <x:c r="H220" s="27" t="str">
        <x:v>Mandatory / Conditional</x:v>
      </x:c>
      <x:c r="I220" s="27" t="str">
        <x:v>EXCLUDE – Capital Markets Entity</x:v>
      </x:c>
      <x:c r="J220" s="27" t="str">
        <x:v>Intermediary/MII/fund/market activity</x:v>
      </x:c>
      <x:c r="K220" s="27" t="str">
        <x:v>CAPITAL_MARKETS_ROLE</x:v>
      </x:c>
      <x:c r="L220" s="27" t="str">
        <x:v>Remain in Capital Markets</x:v>
      </x:c>
      <x:c r="M220" s="27" t="str">
        <x:v>Regulates a securities-market intermediary, fund, MII, investor category or market activity rather than a company merely because it is listed.</x:v>
      </x:c>
      <x:c r="N220" s="27" t="str">
        <x:v>Retail or institutional investor, stock broker, custodian, recognised stock exchange or clearing corporation involved in equity short selling.</x:v>
      </x:c>
      <x:c r="O220" s="27" t="str">
        <x:v>https://www.sebi.gov.in/legal/circulars/jan-2024/framework-for-short-selling_80448.html</x:v>
      </x:c>
      <x:c r="P220" s="27" t="str">
        <x:v>Yes</x:v>
      </x:c>
      <x:c r="Q220" s="27" t="str">
        <x:v>LOW</x:v>
      </x:c>
    </x:row>
    <x:row r="221">
      <x:c r="A221" s="27" t="str">
        <x:v>CAP-LAW217</x:v>
      </x:c>
      <x:c r="B221" s="27" t="str">
        <x:v>PENDING APPROVAL</x:v>
      </x:c>
      <x:c r="C221" s="27" t="str">
        <x:v>Faster Rights Issue with flexibility of allotment to specific investor(s) dated March 11, 2025</x:v>
      </x:c>
      <x:c r="D221" s="27" t="str">
        <x:v>SEBI</x:v>
      </x:c>
      <x:c r="E221" s="27" t="str">
        <x:v>Circular / Rights Issue Framework</x:v>
      </x:c>
      <x:c r="F221" s="27" t="str">
        <x:v>CAP-LAW049</x:v>
      </x:c>
      <x:c r="G221" s="27" t="str">
        <x:v>Listed Equity Issuer / Listed Entity</x:v>
      </x:c>
      <x:c r="H221" s="27" t="str">
        <x:v>Mandatory / Conditional</x:v>
      </x:c>
      <x:c r="I221" s="27" t="str">
        <x:v>INCLUDE – Conditional Corporate Action</x:v>
      </x:c>
      <x:c r="J221" s="27" t="str">
        <x:v>Issue/corporate action</x:v>
      </x:c>
      <x:c r="K221" s="27" t="str">
        <x:v>ISSUE_OR_CORPORATE_ACTION</x:v>
      </x:c>
      <x:c r="L221" s="27" t="str">
        <x:v>Extract issuer/listed-company scope</x:v>
      </x:c>
      <x:c r="M221" s="27" t="str">
        <x:v>Applies when the listed/proposed-to-be-listed company undertakes the stated issue or corporate action.</x:v>
      </x:c>
      <x:c r="N221" s="27" t="str">
        <x:v>Listed entity whose board approves a rights issue on or after April 7, 2025.</x:v>
      </x:c>
      <x:c r="O221" s="27" t="str">
        <x:v>https://www.sebi.gov.in/legal/circulars/mar-2025/faster-rights-issue-with-a-flexibility-of-allotment-to-specific-investor-s-_92622.html</x:v>
      </x:c>
      <x:c r="P221" s="27" t="str">
        <x:v>Yes</x:v>
      </x:c>
      <x:c r="Q221" s="27" t="str">
        <x:v>HIGH</x:v>
      </x:c>
    </x:row>
    <x:row r="222">
      <x:c r="A222" s="27" t="str">
        <x:v>CAP-LAW218</x:v>
      </x:c>
      <x:c r="B222" s="27" t="str">
        <x:v>PENDING APPROVAL</x:v>
      </x:c>
      <x:c r="C222" s="27" t="str">
        <x:v>Mechanism for lock-in of pledged shares under the SEBI ICDR Regulations dated April 8, 2026</x:v>
      </x:c>
      <x:c r="D222" s="27" t="str">
        <x:v>SEBI</x:v>
      </x:c>
      <x:c r="E222" s="27" t="str">
        <x:v>Circular / Lock-in Mechanism</x:v>
      </x:c>
      <x:c r="F222" s="27" t="str">
        <x:v>CAP-LAW049</x:v>
      </x:c>
      <x:c r="G222" s="27" t="str">
        <x:v>Listed Equity Issuer / Merchant Banker / Depository</x:v>
      </x:c>
      <x:c r="H222" s="27" t="str">
        <x:v>Mandatory / Conditional</x:v>
      </x:c>
      <x:c r="I222" s="27" t="str">
        <x:v>INCLUDE – Conditional Corporate Action</x:v>
      </x:c>
      <x:c r="J222" s="27" t="str">
        <x:v>Issue/corporate action</x:v>
      </x:c>
      <x:c r="K222" s="27" t="str">
        <x:v>ISSUE_OR_CORPORATE_ACTION</x:v>
      </x:c>
      <x:c r="L222" s="27" t="str">
        <x:v>Extract issuer/listed-company scope</x:v>
      </x:c>
      <x:c r="M222" s="27" t="str">
        <x:v>Applies when the listed/proposed-to-be-listed company undertakes the stated issue or corporate action.</x:v>
      </x:c>
      <x:c r="N222" s="27" t="str">
        <x:v>Specified securities subject to ICDR lock-in are pledged or otherwise cannot have conventional lock-in created.</x:v>
      </x:c>
      <x:c r="O222" s="27" t="str">
        <x:v>https://www.sebi.gov.in/legal/circulars/apr-2026/ease-of-doing-business-mechanism-for-lock-in-of-pledged-shares-under-sebi-issue-of-capital-and-disclosure-requirements-regulations-2018_100826.html</x:v>
      </x:c>
      <x:c r="P222" s="27" t="str">
        <x:v>Yes</x:v>
      </x:c>
      <x:c r="Q222" s="27" t="str">
        <x:v>HIGH</x:v>
      </x:c>
    </x:row>
    <x:row r="223">
      <x:c r="A223" s="27" t="str">
        <x:v>CAP-LAW219</x:v>
      </x:c>
      <x:c r="B223" s="27" t="str">
        <x:v>PENDING APPROVAL</x:v>
      </x:c>
      <x:c r="C223" s="27" t="str">
        <x:v>One-time relaxation with respect to validity of SEBI observation letters dated April 7, 2026</x:v>
      </x:c>
      <x:c r="D223" s="27" t="str">
        <x:v>SEBI</x:v>
      </x:c>
      <x:c r="E223" s="27" t="str">
        <x:v>Circular / Temporary Regulatory Relaxation</x:v>
      </x:c>
      <x:c r="F223" s="27" t="str">
        <x:v>CAP-LAW049</x:v>
      </x:c>
      <x:c r="G223" s="27" t="str">
        <x:v>Public Issue Issuer / Merchant Banker</x:v>
      </x:c>
      <x:c r="H223" s="27" t="str">
        <x:v>Mandatory / Conditional</x:v>
      </x:c>
      <x:c r="I223" s="27" t="str">
        <x:v>INCLUDE – Conditional Corporate Action</x:v>
      </x:c>
      <x:c r="J223" s="27" t="str">
        <x:v>Issue/corporate action</x:v>
      </x:c>
      <x:c r="K223" s="27" t="str">
        <x:v>ISSUE_OR_CORPORATE_ACTION</x:v>
      </x:c>
      <x:c r="L223" s="27" t="str">
        <x:v>Extract issuer/listed-company scope</x:v>
      </x:c>
      <x:c r="M223" s="27" t="str">
        <x:v>Applies when the listed/proposed-to-be-listed company undertakes the stated issue or corporate action.</x:v>
      </x:c>
      <x:c r="N223" s="27" t="str">
        <x:v>SEBI observation letter for a public issue expires during the period specified in the circular.</x:v>
      </x:c>
      <x:c r="O223" s="27" t="str">
        <x:v>https://www.sebi.gov.in/legal/circulars/apr-2026/one-time-relaxation-with-respect-to-validity-of-sebi-observations_100786.html</x:v>
      </x:c>
      <x:c r="P223" s="27" t="str">
        <x:v>Yes</x:v>
      </x:c>
      <x:c r="Q223" s="27" t="str">
        <x:v>HIGH</x:v>
      </x:c>
    </x:row>
    <x:row r="224">
      <x:c r="A224" s="27" t="str">
        <x:v>CAP-LAW220</x:v>
      </x:c>
      <x:c r="B224" s="27" t="str">
        <x:v>PENDING APPROVAL</x:v>
      </x:c>
      <x:c r="C224" s="27" t="str">
        <x:v>Guidelines for returning draft offer document and its resubmission dated February 6, 2024</x:v>
      </x:c>
      <x:c r="D224" s="27" t="str">
        <x:v>SEBI</x:v>
      </x:c>
      <x:c r="E224" s="27" t="str">
        <x:v>Circular / Offer Document Scrutiny</x:v>
      </x:c>
      <x:c r="F224" s="27" t="str">
        <x:v>CAP-LAW049</x:v>
      </x:c>
      <x:c r="G224" s="27" t="str">
        <x:v>Public Issue Issuer / Merchant Banker</x:v>
      </x:c>
      <x:c r="H224" s="27" t="str">
        <x:v>Mandatory / Conditional</x:v>
      </x:c>
      <x:c r="I224" s="27" t="str">
        <x:v>INCLUDE – Conditional Corporate Action</x:v>
      </x:c>
      <x:c r="J224" s="27" t="str">
        <x:v>Issue/corporate action</x:v>
      </x:c>
      <x:c r="K224" s="27" t="str">
        <x:v>ISSUE_OR_CORPORATE_ACTION</x:v>
      </x:c>
      <x:c r="L224" s="27" t="str">
        <x:v>Extract issuer/listed-company scope</x:v>
      </x:c>
      <x:c r="M224" s="27" t="str">
        <x:v>Applies when the listed/proposed-to-be-listed company undertakes the stated issue or corporate action.</x:v>
      </x:c>
      <x:c r="N224" s="27" t="str">
        <x:v>Draft offer document filed with SEBI for a public issue is incomplete, inconsistent or requires resubmission under the prescribed scrutiny framework.</x:v>
      </x:c>
      <x:c r="O224" s="27" t="str">
        <x:v>https://www.sebi.gov.in/legal/circulars/feb-2024/guidelines-for-returning-of-draft-offer-document-and-its-resubmission_81146.html</x:v>
      </x:c>
      <x:c r="P224" s="27" t="str">
        <x:v>Yes</x:v>
      </x:c>
      <x:c r="Q224" s="27" t="str">
        <x:v>HIGH</x:v>
      </x:c>
    </x:row>
    <x:row r="225">
      <x:c r="A225" s="27" t="str">
        <x:v>CAP-LAW221</x:v>
      </x:c>
      <x:c r="B225" s="27" t="str">
        <x:v>PENDING APPROVAL</x:v>
      </x:c>
      <x:c r="C225" s="27" t="str">
        <x:v>Reduction of timeline for listing of shares in public issues from T+6 to T+3 days dated August 9, 2023</x:v>
      </x:c>
      <x:c r="D225" s="27" t="str">
        <x:v>SEBI</x:v>
      </x:c>
      <x:c r="E225" s="27" t="str">
        <x:v>Circular / Listing Timeline</x:v>
      </x:c>
      <x:c r="F225" s="27" t="str">
        <x:v>CAP-LAW049</x:v>
      </x:c>
      <x:c r="G225" s="27" t="str">
        <x:v>Public Issue Issuer / Intermediaries</x:v>
      </x:c>
      <x:c r="H225" s="27" t="str">
        <x:v>Mandatory / Conditional</x:v>
      </x:c>
      <x:c r="I225" s="27" t="str">
        <x:v>INCLUDE – Conditional Corporate Action</x:v>
      </x:c>
      <x:c r="J225" s="27" t="str">
        <x:v>Issue/corporate action</x:v>
      </x:c>
      <x:c r="K225" s="27" t="str">
        <x:v>ISSUE_OR_CORPORATE_ACTION</x:v>
      </x:c>
      <x:c r="L225" s="27" t="str">
        <x:v>Extract issuer/listed-company scope</x:v>
      </x:c>
      <x:c r="M225" s="27" t="str">
        <x:v>Applies when the listed/proposed-to-be-listed company undertakes the stated issue or corporate action.</x:v>
      </x:c>
      <x:c r="N225" s="27" t="str">
        <x:v>Public issue of specified securities subject to the T+3 listing framework.</x:v>
      </x:c>
      <x:c r="O225" s="27" t="str">
        <x:v>https://www.sebi.gov.in/legal/circulars/aug-2023/reduction-of-timeline-for-listing-of-shares-in-public-issue-from-existing-t-6-days-to-t-3-days_75122.html</x:v>
      </x:c>
      <x:c r="P225" s="27" t="str">
        <x:v>Yes</x:v>
      </x:c>
      <x:c r="Q225" s="27" t="str">
        <x:v>HIGH</x:v>
      </x:c>
    </x:row>
    <x:row r="226">
      <x:c r="A226" s="27" t="str">
        <x:v>CAP-LAW222</x:v>
      </x:c>
      <x:c r="B226" s="27" t="str">
        <x:v>PENDING APPROVAL</x:v>
      </x:c>
      <x:c r="C226" s="27" t="str">
        <x:v>Audiovisual presentation of disclosures made in public issue offer documents dated May 24, 2024</x:v>
      </x:c>
      <x:c r="D226" s="27" t="str">
        <x:v>SEBI</x:v>
      </x:c>
      <x:c r="E226" s="27" t="str">
        <x:v>Circular / Investor Disclosure</x:v>
      </x:c>
      <x:c r="F226" s="27" t="str">
        <x:v>CAP-LAW049</x:v>
      </x:c>
      <x:c r="G226" s="27" t="str">
        <x:v>Public Issue Issuer / Merchant Banker</x:v>
      </x:c>
      <x:c r="H226" s="27" t="str">
        <x:v>Mandatory / Conditional</x:v>
      </x:c>
      <x:c r="I226" s="27" t="str">
        <x:v>INCLUDE – Conditional Corporate Action</x:v>
      </x:c>
      <x:c r="J226" s="27" t="str">
        <x:v>Issue/corporate action</x:v>
      </x:c>
      <x:c r="K226" s="27" t="str">
        <x:v>ISSUE_OR_CORPORATE_ACTION</x:v>
      </x:c>
      <x:c r="L226" s="27" t="str">
        <x:v>Extract issuer/listed-company scope</x:v>
      </x:c>
      <x:c r="M226" s="27" t="str">
        <x:v>Applies when the listed/proposed-to-be-listed company undertakes the stated issue or corporate action.</x:v>
      </x:c>
      <x:c r="N226" s="27" t="str">
        <x:v>Main-board public issue requiring an audiovisual presentation of key offer-document disclosures.</x:v>
      </x:c>
      <x:c r="O226" s="27" t="str">
        <x:v>https://www.sebi.gov.in/legal/circulars/may-2024/audiovisual-av-presentation-of-disclosures-made-in-public-issue-offer-documents_83569.html</x:v>
      </x:c>
      <x:c r="P226" s="27" t="str">
        <x:v>Yes</x:v>
      </x:c>
      <x:c r="Q226" s="27" t="str">
        <x:v>HIGH</x:v>
      </x:c>
    </x:row>
    <x:row r="227">
      <x:c r="A227" s="27" t="str">
        <x:v>CAP-LAW223</x:v>
      </x:c>
      <x:c r="B227" s="27" t="str">
        <x:v>PENDING APPROVAL</x:v>
      </x:c>
      <x:c r="C227" s="27" t="str">
        <x:v>Introduction of Issue Summary Document and dissemination of issue advertisements dated February 15, 2023</x:v>
      </x:c>
      <x:c r="D227" s="27" t="str">
        <x:v>SEBI</x:v>
      </x:c>
      <x:c r="E227" s="27" t="str">
        <x:v>Circular / Structured Issue Data</x:v>
      </x:c>
      <x:c r="F227" s="27" t="str">
        <x:v>CAP-LAW049</x:v>
      </x:c>
      <x:c r="G227" s="27" t="str">
        <x:v>Issuer / Stock Exchange / Depository</x:v>
      </x:c>
      <x:c r="H227" s="27" t="str">
        <x:v>Mandatory / Conditional</x:v>
      </x:c>
      <x:c r="I227" s="27" t="str">
        <x:v>INCLUDE – Conditional Corporate Action</x:v>
      </x:c>
      <x:c r="J227" s="27" t="str">
        <x:v>Issue/corporate action</x:v>
      </x:c>
      <x:c r="K227" s="27" t="str">
        <x:v>ISSUE_OR_CORPORATE_ACTION</x:v>
      </x:c>
      <x:c r="L227" s="27" t="str">
        <x:v>Extract issuer/listed-company scope</x:v>
      </x:c>
      <x:c r="M227" s="27" t="str">
        <x:v>Applies when the listed/proposed-to-be-listed company undertakes the stated issue or corporate action.</x:v>
      </x:c>
      <x:c r="N227" s="27" t="str">
        <x:v>Public, rights, preferential or QIP issue enters a stage for which structured Issue Summary Document data and advertisement dissemination are prescribed.</x:v>
      </x:c>
      <x:c r="O227" s="27" t="str">
        <x:v>https://www.sebi.gov.in/legal/circulars/feb-2023/introduction-of-issue-summary-document-isd-and-dissemination-of-issue-advertisements_68057.html</x:v>
      </x:c>
      <x:c r="P227" s="27" t="str">
        <x:v>Yes</x:v>
      </x:c>
      <x:c r="Q227" s="27" t="str">
        <x:v>HIGH</x:v>
      </x:c>
    </x:row>
    <x:row r="228">
      <x:c r="A228" s="27" t="str">
        <x:v>CAP-LAW224</x:v>
      </x:c>
      <x:c r="B228" s="27" t="str">
        <x:v>PENDING APPROVAL</x:v>
      </x:c>
      <x:c r="C228" s="27" t="str">
        <x:v>Format for statement of deviation or variation in use of proceeds of public issue, rights issue, preferential issue and QIP dated December 24, 2019</x:v>
      </x:c>
      <x:c r="D228" s="27" t="str">
        <x:v>SEBI</x:v>
      </x:c>
      <x:c r="E228" s="27" t="str">
        <x:v>Circular / Proceeds Monitoring Disclosure</x:v>
      </x:c>
      <x:c r="F228" s="27" t="str">
        <x:v>CAP-LAW053</x:v>
      </x:c>
      <x:c r="G228" s="27" t="str">
        <x:v>Listed Equity Issuer</x:v>
      </x:c>
      <x:c r="H228" s="27" t="str">
        <x:v>Mandatory / Conditional</x:v>
      </x:c>
      <x:c r="I228" s="27" t="str">
        <x:v>INCLUDE – Listed Entity Core</x:v>
      </x:c>
      <x:c r="J228" s="27" t="str">
        <x:v>Listed entity core</x:v>
      </x:c>
      <x:c r="K228" s="27" t="str">
        <x:v>EQUITY_OR_APPLICABLE_LISTED_SECURITY</x:v>
      </x:c>
      <x:c r="L228" s="27" t="str">
        <x:v>Extract listed-company scope</x:v>
      </x:c>
      <x:c r="M228" s="27" t="str">
        <x:v>Direct listed-company family; provision-level exemptions, thresholds and security-type limits remain for P-2.</x:v>
      </x:c>
      <x:c r="N228" s="27" t="str">
        <x:v>Listed entity has raised funds through a public issue, rights issue, preferential issue or QIP and must report use of proceeds.</x:v>
      </x:c>
      <x:c r="O228" s="27" t="str">
        <x:v>https://www.sebi.gov.in/legal/circulars/dec-2019/format-on-statement-of-deviation-or-variation-for-proceeds-of-public-issue-rights-issue-preferential-issue-qualified-institutions-placement-qip-etc-_45447.html</x:v>
      </x:c>
      <x:c r="P228" s="27" t="str">
        <x:v>Yes</x:v>
      </x:c>
      <x:c r="Q228" s="27" t="str">
        <x:v>HIGH</x:v>
      </x:c>
    </x:row>
    <x:row r="229">
      <x:c r="A229" s="27" t="str">
        <x:v>CAP-LAW225</x:v>
      </x:c>
      <x:c r="B229" s="27" t="str">
        <x:v>PENDING APPROVAL</x:v>
      </x:c>
      <x:c r="C229" s="27" t="str">
        <x:v>Guidelines on issuance of non-convertible debt instruments with warrants under the QIP chapter dated August 13, 2021</x:v>
      </x:c>
      <x:c r="D229" s="27" t="str">
        <x:v>SEBI</x:v>
      </x:c>
      <x:c r="E229" s="27" t="str">
        <x:v>Circular / QIP Instrument Framework</x:v>
      </x:c>
      <x:c r="F229" s="27" t="str">
        <x:v>CAP-LAW049</x:v>
      </x:c>
      <x:c r="G229" s="27" t="str">
        <x:v>Listed Equity Issuer / Merchant Banker</x:v>
      </x:c>
      <x:c r="H229" s="27" t="str">
        <x:v>Mandatory / Conditional</x:v>
      </x:c>
      <x:c r="I229" s="27" t="str">
        <x:v>INCLUDE – Conditional Corporate Action</x:v>
      </x:c>
      <x:c r="J229" s="27" t="str">
        <x:v>Issue/corporate action</x:v>
      </x:c>
      <x:c r="K229" s="27" t="str">
        <x:v>ISSUE_OR_CORPORATE_ACTION</x:v>
      </x:c>
      <x:c r="L229" s="27" t="str">
        <x:v>Extract issuer/listed-company scope</x:v>
      </x:c>
      <x:c r="M229" s="27" t="str">
        <x:v>Applies when the listed/proposed-to-be-listed company undertakes the stated issue or corporate action.</x:v>
      </x:c>
      <x:c r="N229" s="27" t="str">
        <x:v>Listed issuer undertakes a QIP of non-convertible debt instruments together with warrants.</x:v>
      </x:c>
      <x:c r="O229" s="27" t="str">
        <x:v>https://www.sebi.gov.in/legal/circulars/aug-2021/guidelines-on-issuance-of-non-convertible-debt-instruments-along-with-warrants-ncds-with-warrants-in-terms-of-chapter-vi-qualified-institutions-placement-of-sebi-issue-of-capital-and-disclosure-_51827.html</x:v>
      </x:c>
      <x:c r="P229" s="27" t="str">
        <x:v>Yes</x:v>
      </x:c>
      <x:c r="Q229" s="27" t="str">
        <x:v>HIGH</x:v>
      </x:c>
    </x:row>
    <x:row r="230">
      <x:c r="A230" s="27" t="str">
        <x:v>CAP-LAW226</x:v>
      </x:c>
      <x:c r="B230" s="27" t="str">
        <x:v>PENDING APPROVAL</x:v>
      </x:c>
      <x:c r="C230" s="27" t="str">
        <x:v>Streamlining IPOs with UPI in ASBA and redressal of investor grievances dated March 16, 2021</x:v>
      </x:c>
      <x:c r="D230" s="27" t="str">
        <x:v>SEBI</x:v>
      </x:c>
      <x:c r="E230" s="27" t="str">
        <x:v>Circular / UPI-ASBA and Grievances</x:v>
      </x:c>
      <x:c r="F230" s="27" t="str">
        <x:v>CAP-LAW049</x:v>
      </x:c>
      <x:c r="G230" s="27" t="str">
        <x:v>Public Issue Issuer / Intermediaries</x:v>
      </x:c>
      <x:c r="H230" s="27" t="str">
        <x:v>Mandatory / Conditional</x:v>
      </x:c>
      <x:c r="I230" s="27" t="str">
        <x:v>INCLUDE – Conditional Corporate Action</x:v>
      </x:c>
      <x:c r="J230" s="27" t="str">
        <x:v>Issue/corporate action</x:v>
      </x:c>
      <x:c r="K230" s="27" t="str">
        <x:v>ISSUE_OR_CORPORATE_ACTION</x:v>
      </x:c>
      <x:c r="L230" s="27" t="str">
        <x:v>Extract issuer/listed-company scope</x:v>
      </x:c>
      <x:c r="M230" s="27" t="str">
        <x:v>Applies when the listed/proposed-to-be-listed company undertakes the stated issue or corporate action.</x:v>
      </x:c>
      <x:c r="N230" s="27" t="str">
        <x:v>Retail individual investor applies in an IPO through UPI within the ASBA framework.</x:v>
      </x:c>
      <x:c r="O230" s="27" t="str">
        <x:v>https://www.sebi.gov.in/legal/circulars/mar-2021/streamlining-the-process-of-ipos-with-upi-in-asba-and-redressal-of-investors-grievances_49522.html</x:v>
      </x:c>
      <x:c r="P230" s="27" t="str">
        <x:v>Yes</x:v>
      </x:c>
      <x:c r="Q230" s="27" t="str">
        <x:v>HIGH</x:v>
      </x:c>
    </x:row>
    <x:row r="231">
      <x:c r="A231" s="27" t="str">
        <x:v>CAP-LAW227</x:v>
      </x:c>
      <x:c r="B231" s="27" t="str">
        <x:v>PENDING APPROVAL</x:v>
      </x:c>
      <x:c r="C231" s="27" t="str">
        <x:v>Framework for considering unaffected price for transactions upon confirmation of market rumour dated May 21, 2024</x:v>
      </x:c>
      <x:c r="D231" s="27" t="str">
        <x:v>SEBI</x:v>
      </x:c>
      <x:c r="E231" s="27" t="str">
        <x:v>Circular / Pricing</x:v>
      </x:c>
      <x:c r="F231" s="27" t="str">
        <x:v>CAP-LAW053</x:v>
      </x:c>
      <x:c r="G231" s="27" t="str">
        <x:v>Listed Equity Issuer</x:v>
      </x:c>
      <x:c r="H231" s="27" t="str">
        <x:v>Mandatory / Conditional</x:v>
      </x:c>
      <x:c r="I231" s="27" t="str">
        <x:v>INCLUDE – Listed Entity Core</x:v>
      </x:c>
      <x:c r="J231" s="27" t="str">
        <x:v>Listed entity core</x:v>
      </x:c>
      <x:c r="K231" s="27" t="str">
        <x:v>EQUITY_OR_APPLICABLE_LISTED_SECURITY</x:v>
      </x:c>
      <x:c r="L231" s="27" t="str">
        <x:v>Extract listed-company scope</x:v>
      </x:c>
      <x:c r="M231" s="27" t="str">
        <x:v>Direct listed-company family; provision-level exemptions, thresholds and security-type limits remain for P-2.</x:v>
      </x:c>
      <x:c r="N231" s="27" t="str">
        <x:v>Pricing of a transaction, including an applicable preferential issue, is affected by confirmation of a market rumour under the LODR framework.</x:v>
      </x:c>
      <x:c r="O231" s="27" t="str">
        <x:v>https://www.sebi.gov.in/legal/circulars/may-2024/framework-for-considering-unaffected-price-for-transactions-upon-confirmation-of-market-rumour_83483.html</x:v>
      </x:c>
      <x:c r="P231" s="27" t="str">
        <x:v>Yes</x:v>
      </x:c>
      <x:c r="Q231" s="27" t="str">
        <x:v>HIGH</x:v>
      </x:c>
    </x:row>
    <x:row r="232">
      <x:c r="A232" s="27" t="str">
        <x:v>CAP-LAW228</x:v>
      </x:c>
      <x:c r="B232" s="27" t="str">
        <x:v>PENDING APPROVAL</x:v>
      </x:c>
      <x:c r="C232" s="27" t="str">
        <x:v>Relaxation from the applicability of the LODR Master Circular on non-compliance with Minimum Public Shareholding requirements dated April 7, 2026</x:v>
      </x:c>
      <x:c r="D232" s="27" t="str">
        <x:v>SEBI</x:v>
      </x:c>
      <x:c r="E232" s="27" t="str">
        <x:v>Circular / Temporary MPS Relief</x:v>
      </x:c>
      <x:c r="F232" s="27" t="str">
        <x:v>CAP-LAW053</x:v>
      </x:c>
      <x:c r="G232" s="27" t="str">
        <x:v>Listed Entity</x:v>
      </x:c>
      <x:c r="H232" s="27" t="str">
        <x:v>Mandatory / Conditional</x:v>
      </x:c>
      <x:c r="I232" s="27" t="str">
        <x:v>INCLUDE – Listed Entity Core</x:v>
      </x:c>
      <x:c r="J232" s="27" t="str">
        <x:v>Listed entity core</x:v>
      </x:c>
      <x:c r="K232" s="27" t="str">
        <x:v>EQUITY_OR_APPLICABLE_LISTED_SECURITY</x:v>
      </x:c>
      <x:c r="L232" s="27" t="str">
        <x:v>Extract listed-company scope</x:v>
      </x:c>
      <x:c r="M232" s="27" t="str">
        <x:v>Direct listed-company family; provision-level exemptions, thresholds and security-type limits remain for P-2.</x:v>
      </x:c>
      <x:c r="N232" s="27" t="str">
        <x:v>Listed entity is within the category and period covered by the April 7, 2026 relaxation concerning consequences of MPS non-compliance.</x:v>
      </x:c>
      <x:c r="O232" s="27" t="str">
        <x:v>https://www.sebi.gov.in/legal/circulars/apr-2026/relaxation-from-the-applicability-of-sebi-master-circular-for-compliance-with-the-provisions-of-the-sebi-listing-obligations-and-disclosure-requirements-regulations-2015-on-non-compliance-with-the-_100787.html</x:v>
      </x:c>
      <x:c r="P232" s="27" t="str">
        <x:v>Yes</x:v>
      </x:c>
      <x:c r="Q232" s="27" t="str">
        <x:v>HIGH</x:v>
      </x:c>
    </x:row>
    <x:row r="233">
      <x:c r="A233" s="27" t="str">
        <x:v>CAP-LAW229</x:v>
      </x:c>
      <x:c r="B233" s="27" t="str">
        <x:v>PENDING APPROVAL</x:v>
      </x:c>
      <x:c r="C233" s="27" t="str">
        <x:v>Implementation of recommendations of the Expert Committee for facilitating ease of doing business for listed entities dated December 31, 2024</x:v>
      </x:c>
      <x:c r="D233" s="27" t="str">
        <x:v>SEBI</x:v>
      </x:c>
      <x:c r="E233" s="27" t="str">
        <x:v>Circular / Ease of Doing Business</x:v>
      </x:c>
      <x:c r="F233" s="27" t="str">
        <x:v>CAP-LAW053</x:v>
      </x:c>
      <x:c r="G233" s="27" t="str">
        <x:v>Listed Entity</x:v>
      </x:c>
      <x:c r="H233" s="27" t="str">
        <x:v>Mandatory / Conditional</x:v>
      </x:c>
      <x:c r="I233" s="27" t="str">
        <x:v>INCLUDE – Listed Entity Core</x:v>
      </x:c>
      <x:c r="J233" s="27" t="str">
        <x:v>Listed entity core</x:v>
      </x:c>
      <x:c r="K233" s="27" t="str">
        <x:v>EQUITY_OR_APPLICABLE_LISTED_SECURITY</x:v>
      </x:c>
      <x:c r="L233" s="27" t="str">
        <x:v>Extract listed-company scope</x:v>
      </x:c>
      <x:c r="M233" s="27" t="str">
        <x:v>Direct listed-company family; provision-level exemptions, thresholds and security-type limits remain for P-2.</x:v>
      </x:c>
      <x:c r="N233" s="27" t="str">
        <x:v>Listed entity is subject to revised LODR governance, disclosure, secretarial-audit, filing or process requirements implemented through the circular.</x:v>
      </x:c>
      <x:c r="O233" s="27" t="str">
        <x:v>https://www.sebi.gov.in/legal/circulars/dec-2024/circular-for-implementation-of-recommendations-of-the-expert-committee-for-facilitating-ease-of-doing-business-for-listed-entities_90406.html</x:v>
      </x:c>
      <x:c r="P233" s="27" t="str">
        <x:v>Yes</x:v>
      </x:c>
      <x:c r="Q233" s="27" t="str">
        <x:v>HIGH</x:v>
      </x:c>
    </x:row>
    <x:row r="234">
      <x:c r="A234" s="27" t="str">
        <x:v>CAP-LAW230</x:v>
      </x:c>
      <x:c r="B234" s="27" t="str">
        <x:v>PENDING APPROVAL</x:v>
      </x:c>
      <x:c r="C234" s="27" t="str">
        <x:v>Industry Standards on Regulation 30 of the SEBI LODR Regulations dated February 25, 2025</x:v>
      </x:c>
      <x:c r="D234" s="27" t="str">
        <x:v>SEBI</x:v>
      </x:c>
      <x:c r="E234" s="27" t="str">
        <x:v>Circular / Industry Standards</x:v>
      </x:c>
      <x:c r="F234" s="27" t="str">
        <x:v>CAP-LAW053</x:v>
      </x:c>
      <x:c r="G234" s="27" t="str">
        <x:v>Listed Entity</x:v>
      </x:c>
      <x:c r="H234" s="27" t="str">
        <x:v>Mandatory / Conditional</x:v>
      </x:c>
      <x:c r="I234" s="27" t="str">
        <x:v>INCLUDE – Listed Entity Core</x:v>
      </x:c>
      <x:c r="J234" s="27" t="str">
        <x:v>Listed entity core</x:v>
      </x:c>
      <x:c r="K234" s="27" t="str">
        <x:v>EQUITY_OR_APPLICABLE_LISTED_SECURITY</x:v>
      </x:c>
      <x:c r="L234" s="27" t="str">
        <x:v>Extract listed-company scope</x:v>
      </x:c>
      <x:c r="M234" s="27" t="str">
        <x:v>Direct listed-company family; provision-level exemptions, thresholds and security-type limits remain for P-2.</x:v>
      </x:c>
      <x:c r="N234" s="27" t="str">
        <x:v>Listed entity assesses, prepares, approves or disseminates disclosure of an event or information under Regulation 30 and Schedule III.</x:v>
      </x:c>
      <x:c r="O234" s="27" t="str">
        <x:v>https://www.sebi.gov.in/legal/circulars/feb-2025/industry-standards-on-regulation-30-of-sebi-listing-obligations-and-disclosure-requirements-regulations-2015_92172.html</x:v>
      </x:c>
      <x:c r="P234" s="27" t="str">
        <x:v>Yes</x:v>
      </x:c>
      <x:c r="Q234" s="27" t="str">
        <x:v>HIGH</x:v>
      </x:c>
    </x:row>
    <x:row r="235">
      <x:c r="A235" s="27" t="str">
        <x:v>CAP-LAW231</x:v>
      </x:c>
      <x:c r="B235" s="27" t="str">
        <x:v>PENDING APPROVAL</x:v>
      </x:c>
      <x:c r="C235" s="27" t="str">
        <x:v>Minimum information to be provided to the Audit Committee and shareholders for approval of Related Party Transactions dated October 13, 2025</x:v>
      </x:c>
      <x:c r="D235" s="27" t="str">
        <x:v>SEBI</x:v>
      </x:c>
      <x:c r="E235" s="27" t="str">
        <x:v>Circular / Related Party Transaction Standards</x:v>
      </x:c>
      <x:c r="F235" s="27" t="str">
        <x:v>CAP-LAW053</x:v>
      </x:c>
      <x:c r="G235" s="27" t="str">
        <x:v>Listed Entity</x:v>
      </x:c>
      <x:c r="H235" s="27" t="str">
        <x:v>Mandatory / Conditional</x:v>
      </x:c>
      <x:c r="I235" s="27" t="str">
        <x:v>INCLUDE – Listed Entity Core</x:v>
      </x:c>
      <x:c r="J235" s="27" t="str">
        <x:v>Listed entity core</x:v>
      </x:c>
      <x:c r="K235" s="27" t="str">
        <x:v>EQUITY_OR_APPLICABLE_LISTED_SECURITY</x:v>
      </x:c>
      <x:c r="L235" s="27" t="str">
        <x:v>Extract listed-company scope</x:v>
      </x:c>
      <x:c r="M235" s="27" t="str">
        <x:v>Direct listed-company family; provision-level exemptions, thresholds and security-type limits remain for P-2.</x:v>
      </x:c>
      <x:c r="N235" s="27" t="str">
        <x:v>Listed entity or subsidiary proposes, reviews, renews or modifies a related-party transaction requiring audit committee or shareholder approval.</x:v>
      </x:c>
      <x:c r="O235" s="27" t="str">
        <x:v>https://www.sebi.gov.in/legal/circulars/oct-2025/minimum-information-to-be-provided-to-the-audit-committee-and-shareholders-for-approval-of-related-party-transactions_97281.html</x:v>
      </x:c>
      <x:c r="P235" s="27" t="str">
        <x:v>Yes</x:v>
      </x:c>
      <x:c r="Q235" s="27" t="str">
        <x:v>HIGH</x:v>
      </x:c>
    </x:row>
    <x:row r="236">
      <x:c r="A236" s="27" t="str">
        <x:v>CAP-LAW232</x:v>
      </x:c>
      <x:c r="B236" s="27" t="str">
        <x:v>PENDING APPROVAL</x:v>
      </x:c>
      <x:c r="C236" s="27" t="str">
        <x:v>Disclosure of material events or information under Regulations 30 and 30A of the SEBI LODR Regulations dated July 13, 2023</x:v>
      </x:c>
      <x:c r="D236" s="27" t="str">
        <x:v>SEBI</x:v>
      </x:c>
      <x:c r="E236" s="27" t="str">
        <x:v>Circular / Material Event Disclosure</x:v>
      </x:c>
      <x:c r="F236" s="27" t="str">
        <x:v>CAP-LAW053</x:v>
      </x:c>
      <x:c r="G236" s="27" t="str">
        <x:v>Listed Entity</x:v>
      </x:c>
      <x:c r="H236" s="27" t="str">
        <x:v>Mandatory / Conditional</x:v>
      </x:c>
      <x:c r="I236" s="27" t="str">
        <x:v>INCLUDE – Listed Entity Core</x:v>
      </x:c>
      <x:c r="J236" s="27" t="str">
        <x:v>Listed entity core</x:v>
      </x:c>
      <x:c r="K236" s="27" t="str">
        <x:v>EQUITY_OR_APPLICABLE_LISTED_SECURITY</x:v>
      </x:c>
      <x:c r="L236" s="27" t="str">
        <x:v>Extract listed-company scope</x:v>
      </x:c>
      <x:c r="M236" s="27" t="str">
        <x:v>Direct listed-company family; provision-level exemptions, thresholds and security-type limits remain for P-2.</x:v>
      </x:c>
      <x:c r="N236" s="27" t="str">
        <x:v>Listed entity experiences or becomes aware of a Schedule III event, material information or an agreement required to be disclosed under Regulations 30 or 30A.</x:v>
      </x:c>
      <x:c r="O236" s="27" t="str">
        <x:v>https://www.sebi.gov.in/legal/circulars/jul-2023/disclosure-of-material-events-information-by-listed-entities-under-regulations-30-and-30a-of-securities-and-exchange-board-of-india-listing-obligations-and-disclosure-requirements-regulations-201-_73910.html</x:v>
      </x:c>
      <x:c r="P236" s="27" t="str">
        <x:v>Yes</x:v>
      </x:c>
      <x:c r="Q236" s="27" t="str">
        <x:v>HIGH</x:v>
      </x:c>
    </x:row>
    <x:row r="237">
      <x:c r="A237" s="27" t="str">
        <x:v>CAP-LAW233</x:v>
      </x:c>
      <x:c r="B237" s="27" t="str">
        <x:v>PENDING APPROVAL</x:v>
      </x:c>
      <x:c r="C237" s="27" t="str">
        <x:v>Format of compliance report on Corporate Governance by listed entities dated May 31, 2021</x:v>
      </x:c>
      <x:c r="D237" s="27" t="str">
        <x:v>SEBI</x:v>
      </x:c>
      <x:c r="E237" s="27" t="str">
        <x:v>Circular / Governance Reporting Format</x:v>
      </x:c>
      <x:c r="F237" s="27" t="str">
        <x:v>CAP-LAW053</x:v>
      </x:c>
      <x:c r="G237" s="27" t="str">
        <x:v>Listed Entity</x:v>
      </x:c>
      <x:c r="H237" s="27" t="str">
        <x:v>Mandatory / Conditional</x:v>
      </x:c>
      <x:c r="I237" s="27" t="str">
        <x:v>INCLUDE – Listed Entity Core</x:v>
      </x:c>
      <x:c r="J237" s="27" t="str">
        <x:v>Listed entity core</x:v>
      </x:c>
      <x:c r="K237" s="27" t="str">
        <x:v>EQUITY_OR_APPLICABLE_LISTED_SECURITY</x:v>
      </x:c>
      <x:c r="L237" s="27" t="str">
        <x:v>Extract listed-company scope</x:v>
      </x:c>
      <x:c r="M237" s="27" t="str">
        <x:v>Direct listed-company family; provision-level exemptions, thresholds and security-type limits remain for P-2.</x:v>
      </x:c>
      <x:c r="N237" s="27" t="str">
        <x:v>Listed entity is required to submit quarterly, annual or other prescribed corporate-governance compliance reports.</x:v>
      </x:c>
      <x:c r="O237" s="27" t="str">
        <x:v>https://www.sebi.gov.in/legal/circulars/may-2021/format-of-compliance-report-on-corporate-governance-by-listed-entities_50338.html</x:v>
      </x:c>
      <x:c r="P237" s="27" t="str">
        <x:v>Yes</x:v>
      </x:c>
      <x:c r="Q237" s="27" t="str">
        <x:v>HIGH</x:v>
      </x:c>
    </x:row>
    <x:row r="238">
      <x:c r="A238" s="27" t="str">
        <x:v>CAP-LAW234</x:v>
      </x:c>
      <x:c r="B238" s="27" t="str">
        <x:v>PENDING APPROVAL</x:v>
      </x:c>
      <x:c r="C238" s="27" t="str">
        <x:v>Format for annual secretarial audit report and annual secretarial compliance report for listed entities and material subsidiaries dated February 8, 2019</x:v>
      </x:c>
      <x:c r="D238" s="27" t="str">
        <x:v>SEBI</x:v>
      </x:c>
      <x:c r="E238" s="27" t="str">
        <x:v>Circular / Secretarial Audit Format</x:v>
      </x:c>
      <x:c r="F238" s="27" t="str">
        <x:v>CAP-LAW053</x:v>
      </x:c>
      <x:c r="G238" s="27" t="str">
        <x:v>Listed Entity / Material Subsidiary</x:v>
      </x:c>
      <x:c r="H238" s="27" t="str">
        <x:v>Mandatory / Conditional</x:v>
      </x:c>
      <x:c r="I238" s="27" t="str">
        <x:v>INCLUDE – Listed Entity Core</x:v>
      </x:c>
      <x:c r="J238" s="27" t="str">
        <x:v>Listed entity core</x:v>
      </x:c>
      <x:c r="K238" s="27" t="str">
        <x:v>EQUITY_OR_APPLICABLE_LISTED_SECURITY</x:v>
      </x:c>
      <x:c r="L238" s="27" t="str">
        <x:v>Extract listed-company scope</x:v>
      </x:c>
      <x:c r="M238" s="27" t="str">
        <x:v>Direct listed-company family; provision-level exemptions, thresholds and security-type limits remain for P-2.</x:v>
      </x:c>
      <x:c r="N238" s="27" t="str">
        <x:v>Listed entity or material unlisted Indian subsidiary prepares the annual secretarial audit report or annual secretarial compliance report.</x:v>
      </x:c>
      <x:c r="O238" s="27" t="str">
        <x:v>https://www.sebi.gov.in/legal/circulars/feb-2019/format-for-annual-secretarial-audit-report-and-annual-secretarial-compliance-report-for-listed-entities-and-their-material-subsidiaries_42015.html</x:v>
      </x:c>
      <x:c r="P238" s="27" t="str">
        <x:v>Yes</x:v>
      </x:c>
      <x:c r="Q238" s="27" t="str">
        <x:v>HIGH</x:v>
      </x:c>
    </x:row>
    <x:row r="239">
      <x:c r="A239" s="27" t="str">
        <x:v>CAP-LAW235</x:v>
      </x:c>
      <x:c r="B239" s="27" t="str">
        <x:v>PENDING APPROVAL</x:v>
      </x:c>
      <x:c r="C239" s="27" t="str">
        <x:v>Disclosure of shareholding pattern of promoters and promoter-group entities dated August 13, 2021</x:v>
      </x:c>
      <x:c r="D239" s="27" t="str">
        <x:v>SEBI</x:v>
      </x:c>
      <x:c r="E239" s="27" t="str">
        <x:v>Circular / Shareholding Pattern Disclosure</x:v>
      </x:c>
      <x:c r="F239" s="27" t="str">
        <x:v>CAP-LAW053</x:v>
      </x:c>
      <x:c r="G239" s="27" t="str">
        <x:v>Listed Entity</x:v>
      </x:c>
      <x:c r="H239" s="27" t="str">
        <x:v>Mandatory / Conditional</x:v>
      </x:c>
      <x:c r="I239" s="27" t="str">
        <x:v>INCLUDE – Listed Entity Core</x:v>
      </x:c>
      <x:c r="J239" s="27" t="str">
        <x:v>Listed entity core</x:v>
      </x:c>
      <x:c r="K239" s="27" t="str">
        <x:v>EQUITY_OR_APPLICABLE_LISTED_SECURITY</x:v>
      </x:c>
      <x:c r="L239" s="27" t="str">
        <x:v>Extract listed-company scope</x:v>
      </x:c>
      <x:c r="M239" s="27" t="str">
        <x:v>Direct listed-company family; provision-level exemptions, thresholds and security-type limits remain for P-2.</x:v>
      </x:c>
      <x:c r="N239" s="27" t="str">
        <x:v>Listed entity files its shareholding pattern and identifies promoter and promoter-group entities.</x:v>
      </x:c>
      <x:c r="O239" s="27" t="str">
        <x:v>https://www.sebi.gov.in/legal/circulars/aug-2021/disclosure-of-shareholding-pattern-of-promoter-s-and-promoter-group-entities_51847.html</x:v>
      </x:c>
      <x:c r="P239" s="27" t="str">
        <x:v>Yes</x:v>
      </x:c>
      <x:c r="Q239" s="27" t="str">
        <x:v>HIGH</x:v>
      </x:c>
    </x:row>
    <x:row r="240">
      <x:c r="A240" s="27" t="str">
        <x:v>CAP-LAW236</x:v>
      </x:c>
      <x:c r="B240" s="27" t="str">
        <x:v>PENDING APPROVAL</x:v>
      </x:c>
      <x:c r="C240" s="27" t="str">
        <x:v>Disclosure of significant beneficial ownership in the shareholding pattern dated December 7, 2018</x:v>
      </x:c>
      <x:c r="D240" s="27" t="str">
        <x:v>SEBI</x:v>
      </x:c>
      <x:c r="E240" s="27" t="str">
        <x:v>Circular / Significant Beneficial Ownership Disclosure</x:v>
      </x:c>
      <x:c r="F240" s="27" t="str">
        <x:v>CAP-LAW053</x:v>
      </x:c>
      <x:c r="G240" s="27" t="str">
        <x:v>Listed Entity</x:v>
      </x:c>
      <x:c r="H240" s="27" t="str">
        <x:v>Mandatory / Conditional</x:v>
      </x:c>
      <x:c r="I240" s="27" t="str">
        <x:v>INCLUDE – Listed Entity Core</x:v>
      </x:c>
      <x:c r="J240" s="27" t="str">
        <x:v>Listed entity core</x:v>
      </x:c>
      <x:c r="K240" s="27" t="str">
        <x:v>EQUITY_OR_APPLICABLE_LISTED_SECURITY</x:v>
      </x:c>
      <x:c r="L240" s="27" t="str">
        <x:v>Extract listed-company scope</x:v>
      </x:c>
      <x:c r="M240" s="27" t="str">
        <x:v>Direct listed-company family; provision-level exemptions, thresholds and security-type limits remain for P-2.</x:v>
      </x:c>
      <x:c r="N240" s="27" t="str">
        <x:v>Listed entity has significant beneficial owners whose holdings must be disclosed through the prescribed shareholding-pattern framework.</x:v>
      </x:c>
      <x:c r="O240" s="27" t="str">
        <x:v>https://www.sebi.gov.in/legal/circulars/dec-2018/disclosure-of-significant-beneficial-ownership-in-the-shareholding-pattern_41245.html</x:v>
      </x:c>
      <x:c r="P240" s="27" t="str">
        <x:v>Yes</x:v>
      </x:c>
      <x:c r="Q240" s="27" t="str">
        <x:v>HIGH</x:v>
      </x:c>
    </x:row>
    <x:row r="241">
      <x:c r="A241" s="27" t="str">
        <x:v>CAP-LAW237</x:v>
      </x:c>
      <x:c r="B241" s="27" t="str">
        <x:v>PENDING APPROVAL</x:v>
      </x:c>
      <x:c r="C241" s="27" t="str">
        <x:v>Master Circular for Substantial Acquisition of Shares and Takeovers dated February 16, 2023</x:v>
      </x:c>
      <x:c r="D241" s="27" t="str">
        <x:v>SEBI</x:v>
      </x:c>
      <x:c r="E241" s="27" t="str">
        <x:v>Master Circular</x:v>
      </x:c>
      <x:c r="F241" s="27" t="str">
        <x:v>CAP-LAW060</x:v>
      </x:c>
      <x:c r="G241" s="27" t="str">
        <x:v>Listed Equity Issuer / Acquirer / Merchant Banker</x:v>
      </x:c>
      <x:c r="H241" s="27" t="str">
        <x:v>Mandatory</x:v>
      </x:c>
      <x:c r="I241" s="27" t="str">
        <x:v>INCLUDE – Listed Entity Core</x:v>
      </x:c>
      <x:c r="J241" s="27" t="str">
        <x:v>Listed entity core</x:v>
      </x:c>
      <x:c r="K241" s="27" t="str">
        <x:v>EQUITY_OR_APPLICABLE_LISTED_SECURITY</x:v>
      </x:c>
      <x:c r="L241" s="27" t="str">
        <x:v>Extract listed-company scope</x:v>
      </x:c>
      <x:c r="M241" s="27" t="str">
        <x:v>Direct listed-company family; provision-level exemptions, thresholds and security-type limits remain for P-2.</x:v>
      </x:c>
      <x:c r="N241" s="27" t="str">
        <x:v>Acquisition of shares, voting rights or control in a listed target company, open offer, exemption report or related takeover filing.</x:v>
      </x:c>
      <x:c r="O241" s="27" t="str">
        <x:v>https://www.sebi.gov.in/legal/master-circulars/feb-2023/master-circular-for-substantial-acquisition-of-shares-and-takeovers_68091.html</x:v>
      </x:c>
      <x:c r="P241" s="27" t="str">
        <x:v>Yes</x:v>
      </x:c>
      <x:c r="Q241" s="27" t="str">
        <x:v>HIGH</x:v>
      </x:c>
    </x:row>
    <x:row r="242">
      <x:c r="A242" s="27" t="str">
        <x:v>CAP-LAW238</x:v>
      </x:c>
      <x:c r="B242" s="27" t="str">
        <x:v>PENDING APPROVAL</x:v>
      </x:c>
      <x:c r="C242" s="27" t="str">
        <x:v>Online Filing System for reports under Regulation 10(7) of the SAST Regulations dated March 20, 2025</x:v>
      </x:c>
      <x:c r="D242" s="27" t="str">
        <x:v>SEBI</x:v>
      </x:c>
      <x:c r="E242" s="27" t="str">
        <x:v>Circular / Online Filing Framework</x:v>
      </x:c>
      <x:c r="F242" s="27" t="str">
        <x:v>CAP-LAW060</x:v>
      </x:c>
      <x:c r="G242" s="27" t="str">
        <x:v>Acquirer / Person Acting in Concert / Merchant Banker</x:v>
      </x:c>
      <x:c r="H242" s="27" t="str">
        <x:v>Mandatory / Conditional</x:v>
      </x:c>
      <x:c r="I242" s="27" t="str">
        <x:v>INCLUDE – Listed Entity Core</x:v>
      </x:c>
      <x:c r="J242" s="27" t="str">
        <x:v>Listed entity core</x:v>
      </x:c>
      <x:c r="K242" s="27" t="str">
        <x:v>EQUITY_OR_APPLICABLE_LISTED_SECURITY</x:v>
      </x:c>
      <x:c r="L242" s="27" t="str">
        <x:v>Extract listed-company scope</x:v>
      </x:c>
      <x:c r="M242" s="27" t="str">
        <x:v>Direct listed-company family; provision-level exemptions, thresholds and security-type limits remain for P-2.</x:v>
      </x:c>
      <x:c r="N242" s="27" t="str">
        <x:v>An acquisition is claimed as exempt under Regulation 10 and requires a report under Regulation 10(7).</x:v>
      </x:c>
      <x:c r="O242" s="27" t="str">
        <x:v>https://www.sebi.gov.in/legal/circulars/mar-2025/online-filing-system-for-reports-filed-under-regulation-10-7-of-sebi-substantial-acquisition-of-shares-and-takeovers-regulations-2011_92791.html</x:v>
      </x:c>
      <x:c r="P242" s="27" t="str">
        <x:v>Yes</x:v>
      </x:c>
      <x:c r="Q242" s="27" t="str">
        <x:v>HIGH</x:v>
      </x:c>
    </x:row>
    <x:row r="243">
      <x:c r="A243" s="27" t="str">
        <x:v>CAP-LAW239</x:v>
      </x:c>
      <x:c r="B243" s="27" t="str">
        <x:v>PENDING APPROVAL</x:v>
      </x:c>
      <x:c r="C243" s="27" t="str">
        <x:v>Operationalisation of freezing of promoter holdings at ISIN level under the Buy-back Regulations dated July 21, 2026</x:v>
      </x:c>
      <x:c r="D243" s="27" t="str">
        <x:v>SEBI</x:v>
      </x:c>
      <x:c r="E243" s="27" t="str">
        <x:v>Circular / Buy-back Operational Framework</x:v>
      </x:c>
      <x:c r="F243" s="27" t="str">
        <x:v>CAP-LAW047</x:v>
      </x:c>
      <x:c r="G243" s="27" t="str">
        <x:v>Listed Equity Issuer / Promoter and Promoter Group / Depository</x:v>
      </x:c>
      <x:c r="H243" s="27" t="str">
        <x:v>Mandatory</x:v>
      </x:c>
      <x:c r="I243" s="27" t="str">
        <x:v>INCLUDE – Conditional Corporate Action</x:v>
      </x:c>
      <x:c r="J243" s="27" t="str">
        <x:v>Issue/corporate action</x:v>
      </x:c>
      <x:c r="K243" s="27" t="str">
        <x:v>ISSUE_OR_CORPORATE_ACTION</x:v>
      </x:c>
      <x:c r="L243" s="27" t="str">
        <x:v>Extract issuer/listed-company scope</x:v>
      </x:c>
      <x:c r="M243" s="27" t="str">
        <x:v>Applies when the listed/proposed-to-be-listed company undertakes the stated issue or corporate action.</x:v>
      </x:c>
      <x:c r="N243" s="27" t="str">
        <x:v>A listed company undertakes a tender-offer buy-back subject to Regulation 24(i)(ea).</x:v>
      </x:c>
      <x:c r="O243" s="27" t="str">
        <x:v>https://www.sebi.gov.in/legal/circulars/jul-2026/operationalisation-of-freezing-of-holdings-of-promoter-and-promoter-group-including-their-associates-promoter-holdings-at-the-isin-level-under-regulation-24-i-ea-of-the-sebi-buy-back-of-securitie-_102978.html</x:v>
      </x:c>
      <x:c r="P243" s="27" t="str">
        <x:v>Yes</x:v>
      </x:c>
      <x:c r="Q243" s="27" t="str">
        <x:v>HIGH</x:v>
      </x:c>
    </x:row>
    <x:row r="244">
      <x:c r="A244" s="27" t="str">
        <x:v>CAP-LAW240</x:v>
      </x:c>
      <x:c r="B244" s="27" t="str"/>
      <x:c r="C244" s="27" t="str">
        <x:v>Competition Commission of India (Combinations) Regulations, 2024</x:v>
      </x:c>
      <x:c r="D244" s="27" t="str">
        <x:v>CCI</x:v>
      </x:c>
      <x:c r="E244" s="27" t="str">
        <x:v>Regulations</x:v>
      </x:c>
      <x:c r="F244" s="27" t="str">
        <x:v>CAP-LAW026</x:v>
      </x:c>
      <x:c r="G244" s="27" t="str">
        <x:v>Acquirer / Target Enterprise / Listed Entity</x:v>
      </x:c>
      <x:c r="H244" s="27" t="str">
        <x:v>Mandatory / Conditional</x:v>
      </x:c>
      <x:c r="I244" s="27" t="str">
        <x:v>EXCLUDE – Other General Law</x:v>
      </x:c>
      <x:c r="J244" s="27" t="str">
        <x:v>Other cross-regulatory law</x:v>
      </x:c>
      <x:c r="K244" s="27" t="str">
        <x:v>OTHER_RUNTIME_OVERLAY</x:v>
      </x:c>
      <x:c r="L244" s="27" t="str">
        <x:v>Remain in owning dataset</x:v>
      </x:c>
      <x:c r="M244" s="27" t="str">
        <x:v>Not owned by the Common SEBI Listed-Entity Overlay.</x:v>
      </x:c>
      <x:c r="N244" s="27" t="str">
        <x:v>An acquisition, merger or amalgamation meets the asset, turnover or deal-value thresholds and is not exempt.</x:v>
      </x:c>
      <x:c r="O244" s="27" t="str">
        <x:v>https://www.cci.gov.in/combination/legal-framwork/regulations</x:v>
      </x:c>
      <x:c r="P244" s="27" t="str">
        <x:v>Yes</x:v>
      </x:c>
      <x:c r="Q244" s="27" t="str">
        <x:v>LOW</x:v>
      </x:c>
    </x:row>
    <x:row r="245">
      <x:c r="A245" s="27" t="str">
        <x:v>CAP-LAW241</x:v>
      </x:c>
      <x:c r="B245" s="27" t="str"/>
      <x:c r="C245" s="27" t="str">
        <x:v>Competition (Minimum Value of Assets or Turnover) Rules, 2024</x:v>
      </x:c>
      <x:c r="D245" s="27" t="str">
        <x:v>CCI</x:v>
      </x:c>
      <x:c r="E245" s="27" t="str">
        <x:v>Rules</x:v>
      </x:c>
      <x:c r="F245" s="27" t="str">
        <x:v>CAP-LAW026</x:v>
      </x:c>
      <x:c r="G245" s="27" t="str">
        <x:v>Acquirer / Target Enterprise / Listed Entity</x:v>
      </x:c>
      <x:c r="H245" s="27" t="str">
        <x:v>Mandatory / Conditional</x:v>
      </x:c>
      <x:c r="I245" s="27" t="str">
        <x:v>EXCLUDE – Other General Law</x:v>
      </x:c>
      <x:c r="J245" s="27" t="str">
        <x:v>Other cross-regulatory law</x:v>
      </x:c>
      <x:c r="K245" s="27" t="str">
        <x:v>OTHER_RUNTIME_OVERLAY</x:v>
      </x:c>
      <x:c r="L245" s="27" t="str">
        <x:v>Remain in owning dataset</x:v>
      </x:c>
      <x:c r="M245" s="27" t="str">
        <x:v>Not owned by the Common SEBI Listed-Entity Overlay.</x:v>
      </x:c>
      <x:c r="N245" s="27" t="str">
        <x:v>A transaction requires assessment of the target-based de-minimis exemption under merger-control law.</x:v>
      </x:c>
      <x:c r="O245" s="27" t="str">
        <x:v>https://www.cci.gov.in/combination/legal-framwork/notifications/details/25/0</x:v>
      </x:c>
      <x:c r="P245" s="27" t="str">
        <x:v>Yes</x:v>
      </x:c>
      <x:c r="Q245" s="27" t="str">
        <x:v>LOW</x:v>
      </x:c>
    </x:row>
    <x:row r="246">
      <x:c r="A246" s="27" t="str">
        <x:v>CAP-LAW242</x:v>
      </x:c>
      <x:c r="B246" s="27" t="str"/>
      <x:c r="C246" s="27" t="str">
        <x:v>Companies (Compromises, Arrangements and Amalgamations) Rules, 2016, as amended</x:v>
      </x:c>
      <x:c r="D246" s="27" t="str">
        <x:v>MCA</x:v>
      </x:c>
      <x:c r="E246" s="27" t="str">
        <x:v>Rules</x:v>
      </x:c>
      <x:c r="F246" s="27" t="str">
        <x:v>CAP-LAW005</x:v>
      </x:c>
      <x:c r="G246" s="27" t="str">
        <x:v>Listed Equity Issuer / Acquirer / Transferor and Transferee Companies</x:v>
      </x:c>
      <x:c r="H246" s="27" t="str">
        <x:v>Mandatory / Conditional</x:v>
      </x:c>
      <x:c r="I246" s="27" t="str">
        <x:v>EXCLUDE – Common Corporate Core</x:v>
      </x:c>
      <x:c r="J246" s="27" t="str">
        <x:v>Corporate law</x:v>
      </x:c>
      <x:c r="K246" s="27" t="str">
        <x:v>CORPORATE_APPLICABILITY</x:v>
      </x:c>
      <x:c r="L246" s="27" t="str">
        <x:v>Runtime Common Corporate Core</x:v>
      </x:c>
      <x:c r="M246" s="27" t="str">
        <x:v>Owned by the separate Common Corporate Core and must not be duplicated in the SEBI overlay.</x:v>
      </x:c>
      <x:c r="N246" s="27" t="str">
        <x:v>An acquisition, merger, takeover, capital reduction or delisting is implemented through a scheme of compromise or arrangement.</x:v>
      </x:c>
      <x:c r="O246" s="27" t="str">
        <x:v>https://www.indiacode.nic.in/show-data?abv=CEN&amp;actid=AC_CEN_22_29_00008_201318_1517807327856&amp;orderno=241&amp;orgactid=AC_CEN_22_29_00008_201318_1517807327856&amp;statehandle=123456789%2F1362</x:v>
      </x:c>
      <x:c r="P246" s="27" t="str">
        <x:v>Yes</x:v>
      </x:c>
      <x:c r="Q246" s="27" t="str">
        <x:v>LOW</x:v>
      </x:c>
    </x:row>
    <x:row r="247">
      <x:c r="A247" s="27" t="str">
        <x:v>CAP-LAW243</x:v>
      </x:c>
      <x:c r="B247" s="27" t="str"/>
      <x:c r="C247" s="27" t="str">
        <x:v>Master Direction – Reserve Bank of India (Commercial Paper and Non-Convertible Debentures of original or initial maturity upto one year) Directions, 2024</x:v>
      </x:c>
      <x:c r="D247" s="27" t="str">
        <x:v>Reserve Bank of India</x:v>
      </x:c>
      <x:c r="E247" s="27" t="str">
        <x:v>Master Direction</x:v>
      </x:c>
      <x:c r="F247" s="27" t="str">
        <x:v>CAP--</x:v>
      </x:c>
      <x:c r="G247" s="27" t="str">
        <x:v>Commercial Paper / Short-term NCD</x:v>
      </x:c>
      <x:c r="H247" s="27" t="str">
        <x:v>Mandatory</x:v>
      </x:c>
      <x:c r="I247" s="27" t="str">
        <x:v>EXCLUDE – Other General Law</x:v>
      </x:c>
      <x:c r="J247" s="27" t="str">
        <x:v>Other cross-regulatory law</x:v>
      </x:c>
      <x:c r="K247" s="27" t="str">
        <x:v>OTHER_RUNTIME_OVERLAY</x:v>
      </x:c>
      <x:c r="L247" s="27" t="str">
        <x:v>Remain in owning dataset</x:v>
      </x:c>
      <x:c r="M247" s="27" t="str">
        <x:v>Not owned by the Common SEBI Listed-Entity Overlay.</x:v>
      </x:c>
      <x:c r="N247" s="27" t="str">
        <x:v>Issue, investment, settlement, reporting or default involving commercial paper or NCD of original/initial maturity up to one year.</x:v>
      </x:c>
      <x:c r="O247" s="27" t="str">
        <x:v>https://www.rbi.org.in/Scripts/BS_ViewMasDirections.aspx?id=12592</x:v>
      </x:c>
      <x:c r="P247" s="27" t="str">
        <x:v>Yes</x:v>
      </x:c>
      <x:c r="Q247" s="27" t="str">
        <x:v>LOW</x:v>
      </x:c>
    </x:row>
    <x:row r="248">
      <x:c r="A248" s="27" t="str">
        <x:v>CAP-LAW244</x:v>
      </x:c>
      <x:c r="B248" s="27" t="str"/>
      <x:c r="C248" s="27" t="str">
        <x:v>Securitisation and Reconstruction of Financial Assets and Enforcement of Security Interest Act, 2002, as amended</x:v>
      </x:c>
      <x:c r="D248" s="27" t="str">
        <x:v>Ministry of Finance</x:v>
      </x:c>
      <x:c r="E248" s="27" t="str">
        <x:v>Act</x:v>
      </x:c>
      <x:c r="F248" s="27" t="str">
        <x:v>CAP--</x:v>
      </x:c>
      <x:c r="G248" s="27" t="str">
        <x:v>Securitisation / Security Receipt</x:v>
      </x:c>
      <x:c r="H248" s="27" t="str">
        <x:v>Mandatory / Conditional</x:v>
      </x:c>
      <x:c r="I248" s="27" t="str">
        <x:v>EXCLUDE – Other General Law</x:v>
      </x:c>
      <x:c r="J248" s="27" t="str">
        <x:v>Other cross-regulatory law</x:v>
      </x:c>
      <x:c r="K248" s="27" t="str">
        <x:v>OTHER_RUNTIME_OVERLAY</x:v>
      </x:c>
      <x:c r="L248" s="27" t="str">
        <x:v>Remain in owning dataset</x:v>
      </x:c>
      <x:c r="M248" s="27" t="str">
        <x:v>Not owned by the Common SEBI Listed-Entity Overlay.</x:v>
      </x:c>
      <x:c r="N248" s="27" t="str">
        <x:v>Asset reconstruction company acquires financial assets or issues/transfers/redeems security receipts.</x:v>
      </x:c>
      <x:c r="O248" s="27" t="str">
        <x:v>https://www.indiacode.nic.in/handle/123456789/2006?locale=en</x:v>
      </x:c>
      <x:c r="P248" s="27" t="str">
        <x:v>Yes</x:v>
      </x:c>
      <x:c r="Q248" s="27" t="str">
        <x:v>LOW</x:v>
      </x:c>
    </x:row>
    <x:row r="249">
      <x:c r="A249" s="27" t="str">
        <x:v>CAP-LAW245</x:v>
      </x:c>
      <x:c r="B249" s="27" t="str"/>
      <x:c r="C249" s="27" t="str">
        <x:v>Master Direction – Reserve Bank of India (Asset Reconstruction Companies) Directions, 2024</x:v>
      </x:c>
      <x:c r="D249" s="27" t="str">
        <x:v>Reserve Bank of India</x:v>
      </x:c>
      <x:c r="E249" s="27" t="str">
        <x:v>Master Direction</x:v>
      </x:c>
      <x:c r="F249" s="27" t="str">
        <x:v>CAP-LAW244</x:v>
      </x:c>
      <x:c r="G249" s="27" t="str">
        <x:v>Securitisation / Security Receipt</x:v>
      </x:c>
      <x:c r="H249" s="27" t="str">
        <x:v>Mandatory</x:v>
      </x:c>
      <x:c r="I249" s="27" t="str">
        <x:v>EXCLUDE – Other General Law</x:v>
      </x:c>
      <x:c r="J249" s="27" t="str">
        <x:v>Other cross-regulatory law</x:v>
      </x:c>
      <x:c r="K249" s="27" t="str">
        <x:v>OTHER_RUNTIME_OVERLAY</x:v>
      </x:c>
      <x:c r="L249" s="27" t="str">
        <x:v>Remain in owning dataset</x:v>
      </x:c>
      <x:c r="M249" s="27" t="str">
        <x:v>Not owned by the Common SEBI Listed-Entity Overlay.</x:v>
      </x:c>
      <x:c r="N249" s="27" t="str">
        <x:v>Asset Reconstruction Company undertaking acquisition, reconstruction, securitisation or Security Receipt activity.</x:v>
      </x:c>
      <x:c r="O249" s="27" t="str">
        <x:v>https://www.rbi.org.in/Scripts/BS_ViewMasDirections.aspx?id=12669</x:v>
      </x:c>
      <x:c r="P249" s="27" t="str">
        <x:v>Yes</x:v>
      </x:c>
      <x:c r="Q249" s="27" t="str">
        <x:v>LOW</x:v>
      </x:c>
    </x:row>
    <x:row r="250">
      <x:c r="A250" s="27" t="str">
        <x:v>CAP-LAW246</x:v>
      </x:c>
      <x:c r="B250" s="27" t="str">
        <x:v>PENDING APPROVAL</x:v>
      </x:c>
      <x:c r="C250" s="27" t="str">
        <x:v>Reduction in the timeline for listing of debt securities and Non-convertible Redeemable Preference Shares to T+3 working days from existing T+6 working days dated September 26, 2024</x:v>
      </x:c>
      <x:c r="D250" s="27" t="str">
        <x:v>SEBI</x:v>
      </x:c>
      <x:c r="E250" s="27" t="str">
        <x:v>Circular / Framework</x:v>
      </x:c>
      <x:c r="F250" s="27" t="str">
        <x:v>CAP-LAW041</x:v>
      </x:c>
      <x:c r="G250" s="27" t="str">
        <x:v>All / As Applicable</x:v>
      </x:c>
      <x:c r="H250" s="27" t="str">
        <x:v>Mandatory</x:v>
      </x:c>
      <x:c r="I250" s="27" t="str">
        <x:v>INCLUDE – Debt/Security-Type</x:v>
      </x:c>
      <x:c r="J250" s="27" t="str">
        <x:v>Debt and designated securities</x:v>
      </x:c>
      <x:c r="K250" s="27" t="str">
        <x:v>DEBT_OR_OTHER_SECURITY_LISTED</x:v>
      </x:c>
      <x:c r="L250" s="27" t="str">
        <x:v>Extract issuer-facing scope</x:v>
      </x:c>
      <x:c r="M250" s="27" t="str">
        <x:v>Applies only to the relevant listed debt or designated-security issuance/continuing-compliance pathway.</x:v>
      </x:c>
      <x:c r="N250" s="27" t="str">
        <x:v>Public issue of covered debt securities/NCRPS; after completion of the one-year optional period, all such listings occur on T+3 basis.</x:v>
      </x:c>
      <x:c r="O250" s="27" t="str">
        <x:v>https://www.sebi.gov.in/legal/circulars/sep-2024/reduction-in-the-timeline-for-listing-of-debt-securities-and-non-convertible-redeemable-preference-shares-to-t-3-working-days-from-existing-t-6-working-days-as-an-option-to-issuers-for-a-period-of-_87014.html</x:v>
      </x:c>
      <x:c r="P250" s="27" t="str">
        <x:v>Yes</x:v>
      </x:c>
      <x:c r="Q250" s="27" t="str">
        <x:v>HIGH</x:v>
      </x:c>
    </x:row>
    <x:row r="251">
      <x:c r="A251" s="27" t="str">
        <x:v>CAP-LAW247</x:v>
      </x:c>
      <x:c r="B251" s="27" t="str">
        <x:v>PENDING APPROVAL</x:v>
      </x:c>
      <x:c r="C251" s="27" t="str">
        <x:v>Modification in the conditions specified for reduction in denomination of debt securities dated December 18, 2025</x:v>
      </x:c>
      <x:c r="D251" s="27" t="str">
        <x:v>SEBI</x:v>
      </x:c>
      <x:c r="E251" s="27" t="str">
        <x:v>Circular / Framework</x:v>
      </x:c>
      <x:c r="F251" s="27" t="str">
        <x:v>CAP-LAW041</x:v>
      </x:c>
      <x:c r="G251" s="27" t="str">
        <x:v>All / As Applicable</x:v>
      </x:c>
      <x:c r="H251" s="27" t="str">
        <x:v>Conditional</x:v>
      </x:c>
      <x:c r="I251" s="27" t="str">
        <x:v>INCLUDE – Debt/Security-Type</x:v>
      </x:c>
      <x:c r="J251" s="27" t="str">
        <x:v>Debt and designated securities</x:v>
      </x:c>
      <x:c r="K251" s="27" t="str">
        <x:v>DEBT_OR_OTHER_SECURITY_LISTED</x:v>
      </x:c>
      <x:c r="L251" s="27" t="str">
        <x:v>Extract issuer-facing scope</x:v>
      </x:c>
      <x:c r="M251" s="27" t="str">
        <x:v>Applies only to the relevant listed debt or designated-security issuance/continuing-compliance pathway.</x:v>
      </x:c>
      <x:c r="N251" s="27" t="str">
        <x:v>Issuer uses a reduced-denomination structure for debt securities under the conditions prescribed by SEBI.</x:v>
      </x:c>
      <x:c r="O251" s="27" t="str">
        <x:v>https://www.sebi.gov.in/legal/circulars/dec-2025/modification-in-the-conditions-specified-for-reduction-in-denomination-of-debt-securities_98463.html</x:v>
      </x:c>
      <x:c r="P251" s="27" t="str">
        <x:v>Yes</x:v>
      </x:c>
      <x:c r="Q251" s="27" t="str">
        <x:v>HIGH</x:v>
      </x:c>
    </x:row>
    <x:row r="252">
      <x:c r="A252" s="27" t="str">
        <x:v>CAP-LAW248</x:v>
      </x:c>
      <x:c r="B252" s="27" t="str">
        <x:v>PENDING APPROVAL</x:v>
      </x:c>
      <x:c r="C252" s="27" t="str">
        <x:v>Mandating periodic disclosure requirements- Securitised Debt Instruments (SDIs) dated December 16, 2025</x:v>
      </x:c>
      <x:c r="D252" s="27" t="str">
        <x:v>SEBI</x:v>
      </x:c>
      <x:c r="E252" s="27" t="str">
        <x:v>Circular / Framework</x:v>
      </x:c>
      <x:c r="F252" s="27" t="str">
        <x:v>CAP-LAW064</x:v>
      </x:c>
      <x:c r="G252" s="27" t="str">
        <x:v>Securitisation / Security Receipt</x:v>
      </x:c>
      <x:c r="H252" s="27" t="str">
        <x:v>Mandatory / Conditional</x:v>
      </x:c>
      <x:c r="I252" s="27" t="str">
        <x:v>INCLUDE – Debt/Security-Type</x:v>
      </x:c>
      <x:c r="J252" s="27" t="str">
        <x:v>Debt and designated securities</x:v>
      </x:c>
      <x:c r="K252" s="27" t="str">
        <x:v>DEBT_OR_OTHER_SECURITY_LISTED</x:v>
      </x:c>
      <x:c r="L252" s="27" t="str">
        <x:v>Extract issuer-facing scope</x:v>
      </x:c>
      <x:c r="M252" s="27" t="str">
        <x:v>Applies only to the relevant listed debt or designated-security issuance/continuing-compliance pathway.</x:v>
      </x:c>
      <x:c r="N252" s="27" t="str">
        <x:v>Issuer/trustee of listed securitised debt instruments subject to periodic disclosure requirements.</x:v>
      </x:c>
      <x:c r="O252" s="27" t="str">
        <x:v>https://www.sebi.gov.in/legal/circulars/dec-2025/mandating-periodic-disclosure-requirements-securitised-debt-instruments-sdis-_98409.html</x:v>
      </x:c>
      <x:c r="P252" s="27" t="str">
        <x:v>Yes</x:v>
      </x:c>
      <x:c r="Q252" s="27" t="str">
        <x:v>HIGH</x:v>
      </x:c>
    </x:row>
    <x:row r="253">
      <x:c r="A253" s="27" t="str">
        <x:v>CAP-LAW249</x:v>
      </x:c>
      <x:c r="B253" s="27" t="str">
        <x:v>PENDING APPROVAL</x:v>
      </x:c>
      <x:c r="C253" s="27" t="str">
        <x:v>Revised Norms for appointment of an independent third-party reviewer/ certifier for green debt security dated February 27, 2026</x:v>
      </x:c>
      <x:c r="D253" s="27" t="str">
        <x:v>SEBI</x:v>
      </x:c>
      <x:c r="E253" s="27" t="str">
        <x:v>Circular / Framework</x:v>
      </x:c>
      <x:c r="F253" s="27" t="str">
        <x:v>CAP-LAW041</x:v>
      </x:c>
      <x:c r="G253" s="27" t="str">
        <x:v>Green Debt Security</x:v>
      </x:c>
      <x:c r="H253" s="27" t="str">
        <x:v>Conditional</x:v>
      </x:c>
      <x:c r="I253" s="27" t="str">
        <x:v>INCLUDE – Debt/Security-Type</x:v>
      </x:c>
      <x:c r="J253" s="27" t="str">
        <x:v>Debt and designated securities</x:v>
      </x:c>
      <x:c r="K253" s="27" t="str">
        <x:v>DEBT_OR_OTHER_SECURITY_LISTED</x:v>
      </x:c>
      <x:c r="L253" s="27" t="str">
        <x:v>Extract issuer-facing scope</x:v>
      </x:c>
      <x:c r="M253" s="27" t="str">
        <x:v>Applies only to the relevant listed debt or designated-security issuance/continuing-compliance pathway.</x:v>
      </x:c>
      <x:c r="N253" s="27" t="str">
        <x:v>Issuer offers or has outstanding green debt securities requiring independent external review/certification.</x:v>
      </x:c>
      <x:c r="O253" s="27" t="str">
        <x:v>https://www.sebi.gov.in/legal/circulars/feb-2026/revised-norms-for-appointment-of-an-independent-third-party-reviewer-certifier-for-green-debt-security_100043.html</x:v>
      </x:c>
      <x:c r="P253" s="27" t="str">
        <x:v>Yes</x:v>
      </x:c>
      <x:c r="Q253" s="27" t="str">
        <x:v>HIGH</x:v>
      </x:c>
    </x:row>
    <x:row r="254">
      <x:c r="A254" s="27" t="str">
        <x:v>CAP-LAW250</x:v>
      </x:c>
      <x:c r="B254" s="27" t="str">
        <x:v>PENDING APPROVAL</x:v>
      </x:c>
      <x:c r="C254" s="27" t="str">
        <x:v>Revised disclosure requirements for issuance and listing of Green Debt Securities dated February 6, 2023</x:v>
      </x:c>
      <x:c r="D254" s="27" t="str">
        <x:v>SEBI</x:v>
      </x:c>
      <x:c r="E254" s="27" t="str">
        <x:v>Circular / Framework</x:v>
      </x:c>
      <x:c r="F254" s="27" t="str">
        <x:v>CAP-LAW041</x:v>
      </x:c>
      <x:c r="G254" s="27" t="str">
        <x:v>Green Debt Security</x:v>
      </x:c>
      <x:c r="H254" s="27" t="str">
        <x:v>Conditional</x:v>
      </x:c>
      <x:c r="I254" s="27" t="str">
        <x:v>INCLUDE – Debt/Security-Type</x:v>
      </x:c>
      <x:c r="J254" s="27" t="str">
        <x:v>Debt and designated securities</x:v>
      </x:c>
      <x:c r="K254" s="27" t="str">
        <x:v>DEBT_OR_OTHER_SECURITY_LISTED</x:v>
      </x:c>
      <x:c r="L254" s="27" t="str">
        <x:v>Extract issuer-facing scope</x:v>
      </x:c>
      <x:c r="M254" s="27" t="str">
        <x:v>Applies only to the relevant listed debt or designated-security issuance/continuing-compliance pathway.</x:v>
      </x:c>
      <x:c r="N254" s="27" t="str">
        <x:v>Issuer raises funds through green debt securities.</x:v>
      </x:c>
      <x:c r="O254" s="27" t="str">
        <x:v>https://www.sebi.gov.in/legal/circulars/feb-2023/revised-disclosure-requirements-for-issuance-and-listing-of-green-debt-securities_67837.html</x:v>
      </x:c>
      <x:c r="P254" s="27" t="str">
        <x:v>Yes</x:v>
      </x:c>
      <x:c r="Q254" s="27" t="str">
        <x:v>HIGH</x:v>
      </x:c>
    </x:row>
    <x:row r="255">
      <x:c r="A255" s="27" t="str">
        <x:v>CAP-LAW253</x:v>
      </x:c>
      <x:c r="B255" s="27" t="str"/>
      <x:c r="C255" s="27" t="str">
        <x:v>Clarification on Regulatory Framework for Specialized Investment Funds dated April 9, 2025</x:v>
      </x:c>
      <x:c r="D255" s="27" t="str">
        <x:v>SEBI</x:v>
      </x:c>
      <x:c r="E255" s="27" t="str">
        <x:v>Circular / SIF Clarification</x:v>
      </x:c>
      <x:c r="F255" s="27" t="str">
        <x:v>CAP-LAW174</x:v>
      </x:c>
      <x:c r="G255" s="27" t="str">
        <x:v>Mutual Fund / AMC / Trustee / Specialized Investment Fund / Supporting Entity</x:v>
      </x:c>
      <x:c r="H255" s="27" t="str">
        <x:v>Mandatory / Conditional</x:v>
      </x:c>
      <x:c r="I255" s="27" t="str">
        <x:v>EXCLUDE – Capital Markets Entity</x:v>
      </x:c>
      <x:c r="J255" s="27" t="str">
        <x:v>Intermediary/MII/fund/market activity</x:v>
      </x:c>
      <x:c r="K255" s="27" t="str">
        <x:v>CAPITAL_MARKETS_ROLE</x:v>
      </x:c>
      <x:c r="L255" s="27" t="str">
        <x:v>Remain in Capital Markets</x:v>
      </x:c>
      <x:c r="M255" s="27" t="str">
        <x:v>Regulates a securities-market intermediary, fund, MII, investor category or market activity rather than a company merely because it is listed.</x:v>
      </x:c>
      <x:c r="N255" s="27" t="str">
        <x:v>Mutual fund, AMC, trustee, SIF, custodian, RTA, distributor, depository or investor activity falls within the instrument.</x:v>
      </x:c>
      <x:c r="O255" s="27" t="str">
        <x:v>https://www.sebi.gov.in/legal/circulars/apr-2025/clarification-on-regulatory-framework-for-specialized-investment-funds-sif-_93401.html</x:v>
      </x:c>
      <x:c r="P255" s="27" t="str">
        <x:v>Yes</x:v>
      </x:c>
      <x:c r="Q255" s="27" t="str">
        <x:v>LOW</x:v>
      </x:c>
    </x:row>
    <x:row r="256">
      <x:c r="A256" s="27" t="str">
        <x:v>CAP-LAW254</x:v>
      </x:c>
      <x:c r="B256" s="27" t="str"/>
      <x:c r="C256" s="27" t="str">
        <x:v>Compliance Reporting Formats for Specialized Investment Funds dated January 8, 2026</x:v>
      </x:c>
      <x:c r="D256" s="27" t="str">
        <x:v>SEBI</x:v>
      </x:c>
      <x:c r="E256" s="27" t="str">
        <x:v>Circular / Compliance Reporting</x:v>
      </x:c>
      <x:c r="F256" s="27" t="str">
        <x:v>CAP-LAW174</x:v>
      </x:c>
      <x:c r="G256" s="27" t="str">
        <x:v>Mutual Fund / AMC / Trustee / Specialized Investment Fund / Supporting Entity</x:v>
      </x:c>
      <x:c r="H256" s="27" t="str">
        <x:v>Mandatory / Conditional</x:v>
      </x:c>
      <x:c r="I256" s="27" t="str">
        <x:v>EXCLUDE – Capital Markets Entity</x:v>
      </x:c>
      <x:c r="J256" s="27" t="str">
        <x:v>Intermediary/MII/fund/market activity</x:v>
      </x:c>
      <x:c r="K256" s="27" t="str">
        <x:v>CAPITAL_MARKETS_ROLE</x:v>
      </x:c>
      <x:c r="L256" s="27" t="str">
        <x:v>Remain in Capital Markets</x:v>
      </x:c>
      <x:c r="M256" s="27" t="str">
        <x:v>Regulates a securities-market intermediary, fund, MII, investor category or market activity rather than a company merely because it is listed.</x:v>
      </x:c>
      <x:c r="N256" s="27" t="str">
        <x:v>Mutual fund, AMC, trustee, SIF, custodian, RTA, distributor, depository or investor activity falls within the instrument.</x:v>
      </x:c>
      <x:c r="O256" s="27" t="str">
        <x:v>https://www.sebi.gov.in/legal/circulars/jan-2026/compliance-reporting-formats-for-specialized-investment-funds-sifs-_98987.html</x:v>
      </x:c>
      <x:c r="P256" s="27" t="str">
        <x:v>Yes</x:v>
      </x:c>
      <x:c r="Q256" s="27" t="str">
        <x:v>LOW</x:v>
      </x:c>
    </x:row>
    <x:row r="257">
      <x:c r="A257" s="27" t="str">
        <x:v>CAP-LAW255</x:v>
      </x:c>
      <x:c r="B257" s="27" t="str"/>
      <x:c r="C257" s="27" t="str">
        <x:v>Standing Instructions for SWP/STP for Mutual Fund Units Held in Demat Form dated July 17, 2026</x:v>
      </x:c>
      <x:c r="D257" s="27" t="str">
        <x:v>SEBI</x:v>
      </x:c>
      <x:c r="E257" s="27" t="str">
        <x:v>Circular / Depository Facility</x:v>
      </x:c>
      <x:c r="F257" s="27" t="str">
        <x:v>CAP-LAW048</x:v>
      </x:c>
      <x:c r="G257" s="27" t="str">
        <x:v>Mutual Fund / AMC / Trustee / Specialized Investment Fund / Supporting Entity</x:v>
      </x:c>
      <x:c r="H257" s="27" t="str">
        <x:v>Mandatory / Conditional</x:v>
      </x:c>
      <x:c r="I257" s="27" t="str">
        <x:v>EXCLUDE – Capital Markets Entity</x:v>
      </x:c>
      <x:c r="J257" s="27" t="str">
        <x:v>Intermediary/MII/fund/market activity</x:v>
      </x:c>
      <x:c r="K257" s="27" t="str">
        <x:v>CAPITAL_MARKETS_ROLE</x:v>
      </x:c>
      <x:c r="L257" s="27" t="str">
        <x:v>Remain in Capital Markets</x:v>
      </x:c>
      <x:c r="M257" s="27" t="str">
        <x:v>The instrument concerns a fund, Social Stock Exchange role or depository/fund-unit service rather than a company merely because it is listed.</x:v>
      </x:c>
      <x:c r="N257" s="27" t="str">
        <x:v>Mutual fund, AMC, trustee, SIF, custodian, RTA, distributor, depository or investor activity falls within the instrument.</x:v>
      </x:c>
      <x:c r="O257" s="27" t="str">
        <x:v>https://www.sebi.gov.in/legal/circulars/jul-2026/extending-facility-of-creating-standing-instructions-for-systematic-withdrawal-plan-swp-systematic-transfer-plan-stp-for-mutual-fund-units-held-in-demat-form_102914.html</x:v>
      </x:c>
      <x:c r="P257" s="27" t="str">
        <x:v>Yes</x:v>
      </x:c>
      <x:c r="Q257" s="27" t="str">
        <x:v>LOW</x:v>
      </x:c>
    </x:row>
    <x:row r="258">
      <x:c r="A258" s="27" t="str">
        <x:v>CAP-LAW256</x:v>
      </x:c>
      <x:c r="B258" s="27" t="str"/>
      <x:c r="C258" s="27" t="str">
        <x:v>Modified Norms for Nomination in Demat Accounts and Mutual Fund Folios dated May 29, 2026</x:v>
      </x:c>
      <x:c r="D258" s="27" t="str">
        <x:v>SEBI</x:v>
      </x:c>
      <x:c r="E258" s="27" t="str">
        <x:v>Circular / Nomination Framework</x:v>
      </x:c>
      <x:c r="F258" s="27" t="str">
        <x:v>CAP-LAW078</x:v>
      </x:c>
      <x:c r="G258" s="27" t="str">
        <x:v>Mutual Fund / AMC / Trustee / Specialized Investment Fund / Supporting Entity</x:v>
      </x:c>
      <x:c r="H258" s="27" t="str">
        <x:v>Mandatory / Conditional</x:v>
      </x:c>
      <x:c r="I258" s="27" t="str">
        <x:v>EXCLUDE – Capital Markets Entity</x:v>
      </x:c>
      <x:c r="J258" s="27" t="str">
        <x:v>Intermediary/MII/fund/market activity</x:v>
      </x:c>
      <x:c r="K258" s="27" t="str">
        <x:v>CAPITAL_MARKETS_ROLE</x:v>
      </x:c>
      <x:c r="L258" s="27" t="str">
        <x:v>Remain in Capital Markets</x:v>
      </x:c>
      <x:c r="M258" s="27" t="str">
        <x:v>Regulates a securities-market intermediary, fund, MII, investor category or market activity rather than a company merely because it is listed.</x:v>
      </x:c>
      <x:c r="N258" s="27" t="str">
        <x:v>Mutual fund, AMC, trustee, SIF, custodian, RTA, distributor, depository or investor activity falls within the instrument.</x:v>
      </x:c>
      <x:c r="O258" s="27" t="str">
        <x:v>https://www.sebi.gov.in/legal/circulars/may-2026/ease-of-doing-investments-modified-norms-for-nomination-in-demat-accounts-and-mutual-fund-folios_101703.html</x:v>
      </x:c>
      <x:c r="P258" s="27" t="str">
        <x:v>Yes</x:v>
      </x:c>
      <x:c r="Q258" s="27" t="str">
        <x:v>LOW</x:v>
      </x:c>
    </x:row>
    <x:row r="259">
      <x:c r="A259" s="27" t="str">
        <x:v>CAP-LAW257</x:v>
      </x:c>
      <x:c r="B259" s="27" t="str"/>
      <x:c r="C259" s="27" t="str">
        <x:v>Guidelines for winding up of AIFs with respect to retention of proceeds and Inoperative Fund status dated June 16, 2026</x:v>
      </x:c>
      <x:c r="D259" s="27" t="str">
        <x:v>SEBI</x:v>
      </x:c>
      <x:c r="E259" s="27" t="str">
        <x:v>Circular / Winding-Up Framework</x:v>
      </x:c>
      <x:c r="F259" s="27" t="str">
        <x:v>CAP-LAW059</x:v>
      </x:c>
      <x:c r="G259" s="27" t="str">
        <x:v>Alternative Investment Fund / Sponsor / Manager / Trustee / Custodian / Supporting Entity</x:v>
      </x:c>
      <x:c r="H259" s="27" t="str">
        <x:v>Mandatory / Conditional</x:v>
      </x:c>
      <x:c r="I259" s="27" t="str">
        <x:v>EXCLUDE – Capital Markets Entity</x:v>
      </x:c>
      <x:c r="J259" s="27" t="str">
        <x:v>Intermediary/MII/fund/market activity</x:v>
      </x:c>
      <x:c r="K259" s="27" t="str">
        <x:v>CAPITAL_MARKETS_ROLE</x:v>
      </x:c>
      <x:c r="L259" s="27" t="str">
        <x:v>Remain in Capital Markets</x:v>
      </x:c>
      <x:c r="M259" s="27" t="str">
        <x:v>Regulates a securities-market intermediary, fund, MII, investor category or market activity rather than a company merely because it is listed.</x:v>
      </x:c>
      <x:c r="N259" s="27" t="str">
        <x:v>AIF, scheme, sponsor, manager, trustee, custodian, merchant banker, depository, investor or related activity falls within the instrument.</x:v>
      </x:c>
      <x:c r="O259" s="27" t="str">
        <x:v>https://www.sebi.gov.in/legal/circulars/jun-2026/guidelines-for-winding-up-of-aifs-with-respect-to-retention-of-proceeds-and-inoperative-fund-status_102171.html</x:v>
      </x:c>
      <x:c r="P259" s="27" t="str">
        <x:v>Yes</x:v>
      </x:c>
      <x:c r="Q259" s="27" t="str">
        <x:v>LOW</x:v>
      </x:c>
    </x:row>
    <x:row r="260">
      <x:c r="A260" s="27" t="str">
        <x:v>CAP-LAW258</x:v>
      </x:c>
      <x:c r="B260" s="27" t="str"/>
      <x:c r="C260" s="27" t="str">
        <x:v>Green-Channel: AIF Rollout Upon Document Acknowledgement (GARUDA) Mechanism dated July 30, 2026</x:v>
      </x:c>
      <x:c r="D260" s="27" t="str">
        <x:v>SEBI</x:v>
      </x:c>
      <x:c r="E260" s="27" t="str">
        <x:v>Circular / Scheme Launch Framework</x:v>
      </x:c>
      <x:c r="F260" s="27" t="str">
        <x:v>CAP-LAW059</x:v>
      </x:c>
      <x:c r="G260" s="27" t="str">
        <x:v>Alternative Investment Fund / Sponsor / Manager / Trustee / Custodian / Supporting Entity</x:v>
      </x:c>
      <x:c r="H260" s="27" t="str">
        <x:v>Mandatory / Conditional</x:v>
      </x:c>
      <x:c r="I260" s="27" t="str">
        <x:v>EXCLUDE – Capital Markets Entity</x:v>
      </x:c>
      <x:c r="J260" s="27" t="str">
        <x:v>Intermediary/MII/fund/market activity</x:v>
      </x:c>
      <x:c r="K260" s="27" t="str">
        <x:v>CAPITAL_MARKETS_ROLE</x:v>
      </x:c>
      <x:c r="L260" s="27" t="str">
        <x:v>Remain in Capital Markets</x:v>
      </x:c>
      <x:c r="M260" s="27" t="str">
        <x:v>Regulates a securities-market intermediary, fund, MII, investor category or market activity rather than a company merely because it is listed.</x:v>
      </x:c>
      <x:c r="N260" s="27" t="str">
        <x:v>AIF, scheme, sponsor, manager, trustee, custodian, merchant banker, depository, investor or related activity falls within the instrument.</x:v>
      </x:c>
      <x:c r="O260" s="27" t="str">
        <x:v>https://www.sebi.gov.in/legal/circulars/jul-2026/-green-channel-aif-rollout-upon-document-acknowledgement-garuda-mechanism-for-processing-of-placement-memorandum-of-alternative-investment-funds-aifs-filed-with-sebi_103241.html</x:v>
      </x:c>
      <x:c r="P260" s="27" t="str">
        <x:v>Yes</x:v>
      </x:c>
      <x:c r="Q260" s="27" t="str">
        <x:v>LOW</x:v>
      </x:c>
    </x:row>
    <x:row r="261">
      <x:c r="A261" s="27" t="str">
        <x:v>CAP-LAW259</x:v>
      </x:c>
      <x:c r="B261" s="27" t="str"/>
      <x:c r="C261" s="27" t="str">
        <x:v>Format of Disclosure Document for Portfolio Managers dated September 9, 2025</x:v>
      </x:c>
      <x:c r="D261" s="27" t="str">
        <x:v>SEBI</x:v>
      </x:c>
      <x:c r="E261" s="27" t="str">
        <x:v>Circular</x:v>
      </x:c>
      <x:c r="F261" s="27" t="str">
        <x:v>CAP-LAW044</x:v>
      </x:c>
      <x:c r="G261" s="27" t="str">
        <x:v>Portfolio Manager / Investment Adviser / Research Analyst / Proxy Adviser / Supporting Entity</x:v>
      </x:c>
      <x:c r="H261" s="27" t="str">
        <x:v>Mandatory / Conditional</x:v>
      </x:c>
      <x:c r="I261" s="27" t="str">
        <x:v>EXCLUDE – Capital Markets Entity</x:v>
      </x:c>
      <x:c r="J261" s="27" t="str">
        <x:v>Intermediary/MII/fund/market activity</x:v>
      </x:c>
      <x:c r="K261" s="27" t="str">
        <x:v>CAPITAL_MARKETS_ROLE</x:v>
      </x:c>
      <x:c r="L261" s="27" t="str">
        <x:v>Remain in Capital Markets</x:v>
      </x:c>
      <x:c r="M261" s="27" t="str">
        <x:v>Regulates a securities-market intermediary, fund, MII, investor category or market activity rather than a company merely because it is listed.</x:v>
      </x:c>
      <x:c r="N261" s="27" t="str">
        <x:v>The regulated entity, personnel, client, service, communication, transaction or supporting activity falls within the instrument.</x:v>
      </x:c>
      <x:c r="O261" s="27" t="str">
        <x:v>https://www.sebi.gov.in/legal/circulars/sep-2025/format-of-disclosure-document-for-portfolio-managers_96479.html</x:v>
      </x:c>
      <x:c r="P261" s="27" t="str">
        <x:v>Yes</x:v>
      </x:c>
      <x:c r="Q261" s="27" t="str">
        <x:v>LOW</x:v>
      </x:c>
    </x:row>
    <x:row r="262">
      <x:c r="A262" s="27" t="str">
        <x:v>CAP-LAW260</x:v>
      </x:c>
      <x:c r="B262" s="27" t="str"/>
      <x:c r="C262" s="27" t="str">
        <x:v>Transfer of portfolios of clients (PMS business) by Portfolio Managers dated October 24, 2025</x:v>
      </x:c>
      <x:c r="D262" s="27" t="str">
        <x:v>SEBI</x:v>
      </x:c>
      <x:c r="E262" s="27" t="str">
        <x:v>Circular</x:v>
      </x:c>
      <x:c r="F262" s="27" t="str">
        <x:v>CAP-LAW044</x:v>
      </x:c>
      <x:c r="G262" s="27" t="str">
        <x:v>Portfolio Manager / Investment Adviser / Research Analyst / Proxy Adviser / Supporting Entity</x:v>
      </x:c>
      <x:c r="H262" s="27" t="str">
        <x:v>Mandatory / Conditional</x:v>
      </x:c>
      <x:c r="I262" s="27" t="str">
        <x:v>EXCLUDE – Capital Markets Entity</x:v>
      </x:c>
      <x:c r="J262" s="27" t="str">
        <x:v>Intermediary/MII/fund/market activity</x:v>
      </x:c>
      <x:c r="K262" s="27" t="str">
        <x:v>CAPITAL_MARKETS_ROLE</x:v>
      </x:c>
      <x:c r="L262" s="27" t="str">
        <x:v>Remain in Capital Markets</x:v>
      </x:c>
      <x:c r="M262" s="27" t="str">
        <x:v>Regulates a securities-market intermediary, fund, MII, investor category or market activity rather than a company merely because it is listed.</x:v>
      </x:c>
      <x:c r="N262" s="27" t="str">
        <x:v>The regulated entity, personnel, client, service, communication, transaction or supporting activity falls within the instrument.</x:v>
      </x:c>
      <x:c r="O262" s="27" t="str">
        <x:v>https://www.sebi.gov.in/legal/circulars/oct-2025/transfer-of-portfolios-of-clients-pms-business-by-portfolio-managers-_97443.html</x:v>
      </x:c>
      <x:c r="P262" s="27" t="str">
        <x:v>Yes</x:v>
      </x:c>
      <x:c r="Q262" s="27" t="str">
        <x:v>LOW</x:v>
      </x:c>
    </x:row>
    <x:row r="263">
      <x:c r="A263" s="27" t="str">
        <x:v>CAP-LAW261</x:v>
      </x:c>
      <x:c r="B263" s="27" t="str"/>
      <x:c r="C263" s="27" t="str">
        <x:v>Relaxation in certification requirement for Persons Associated with Research Services — Sales and other non-core services dated March 11, 2026</x:v>
      </x:c>
      <x:c r="D263" s="27" t="str">
        <x:v>SEBI</x:v>
      </x:c>
      <x:c r="E263" s="27" t="str">
        <x:v>Circular</x:v>
      </x:c>
      <x:c r="F263" s="27" t="str">
        <x:v>CAP-LAW057</x:v>
      </x:c>
      <x:c r="G263" s="27" t="str">
        <x:v>All / As Applicable</x:v>
      </x:c>
      <x:c r="H263" s="27" t="str">
        <x:v>Mandatory / Conditional</x:v>
      </x:c>
      <x:c r="I263" s="27" t="str">
        <x:v>EXCLUDE – Capital Markets Entity</x:v>
      </x:c>
      <x:c r="J263" s="27" t="str">
        <x:v>Intermediary/MII/fund/market activity</x:v>
      </x:c>
      <x:c r="K263" s="27" t="str">
        <x:v>CAPITAL_MARKETS_ROLE</x:v>
      </x:c>
      <x:c r="L263" s="27" t="str">
        <x:v>Remain in Capital Markets</x:v>
      </x:c>
      <x:c r="M263" s="27" t="str">
        <x:v>Regulates a securities-market intermediary, fund, MII, investor category or market activity rather than a company merely because it is listed.</x:v>
      </x:c>
      <x:c r="N263" s="27" t="str">
        <x:v>The entity assigns or supervises a securities-market role subject to qualification, NISM certification, competency, renewal or CPE/eCPE requirements.</x:v>
      </x:c>
      <x:c r="O263" s="27" t="str">
        <x:v>https://www.sebi.gov.in/legal/circulars/mar-2026/ease-of-doing-business-relaxation-in-certification-requirement-for-persons-associated-with-research-services-pars-sales-and-other-non-core-services_100249.html</x:v>
      </x:c>
      <x:c r="P263" s="27" t="str">
        <x:v>Yes</x:v>
      </x:c>
      <x:c r="Q263" s="27" t="str">
        <x:v>LOW</x:v>
      </x:c>
    </x:row>
    <x:row r="264">
      <x:c r="A264" s="27" t="str">
        <x:v>CAP-LAW262</x:v>
      </x:c>
      <x:c r="B264" s="27" t="str"/>
      <x:c r="C264" s="27" t="str">
        <x:v>Clarification on eligibility of members of the Institute of Cost Accountants of India to conduct annual audit of Investment Advisers dated March 25, 2026</x:v>
      </x:c>
      <x:c r="D264" s="27" t="str">
        <x:v>SEBI</x:v>
      </x:c>
      <x:c r="E264" s="27" t="str">
        <x:v>Circular</x:v>
      </x:c>
      <x:c r="F264" s="27" t="str">
        <x:v>CAP-LAW058</x:v>
      </x:c>
      <x:c r="G264" s="27" t="str">
        <x:v>Portfolio Manager / Investment Adviser / Research Analyst / Proxy Adviser / Supporting Entity</x:v>
      </x:c>
      <x:c r="H264" s="27" t="str">
        <x:v>Mandatory / Conditional</x:v>
      </x:c>
      <x:c r="I264" s="27" t="str">
        <x:v>EXCLUDE – Capital Markets Entity</x:v>
      </x:c>
      <x:c r="J264" s="27" t="str">
        <x:v>Intermediary/MII/fund/market activity</x:v>
      </x:c>
      <x:c r="K264" s="27" t="str">
        <x:v>CAPITAL_MARKETS_ROLE</x:v>
      </x:c>
      <x:c r="L264" s="27" t="str">
        <x:v>Remain in Capital Markets</x:v>
      </x:c>
      <x:c r="M264" s="27" t="str">
        <x:v>Regulates a securities-market intermediary, fund, MII, investor category or market activity rather than a company merely because it is listed.</x:v>
      </x:c>
      <x:c r="N264" s="27" t="str">
        <x:v>The regulated entity, personnel, client, service, communication, transaction or supporting activity falls within the instrument.</x:v>
      </x:c>
      <x:c r="O264" s="27" t="str">
        <x:v>https://www.sebi.gov.in/legal/circulars/mar-2026/clarification-regarding-eligibility-of-members-of-the-institute-of-cost-accountants-of-india-to-conduct-annual-audit-of-investment-advisers_100561.html</x:v>
      </x:c>
      <x:c r="P264" s="27" t="str">
        <x:v>Yes</x:v>
      </x:c>
      <x:c r="Q264" s="27" t="str">
        <x:v>LOW</x:v>
      </x:c>
    </x:row>
    <x:row r="265">
      <x:c r="A265" s="27" t="str">
        <x:v>CAP-LAW263</x:v>
      </x:c>
      <x:c r="B265" s="27" t="str"/>
      <x:c r="C265" s="27" t="str">
        <x:v>Relaxation in certification requirement for Persons Associated with Investment Advice — Sales and other non-core services dated June 24, 2026</x:v>
      </x:c>
      <x:c r="D265" s="27" t="str">
        <x:v>SEBI</x:v>
      </x:c>
      <x:c r="E265" s="27" t="str">
        <x:v>Circular</x:v>
      </x:c>
      <x:c r="F265" s="27" t="str">
        <x:v>CAP-LAW058</x:v>
      </x:c>
      <x:c r="G265" s="27" t="str">
        <x:v>All / As Applicable</x:v>
      </x:c>
      <x:c r="H265" s="27" t="str">
        <x:v>Mandatory / Conditional</x:v>
      </x:c>
      <x:c r="I265" s="27" t="str">
        <x:v>EXCLUDE – Capital Markets Entity</x:v>
      </x:c>
      <x:c r="J265" s="27" t="str">
        <x:v>Intermediary/MII/fund/market activity</x:v>
      </x:c>
      <x:c r="K265" s="27" t="str">
        <x:v>CAPITAL_MARKETS_ROLE</x:v>
      </x:c>
      <x:c r="L265" s="27" t="str">
        <x:v>Remain in Capital Markets</x:v>
      </x:c>
      <x:c r="M265" s="27" t="str">
        <x:v>Regulates a securities-market intermediary, fund, MII, investor category or market activity rather than a company merely because it is listed.</x:v>
      </x:c>
      <x:c r="N265" s="27" t="str">
        <x:v>The entity assigns or supervises a securities-market role subject to qualification, NISM certification, competency, renewal or CPE/eCPE requirements.</x:v>
      </x:c>
      <x:c r="O265" s="27" t="str">
        <x:v>https://www.sebi.gov.in/legal/circulars/jun-2026/ease-of-doing-business-relaxation-in-certification-requirement-for-persons-associated-with-investment-advice-paia-sales-and-other-non-core-services_102385.html</x:v>
      </x:c>
      <x:c r="P265" s="27" t="str">
        <x:v>Yes</x:v>
      </x:c>
      <x:c r="Q265" s="27" t="str">
        <x:v>LOW</x:v>
      </x:c>
    </x:row>
    <x:row r="266">
      <x:c r="A266" s="27" t="str">
        <x:v>CAP-LAW264</x:v>
      </x:c>
      <x:c r="B266" s="27" t="str"/>
      <x:c r="C266" s="27" t="str">
        <x:v>Extension of timelines with respect to compliance of Digital Accessibility Circulars dated July 31, 2026</x:v>
      </x:c>
      <x:c r="D266" s="27" t="str">
        <x:v>SEBI</x:v>
      </x:c>
      <x:c r="E266" s="27" t="str">
        <x:v>Circular</x:v>
      </x:c>
      <x:c r="F266" s="27" t="str">
        <x:v>CAP-LAW001</x:v>
      </x:c>
      <x:c r="G266" s="27" t="str">
        <x:v>All applicable Capital Markets regulated entities, agents and investor-facing channels</x:v>
      </x:c>
      <x:c r="H266" s="27" t="str">
        <x:v>Mandatory / Conditional</x:v>
      </x:c>
      <x:c r="I266" s="27" t="str">
        <x:v>HOLD – Applicability Review</x:v>
      </x:c>
      <x:c r="J266" s="27" t="str">
        <x:v>Cross-cutting SEBI review</x:v>
      </x:c>
      <x:c r="K266" s="27" t="str">
        <x:v>LEGAL_REVIEW_REQUIRED</x:v>
      </x:c>
      <x:c r="L266" s="27" t="str">
        <x:v>Hold</x:v>
      </x:c>
      <x:c r="M266" s="27" t="str">
        <x:v>Potential listed-company relevance is not sufficiently established at law-family level.</x:v>
      </x:c>
      <x:c r="N266" s="27" t="str">
        <x:v>The entity creates, approves, publishes, distributes, communicates or stores investor/client-facing content, advertising, marketing, research, disclosures or social-media content.</x:v>
      </x:c>
      <x:c r="O266" s="27" t="str">
        <x:v>https://www.sebi.gov.in/legal/circulars/jul-2026/extension-of-timelines-with-repect-to-compliance-of-digital-accessibility-circulars-_103277.html</x:v>
      </x:c>
      <x:c r="P266" s="27" t="str">
        <x:v>Yes</x:v>
      </x:c>
      <x:c r="Q266" s="27" t="str">
        <x:v>HIGH</x:v>
      </x:c>
    </x:row>
    <x:row r="267">
      <x:c r="A267" s="27" t="str">
        <x:v>CAP-LAW265</x:v>
      </x:c>
      <x:c r="B267" s="27" t="str"/>
      <x:c r="C267" s="27" t="str">
        <x:v>Review of Framework for Conversion of Private Listed InvIT into Public InvIT dated August 8, 2025</x:v>
      </x:c>
      <x:c r="D267" s="27" t="str">
        <x:v>SEBI</x:v>
      </x:c>
      <x:c r="E267" s="27" t="str">
        <x:v>Circular</x:v>
      </x:c>
      <x:c r="F267" s="27" t="str">
        <x:v>CAP-LAW055</x:v>
      </x:c>
      <x:c r="G267" s="27" t="str">
        <x:v>Private Listed InvIT / Public InvIT</x:v>
      </x:c>
      <x:c r="H267" s="27" t="str">
        <x:v>Mandatory / Conditional</x:v>
      </x:c>
      <x:c r="I267" s="27" t="str">
        <x:v>EXCLUDE – Capital Markets Entity</x:v>
      </x:c>
      <x:c r="J267" s="27" t="str">
        <x:v>Intermediary/MII/fund/market activity</x:v>
      </x:c>
      <x:c r="K267" s="27" t="str">
        <x:v>CAPITAL_MARKETS_ROLE</x:v>
      </x:c>
      <x:c r="L267" s="27" t="str">
        <x:v>Remain in Capital Markets</x:v>
      </x:c>
      <x:c r="M267" s="27" t="str">
        <x:v>Regulates a securities-market intermediary, fund, MII, investor category or market activity rather than a company merely because it is listed.</x:v>
      </x:c>
      <x:c r="N267" s="27" t="str">
        <x:v>The REIT, InvIT, SM REIT, scheme, party, service provider, investor-facing activity, transaction or event falls within the instrument.</x:v>
      </x:c>
      <x:c r="O267" s="27" t="str">
        <x:v>https://www.sebi.gov.in/legal/circulars/aug-2025/review-of-framework-for-conversion-of-private-listed-invit-into-public-invit_95943.html</x:v>
      </x:c>
      <x:c r="P267" s="27" t="str">
        <x:v>Yes</x:v>
      </x:c>
      <x:c r="Q267" s="27" t="str">
        <x:v>LOW</x:v>
      </x:c>
    </x:row>
    <x:row r="268">
      <x:c r="A268" s="27" t="str">
        <x:v>CAP-LAW266</x:v>
      </x:c>
      <x:c r="B268" s="27" t="str"/>
      <x:c r="C268" s="27" t="str">
        <x:v>Status of SPVs Post Conclusion or Termination of Concession Agreement dated May 15, 2026</x:v>
      </x:c>
      <x:c r="D268" s="27" t="str">
        <x:v>SEBI</x:v>
      </x:c>
      <x:c r="E268" s="27" t="str">
        <x:v>Circular</x:v>
      </x:c>
      <x:c r="F268" s="27" t="str">
        <x:v>CAP-LAW055</x:v>
      </x:c>
      <x:c r="G268" s="27" t="str">
        <x:v>Infrastructure Investment Trust / SPV</x:v>
      </x:c>
      <x:c r="H268" s="27" t="str">
        <x:v>Mandatory / Conditional</x:v>
      </x:c>
      <x:c r="I268" s="27" t="str">
        <x:v>EXCLUDE – Capital Markets Entity</x:v>
      </x:c>
      <x:c r="J268" s="27" t="str">
        <x:v>Intermediary/MII/fund/market activity</x:v>
      </x:c>
      <x:c r="K268" s="27" t="str">
        <x:v>CAPITAL_MARKETS_ROLE</x:v>
      </x:c>
      <x:c r="L268" s="27" t="str">
        <x:v>Remain in Capital Markets</x:v>
      </x:c>
      <x:c r="M268" s="27" t="str">
        <x:v>Regulates a securities-market intermediary, fund, MII, investor category or market activity rather than a company merely because it is listed.</x:v>
      </x:c>
      <x:c r="N268" s="27" t="str">
        <x:v>The REIT, InvIT, SM REIT, scheme, party, service provider, investor-facing activity, transaction or event falls within the instrument.</x:v>
      </x:c>
      <x:c r="O268" s="27" t="str">
        <x:v>https://www.sebi.gov.in/legal/circulars/may-2026/status-of-spvs-post-conclusion-or-termination-of-concession-agreement_101467.html</x:v>
      </x:c>
      <x:c r="P268" s="27" t="str">
        <x:v>Yes</x:v>
      </x:c>
      <x:c r="Q268" s="27" t="str">
        <x:v>LOW</x:v>
      </x:c>
    </x:row>
    <x:row r="269">
      <x:c r="A269" s="27" t="str">
        <x:v>CAP-LAW267</x:v>
      </x:c>
      <x:c r="B269" s="27" t="str"/>
      <x:c r="C269" s="27" t="str">
        <x:v>Securities and Exchange Board of India (KYC (Know Your Client) Registration Agency) Regulations, 2011 [last amended February 10, 2025]</x:v>
      </x:c>
      <x:c r="D269" s="27" t="str">
        <x:v>SEBI</x:v>
      </x:c>
      <x:c r="E269" s="27" t="str">
        <x:v>Regulations</x:v>
      </x:c>
      <x:c r="F269" s="27" t="str">
        <x:v>CAP-LAW001</x:v>
      </x:c>
      <x:c r="G269" s="27" t="str">
        <x:v>All applicable securities-market reporting entities, intermediaries, MIIs and client-asset service providers</x:v>
      </x:c>
      <x:c r="H269" s="27" t="str">
        <x:v>Mandatory / Conditional</x:v>
      </x:c>
      <x:c r="I269" s="27" t="str">
        <x:v>EXCLUDE – Capital Markets Entity</x:v>
      </x:c>
      <x:c r="J269" s="27" t="str">
        <x:v>Intermediary/MII/fund/market activity</x:v>
      </x:c>
      <x:c r="K269" s="27" t="str">
        <x:v>CAPITAL_MARKETS_ROLE</x:v>
      </x:c>
      <x:c r="L269" s="27" t="str">
        <x:v>Remain in Capital Markets</x:v>
      </x:c>
      <x:c r="M269" s="27" t="str">
        <x:v>Regulates a securities-market intermediary, fund, MII, investor category or market activity rather than a company merely because it is listed.</x:v>
      </x:c>
      <x:c r="N269" s="27" t="str">
        <x:v>The entity establishes or maintains a client relationship, processes funds or securities, monitors transactions, screens sanctions, investigates suspicious activity or files prescribed reports.</x:v>
      </x:c>
      <x:c r="O269" s="27" t="str">
        <x:v>https://www.sebi.gov.in/legal/regulations/feb-2025/securities-and-exchange-board-of-india-kyc-know-your-client-registration-agency-regulations-2011-last-amended-on-february-10-2025-_92423.html</x:v>
      </x:c>
      <x:c r="P269" s="27" t="str">
        <x:v>Yes</x:v>
      </x:c>
      <x:c r="Q269" s="27" t="str">
        <x:v>LOW</x:v>
      </x:c>
    </x:row>
    <x:row r="270">
      <x:c r="A270" s="27" t="str">
        <x:v>CAP-LAW268</x:v>
      </x:c>
      <x:c r="B270" s="27" t="str"/>
      <x:c r="C270" s="27" t="str">
        <x:v>Uploading of KYC information by KRAs to Central KYC Records Registry dated June 6, 2024</x:v>
      </x:c>
      <x:c r="D270" s="27" t="str">
        <x:v>SEBI</x:v>
      </x:c>
      <x:c r="E270" s="27" t="str">
        <x:v>Circular</x:v>
      </x:c>
      <x:c r="F270" s="27" t="str">
        <x:v>CAP-LAW096</x:v>
      </x:c>
      <x:c r="G270" s="27" t="str">
        <x:v>All / As Applicable</x:v>
      </x:c>
      <x:c r="H270" s="27" t="str">
        <x:v>Mandatory / Conditional</x:v>
      </x:c>
      <x:c r="I270" s="27" t="str">
        <x:v>EXCLUDE – Capital Markets Entity</x:v>
      </x:c>
      <x:c r="J270" s="27" t="str">
        <x:v>Intermediary/MII/fund/market activity</x:v>
      </x:c>
      <x:c r="K270" s="27" t="str">
        <x:v>CAPITAL_MARKETS_ROLE</x:v>
      </x:c>
      <x:c r="L270" s="27" t="str">
        <x:v>Remain in Capital Markets</x:v>
      </x:c>
      <x:c r="M270" s="27" t="str">
        <x:v>Regulates a securities-market intermediary, fund, MII, investor category or market activity rather than a company merely because it is listed.</x:v>
      </x:c>
      <x:c r="N270" s="27" t="str">
        <x:v>The entity onboards, maintains, verifies, screens or services a securities-market client or beneficial owner.</x:v>
      </x:c>
      <x:c r="O270" s="27" t="str">
        <x:v>https://www.sebi.gov.in/legal/circulars/jun-2024/uploading-of-kyc-information-by-kyc-registration-agencies-kras-to-central-kyc-records-registry-ckycrr-_84006.html</x:v>
      </x:c>
      <x:c r="P270" s="27" t="str">
        <x:v>Yes</x:v>
      </x:c>
      <x:c r="Q270" s="27" t="str">
        <x:v>LOW</x:v>
      </x:c>
    </x:row>
    <x:row r="271">
      <x:c r="A271" s="27" t="str">
        <x:v>CAP-LAW269</x:v>
      </x:c>
      <x:c r="B271" s="27" t="str"/>
      <x:c r="C271" s="27" t="str">
        <x:v>Centralization of FATCA and CRS certifications at KRAs dated February 20, 2024</x:v>
      </x:c>
      <x:c r="D271" s="27" t="str">
        <x:v>SEBI</x:v>
      </x:c>
      <x:c r="E271" s="27" t="str">
        <x:v>Circular</x:v>
      </x:c>
      <x:c r="F271" s="27" t="str">
        <x:v>CAP-LAW096</x:v>
      </x:c>
      <x:c r="G271" s="27" t="str">
        <x:v>All securities-market intermediaries, clients, KRAs and supporting registries</x:v>
      </x:c>
      <x:c r="H271" s="27" t="str">
        <x:v>Mandatory / Conditional</x:v>
      </x:c>
      <x:c r="I271" s="27" t="str">
        <x:v>EXCLUDE – Capital Markets Entity</x:v>
      </x:c>
      <x:c r="J271" s="27" t="str">
        <x:v>Intermediary/MII/fund/market activity</x:v>
      </x:c>
      <x:c r="K271" s="27" t="str">
        <x:v>CAPITAL_MARKETS_ROLE</x:v>
      </x:c>
      <x:c r="L271" s="27" t="str">
        <x:v>Remain in Capital Markets</x:v>
      </x:c>
      <x:c r="M271" s="27" t="str">
        <x:v>Regulates a securities-market intermediary, fund, MII, investor category or market activity rather than a company merely because it is listed.</x:v>
      </x:c>
      <x:c r="N271" s="27" t="str">
        <x:v>The entity onboards, maintains, verifies, screens or services a securities-market client or beneficial owner.</x:v>
      </x:c>
      <x:c r="O271" s="27" t="str">
        <x:v>https://www.sebi.gov.in/legal/circulars/feb-2024/centralization-of-certifications-under-foreign-account-tax-compliance-act-fatca-and-common-reporting-standard-crs-at-kyc-registration-agencies-kras-_81583.html</x:v>
      </x:c>
      <x:c r="P271" s="27" t="str">
        <x:v>Yes</x:v>
      </x:c>
      <x:c r="Q271" s="27" t="str">
        <x:v>LOW</x:v>
      </x:c>
    </x:row>
    <x:row r="272">
      <x:c r="A272" s="27" t="str">
        <x:v>CAP-LAW270</x:v>
      </x:c>
      <x:c r="B272" s="27" t="str"/>
      <x:c r="C272" s="27" t="str">
        <x:v>Review of validation of KYC records by KRAs under Risk Management Framework dated May 14, 2024</x:v>
      </x:c>
      <x:c r="D272" s="27" t="str">
        <x:v>SEBI</x:v>
      </x:c>
      <x:c r="E272" s="27" t="str">
        <x:v>Circular</x:v>
      </x:c>
      <x:c r="F272" s="27" t="str">
        <x:v>CAP-LAW096</x:v>
      </x:c>
      <x:c r="G272" s="27" t="str">
        <x:v>All / As Applicable</x:v>
      </x:c>
      <x:c r="H272" s="27" t="str">
        <x:v>Mandatory / Conditional</x:v>
      </x:c>
      <x:c r="I272" s="27" t="str">
        <x:v>EXCLUDE – Capital Markets Entity</x:v>
      </x:c>
      <x:c r="J272" s="27" t="str">
        <x:v>Intermediary/MII/fund/market activity</x:v>
      </x:c>
      <x:c r="K272" s="27" t="str">
        <x:v>CAPITAL_MARKETS_ROLE</x:v>
      </x:c>
      <x:c r="L272" s="27" t="str">
        <x:v>Remain in Capital Markets</x:v>
      </x:c>
      <x:c r="M272" s="27" t="str">
        <x:v>Regulates a securities-market intermediary, fund, MII, investor category or market activity rather than a company merely because it is listed.</x:v>
      </x:c>
      <x:c r="N272" s="27" t="str">
        <x:v>The entity establishes or maintains a client relationship, processes funds or securities, monitors transactions, screens sanctions, investigates suspicious activity or files prescribed reports.</x:v>
      </x:c>
      <x:c r="O272" s="27" t="str">
        <x:v>https://www.sebi.gov.in/legal/circulars/may-2024/review-of-validation-of-kyc-records-by-kras-under-risk-management-framework-_83367.html</x:v>
      </x:c>
      <x:c r="P272" s="27" t="str">
        <x:v>Yes</x:v>
      </x:c>
      <x:c r="Q272" s="27" t="str">
        <x:v>LOW</x:v>
      </x:c>
    </x:row>
    <x:row r="273">
      <x:c r="A273" s="27" t="str">
        <x:v>CAP-LAW271</x:v>
      </x:c>
      <x:c r="B273" s="27" t="str"/>
      <x:c r="C273" s="27" t="str">
        <x:v>Accessibility and Inclusiveness of Digital KYC to Persons with Disabilities dated May 23, 2025</x:v>
      </x:c>
      <x:c r="D273" s="27" t="str">
        <x:v>SEBI</x:v>
      </x:c>
      <x:c r="E273" s="27" t="str">
        <x:v>Circular</x:v>
      </x:c>
      <x:c r="F273" s="27" t="str">
        <x:v>CAP-LAW096</x:v>
      </x:c>
      <x:c r="G273" s="27" t="str">
        <x:v>All securities-market intermediaries, clients, KRAs and supporting registries</x:v>
      </x:c>
      <x:c r="H273" s="27" t="str">
        <x:v>Mandatory / Conditional</x:v>
      </x:c>
      <x:c r="I273" s="27" t="str">
        <x:v>EXCLUDE – Capital Markets Entity</x:v>
      </x:c>
      <x:c r="J273" s="27" t="str">
        <x:v>Intermediary/MII/fund/market activity</x:v>
      </x:c>
      <x:c r="K273" s="27" t="str">
        <x:v>CAPITAL_MARKETS_ROLE</x:v>
      </x:c>
      <x:c r="L273" s="27" t="str">
        <x:v>Remain in Capital Markets</x:v>
      </x:c>
      <x:c r="M273" s="27" t="str">
        <x:v>Regulates a securities-market intermediary, fund, MII, investor category or market activity rather than a company merely because it is listed.</x:v>
      </x:c>
      <x:c r="N273" s="27" t="str">
        <x:v>The entity onboards, maintains, verifies, screens or services a securities-market client or beneficial owner.</x:v>
      </x:c>
      <x:c r="O273" s="27" t="str">
        <x:v>https://www.sebi.gov.in/legal/circulars/may-2025/accessibility-and-inclusiveness-of-digital-kyc-to-persons-with-disabilities_94096.html</x:v>
      </x:c>
      <x:c r="P273" s="27" t="str">
        <x:v>Yes</x:v>
      </x:c>
      <x:c r="Q273" s="27" t="str">
        <x:v>LOW</x:v>
      </x:c>
    </x:row>
    <x:row r="274">
      <x:c r="A274" s="27" t="str">
        <x:v>CAP-LAW272</x:v>
      </x:c>
      <x:c r="B274" s="27" t="str"/>
      <x:c r="C274" s="27" t="str">
        <x:v>Relaxation on geo-tagging requirement in India for NRIs while undertaking re-KYC dated December 10, 2025</x:v>
      </x:c>
      <x:c r="D274" s="27" t="str">
        <x:v>SEBI</x:v>
      </x:c>
      <x:c r="E274" s="27" t="str">
        <x:v>Circular</x:v>
      </x:c>
      <x:c r="F274" s="27" t="str">
        <x:v>CAP-LAW096</x:v>
      </x:c>
      <x:c r="G274" s="27" t="str">
        <x:v>All securities-market intermediaries, clients, KRAs and supporting registries</x:v>
      </x:c>
      <x:c r="H274" s="27" t="str">
        <x:v>Mandatory / Conditional</x:v>
      </x:c>
      <x:c r="I274" s="27" t="str">
        <x:v>EXCLUDE – Capital Markets Entity</x:v>
      </x:c>
      <x:c r="J274" s="27" t="str">
        <x:v>Intermediary/MII/fund/market activity</x:v>
      </x:c>
      <x:c r="K274" s="27" t="str">
        <x:v>CAPITAL_MARKETS_ROLE</x:v>
      </x:c>
      <x:c r="L274" s="27" t="str">
        <x:v>Remain in Capital Markets</x:v>
      </x:c>
      <x:c r="M274" s="27" t="str">
        <x:v>Regulates a securities-market intermediary, fund, MII, investor category or market activity rather than a company merely because it is listed.</x:v>
      </x:c>
      <x:c r="N274" s="27" t="str">
        <x:v>The entity onboards, maintains, verifies, screens or services a securities-market client or beneficial owner.</x:v>
      </x:c>
      <x:c r="O274" s="27" t="str">
        <x:v>https://www.sebi.gov.in/legal/circulars/dec-2025/relaxation-on-geo-tagging-requirement-in-india-for-nris-while-undertaking-re-kyc_98284.html</x:v>
      </x:c>
      <x:c r="P274" s="27" t="str">
        <x:v>Yes</x:v>
      </x:c>
      <x:c r="Q274" s="27" t="str">
        <x:v>LOW</x:v>
      </x:c>
    </x:row>
    <x:row r="275">
      <x:c r="A275" s="27" t="str">
        <x:v>CAP-LAW273</x:v>
      </x:c>
      <x:c r="B275" s="27" t="str"/>
      <x:c r="C275" s="27" t="str">
        <x:v>Unlawful Activities (Prevention) Act, 1967, as amended</x:v>
      </x:c>
      <x:c r="D275" s="27" t="str">
        <x:v>Ministry of Home Affairs</x:v>
      </x:c>
      <x:c r="E275" s="27" t="str">
        <x:v>Act</x:v>
      </x:c>
      <x:c r="F275" s="27" t="str">
        <x:v>CAP--</x:v>
      </x:c>
      <x:c r="G275" s="27" t="str">
        <x:v>All applicable securities-market reporting entities, intermediaries, MIIs and client-asset service providers</x:v>
      </x:c>
      <x:c r="H275" s="27" t="str">
        <x:v>Mandatory / Conditional</x:v>
      </x:c>
      <x:c r="I275" s="27" t="str">
        <x:v>EXCLUDE – Other General Law</x:v>
      </x:c>
      <x:c r="J275" s="27" t="str">
        <x:v>Other cross-regulatory law</x:v>
      </x:c>
      <x:c r="K275" s="27" t="str">
        <x:v>OTHER_RUNTIME_OVERLAY</x:v>
      </x:c>
      <x:c r="L275" s="27" t="str">
        <x:v>Remain in owning dataset</x:v>
      </x:c>
      <x:c r="M275" s="27" t="str">
        <x:v>Not owned by the Common SEBI Listed-Entity Overlay.</x:v>
      </x:c>
      <x:c r="N275" s="27" t="str">
        <x:v>The entity establishes or maintains a client relationship, processes funds or securities, monitors transactions, screens sanctions, investigates suspicious activity or files prescribed reports.</x:v>
      </x:c>
      <x:c r="O275" s="27" t="str">
        <x:v>https://www.mha.gov.in/en/acts</x:v>
      </x:c>
      <x:c r="P275" s="27" t="str">
        <x:v>Yes</x:v>
      </x:c>
      <x:c r="Q275" s="27" t="str">
        <x:v>LOW</x:v>
      </x:c>
    </x:row>
    <x:row r="276">
      <x:c r="A276" s="27" t="str">
        <x:v>CAP-LAW274</x:v>
      </x:c>
      <x:c r="B276" s="27" t="str"/>
      <x:c r="C276" s="27" t="str">
        <x:v>Weapons of Mass Destruction and their Delivery Systems (Prohibition of Unlawful Activities) Act, 2005, as amended</x:v>
      </x:c>
      <x:c r="D276" s="27" t="str">
        <x:v>Government of India</x:v>
      </x:c>
      <x:c r="E276" s="27" t="str">
        <x:v>Act</x:v>
      </x:c>
      <x:c r="F276" s="27" t="str">
        <x:v>CAP--</x:v>
      </x:c>
      <x:c r="G276" s="27" t="str">
        <x:v>All applicable securities-market reporting entities, intermediaries, MIIs and client-asset service providers</x:v>
      </x:c>
      <x:c r="H276" s="27" t="str">
        <x:v>Mandatory / Conditional</x:v>
      </x:c>
      <x:c r="I276" s="27" t="str">
        <x:v>EXCLUDE – Other General Law</x:v>
      </x:c>
      <x:c r="J276" s="27" t="str">
        <x:v>Other cross-regulatory law</x:v>
      </x:c>
      <x:c r="K276" s="27" t="str">
        <x:v>OTHER_RUNTIME_OVERLAY</x:v>
      </x:c>
      <x:c r="L276" s="27" t="str">
        <x:v>Remain in owning dataset</x:v>
      </x:c>
      <x:c r="M276" s="27" t="str">
        <x:v>Not owned by the Common SEBI Listed-Entity Overlay.</x:v>
      </x:c>
      <x:c r="N276" s="27" t="str">
        <x:v>The entity establishes or maintains a client relationship, processes funds or securities, monitors transactions, screens sanctions, investigates suspicious activity or files prescribed reports.</x:v>
      </x:c>
      <x:c r="O276" s="27" t="str">
        <x:v>https://fiuindia.gov.in/files/AML_Legislation/notification.html</x:v>
      </x:c>
      <x:c r="P276" s="27" t="str">
        <x:v>Yes</x:v>
      </x:c>
      <x:c r="Q276" s="27" t="str">
        <x:v>LOW</x:v>
      </x:c>
    </x:row>
    <x:row r="277">
      <x:c r="A277" s="27" t="str">
        <x:v>CAP-LAW275</x:v>
      </x:c>
      <x:c r="B277" s="27" t="str"/>
      <x:c r="C277" s="27" t="str">
        <x:v>Procedure for implementation of Section 12A of the WMD Act — directions to stock exchanges and registered intermediaries dated April 26, 2023</x:v>
      </x:c>
      <x:c r="D277" s="27" t="str">
        <x:v>SEBI</x:v>
      </x:c>
      <x:c r="E277" s="27" t="str">
        <x:v>Circular</x:v>
      </x:c>
      <x:c r="F277" s="27" t="str">
        <x:v>CAP-LAW274</x:v>
      </x:c>
      <x:c r="G277" s="27" t="str">
        <x:v>All applicable securities-market reporting entities, intermediaries, MIIs and client-asset service providers</x:v>
      </x:c>
      <x:c r="H277" s="27" t="str">
        <x:v>Mandatory / Conditional</x:v>
      </x:c>
      <x:c r="I277" s="27" t="str">
        <x:v>EXCLUDE – Capital Markets Entity</x:v>
      </x:c>
      <x:c r="J277" s="27" t="str">
        <x:v>Intermediary/MII/fund/market activity</x:v>
      </x:c>
      <x:c r="K277" s="27" t="str">
        <x:v>CAPITAL_MARKETS_ROLE</x:v>
      </x:c>
      <x:c r="L277" s="27" t="str">
        <x:v>Remain in Capital Markets</x:v>
      </x:c>
      <x:c r="M277" s="27" t="str">
        <x:v>Regulates a securities-market intermediary, fund, MII, investor category or market activity rather than a company merely because it is listed.</x:v>
      </x:c>
      <x:c r="N277" s="27" t="str">
        <x:v>The entity establishes or maintains a client relationship, processes funds or securities, monitors transactions, screens sanctions, investigates suspicious activity or files prescribed reports.</x:v>
      </x:c>
      <x:c r="O277" s="27" t="str">
        <x:v>https://www.sebi.gov.in/</x:v>
      </x:c>
      <x:c r="P277" s="27" t="str">
        <x:v>Yes</x:v>
      </x:c>
      <x:c r="Q277" s="27" t="str">
        <x:v>LOW</x:v>
      </x:c>
    </x:row>
    <x:row r="278">
      <x:c r="A278" s="27" t="str">
        <x:v>CAP-LAW276</x:v>
      </x:c>
      <x:c r="B278" s="27" t="str"/>
      <x:c r="C278" s="27" t="str">
        <x:v>Income-tax Act, 1961 and Income-tax Rules, 1962 — FATCA/CRS Rules 114F to 114H, as amended</x:v>
      </x:c>
      <x:c r="D278" s="27" t="str">
        <x:v>Central Board of Direct Taxes</x:v>
      </x:c>
      <x:c r="E278" s="27" t="str">
        <x:v>Act / Rules</x:v>
      </x:c>
      <x:c r="F278" s="27" t="str">
        <x:v>CAP--</x:v>
      </x:c>
      <x:c r="G278" s="27" t="str">
        <x:v>All applicable securities-market reporting entities, intermediaries, MIIs and client-asset service providers</x:v>
      </x:c>
      <x:c r="H278" s="27" t="str">
        <x:v>Mandatory / Conditional</x:v>
      </x:c>
      <x:c r="I278" s="27" t="str">
        <x:v>EXCLUDE – Other General Law</x:v>
      </x:c>
      <x:c r="J278" s="27" t="str">
        <x:v>Other cross-regulatory law</x:v>
      </x:c>
      <x:c r="K278" s="27" t="str">
        <x:v>OTHER_RUNTIME_OVERLAY</x:v>
      </x:c>
      <x:c r="L278" s="27" t="str">
        <x:v>Remain in owning dataset</x:v>
      </x:c>
      <x:c r="M278" s="27" t="str">
        <x:v>Not owned by the Common SEBI Listed-Entity Overlay.</x:v>
      </x:c>
      <x:c r="N278" s="27" t="str">
        <x:v>The entity establishes or maintains a client relationship, processes funds or securities, monitors transactions, screens sanctions, investigates suspicious activity or files prescribed reports.</x:v>
      </x:c>
      <x:c r="O278" s="27" t="str">
        <x:v>https://www.incometax.gov.in/</x:v>
      </x:c>
      <x:c r="P278" s="27" t="str">
        <x:v>Yes</x:v>
      </x:c>
      <x:c r="Q278" s="27" t="str">
        <x:v>LOW</x:v>
      </x:c>
    </x:row>
    <x:row r="279">
      <x:c r="A279" s="27" t="str">
        <x:v>CAP-LAW277</x:v>
      </x:c>
      <x:c r="B279" s="27" t="str"/>
      <x:c r="C279" s="27" t="str">
        <x:v>Aadhaar Act, 2016 and Aadhaar (Authentication and Offline Verification) Regulations, 2021, as amended</x:v>
      </x:c>
      <x:c r="D279" s="27" t="str">
        <x:v>Unique Identification Authority of India</x:v>
      </x:c>
      <x:c r="E279" s="27" t="str">
        <x:v>Act / Regulations</x:v>
      </x:c>
      <x:c r="F279" s="27" t="str">
        <x:v>CAP--</x:v>
      </x:c>
      <x:c r="G279" s="27" t="str">
        <x:v>All securities-market intermediaries, clients, KRAs and supporting registries</x:v>
      </x:c>
      <x:c r="H279" s="27" t="str">
        <x:v>Mandatory / Conditional</x:v>
      </x:c>
      <x:c r="I279" s="27" t="str">
        <x:v>EXCLUDE – Other General Law</x:v>
      </x:c>
      <x:c r="J279" s="27" t="str">
        <x:v>Other cross-regulatory law</x:v>
      </x:c>
      <x:c r="K279" s="27" t="str">
        <x:v>OTHER_RUNTIME_OVERLAY</x:v>
      </x:c>
      <x:c r="L279" s="27" t="str">
        <x:v>Remain in owning dataset</x:v>
      </x:c>
      <x:c r="M279" s="27" t="str">
        <x:v>Not owned by the Common SEBI Listed-Entity Overlay.</x:v>
      </x:c>
      <x:c r="N279" s="27" t="str">
        <x:v>The entity onboards, maintains, verifies, screens or services a securities-market client or beneficial owner.</x:v>
      </x:c>
      <x:c r="O279" s="27" t="str">
        <x:v>https://uidai.gov.in/en/about-uidai/legal-framework/updated-regulation.html</x:v>
      </x:c>
      <x:c r="P279" s="27" t="str">
        <x:v>Yes</x:v>
      </x:c>
      <x:c r="Q279" s="27" t="str">
        <x:v>LOW</x:v>
      </x:c>
    </x:row>
    <x:row r="280">
      <x:c r="A280" s="27" t="str">
        <x:v>CAP-LAW278</x:v>
      </x:c>
      <x:c r="B280" s="27" t="str"/>
      <x:c r="C280" s="27" t="str">
        <x:v>Publishing Investor Charter for KYC Registration Agencies on their websites dated May 6, 2025</x:v>
      </x:c>
      <x:c r="D280" s="27" t="str">
        <x:v>SEBI</x:v>
      </x:c>
      <x:c r="E280" s="27" t="str">
        <x:v>Circular</x:v>
      </x:c>
      <x:c r="F280" s="27" t="str">
        <x:v>CAP-LAW267</x:v>
      </x:c>
      <x:c r="G280" s="27" t="str">
        <x:v>All securities-market intermediaries, clients, KRAs and supporting registries</x:v>
      </x:c>
      <x:c r="H280" s="27" t="str">
        <x:v>Mandatory / Conditional</x:v>
      </x:c>
      <x:c r="I280" s="27" t="str">
        <x:v>EXCLUDE – Capital Markets Entity</x:v>
      </x:c>
      <x:c r="J280" s="27" t="str">
        <x:v>Intermediary/MII/fund/market activity</x:v>
      </x:c>
      <x:c r="K280" s="27" t="str">
        <x:v>CAPITAL_MARKETS_ROLE</x:v>
      </x:c>
      <x:c r="L280" s="27" t="str">
        <x:v>Remain in Capital Markets</x:v>
      </x:c>
      <x:c r="M280" s="27" t="str">
        <x:v>Regulates a securities-market intermediary, fund, MII, investor category or market activity rather than a company merely because it is listed.</x:v>
      </x:c>
      <x:c r="N280" s="27" t="str">
        <x:v>The entity onboards, maintains, verifies, screens or services a securities-market client or beneficial owner.</x:v>
      </x:c>
      <x:c r="O280" s="27" t="str">
        <x:v>https://www.sebi.gov.in/legal/circulars/may-2025/publishing-investor-charter-for-kyc-know-your-client-registration-agencies-kras-on-their-websites-_93811.html</x:v>
      </x:c>
      <x:c r="P280" s="27" t="str">
        <x:v>Yes</x:v>
      </x:c>
      <x:c r="Q280" s="27" t="str">
        <x:v>LOW</x:v>
      </x:c>
    </x:row>
    <x:row r="281">
      <x:c r="A281" s="27" t="str">
        <x:v>CAP-LAW279</x:v>
      </x:c>
      <x:c r="B281" s="27" t="str"/>
      <x:c r="C281" s="27" t="str">
        <x:v>Securities and Exchange Board of India directions for implementation of Section 51A of UAPA dated March 25, 2021</x:v>
      </x:c>
      <x:c r="D281" s="27" t="str">
        <x:v>SEBI</x:v>
      </x:c>
      <x:c r="E281" s="27" t="str">
        <x:v>Circular</x:v>
      </x:c>
      <x:c r="F281" s="27" t="str">
        <x:v>CAP-LAW273</x:v>
      </x:c>
      <x:c r="G281" s="27" t="str">
        <x:v>All applicable securities-market reporting entities and intermediaries</x:v>
      </x:c>
      <x:c r="H281" s="27" t="str">
        <x:v>Mandatory / Dynamic / Risk Based</x:v>
      </x:c>
      <x:c r="I281" s="27" t="str">
        <x:v>EXCLUDE – Capital Markets Entity</x:v>
      </x:c>
      <x:c r="J281" s="27" t="str">
        <x:v>Intermediary/MII/fund/market activity</x:v>
      </x:c>
      <x:c r="K281" s="27" t="str">
        <x:v>CAPITAL_MARKETS_ROLE</x:v>
      </x:c>
      <x:c r="L281" s="27" t="str">
        <x:v>Remain in Capital Markets</x:v>
      </x:c>
      <x:c r="M281" s="27" t="str">
        <x:v>Regulates a securities-market intermediary, fund, MII, investor category or market activity rather than a company merely because it is listed.</x:v>
      </x:c>
      <x:c r="N281" s="27" t="str">
        <x:v>The entity is subject to AML/CFT reporting, targeted-financial-sanctions, transaction-monitoring or jurisdiction-risk controls.</x:v>
      </x:c>
      <x:c r="O281" s="27" t="str">
        <x:v>https://www.sebi.gov.in/legal/circulars/mar-2021/combating-financing-of-terrorism-cft-under-unlawful-activities-prevention-act-1967-directions-to-stock-exchanges-depositories-and-all-registered-intermediaries_49645.html</x:v>
      </x:c>
      <x:c r="P281" s="27" t="str">
        <x:v>Yes</x:v>
      </x:c>
      <x:c r="Q281" s="27" t="str">
        <x:v>LOW</x:v>
      </x:c>
    </x:row>
    <x:row r="282">
      <x:c r="A282" s="27" t="str">
        <x:v>CAP-LAW280</x:v>
      </x:c>
      <x:c r="B282" s="27" t="str"/>
      <x:c r="C282" s="27" t="str">
        <x:v>Ministry of Home Affairs Procedure for implementation of Section 51A of UAPA dated February 2, 2021, as modified through April 22, 2024</x:v>
      </x:c>
      <x:c r="D282" s="27" t="str">
        <x:v>Ministry of Home Affairs</x:v>
      </x:c>
      <x:c r="E282" s="27" t="str">
        <x:v>Government Order</x:v>
      </x:c>
      <x:c r="F282" s="27" t="str">
        <x:v>CAP-LAW273</x:v>
      </x:c>
      <x:c r="G282" s="27" t="str">
        <x:v>All applicable securities-market reporting entities and intermediaries</x:v>
      </x:c>
      <x:c r="H282" s="27" t="str">
        <x:v>Mandatory / Dynamic / Risk Based</x:v>
      </x:c>
      <x:c r="I282" s="27" t="str">
        <x:v>EXCLUDE – Other General Law</x:v>
      </x:c>
      <x:c r="J282" s="27" t="str">
        <x:v>Other cross-regulatory law</x:v>
      </x:c>
      <x:c r="K282" s="27" t="str">
        <x:v>OTHER_RUNTIME_OVERLAY</x:v>
      </x:c>
      <x:c r="L282" s="27" t="str">
        <x:v>Remain in owning dataset</x:v>
      </x:c>
      <x:c r="M282" s="27" t="str">
        <x:v>Not owned by the Common SEBI Listed-Entity Overlay.</x:v>
      </x:c>
      <x:c r="N282" s="27" t="str">
        <x:v>The entity is subject to AML/CFT reporting, targeted-financial-sanctions, transaction-monitoring or jurisdiction-risk controls.</x:v>
      </x:c>
      <x:c r="O282" s="27" t="str">
        <x:v>https://www.mha.gov.in/sites/default/files/2023-05/ProcedureImplementationSection51A_04052023.pdf</x:v>
      </x:c>
      <x:c r="P282" s="27" t="str">
        <x:v>Yes</x:v>
      </x:c>
      <x:c r="Q282" s="27" t="str">
        <x:v>LOW</x:v>
      </x:c>
    </x:row>
    <x:row r="283">
      <x:c r="A283" s="27" t="str">
        <x:v>CAP-LAW281</x:v>
      </x:c>
      <x:c r="B283" s="27" t="str"/>
      <x:c r="C283" s="27" t="str">
        <x:v>Prevention of Money-laundering (Maintenance of Records) Amendment Rules, 2024 dated July 19, 2024</x:v>
      </x:c>
      <x:c r="D283" s="27" t="str">
        <x:v>Ministry of Finance / Department of Revenue</x:v>
      </x:c>
      <x:c r="E283" s="27" t="str">
        <x:v>Amendment Rules</x:v>
      </x:c>
      <x:c r="F283" s="27" t="str">
        <x:v>CAP-LAW010</x:v>
      </x:c>
      <x:c r="G283" s="27" t="str">
        <x:v>All / As Applicable</x:v>
      </x:c>
      <x:c r="H283" s="27" t="str">
        <x:v>Mandatory / Dynamic / Risk Based</x:v>
      </x:c>
      <x:c r="I283" s="27" t="str">
        <x:v>EXCLUDE – Other General Law</x:v>
      </x:c>
      <x:c r="J283" s="27" t="str">
        <x:v>Other cross-regulatory law</x:v>
      </x:c>
      <x:c r="K283" s="27" t="str">
        <x:v>OTHER_RUNTIME_OVERLAY</x:v>
      </x:c>
      <x:c r="L283" s="27" t="str">
        <x:v>Remain in owning dataset</x:v>
      </x:c>
      <x:c r="M283" s="27" t="str">
        <x:v>Not owned by the Common SEBI Listed-Entity Overlay.</x:v>
      </x:c>
      <x:c r="N283" s="27" t="str">
        <x:v>The entity is subject to AML/CFT reporting, targeted-financial-sanctions, transaction-monitoring or jurisdiction-risk controls.</x:v>
      </x:c>
      <x:c r="O283" s="27" t="str">
        <x:v>https://testbed.ckycindia.in/ckyc/?r=notification</x:v>
      </x:c>
      <x:c r="P283" s="27" t="str">
        <x:v>Yes</x:v>
      </x:c>
      <x:c r="Q283" s="27" t="str">
        <x:v>LOW</x:v>
      </x:c>
    </x:row>
    <x:row r="284">
      <x:c r="A284" s="27" t="str">
        <x:v>CAP-LAW282</x:v>
      </x:c>
      <x:c r="B284" s="27" t="str"/>
      <x:c r="C284" s="27" t="str">
        <x:v>FIU-IND FINnet 2.0 reporting formats, reporting-entity registration and filing framework, as updated</x:v>
      </x:c>
      <x:c r="D284" s="27" t="str">
        <x:v>Financial Intelligence Unit – India</x:v>
      </x:c>
      <x:c r="E284" s="27" t="str">
        <x:v>Operational Reporting Framework</x:v>
      </x:c>
      <x:c r="F284" s="27" t="str">
        <x:v>CAP-LAW010</x:v>
      </x:c>
      <x:c r="G284" s="27" t="str">
        <x:v>All applicable securities-market reporting entities and intermediaries</x:v>
      </x:c>
      <x:c r="H284" s="27" t="str">
        <x:v>Mandatory / Dynamic / Risk Based</x:v>
      </x:c>
      <x:c r="I284" s="27" t="str">
        <x:v>EXCLUDE – Other General Law</x:v>
      </x:c>
      <x:c r="J284" s="27" t="str">
        <x:v>Other cross-regulatory law</x:v>
      </x:c>
      <x:c r="K284" s="27" t="str">
        <x:v>OTHER_RUNTIME_OVERLAY</x:v>
      </x:c>
      <x:c r="L284" s="27" t="str">
        <x:v>Remain in owning dataset</x:v>
      </x:c>
      <x:c r="M284" s="27" t="str">
        <x:v>Not owned by the Common SEBI Listed-Entity Overlay.</x:v>
      </x:c>
      <x:c r="N284" s="27" t="str">
        <x:v>The entity is subject to AML/CFT reporting, targeted-financial-sanctions, transaction-monitoring or jurisdiction-risk controls.</x:v>
      </x:c>
      <x:c r="O284" s="27" t="str">
        <x:v>https://fiuindia.gov.in/files/downloads/downloads.html</x:v>
      </x:c>
      <x:c r="P284" s="27" t="str">
        <x:v>Yes</x:v>
      </x:c>
      <x:c r="Q284" s="27" t="str">
        <x:v>LOW</x:v>
      </x:c>
    </x:row>
    <x:row r="285">
      <x:c r="A285" s="27" t="str">
        <x:v>CAP-LAW283</x:v>
      </x:c>
      <x:c r="B285" s="27" t="str"/>
      <x:c r="C285" s="27" t="str">
        <x:v>FATF High-Risk Jurisdictions subject to a Call for Action dated June 19, 2026</x:v>
      </x:c>
      <x:c r="D285" s="27" t="str">
        <x:v>Financial Action Task Force</x:v>
      </x:c>
      <x:c r="E285" s="27" t="str">
        <x:v>International Public Statement</x:v>
      </x:c>
      <x:c r="F285" s="27" t="str">
        <x:v>CAP--</x:v>
      </x:c>
      <x:c r="G285" s="27" t="str">
        <x:v>All applicable securities-market reporting entities and intermediaries</x:v>
      </x:c>
      <x:c r="H285" s="27" t="str">
        <x:v>Mandatory / Dynamic / Risk Based</x:v>
      </x:c>
      <x:c r="I285" s="27" t="str">
        <x:v>EXCLUDE – Other General Law</x:v>
      </x:c>
      <x:c r="J285" s="27" t="str">
        <x:v>Other cross-regulatory law</x:v>
      </x:c>
      <x:c r="K285" s="27" t="str">
        <x:v>OTHER_RUNTIME_OVERLAY</x:v>
      </x:c>
      <x:c r="L285" s="27" t="str">
        <x:v>Remain in owning dataset</x:v>
      </x:c>
      <x:c r="M285" s="27" t="str">
        <x:v>Not owned by the Common SEBI Listed-Entity Overlay.</x:v>
      </x:c>
      <x:c r="N285" s="27" t="str">
        <x:v>The entity is subject to AML/CFT reporting, targeted-financial-sanctions, transaction-monitoring or jurisdiction-risk controls.</x:v>
      </x:c>
      <x:c r="O285" s="27" t="str">
        <x:v>https://www.fatf-gafi.org/en/publications/High-risk-and-other-monitored-jurisdictions/call-for-action-june-2026.html</x:v>
      </x:c>
      <x:c r="P285" s="27" t="str">
        <x:v>Yes</x:v>
      </x:c>
      <x:c r="Q285" s="27" t="str">
        <x:v>LOW</x:v>
      </x:c>
    </x:row>
    <x:row r="286">
      <x:c r="A286" s="27" t="str">
        <x:v>CAP-LAW284</x:v>
      </x:c>
      <x:c r="B286" s="27" t="str"/>
      <x:c r="C286" s="27" t="str">
        <x:v>FATF Jurisdictions under Increased Monitoring dated June 19, 2026</x:v>
      </x:c>
      <x:c r="D286" s="27" t="str">
        <x:v>Financial Action Task Force</x:v>
      </x:c>
      <x:c r="E286" s="27" t="str">
        <x:v>International Public Statement</x:v>
      </x:c>
      <x:c r="F286" s="27" t="str">
        <x:v>CAP--</x:v>
      </x:c>
      <x:c r="G286" s="27" t="str">
        <x:v>All applicable securities-market reporting entities and intermediaries</x:v>
      </x:c>
      <x:c r="H286" s="27" t="str">
        <x:v>Mandatory / Dynamic / Risk Based</x:v>
      </x:c>
      <x:c r="I286" s="27" t="str">
        <x:v>EXCLUDE – Other General Law</x:v>
      </x:c>
      <x:c r="J286" s="27" t="str">
        <x:v>Other cross-regulatory law</x:v>
      </x:c>
      <x:c r="K286" s="27" t="str">
        <x:v>OTHER_RUNTIME_OVERLAY</x:v>
      </x:c>
      <x:c r="L286" s="27" t="str">
        <x:v>Remain in owning dataset</x:v>
      </x:c>
      <x:c r="M286" s="27" t="str">
        <x:v>Not owned by the Common SEBI Listed-Entity Overlay.</x:v>
      </x:c>
      <x:c r="N286" s="27" t="str">
        <x:v>The entity is subject to AML/CFT reporting, targeted-financial-sanctions, transaction-monitoring or jurisdiction-risk controls.</x:v>
      </x:c>
      <x:c r="O286" s="27" t="str">
        <x:v>https://www.fatf-gafi.org/en/publications/High-risk-and-other-monitored-jurisdictions/increased-monitoring-june-2026.html</x:v>
      </x:c>
      <x:c r="P286" s="27" t="str">
        <x:v>Yes</x:v>
      </x:c>
      <x:c r="Q286" s="27" t="str">
        <x:v>LOW</x:v>
      </x:c>
    </x:row>
    <x:row r="287">
      <x:c r="A287" s="27" t="str">
        <x:v>CAP-LAW285</x:v>
      </x:c>
      <x:c r="B287" s="27" t="str">
        <x:v>PENDING APPROVAL</x:v>
      </x:c>
      <x:c r="C287" s="27" t="str">
        <x:v>Redressal of investor grievances through SCORES and linking to ODR, as operationalised through SCORES 2.0</x:v>
      </x:c>
      <x:c r="D287" s="27" t="str">
        <x:v>SEBI</x:v>
      </x:c>
      <x:c r="E287" s="27" t="str">
        <x:v>Circular / SCORES Framework</x:v>
      </x:c>
      <x:c r="F287" s="27" t="str">
        <x:v>CAP-LAW001</x:v>
      </x:c>
      <x:c r="G287" s="27" t="str">
        <x:v>All entities, designated bodies and investors covered by SCORES</x:v>
      </x:c>
      <x:c r="H287" s="27" t="str">
        <x:v>Mandatory / Conditional</x:v>
      </x:c>
      <x:c r="I287" s="27" t="str">
        <x:v>INCLUDE – Investor Interface</x:v>
      </x:c>
      <x:c r="J287" s="27" t="str">
        <x:v>Investor grievance/ODR</x:v>
      </x:c>
      <x:c r="K287" s="27" t="str">
        <x:v>LISTED_ENTITY_INVESTOR_GRIEVANCE</x:v>
      </x:c>
      <x:c r="L287" s="27" t="str">
        <x:v>Extract listed-entity scope</x:v>
      </x:c>
      <x:c r="M287" s="27" t="str">
        <x:v>Listed entities may enter the SEBI grievance or dispute-resolution workflow; exact perimeter requires P-1/P-2 confirmation.</x:v>
      </x:c>
      <x:c r="N287" s="27" t="str">
        <x:v>An investor complaint is lodged, routed, reviewed or escalated through SCORES or linked to ODR.</x:v>
      </x:c>
      <x:c r="O287" s="27" t="str">
        <x:v>https://www.sebi.gov.in/legal/circulars/sep-2023/redressal-of-investor-grievances-through-the-sebi-complaint-redressal-scores-platform-and-linking-it-to-online-dispute-resolution-platform_77159.html</x:v>
      </x:c>
      <x:c r="P287" s="27" t="str">
        <x:v>Yes</x:v>
      </x:c>
      <x:c r="Q287" s="27" t="str">
        <x:v>MEDIUM</x:v>
      </x:c>
    </x:row>
    <x:row r="288">
      <x:c r="A288" s="27" t="str">
        <x:v>CAP-LAW286</x:v>
      </x:c>
      <x:c r="B288" s="27" t="str"/>
      <x:c r="C288" s="27" t="str">
        <x:v>Securities and Exchange Board of India (Stock Brokers) Regulations, 2026</x:v>
      </x:c>
      <x:c r="D288" s="27" t="str">
        <x:v>SEBI</x:v>
      </x:c>
      <x:c r="E288" s="27" t="str">
        <x:v>Regulations</x:v>
      </x:c>
      <x:c r="F288" s="27" t="str">
        <x:v>CAP-LAW001</x:v>
      </x:c>
      <x:c r="G288" s="27" t="str">
        <x:v>All applicable Capital Markets entities subject to IT governance, cybersecurity, cyber resilience or incident-reporting obligations</x:v>
      </x:c>
      <x:c r="H288" s="27" t="str">
        <x:v>Mandatory / Conditional</x:v>
      </x:c>
      <x:c r="I288" s="27" t="str">
        <x:v>EXCLUDE – Capital Markets Entity</x:v>
      </x:c>
      <x:c r="J288" s="27" t="str">
        <x:v>Intermediary/MII/fund/market activity</x:v>
      </x:c>
      <x:c r="K288" s="27" t="str">
        <x:v>CAPITAL_MARKETS_ROLE</x:v>
      </x:c>
      <x:c r="L288" s="27" t="str">
        <x:v>Remain in Capital Markets</x:v>
      </x:c>
      <x:c r="M288" s="27" t="str">
        <x:v>Regulates a securities-market intermediary, fund, MII, investor category or market activity rather than a company merely because it is listed.</x:v>
      </x:c>
      <x:c r="N288" s="27" t="str">
        <x:v>The entity operates SEBI-regulated technology, applications, infrastructure, networks, APIs, digital channels, outsourced/cloud services, security operations, critical systems or market infrastructure subject to cyber-risk or incident-reporting controls.</x:v>
      </x:c>
      <x:c r="O288" s="27" t="str">
        <x:v>https://www.sebi.gov.in/legal/regulations/jan-2026/securities-and-exchange-board-of-india-stock-brokers-regulations-2026_98974.html</x:v>
      </x:c>
      <x:c r="P288" s="27" t="str">
        <x:v>Yes</x:v>
      </x:c>
      <x:c r="Q288" s="27" t="str">
        <x:v>LOW</x:v>
      </x:c>
    </x:row>
    <x:row r="289">
      <x:c r="A289" s="27" t="str">
        <x:v>CAP-LAW287</x:v>
      </x:c>
      <x:c r="B289" s="27" t="str"/>
      <x:c r="C289" s="27" t="str">
        <x:v>Master Circular for Stock Brokers dated June 17, 2025, as amended through March 23, 2026</x:v>
      </x:c>
      <x:c r="D289" s="27" t="str">
        <x:v>SEBI</x:v>
      </x:c>
      <x:c r="E289" s="27" t="str">
        <x:v>Master Circular</x:v>
      </x:c>
      <x:c r="F289" s="27" t="str">
        <x:v>CAP-LAW286</x:v>
      </x:c>
      <x:c r="G289" s="27" t="str">
        <x:v>All applicable Capital Markets entities subject to IT governance, cybersecurity, cyber resilience or incident-reporting obligations</x:v>
      </x:c>
      <x:c r="H289" s="27" t="str">
        <x:v>Mandatory / Conditional</x:v>
      </x:c>
      <x:c r="I289" s="27" t="str">
        <x:v>EXCLUDE – Capital Markets Entity</x:v>
      </x:c>
      <x:c r="J289" s="27" t="str">
        <x:v>Intermediary/MII/fund/market activity</x:v>
      </x:c>
      <x:c r="K289" s="27" t="str">
        <x:v>CAPITAL_MARKETS_ROLE</x:v>
      </x:c>
      <x:c r="L289" s="27" t="str">
        <x:v>Remain in Capital Markets</x:v>
      </x:c>
      <x:c r="M289" s="27" t="str">
        <x:v>Regulates a securities-market intermediary, fund, MII, investor category or market activity rather than a company merely because it is listed.</x:v>
      </x:c>
      <x:c r="N289" s="27" t="str">
        <x:v>The entity operates SEBI-regulated technology, applications, infrastructure, networks, APIs, digital channels, outsourced/cloud services, security operations, critical systems or market infrastructure subject to cyber-risk or incident-reporting controls.</x:v>
      </x:c>
      <x:c r="O289" s="27" t="str">
        <x:v>https://www.sebi.gov.in/legal/master-circulars/jun-2025/master-circular-for-stock-brokers_94623.html</x:v>
      </x:c>
      <x:c r="P289" s="27" t="str">
        <x:v>Yes</x:v>
      </x:c>
      <x:c r="Q289" s="27" t="str">
        <x:v>LOW</x:v>
      </x:c>
    </x:row>
    <x:row r="290">
      <x:c r="A290" s="27" t="str">
        <x:v>CAP-LAW288</x:v>
      </x:c>
      <x:c r="B290" s="27" t="str"/>
      <x:c r="C290" s="27" t="str">
        <x:v>Guidelines for Business Continuity Plan (BCP) and Disaster Recovery (DR) of Qualified RTAs (QRTAs)</x:v>
      </x:c>
      <x:c r="D290" s="27" t="str">
        <x:v>SEBI</x:v>
      </x:c>
      <x:c r="E290" s="27" t="str">
        <x:v>Circular / BCP-DR Framework</x:v>
      </x:c>
      <x:c r="F290" s="27" t="str">
        <x:v>CAP-LAW001</x:v>
      </x:c>
      <x:c r="G290" s="27" t="str">
        <x:v>All applicable Capital Markets entities subject to IT governance, cybersecurity, cyber resilience or incident-reporting obligations</x:v>
      </x:c>
      <x:c r="H290" s="27" t="str">
        <x:v>Mandatory / Conditional</x:v>
      </x:c>
      <x:c r="I290" s="27" t="str">
        <x:v>EXCLUDE – Capital Markets Entity</x:v>
      </x:c>
      <x:c r="J290" s="27" t="str">
        <x:v>Intermediary/MII/fund/market activity</x:v>
      </x:c>
      <x:c r="K290" s="27" t="str">
        <x:v>CAPITAL_MARKETS_ROLE</x:v>
      </x:c>
      <x:c r="L290" s="27" t="str">
        <x:v>Remain in Capital Markets</x:v>
      </x:c>
      <x:c r="M290" s="27" t="str">
        <x:v>Regulates a securities-market intermediary, fund, MII, investor category or market activity rather than a company merely because it is listed.</x:v>
      </x:c>
      <x:c r="N290" s="27" t="str">
        <x:v>The entity operates SEBI-regulated technology, applications, infrastructure, networks, APIs, digital channels, outsourced/cloud services, security operations, critical systems or market infrastructure subject to cyber-risk or incident-reporting controls.</x:v>
      </x:c>
      <x:c r="O290" s="27" t="str">
        <x:v>https://www.sebi.gov.in/legal/circulars/oct-2023/guidelines-for-business-continuity-plan-bcp-and-disaster-recovery-dr-of-qualified-rtas-qrtas-_78272.html</x:v>
      </x:c>
      <x:c r="P290" s="27" t="str">
        <x:v>Yes</x:v>
      </x:c>
      <x:c r="Q290" s="27" t="str">
        <x:v>LOW</x:v>
      </x:c>
    </x:row>
    <x:row r="291">
      <x:c r="A291" s="27" t="str">
        <x:v>CAP-LAW289</x:v>
      </x:c>
      <x:c r="B291" s="27" t="str"/>
      <x:c r="C291" s="27" t="str">
        <x:v>Business Continuity for Clearing Corporations through Software as a Service (SaaS) Model</x:v>
      </x:c>
      <x:c r="D291" s="27" t="str">
        <x:v>SEBI</x:v>
      </x:c>
      <x:c r="E291" s="27" t="str">
        <x:v>Circular / Market Continuity Framework</x:v>
      </x:c>
      <x:c r="F291" s="27" t="str">
        <x:v>CAP-LAW001</x:v>
      </x:c>
      <x:c r="G291" s="27" t="str">
        <x:v>All applicable Capital Markets entities subject to IT governance, cybersecurity, cyber resilience or incident-reporting obligations</x:v>
      </x:c>
      <x:c r="H291" s="27" t="str">
        <x:v>Mandatory / Conditional</x:v>
      </x:c>
      <x:c r="I291" s="27" t="str">
        <x:v>EXCLUDE – Capital Markets Entity</x:v>
      </x:c>
      <x:c r="J291" s="27" t="str">
        <x:v>Intermediary/MII/fund/market activity</x:v>
      </x:c>
      <x:c r="K291" s="27" t="str">
        <x:v>CAPITAL_MARKETS_ROLE</x:v>
      </x:c>
      <x:c r="L291" s="27" t="str">
        <x:v>Remain in Capital Markets</x:v>
      </x:c>
      <x:c r="M291" s="27" t="str">
        <x:v>Regulates a securities-market intermediary, fund, MII, investor category or market activity rather than a company merely because it is listed.</x:v>
      </x:c>
      <x:c r="N291" s="27" t="str">
        <x:v>The entity operates SEBI-regulated technology, applications, infrastructure, networks, APIs, digital channels, outsourced/cloud services, security operations, critical systems or market infrastructure subject to cyber-risk or incident-reporting controls.</x:v>
      </x:c>
      <x:c r="O291" s="27" t="str">
        <x:v>https://www.sebi.gov.in/legal/circulars/dec-2023/business-continuity-for-clearing-corporations-through-software-as-a-service-saas-model_80115.html</x:v>
      </x:c>
      <x:c r="P291" s="27" t="str">
        <x:v>Yes</x:v>
      </x:c>
      <x:c r="Q291" s="27" t="str">
        <x:v>LOW</x:v>
      </x:c>
    </x:row>
    <x:row r="292">
      <x:c r="A292" s="27" t="str">
        <x:v>CAP-LAW290</x:v>
      </x:c>
      <x:c r="B292" s="27" t="str"/>
      <x:c r="C292" s="27" t="str">
        <x:v>Business Continuity for Interoperable Segments of Stock Exchanges</x:v>
      </x:c>
      <x:c r="D292" s="27" t="str">
        <x:v>SEBI</x:v>
      </x:c>
      <x:c r="E292" s="27" t="str">
        <x:v>Circular / Market Continuity Framework</x:v>
      </x:c>
      <x:c r="F292" s="27" t="str">
        <x:v>CAP-LAW001</x:v>
      </x:c>
      <x:c r="G292" s="27" t="str">
        <x:v>All applicable Capital Markets entities subject to IT governance, cybersecurity, cyber resilience or incident-reporting obligations</x:v>
      </x:c>
      <x:c r="H292" s="27" t="str">
        <x:v>Mandatory / Conditional</x:v>
      </x:c>
      <x:c r="I292" s="27" t="str">
        <x:v>EXCLUDE – Capital Markets Entity</x:v>
      </x:c>
      <x:c r="J292" s="27" t="str">
        <x:v>Intermediary/MII/fund/market activity</x:v>
      </x:c>
      <x:c r="K292" s="27" t="str">
        <x:v>CAPITAL_MARKETS_ROLE</x:v>
      </x:c>
      <x:c r="L292" s="27" t="str">
        <x:v>Remain in Capital Markets</x:v>
      </x:c>
      <x:c r="M292" s="27" t="str">
        <x:v>Regulates a securities-market intermediary, fund, MII, investor category or market activity rather than a company merely because it is listed.</x:v>
      </x:c>
      <x:c r="N292" s="27" t="str">
        <x:v>The entity operates SEBI-regulated technology, applications, infrastructure, networks, APIs, digital channels, outsourced/cloud services, security operations, critical systems or market infrastructure subject to cyber-risk or incident-reporting controls.</x:v>
      </x:c>
      <x:c r="O292" s="27" t="str">
        <x:v>https://www.sebi.gov.in/legal/circulars/nov-2024/business-continuity-for-interoperable-segments-of-stock-exchanges_89032.html</x:v>
      </x:c>
      <x:c r="P292" s="27" t="str">
        <x:v>Yes</x:v>
      </x:c>
      <x:c r="Q292" s="27" t="str">
        <x:v>LOW</x:v>
      </x:c>
    </x:row>
    <x:row r="293">
      <x:c r="A293" s="27" t="str">
        <x:v>CAP-LAW291</x:v>
      </x:c>
      <x:c r="B293" s="27" t="str"/>
      <x:c r="C293" s="27" t="str">
        <x:v>Discontinuation of Investor Risk Reduction Access (IRRA) platform</x:v>
      </x:c>
      <x:c r="D293" s="27" t="str">
        <x:v>SEBI</x:v>
      </x:c>
      <x:c r="E293" s="27" t="str">
        <x:v>Circular / Operational Resilience Change</x:v>
      </x:c>
      <x:c r="F293" s="27" t="str">
        <x:v>CAP-LAW286</x:v>
      </x:c>
      <x:c r="G293" s="27" t="str">
        <x:v>All applicable Capital Markets entities subject to IT governance, cybersecurity, cyber resilience or incident-reporting obligations</x:v>
      </x:c>
      <x:c r="H293" s="27" t="str">
        <x:v>Mandatory / Conditional</x:v>
      </x:c>
      <x:c r="I293" s="27" t="str">
        <x:v>EXCLUDE – Capital Markets Entity</x:v>
      </x:c>
      <x:c r="J293" s="27" t="str">
        <x:v>Intermediary/MII/fund/market activity</x:v>
      </x:c>
      <x:c r="K293" s="27" t="str">
        <x:v>CAPITAL_MARKETS_ROLE</x:v>
      </x:c>
      <x:c r="L293" s="27" t="str">
        <x:v>Remain in Capital Markets</x:v>
      </x:c>
      <x:c r="M293" s="27" t="str">
        <x:v>Regulates a securities-market intermediary, fund, MII, investor category or market activity rather than a company merely because it is listed.</x:v>
      </x:c>
      <x:c r="N293" s="27" t="str">
        <x:v>The entity operates SEBI-regulated technology, applications, infrastructure, networks, APIs, digital channels, outsourced/cloud services, security operations, critical systems or market infrastructure subject to cyber-risk or incident-reporting controls.</x:v>
      </x:c>
      <x:c r="O293" s="27" t="str">
        <x:v>https://www.sebi.gov.in/legal/circulars/may-2026/discontinuation-of-investor-risk-reduction-access-irra-platform_101300.html</x:v>
      </x:c>
      <x:c r="P293" s="27" t="str">
        <x:v>Yes</x:v>
      </x:c>
      <x:c r="Q293" s="27" t="str">
        <x:v>LOW</x:v>
      </x:c>
    </x:row>
    <x:row r="294">
      <x:c r="A294" s="27" t="str">
        <x:v>CAP-LAW292</x:v>
      </x:c>
      <x:c r="B294" s="27" t="str"/>
      <x:c r="C294" s="27" t="str">
        <x:v>Information Technology Act, 2000, as amended</x:v>
      </x:c>
      <x:c r="D294" s="27" t="str">
        <x:v>MeitY</x:v>
      </x:c>
      <x:c r="E294" s="27" t="str">
        <x:v>Act</x:v>
      </x:c>
      <x:c r="F294" s="27" t="str">
        <x:v>CAP--</x:v>
      </x:c>
      <x:c r="G294" s="27" t="str">
        <x:v>All applicable Capital Markets entities</x:v>
      </x:c>
      <x:c r="H294" s="27" t="str">
        <x:v>Mandatory / Conditional</x:v>
      </x:c>
      <x:c r="I294" s="27" t="str">
        <x:v>EXCLUDE – Other General Law</x:v>
      </x:c>
      <x:c r="J294" s="27" t="str">
        <x:v>Other cross-regulatory law</x:v>
      </x:c>
      <x:c r="K294" s="27" t="str">
        <x:v>OTHER_RUNTIME_OVERLAY</x:v>
      </x:c>
      <x:c r="L294" s="27" t="str">
        <x:v>Remain in owning dataset</x:v>
      </x:c>
      <x:c r="M294" s="27" t="str">
        <x:v>Not owned by the Common SEBI Listed-Entity Overlay.</x:v>
      </x:c>
      <x:c r="N294" s="27" t="str">
        <x:v>Entity is a body corporate, intermediary, service provider or other person using computer resources and is subject to applicable cyber-security, protected-system or CERT-In provisions.</x:v>
      </x:c>
      <x:c r="O294" s="27" t="str">
        <x:v>https://www.indiacode.nic.in/handle/123456789/13683</x:v>
      </x:c>
      <x:c r="P294" s="27" t="str">
        <x:v>Yes</x:v>
      </x:c>
      <x:c r="Q294" s="27" t="str">
        <x:v>LOW</x:v>
      </x:c>
    </x:row>
    <x:row r="295">
      <x:c r="A295" s="27" t="str">
        <x:v>CAP-LAW293</x:v>
      </x:c>
      <x:c r="B295" s="27" t="str"/>
      <x:c r="C295" s="27" t="str">
        <x:v>Information Technology (The Indian Computer Emergency Response Team and Manner of Performing Functions and Duties) Rules, 2013</x:v>
      </x:c>
      <x:c r="D295" s="27" t="str">
        <x:v>CERT-In</x:v>
      </x:c>
      <x:c r="E295" s="27" t="str">
        <x:v>Rules</x:v>
      </x:c>
      <x:c r="F295" s="27" t="str">
        <x:v>CAP-LAW021</x:v>
      </x:c>
      <x:c r="G295" s="27" t="str">
        <x:v>All / As Applicable</x:v>
      </x:c>
      <x:c r="H295" s="27" t="str">
        <x:v>Mandatory / Conditional</x:v>
      </x:c>
      <x:c r="I295" s="27" t="str">
        <x:v>EXCLUDE – Other General Law</x:v>
      </x:c>
      <x:c r="J295" s="27" t="str">
        <x:v>Other cross-regulatory law</x:v>
      </x:c>
      <x:c r="K295" s="27" t="str">
        <x:v>OTHER_RUNTIME_OVERLAY</x:v>
      </x:c>
      <x:c r="L295" s="27" t="str">
        <x:v>Remain in owning dataset</x:v>
      </x:c>
      <x:c r="M295" s="27" t="str">
        <x:v>Not owned by the Common SEBI Listed-Entity Overlay.</x:v>
      </x:c>
      <x:c r="N295" s="27" t="str">
        <x:v>Cyber incident, request or direction falling within CERT-In functions under section 70B of the IT Act.</x:v>
      </x:c>
      <x:c r="O295" s="27" t="str">
        <x:v>https://www.cert-in.org.in/</x:v>
      </x:c>
      <x:c r="P295" s="27" t="str">
        <x:v>Yes</x:v>
      </x:c>
      <x:c r="Q295" s="27" t="str">
        <x:v>LOW</x:v>
      </x:c>
    </x:row>
    <x:row r="296">
      <x:c r="A296" s="27" t="str">
        <x:v>CAP-LAW294</x:v>
      </x:c>
      <x:c r="B296" s="27" t="str"/>
      <x:c r="C296" s="27" t="str">
        <x:v>Directions under section 70B(6) relating to information security practices, procedure, prevention, response and reporting of cyber incidents for Safe &amp; Trusted Internet</x:v>
      </x:c>
      <x:c r="D296" s="27" t="str">
        <x:v>CERT-In</x:v>
      </x:c>
      <x:c r="E296" s="27" t="str">
        <x:v>Directions</x:v>
      </x:c>
      <x:c r="F296" s="27" t="str">
        <x:v>CAP-LAW292</x:v>
      </x:c>
      <x:c r="G296" s="27" t="str">
        <x:v>All applicable Capital Markets entities</x:v>
      </x:c>
      <x:c r="H296" s="27" t="str">
        <x:v>Mandatory</x:v>
      </x:c>
      <x:c r="I296" s="27" t="str">
        <x:v>EXCLUDE – Other General Law</x:v>
      </x:c>
      <x:c r="J296" s="27" t="str">
        <x:v>Other cross-regulatory law</x:v>
      </x:c>
      <x:c r="K296" s="27" t="str">
        <x:v>OTHER_RUNTIME_OVERLAY</x:v>
      </x:c>
      <x:c r="L296" s="27" t="str">
        <x:v>Remain in owning dataset</x:v>
      </x:c>
      <x:c r="M296" s="27" t="str">
        <x:v>Not owned by the Common SEBI Listed-Entity Overlay.</x:v>
      </x:c>
      <x:c r="N296" s="27" t="str">
        <x:v>Service provider, intermediary, data centre, body corporate or government organisation experiences a reportable cyber incident or is subject to CERT-In information/direction requirements.</x:v>
      </x:c>
      <x:c r="O296" s="27" t="str">
        <x:v>https://www.cert-in.org.in/PDF/CERT-In_Directions_70B_28.04.2022.pdf</x:v>
      </x:c>
      <x:c r="P296" s="27" t="str">
        <x:v>Yes</x:v>
      </x:c>
      <x:c r="Q296" s="27" t="str">
        <x:v>LOW</x:v>
      </x:c>
    </x:row>
    <x:row r="297">
      <x:c r="A297" s="27" t="str">
        <x:v>CAP-LAW295</x:v>
      </x:c>
      <x:c r="B297" s="27" t="str"/>
      <x:c r="C297" s="27" t="str">
        <x:v>Advisory on Emerging Advanced Artificial Intelligence (AI) Tools for Vulnerability Detection</x:v>
      </x:c>
      <x:c r="D297" s="27" t="str">
        <x:v>SEBI</x:v>
      </x:c>
      <x:c r="E297" s="27" t="str">
        <x:v>Circular / Advisory</x:v>
      </x:c>
      <x:c r="F297" s="27" t="str">
        <x:v>CAP-LAW001</x:v>
      </x:c>
      <x:c r="G297" s="27" t="str">
        <x:v>All / As Applicable</x:v>
      </x:c>
      <x:c r="H297" s="27" t="str">
        <x:v>Mandatory / Risk-based</x:v>
      </x:c>
      <x:c r="I297" s="27" t="str">
        <x:v>HOLD – Applicability Review</x:v>
      </x:c>
      <x:c r="J297" s="27" t="str">
        <x:v>Cross-cutting SEBI review</x:v>
      </x:c>
      <x:c r="K297" s="27" t="str">
        <x:v>LEGAL_REVIEW_REQUIRED</x:v>
      </x:c>
      <x:c r="L297" s="27" t="str">
        <x:v>Hold</x:v>
      </x:c>
      <x:c r="M297" s="27" t="str">
        <x:v>Potential listed-company relevance is not sufficiently established at law-family level.</x:v>
      </x:c>
      <x:c r="N297" s="27" t="str">
        <x:v>SEBI regulated entity uses or is exposed to AI-led vulnerability detection, AI-accelerated threats, third-party applications or related cyber risks.</x:v>
      </x:c>
      <x:c r="O297" s="27" t="str">
        <x:v>https://www.sebi.gov.in/legal/circulars/may-2026/advisory-on-emerging-advanced-artificial-intelligence-ai-tools-for-vulnerability-detection_101270.html</x:v>
      </x:c>
      <x:c r="P297" s="27" t="str">
        <x:v>Yes</x:v>
      </x:c>
      <x:c r="Q297" s="27" t="str">
        <x:v>HIGH</x:v>
      </x:c>
    </x:row>
    <x:row r="298">
      <x:c r="A298" s="27" t="str">
        <x:v>CAP-LAW296</x:v>
      </x:c>
      <x:c r="B298" s="27" t="str"/>
      <x:c r="C298" s="27" t="str">
        <x:v>Income-tax Act, 2025, as amended by the Finance Act, 2026</x:v>
      </x:c>
      <x:c r="D298" s="27" t="str">
        <x:v>CBDT</x:v>
      </x:c>
      <x:c r="E298" s="27" t="str">
        <x:v>Act</x:v>
      </x:c>
      <x:c r="F298" s="27" t="str">
        <x:v>CAP--</x:v>
      </x:c>
      <x:c r="G298" s="27" t="str">
        <x:v>All / As Applicable</x:v>
      </x:c>
      <x:c r="H298" s="27" t="str">
        <x:v>Mandatory / Conditional</x:v>
      </x:c>
      <x:c r="I298" s="27" t="str">
        <x:v>EXCLUDE – Other General Law</x:v>
      </x:c>
      <x:c r="J298" s="27" t="str">
        <x:v>Other cross-regulatory law</x:v>
      </x:c>
      <x:c r="K298" s="27" t="str">
        <x:v>OTHER_RUNTIME_OVERLAY</x:v>
      </x:c>
      <x:c r="L298" s="27" t="str">
        <x:v>Remain in owning dataset</x:v>
      </x:c>
      <x:c r="M298" s="27" t="str">
        <x:v>Not owned by the Common SEBI Listed-Entity Overlay.</x:v>
      </x:c>
      <x:c r="N298" s="27" t="str">
        <x:v>Tax year beginning on or after 1 April 2026, including income computation, withholding, tax payment, return and audit/reporting obligations.</x:v>
      </x:c>
      <x:c r="O298" s="27" t="str">
        <x:v>https://www.incometax.gov.in/iec/foportal/newdownloads/income-tax-act-2025</x:v>
      </x:c>
      <x:c r="P298" s="27" t="str">
        <x:v>Yes</x:v>
      </x:c>
      <x:c r="Q298" s="27" t="str">
        <x:v>LOW</x:v>
      </x:c>
    </x:row>
    <x:row r="299">
      <x:c r="A299" s="27" t="str">
        <x:v>CAP-LAW297</x:v>
      </x:c>
      <x:c r="B299" s="27" t="str"/>
      <x:c r="C299" s="27" t="str">
        <x:v>Income-tax Rules, 2026, as amended through July 24, 2026</x:v>
      </x:c>
      <x:c r="D299" s="27" t="str">
        <x:v>CBDT</x:v>
      </x:c>
      <x:c r="E299" s="27" t="str">
        <x:v>Rules</x:v>
      </x:c>
      <x:c r="F299" s="27" t="str">
        <x:v>CAP-LAW296</x:v>
      </x:c>
      <x:c r="G299" s="27" t="str">
        <x:v>All / As Applicable</x:v>
      </x:c>
      <x:c r="H299" s="27" t="str">
        <x:v>Mandatory / Conditional</x:v>
      </x:c>
      <x:c r="I299" s="27" t="str">
        <x:v>EXCLUDE – Other General Law</x:v>
      </x:c>
      <x:c r="J299" s="27" t="str">
        <x:v>Other cross-regulatory law</x:v>
      </x:c>
      <x:c r="K299" s="27" t="str">
        <x:v>OTHER_RUNTIME_OVERLAY</x:v>
      </x:c>
      <x:c r="L299" s="27" t="str">
        <x:v>Remain in owning dataset</x:v>
      </x:c>
      <x:c r="M299" s="27" t="str">
        <x:v>Not owned by the Common SEBI Listed-Entity Overlay.</x:v>
      </x:c>
      <x:c r="N299" s="27" t="str">
        <x:v>Taxpayer or deductor/collector applying procedural, return, withholding, payment, form and reporting requirements under the Income-tax Act, 2025.</x:v>
      </x:c>
      <x:c r="O299" s="27" t="str">
        <x:v>https://www.incometax.gov.in/iec/foportal/sites/default/files/2026-07/Notification-97-2026.pdf</x:v>
      </x:c>
      <x:c r="P299" s="27" t="str">
        <x:v>Yes</x:v>
      </x:c>
      <x:c r="Q299" s="27" t="str">
        <x:v>LOW</x:v>
      </x:c>
    </x:row>
    <x:row r="300">
      <x:c r="A300" s="27" t="str">
        <x:v>CAP-LAW298</x:v>
      </x:c>
      <x:c r="B300" s="27" t="str"/>
      <x:c r="C300" s="27" t="str">
        <x:v>Companies (Audit and Auditors) Rules, 2014, as amended</x:v>
      </x:c>
      <x:c r="D300" s="27" t="str">
        <x:v>MCA</x:v>
      </x:c>
      <x:c r="E300" s="27" t="str">
        <x:v>Rules</x:v>
      </x:c>
      <x:c r="F300" s="27" t="str">
        <x:v>CAP-LAW005</x:v>
      </x:c>
      <x:c r="G300" s="27" t="str">
        <x:v>All / As Applicable</x:v>
      </x:c>
      <x:c r="H300" s="27" t="str">
        <x:v>Mandatory / Conditional</x:v>
      </x:c>
      <x:c r="I300" s="27" t="str">
        <x:v>EXCLUDE – Common Corporate Core</x:v>
      </x:c>
      <x:c r="J300" s="27" t="str">
        <x:v>Corporate law</x:v>
      </x:c>
      <x:c r="K300" s="27" t="str">
        <x:v>CORPORATE_APPLICABILITY</x:v>
      </x:c>
      <x:c r="L300" s="27" t="str">
        <x:v>Runtime Common Corporate Core</x:v>
      </x:c>
      <x:c r="M300" s="27" t="str">
        <x:v>Owned by the separate Common Corporate Core and must not be duplicated in the SEBI overlay.</x:v>
      </x:c>
      <x:c r="N300" s="27" t="str">
        <x:v>Company/statutory auditor subject to appointment, rotation, eligibility, audit reporting, fraud reporting or auditor-related filing requirements.</x:v>
      </x:c>
      <x:c r="O300" s="27" t="str">
        <x:v>https://www.indiacode.nic.in/handle/123456789/1362/simple-search?query=Chapter+X+-+The+Companies+%28Audit+and+Auditors%29+Rules%2C+2014.&amp;searchradio=rules</x:v>
      </x:c>
      <x:c r="P300" s="27" t="str">
        <x:v>Yes</x:v>
      </x:c>
      <x:c r="Q300" s="27" t="str">
        <x:v>LOW</x:v>
      </x:c>
    </x:row>
    <x:row r="301">
      <x:c r="A301" s="27" t="str">
        <x:v>CAP-LAW299</x:v>
      </x:c>
      <x:c r="B301" s="27" t="str"/>
      <x:c r="C301" s="27" t="str">
        <x:v>Companies (Indian Accounting Standards) Rules, 2015, as amended</x:v>
      </x:c>
      <x:c r="D301" s="27" t="str">
        <x:v>MCA</x:v>
      </x:c>
      <x:c r="E301" s="27" t="str">
        <x:v>Rules</x:v>
      </x:c>
      <x:c r="F301" s="27" t="str">
        <x:v>CAP-LAW005</x:v>
      </x:c>
      <x:c r="G301" s="27" t="str">
        <x:v>All / As Applicable</x:v>
      </x:c>
      <x:c r="H301" s="27" t="str">
        <x:v>Mandatory / Conditional</x:v>
      </x:c>
      <x:c r="I301" s="27" t="str">
        <x:v>EXCLUDE – Common Corporate Core</x:v>
      </x:c>
      <x:c r="J301" s="27" t="str">
        <x:v>Corporate law</x:v>
      </x:c>
      <x:c r="K301" s="27" t="str">
        <x:v>CORPORATE_APPLICABILITY</x:v>
      </x:c>
      <x:c r="L301" s="27" t="str">
        <x:v>Runtime Common Corporate Core</x:v>
      </x:c>
      <x:c r="M301" s="27" t="str">
        <x:v>Owned by the separate Common Corporate Core and must not be duplicated in the SEBI overlay.</x:v>
      </x:c>
      <x:c r="N301" s="27" t="str">
        <x:v>Company required to prepare financial statements in accordance with notified Indian Accounting Standards (Ind AS).</x:v>
      </x:c>
      <x:c r="O301" s="27" t="str">
        <x:v>https://www.mca.gov.in/content/mca/global/en/acts-rules.html</x:v>
      </x:c>
      <x:c r="P301" s="27" t="str">
        <x:v>Yes</x:v>
      </x:c>
      <x:c r="Q301" s="27" t="str">
        <x:v>LOW</x:v>
      </x:c>
    </x:row>
    <x:row r="302">
      <x:c r="A302" s="27" t="str">
        <x:v>CAP-LAW300</x:v>
      </x:c>
      <x:c r="B302" s="27" t="str"/>
      <x:c r="C302" s="27" t="str">
        <x:v>Companies (Accounting Standards) Rules, 2021, as amended through the Companies (Accounting Standards) Amendment Rules, 2026</x:v>
      </x:c>
      <x:c r="D302" s="27" t="str">
        <x:v>MCA</x:v>
      </x:c>
      <x:c r="E302" s="27" t="str">
        <x:v>Rules</x:v>
      </x:c>
      <x:c r="F302" s="27" t="str">
        <x:v>CAP-LAW005</x:v>
      </x:c>
      <x:c r="G302" s="27" t="str">
        <x:v>All / As Applicable</x:v>
      </x:c>
      <x:c r="H302" s="27" t="str">
        <x:v>Mandatory / Conditional</x:v>
      </x:c>
      <x:c r="I302" s="27" t="str">
        <x:v>EXCLUDE – Common Corporate Core</x:v>
      </x:c>
      <x:c r="J302" s="27" t="str">
        <x:v>Corporate law</x:v>
      </x:c>
      <x:c r="K302" s="27" t="str">
        <x:v>CORPORATE_APPLICABILITY</x:v>
      </x:c>
      <x:c r="L302" s="27" t="str">
        <x:v>Runtime Common Corporate Core</x:v>
      </x:c>
      <x:c r="M302" s="27" t="str">
        <x:v>Owned by the separate Common Corporate Core and must not be duplicated in the SEBI overlay.</x:v>
      </x:c>
      <x:c r="N302" s="27" t="str">
        <x:v>Company not required to follow Ind AS and its auditor, including 2026 AS 22 Pillar Two tax-accounting/disclosure changes where applicable.</x:v>
      </x:c>
      <x:c r="O302" s="27" t="str">
        <x:v>https://www.icai.org/post/3610</x:v>
      </x:c>
      <x:c r="P302" s="27" t="str">
        <x:v>Yes</x:v>
      </x:c>
      <x:c r="Q302" s="27" t="str">
        <x:v>LOW</x:v>
      </x:c>
    </x:row>
    <x:row r="303">
      <x:c r="A303" s="27" t="str">
        <x:v>CAP-LAW301</x:v>
      </x:c>
      <x:c r="B303" s="27" t="str"/>
      <x:c r="C303" s="27" t="str">
        <x:v>Companies (Auditor’s Report) Order, 2020 (CARO 2020), as amended/applicable</x:v>
      </x:c>
      <x:c r="D303" s="27" t="str">
        <x:v>MCA</x:v>
      </x:c>
      <x:c r="E303" s="27" t="str">
        <x:v>Order</x:v>
      </x:c>
      <x:c r="F303" s="27" t="str">
        <x:v>CAP-LAW005</x:v>
      </x:c>
      <x:c r="G303" s="27" t="str">
        <x:v>All / As Applicable</x:v>
      </x:c>
      <x:c r="H303" s="27" t="str">
        <x:v>Mandatory / Conditional</x:v>
      </x:c>
      <x:c r="I303" s="27" t="str">
        <x:v>EXCLUDE – Common Corporate Core</x:v>
      </x:c>
      <x:c r="J303" s="27" t="str">
        <x:v>Corporate law</x:v>
      </x:c>
      <x:c r="K303" s="27" t="str">
        <x:v>CORPORATE_APPLICABILITY</x:v>
      </x:c>
      <x:c r="L303" s="27" t="str">
        <x:v>Runtime Common Corporate Core</x:v>
      </x:c>
      <x:c r="M303" s="27" t="str">
        <x:v>Owned by the separate Common Corporate Core and must not be duplicated in the SEBI overlay.</x:v>
      </x:c>
      <x:c r="N303" s="27" t="str">
        <x:v>Company and statutory auditor where CARO reporting applies to the statutory audit report.</x:v>
      </x:c>
      <x:c r="O303" s="27" t="str">
        <x:v>https://www.mca.gov.in/content/mca/global/en/acts-rules.html</x:v>
      </x:c>
      <x:c r="P303" s="27" t="str">
        <x:v>Yes</x:v>
      </x:c>
      <x:c r="Q303" s="27" t="str">
        <x:v>LOW</x:v>
      </x:c>
    </x:row>
    <x:row r="304">
      <x:c r="A304" s="27" t="str">
        <x:v>CAP-LAW302</x:v>
      </x:c>
      <x:c r="B304" s="27" t="str"/>
      <x:c r="C304" s="27" t="str">
        <x:v>National Financial Reporting Authority Rules, 2018, as amended</x:v>
      </x:c>
      <x:c r="D304" s="27" t="str">
        <x:v>NFRA</x:v>
      </x:c>
      <x:c r="E304" s="27" t="str">
        <x:v>Rules</x:v>
      </x:c>
      <x:c r="F304" s="27" t="str">
        <x:v>CAP-LAW005</x:v>
      </x:c>
      <x:c r="G304" s="27" t="str">
        <x:v>All / As Applicable</x:v>
      </x:c>
      <x:c r="H304" s="27" t="str">
        <x:v>Mandatory / Conditional</x:v>
      </x:c>
      <x:c r="I304" s="27" t="str">
        <x:v>EXCLUDE – Common Corporate Core</x:v>
      </x:c>
      <x:c r="J304" s="27" t="str">
        <x:v>Corporate law</x:v>
      </x:c>
      <x:c r="K304" s="27" t="str">
        <x:v>CORPORATE_APPLICABILITY</x:v>
      </x:c>
      <x:c r="L304" s="27" t="str">
        <x:v>Runtime Common Corporate Core</x:v>
      </x:c>
      <x:c r="M304" s="27" t="str">
        <x:v>Owned by the separate Common Corporate Core and must not be duplicated in the SEBI overlay.</x:v>
      </x:c>
      <x:c r="N304" s="27" t="str">
        <x:v>Company/body corporate and auditor within NFRA scope, including information, monitoring, inspection, enforcement and audit-quality oversight.</x:v>
      </x:c>
      <x:c r="O304" s="27" t="str">
        <x:v>https://nfra.gov.in/document-category/rules-en/page/2/</x:v>
      </x:c>
      <x:c r="P304" s="27" t="str">
        <x:v>Yes</x:v>
      </x:c>
      <x:c r="Q304" s="27" t="str">
        <x:v>LOW</x:v>
      </x:c>
    </x:row>
    <x:row r="305">
      <x:c r="A305" s="27" t="str">
        <x:v>CAP-LAW303</x:v>
      </x:c>
      <x:c r="B305" s="27" t="str"/>
      <x:c r="C305" s="27" t="str">
        <x:v>Companies (Cost Records and Audit) Rules, 2014, as amended</x:v>
      </x:c>
      <x:c r="D305" s="27" t="str">
        <x:v>MCA</x:v>
      </x:c>
      <x:c r="E305" s="27" t="str">
        <x:v>Rules</x:v>
      </x:c>
      <x:c r="F305" s="27" t="str">
        <x:v>CAP-LAW005</x:v>
      </x:c>
      <x:c r="G305" s="27" t="str">
        <x:v>All / As Applicable</x:v>
      </x:c>
      <x:c r="H305" s="27" t="str">
        <x:v>Mandatory / Conditional</x:v>
      </x:c>
      <x:c r="I305" s="27" t="str">
        <x:v>EXCLUDE – Common Corporate Core</x:v>
      </x:c>
      <x:c r="J305" s="27" t="str">
        <x:v>Corporate law</x:v>
      </x:c>
      <x:c r="K305" s="27" t="str">
        <x:v>CORPORATE_APPLICABILITY</x:v>
      </x:c>
      <x:c r="L305" s="27" t="str">
        <x:v>Runtime Common Corporate Core</x:v>
      </x:c>
      <x:c r="M305" s="27" t="str">
        <x:v>Owned by the separate Common Corporate Core and must not be duplicated in the SEBI overlay.</x:v>
      </x:c>
      <x:c r="N305" s="27" t="str">
        <x:v>Specified company/sector required to maintain cost records, appoint cost auditor, conduct cost audit or file cost-audit forms.</x:v>
      </x:c>
      <x:c r="O305" s="27" t="str">
        <x:v>https://www.mca.gov.in/content/mca/global/en/acts-rules.html</x:v>
      </x:c>
      <x:c r="P305" s="27" t="str">
        <x:v>Yes</x:v>
      </x:c>
      <x:c r="Q305" s="27" t="str">
        <x:v>LOW</x:v>
      </x:c>
    </x:row>
    <x:row r="306">
      <x:c r="A306" s="27" t="str">
        <x:v>CAP-LAW304</x:v>
      </x:c>
      <x:c r="B306" s="27" t="str"/>
      <x:c r="C306" s="27" t="str">
        <x:v>Operational Guidelines for Foreign Venture Capital Investors (FVCIs) and Designated Depository Participants (DDPs) dated September 26, 2024</x:v>
      </x:c>
      <x:c r="D306" s="27" t="str">
        <x:v>Securities and Exchange Board of India</x:v>
      </x:c>
      <x:c r="E306" s="27" t="str">
        <x:v>Circular</x:v>
      </x:c>
      <x:c r="F306" s="27" t="str">
        <x:v>CAP-LAW068</x:v>
      </x:c>
      <x:c r="G306" s="27" t="str">
        <x:v>Foreign Investment / FPI / FVCI</x:v>
      </x:c>
      <x:c r="H306" s="27" t="str">
        <x:v>Direct / Conditional</x:v>
      </x:c>
      <x:c r="I306" s="27" t="str">
        <x:v>EXCLUDE – Capital Markets Entity</x:v>
      </x:c>
      <x:c r="J306" s="27" t="str">
        <x:v>Intermediary/MII/fund/market activity</x:v>
      </x:c>
      <x:c r="K306" s="27" t="str">
        <x:v>CAPITAL_MARKETS_ROLE</x:v>
      </x:c>
      <x:c r="L306" s="27" t="str">
        <x:v>Remain in Capital Markets</x:v>
      </x:c>
      <x:c r="M306" s="27" t="str">
        <x:v>Regulates a securities-market intermediary, fund, MII, investor category or market activity rather than a company merely because it is listed.</x:v>
      </x:c>
      <x:c r="N306" s="27" t="str">
        <x:v>FVCIs and DDPs handling FVCI registration, onboarding, investment and reporting.</x:v>
      </x:c>
      <x:c r="O306" s="27" t="str">
        <x:v>https://www.sebi.gov.in/legal/circulars/sep-2024/operational-guidelines-for-foreign-venture-capital-investors-fvcis-and-designated-depository-participants-ddps-_87032.html</x:v>
      </x:c>
      <x:c r="P306" s="27" t="str">
        <x:v>Yes</x:v>
      </x:c>
      <x:c r="Q306" s="27" t="str">
        <x:v>LOW</x:v>
      </x:c>
    </x:row>
    <x:row r="307">
      <x:c r="A307" s="27" t="str">
        <x:v>CAP-LAW305</x:v>
      </x:c>
      <x:c r="B307" s="27" t="str"/>
      <x:c r="C307" s="27" t="str">
        <x:v>Procedure for reclassification of FPI investment to FDI dated November 11, 2024</x:v>
      </x:c>
      <x:c r="D307" s="27" t="str">
        <x:v>Securities and Exchange Board of India</x:v>
      </x:c>
      <x:c r="E307" s="27" t="str">
        <x:v>Circular</x:v>
      </x:c>
      <x:c r="F307" s="27" t="str">
        <x:v>CAP-LAW045</x:v>
      </x:c>
      <x:c r="G307" s="27" t="str">
        <x:v>Foreign Investment / FPI / FVCI</x:v>
      </x:c>
      <x:c r="H307" s="27" t="str">
        <x:v>Direct / Conditional</x:v>
      </x:c>
      <x:c r="I307" s="27" t="str">
        <x:v>EXCLUDE – Capital Markets Entity</x:v>
      </x:c>
      <x:c r="J307" s="27" t="str">
        <x:v>Intermediary/MII/fund/market activity</x:v>
      </x:c>
      <x:c r="K307" s="27" t="str">
        <x:v>CAPITAL_MARKETS_ROLE</x:v>
      </x:c>
      <x:c r="L307" s="27" t="str">
        <x:v>Remain in Capital Markets</x:v>
      </x:c>
      <x:c r="M307" s="27" t="str">
        <x:v>Regulates a securities-market intermediary, fund, MII, investor category or market activity rather than a company merely because it is listed.</x:v>
      </x:c>
      <x:c r="N307" s="27" t="str">
        <x:v>FPI holdings requiring reclassification to FDI under the NDI Rules.</x:v>
      </x:c>
      <x:c r="O307" s="27" t="str">
        <x:v>https://www.sebi.gov.in/legal/circulars/nov-2024/procedure-for-reclassification-of-fpi-investment-to-fdi_88329.html</x:v>
      </x:c>
      <x:c r="P307" s="27" t="str">
        <x:v>Yes</x:v>
      </x:c>
      <x:c r="Q307" s="27" t="str">
        <x:v>LOW</x:v>
      </x:c>
    </x:row>
    <x:row r="308">
      <x:c r="A308" s="27" t="str">
        <x:v>CAP-LAW306</x:v>
      </x:c>
      <x:c r="B308" s="27" t="str"/>
      <x:c r="C308" s="27" t="str">
        <x:v>Simplified registration for Foreign Portfolio Investors (FPIs) dated November 12, 2024</x:v>
      </x:c>
      <x:c r="D308" s="27" t="str">
        <x:v>Securities and Exchange Board of India</x:v>
      </x:c>
      <x:c r="E308" s="27" t="str">
        <x:v>Circular</x:v>
      </x:c>
      <x:c r="F308" s="27" t="str">
        <x:v>CAP-LAW045</x:v>
      </x:c>
      <x:c r="G308" s="27" t="str">
        <x:v>Foreign Investment / FPI / FVCI</x:v>
      </x:c>
      <x:c r="H308" s="27" t="str">
        <x:v>Direct / Conditional</x:v>
      </x:c>
      <x:c r="I308" s="27" t="str">
        <x:v>EXCLUDE – Capital Markets Entity</x:v>
      </x:c>
      <x:c r="J308" s="27" t="str">
        <x:v>Intermediary/MII/fund/market activity</x:v>
      </x:c>
      <x:c r="K308" s="27" t="str">
        <x:v>CAPITAL_MARKETS_ROLE</x:v>
      </x:c>
      <x:c r="L308" s="27" t="str">
        <x:v>Remain in Capital Markets</x:v>
      </x:c>
      <x:c r="M308" s="27" t="str">
        <x:v>Regulates a securities-market intermediary, fund, MII, investor category or market activity rather than a company merely because it is listed.</x:v>
      </x:c>
      <x:c r="N308" s="27" t="str">
        <x:v>Eligible FPI applicants using simplified registration processes.</x:v>
      </x:c>
      <x:c r="O308" s="27" t="str">
        <x:v>https://www.sebi.gov.in/legal/circulars/nov-2024/simplified-registration-for-foreign-portfolio-investors-fpis-_88408.html</x:v>
      </x:c>
      <x:c r="P308" s="27" t="str">
        <x:v>Yes</x:v>
      </x:c>
      <x:c r="Q308" s="27" t="str">
        <x:v>LOW</x:v>
      </x:c>
    </x:row>
    <x:row r="309">
      <x:c r="A309" s="27" t="str">
        <x:v>CAP-LAW307</x:v>
      </x:c>
      <x:c r="B309" s="27" t="str"/>
      <x:c r="C309" s="27" t="str">
        <x:v>Measures to address regulatory arbitrage relating to Offshore Derivative Instruments and FPIs with segregated portfolios dated December 17, 2024, as implementation timeline extended May 16, 2025</x:v>
      </x:c>
      <x:c r="D309" s="27" t="str">
        <x:v>Securities and Exchange Board of India</x:v>
      </x:c>
      <x:c r="E309" s="27" t="str">
        <x:v>Circular</x:v>
      </x:c>
      <x:c r="F309" s="27" t="str">
        <x:v>CAP-LAW100</x:v>
      </x:c>
      <x:c r="G309" s="27" t="str">
        <x:v>Foreign Investment / FPI / FVCI</x:v>
      </x:c>
      <x:c r="H309" s="27" t="str">
        <x:v>Direct / Conditional</x:v>
      </x:c>
      <x:c r="I309" s="27" t="str">
        <x:v>EXCLUDE – Capital Markets Entity</x:v>
      </x:c>
      <x:c r="J309" s="27" t="str">
        <x:v>Intermediary/MII/fund/market activity</x:v>
      </x:c>
      <x:c r="K309" s="27" t="str">
        <x:v>CAPITAL_MARKETS_ROLE</x:v>
      </x:c>
      <x:c r="L309" s="27" t="str">
        <x:v>Remain in Capital Markets</x:v>
      </x:c>
      <x:c r="M309" s="27" t="str">
        <x:v>Regulates a securities-market intermediary, fund, MII, investor category or market activity rather than a company merely because it is listed.</x:v>
      </x:c>
      <x:c r="N309" s="27" t="str">
        <x:v>FPIs issuing ODIs or maintaining segregated portfolios, DDPs, custodians, exchanges and depositories.</x:v>
      </x:c>
      <x:c r="O309" s="27" t="str">
        <x:v>https://www.sebi.gov.in/legal/circulars/dec-2024/measures-to-address-regulatory-arbitrage-with-respect-to-offshore-derivative-instruments-odis-and-fpis-with-segregated-portfolios-vis-vis-fpis_89986.html</x:v>
      </x:c>
      <x:c r="P309" s="27" t="str">
        <x:v>Yes</x:v>
      </x:c>
      <x:c r="Q309" s="27" t="str">
        <x:v>LOW</x:v>
      </x:c>
    </x:row>
    <x:row r="310">
      <x:c r="A310" s="27" t="str">
        <x:v>CAP-LAW308</x:v>
      </x:c>
      <x:c r="B310" s="27" t="str"/>
      <x:c r="C310" s="27" t="str">
        <x:v>Ease of regulatory compliances for FPIs investing only in Government Securities dated September 10, 2025</x:v>
      </x:c>
      <x:c r="D310" s="27" t="str">
        <x:v>Securities and Exchange Board of India</x:v>
      </x:c>
      <x:c r="E310" s="27" t="str">
        <x:v>Circular</x:v>
      </x:c>
      <x:c r="F310" s="27" t="str">
        <x:v>CAP-LAW045</x:v>
      </x:c>
      <x:c r="G310" s="27" t="str">
        <x:v>Foreign Investment / FPI / FVCI</x:v>
      </x:c>
      <x:c r="H310" s="27" t="str">
        <x:v>Direct / Conditional</x:v>
      </x:c>
      <x:c r="I310" s="27" t="str">
        <x:v>EXCLUDE – Capital Markets Entity</x:v>
      </x:c>
      <x:c r="J310" s="27" t="str">
        <x:v>Intermediary/MII/fund/market activity</x:v>
      </x:c>
      <x:c r="K310" s="27" t="str">
        <x:v>CAPITAL_MARKETS_ROLE</x:v>
      </x:c>
      <x:c r="L310" s="27" t="str">
        <x:v>Remain in Capital Markets</x:v>
      </x:c>
      <x:c r="M310" s="27" t="str">
        <x:v>Regulates a securities-market intermediary, fund, MII, investor category or market activity rather than a company merely because it is listed.</x:v>
      </x:c>
      <x:c r="N310" s="27" t="str">
        <x:v>FPIs whose investment activity is limited to Government Securities and related DDPs/custodians.</x:v>
      </x:c>
      <x:c r="O310" s="27" t="str">
        <x:v>https://www.sebi.gov.in/legal/circulars/sep-2025/ease-of-regulatory-compliances-for-fpis-investing-only-in-government-securities_96549.html</x:v>
      </x:c>
      <x:c r="P310" s="27" t="str">
        <x:v>Yes</x:v>
      </x:c>
      <x:c r="Q310" s="27" t="str">
        <x:v>LOW</x:v>
      </x:c>
    </x:row>
    <x:row r="311">
      <x:c r="A311" s="27" t="str">
        <x:v>CAP-LAW309</x:v>
      </x:c>
      <x:c r="B311" s="27" t="str"/>
      <x:c r="C311" s="27" t="str">
        <x:v>Framework for net settlement of funds for transactions done by FPIs in cash market dated April 24, 2026</x:v>
      </x:c>
      <x:c r="D311" s="27" t="str">
        <x:v>Securities and Exchange Board of India</x:v>
      </x:c>
      <x:c r="E311" s="27" t="str">
        <x:v>Circular</x:v>
      </x:c>
      <x:c r="F311" s="27" t="str">
        <x:v>CAP-LAW045</x:v>
      </x:c>
      <x:c r="G311" s="27" t="str">
        <x:v>Foreign Investment / FPI / FVCI</x:v>
      </x:c>
      <x:c r="H311" s="27" t="str">
        <x:v>Direct / Conditional</x:v>
      </x:c>
      <x:c r="I311" s="27" t="str">
        <x:v>EXCLUDE – Capital Markets Entity</x:v>
      </x:c>
      <x:c r="J311" s="27" t="str">
        <x:v>Intermediary/MII/fund/market activity</x:v>
      </x:c>
      <x:c r="K311" s="27" t="str">
        <x:v>CAPITAL_MARKETS_ROLE</x:v>
      </x:c>
      <x:c r="L311" s="27" t="str">
        <x:v>Remain in Capital Markets</x:v>
      </x:c>
      <x:c r="M311" s="27" t="str">
        <x:v>Regulates a securities-market intermediary, fund, MII, investor category or market activity rather than a company merely because it is listed.</x:v>
      </x:c>
      <x:c r="N311" s="27" t="str">
        <x:v>FPIs, custodians, clearing corporations and other entities implementing FPI cash-market fund netting.</x:v>
      </x:c>
      <x:c r="O311" s="27" t="str">
        <x:v>https://www.sebi.gov.in/legal/circulars/apr-2026/framework-for-net-settlement-of-funds-for-transactions-done-by-foreign-portfolio-investors-fpis-in-cash-market_101090.html</x:v>
      </x:c>
      <x:c r="P311" s="27" t="str">
        <x:v>Yes</x:v>
      </x:c>
      <x:c r="Q311" s="27" t="str">
        <x:v>LOW</x:v>
      </x:c>
    </x:row>
    <x:row r="312">
      <x:c r="A312" s="27" t="str">
        <x:v>CAP-LAW310</x:v>
      </x:c>
      <x:c r="B312" s="27" t="str"/>
      <x:c r="C312" s="27" t="str">
        <x:v>Master Direction - Reserve Bank of India (Non-resident Investment in Debt Instruments) Directions, 2025 [updated June 5, 2026]</x:v>
      </x:c>
      <x:c r="D312" s="27" t="str">
        <x:v>Reserve Bank of India</x:v>
      </x:c>
      <x:c r="E312" s="27" t="str">
        <x:v>Master Direction</x:v>
      </x:c>
      <x:c r="F312" s="27" t="str">
        <x:v>CAP-LAW012</x:v>
      </x:c>
      <x:c r="G312" s="27" t="str">
        <x:v>Foreign Investment / FPI / FVCI</x:v>
      </x:c>
      <x:c r="H312" s="27" t="str">
        <x:v>Direct / Conditional</x:v>
      </x:c>
      <x:c r="I312" s="27" t="str">
        <x:v>EXCLUDE – Other General Law</x:v>
      </x:c>
      <x:c r="J312" s="27" t="str">
        <x:v>Other cross-regulatory law</x:v>
      </x:c>
      <x:c r="K312" s="27" t="str">
        <x:v>OTHER_RUNTIME_OVERLAY</x:v>
      </x:c>
      <x:c r="L312" s="27" t="str">
        <x:v>Remain in owning dataset</x:v>
      </x:c>
      <x:c r="M312" s="27" t="str">
        <x:v>Not owned by the Common SEBI Listed-Entity Overlay.</x:v>
      </x:c>
      <x:c r="N312" s="27" t="str">
        <x:v>Non-resident/FPI investment in Government securities, State Government securities, corporate debt and other permitted debt instruments.</x:v>
      </x:c>
      <x:c r="O312" s="27" t="str">
        <x:v>https://rbi.org.in/ScriptS/BS_ViewMasterDirections.aspx?did=336</x:v>
      </x:c>
      <x:c r="P312" s="27" t="str">
        <x:v>Yes</x:v>
      </x:c>
      <x:c r="Q312" s="27" t="str">
        <x:v>LOW</x:v>
      </x:c>
    </x:row>
    <x:row r="313">
      <x:c r="A313" s="27" t="str">
        <x:v>CAP-LAW311</x:v>
      </x:c>
      <x:c r="B313" s="27" t="str"/>
      <x:c r="C313" s="27" t="str">
        <x:v>Annual Return on Foreign Liabilities and Assets (FLA) under FEMA — A.P. (DIR Series) Circular No.45 dated March 15, 2011, FLAIR framework updated July 1, 2026</x:v>
      </x:c>
      <x:c r="D313" s="27" t="str">
        <x:v>Reserve Bank of India</x:v>
      </x:c>
      <x:c r="E313" s="27" t="str">
        <x:v>Circular / Reporting Framework</x:v>
      </x:c>
      <x:c r="F313" s="27" t="str">
        <x:v>CAP-LAW012</x:v>
      </x:c>
      <x:c r="G313" s="27" t="str">
        <x:v>Foreign Investment / FPI / FVCI</x:v>
      </x:c>
      <x:c r="H313" s="27" t="str">
        <x:v>Direct / Conditional</x:v>
      </x:c>
      <x:c r="I313" s="27" t="str">
        <x:v>EXCLUDE – Other General Law</x:v>
      </x:c>
      <x:c r="J313" s="27" t="str">
        <x:v>Other cross-regulatory law</x:v>
      </x:c>
      <x:c r="K313" s="27" t="str">
        <x:v>OTHER_RUNTIME_OVERLAY</x:v>
      </x:c>
      <x:c r="L313" s="27" t="str">
        <x:v>Remain in owning dataset</x:v>
      </x:c>
      <x:c r="M313" s="27" t="str">
        <x:v>Not owned by the Common SEBI Listed-Entity Overlay.</x:v>
      </x:c>
      <x:c r="N313" s="27" t="str">
        <x:v>Indian resident entities with outstanding FDI and/or ODI at end-March, subject to RBI/IFSCA reporting instructions.</x:v>
      </x:c>
      <x:c r="O313" s="27" t="str">
        <x:v>https://www.rbi.org.in/commonman/english/scripts/FAQs.aspx?Id=1171</x:v>
      </x:c>
      <x:c r="P313" s="27" t="str">
        <x:v>Yes</x:v>
      </x:c>
      <x:c r="Q313" s="27" t="str">
        <x:v>LOW</x:v>
      </x:c>
    </x:row>
    <x:row r="314">
      <x:c r="A314" s="27" t="str">
        <x:v>CAP-LAW312</x:v>
      </x:c>
      <x:c r="B314" s="27" t="str"/>
      <x:c r="C314" s="27" t="str">
        <x:v>Disclosures of Material Changes and Other Obligations for Foreign Portfolio Investors dated June 5, 2024</x:v>
      </x:c>
      <x:c r="D314" s="27" t="str">
        <x:v>Securities and Exchange Board of India</x:v>
      </x:c>
      <x:c r="E314" s="27" t="str">
        <x:v>Circular</x:v>
      </x:c>
      <x:c r="F314" s="27" t="str">
        <x:v>CAP-LAW100</x:v>
      </x:c>
      <x:c r="G314" s="27" t="str">
        <x:v>Foreign Investment / FPI / FVCI</x:v>
      </x:c>
      <x:c r="H314" s="27" t="str">
        <x:v>Direct / Conditional</x:v>
      </x:c>
      <x:c r="I314" s="27" t="str">
        <x:v>EXCLUDE – Capital Markets Entity</x:v>
      </x:c>
      <x:c r="J314" s="27" t="str">
        <x:v>Intermediary/MII/fund/market activity</x:v>
      </x:c>
      <x:c r="K314" s="27" t="str">
        <x:v>CAPITAL_MARKETS_ROLE</x:v>
      </x:c>
      <x:c r="L314" s="27" t="str">
        <x:v>Remain in Capital Markets</x:v>
      </x:c>
      <x:c r="M314" s="27" t="str">
        <x:v>Regulates a securities-market intermediary, fund, MII, investor category or market activity rather than a company merely because it is listed.</x:v>
      </x:c>
      <x:c r="N314" s="27" t="str">
        <x:v>FPIs and DDPs monitoring and reporting material changes and related obligations.</x:v>
      </x:c>
      <x:c r="O314" s="27" t="str">
        <x:v>https://www.sebi.gov.in/legal/circulars/jun-2024/disclosures-of-material-changes-and-other-obligations-for-foreign-portfolio-investors_83939.html</x:v>
      </x:c>
      <x:c r="P314" s="27" t="str">
        <x:v>Yes</x:v>
      </x:c>
      <x:c r="Q314" s="27" t="str">
        <x:v>LOW</x:v>
      </x:c>
    </x:row>
    <x:row r="315">
      <x:c r="A315" s="27" t="str">
        <x:v>CAP-LAW313</x:v>
      </x:c>
      <x:c r="B315" s="27" t="str"/>
      <x:c r="C315" s="27" t="str">
        <x:v>Framework for providing flexibility to FPIs in dealing with securities post expiry of registration dated June 5, 2024</x:v>
      </x:c>
      <x:c r="D315" s="27" t="str">
        <x:v>Securities and Exchange Board of India</x:v>
      </x:c>
      <x:c r="E315" s="27" t="str">
        <x:v>Circular</x:v>
      </x:c>
      <x:c r="F315" s="27" t="str">
        <x:v>CAP-LAW100</x:v>
      </x:c>
      <x:c r="G315" s="27" t="str">
        <x:v>Foreign Investment / FPI / FVCI</x:v>
      </x:c>
      <x:c r="H315" s="27" t="str">
        <x:v>Direct / Conditional</x:v>
      </x:c>
      <x:c r="I315" s="27" t="str">
        <x:v>EXCLUDE – Capital Markets Entity</x:v>
      </x:c>
      <x:c r="J315" s="27" t="str">
        <x:v>Intermediary/MII/fund/market activity</x:v>
      </x:c>
      <x:c r="K315" s="27" t="str">
        <x:v>CAPITAL_MARKETS_ROLE</x:v>
      </x:c>
      <x:c r="L315" s="27" t="str">
        <x:v>Remain in Capital Markets</x:v>
      </x:c>
      <x:c r="M315" s="27" t="str">
        <x:v>Regulates a securities-market intermediary, fund, MII, investor category or market activity rather than a company merely because it is listed.</x:v>
      </x:c>
      <x:c r="N315" s="27" t="str">
        <x:v>FPIs, DDPs, custodians and depositories handling assets after FPI registration expiry.</x:v>
      </x:c>
      <x:c r="O315" s="27" t="str">
        <x:v>https://www.sebi.gov.in/legal/circulars/jun-2024/framework-for-providing-flexibility-to-foreign-portfolio-investors-in-dealing-with-their-securities-post-expiry-of-their-registration_83940.html</x:v>
      </x:c>
      <x:c r="P315" s="27" t="str">
        <x:v>Yes</x:v>
      </x:c>
      <x:c r="Q315" s="27" t="str">
        <x:v>LOW</x:v>
      </x:c>
    </x:row>
    <x:row r="316">
      <x:c r="A316" s="27" t="str">
        <x:v>CAP-LAW314</x:v>
      </x:c>
      <x:c r="B316" s="27" t="str"/>
      <x:c r="C316" s="27" t="str">
        <x:v>Revised Norms for appointment of an independent third-party reviewer/certifier for green debt security dated February 27, 2026</x:v>
      </x:c>
      <x:c r="D316" s="27" t="str">
        <x:v>SEBI</x:v>
      </x:c>
      <x:c r="E316" s="27" t="str">
        <x:v>Circular / Framework</x:v>
      </x:c>
      <x:c r="F316" s="27" t="str">
        <x:v>CAP-LAW041</x:v>
      </x:c>
      <x:c r="G316" s="27" t="str">
        <x:v>All / As Applicable</x:v>
      </x:c>
      <x:c r="H316" s="27" t="str">
        <x:v>Mandatory / Conditional</x:v>
      </x:c>
      <x:c r="I316" s="27" t="str">
        <x:v>QUARANTINE – Source Conflict</x:v>
      </x:c>
      <x:c r="J316" s="27" t="str">
        <x:v>Duplicate/parent conflict</x:v>
      </x:c>
      <x:c r="K316" s="27" t="str">
        <x:v>NONE</x:v>
      </x:c>
      <x:c r="L316" s="27" t="str">
        <x:v>Do not transfer</x:v>
      </x:c>
      <x:c r="M316" s="27" t="str">
        <x:v>Known source duplicate or parent-lineage conflict must be resolved before any overlay mapping.</x:v>
      </x:c>
      <x:c r="N316" s="27" t="str">
        <x:v>Issuer of green debt securities appointing or relying on an independent third-party reviewer/certifier.</x:v>
      </x:c>
      <x:c r="O316" s="27" t="str">
        <x:v>https://www.sebi.gov.in/legal/circulars/feb-2026/revised-norms-for-appointment-of-an-independent-third-party-reviewer-certifier-for-green-debt-security_100043.html</x:v>
      </x:c>
      <x:c r="P316" s="27" t="str">
        <x:v>Yes</x:v>
      </x:c>
      <x:c r="Q316" s="27" t="str">
        <x:v>CRITICAL</x:v>
      </x:c>
    </x:row>
    <x:row r="317">
      <x:c r="A317" s="27" t="str">
        <x:v>CAP-LAW315</x:v>
      </x:c>
      <x:c r="B317" s="27" t="str"/>
      <x:c r="C317" s="27" t="str">
        <x:v>Notification under SEBI (Certification of Associated Persons in the Securities Markets) Regulations, 2007 — Investment Adviser Certifications Examination dated January 6, 2025</x:v>
      </x:c>
      <x:c r="D317" s="27" t="str">
        <x:v>SEBI</x:v>
      </x:c>
      <x:c r="E317" s="27" t="str">
        <x:v>Gazette Notification</x:v>
      </x:c>
      <x:c r="F317" s="27" t="str">
        <x:v>CAP-LAW065</x:v>
      </x:c>
      <x:c r="G317" s="27" t="str">
        <x:v>All / As Applicable</x:v>
      </x:c>
      <x:c r="H317" s="27" t="str">
        <x:v>Mandatory / Conditional</x:v>
      </x:c>
      <x:c r="I317" s="27" t="str">
        <x:v>EXCLUDE – Capital Markets Entity</x:v>
      </x:c>
      <x:c r="J317" s="27" t="str">
        <x:v>Intermediary/MII/fund/market activity</x:v>
      </x:c>
      <x:c r="K317" s="27" t="str">
        <x:v>CAPITAL_MARKETS_ROLE</x:v>
      </x:c>
      <x:c r="L317" s="27" t="str">
        <x:v>Remain in Capital Markets</x:v>
      </x:c>
      <x:c r="M317" s="27" t="str">
        <x:v>Regulates a securities-market intermediary, fund, MII, investor category or market activity rather than a company merely because it is listed.</x:v>
      </x:c>
      <x:c r="N317" s="27" t="str">
        <x:v>Investment Adviser certification and renewal examinations</x:v>
      </x:c>
      <x:c r="O317" s="27" t="str">
        <x:v>https://www.sebi.gov.in/legal/gazette-notification/jan-2025/notification-under-securities-and-exchange-board-of-india-certification-of-associated-persons-in-the-securities-markets-regulations-2007-investment-adviser-certifications-examination_90529.html</x:v>
      </x:c>
      <x:c r="P317" s="27" t="str">
        <x:v>Yes</x:v>
      </x:c>
      <x:c r="Q317" s="27" t="str">
        <x:v>LOW</x:v>
      </x:c>
    </x:row>
    <x:row r="318">
      <x:c r="A318" s="27" t="str">
        <x:v>CAP-LAW316</x:v>
      </x:c>
      <x:c r="B318" s="27" t="str"/>
      <x:c r="C318" s="27" t="str">
        <x:v>Notification under SEBI (Certification of Associated Persons in the Securities Markets) Regulations, 2007 — Research Analyst Certification Examination dated February 17, 2025</x:v>
      </x:c>
      <x:c r="D318" s="27" t="str">
        <x:v>SEBI</x:v>
      </x:c>
      <x:c r="E318" s="27" t="str">
        <x:v>Gazette Notification</x:v>
      </x:c>
      <x:c r="F318" s="27" t="str">
        <x:v>CAP-LAW065</x:v>
      </x:c>
      <x:c r="G318" s="27" t="str">
        <x:v>All / As Applicable</x:v>
      </x:c>
      <x:c r="H318" s="27" t="str">
        <x:v>Mandatory / Conditional</x:v>
      </x:c>
      <x:c r="I318" s="27" t="str">
        <x:v>EXCLUDE – Capital Markets Entity</x:v>
      </x:c>
      <x:c r="J318" s="27" t="str">
        <x:v>Intermediary/MII/fund/market activity</x:v>
      </x:c>
      <x:c r="K318" s="27" t="str">
        <x:v>CAPITAL_MARKETS_ROLE</x:v>
      </x:c>
      <x:c r="L318" s="27" t="str">
        <x:v>Remain in Capital Markets</x:v>
      </x:c>
      <x:c r="M318" s="27" t="str">
        <x:v>Regulates a securities-market intermediary, fund, MII, investor category or market activity rather than a company merely because it is listed.</x:v>
      </x:c>
      <x:c r="N318" s="27" t="str">
        <x:v>Research Analyst certification and renewal examinations</x:v>
      </x:c>
      <x:c r="O318" s="27" t="str">
        <x:v>https://www.sebi.gov.in/legal/gazette-notification/feb-2025/notification-under-securities-and-exchange-board-of-india-certification-of-associated-persons-in-the-securities-markets-regulations-2007-research-analyst-ra-certification-examination_92002.html</x:v>
      </x:c>
      <x:c r="P318" s="27" t="str">
        <x:v>Yes</x:v>
      </x:c>
      <x:c r="Q318" s="27" t="str">
        <x:v>LOW</x:v>
      </x:c>
    </x:row>
    <x:row r="319">
      <x:c r="A319" s="27" t="str">
        <x:v>CAP-LAW317</x:v>
      </x:c>
      <x:c r="B319" s="27" t="str"/>
      <x:c r="C319" s="27" t="str">
        <x:v>Notification specifying NISM-Series-XIX-D (Category I and II AIF Managers) and NISM-Series-XIX-E (Category III AIF Managers) dated June 25, 2025</x:v>
      </x:c>
      <x:c r="D319" s="27" t="str">
        <x:v>SEBI</x:v>
      </x:c>
      <x:c r="E319" s="27" t="str">
        <x:v>Gazette Notification</x:v>
      </x:c>
      <x:c r="F319" s="27" t="str">
        <x:v>CAP-LAW065</x:v>
      </x:c>
      <x:c r="G319" s="27" t="str">
        <x:v>All / As Applicable</x:v>
      </x:c>
      <x:c r="H319" s="27" t="str">
        <x:v>Mandatory / Conditional</x:v>
      </x:c>
      <x:c r="I319" s="27" t="str">
        <x:v>EXCLUDE – Capital Markets Entity</x:v>
      </x:c>
      <x:c r="J319" s="27" t="str">
        <x:v>Intermediary/MII/fund/market activity</x:v>
      </x:c>
      <x:c r="K319" s="27" t="str">
        <x:v>CAPITAL_MARKETS_ROLE</x:v>
      </x:c>
      <x:c r="L319" s="27" t="str">
        <x:v>Remain in Capital Markets</x:v>
      </x:c>
      <x:c r="M319" s="27" t="str">
        <x:v>Regulates a securities-market intermediary, fund, MII, investor category or market activity rather than a company merely because it is listed.</x:v>
      </x:c>
      <x:c r="N319" s="27" t="str">
        <x:v>AIF key investment team competency by AIF category</x:v>
      </x:c>
      <x:c r="O319" s="27" t="str">
        <x:v>https://www.sebi.gov.in/legal/gazette-notification/jun-2025/notification-under-securities-and-exchange-board-of-india-certification-of-associated-persons-in-the-securities-markets-regulations-2007-alternative-investment-fund-managers-certification-examinat-_94812.html</x:v>
      </x:c>
      <x:c r="P319" s="27" t="str">
        <x:v>Yes</x:v>
      </x:c>
      <x:c r="Q319" s="27" t="str">
        <x:v>LOW</x:v>
      </x:c>
    </x:row>
    <x:row r="320">
      <x:c r="A320" s="27" t="str">
        <x:v>CAP-LAW318</x:v>
      </x:c>
      <x:c r="B320" s="27" t="str"/>
      <x:c r="C320" s="27" t="str">
        <x:v>Certification requirement for Compliance Officers of Managers of AIFs dated December 30, 2025</x:v>
      </x:c>
      <x:c r="D320" s="27" t="str">
        <x:v>SEBI</x:v>
      </x:c>
      <x:c r="E320" s="27" t="str">
        <x:v>Circular</x:v>
      </x:c>
      <x:c r="F320" s="27" t="str">
        <x:v>CAP-LAW059</x:v>
      </x:c>
      <x:c r="G320" s="27" t="str">
        <x:v>All / As Applicable</x:v>
      </x:c>
      <x:c r="H320" s="27" t="str">
        <x:v>Mandatory / Conditional</x:v>
      </x:c>
      <x:c r="I320" s="27" t="str">
        <x:v>EXCLUDE – Capital Markets Entity</x:v>
      </x:c>
      <x:c r="J320" s="27" t="str">
        <x:v>Intermediary/MII/fund/market activity</x:v>
      </x:c>
      <x:c r="K320" s="27" t="str">
        <x:v>CAPITAL_MARKETS_ROLE</x:v>
      </x:c>
      <x:c r="L320" s="27" t="str">
        <x:v>Remain in Capital Markets</x:v>
      </x:c>
      <x:c r="M320" s="27" t="str">
        <x:v>Regulates a securities-market intermediary, fund, MII, investor category or market activity rather than a company merely because it is listed.</x:v>
      </x:c>
      <x:c r="N320" s="27" t="str">
        <x:v>Compliance officers of managers of AIFs</x:v>
      </x:c>
      <x:c r="O320" s="27" t="str">
        <x:v>https://www.sebi.gov.in/legal/circulars/dec-2025/certification-requirement-for-compliance-officers-of-managers-of-aifs_98744.html</x:v>
      </x:c>
      <x:c r="P320" s="27" t="str">
        <x:v>Yes</x:v>
      </x:c>
      <x:c r="Q320" s="27" t="str">
        <x:v>LOW</x:v>
      </x:c>
    </x:row>
    <x:row r="321">
      <x:c r="A321" s="27" t="str">
        <x:v>CAP-LAW319</x:v>
      </x:c>
      <x:c r="B321" s="27" t="str"/>
      <x:c r="C321" s="27" t="str">
        <x:v>NISM/Certification/AIF Managers CPE/2026/01 dated January 30, 2026</x:v>
      </x:c>
      <x:c r="D321" s="27" t="str">
        <x:v>NISM</x:v>
      </x:c>
      <x:c r="E321" s="27" t="str">
        <x:v>NISM Communiqué / eCPE Specification</x:v>
      </x:c>
      <x:c r="F321" s="27" t="str">
        <x:v>CAP-LAW065</x:v>
      </x:c>
      <x:c r="G321" s="27" t="str">
        <x:v>All / As Applicable</x:v>
      </x:c>
      <x:c r="H321" s="27" t="str">
        <x:v>Mandatory / Conditional</x:v>
      </x:c>
      <x:c r="I321" s="27" t="str">
        <x:v>EXCLUDE – Other General Law</x:v>
      </x:c>
      <x:c r="J321" s="27" t="str">
        <x:v>Other cross-regulatory law</x:v>
      </x:c>
      <x:c r="K321" s="27" t="str">
        <x:v>OTHER_RUNTIME_OVERLAY</x:v>
      </x:c>
      <x:c r="L321" s="27" t="str">
        <x:v>Remain in owning dataset</x:v>
      </x:c>
      <x:c r="M321" s="27" t="str">
        <x:v>Not owned by the Common SEBI Listed-Entity Overlay.</x:v>
      </x:c>
      <x:c r="N321" s="27" t="str">
        <x:v>CPE/eCPE renewal for NISM-Series-XIX-C AIF Managers certificates</x:v>
      </x:c>
      <x:c r="O321" s="27" t="str">
        <x:v>https://www.nism.ac.in/circular/nism-certification-aif-managers-cpe-2026-01-dated-january-30-2026</x:v>
      </x:c>
      <x:c r="P321" s="27" t="str">
        <x:v>Yes</x:v>
      </x:c>
      <x:c r="Q321" s="27" t="str">
        <x:v>LOW</x:v>
      </x:c>
    </x:row>
    <x:row r="322">
      <x:c r="A322" s="27" t="str">
        <x:v>CAP-LAW320</x:v>
      </x:c>
      <x:c r="B322" s="27" t="str"/>
      <x:c r="C322" s="27" t="str">
        <x:v>NISM Series XXIII — Social Impact Assessors Certification eCPE Program dated March 2, 2026</x:v>
      </x:c>
      <x:c r="D322" s="27" t="str">
        <x:v>NISM</x:v>
      </x:c>
      <x:c r="E322" s="27" t="str">
        <x:v>NISM Communiqué / eCPE Specification</x:v>
      </x:c>
      <x:c r="F322" s="27" t="str">
        <x:v>CAP-LAW065</x:v>
      </x:c>
      <x:c r="G322" s="27" t="str">
        <x:v>All / As Applicable</x:v>
      </x:c>
      <x:c r="H322" s="27" t="str">
        <x:v>Mandatory / Conditional</x:v>
      </x:c>
      <x:c r="I322" s="27" t="str">
        <x:v>EXCLUDE – Other General Law</x:v>
      </x:c>
      <x:c r="J322" s="27" t="str">
        <x:v>Other cross-regulatory law</x:v>
      </x:c>
      <x:c r="K322" s="27" t="str">
        <x:v>OTHER_RUNTIME_OVERLAY</x:v>
      </x:c>
      <x:c r="L322" s="27" t="str">
        <x:v>Remain in owning dataset</x:v>
      </x:c>
      <x:c r="M322" s="27" t="str">
        <x:v>Not owned by the Common SEBI Listed-Entity Overlay.</x:v>
      </x:c>
      <x:c r="N322" s="27" t="str">
        <x:v>Social Impact Assessor certification renewal through eCPE</x:v>
      </x:c>
      <x:c r="O322" s="27" t="str">
        <x:v>https://www.nism.ac.in/circular/nism-series-xxiii-social-impact-assessors-certification-ecpe-program</x:v>
      </x:c>
      <x:c r="P322" s="27" t="str">
        <x:v>Yes</x:v>
      </x:c>
      <x:c r="Q322" s="27" t="str">
        <x:v>LOW</x:v>
      </x:c>
    </x:row>
    <x:row r="323">
      <x:c r="A323" s="27" t="str">
        <x:v>CAP-LAW321</x:v>
      </x:c>
      <x:c r="B323" s="27" t="str"/>
      <x:c r="C323" s="27" t="str">
        <x:v>NISM Certification for Social Impact Assessors dated April 13, 2026</x:v>
      </x:c>
      <x:c r="D323" s="27" t="str">
        <x:v>SEBI</x:v>
      </x:c>
      <x:c r="E323" s="27" t="str">
        <x:v>Circular</x:v>
      </x:c>
      <x:c r="F323" s="27" t="str">
        <x:v>CAP-LAW107</x:v>
      </x:c>
      <x:c r="G323" s="27" t="str">
        <x:v>All / As Applicable</x:v>
      </x:c>
      <x:c r="H323" s="27" t="str">
        <x:v>Mandatory / Conditional</x:v>
      </x:c>
      <x:c r="I323" s="27" t="str">
        <x:v>QUARANTINE – Source Conflict</x:v>
      </x:c>
      <x:c r="J323" s="27" t="str">
        <x:v>Duplicate/parent conflict</x:v>
      </x:c>
      <x:c r="K323" s="27" t="str">
        <x:v>NONE</x:v>
      </x:c>
      <x:c r="L323" s="27" t="str">
        <x:v>Do not transfer</x:v>
      </x:c>
      <x:c r="M323" s="27" t="str">
        <x:v>Known source duplicate or parent-lineage conflict must be resolved before any overlay mapping.</x:v>
      </x:c>
      <x:c r="N323" s="27" t="str">
        <x:v>Social Impact Assessors under the Social Stock Exchange framework</x:v>
      </x:c>
      <x:c r="O323" s="27" t="str">
        <x:v>https://www.sebi.gov.in/legal/circulars/apr-2026/nism-certification-for-social-impact-assessors_100911.html</x:v>
      </x:c>
      <x:c r="P323" s="27" t="str">
        <x:v>Yes</x:v>
      </x:c>
      <x:c r="Q323" s="27" t="str">
        <x:v>CRITICAL</x:v>
      </x:c>
    </x:row>
    <x:row r="324">
      <x:c r="A324" s="27" t="str">
        <x:v>CAP-LAW322</x:v>
      </x:c>
      <x:c r="B324" s="27" t="str"/>
      <x:c r="C324" s="27" t="str">
        <x:v>Certification Requirements for Distribution of Specialized Investment Funds (SIFs) dated July 21, 2026</x:v>
      </x:c>
      <x:c r="D324" s="27" t="str">
        <x:v>SEBI</x:v>
      </x:c>
      <x:c r="E324" s="27" t="str">
        <x:v>Circular</x:v>
      </x:c>
      <x:c r="F324" s="27" t="str">
        <x:v>CAP-LAW036</x:v>
      </x:c>
      <x:c r="G324" s="27" t="str">
        <x:v>All / As Applicable</x:v>
      </x:c>
      <x:c r="H324" s="27" t="str">
        <x:v>Mandatory / Conditional</x:v>
      </x:c>
      <x:c r="I324" s="27" t="str">
        <x:v>EXCLUDE – Capital Markets Entity</x:v>
      </x:c>
      <x:c r="J324" s="27" t="str">
        <x:v>Intermediary/MII/fund/market activity</x:v>
      </x:c>
      <x:c r="K324" s="27" t="str">
        <x:v>CAPITAL_MARKETS_ROLE</x:v>
      </x:c>
      <x:c r="L324" s="27" t="str">
        <x:v>Remain in Capital Markets</x:v>
      </x:c>
      <x:c r="M324" s="27" t="str">
        <x:v>Regulates a securities-market intermediary, fund, MII, investor category or market activity rather than a company merely because it is listed.</x:v>
      </x:c>
      <x:c r="N324" s="27" t="str">
        <x:v>Persons engaged in distribution of Specialized Investment Funds</x:v>
      </x:c>
      <x:c r="O324" s="27" t="str">
        <x:v>https://www.sebi.gov.in/legal/circulars/jul-2026/certification-requirements-for-distribution-of-specialized-investment-funds-sifs-_102986.html</x:v>
      </x:c>
      <x:c r="P324" s="27" t="str">
        <x:v>Yes</x:v>
      </x:c>
      <x:c r="Q324" s="27" t="str">
        <x:v>LOW</x:v>
      </x:c>
    </x:row>
    <x:row r="325">
      <x:c r="A325" s="27" t="str">
        <x:v>CAP-LAW323</x:v>
      </x:c>
      <x:c r="B325" s="27" t="str"/>
      <x:c r="C325" s="27" t="str">
        <x:v>NISM Continuing Professional Education (CPE/eCPE) Framework under Regulation 9 of SEBI CAPSM Regulations, as current</x:v>
      </x:c>
      <x:c r="D325" s="27" t="str">
        <x:v>NISM</x:v>
      </x:c>
      <x:c r="E325" s="27" t="str">
        <x:v>Delegated CPE/eCPE Framework</x:v>
      </x:c>
      <x:c r="F325" s="27" t="str">
        <x:v>CAP-LAW065</x:v>
      </x:c>
      <x:c r="G325" s="27" t="str">
        <x:v>All / As Applicable</x:v>
      </x:c>
      <x:c r="H325" s="27" t="str">
        <x:v>Mandatory / Conditional</x:v>
      </x:c>
      <x:c r="I325" s="27" t="str">
        <x:v>EXCLUDE – Other General Law</x:v>
      </x:c>
      <x:c r="J325" s="27" t="str">
        <x:v>Other cross-regulatory law</x:v>
      </x:c>
      <x:c r="K325" s="27" t="str">
        <x:v>OTHER_RUNTIME_OVERLAY</x:v>
      </x:c>
      <x:c r="L325" s="27" t="str">
        <x:v>Remain in owning dataset</x:v>
      </x:c>
      <x:c r="M325" s="27" t="str">
        <x:v>Not owned by the Common SEBI Listed-Entity Overlay.</x:v>
      </x:c>
      <x:c r="N325" s="27" t="str">
        <x:v>Associated persons holding valid NISM certificates eligible for prescribed CPE/eCPE renewal routes</x:v>
      </x:c>
      <x:c r="O325" s="27" t="str">
        <x:v>https://www.nism.ac.in/continuing-professional-education-cpe-ecpe</x:v>
      </x:c>
      <x:c r="P325" s="27" t="str">
        <x:v>Yes</x:v>
      </x:c>
      <x:c r="Q325" s="27" t="str">
        <x:v>LOW</x:v>
      </x:c>
    </x:row>
    <x:row r="326">
      <x:c r="A326" s="27" t="str">
        <x:v>CAP-LAW324</x:v>
      </x:c>
      <x:c r="B326" s="27" t="str"/>
      <x:c r="C326" s="27" t="str">
        <x:v>Securities and Exchange Board of India (Regulatory Fee on Stock Exchanges) Regulations, 2006 [last amended March 6, 2017]</x:v>
      </x:c>
      <x:c r="D326" s="27" t="str">
        <x:v>SEBI</x:v>
      </x:c>
      <x:c r="E326" s="27" t="str">
        <x:v>Regulations</x:v>
      </x:c>
      <x:c r="F326" s="27" t="str">
        <x:v>CAP-LAW001</x:v>
      </x:c>
      <x:c r="G326" s="27" t="str">
        <x:v>All / As Applicable</x:v>
      </x:c>
      <x:c r="H326" s="27" t="str">
        <x:v>Mandatory / Conditional</x:v>
      </x:c>
      <x:c r="I326" s="27" t="str">
        <x:v>EXCLUDE – Capital Markets Entity</x:v>
      </x:c>
      <x:c r="J326" s="27" t="str">
        <x:v>Intermediary/MII/fund/market activity</x:v>
      </x:c>
      <x:c r="K326" s="27" t="str">
        <x:v>CAPITAL_MARKETS_ROLE</x:v>
      </x:c>
      <x:c r="L326" s="27" t="str">
        <x:v>Remain in Capital Markets</x:v>
      </x:c>
      <x:c r="M326" s="27" t="str">
        <x:v>Regulates a securities-market intermediary, fund, MII, investor category or market activity rather than a company merely because it is listed.</x:v>
      </x:c>
      <x:c r="N326" s="27" t="str">
        <x:v>Recognised stock exchanges liable for SEBI regulatory fee and related computation/payment statements</x:v>
      </x:c>
      <x:c r="O326" s="27" t="str">
        <x:v>https://www.sebi.gov.in/legal/regulations/apr-2017/sebi-regulatory-fee-on-stock-exchanges-regulations-2006-last-amended-on-march-6-2017-_34704.html</x:v>
      </x:c>
      <x:c r="P326" s="27" t="str">
        <x:v>Yes</x:v>
      </x:c>
      <x:c r="Q326" s="27" t="str">
        <x:v>LOW</x:v>
      </x:c>
    </x:row>
    <x:row r="327">
      <x:c r="A327" s="27" t="str">
        <x:v>CAP-LAW325</x:v>
      </x:c>
      <x:c r="B327" s="27" t="str"/>
      <x:c r="C327" s="27" t="str">
        <x:v>Securities and Exchange Board of India (Payment of Fees and Mode of Payment) (Amendment) Regulations, 2023</x:v>
      </x:c>
      <x:c r="D327" s="27" t="str">
        <x:v>SEBI</x:v>
      </x:c>
      <x:c r="E327" s="27" t="str">
        <x:v>Omnibus Amendment Regulations</x:v>
      </x:c>
      <x:c r="F327" s="27" t="str">
        <x:v>CAP-LAW001</x:v>
      </x:c>
      <x:c r="G327" s="27" t="str">
        <x:v>All / As Applicable</x:v>
      </x:c>
      <x:c r="H327" s="27" t="str">
        <x:v>Mandatory / Conditional</x:v>
      </x:c>
      <x:c r="I327" s="27" t="str">
        <x:v>EXCLUDE – Capital Markets Entity</x:v>
      </x:c>
      <x:c r="J327" s="27" t="str">
        <x:v>Intermediary/MII/fund/market activity</x:v>
      </x:c>
      <x:c r="K327" s="27" t="str">
        <x:v>CAPITAL_MARKETS_ROLE</x:v>
      </x:c>
      <x:c r="L327" s="27" t="str">
        <x:v>Remain in Capital Markets</x:v>
      </x:c>
      <x:c r="M327" s="27" t="str">
        <x:v>Regulates a securities-market intermediary, fund, MII, investor category or market activity rather than a company merely because it is listed.</x:v>
      </x:c>
      <x:c r="N327" s="27" t="str">
        <x:v>SEBI-regulated entities and applicants paying statutory fees under amended SEBI regulations through prescribed modes</x:v>
      </x:c>
      <x:c r="O327" s="27" t="str">
        <x:v>https://www.sebi.gov.in/legal/regulations/feb-2023/securities-and-exchange-board-of-india-payment-of-fees-and-mode-of-payment-amendment-regulations-2023_67887.html</x:v>
      </x:c>
      <x:c r="P327" s="27" t="str">
        <x:v>Yes</x:v>
      </x:c>
      <x:c r="Q327" s="27" t="str">
        <x:v>LOW</x:v>
      </x:c>
    </x:row>
    <x:row r="328">
      <x:c r="A328" s="27" t="str">
        <x:v>CAP-LAW326</x:v>
      </x:c>
      <x:c r="B328" s="27" t="str"/>
      <x:c r="C328" s="27" t="str">
        <x:v>Levy and applicability of Goods and Services Tax on fees payable/remitted to SEBI, July 18, 2022 as revised November 10, 2022</x:v>
      </x:c>
      <x:c r="D328" s="27" t="str">
        <x:v>SEBI</x:v>
      </x:c>
      <x:c r="E328" s="27" t="str">
        <x:v>Circular</x:v>
      </x:c>
      <x:c r="F328" s="27" t="str">
        <x:v>CAP-LAW017</x:v>
      </x:c>
      <x:c r="G328" s="27" t="str">
        <x:v>All / As Applicable</x:v>
      </x:c>
      <x:c r="H328" s="27" t="str">
        <x:v>Mandatory / Conditional</x:v>
      </x:c>
      <x:c r="I328" s="27" t="str">
        <x:v>EXCLUDE – Capital Markets Entity</x:v>
      </x:c>
      <x:c r="J328" s="27" t="str">
        <x:v>Intermediary/MII/fund/market activity</x:v>
      </x:c>
      <x:c r="K328" s="27" t="str">
        <x:v>CAPITAL_MARKETS_ROLE</x:v>
      </x:c>
      <x:c r="L328" s="27" t="str">
        <x:v>Remain in Capital Markets</x:v>
      </x:c>
      <x:c r="M328" s="27" t="str">
        <x:v>Regulates a securities-market intermediary, fund, MII, investor category or market activity rather than a company merely because it is listed.</x:v>
      </x:c>
      <x:c r="N328" s="27" t="str">
        <x:v>Persons remitting fees to SEBI, including GST treatment and gross remittance controls</x:v>
      </x:c>
      <x:c r="O328" s="27" t="str">
        <x:v>https://www.sebi.gov.in/legal/circulars/nov-2022/applicability-of-gst-on-fees-remitted-to-sebi-revision-in-chapter-xx-of-operational-circular-dated-august-10-2021_64852.html</x:v>
      </x:c>
      <x:c r="P328" s="27" t="str">
        <x:v>Yes</x:v>
      </x:c>
      <x:c r="Q328" s="27" t="str">
        <x:v>LOW</x:v>
      </x:c>
    </x:row>
    <x:row r="329">
      <x:c r="A329" s="27" t="str">
        <x:v>CAP-LAW327</x:v>
      </x:c>
      <x:c r="B329" s="27" t="str"/>
      <x:c r="C329" s="27" t="str">
        <x:v>Finance (No. 2) Act, 2004 — Chapter VII Securities Transaction Tax, as amended through Finance Act, 2026</x:v>
      </x:c>
      <x:c r="D329" s="27" t="str">
        <x:v>CBDT / Department of Revenue</x:v>
      </x:c>
      <x:c r="E329" s="27" t="str">
        <x:v>Act / Tax Chapter</x:v>
      </x:c>
      <x:c r="F329" s="27" t="str">
        <x:v>CAP--</x:v>
      </x:c>
      <x:c r="G329" s="27" t="str">
        <x:v>All / As Applicable</x:v>
      </x:c>
      <x:c r="H329" s="27" t="str">
        <x:v>Mandatory / Conditional</x:v>
      </x:c>
      <x:c r="I329" s="27" t="str">
        <x:v>EXCLUDE – Other General Law</x:v>
      </x:c>
      <x:c r="J329" s="27" t="str">
        <x:v>Other cross-regulatory law</x:v>
      </x:c>
      <x:c r="K329" s="27" t="str">
        <x:v>OTHER_RUNTIME_OVERLAY</x:v>
      </x:c>
      <x:c r="L329" s="27" t="str">
        <x:v>Remain in owning dataset</x:v>
      </x:c>
      <x:c r="M329" s="27" t="str">
        <x:v>Not owned by the Common SEBI Listed-Entity Overlay.</x:v>
      </x:c>
      <x:c r="N329" s="27" t="str">
        <x:v>Recognised stock exchanges, mutual funds and other prescribed persons responsible for charging, collecting, paying and reporting STT</x:v>
      </x:c>
      <x:c r="O329" s="27" t="str">
        <x:v>https://www.incometaxindia.gov.in/w/section-159-88</x:v>
      </x:c>
      <x:c r="P329" s="27" t="str">
        <x:v>Yes</x:v>
      </x:c>
      <x:c r="Q329" s="27" t="str">
        <x:v>LOW</x:v>
      </x:c>
    </x:row>
    <x:row r="330">
      <x:c r="A330" s="27" t="str">
        <x:v>CAP-LAW328</x:v>
      </x:c>
      <x:c r="B330" s="27" t="str"/>
      <x:c r="C330" s="27" t="str">
        <x:v>Finance Act, 2013 — Chapter VII Commodities Transaction Tax, as amended</x:v>
      </x:c>
      <x:c r="D330" s="27" t="str">
        <x:v>CBDT / Department of Revenue</x:v>
      </x:c>
      <x:c r="E330" s="27" t="str">
        <x:v>Act / Tax Chapter</x:v>
      </x:c>
      <x:c r="F330" s="27" t="str">
        <x:v>CAP--</x:v>
      </x:c>
      <x:c r="G330" s="27" t="str">
        <x:v>All / As Applicable</x:v>
      </x:c>
      <x:c r="H330" s="27" t="str">
        <x:v>Mandatory / Conditional</x:v>
      </x:c>
      <x:c r="I330" s="27" t="str">
        <x:v>EXCLUDE – Other General Law</x:v>
      </x:c>
      <x:c r="J330" s="27" t="str">
        <x:v>Other cross-regulatory law</x:v>
      </x:c>
      <x:c r="K330" s="27" t="str">
        <x:v>OTHER_RUNTIME_OVERLAY</x:v>
      </x:c>
      <x:c r="L330" s="27" t="str">
        <x:v>Remain in owning dataset</x:v>
      </x:c>
      <x:c r="M330" s="27" t="str">
        <x:v>Not owned by the Common SEBI Listed-Entity Overlay.</x:v>
      </x:c>
      <x:c r="N330" s="27" t="str">
        <x:v>Recognised associations/exchanges and prescribed persons responsible for charging, collecting, paying and reporting CTT on taxable commodity derivatives</x:v>
      </x:c>
      <x:c r="O330" s="27" t="str">
        <x:v>https://www.incometaxindia.gov.in/w/section-117-71</x:v>
      </x:c>
      <x:c r="P330" s="27" t="str">
        <x:v>Yes</x:v>
      </x:c>
      <x:c r="Q330" s="27" t="str">
        <x:v>LOW</x:v>
      </x:c>
    </x:row>
    <x:row r="331">
      <x:c r="A331" s="27" t="str">
        <x:v>CAP-LAW329</x:v>
      </x:c>
      <x:c r="B331" s="27" t="str"/>
      <x:c r="C331" s="27" t="str">
        <x:v>Indian Stamp (Collection of Stamp-Duty through Stock Exchanges, Clearing Corporations and Depositories) Rules, 2019, as amended</x:v>
      </x:c>
      <x:c r="D331" s="27" t="str">
        <x:v>Department of Revenue</x:v>
      </x:c>
      <x:c r="E331" s="27" t="str">
        <x:v>Rules</x:v>
      </x:c>
      <x:c r="F331" s="27" t="str">
        <x:v>CAP-LAW020</x:v>
      </x:c>
      <x:c r="G331" s="27" t="str">
        <x:v>All / As Applicable</x:v>
      </x:c>
      <x:c r="H331" s="27" t="str">
        <x:v>Mandatory / Conditional</x:v>
      </x:c>
      <x:c r="I331" s="27" t="str">
        <x:v>EXCLUDE – Other General Law</x:v>
      </x:c>
      <x:c r="J331" s="27" t="str">
        <x:v>Other cross-regulatory law</x:v>
      </x:c>
      <x:c r="K331" s="27" t="str">
        <x:v>OTHER_RUNTIME_OVERLAY</x:v>
      </x:c>
      <x:c r="L331" s="27" t="str">
        <x:v>Remain in owning dataset</x:v>
      </x:c>
      <x:c r="M331" s="27" t="str">
        <x:v>Not owned by the Common SEBI Listed-Entity Overlay.</x:v>
      </x:c>
      <x:c r="N331" s="27" t="str">
        <x:v>Stock exchanges, authorised clearing corporations, depositories, issuers, buyers and transferors for centralized securities stamp-duty collection/remittance/reporting</x:v>
      </x:c>
      <x:c r="O331" s="27" t="str">
        <x:v>https://www.indiacode.nic.in/ViewFileUploaded?file=stamp_act%2C_2019.pdf&amp;path=AC_CEN_2_2_00036_189902_1523339055436%2Frulesindividualfile%2F</x:v>
      </x:c>
      <x:c r="P331" s="27" t="str">
        <x:v>Yes</x:v>
      </x:c>
      <x:c r="Q331" s="27" t="str">
        <x:v>LOW</x:v>
      </x:c>
    </x:row>
    <x:row r="332">
      <x:c r="A332" s="27" t="str">
        <x:v>CAP-LAW330</x:v>
      </x:c>
      <x:c r="B332" s="27" t="str"/>
      <x:c r="C332" s="27" t="str">
        <x:v>Optional mechanism for fee collection by SEBI registered Investment Advisers and Research Analysts (CeFCoM) dated September 13, 2024</x:v>
      </x:c>
      <x:c r="D332" s="27" t="str">
        <x:v>SEBI</x:v>
      </x:c>
      <x:c r="E332" s="27" t="str">
        <x:v>Circular</x:v>
      </x:c>
      <x:c r="F332" s="27" t="str">
        <x:v>CAP-LAW058</x:v>
      </x:c>
      <x:c r="G332" s="27" t="str">
        <x:v>All / As Applicable</x:v>
      </x:c>
      <x:c r="H332" s="27" t="str">
        <x:v>Mandatory / Conditional</x:v>
      </x:c>
      <x:c r="I332" s="27" t="str">
        <x:v>EXCLUDE – Capital Markets Entity</x:v>
      </x:c>
      <x:c r="J332" s="27" t="str">
        <x:v>Intermediary/MII/fund/market activity</x:v>
      </x:c>
      <x:c r="K332" s="27" t="str">
        <x:v>CAPITAL_MARKETS_ROLE</x:v>
      </x:c>
      <x:c r="L332" s="27" t="str">
        <x:v>Remain in Capital Markets</x:v>
      </x:c>
      <x:c r="M332" s="27" t="str">
        <x:v>Regulates a securities-market intermediary, fund, MII, investor category or market activity rather than a company merely because it is listed.</x:v>
      </x:c>
      <x:c r="N332" s="27" t="str">
        <x:v>Registered Investment Advisers and Research Analysts opting for the centralized fee collection mechanism and related investor-fee controls</x:v>
      </x:c>
      <x:c r="O332" s="27" t="str">
        <x:v>https://www.sebi.gov.in/legal/circulars/sep-2024/optional-mechanism-for-fee-collection-by-sebi-registered-investment-advisers-ias-and-research-analysts-ras-_86668.html</x:v>
      </x:c>
      <x:c r="P332" s="27" t="str">
        <x:v>Yes</x:v>
      </x:c>
      <x:c r="Q332" s="27" t="str">
        <x:v>LOW</x:v>
      </x:c>
    </x:row>
    <x:row r="333">
      <x:c r="A333" s="27" t="str">
        <x:v>CAP-LAW331</x:v>
      </x:c>
      <x:c r="B333" s="27" t="str">
        <x:v>PENDING APPROVAL</x:v>
      </x:c>
      <x:c r="C333" s="27" t="str">
        <x:v>Securities and Exchange Board of India (Procedure for Holding Inquiry and Imposing Penalties) Rules, 1995 [last amended December 31, 2021]</x:v>
      </x:c>
      <x:c r="D333" s="27" t="str">
        <x:v>SEBI / Ministry of Finance</x:v>
      </x:c>
      <x:c r="E333" s="27" t="str">
        <x:v>Rules</x:v>
      </x:c>
      <x:c r="F333" s="27" t="str">
        <x:v>CAP-LAW001</x:v>
      </x:c>
      <x:c r="G333" s="27" t="str">
        <x:v>All / As Applicable</x:v>
      </x:c>
      <x:c r="H333" s="27" t="str">
        <x:v>Mandatory / Conditional</x:v>
      </x:c>
      <x:c r="I333" s="27" t="str">
        <x:v>INCLUDE – Enforcement/Appeal</x:v>
      </x:c>
      <x:c r="J333" s="27" t="str">
        <x:v>Enforcement and appeal</x:v>
      </x:c>
      <x:c r="K333" s="27" t="str">
        <x:v>ENFORCEMENT_OR_APPEAL_EVENT</x:v>
      </x:c>
      <x:c r="L333" s="27" t="str">
        <x:v>Reference procedural scope</x:v>
      </x:c>
      <x:c r="M333" s="27" t="str">
        <x:v>Applies only when an inquiry, penalty or appeal is initiated; not a routine compliance checklist.</x:v>
      </x:c>
      <x:c r="N333" s="27" t="str">
        <x:v>Adjudication proceedings under the SEBI Act, including appointment of adjudicating officer, inquiry, hearing, evidence and penalty order</x:v>
      </x:c>
      <x:c r="O333" s="27" t="str">
        <x:v>https://www.sebi.gov.in/legal/rules/jan-2022/securities-and-exchange-board-of-india-procedure-for-holding-inquiry-and-imposing-penalties-rules-1995-last-amended-on-december-31-2021-_55412.html</x:v>
      </x:c>
      <x:c r="P333" s="27" t="str">
        <x:v>Yes</x:v>
      </x:c>
      <x:c r="Q333" s="27" t="str">
        <x:v>MEDIUM</x:v>
      </x:c>
    </x:row>
    <x:row r="334">
      <x:c r="A334" s="27" t="str">
        <x:v>CAP-LAW332</x:v>
      </x:c>
      <x:c r="B334" s="27" t="str">
        <x:v>PENDING APPROVAL</x:v>
      </x:c>
      <x:c r="C334" s="27" t="str">
        <x:v>Securities Contracts (Regulation) (Procedure for Holding Inquiry and Imposing Penalties) Rules, 2005 [last amended December 31, 2021]</x:v>
      </x:c>
      <x:c r="D334" s="27" t="str">
        <x:v>Ministry of Finance / SEBI</x:v>
      </x:c>
      <x:c r="E334" s="27" t="str">
        <x:v>Rules</x:v>
      </x:c>
      <x:c r="F334" s="27" t="str">
        <x:v>CAP-LAW002</x:v>
      </x:c>
      <x:c r="G334" s="27" t="str">
        <x:v>All / As Applicable</x:v>
      </x:c>
      <x:c r="H334" s="27" t="str">
        <x:v>Mandatory / Conditional</x:v>
      </x:c>
      <x:c r="I334" s="27" t="str">
        <x:v>INCLUDE – Enforcement/Appeal</x:v>
      </x:c>
      <x:c r="J334" s="27" t="str">
        <x:v>Enforcement and appeal</x:v>
      </x:c>
      <x:c r="K334" s="27" t="str">
        <x:v>ENFORCEMENT_OR_APPEAL_EVENT</x:v>
      </x:c>
      <x:c r="L334" s="27" t="str">
        <x:v>Reference procedural scope</x:v>
      </x:c>
      <x:c r="M334" s="27" t="str">
        <x:v>Applies only when an inquiry, penalty or appeal is initiated; not a routine compliance checklist.</x:v>
      </x:c>
      <x:c r="N334" s="27" t="str">
        <x:v>Adjudication proceedings for contraventions attracting monetary penalties under the Securities Contracts (Regulation) Act</x:v>
      </x:c>
      <x:c r="O334" s="27" t="str">
        <x:v>https://www.sebi.gov.in/legal/rules/dec-2021/securities-contracts-regulations-procedure-for-holding-inquiry-and-imposing-penalties-rules-2005-last-amended-on-december-31-2021-_55395.html</x:v>
      </x:c>
      <x:c r="P334" s="27" t="str">
        <x:v>Yes</x:v>
      </x:c>
      <x:c r="Q334" s="27" t="str">
        <x:v>MEDIUM</x:v>
      </x:c>
    </x:row>
    <x:row r="335">
      <x:c r="A335" s="27" t="str">
        <x:v>CAP-LAW333</x:v>
      </x:c>
      <x:c r="B335" s="27" t="str">
        <x:v>PENDING APPROVAL</x:v>
      </x:c>
      <x:c r="C335" s="27" t="str">
        <x:v>Depositories (Procedure for Holding Inquiry and Imposing Penalties) Rules, 2005 [last amended December 31, 2021]</x:v>
      </x:c>
      <x:c r="D335" s="27" t="str">
        <x:v>Ministry of Finance / SEBI</x:v>
      </x:c>
      <x:c r="E335" s="27" t="str">
        <x:v>Rules</x:v>
      </x:c>
      <x:c r="F335" s="27" t="str">
        <x:v>CAP-LAW004</x:v>
      </x:c>
      <x:c r="G335" s="27" t="str">
        <x:v>All / As Applicable</x:v>
      </x:c>
      <x:c r="H335" s="27" t="str">
        <x:v>Mandatory / Conditional</x:v>
      </x:c>
      <x:c r="I335" s="27" t="str">
        <x:v>INCLUDE – Enforcement/Appeal</x:v>
      </x:c>
      <x:c r="J335" s="27" t="str">
        <x:v>Enforcement and appeal</x:v>
      </x:c>
      <x:c r="K335" s="27" t="str">
        <x:v>ENFORCEMENT_OR_APPEAL_EVENT</x:v>
      </x:c>
      <x:c r="L335" s="27" t="str">
        <x:v>Reference procedural scope</x:v>
      </x:c>
      <x:c r="M335" s="27" t="str">
        <x:v>Applies only when an inquiry, penalty or appeal is initiated; not a routine compliance checklist.</x:v>
      </x:c>
      <x:c r="N335" s="27" t="str">
        <x:v>Adjudication proceedings for contraventions attracting monetary penalties under the Depositories Act</x:v>
      </x:c>
      <x:c r="O335" s="27" t="str">
        <x:v>https://www.sebi.gov.in/legal/rules/dec-2021/depositories-procedure-for-holding-inquiry-and-imposing-penalties-rules-2005-last-amended-on-december-31-2021-_55388.html</x:v>
      </x:c>
      <x:c r="P335" s="27" t="str">
        <x:v>Yes</x:v>
      </x:c>
      <x:c r="Q335" s="27" t="str">
        <x:v>MEDIUM</x:v>
      </x:c>
    </x:row>
    <x:row r="336">
      <x:c r="A336" s="27" t="str">
        <x:v>CAP-LAW334</x:v>
      </x:c>
      <x:c r="B336" s="27" t="str">
        <x:v>PENDING APPROVAL</x:v>
      </x:c>
      <x:c r="C336" s="27" t="str">
        <x:v>Securities Appellate Tribunal (Procedure) Rules, 2000</x:v>
      </x:c>
      <x:c r="D336" s="27" t="str">
        <x:v>Ministry of Finance / SAT</x:v>
      </x:c>
      <x:c r="E336" s="27" t="str">
        <x:v>Rules</x:v>
      </x:c>
      <x:c r="F336" s="27" t="str">
        <x:v>CAP-LAW001</x:v>
      </x:c>
      <x:c r="G336" s="27" t="str">
        <x:v>All / As Applicable</x:v>
      </x:c>
      <x:c r="H336" s="27" t="str">
        <x:v>Mandatory / Conditional</x:v>
      </x:c>
      <x:c r="I336" s="27" t="str">
        <x:v>INCLUDE – Enforcement/Appeal</x:v>
      </x:c>
      <x:c r="J336" s="27" t="str">
        <x:v>Enforcement and appeal</x:v>
      </x:c>
      <x:c r="K336" s="27" t="str">
        <x:v>ENFORCEMENT_OR_APPEAL_EVENT</x:v>
      </x:c>
      <x:c r="L336" s="27" t="str">
        <x:v>Reference procedural scope</x:v>
      </x:c>
      <x:c r="M336" s="27" t="str">
        <x:v>Applies only when an inquiry, penalty or appeal is initiated; not a routine compliance checklist.</x:v>
      </x:c>
      <x:c r="N336" s="27" t="str">
        <x:v>Appeals and applications before the Securities Appellate Tribunal under the SEBI Act and other statutes adopting these procedural rules</x:v>
      </x:c>
      <x:c r="O336" s="27" t="str">
        <x:v>https://www.sebi.gov.in/legal/rules/feb-2000/securities-appellate-tribunal-procedure-rules-2000_34665.html</x:v>
      </x:c>
      <x:c r="P336" s="27" t="str">
        <x:v>Yes</x:v>
      </x:c>
      <x:c r="Q336" s="27" t="str">
        <x:v>MEDIUM</x:v>
      </x:c>
    </x:row>
    <x:row r="337">
      <x:c r="A337" s="27" t="str">
        <x:v>CAP-LAW335</x:v>
      </x:c>
      <x:c r="B337" s="27" t="str">
        <x:v>PENDING APPROVAL</x:v>
      </x:c>
      <x:c r="C337" s="27" t="str">
        <x:v>Securities Contracts (Regulation) (Appeal to Securities Appellate Tribunal) Rules, 2000</x:v>
      </x:c>
      <x:c r="D337" s="27" t="str">
        <x:v>Ministry of Finance / SAT</x:v>
      </x:c>
      <x:c r="E337" s="27" t="str">
        <x:v>Rules</x:v>
      </x:c>
      <x:c r="F337" s="27" t="str">
        <x:v>CAP-LAW002</x:v>
      </x:c>
      <x:c r="G337" s="27" t="str">
        <x:v>All / As Applicable</x:v>
      </x:c>
      <x:c r="H337" s="27" t="str">
        <x:v>Mandatory / Conditional</x:v>
      </x:c>
      <x:c r="I337" s="27" t="str">
        <x:v>INCLUDE – Enforcement/Appeal</x:v>
      </x:c>
      <x:c r="J337" s="27" t="str">
        <x:v>Enforcement and appeal</x:v>
      </x:c>
      <x:c r="K337" s="27" t="str">
        <x:v>ENFORCEMENT_OR_APPEAL_EVENT</x:v>
      </x:c>
      <x:c r="L337" s="27" t="str">
        <x:v>Reference procedural scope</x:v>
      </x:c>
      <x:c r="M337" s="27" t="str">
        <x:v>Applies only when an inquiry, penalty or appeal is initiated; not a routine compliance checklist.</x:v>
      </x:c>
      <x:c r="N337" s="27" t="str">
        <x:v>Appeals to SAT under the Securities Contracts (Regulation) Act and applicable SCRA Rules</x:v>
      </x:c>
      <x:c r="O337" s="27" t="str">
        <x:v>https://www.sebi.gov.in/legal/rules/feb-2000/securities-contracts-regulations-appeal-to-securities-appellate-tribunal-rules-2000_34669.html</x:v>
      </x:c>
      <x:c r="P337" s="27" t="str">
        <x:v>Yes</x:v>
      </x:c>
      <x:c r="Q337" s="27" t="str">
        <x:v>MEDIUM</x:v>
      </x:c>
    </x:row>
    <x:row r="338">
      <x:c r="A338" s="27" t="str">
        <x:v>CAP-LAW336</x:v>
      </x:c>
      <x:c r="B338" s="27" t="str">
        <x:v>PENDING APPROVAL</x:v>
      </x:c>
      <x:c r="C338" s="27" t="str">
        <x:v>Depositories (Appeal to Securities Appellate Tribunal) Rules, 2000</x:v>
      </x:c>
      <x:c r="D338" s="27" t="str">
        <x:v>Ministry of Finance / SAT</x:v>
      </x:c>
      <x:c r="E338" s="27" t="str">
        <x:v>Rules</x:v>
      </x:c>
      <x:c r="F338" s="27" t="str">
        <x:v>CAP-LAW004</x:v>
      </x:c>
      <x:c r="G338" s="27" t="str">
        <x:v>All / As Applicable</x:v>
      </x:c>
      <x:c r="H338" s="27" t="str">
        <x:v>Mandatory / Conditional</x:v>
      </x:c>
      <x:c r="I338" s="27" t="str">
        <x:v>INCLUDE – Enforcement/Appeal</x:v>
      </x:c>
      <x:c r="J338" s="27" t="str">
        <x:v>Enforcement and appeal</x:v>
      </x:c>
      <x:c r="K338" s="27" t="str">
        <x:v>ENFORCEMENT_OR_APPEAL_EVENT</x:v>
      </x:c>
      <x:c r="L338" s="27" t="str">
        <x:v>Reference procedural scope</x:v>
      </x:c>
      <x:c r="M338" s="27" t="str">
        <x:v>Applies only when an inquiry, penalty or appeal is initiated; not a routine compliance checklist.</x:v>
      </x:c>
      <x:c r="N338" s="27" t="str">
        <x:v>Appeals to SAT under the Depositories Act, including filing, form, service and hearing procedure</x:v>
      </x:c>
      <x:c r="O338" s="27" t="str">
        <x:v>https://www.sebi.gov.in/legal/rules/feb-2000/depositories-appeal-to-securities-appellate-tribunal-rules-2000_13538.html</x:v>
      </x:c>
      <x:c r="P338" s="27" t="str">
        <x:v>Yes</x:v>
      </x:c>
      <x:c r="Q338" s="27" t="str">
        <x:v>MEDIUM</x:v>
      </x:c>
    </x:row>
    <x:row r="339">
      <x:c r="A339" s="27" t="str">
        <x:v>CAP-LAW337</x:v>
      </x:c>
      <x:c r="B339" s="27" t="str"/>
      <x:c r="C339" s="27" t="str">
        <x:v>Settlement Scheme for Association with Certain Algo Platforms, 2025</x:v>
      </x:c>
      <x:c r="D339" s="27" t="str">
        <x:v>SEBI</x:v>
      </x:c>
      <x:c r="E339" s="27" t="str">
        <x:v>Settlement Scheme / Public Notice</x:v>
      </x:c>
      <x:c r="F339" s="27" t="str">
        <x:v>CAP-LAW050</x:v>
      </x:c>
      <x:c r="G339" s="27" t="str">
        <x:v>All / As Applicable</x:v>
      </x:c>
      <x:c r="H339" s="27" t="str">
        <x:v>Historical / Conditional</x:v>
      </x:c>
      <x:c r="I339" s="27" t="str">
        <x:v>EXCLUDE – Capital Markets Entity</x:v>
      </x:c>
      <x:c r="J339" s="27" t="str">
        <x:v>Intermediary/MII/fund/market activity</x:v>
      </x:c>
      <x:c r="K339" s="27" t="str">
        <x:v>CAPITAL_MARKETS_ROLE</x:v>
      </x:c>
      <x:c r="L339" s="27" t="str">
        <x:v>Remain in Capital Markets</x:v>
      </x:c>
      <x:c r="M339" s="27" t="str">
        <x:v>Regulates a securities-market intermediary, fund, MII, investor category or market activity rather than a company merely because it is listed.</x:v>
      </x:c>
      <x:c r="N339" s="27" t="str">
        <x:v>Historical/closed scheme for eligible stock brokers associated with specified algo platforms; retained for settlement-order and historical compliance traceability</x:v>
      </x:c>
      <x:c r="O339" s="27" t="str">
        <x:v>https://www.sebi.gov.in/media-and-notifications/public-notices/jun-2025/public-notice-in-respect-of-settlement-scheme-for-association-with-certain-algo-platforms-2025_94471.html</x:v>
      </x:c>
      <x:c r="P339" s="27" t="str">
        <x:v>Yes</x:v>
      </x:c>
      <x:c r="Q339" s="27" t="str">
        <x:v>LOW</x:v>
      </x:c>
    </x:row>
    <x:row r="340">
      <x:c r="A340" s="27" t="str">
        <x:v>CAP-LAW338</x:v>
      </x:c>
      <x:c r="B340" s="27" t="str"/>
      <x:c r="C340" s="27" t="str">
        <x:v>NSEL Settlement Scheme, 2025</x:v>
      </x:c>
      <x:c r="D340" s="27" t="str">
        <x:v>SEBI</x:v>
      </x:c>
      <x:c r="E340" s="27" t="str">
        <x:v>Settlement Scheme / Public Notice</x:v>
      </x:c>
      <x:c r="F340" s="27" t="str">
        <x:v>CAP-LAW050</x:v>
      </x:c>
      <x:c r="G340" s="27" t="str">
        <x:v>All / As Applicable</x:v>
      </x:c>
      <x:c r="H340" s="27" t="str">
        <x:v>Historical / Conditional</x:v>
      </x:c>
      <x:c r="I340" s="27" t="str">
        <x:v>EXCLUDE – Capital Markets Entity</x:v>
      </x:c>
      <x:c r="J340" s="27" t="str">
        <x:v>Intermediary/MII/fund/market activity</x:v>
      </x:c>
      <x:c r="K340" s="27" t="str">
        <x:v>CAPITAL_MARKETS_ROLE</x:v>
      </x:c>
      <x:c r="L340" s="27" t="str">
        <x:v>Remain in Capital Markets</x:v>
      </x:c>
      <x:c r="M340" s="27" t="str">
        <x:v>Regulates a securities-market intermediary, fund, MII, investor category or market activity rather than a company merely because it is listed.</x:v>
      </x:c>
      <x:c r="N340" s="27" t="str">
        <x:v>Historical/closed scheme for eligible brokers with specified NSEL-related SEBI orders and pending appeals; retained for historical settlement traceability</x:v>
      </x:c>
      <x:c r="O340" s="27" t="str">
        <x:v>https://www.sebi.gov.in/media-and-notifications/public-notices/jul-2025/public-notice-in-respect-of-nsel-settlement-scheme-2025_95141.html</x:v>
      </x:c>
      <x:c r="P340" s="27" t="str">
        <x:v>Yes</x:v>
      </x:c>
      <x:c r="Q340" s="27" t="str">
        <x:v>LOW</x:v>
      </x:c>
    </x:row>
    <x:row r="341">
      <x:c r="A341" s="27" t="str">
        <x:v>CAP-LAW339</x:v>
      </x:c>
      <x:c r="B341" s="27" t="str"/>
      <x:c r="C341" s="27" t="str">
        <x:v>Venture Capital Funds Settlement Scheme, 2025</x:v>
      </x:c>
      <x:c r="D341" s="27" t="str">
        <x:v>SEBI</x:v>
      </x:c>
      <x:c r="E341" s="27" t="str">
        <x:v>Settlement Scheme / Public Notice</x:v>
      </x:c>
      <x:c r="F341" s="27" t="str">
        <x:v>CAP-LAW050</x:v>
      </x:c>
      <x:c r="G341" s="27" t="str">
        <x:v>All / As Applicable</x:v>
      </x:c>
      <x:c r="H341" s="27" t="str">
        <x:v>Historical / Conditional</x:v>
      </x:c>
      <x:c r="I341" s="27" t="str">
        <x:v>EXCLUDE – Capital Markets Entity</x:v>
      </x:c>
      <x:c r="J341" s="27" t="str">
        <x:v>Intermediary/MII/fund/market activity</x:v>
      </x:c>
      <x:c r="K341" s="27" t="str">
        <x:v>CAPITAL_MARKETS_ROLE</x:v>
      </x:c>
      <x:c r="L341" s="27" t="str">
        <x:v>Remain in Capital Markets</x:v>
      </x:c>
      <x:c r="M341" s="27" t="str">
        <x:v>Regulates a securities-market intermediary, fund, MII, investor category or market activity rather than a company merely because it is listed.</x:v>
      </x:c>
      <x:c r="N341" s="27" t="str">
        <x:v>Historical/closed scheme for eligible legacy VCFs with specified expired-tenure/unliquidated scheme matters after migration; retained for settlement-order traceability</x:v>
      </x:c>
      <x:c r="O341" s="27" t="str">
        <x:v>https://www.sebi.gov.in/media-and-notifications/public-notices/jul-2025/public-notice-in-respect-of-vcf-settlement-scheme-2025_95263.html</x:v>
      </x:c>
      <x:c r="P341" s="27" t="str">
        <x:v>Yes</x:v>
      </x:c>
      <x:c r="Q341" s="27" t="str">
        <x:v>LOW</x:v>
      </x:c>
    </x:row>
    <x:row r="342">
      <x:c r="A342" s="27" t="str">
        <x:v>CAP-LAW340</x:v>
      </x:c>
      <x:c r="B342" s="27" t="str"/>
      <x:c r="C342" s="27" t="str">
        <x:v>Continuous disclosures and compliances by issuers under SEBI (Issue and Listing of Debt Securities by Municipalities) Regulations, 2015</x:v>
      </x:c>
      <x:c r="D342" s="27" t="str">
        <x:v>SEBI</x:v>
      </x:c>
      <x:c r="E342" s="27" t="str">
        <x:v>Circular</x:v>
      </x:c>
      <x:c r="F342" s="27" t="str">
        <x:v>CAP-LAW052</x:v>
      </x:c>
      <x:c r="G342" s="27" t="str">
        <x:v>Municipal Debt Securities</x:v>
      </x:c>
      <x:c r="H342" s="27" t="str">
        <x:v>Mandatory</x:v>
      </x:c>
      <x:c r="I342" s="27" t="str">
        <x:v>EXCLUDE – Capital Markets Entity</x:v>
      </x:c>
      <x:c r="J342" s="27" t="str">
        <x:v>Intermediary/MII/fund/market activity</x:v>
      </x:c>
      <x:c r="K342" s="27" t="str">
        <x:v>CAPITAL_MARKETS_ROLE</x:v>
      </x:c>
      <x:c r="L342" s="27" t="str">
        <x:v>Remain in Capital Markets</x:v>
      </x:c>
      <x:c r="M342" s="27" t="str">
        <x:v>Regulates a securities-market intermediary, fund, MII, investor category or market activity rather than a company merely because it is listed.</x:v>
      </x:c>
      <x:c r="N342" s="27" t="str">
        <x:v>Issuer has listed municipal debt securities or is subject to continuing municipal-debt disclosure and compliance obligations.</x:v>
      </x:c>
      <x:c r="O342" s="27" t="str">
        <x:v>https://www.sebi.gov.in/legal/circulars/jun-2017/continuous-disclosures-and-compliances-by-issuers-under-sebi-issue-and-listing-of-debt-securities-by-municipalities-regulations-2015_35127.html</x:v>
      </x:c>
      <x:c r="P342" s="27" t="str">
        <x:v>Yes</x:v>
      </x:c>
      <x:c r="Q342" s="27" t="str">
        <x:v>LOW</x:v>
      </x:c>
    </x:row>
    <x:row r="343">
      <x:c r="A343" s="27" t="str">
        <x:v>CAP-LAW341</x:v>
      </x:c>
      <x:c r="B343" s="27" t="str"/>
      <x:c r="C343" s="27" t="str">
        <x:v>Continuous disclosures and compliances by listed entities under SEBI (Issue and Listing of Municipal Debt Securities) Regulations, 2015</x:v>
      </x:c>
      <x:c r="D343" s="27" t="str">
        <x:v>SEBI</x:v>
      </x:c>
      <x:c r="E343" s="27" t="str">
        <x:v>Circular</x:v>
      </x:c>
      <x:c r="F343" s="27" t="str">
        <x:v>CAP-LAW052</x:v>
      </x:c>
      <x:c r="G343" s="27" t="str">
        <x:v>Municipal Debt Securities</x:v>
      </x:c>
      <x:c r="H343" s="27" t="str">
        <x:v>Mandatory</x:v>
      </x:c>
      <x:c r="I343" s="27" t="str">
        <x:v>EXCLUDE – Capital Markets Entity</x:v>
      </x:c>
      <x:c r="J343" s="27" t="str">
        <x:v>Intermediary/MII/fund/market activity</x:v>
      </x:c>
      <x:c r="K343" s="27" t="str">
        <x:v>CAPITAL_MARKETS_ROLE</x:v>
      </x:c>
      <x:c r="L343" s="27" t="str">
        <x:v>Remain in Capital Markets</x:v>
      </x:c>
      <x:c r="M343" s="27" t="str">
        <x:v>Regulates a securities-market intermediary, fund, MII, investor category or market activity rather than a company merely because it is listed.</x:v>
      </x:c>
      <x:c r="N343" s="27" t="str">
        <x:v>Listed municipal debt entity is subject to post-listing financial, debt-service and continuing disclosure requirements.</x:v>
      </x:c>
      <x:c r="O343" s="27" t="str">
        <x:v>https://www.sebi.gov.in/legal/circulars/nov-2019/continuous-disclosures-and-compliances-by-listed-entities-under-sebi-issue-and-listing-of-municipal-debt-securities-regulations-2015_44942.html</x:v>
      </x:c>
      <x:c r="P343" s="27" t="str">
        <x:v>Yes</x:v>
      </x:c>
      <x:c r="Q343" s="27" t="str">
        <x:v>LOW</x:v>
      </x:c>
    </x:row>
    <x:row r="344">
      <x:c r="A344" s="28" t="str">
        <x:v>CAP-LAW342</x:v>
      </x:c>
      <x:c r="B344" s="28" t="str"/>
      <x:c r="C344" s="28" t="str">
        <x:v>Amendment to SEBI (Issue and Listing of Municipal Debt Securities) Regulations, 2015 (“ILMDS Regulations”)</x:v>
      </x:c>
      <x:c r="D344" s="28" t="str">
        <x:v>SEBI</x:v>
      </x:c>
      <x:c r="E344" s="28" t="str">
        <x:v>Circular</x:v>
      </x:c>
      <x:c r="F344" s="28" t="str">
        <x:v>CAP-LAW052</x:v>
      </x:c>
      <x:c r="G344" s="28" t="str">
        <x:v>Municipal Debt Securities</x:v>
      </x:c>
      <x:c r="H344" s="28" t="str">
        <x:v>Mandatory</x:v>
      </x:c>
      <x:c r="I344" s="28" t="str">
        <x:v>EXCLUDE – Capital Markets Entity</x:v>
      </x:c>
      <x:c r="J344" s="28" t="str">
        <x:v>Intermediary/MII/fund/market activity</x:v>
      </x:c>
      <x:c r="K344" s="28" t="str">
        <x:v>CAPITAL_MARKETS_ROLE</x:v>
      </x:c>
      <x:c r="L344" s="28" t="str">
        <x:v>Remain in Capital Markets</x:v>
      </x:c>
      <x:c r="M344" s="28" t="str">
        <x:v>Regulates a securities-market intermediary, fund, MII, investor category or market activity rather than a company merely because it is listed.</x:v>
      </x:c>
      <x:c r="N344" s="28" t="str">
        <x:v>Municipal debt issuance, listing or continuing compliance is affected by the August 11, 2026 SEBI amendment circular.</x:v>
      </x:c>
      <x:c r="O344" s="28" t="str">
        <x:v>https://www.sebi.gov.in/legal/circulars/aug-2026/amendment-to-sebi-issue-and-listing-of-municipal-debt-securities-regulations-2015-ilmds-regulations-_103488.html</x:v>
      </x:c>
      <x:c r="P344" s="28" t="str">
        <x:v>Yes</x:v>
      </x:c>
      <x:c r="Q344" s="28" t="str">
        <x:v>LOW</x:v>
      </x:c>
    </x:row>
  </x:sheetData>
  <x:mergeCells>
    <x:mergeCell ref="A1:Q1"/>
    <x:mergeCell ref="A2:Q2"/>
  </x:mergeCells>
  <x:conditionalFormatting sqref="I5:I344">
    <x:cfRule type="containsText" dxfId="0" priority="1" operator="containsText" text="INCLUDE"/>
    <x:cfRule type="containsText" dxfId="1" priority="2" operator="containsText" text="HOLD"/>
    <x:cfRule type="containsText" dxfId="2" priority="3" operator="containsText" text="QUARANTINE"/>
  </x:conditionalFormatting>
  <x:dataValidations count="1">
    <x:dataValidation type="list" sqref="Q5:Q344">
      <x:formula1>"CRITICAL,HIGH,MEDIUM,LOW"</x:formula1>
    </x:dataValidation>
  </x:dataValidations>
  <x:pageMargins left="0.7" right="0.7" top="0.75" bottom="0.75" header="0.3" footer="0.3"/>
  <x:tableParts count="1">
    <x:tablePart xmlns:r="http://schemas.openxmlformats.org/officeDocument/2006/relationships" r:id="R79dae7cea61745e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9" hidden="0" customWidth="1"/>
    <x:col min="3" max="3" width="52" hidden="0" customWidth="1"/>
    <x:col min="4" max="4" width="18" hidden="0" customWidth="1"/>
    <x:col min="5" max="5" width="24" hidden="0" customWidth="1"/>
    <x:col min="6" max="6" width="16" hidden="0" customWidth="1"/>
    <x:col min="7" max="7" width="25" hidden="0" customWidth="1"/>
    <x:col min="8" max="8" width="20" hidden="0" customWidth="1"/>
    <x:col min="9" max="9" width="29" hidden="0" customWidth="1"/>
    <x:col min="10" max="10" width="28" hidden="0" customWidth="1"/>
    <x:col min="11" max="11" width="30" hidden="0" customWidth="1"/>
    <x:col min="12" max="12" width="28" hidden="0" customWidth="1"/>
    <x:col min="13" max="13" width="48" hidden="0" customWidth="1"/>
    <x:col min="14" max="14" width="55" hidden="0" customWidth="1"/>
    <x:col min="15" max="15" width="48" hidden="0" customWidth="1"/>
    <x:col min="16" max="16" width="12" hidden="0" customWidth="1"/>
    <x:col min="17" max="17" width="13" hidden="0" customWidth="1"/>
  </x:cols>
  <x:sheetData>
    <x:row r="1" ht="30" customHeight="1">
      <x:c r="A1" s="4" t="str">
        <x:v>P-0 Candidate Listed-Entity Universe</x:v>
      </x:c>
      <x:c r="B1" s="4" t="str">
        <x:v>P-0 Candidate Listed-Entity Universe</x:v>
      </x:c>
      <x:c r="C1" s="4" t="str">
        <x:v>P-0 Candidate Listed-Entity Universe</x:v>
      </x:c>
      <x:c r="D1" s="4" t="str">
        <x:v>P-0 Candidate Listed-Entity Universe</x:v>
      </x:c>
      <x:c r="E1" s="4" t="str">
        <x:v>P-0 Candidate Listed-Entity Universe</x:v>
      </x:c>
      <x:c r="F1" s="4" t="str">
        <x:v>P-0 Candidate Listed-Entity Universe</x:v>
      </x:c>
      <x:c r="G1" s="4" t="str">
        <x:v>P-0 Candidate Listed-Entity Universe</x:v>
      </x:c>
      <x:c r="H1" s="4" t="str">
        <x:v>P-0 Candidate Listed-Entity Universe</x:v>
      </x:c>
      <x:c r="I1" s="4" t="str">
        <x:v>P-0 Candidate Listed-Entity Universe</x:v>
      </x:c>
      <x:c r="J1" s="4" t="str">
        <x:v>P-0 Candidate Listed-Entity Universe</x:v>
      </x:c>
      <x:c r="K1" s="4" t="str">
        <x:v>P-0 Candidate Listed-Entity Universe</x:v>
      </x:c>
      <x:c r="L1" s="4" t="str">
        <x:v>P-0 Candidate Listed-Entity Universe</x:v>
      </x:c>
      <x:c r="M1" s="4" t="str">
        <x:v>P-0 Candidate Listed-Entity Universe</x:v>
      </x:c>
      <x:c r="N1" s="4" t="str">
        <x:v>P-0 Candidate Listed-Entity Universe</x:v>
      </x:c>
      <x:c r="O1" s="4" t="str">
        <x:v>P-0 Candidate Listed-Entity Universe</x:v>
      </x:c>
      <x:c r="P1" s="4" t="str">
        <x:v>P-0 Candidate Listed-Entity Universe</x:v>
      </x:c>
      <x:c r="Q1" s="4" t="str">
        <x:v>P-0 Candidate Listed-Entity Universe</x:v>
      </x:c>
    </x:row>
    <x:row r="2" ht="32" customHeight="1">
      <x:c r="A2" s="8" t="str">
        <x:v>Includes law-family candidates, applicability holds and quarantines only. PENDING APPROVAL is intentionally used instead of invented production IDs.</x:v>
      </x:c>
      <x:c r="B2" s="8" t="str">
        <x:v>Includes law-family candidates, applicability holds and quarantines only. PENDING APPROVAL is intentionally used instead of invented production IDs.</x:v>
      </x:c>
      <x:c r="C2" s="8" t="str">
        <x:v>Includes law-family candidates, applicability holds and quarantines only. PENDING APPROVAL is intentionally used instead of invented production IDs.</x:v>
      </x:c>
      <x:c r="D2" s="8" t="str">
        <x:v>Includes law-family candidates, applicability holds and quarantines only. PENDING APPROVAL is intentionally used instead of invented production IDs.</x:v>
      </x:c>
      <x:c r="E2" s="8" t="str">
        <x:v>Includes law-family candidates, applicability holds and quarantines only. PENDING APPROVAL is intentionally used instead of invented production IDs.</x:v>
      </x:c>
      <x:c r="F2" s="8" t="str">
        <x:v>Includes law-family candidates, applicability holds and quarantines only. PENDING APPROVAL is intentionally used instead of invented production IDs.</x:v>
      </x:c>
      <x:c r="G2" s="8" t="str">
        <x:v>Includes law-family candidates, applicability holds and quarantines only. PENDING APPROVAL is intentionally used instead of invented production IDs.</x:v>
      </x:c>
      <x:c r="H2" s="8" t="str">
        <x:v>Includes law-family candidates, applicability holds and quarantines only. PENDING APPROVAL is intentionally used instead of invented production IDs.</x:v>
      </x:c>
      <x:c r="I2" s="8" t="str">
        <x:v>Includes law-family candidates, applicability holds and quarantines only. PENDING APPROVAL is intentionally used instead of invented production IDs.</x:v>
      </x:c>
      <x:c r="J2" s="8" t="str">
        <x:v>Includes law-family candidates, applicability holds and quarantines only. PENDING APPROVAL is intentionally used instead of invented production IDs.</x:v>
      </x:c>
      <x:c r="K2" s="8" t="str">
        <x:v>Includes law-family candidates, applicability holds and quarantines only. PENDING APPROVAL is intentionally used instead of invented production IDs.</x:v>
      </x:c>
      <x:c r="L2" s="8" t="str">
        <x:v>Includes law-family candidates, applicability holds and quarantines only. PENDING APPROVAL is intentionally used instead of invented production IDs.</x:v>
      </x:c>
      <x:c r="M2" s="8" t="str">
        <x:v>Includes law-family candidates, applicability holds and quarantines only. PENDING APPROVAL is intentionally used instead of invented production IDs.</x:v>
      </x:c>
      <x:c r="N2" s="8" t="str">
        <x:v>Includes law-family candidates, applicability holds and quarantines only. PENDING APPROVAL is intentionally used instead of invented production IDs.</x:v>
      </x:c>
      <x:c r="O2" s="8" t="str">
        <x:v>Includes law-family candidates, applicability holds and quarantines only. PENDING APPROVAL is intentionally used instead of invented production IDs.</x:v>
      </x:c>
      <x:c r="P2" s="8" t="str">
        <x:v>Includes law-family candidates, applicability holds and quarantines only. PENDING APPROVAL is intentionally used instead of invented production IDs.</x:v>
      </x:c>
      <x:c r="Q2" s="8" t="str">
        <x:v>Includes law-family candidates, applicability holds and quarantines only. PENDING APPROVAL is intentionally used instead of invented production IDs.</x:v>
      </x:c>
    </x:row>
    <x:row r="4" ht="34" customHeight="1">
      <x:c r="A4" s="17" t="str">
        <x:v>Source Law ID</x:v>
      </x:c>
      <x:c r="B4" s="99" t="str">
        <x:v>Candidate Overlay ID</x:v>
      </x:c>
      <x:c r="C4" s="99" t="str">
        <x:v>Law Title</x:v>
      </x:c>
      <x:c r="D4" s="99" t="str">
        <x:v>Regulator</x:v>
      </x:c>
      <x:c r="E4" s="99" t="str">
        <x:v>Document Type</x:v>
      </x:c>
      <x:c r="F4" s="99" t="str">
        <x:v>Source Parent</x:v>
      </x:c>
      <x:c r="G4" s="99" t="str">
        <x:v>Original Sub-Sector</x:v>
      </x:c>
      <x:c r="H4" s="99" t="str">
        <x:v>Original Applicability</x:v>
      </x:c>
      <x:c r="I4" s="99" t="str">
        <x:v>P-0 Disposition</x:v>
      </x:c>
      <x:c r="J4" s="99" t="str">
        <x:v>Overlay Family</x:v>
      </x:c>
      <x:c r="K4" s="99" t="str">
        <x:v>Listing Gate</x:v>
      </x:c>
      <x:c r="L4" s="99" t="str">
        <x:v>Transfer Mode</x:v>
      </x:c>
      <x:c r="M4" s="99" t="str">
        <x:v>P-0 Rationale</x:v>
      </x:c>
      <x:c r="N4" s="99" t="str">
        <x:v>Applicability Trigger (Source)</x:v>
      </x:c>
      <x:c r="O4" s="99" t="str">
        <x:v>Source URL</x:v>
      </x:c>
      <x:c r="P4" s="99" t="str">
        <x:v>Source Active</x:v>
      </x:c>
      <x:c r="Q4" s="18" t="str">
        <x:v>Review Priority</x:v>
      </x:c>
    </x:row>
    <x:row r="5">
      <x:c r="A5" s="26" t="str">
        <x:v>CAP-LAW001</x:v>
      </x:c>
      <x:c r="B5" s="26" t="str">
        <x:v>PENDING APPROVAL</x:v>
      </x:c>
      <x:c r="C5" s="26" t="str">
        <x:v>Securities and Exchange Board of India Act, 1992, as amended</x:v>
      </x:c>
      <x:c r="D5" s="26" t="str">
        <x:v>SEBI</x:v>
      </x:c>
      <x:c r="E5" s="26" t="str">
        <x:v>Act</x:v>
      </x:c>
      <x:c r="F5" s="26" t="str">
        <x:v>CAP--</x:v>
      </x:c>
      <x:c r="G5" s="26" t="str">
        <x:v>All / As Applicable</x:v>
      </x:c>
      <x:c r="H5" s="26" t="str">
        <x:v>Mandatory / Conditional</x:v>
      </x:c>
      <x:c r="I5" s="26" t="str">
        <x:v>INCLUDE – Foundational</x:v>
      </x:c>
      <x:c r="J5" s="26" t="str">
        <x:v>Securities-law foundation</x:v>
      </x:c>
      <x:c r="K5" s="26" t="str">
        <x:v>ANY_SEBI_TRIGGER</x:v>
      </x:c>
      <x:c r="L5" s="26" t="str">
        <x:v>Reference/reuse pending ID approval</x:v>
      </x:c>
      <x:c r="M5" s="26" t="str">
        <x:v>Foundational statute/rules required to interpret listed-entity and issuer obligations.</x:v>
      </x:c>
      <x:c r="N5" s="26" t="str">
        <x:v>An inspection, investigation, show-cause notice, adjudication, direction, penalty, settlement, recovery, prosecution, regulatory action or appeal invokes the instrument.</x:v>
      </x:c>
      <x:c r="O5" s="26" t="str">
        <x:v>https://www.sebi.gov.in/</x:v>
      </x:c>
      <x:c r="P5" s="26" t="str">
        <x:v>Yes</x:v>
      </x:c>
      <x:c r="Q5" s="26" t="str">
        <x:v>HIGH</x:v>
      </x:c>
    </x:row>
    <x:row r="6">
      <x:c r="A6" s="27" t="str">
        <x:v>CAP-LAW002</x:v>
      </x:c>
      <x:c r="B6" s="27" t="str">
        <x:v>PENDING APPROVAL</x:v>
      </x:c>
      <x:c r="C6" s="27" t="str">
        <x:v>Securities Contracts (Regulation) Act, 1956, as amended</x:v>
      </x:c>
      <x:c r="D6" s="27" t="str">
        <x:v>DEA</x:v>
      </x:c>
      <x:c r="E6" s="27" t="str">
        <x:v>Act</x:v>
      </x:c>
      <x:c r="F6" s="27" t="str">
        <x:v>CAP--</x:v>
      </x:c>
      <x:c r="G6" s="27" t="str">
        <x:v>All / As Applicable</x:v>
      </x:c>
      <x:c r="H6" s="27" t="str">
        <x:v>Mandatory / Conditional</x:v>
      </x:c>
      <x:c r="I6" s="27" t="str">
        <x:v>INCLUDE – Foundational</x:v>
      </x:c>
      <x:c r="J6" s="27" t="str">
        <x:v>Securities-law foundation</x:v>
      </x:c>
      <x:c r="K6" s="27" t="str">
        <x:v>ANY_SEBI_TRIGGER</x:v>
      </x:c>
      <x:c r="L6" s="27" t="str">
        <x:v>Reference/reuse pending ID approval</x:v>
      </x:c>
      <x:c r="M6" s="27" t="str">
        <x:v>Foundational statute/rules required to interpret listed-entity and issuer obligations.</x:v>
      </x:c>
      <x:c r="N6" s="27" t="str">
        <x:v>An inspection, investigation, show-cause notice, adjudication, direction, penalty, settlement, recovery, prosecution, regulatory action or appeal invokes the instrument.</x:v>
      </x:c>
      <x:c r="O6" s="27" t="str">
        <x:v>https://www.indiacode.nic.in/</x:v>
      </x:c>
      <x:c r="P6" s="27" t="str">
        <x:v>Yes</x:v>
      </x:c>
      <x:c r="Q6" s="27" t="str">
        <x:v>HIGH</x:v>
      </x:c>
    </x:row>
    <x:row r="7">
      <x:c r="A7" s="27" t="str">
        <x:v>CAP-LAW003</x:v>
      </x:c>
      <x:c r="B7" s="27" t="str">
        <x:v>PENDING APPROVAL</x:v>
      </x:c>
      <x:c r="C7" s="27" t="str">
        <x:v>Securities Contracts (Regulation) Rules, 1957, as amended</x:v>
      </x:c>
      <x:c r="D7" s="27" t="str">
        <x:v>DEA</x:v>
      </x:c>
      <x:c r="E7" s="27" t="str">
        <x:v>Rules</x:v>
      </x:c>
      <x:c r="F7" s="27" t="str">
        <x:v>CAP-LAW002</x:v>
      </x:c>
      <x:c r="G7" s="27" t="str">
        <x:v>All / As Applicable</x:v>
      </x:c>
      <x:c r="H7" s="27" t="str">
        <x:v>Mandatory / Conditional</x:v>
      </x:c>
      <x:c r="I7" s="27" t="str">
        <x:v>INCLUDE – Foundational</x:v>
      </x:c>
      <x:c r="J7" s="27" t="str">
        <x:v>Securities-law foundation</x:v>
      </x:c>
      <x:c r="K7" s="27" t="str">
        <x:v>ANY_SEBI_TRIGGER</x:v>
      </x:c>
      <x:c r="L7" s="27" t="str">
        <x:v>Reference/reuse pending ID approval</x:v>
      </x:c>
      <x:c r="M7" s="27" t="str">
        <x:v>Foundational statute/rules required to interpret listed-entity and issuer obligations.</x:v>
      </x:c>
      <x:c r="N7" s="27" t="str">
        <x:v>A registration, filing, transaction, market-infrastructure, investor-service or statutory event creates a fee, levy, tax, stamp-duty, collection, remittance, reconciliation or reporting obligation.</x:v>
      </x:c>
      <x:c r="O7" s="27" t="str">
        <x:v>https://www.indiacode.nic.in/</x:v>
      </x:c>
      <x:c r="P7" s="27" t="str">
        <x:v>Yes</x:v>
      </x:c>
      <x:c r="Q7" s="27" t="str">
        <x:v>HIGH</x:v>
      </x:c>
    </x:row>
    <x:row r="8">
      <x:c r="A8" s="27" t="str">
        <x:v>CAP-LAW004</x:v>
      </x:c>
      <x:c r="B8" s="27" t="str">
        <x:v>PENDING APPROVAL</x:v>
      </x:c>
      <x:c r="C8" s="27" t="str">
        <x:v>Depositories Act, 1996, as amended</x:v>
      </x:c>
      <x:c r="D8" s="27" t="str">
        <x:v>DEA</x:v>
      </x:c>
      <x:c r="E8" s="27" t="str">
        <x:v>Act</x:v>
      </x:c>
      <x:c r="F8" s="27" t="str">
        <x:v>CAP--</x:v>
      </x:c>
      <x:c r="G8" s="27" t="str">
        <x:v>All / As Applicable</x:v>
      </x:c>
      <x:c r="H8" s="27" t="str">
        <x:v>Mandatory / Conditional</x:v>
      </x:c>
      <x:c r="I8" s="27" t="str">
        <x:v>INCLUDE – Foundational</x:v>
      </x:c>
      <x:c r="J8" s="27" t="str">
        <x:v>Securities-law foundation</x:v>
      </x:c>
      <x:c r="K8" s="27" t="str">
        <x:v>ANY_SEBI_TRIGGER</x:v>
      </x:c>
      <x:c r="L8" s="27" t="str">
        <x:v>Reference/reuse pending ID approval</x:v>
      </x:c>
      <x:c r="M8" s="27" t="str">
        <x:v>Foundational statute/rules required to interpret listed-entity and issuer obligations.</x:v>
      </x:c>
      <x:c r="N8" s="27" t="str">
        <x:v>An inspection, investigation, show-cause notice, adjudication, direction, penalty, settlement, recovery, prosecution, regulatory action or appeal invokes the instrument.</x:v>
      </x:c>
      <x:c r="O8" s="27" t="str">
        <x:v>https://www.indiacode.nic.in/</x:v>
      </x:c>
      <x:c r="P8" s="27" t="str">
        <x:v>Yes</x:v>
      </x:c>
      <x:c r="Q8" s="27" t="str">
        <x:v>HIGH</x:v>
      </x:c>
    </x:row>
    <x:row r="9">
      <x:c r="A9" s="27" t="str">
        <x:v>CAP-LAW040</x:v>
      </x:c>
      <x:c r="B9" s="27" t="str">
        <x:v>PENDING APPROVAL</x:v>
      </x:c>
      <x:c r="C9" s="27" t="str">
        <x:v>Securities and Exchange Board of India (Delisting of Equity Shares) Regulations, 2021 [last amended September 3, 2025]</x:v>
      </x:c>
      <x:c r="D9" s="27" t="str">
        <x:v>SEBI</x:v>
      </x:c>
      <x:c r="E9" s="27" t="str">
        <x:v>Regulations</x:v>
      </x:c>
      <x:c r="F9" s="27" t="str">
        <x:v>CAP-LAW002</x:v>
      </x:c>
      <x:c r="G9" s="27" t="str">
        <x:v>All / As Applicable</x:v>
      </x:c>
      <x:c r="H9" s="27" t="str">
        <x:v>Mandatory / Conditional</x:v>
      </x:c>
      <x:c r="I9" s="27" t="str">
        <x:v>INCLUDE – Conditional Corporate Action</x:v>
      </x:c>
      <x:c r="J9" s="27" t="str">
        <x:v>Issue/corporate action</x:v>
      </x:c>
      <x:c r="K9" s="27" t="str">
        <x:v>ISSUE_OR_CORPORATE_ACTION</x:v>
      </x:c>
      <x:c r="L9" s="27" t="str">
        <x:v>Extract issuer/listed-company scope</x:v>
      </x:c>
      <x:c r="M9" s="27" t="str">
        <x:v>Applies when the listed/proposed-to-be-listed company undertakes the stated issue or corporate action.</x:v>
      </x:c>
      <x:c r="N9" s="27" t="str">
        <x:v>Delisting of equity shares from a recognised stock exchange.</x:v>
      </x:c>
      <x:c r="O9" s="27" t="str">
        <x:v>https://www.sebi.gov.in/legal/regulations/sep-2025/securities-and-exchange-board-of-india-delisting-of-equity-shares-regulations-2021-last-amended-on-september-3-2025-_96548.html</x:v>
      </x:c>
      <x:c r="P9" s="27" t="str">
        <x:v>Yes</x:v>
      </x:c>
      <x:c r="Q9" s="27" t="str">
        <x:v>HIGH</x:v>
      </x:c>
    </x:row>
    <x:row r="10">
      <x:c r="A10" s="27" t="str">
        <x:v>CAP-LAW041</x:v>
      </x:c>
      <x:c r="B10" s="27" t="str">
        <x:v>PENDING APPROVAL</x:v>
      </x:c>
      <x:c r="C10" s="27" t="str">
        <x:v>Securities and Exchange Board of India (Issue and Listing of Non-Convertible Securities) Regulations, 2021, as amended</x:v>
      </x:c>
      <x:c r="D10" s="27" t="str">
        <x:v>SEBI</x:v>
      </x:c>
      <x:c r="E10" s="27" t="str">
        <x:v>Regulations</x:v>
      </x:c>
      <x:c r="F10" s="27" t="str">
        <x:v>CAP-LAW001</x:v>
      </x:c>
      <x:c r="G10" s="27" t="str">
        <x:v>All / As Applicable</x:v>
      </x:c>
      <x:c r="H10" s="27" t="str">
        <x:v>Mandatory / Conditional</x:v>
      </x:c>
      <x:c r="I10" s="27" t="str">
        <x:v>INCLUDE – Debt/Security-Type</x:v>
      </x:c>
      <x:c r="J10" s="27" t="str">
        <x:v>Debt and designated securities</x:v>
      </x:c>
      <x:c r="K10" s="27" t="str">
        <x:v>DEBT_OR_OTHER_SECURITY_LISTED</x:v>
      </x:c>
      <x:c r="L10" s="27" t="str">
        <x:v>Extract issuer-facing scope</x:v>
      </x:c>
      <x:c r="M10" s="27" t="str">
        <x:v>Applies only to the relevant listed debt or designated-security issuance/continuing-compliance pathway.</x:v>
      </x:c>
      <x:c r="N10" s="27" t="str">
        <x:v>A registration, filing, transaction, market-infrastructure, investor-service or statutory event creates a fee, levy, tax, stamp-duty, collection, remittance, reconciliation or reporting obligation.</x:v>
      </x:c>
      <x:c r="O10" s="27" t="str">
        <x:v>https://www.sebi.gov.in/legal/regulations/</x:v>
      </x:c>
      <x:c r="P10" s="27" t="str">
        <x:v>Yes</x:v>
      </x:c>
      <x:c r="Q10" s="27" t="str">
        <x:v>HIGH</x:v>
      </x:c>
    </x:row>
    <x:row r="11">
      <x:c r="A11" s="27" t="str">
        <x:v>CAP-LAW042</x:v>
      </x:c>
      <x:c r="B11" s="27" t="str">
        <x:v>PENDING APPROVAL</x:v>
      </x:c>
      <x:c r="C11" s="27" t="str">
        <x:v>Securities and Exchange Board of India (Share Based Employee Benefits and Sweat Equity) Regulations, 2021 [last amended December 4, 2025]</x:v>
      </x:c>
      <x:c r="D11" s="27" t="str">
        <x:v>SEBI</x:v>
      </x:c>
      <x:c r="E11" s="27" t="str">
        <x:v>Regulations</x:v>
      </x:c>
      <x:c r="F11" s="27" t="str">
        <x:v>CAP-LAW001</x:v>
      </x:c>
      <x:c r="G11" s="27" t="str">
        <x:v>Listed Entities / As Applicable</x:v>
      </x:c>
      <x:c r="H11" s="27" t="str">
        <x:v>Mandatory / Conditional</x:v>
      </x:c>
      <x:c r="I11" s="27" t="str">
        <x:v>INCLUDE – Conditional Corporate Action</x:v>
      </x:c>
      <x:c r="J11" s="27" t="str">
        <x:v>Issue/corporate action</x:v>
      </x:c>
      <x:c r="K11" s="27" t="str">
        <x:v>ISSUE_OR_CORPORATE_ACTION</x:v>
      </x:c>
      <x:c r="L11" s="27" t="str">
        <x:v>Extract issuer/listed-company scope</x:v>
      </x:c>
      <x:c r="M11" s="27" t="str">
        <x:v>Applies when the listed/proposed-to-be-listed company undertakes the stated issue or corporate action.</x:v>
      </x:c>
      <x:c r="N11" s="27" t="str">
        <x:v>Listed-company employee benefit scheme, pre-IPO scheme transition, share issuance, trust operation or sweat-equity event.</x:v>
      </x:c>
      <x:c r="O11" s="27" t="str">
        <x:v>https://www.sebi.gov.in/legal/regulations/dec-2025/securities-and-exchange-board-of-india-share-based-employee-benefits-and-sweat-equity-regulations-2021-last-amended-on-december-4-2025-_98638.html</x:v>
      </x:c>
      <x:c r="P11" s="27" t="str">
        <x:v>Yes</x:v>
      </x:c>
      <x:c r="Q11" s="27" t="str">
        <x:v>HIGH</x:v>
      </x:c>
    </x:row>
    <x:row r="12">
      <x:c r="A12" s="27" t="str">
        <x:v>CAP-LAW046</x:v>
      </x:c>
      <x:c r="B12" s="27" t="str"/>
      <x:c r="C12" s="27" t="str">
        <x:v>Securities and Exchange Board of India (Appointment of Administrator and Procedure for Refunding to the Investors) Regulations, 2018, as amended</x:v>
      </x:c>
      <x:c r="D12" s="27" t="str">
        <x:v>SEBI</x:v>
      </x:c>
      <x:c r="E12" s="27" t="str">
        <x:v>Regulations</x:v>
      </x:c>
      <x:c r="F12" s="27" t="str">
        <x:v>CAP-LAW001</x:v>
      </x:c>
      <x:c r="G12" s="27" t="str">
        <x:v>All / As Applicable</x:v>
      </x:c>
      <x:c r="H12" s="27" t="str">
        <x:v>Mandatory / Conditional</x:v>
      </x:c>
      <x:c r="I12" s="27" t="str">
        <x:v>HOLD – Applicability Review</x:v>
      </x:c>
      <x:c r="J12" s="27" t="str">
        <x:v>Cross-cutting SEBI review</x:v>
      </x:c>
      <x:c r="K12" s="27" t="str">
        <x:v>LEGAL_REVIEW_REQUIRED</x:v>
      </x:c>
      <x:c r="L12" s="27" t="str">
        <x:v>Hold</x:v>
      </x:c>
      <x:c r="M12" s="27" t="str">
        <x:v>Potential listed-company relevance is not sufficiently established at law-family level.</x:v>
      </x:c>
      <x:c r="N12" s="27" t="str">
        <x:v>An inspection, investigation, show-cause notice, adjudication, direction, penalty, settlement, recovery, prosecution, regulatory action or appeal invokes the instrument.</x:v>
      </x:c>
      <x:c r="O12" s="27" t="str">
        <x:v>https://www.sebi.gov.in/legal/regulations/</x:v>
      </x:c>
      <x:c r="P12" s="27" t="str">
        <x:v>Yes</x:v>
      </x:c>
      <x:c r="Q12" s="27" t="str">
        <x:v>HIGH</x:v>
      </x:c>
    </x:row>
    <x:row r="13">
      <x:c r="A13" s="27" t="str">
        <x:v>CAP-LAW047</x:v>
      </x:c>
      <x:c r="B13" s="27" t="str">
        <x:v>PENDING APPROVAL</x:v>
      </x:c>
      <x:c r="C13" s="27" t="str">
        <x:v>Securities and Exchange Board of India (Buy-Back of Securities) Regulations, 2018 [last amended July 6, 2026]</x:v>
      </x:c>
      <x:c r="D13" s="27" t="str">
        <x:v>SEBI</x:v>
      </x:c>
      <x:c r="E13" s="27" t="str">
        <x:v>Regulations</x:v>
      </x:c>
      <x:c r="F13" s="27" t="str">
        <x:v>CAP-LAW001</x:v>
      </x:c>
      <x:c r="G13" s="27" t="str">
        <x:v>All / As Applicable</x:v>
      </x:c>
      <x:c r="H13" s="27" t="str">
        <x:v>Mandatory / Conditional</x:v>
      </x:c>
      <x:c r="I13" s="27" t="str">
        <x:v>INCLUDE – Conditional Corporate Action</x:v>
      </x:c>
      <x:c r="J13" s="27" t="str">
        <x:v>Issue/corporate action</x:v>
      </x:c>
      <x:c r="K13" s="27" t="str">
        <x:v>ISSUE_OR_CORPORATE_ACTION</x:v>
      </x:c>
      <x:c r="L13" s="27" t="str">
        <x:v>Extract issuer/listed-company scope</x:v>
      </x:c>
      <x:c r="M13" s="27" t="str">
        <x:v>Applies when the listed/proposed-to-be-listed company undertakes the stated issue or corporate action.</x:v>
      </x:c>
      <x:c r="N13" s="27" t="str">
        <x:v>Buy-back by a listed company.</x:v>
      </x:c>
      <x:c r="O13" s="27" t="str">
        <x:v>https://www.sebi.gov.in/legal/regulations/jul-2026/securities-and-exchange-board-of-india-buy-back-of-securities-regulations-2018-last-amended-on-july-6-2026-_103042.html</x:v>
      </x:c>
      <x:c r="P13" s="27" t="str">
        <x:v>Yes</x:v>
      </x:c>
      <x:c r="Q13" s="27" t="str">
        <x:v>HIGH</x:v>
      </x:c>
    </x:row>
    <x:row r="14">
      <x:c r="A14" s="27" t="str">
        <x:v>CAP-LAW048</x:v>
      </x:c>
      <x:c r="B14" s="27" t="str"/>
      <x:c r="C14" s="27" t="str">
        <x:v>Securities and Exchange Board of India (Depositories and Participants) Regulations, 2018, as amended</x:v>
      </x:c>
      <x:c r="D14" s="27" t="str">
        <x:v>SEBI</x:v>
      </x:c>
      <x:c r="E14" s="27" t="str">
        <x:v>Regulations</x:v>
      </x:c>
      <x:c r="F14" s="27" t="str">
        <x:v>CAP-LAW001</x:v>
      </x:c>
      <x:c r="G14" s="27" t="str">
        <x:v>All / As Applicable</x:v>
      </x:c>
      <x:c r="H14" s="27" t="str">
        <x:v>Mandatory / Conditional</x:v>
      </x:c>
      <x:c r="I14" s="27" t="str">
        <x:v>HOLD – Issuer/Demat Boundary</x:v>
      </x:c>
      <x:c r="J14" s="27" t="str">
        <x:v>Demat and securities servicing</x:v>
      </x:c>
      <x:c r="K14" s="27" t="str">
        <x:v>DEMAT_OR_ISSUER_CONNECTIVITY</x:v>
      </x:c>
      <x:c r="L14" s="27" t="str">
        <x:v>Provision-level extraction required</x:v>
      </x:c>
      <x:c r="M14" s="27" t="str">
        <x:v>The family is mainly depository/participant regulation but contains issuer/RTA-facing obligations; wholesale transfer is prohibited.</x:v>
      </x:c>
      <x:c r="N14" s="27" t="str">
        <x:v>An inspection, investigation, show-cause notice, adjudication, direction, penalty, settlement, recovery, prosecution, regulatory action or appeal invokes the instrument.</x:v>
      </x:c>
      <x:c r="O14" s="27" t="str">
        <x:v>https://www.sebi.gov.in/</x:v>
      </x:c>
      <x:c r="P14" s="27" t="str">
        <x:v>Yes</x:v>
      </x:c>
      <x:c r="Q14" s="27" t="str">
        <x:v>HIGH</x:v>
      </x:c>
    </x:row>
    <x:row r="15">
      <x:c r="A15" s="27" t="str">
        <x:v>CAP-LAW049</x:v>
      </x:c>
      <x:c r="B15" s="27" t="str">
        <x:v>PENDING APPROVAL</x:v>
      </x:c>
      <x:c r="C15" s="27" t="str">
        <x:v>Securities and Exchange Board of India (Issue of Capital and Disclosure Requirements) Regulations, 2018, as amended</x:v>
      </x:c>
      <x:c r="D15" s="27" t="str">
        <x:v>SEBI</x:v>
      </x:c>
      <x:c r="E15" s="27" t="str">
        <x:v>Regulations</x:v>
      </x:c>
      <x:c r="F15" s="27" t="str">
        <x:v>CAP-LAW001</x:v>
      </x:c>
      <x:c r="G15" s="27" t="str">
        <x:v>All / As Applicable</x:v>
      </x:c>
      <x:c r="H15" s="27" t="str">
        <x:v>Mandatory / Conditional</x:v>
      </x:c>
      <x:c r="I15" s="27" t="str">
        <x:v>INCLUDE – Conditional Corporate Action</x:v>
      </x:c>
      <x:c r="J15" s="27" t="str">
        <x:v>Issue/corporate action</x:v>
      </x:c>
      <x:c r="K15" s="27" t="str">
        <x:v>ISSUE_OR_CORPORATE_ACTION</x:v>
      </x:c>
      <x:c r="L15" s="27" t="str">
        <x:v>Extract issuer/listed-company scope</x:v>
      </x:c>
      <x:c r="M15" s="27" t="str">
        <x:v>Applies when the listed/proposed-to-be-listed company undertakes the stated issue or corporate action.</x:v>
      </x:c>
      <x:c r="N15" s="27" t="str">
        <x:v>A registration, filing, transaction, market-infrastructure, investor-service or statutory event creates a fee, levy, tax, stamp-duty, collection, remittance, reconciliation or reporting obligation.</x:v>
      </x:c>
      <x:c r="O15" s="27" t="str">
        <x:v>https://www.sebi.gov.in/legal/regulations/</x:v>
      </x:c>
      <x:c r="P15" s="27" t="str">
        <x:v>Yes</x:v>
      </x:c>
      <x:c r="Q15" s="27" t="str">
        <x:v>HIGH</x:v>
      </x:c>
    </x:row>
    <x:row r="16">
      <x:c r="A16" s="27" t="str">
        <x:v>CAP-LAW050</x:v>
      </x:c>
      <x:c r="B16" s="27" t="str"/>
      <x:c r="C16" s="27" t="str">
        <x:v>CAP-LAW050</x:v>
      </x:c>
      <x:c r="D16" s="27" t="str">
        <x:v>SEBI / Government Authority</x:v>
      </x:c>
      <x:c r="E16" s="27" t="str">
        <x:v>Act / Regulations / Circular</x:v>
      </x:c>
      <x:c r="F16" s="27" t="str">
        <x:v>CAP--</x:v>
      </x:c>
      <x:c r="G16" s="27" t="str">
        <x:v>All / As Applicable</x:v>
      </x:c>
      <x:c r="H16" s="27" t="str">
        <x:v>Mandatory / Conditional</x:v>
      </x:c>
      <x:c r="I16" s="27" t="str">
        <x:v>QUARANTINE – Source Defect</x:v>
      </x:c>
      <x:c r="J16" s="27" t="str">
        <x:v>Unresolved placeholder</x:v>
      </x:c>
      <x:c r="K16" s="27" t="str">
        <x:v>NONE</x:v>
      </x:c>
      <x:c r="L16" s="27" t="str">
        <x:v>Do not transfer</x:v>
      </x:c>
      <x:c r="M16" s="27" t="str">
        <x:v>Source record lacks an authoritative law title and approved parent treatment.</x:v>
      </x:c>
      <x:c r="N16" s="27" t="str">
        <x:v>An inspection, investigation, show-cause notice, adjudication, direction, penalty, settlement, recovery, prosecution, regulatory action or appeal invokes the instrument.</x:v>
      </x:c>
      <x:c r="O16" s="27" t="str">
        <x:v>https://www.sebi.gov.in/legal/regulations/</x:v>
      </x:c>
      <x:c r="P16" s="27" t="str">
        <x:v>Yes</x:v>
      </x:c>
      <x:c r="Q16" s="27" t="str">
        <x:v>CRITICAL</x:v>
      </x:c>
    </x:row>
    <x:row r="17">
      <x:c r="A17" s="27" t="str">
        <x:v>CAP-LAW053</x:v>
      </x:c>
      <x:c r="B17" s="27" t="str">
        <x:v>PENDING APPROVAL</x:v>
      </x:c>
      <x:c r="C17" s="27" t="str">
        <x:v>Securities and Exchange Board of India (Listing Obligations and Disclosure Requirements) Regulations, 2015 [last amended July 14, 2026]</x:v>
      </x:c>
      <x:c r="D17" s="27" t="str">
        <x:v>SEBI</x:v>
      </x:c>
      <x:c r="E17" s="27" t="str">
        <x:v>Regulations</x:v>
      </x:c>
      <x:c r="F17" s="27" t="str">
        <x:v>CAP-LAW001</x:v>
      </x:c>
      <x:c r="G17" s="27" t="str">
        <x:v>All / As Applicable</x:v>
      </x:c>
      <x:c r="H17" s="27" t="str">
        <x:v>Mandatory / Conditional</x:v>
      </x:c>
      <x:c r="I17" s="27" t="str">
        <x:v>INCLUDE – Listed Entity Core</x:v>
      </x:c>
      <x:c r="J17" s="27" t="str">
        <x:v>Listed entity core</x:v>
      </x:c>
      <x:c r="K17" s="27" t="str">
        <x:v>EQUITY_OR_APPLICABLE_LISTED_SECURITY</x:v>
      </x:c>
      <x:c r="L17" s="27" t="str">
        <x:v>Extract listed-company scope</x:v>
      </x:c>
      <x:c r="M17" s="27" t="str">
        <x:v>Direct listed-company family; provision-level exemptions, thresholds and security-type limits remain for P-2.</x:v>
      </x:c>
      <x:c r="N17" s="27" t="str">
        <x:v>An inspection, investigation, show-cause notice, adjudication, direction, penalty, settlement, recovery, prosecution, regulatory action or appeal invokes the instrument.</x:v>
      </x:c>
      <x:c r="O17" s="27" t="str">
        <x:v>https://www.sebi.gov.in/legal/regulations/jul-2026/securities-and-exchange-board-of-india-listing-obligations-and-disclosure-requirements-regulations-2015-last-amended-on-july-14-2026-_102872.html</x:v>
      </x:c>
      <x:c r="P17" s="27" t="str">
        <x:v>Yes</x:v>
      </x:c>
      <x:c r="Q17" s="27" t="str">
        <x:v>HIGH</x:v>
      </x:c>
    </x:row>
    <x:row r="18">
      <x:c r="A18" s="27" t="str">
        <x:v>CAP-LAW054</x:v>
      </x:c>
      <x:c r="B18" s="27" t="str">
        <x:v>PENDING APPROVAL</x:v>
      </x:c>
      <x:c r="C18" s="27" t="str">
        <x:v>Securities and Exchange Board of India (Prohibition of Insider Trading) Regulations, 2015 [last amended March 12, 2025]</x:v>
      </x:c>
      <x:c r="D18" s="27" t="str">
        <x:v>SEBI</x:v>
      </x:c>
      <x:c r="E18" s="27" t="str">
        <x:v>Regulations</x:v>
      </x:c>
      <x:c r="F18" s="27" t="str">
        <x:v>CAP-LAW001</x:v>
      </x:c>
      <x:c r="G18" s="27" t="str">
        <x:v>All / As Applicable</x:v>
      </x:c>
      <x:c r="H18" s="27" t="str">
        <x:v>Mandatory / Conditional</x:v>
      </x:c>
      <x:c r="I18" s="27" t="str">
        <x:v>INCLUDE – Listed Entity Core</x:v>
      </x:c>
      <x:c r="J18" s="27" t="str">
        <x:v>Listed entity core</x:v>
      </x:c>
      <x:c r="K18" s="27" t="str">
        <x:v>EQUITY_OR_APPLICABLE_LISTED_SECURITY</x:v>
      </x:c>
      <x:c r="L18" s="27" t="str">
        <x:v>Extract listed-company scope</x:v>
      </x:c>
      <x:c r="M18" s="27" t="str">
        <x:v>Direct listed-company family; provision-level exemptions, thresholds and security-type limits remain for P-2.</x:v>
      </x:c>
      <x:c r="N18" s="27" t="str">
        <x:v>An inspection, investigation, show-cause notice, adjudication, direction, penalty, settlement, recovery, prosecution, regulatory action or appeal invokes the instrument.</x:v>
      </x:c>
      <x:c r="O18" s="27" t="str">
        <x:v>https://www.sebi.gov.in/legal/regulations/</x:v>
      </x:c>
      <x:c r="P18" s="27" t="str">
        <x:v>Yes</x:v>
      </x:c>
      <x:c r="Q18" s="27" t="str">
        <x:v>HIGH</x:v>
      </x:c>
    </x:row>
    <x:row r="19">
      <x:c r="A19" s="27" t="str">
        <x:v>CAP-LAW060</x:v>
      </x:c>
      <x:c r="B19" s="27" t="str">
        <x:v>PENDING APPROVAL</x:v>
      </x:c>
      <x:c r="C19" s="27" t="str">
        <x:v>Securities and Exchange Board of India (Substantial Acquisition of Shares and Takeovers) Regulations, 2011 [last amended December 5, 2025]</x:v>
      </x:c>
      <x:c r="D19" s="27" t="str">
        <x:v>SEBI</x:v>
      </x:c>
      <x:c r="E19" s="27" t="str">
        <x:v>Regulations</x:v>
      </x:c>
      <x:c r="F19" s="27" t="str">
        <x:v>CAP-LAW001</x:v>
      </x:c>
      <x:c r="G19" s="27" t="str">
        <x:v>All / As Applicable</x:v>
      </x:c>
      <x:c r="H19" s="27" t="str">
        <x:v>Mandatory / Conditional</x:v>
      </x:c>
      <x:c r="I19" s="27" t="str">
        <x:v>INCLUDE – Listed Entity Core</x:v>
      </x:c>
      <x:c r="J19" s="27" t="str">
        <x:v>Listed entity core</x:v>
      </x:c>
      <x:c r="K19" s="27" t="str">
        <x:v>EQUITY_OR_APPLICABLE_LISTED_SECURITY</x:v>
      </x:c>
      <x:c r="L19" s="27" t="str">
        <x:v>Extract listed-company scope</x:v>
      </x:c>
      <x:c r="M19" s="27" t="str">
        <x:v>Direct listed-company family; provision-level exemptions, thresholds and security-type limits remain for P-2.</x:v>
      </x:c>
      <x:c r="N19" s="27" t="str">
        <x:v>An inspection, investigation, show-cause notice, adjudication, direction, penalty, settlement, recovery, prosecution, regulatory action or appeal invokes the instrument.</x:v>
      </x:c>
      <x:c r="O19" s="27" t="str">
        <x:v>https://www.sebi.gov.in/legal/</x:v>
      </x:c>
      <x:c r="P19" s="27" t="str">
        <x:v>Yes</x:v>
      </x:c>
      <x:c r="Q19" s="27" t="str">
        <x:v>HIGH</x:v>
      </x:c>
    </x:row>
    <x:row r="20">
      <x:c r="A20" s="27" t="str">
        <x:v>CAP-LAW062</x:v>
      </x:c>
      <x:c r="B20" s="27" t="str"/>
      <x:c r="C20" s="27" t="str">
        <x:v>Securities and Exchange Board of India (Investor Protection and Education Fund) Regulations, 2009 [last amended September 2, 2025]</x:v>
      </x:c>
      <x:c r="D20" s="27" t="str">
        <x:v>SEBI</x:v>
      </x:c>
      <x:c r="E20" s="27" t="str">
        <x:v>Regulations</x:v>
      </x:c>
      <x:c r="F20" s="27" t="str">
        <x:v>CAP-LAW001</x:v>
      </x:c>
      <x:c r="G20" s="27" t="str">
        <x:v>All / As Applicable</x:v>
      </x:c>
      <x:c r="H20" s="27" t="str">
        <x:v>Mandatory / Conditional</x:v>
      </x:c>
      <x:c r="I20" s="27" t="str">
        <x:v>HOLD – Applicability Review</x:v>
      </x:c>
      <x:c r="J20" s="27" t="str">
        <x:v>Cross-cutting SEBI review</x:v>
      </x:c>
      <x:c r="K20" s="27" t="str">
        <x:v>LEGAL_REVIEW_REQUIRED</x:v>
      </x:c>
      <x:c r="L20" s="27" t="str">
        <x:v>Hold</x:v>
      </x:c>
      <x:c r="M20" s="27" t="str">
        <x:v>Potential listed-company relevance is not sufficiently established at law-family level.</x:v>
      </x:c>
      <x:c r="N20" s="27" t="str">
        <x:v>Amounts credited to, or activities funded from, the SEBI Investor Protection and Education Fund.</x:v>
      </x:c>
      <x:c r="O20" s="27" t="str">
        <x:v>https://www.sebi.gov.in/legal/regulations/sep-2025/securities-and-exchange-board-of-india-investor-protection-and-education-fund-regulations-2009-last-amended-on-september-2-2025-_96542.html</x:v>
      </x:c>
      <x:c r="P20" s="27" t="str">
        <x:v>Yes</x:v>
      </x:c>
      <x:c r="Q20" s="27" t="str">
        <x:v>HIGH</x:v>
      </x:c>
    </x:row>
    <x:row r="21">
      <x:c r="A21" s="27" t="str">
        <x:v>CAP-LAW064</x:v>
      </x:c>
      <x:c r="B21" s="27" t="str">
        <x:v>PENDING APPROVAL</x:v>
      </x:c>
      <x:c r="C21" s="27" t="str">
        <x:v>Securities and Exchange Board of India (Issue and Listing of Securitised Debt Instruments and Security Receipts) Regulations, 2008 [last amended July 6, 2026]</x:v>
      </x:c>
      <x:c r="D21" s="27" t="str">
        <x:v>SEBI</x:v>
      </x:c>
      <x:c r="E21" s="27" t="str">
        <x:v>Regulations</x:v>
      </x:c>
      <x:c r="F21" s="27" t="str">
        <x:v>CAP-LAW001</x:v>
      </x:c>
      <x:c r="G21" s="27" t="str">
        <x:v>Securitisation / Security Receipt</x:v>
      </x:c>
      <x:c r="H21" s="27" t="str">
        <x:v>Mandatory / Conditional</x:v>
      </x:c>
      <x:c r="I21" s="27" t="str">
        <x:v>INCLUDE – Debt/Security-Type</x:v>
      </x:c>
      <x:c r="J21" s="27" t="str">
        <x:v>Debt and designated securities</x:v>
      </x:c>
      <x:c r="K21" s="27" t="str">
        <x:v>DEBT_OR_OTHER_SECURITY_LISTED</x:v>
      </x:c>
      <x:c r="L21" s="27" t="str">
        <x:v>Extract issuer-facing scope</x:v>
      </x:c>
      <x:c r="M21" s="27" t="str">
        <x:v>Applies only to the relevant listed debt or designated-security issuance/continuing-compliance pathway.</x:v>
      </x:c>
      <x:c r="N21" s="27" t="str">
        <x:v>Issue or listing of securitised debt instruments or security receipts.</x:v>
      </x:c>
      <x:c r="O21" s="27" t="str">
        <x:v>https://www.sebi.gov.in/legal/regulations/jul-2026/securities-and-exchange-board-of-india-issue-and-listing-of-securitised-debt-instruments-and-security-receipts-regulations-2008-last-amended-on-july-06-2026-_102674.html</x:v>
      </x:c>
      <x:c r="P21" s="27" t="str">
        <x:v>Yes</x:v>
      </x:c>
      <x:c r="Q21" s="27" t="str">
        <x:v>HIGH</x:v>
      </x:c>
    </x:row>
    <x:row r="22">
      <x:c r="A22" s="27" t="str">
        <x:v>CAP-LAW067</x:v>
      </x:c>
      <x:c r="B22" s="27" t="str">
        <x:v>PENDING APPROVAL</x:v>
      </x:c>
      <x:c r="C22" s="27" t="str">
        <x:v>SEBI (Prohibition of Fraudulent and Unfair Trade Practices relating to Securities Market) Regulations, 2003 [last amended December 5, 2025]</x:v>
      </x:c>
      <x:c r="D22" s="27" t="str">
        <x:v>SEBI</x:v>
      </x:c>
      <x:c r="E22" s="27" t="str">
        <x:v>Regulations</x:v>
      </x:c>
      <x:c r="F22" s="27" t="str">
        <x:v>CAP-LAW001</x:v>
      </x:c>
      <x:c r="G22" s="27" t="str">
        <x:v>All / As Applicable</x:v>
      </x:c>
      <x:c r="H22" s="27" t="str">
        <x:v>Mandatory / Conditional</x:v>
      </x:c>
      <x:c r="I22" s="27" t="str">
        <x:v>INCLUDE – Listed Entity Core</x:v>
      </x:c>
      <x:c r="J22" s="27" t="str">
        <x:v>Listed entity core</x:v>
      </x:c>
      <x:c r="K22" s="27" t="str">
        <x:v>EQUITY_OR_APPLICABLE_LISTED_SECURITY</x:v>
      </x:c>
      <x:c r="L22" s="27" t="str">
        <x:v>Extract listed-company scope</x:v>
      </x:c>
      <x:c r="M22" s="27" t="str">
        <x:v>Direct listed-company family; provision-level exemptions, thresholds and security-type limits remain for P-2.</x:v>
      </x:c>
      <x:c r="N22" s="27" t="str">
        <x:v>An inspection, investigation, show-cause notice, adjudication, direction, penalty, settlement, recovery, prosecution, regulatory action or appeal invokes the instrument.</x:v>
      </x:c>
      <x:c r="O22" s="27" t="str">
        <x:v>https://www.sebi.gov.in/legal/regulations/</x:v>
      </x:c>
      <x:c r="P22" s="27" t="str">
        <x:v>Yes</x:v>
      </x:c>
      <x:c r="Q22" s="27" t="str">
        <x:v>HIGH</x:v>
      </x:c>
    </x:row>
    <x:row r="23">
      <x:c r="A23" s="27" t="str">
        <x:v>CAP-LAW079</x:v>
      </x:c>
      <x:c r="B23" s="27" t="str">
        <x:v>PENDING APPROVAL</x:v>
      </x:c>
      <x:c r="C23" s="27" t="str">
        <x:v>Master Circular for Issue of Capital and Disclosure Requirements dated February 9, 2026</x:v>
      </x:c>
      <x:c r="D23" s="27" t="str">
        <x:v>SEBI</x:v>
      </x:c>
      <x:c r="E23" s="27" t="str">
        <x:v>Master Circular</x:v>
      </x:c>
      <x:c r="F23" s="27" t="str">
        <x:v>CAP-LAW049</x:v>
      </x:c>
      <x:c r="G23" s="27" t="str">
        <x:v>All / As Applicable</x:v>
      </x:c>
      <x:c r="H23" s="27" t="str">
        <x:v>Mandatory / Conditional</x:v>
      </x:c>
      <x:c r="I23" s="27" t="str">
        <x:v>INCLUDE – Conditional Corporate Action</x:v>
      </x:c>
      <x:c r="J23" s="27" t="str">
        <x:v>Issue/corporate action</x:v>
      </x:c>
      <x:c r="K23" s="27" t="str">
        <x:v>ISSUE_OR_CORPORATE_ACTION</x:v>
      </x:c>
      <x:c r="L23" s="27" t="str">
        <x:v>Extract issuer/listed-company scope</x:v>
      </x:c>
      <x:c r="M23" s="27" t="str">
        <x:v>Applies when the listed/proposed-to-be-listed company undertakes the stated issue or corporate action.</x:v>
      </x:c>
      <x:c r="N23" s="27" t="str">
        <x:v>Issuer, merchant banker or other person in a covered issue.</x:v>
      </x:c>
      <x:c r="O23" s="27" t="str">
        <x:v>https://www.sebi.gov.in/legal/master-circulars/feb-2026/master-circular-for-issue-of-capital-and-disclosure-requirements_99611.html</x:v>
      </x:c>
      <x:c r="P23" s="27" t="str">
        <x:v>Yes</x:v>
      </x:c>
      <x:c r="Q23" s="27" t="str">
        <x:v>HIGH</x:v>
      </x:c>
    </x:row>
    <x:row r="24">
      <x:c r="A24" s="27" t="str">
        <x:v>CAP-LAW083</x:v>
      </x:c>
      <x:c r="B24" s="27" t="str">
        <x:v>PENDING APPROVAL</x:v>
      </x:c>
      <x:c r="C24" s="27" t="str">
        <x:v>Master Circular for compliance with SEBI LODR Regulations by listed entities dated January 30, 2026</x:v>
      </x:c>
      <x:c r="D24" s="27" t="str">
        <x:v>SEBI</x:v>
      </x:c>
      <x:c r="E24" s="27" t="str">
        <x:v>Master Circular</x:v>
      </x:c>
      <x:c r="F24" s="27" t="str">
        <x:v>CAP-LAW053</x:v>
      </x:c>
      <x:c r="G24" s="27" t="str">
        <x:v>All / As Applicable</x:v>
      </x:c>
      <x:c r="H24" s="27" t="str">
        <x:v>Mandatory / Conditional</x:v>
      </x:c>
      <x:c r="I24" s="27" t="str">
        <x:v>INCLUDE – Listed Entity Core</x:v>
      </x:c>
      <x:c r="J24" s="27" t="str">
        <x:v>Listed entity core</x:v>
      </x:c>
      <x:c r="K24" s="27" t="str">
        <x:v>EQUITY_OR_APPLICABLE_LISTED_SECURITY</x:v>
      </x:c>
      <x:c r="L24" s="27" t="str">
        <x:v>Extract listed-company scope</x:v>
      </x:c>
      <x:c r="M24" s="27" t="str">
        <x:v>Direct listed-company family; provision-level exemptions, thresholds and security-type limits remain for P-2.</x:v>
      </x:c>
      <x:c r="N24" s="27" t="str">
        <x:v>Listed entity subject to BRSR, annual-report, website and stock-exchange disclosure obligations.</x:v>
      </x:c>
      <x:c r="O24" s="27" t="str">
        <x:v>https://www.sebi.gov.in/legal/master-circulars/</x:v>
      </x:c>
      <x:c r="P24" s="27" t="str">
        <x:v>Yes</x:v>
      </x:c>
      <x:c r="Q24" s="27" t="str">
        <x:v>HIGH</x:v>
      </x:c>
    </x:row>
    <x:row r="25">
      <x:c r="A25" s="27" t="str">
        <x:v>CAP-LAW085</x:v>
      </x:c>
      <x:c r="B25" s="27" t="str">
        <x:v>PENDING APPROVAL</x:v>
      </x:c>
      <x:c r="C25" s="27" t="str">
        <x:v>Master Circular for issue and listing of Non-convertible Securities, Securitised Debt Instruments, Security Receipts, Municipal Debt Securities and Commercial Paper dated October 15, 2025</x:v>
      </x:c>
      <x:c r="D25" s="27" t="str">
        <x:v>SEBI</x:v>
      </x:c>
      <x:c r="E25" s="27" t="str">
        <x:v>Master Circular</x:v>
      </x:c>
      <x:c r="F25" s="27" t="str">
        <x:v>CAP-LAW041</x:v>
      </x:c>
      <x:c r="G25" s="27" t="str">
        <x:v>All / As Applicable</x:v>
      </x:c>
      <x:c r="H25" s="27" t="str">
        <x:v>Mandatory / Conditional</x:v>
      </x:c>
      <x:c r="I25" s="27" t="str">
        <x:v>INCLUDE – Debt/Security-Type</x:v>
      </x:c>
      <x:c r="J25" s="27" t="str">
        <x:v>Debt and designated securities</x:v>
      </x:c>
      <x:c r="K25" s="27" t="str">
        <x:v>DEBT_OR_OTHER_SECURITY_LISTED</x:v>
      </x:c>
      <x:c r="L25" s="27" t="str">
        <x:v>Extract issuer-facing scope</x:v>
      </x:c>
      <x:c r="M25" s="27" t="str">
        <x:v>Applies only to the relevant listed debt or designated-security issuance/continuing-compliance pathway.</x:v>
      </x:c>
      <x:c r="N25" s="27" t="str">
        <x:v>Issue, listing or operational compliance involving non-convertible securities, securitised debt instruments, security receipts, municipal debt securities or commercial paper where the Master Circular applies.</x:v>
      </x:c>
      <x:c r="O25" s="27" t="str">
        <x:v>https://www.sebi.gov.in/legal/master-circulars/oct-2025/master-circular-for-issue-and-listing-of-non-convertible-securities-securitised-debt-instruments-security-receipts-municipal-debt-securities-and-commercial-paper_97343.html</x:v>
      </x:c>
      <x:c r="P25" s="27" t="str">
        <x:v>Yes</x:v>
      </x:c>
      <x:c r="Q25" s="27" t="str">
        <x:v>HIGH</x:v>
      </x:c>
    </x:row>
    <x:row r="26">
      <x:c r="A26" s="27" t="str">
        <x:v>CAP-LAW090</x:v>
      </x:c>
      <x:c r="B26" s="27" t="str">
        <x:v>PENDING APPROVAL</x:v>
      </x:c>
      <x:c r="C26" s="27" t="str">
        <x:v>Master Circular for listing obligations and disclosure requirements for Non-convertible Securities, Securitised Debt Instruments and Commercial Paper dated July 11, 2025</x:v>
      </x:c>
      <x:c r="D26" s="27" t="str">
        <x:v>SEBI</x:v>
      </x:c>
      <x:c r="E26" s="27" t="str">
        <x:v>Master Circular</x:v>
      </x:c>
      <x:c r="F26" s="27" t="str">
        <x:v>CAP-LAW053</x:v>
      </x:c>
      <x:c r="G26" s="27" t="str">
        <x:v>All / As Applicable</x:v>
      </x:c>
      <x:c r="H26" s="27" t="str">
        <x:v>Mandatory / Conditional</x:v>
      </x:c>
      <x:c r="I26" s="27" t="str">
        <x:v>INCLUDE – Debt/Security-Type</x:v>
      </x:c>
      <x:c r="J26" s="27" t="str">
        <x:v>Debt and designated securities</x:v>
      </x:c>
      <x:c r="K26" s="27" t="str">
        <x:v>DEBT_OR_OTHER_SECURITY_LISTED</x:v>
      </x:c>
      <x:c r="L26" s="27" t="str">
        <x:v>Extract issuer-facing scope</x:v>
      </x:c>
      <x:c r="M26" s="27" t="str">
        <x:v>Applies only to the relevant listed debt or designated-security issuance/continuing-compliance pathway.</x:v>
      </x:c>
      <x:c r="N26" s="27" t="str">
        <x:v>Listed debt/securitised-instrument issuer preparing financial information and audit-related continuing disclosures.</x:v>
      </x:c>
      <x:c r="O26" s="27" t="str">
        <x:v>https://www.sebi.gov.in/legal/master-circulars/jul-2025/master-circular-for-listing-obligations-and-disclosure-requirements-for-non-convertible-securities-securitised-debt-instruments-and-commercial-paper_95366.html</x:v>
      </x:c>
      <x:c r="P26" s="27" t="str">
        <x:v>Yes</x:v>
      </x:c>
      <x:c r="Q26" s="27" t="str">
        <x:v>HIGH</x:v>
      </x:c>
    </x:row>
    <x:row r="27">
      <x:c r="A27" s="27" t="str">
        <x:v>CAP-LAW095</x:v>
      </x:c>
      <x:c r="B27" s="27" t="str"/>
      <x:c r="C27" s="27" t="str">
        <x:v>Master Circular for Depositories dated December 3, 2024</x:v>
      </x:c>
      <x:c r="D27" s="27" t="str">
        <x:v>SEBI</x:v>
      </x:c>
      <x:c r="E27" s="27" t="str">
        <x:v>Master Circular</x:v>
      </x:c>
      <x:c r="F27" s="27" t="str">
        <x:v>CAP-LAW048</x:v>
      </x:c>
      <x:c r="G27" s="27" t="str">
        <x:v>All / As Applicable</x:v>
      </x:c>
      <x:c r="H27" s="27" t="str">
        <x:v>Mandatory / Conditional</x:v>
      </x:c>
      <x:c r="I27" s="27" t="str">
        <x:v>HOLD – Issuer/Demat Boundary</x:v>
      </x:c>
      <x:c r="J27" s="27" t="str">
        <x:v>Demat and securities servicing</x:v>
      </x:c>
      <x:c r="K27" s="27" t="str">
        <x:v>DEMAT_OR_ISSUER_CONNECTIVITY</x:v>
      </x:c>
      <x:c r="L27" s="27" t="str">
        <x:v>Provision-level extraction required</x:v>
      </x:c>
      <x:c r="M27" s="27" t="str">
        <x:v>The family is mainly depository/participant regulation but contains issuer/RTA-facing obligations; wholesale transfer is prohibited.</x:v>
      </x:c>
      <x:c r="N27" s="27" t="str">
        <x:v>A registration, filing, transaction, market-infrastructure, investor-service or statutory event creates a fee, levy, tax, stamp-duty, collection, remittance, reconciliation or reporting obligation.</x:v>
      </x:c>
      <x:c r="O27" s="27" t="str">
        <x:v>https://www.sebi.gov.in/legal/master-circulars/dec-2024/master-circular-for-depositories_89888.html</x:v>
      </x:c>
      <x:c r="P27" s="27" t="str">
        <x:v>Yes</x:v>
      </x:c>
      <x:c r="Q27" s="27" t="str">
        <x:v>HIGH</x:v>
      </x:c>
    </x:row>
    <x:row r="28">
      <x:c r="A28" s="27" t="str">
        <x:v>CAP-LAW099</x:v>
      </x:c>
      <x:c r="B28" s="27" t="str">
        <x:v>PENDING APPROVAL</x:v>
      </x:c>
      <x:c r="C28" s="27" t="str">
        <x:v>SEBI Online Resolution of Disputes in the Indian Securities Market framework, as amended</x:v>
      </x:c>
      <x:c r="D28" s="27" t="str">
        <x:v>SEBI</x:v>
      </x:c>
      <x:c r="E28" s="27" t="str">
        <x:v>Circular / Framework</x:v>
      </x:c>
      <x:c r="F28" s="27" t="str">
        <x:v>CAP-LAW001</x:v>
      </x:c>
      <x:c r="G28" s="27" t="str">
        <x:v>All securities-market investors, regulated entities, listed entities, MIIs, designated bodies and ODR institutions as applicable</x:v>
      </x:c>
      <x:c r="H28" s="27" t="str">
        <x:v>Mandatory / Conditional</x:v>
      </x:c>
      <x:c r="I28" s="27" t="str">
        <x:v>INCLUDE – Investor Interface</x:v>
      </x:c>
      <x:c r="J28" s="27" t="str">
        <x:v>Investor grievance/ODR</x:v>
      </x:c>
      <x:c r="K28" s="27" t="str">
        <x:v>LISTED_ENTITY_INVESTOR_GRIEVANCE</x:v>
      </x:c>
      <x:c r="L28" s="27" t="str">
        <x:v>Extract listed-entity scope</x:v>
      </x:c>
      <x:c r="M28" s="27" t="str">
        <x:v>Listed entities may enter the SEBI grievance or dispute-resolution workflow; exact perimeter requires P-1/P-2 confirmation.</x:v>
      </x:c>
      <x:c r="N28" s="27" t="str">
        <x:v>An investor service, complaint, SCORES case, review, dispute, ODR proceeding, investor-charter disclosure or related digital process falls within the instrument.</x:v>
      </x:c>
      <x:c r="O28" s="27" t="str">
        <x:v>https://www.sebi.gov.in/legal/master-circulars/dec-2023/master-circular-for-online-resolution-of-disputes-in-the-indian-securities-market_80236.html</x:v>
      </x:c>
      <x:c r="P28" s="27" t="str">
        <x:v>Yes</x:v>
      </x:c>
      <x:c r="Q28" s="27" t="str">
        <x:v>MEDIUM</x:v>
      </x:c>
    </x:row>
    <x:row r="29">
      <x:c r="A29" s="27" t="str">
        <x:v>CAP-LAW106</x:v>
      </x:c>
      <x:c r="B29" s="27" t="str"/>
      <x:c r="C29" s="27" t="str">
        <x:v>Framework concerning association of SEBI regulated entities and their agents with specified/prohibited persons, including finfluencer controls</x:v>
      </x:c>
      <x:c r="D29" s="27" t="str">
        <x:v>SEBI</x:v>
      </x:c>
      <x:c r="E29" s="27" t="str">
        <x:v>Circular / Framework</x:v>
      </x:c>
      <x:c r="F29" s="27" t="str">
        <x:v>CAP-LAW001</x:v>
      </x:c>
      <x:c r="G29" s="27" t="str">
        <x:v>All applicable Capital Markets regulated entities, agents and investor-facing channels</x:v>
      </x:c>
      <x:c r="H29" s="27" t="str">
        <x:v>Mandatory / Conditional</x:v>
      </x:c>
      <x:c r="I29" s="27" t="str">
        <x:v>HOLD – Applicability Review</x:v>
      </x:c>
      <x:c r="J29" s="27" t="str">
        <x:v>Cross-cutting SEBI review</x:v>
      </x:c>
      <x:c r="K29" s="27" t="str">
        <x:v>LEGAL_REVIEW_REQUIRED</x:v>
      </x:c>
      <x:c r="L29" s="27" t="str">
        <x:v>Hold</x:v>
      </x:c>
      <x:c r="M29" s="27" t="str">
        <x:v>Potential listed-company relevance is not sufficiently established at law-family level.</x:v>
      </x:c>
      <x:c r="N29" s="27" t="str">
        <x:v>The entity creates, approves, publishes, distributes, communicates or stores investor/client-facing content, advertising, marketing, research, disclosures or social-media content.</x:v>
      </x:c>
      <x:c r="O29" s="27" t="str">
        <x:v>https://www.sebi.gov.in/legal/circulars/jan-2025/details-clarifications-on-provisions-related-to-association-of-persons-regulated-by-the-board-miis-and-their-agents-with-persons-engaged-in-prohibited-activities_91356.html</x:v>
      </x:c>
      <x:c r="P29" s="27" t="str">
        <x:v>Yes</x:v>
      </x:c>
      <x:c r="Q29" s="27" t="str">
        <x:v>HIGH</x:v>
      </x:c>
    </x:row>
    <x:row r="30">
      <x:c r="A30" s="27" t="str">
        <x:v>CAP-LAW107</x:v>
      </x:c>
      <x:c r="B30" s="27" t="str">
        <x:v>PENDING APPROVAL</x:v>
      </x:c>
      <x:c r="C30" s="27" t="str">
        <x:v>Business Responsibility and Sustainability Reporting Core and value-chain assurance framework, as amended</x:v>
      </x:c>
      <x:c r="D30" s="27" t="str">
        <x:v>SEBI</x:v>
      </x:c>
      <x:c r="E30" s="27" t="str">
        <x:v>Circular / Framework</x:v>
      </x:c>
      <x:c r="F30" s="27" t="str">
        <x:v>CAP-LAW053</x:v>
      </x:c>
      <x:c r="G30" s="27" t="str">
        <x:v>All / As Applicable</x:v>
      </x:c>
      <x:c r="H30" s="27" t="str">
        <x:v>Mandatory / Conditional</x:v>
      </x:c>
      <x:c r="I30" s="27" t="str">
        <x:v>INCLUDE – Listed Entity Core</x:v>
      </x:c>
      <x:c r="J30" s="27" t="str">
        <x:v>Listed entity core</x:v>
      </x:c>
      <x:c r="K30" s="27" t="str">
        <x:v>EQUITY_OR_APPLICABLE_LISTED_SECURITY</x:v>
      </x:c>
      <x:c r="L30" s="27" t="str">
        <x:v>Extract listed-company scope</x:v>
      </x:c>
      <x:c r="M30" s="27" t="str">
        <x:v>Direct listed-company family; provision-level exemptions, thresholds and security-type limits remain for P-2.</x:v>
      </x:c>
      <x:c r="N30" s="27" t="str">
        <x:v>The entity assigns or supervises a securities-market role subject to qualification, NISM certification, competency, renewal or CPE/eCPE requirements.</x:v>
      </x:c>
      <x:c r="O30" s="27" t="str">
        <x:v>https://www.sebi.gov.in/legal/circulars/mar-2025/measures-to-facilitate-ease-of-doing-business-with-respect-to-framework-for-assurance-or-assessment-esg-disclosures-for-value-chain-and-introduction-of-voluntary-disclosure-on-green-credits_93102.html</x:v>
      </x:c>
      <x:c r="P30" s="27" t="str">
        <x:v>Yes</x:v>
      </x:c>
      <x:c r="Q30" s="27" t="str">
        <x:v>HIGH</x:v>
      </x:c>
    </x:row>
    <x:row r="31">
      <x:c r="A31" s="27" t="str">
        <x:v>CAP-LAW124</x:v>
      </x:c>
      <x:c r="B31" s="27" t="str">
        <x:v>PENDING APPROVAL</x:v>
      </x:c>
      <x:c r="C31" s="27" t="str">
        <x:v>Clarification on the position of Compliance Officer under regulation 6 of the SEBI LODR Regulations dated April 1, 2025</x:v>
      </x:c>
      <x:c r="D31" s="27" t="str">
        <x:v>SEBI</x:v>
      </x:c>
      <x:c r="E31" s="27" t="str">
        <x:v>Circular / Clarification</x:v>
      </x:c>
      <x:c r="F31" s="27" t="str">
        <x:v>CAP-LAW053</x:v>
      </x:c>
      <x:c r="G31" s="27" t="str">
        <x:v>Listed Entities</x:v>
      </x:c>
      <x:c r="H31" s="27" t="str">
        <x:v>Mandatory / Clarificatory</x:v>
      </x:c>
      <x:c r="I31" s="27" t="str">
        <x:v>INCLUDE – Listed Entity Core</x:v>
      </x:c>
      <x:c r="J31" s="27" t="str">
        <x:v>Listed entity core</x:v>
      </x:c>
      <x:c r="K31" s="27" t="str">
        <x:v>EQUITY_OR_APPLICABLE_LISTED_SECURITY</x:v>
      </x:c>
      <x:c r="L31" s="27" t="str">
        <x:v>Extract listed-company scope</x:v>
      </x:c>
      <x:c r="M31" s="27" t="str">
        <x:v>Direct listed-company family; provision-level exemptions, thresholds and security-type limits remain for P-2.</x:v>
      </x:c>
      <x:c r="N31" s="27" t="str">
        <x:v>Listed entity appointing or continuing a Compliance Officer under regulation 6 of the LODR Regulations.</x:v>
      </x:c>
      <x:c r="O31" s="27" t="str">
        <x:v>https://www.sebi.gov.in/legal/circulars/apr-2025/clarification-on-the-position-of-compliance-officer-in-terms-of-regulation-6-of-the-sebi-listing-obligations-and-disclosure-requirements-regulations-2015_93186.html</x:v>
      </x:c>
      <x:c r="P31" s="27" t="str">
        <x:v>Yes</x:v>
      </x:c>
      <x:c r="Q31" s="27" t="str">
        <x:v>HIGH</x:v>
      </x:c>
    </x:row>
    <x:row r="32">
      <x:c r="A32" s="27" t="str">
        <x:v>CAP-LAW178</x:v>
      </x:c>
      <x:c r="B32" s="27" t="str">
        <x:v>PENDING APPROVAL</x:v>
      </x:c>
      <x:c r="C32" s="27" t="str">
        <x:v>Extension of automated trading-window closure to immediate relatives of designated persons dated April 21, 2025</x:v>
      </x:c>
      <x:c r="D32" s="27" t="str">
        <x:v>SEBI</x:v>
      </x:c>
      <x:c r="E32" s="27" t="str">
        <x:v>Circular</x:v>
      </x:c>
      <x:c r="F32" s="27" t="str">
        <x:v>CAP-LAW054</x:v>
      </x:c>
      <x:c r="G32" s="27" t="str">
        <x:v>Listed Entities / Depositories / Stock Exchanges</x:v>
      </x:c>
      <x:c r="H32" s="27" t="str">
        <x:v>Mandatory / Conditional</x:v>
      </x:c>
      <x:c r="I32" s="27" t="str">
        <x:v>INCLUDE – Listed Entity Core</x:v>
      </x:c>
      <x:c r="J32" s="27" t="str">
        <x:v>Listed entity core</x:v>
      </x:c>
      <x:c r="K32" s="27" t="str">
        <x:v>EQUITY_OR_APPLICABLE_LISTED_SECURITY</x:v>
      </x:c>
      <x:c r="L32" s="27" t="str">
        <x:v>Extract listed-company scope</x:v>
      </x:c>
      <x:c r="M32" s="27" t="str">
        <x:v>Direct listed-company family; provision-level exemptions, thresholds and security-type limits remain for P-2.</x:v>
      </x:c>
      <x:c r="N32" s="27" t="str">
        <x:v>Listed company declares financial results and its designated persons and immediate relatives are subject to automated trading-window restrictions.</x:v>
      </x:c>
      <x:c r="O32" s="27" t="str">
        <x:v>https://www.sebi.gov.in/legal/circulars/apr-2025/trading-window-closure-period-under-clause-4-of-schedule-b-read-with-regulation-9-of-securities-and-exchange-board-of-india-prohibition-of-insider-trading-regulations-2015-pit-regulations-ext-_93504.html</x:v>
      </x:c>
      <x:c r="P32" s="27" t="str">
        <x:v>Yes</x:v>
      </x:c>
      <x:c r="Q32" s="27" t="str">
        <x:v>HIGH</x:v>
      </x:c>
    </x:row>
    <x:row r="33">
      <x:c r="A33" s="27" t="str">
        <x:v>CAP-LAW180</x:v>
      </x:c>
      <x:c r="B33" s="27" t="str">
        <x:v>PENDING APPROVAL</x:v>
      </x:c>
      <x:c r="C33" s="27" t="str">
        <x:v>Automation of continual disclosures under Regulation 7(2) of the PIT Regulations dated September 9, 2020</x:v>
      </x:c>
      <x:c r="D33" s="27" t="str">
        <x:v>SEBI</x:v>
      </x:c>
      <x:c r="E33" s="27" t="str">
        <x:v>Circular</x:v>
      </x:c>
      <x:c r="F33" s="27" t="str">
        <x:v>CAP-LAW054</x:v>
      </x:c>
      <x:c r="G33" s="27" t="str">
        <x:v>Listed Entities / Depositories / Stock Exchanges</x:v>
      </x:c>
      <x:c r="H33" s="27" t="str">
        <x:v>Mandatory / Conditional</x:v>
      </x:c>
      <x:c r="I33" s="27" t="str">
        <x:v>INCLUDE – Listed Entity Core</x:v>
      </x:c>
      <x:c r="J33" s="27" t="str">
        <x:v>Listed entity core</x:v>
      </x:c>
      <x:c r="K33" s="27" t="str">
        <x:v>EQUITY_OR_APPLICABLE_LISTED_SECURITY</x:v>
      </x:c>
      <x:c r="L33" s="27" t="str">
        <x:v>Extract listed-company scope</x:v>
      </x:c>
      <x:c r="M33" s="27" t="str">
        <x:v>Direct listed-company family; provision-level exemptions, thresholds and security-type limits remain for P-2.</x:v>
      </x:c>
      <x:c r="N33" s="27" t="str">
        <x:v>Listed company, promoter, promoter-group member, director or designated person is within the system-driven disclosure framework.</x:v>
      </x:c>
      <x:c r="O33" s="27" t="str">
        <x:v>https://www.sebi.gov.in/legal/circulars/sep-2020/automation-of-continual-disclosures-under-regulation-7-2-of-sebi-prohibition-of-insider-trading-regulations-2015-system-driven-disclosures_47523.html</x:v>
      </x:c>
      <x:c r="P33" s="27" t="str">
        <x:v>Yes</x:v>
      </x:c>
      <x:c r="Q33" s="27" t="str">
        <x:v>HIGH</x:v>
      </x:c>
    </x:row>
    <x:row r="34">
      <x:c r="A34" s="27" t="str">
        <x:v>CAP-LAW181</x:v>
      </x:c>
      <x:c r="B34" s="27" t="str">
        <x:v>PENDING APPROVAL</x:v>
      </x:c>
      <x:c r="C34" s="27" t="str">
        <x:v>Automation of continual disclosures under Regulation 7(2) - system-driven disclosures and ease of doing business dated August 13, 2021</x:v>
      </x:c>
      <x:c r="D34" s="27" t="str">
        <x:v>SEBI</x:v>
      </x:c>
      <x:c r="E34" s="27" t="str">
        <x:v>Circular</x:v>
      </x:c>
      <x:c r="F34" s="27" t="str">
        <x:v>CAP-LAW054</x:v>
      </x:c>
      <x:c r="G34" s="27" t="str">
        <x:v>Listed Entities / Depositories / Stock Exchanges</x:v>
      </x:c>
      <x:c r="H34" s="27" t="str">
        <x:v>Mandatory / Conditional</x:v>
      </x:c>
      <x:c r="I34" s="27" t="str">
        <x:v>INCLUDE – Listed Entity Core</x:v>
      </x:c>
      <x:c r="J34" s="27" t="str">
        <x:v>Listed entity core</x:v>
      </x:c>
      <x:c r="K34" s="27" t="str">
        <x:v>EQUITY_OR_APPLICABLE_LISTED_SECURITY</x:v>
      </x:c>
      <x:c r="L34" s="27" t="str">
        <x:v>Extract listed-company scope</x:v>
      </x:c>
      <x:c r="M34" s="27" t="str">
        <x:v>Direct listed-company family; provision-level exemptions, thresholds and security-type limits remain for P-2.</x:v>
      </x:c>
      <x:c r="N34" s="27" t="str">
        <x:v>Listed company and market infrastructure entities implement the extended system-driven continual-disclosure process.</x:v>
      </x:c>
      <x:c r="O34" s="27" t="str">
        <x:v>https://www.sebi.gov.in/legal/circulars/aug-2021/automation-of-continual-disclosures-under-regulation-7-2-of-sebi-prohibition-of-insider-trading-regulations-2015-system-driven-disclosures-ease-of-doing-business_51848.html</x:v>
      </x:c>
      <x:c r="P34" s="27" t="str">
        <x:v>Yes</x:v>
      </x:c>
      <x:c r="Q34" s="27" t="str">
        <x:v>HIGH</x:v>
      </x:c>
    </x:row>
    <x:row r="35">
      <x:c r="A35" s="27" t="str">
        <x:v>CAP-LAW182</x:v>
      </x:c>
      <x:c r="B35" s="27" t="str">
        <x:v>PENDING APPROVAL</x:v>
      </x:c>
      <x:c r="C35" s="27" t="str">
        <x:v>Framework for restricting trading by designated persons by freezing PAN at security level dated August 5, 2022</x:v>
      </x:c>
      <x:c r="D35" s="27" t="str">
        <x:v>SEBI</x:v>
      </x:c>
      <x:c r="E35" s="27" t="str">
        <x:v>Circular</x:v>
      </x:c>
      <x:c r="F35" s="27" t="str">
        <x:v>CAP-LAW054</x:v>
      </x:c>
      <x:c r="G35" s="27" t="str">
        <x:v>Listed Entities / Depositories / Stock Exchanges</x:v>
      </x:c>
      <x:c r="H35" s="27" t="str">
        <x:v>Mandatory / Conditional</x:v>
      </x:c>
      <x:c r="I35" s="27" t="str">
        <x:v>INCLUDE – Listed Entity Core</x:v>
      </x:c>
      <x:c r="J35" s="27" t="str">
        <x:v>Listed entity core</x:v>
      </x:c>
      <x:c r="K35" s="27" t="str">
        <x:v>EQUITY_OR_APPLICABLE_LISTED_SECURITY</x:v>
      </x:c>
      <x:c r="L35" s="27" t="str">
        <x:v>Extract listed-company scope</x:v>
      </x:c>
      <x:c r="M35" s="27" t="str">
        <x:v>Direct listed-company family; provision-level exemptions, thresholds and security-type limits remain for P-2.</x:v>
      </x:c>
      <x:c r="N35" s="27" t="str">
        <x:v>Listed entity falls within the automated PAN-freeze trading-window framework for financial-result closures.</x:v>
      </x:c>
      <x:c r="O35" s="27" t="str">
        <x:v>https://www.sebi.gov.in/legal/circulars/aug-2022/trading-window-closure-period-under-clause-4-of-schedule-b-read-with-regulation-9-of-sebi-prohibition-of-insider-trading-regulations-2015-framework-for-restricting-trading-by-designated-persons-b-_61781.html</x:v>
      </x:c>
      <x:c r="P35" s="27" t="str">
        <x:v>Yes</x:v>
      </x:c>
      <x:c r="Q35" s="27" t="str">
        <x:v>HIGH</x:v>
      </x:c>
    </x:row>
    <x:row r="36">
      <x:c r="A36" s="27" t="str">
        <x:v>CAP-LAW183</x:v>
      </x:c>
      <x:c r="B36" s="27" t="str">
        <x:v>PENDING APPROVAL</x:v>
      </x:c>
      <x:c r="C36" s="27" t="str">
        <x:v>Extension of PAN-freeze trading-window framework to all listed companies dated July 19, 2023</x:v>
      </x:c>
      <x:c r="D36" s="27" t="str">
        <x:v>SEBI</x:v>
      </x:c>
      <x:c r="E36" s="27" t="str">
        <x:v>Circular</x:v>
      </x:c>
      <x:c r="F36" s="27" t="str">
        <x:v>CAP-LAW054</x:v>
      </x:c>
      <x:c r="G36" s="27" t="str">
        <x:v>All Listed Companies / Depositories / Stock Exchanges</x:v>
      </x:c>
      <x:c r="H36" s="27" t="str">
        <x:v>Mandatory / Conditional</x:v>
      </x:c>
      <x:c r="I36" s="27" t="str">
        <x:v>INCLUDE – Listed Entity Core</x:v>
      </x:c>
      <x:c r="J36" s="27" t="str">
        <x:v>Listed entity core</x:v>
      </x:c>
      <x:c r="K36" s="27" t="str">
        <x:v>EQUITY_OR_APPLICABLE_LISTED_SECURITY</x:v>
      </x:c>
      <x:c r="L36" s="27" t="str">
        <x:v>Extract listed-company scope</x:v>
      </x:c>
      <x:c r="M36" s="27" t="str">
        <x:v>Direct listed-company family; provision-level exemptions, thresholds and security-type limits remain for P-2.</x:v>
      </x:c>
      <x:c r="N36" s="27" t="str">
        <x:v>Listed company is brought within the phased automated trading-window closure framework.</x:v>
      </x:c>
      <x:c r="O36" s="27" t="str">
        <x:v>https://www.sebi.gov.in/legal/circulars/jul-2023/trading-window-closure-period-under-clause-4-of-schedule-b-read-with-regulation-9-of-sebi-prohibition-of-insider-trading-regulations-2015-pit-regulations-extending-framework-for-restricting-t-_74120.html</x:v>
      </x:c>
      <x:c r="P36" s="27" t="str">
        <x:v>Yes</x:v>
      </x:c>
      <x:c r="Q36" s="27" t="str">
        <x:v>HIGH</x:v>
      </x:c>
    </x:row>
    <x:row r="37">
      <x:c r="A37" s="27" t="str">
        <x:v>CAP-LAW184</x:v>
      </x:c>
      <x:c r="B37" s="27" t="str">
        <x:v>PENDING APPROVAL</x:v>
      </x:c>
      <x:c r="C37" s="27" t="str">
        <x:v>Revised disclosure formats under the SEBI Prohibition of Insider Trading Regulations dated September 16, 2015</x:v>
      </x:c>
      <x:c r="D37" s="27" t="str">
        <x:v>SEBI</x:v>
      </x:c>
      <x:c r="E37" s="27" t="str">
        <x:v>Circular / Prescribed Formats</x:v>
      </x:c>
      <x:c r="F37" s="27" t="str">
        <x:v>CAP-LAW054</x:v>
      </x:c>
      <x:c r="G37" s="27" t="str">
        <x:v>Listed Entities / Insiders</x:v>
      </x:c>
      <x:c r="H37" s="27" t="str">
        <x:v>Mandatory / Conditional</x:v>
      </x:c>
      <x:c r="I37" s="27" t="str">
        <x:v>INCLUDE – Listed Entity Core</x:v>
      </x:c>
      <x:c r="J37" s="27" t="str">
        <x:v>Listed entity core</x:v>
      </x:c>
      <x:c r="K37" s="27" t="str">
        <x:v>EQUITY_OR_APPLICABLE_LISTED_SECURITY</x:v>
      </x:c>
      <x:c r="L37" s="27" t="str">
        <x:v>Extract listed-company scope</x:v>
      </x:c>
      <x:c r="M37" s="27" t="str">
        <x:v>Direct listed-company family; provision-level exemptions, thresholds and security-type limits remain for P-2.</x:v>
      </x:c>
      <x:c r="N37" s="27" t="str">
        <x:v>A person or listed company is required to make an initial, continual or other PIT disclosure.</x:v>
      </x:c>
      <x:c r="O37" s="27" t="str">
        <x:v>https://www.sebi.gov.in/legal/circulars/sep-2015/revised-disclosure-formats-under-sebi-prohibition-of-insider-trading-regulations-2015_30680.html</x:v>
      </x:c>
      <x:c r="P37" s="27" t="str">
        <x:v>Yes</x:v>
      </x:c>
      <x:c r="Q37" s="27" t="str">
        <x:v>HIGH</x:v>
      </x:c>
    </x:row>
    <x:row r="38">
      <x:c r="A38" s="27" t="str">
        <x:v>CAP-LAW217</x:v>
      </x:c>
      <x:c r="B38" s="27" t="str">
        <x:v>PENDING APPROVAL</x:v>
      </x:c>
      <x:c r="C38" s="27" t="str">
        <x:v>Faster Rights Issue with flexibility of allotment to specific investor(s) dated March 11, 2025</x:v>
      </x:c>
      <x:c r="D38" s="27" t="str">
        <x:v>SEBI</x:v>
      </x:c>
      <x:c r="E38" s="27" t="str">
        <x:v>Circular / Rights Issue Framework</x:v>
      </x:c>
      <x:c r="F38" s="27" t="str">
        <x:v>CAP-LAW049</x:v>
      </x:c>
      <x:c r="G38" s="27" t="str">
        <x:v>Listed Equity Issuer / Listed Entity</x:v>
      </x:c>
      <x:c r="H38" s="27" t="str">
        <x:v>Mandatory / Conditional</x:v>
      </x:c>
      <x:c r="I38" s="27" t="str">
        <x:v>INCLUDE – Conditional Corporate Action</x:v>
      </x:c>
      <x:c r="J38" s="27" t="str">
        <x:v>Issue/corporate action</x:v>
      </x:c>
      <x:c r="K38" s="27" t="str">
        <x:v>ISSUE_OR_CORPORATE_ACTION</x:v>
      </x:c>
      <x:c r="L38" s="27" t="str">
        <x:v>Extract issuer/listed-company scope</x:v>
      </x:c>
      <x:c r="M38" s="27" t="str">
        <x:v>Applies when the listed/proposed-to-be-listed company undertakes the stated issue or corporate action.</x:v>
      </x:c>
      <x:c r="N38" s="27" t="str">
        <x:v>Listed entity whose board approves a rights issue on or after April 7, 2025.</x:v>
      </x:c>
      <x:c r="O38" s="27" t="str">
        <x:v>https://www.sebi.gov.in/legal/circulars/mar-2025/faster-rights-issue-with-a-flexibility-of-allotment-to-specific-investor-s-_92622.html</x:v>
      </x:c>
      <x:c r="P38" s="27" t="str">
        <x:v>Yes</x:v>
      </x:c>
      <x:c r="Q38" s="27" t="str">
        <x:v>HIGH</x:v>
      </x:c>
    </x:row>
    <x:row r="39">
      <x:c r="A39" s="27" t="str">
        <x:v>CAP-LAW218</x:v>
      </x:c>
      <x:c r="B39" s="27" t="str">
        <x:v>PENDING APPROVAL</x:v>
      </x:c>
      <x:c r="C39" s="27" t="str">
        <x:v>Mechanism for lock-in of pledged shares under the SEBI ICDR Regulations dated April 8, 2026</x:v>
      </x:c>
      <x:c r="D39" s="27" t="str">
        <x:v>SEBI</x:v>
      </x:c>
      <x:c r="E39" s="27" t="str">
        <x:v>Circular / Lock-in Mechanism</x:v>
      </x:c>
      <x:c r="F39" s="27" t="str">
        <x:v>CAP-LAW049</x:v>
      </x:c>
      <x:c r="G39" s="27" t="str">
        <x:v>Listed Equity Issuer / Merchant Banker / Depository</x:v>
      </x:c>
      <x:c r="H39" s="27" t="str">
        <x:v>Mandatory / Conditional</x:v>
      </x:c>
      <x:c r="I39" s="27" t="str">
        <x:v>INCLUDE – Conditional Corporate Action</x:v>
      </x:c>
      <x:c r="J39" s="27" t="str">
        <x:v>Issue/corporate action</x:v>
      </x:c>
      <x:c r="K39" s="27" t="str">
        <x:v>ISSUE_OR_CORPORATE_ACTION</x:v>
      </x:c>
      <x:c r="L39" s="27" t="str">
        <x:v>Extract issuer/listed-company scope</x:v>
      </x:c>
      <x:c r="M39" s="27" t="str">
        <x:v>Applies when the listed/proposed-to-be-listed company undertakes the stated issue or corporate action.</x:v>
      </x:c>
      <x:c r="N39" s="27" t="str">
        <x:v>Specified securities subject to ICDR lock-in are pledged or otherwise cannot have conventional lock-in created.</x:v>
      </x:c>
      <x:c r="O39" s="27" t="str">
        <x:v>https://www.sebi.gov.in/legal/circulars/apr-2026/ease-of-doing-business-mechanism-for-lock-in-of-pledged-shares-under-sebi-issue-of-capital-and-disclosure-requirements-regulations-2018_100826.html</x:v>
      </x:c>
      <x:c r="P39" s="27" t="str">
        <x:v>Yes</x:v>
      </x:c>
      <x:c r="Q39" s="27" t="str">
        <x:v>HIGH</x:v>
      </x:c>
    </x:row>
    <x:row r="40">
      <x:c r="A40" s="27" t="str">
        <x:v>CAP-LAW219</x:v>
      </x:c>
      <x:c r="B40" s="27" t="str">
        <x:v>PENDING APPROVAL</x:v>
      </x:c>
      <x:c r="C40" s="27" t="str">
        <x:v>One-time relaxation with respect to validity of SEBI observation letters dated April 7, 2026</x:v>
      </x:c>
      <x:c r="D40" s="27" t="str">
        <x:v>SEBI</x:v>
      </x:c>
      <x:c r="E40" s="27" t="str">
        <x:v>Circular / Temporary Regulatory Relaxation</x:v>
      </x:c>
      <x:c r="F40" s="27" t="str">
        <x:v>CAP-LAW049</x:v>
      </x:c>
      <x:c r="G40" s="27" t="str">
        <x:v>Public Issue Issuer / Merchant Banker</x:v>
      </x:c>
      <x:c r="H40" s="27" t="str">
        <x:v>Mandatory / Conditional</x:v>
      </x:c>
      <x:c r="I40" s="27" t="str">
        <x:v>INCLUDE – Conditional Corporate Action</x:v>
      </x:c>
      <x:c r="J40" s="27" t="str">
        <x:v>Issue/corporate action</x:v>
      </x:c>
      <x:c r="K40" s="27" t="str">
        <x:v>ISSUE_OR_CORPORATE_ACTION</x:v>
      </x:c>
      <x:c r="L40" s="27" t="str">
        <x:v>Extract issuer/listed-company scope</x:v>
      </x:c>
      <x:c r="M40" s="27" t="str">
        <x:v>Applies when the listed/proposed-to-be-listed company undertakes the stated issue or corporate action.</x:v>
      </x:c>
      <x:c r="N40" s="27" t="str">
        <x:v>SEBI observation letter for a public issue expires during the period specified in the circular.</x:v>
      </x:c>
      <x:c r="O40" s="27" t="str">
        <x:v>https://www.sebi.gov.in/legal/circulars/apr-2026/one-time-relaxation-with-respect-to-validity-of-sebi-observations_100786.html</x:v>
      </x:c>
      <x:c r="P40" s="27" t="str">
        <x:v>Yes</x:v>
      </x:c>
      <x:c r="Q40" s="27" t="str">
        <x:v>HIGH</x:v>
      </x:c>
    </x:row>
    <x:row r="41">
      <x:c r="A41" s="27" t="str">
        <x:v>CAP-LAW220</x:v>
      </x:c>
      <x:c r="B41" s="27" t="str">
        <x:v>PENDING APPROVAL</x:v>
      </x:c>
      <x:c r="C41" s="27" t="str">
        <x:v>Guidelines for returning draft offer document and its resubmission dated February 6, 2024</x:v>
      </x:c>
      <x:c r="D41" s="27" t="str">
        <x:v>SEBI</x:v>
      </x:c>
      <x:c r="E41" s="27" t="str">
        <x:v>Circular / Offer Document Scrutiny</x:v>
      </x:c>
      <x:c r="F41" s="27" t="str">
        <x:v>CAP-LAW049</x:v>
      </x:c>
      <x:c r="G41" s="27" t="str">
        <x:v>Public Issue Issuer / Merchant Banker</x:v>
      </x:c>
      <x:c r="H41" s="27" t="str">
        <x:v>Mandatory / Conditional</x:v>
      </x:c>
      <x:c r="I41" s="27" t="str">
        <x:v>INCLUDE – Conditional Corporate Action</x:v>
      </x:c>
      <x:c r="J41" s="27" t="str">
        <x:v>Issue/corporate action</x:v>
      </x:c>
      <x:c r="K41" s="27" t="str">
        <x:v>ISSUE_OR_CORPORATE_ACTION</x:v>
      </x:c>
      <x:c r="L41" s="27" t="str">
        <x:v>Extract issuer/listed-company scope</x:v>
      </x:c>
      <x:c r="M41" s="27" t="str">
        <x:v>Applies when the listed/proposed-to-be-listed company undertakes the stated issue or corporate action.</x:v>
      </x:c>
      <x:c r="N41" s="27" t="str">
        <x:v>Draft offer document filed with SEBI for a public issue is incomplete, inconsistent or requires resubmission under the prescribed scrutiny framework.</x:v>
      </x:c>
      <x:c r="O41" s="27" t="str">
        <x:v>https://www.sebi.gov.in/legal/circulars/feb-2024/guidelines-for-returning-of-draft-offer-document-and-its-resubmission_81146.html</x:v>
      </x:c>
      <x:c r="P41" s="27" t="str">
        <x:v>Yes</x:v>
      </x:c>
      <x:c r="Q41" s="27" t="str">
        <x:v>HIGH</x:v>
      </x:c>
    </x:row>
    <x:row r="42">
      <x:c r="A42" s="27" t="str">
        <x:v>CAP-LAW221</x:v>
      </x:c>
      <x:c r="B42" s="27" t="str">
        <x:v>PENDING APPROVAL</x:v>
      </x:c>
      <x:c r="C42" s="27" t="str">
        <x:v>Reduction of timeline for listing of shares in public issues from T+6 to T+3 days dated August 9, 2023</x:v>
      </x:c>
      <x:c r="D42" s="27" t="str">
        <x:v>SEBI</x:v>
      </x:c>
      <x:c r="E42" s="27" t="str">
        <x:v>Circular / Listing Timeline</x:v>
      </x:c>
      <x:c r="F42" s="27" t="str">
        <x:v>CAP-LAW049</x:v>
      </x:c>
      <x:c r="G42" s="27" t="str">
        <x:v>Public Issue Issuer / Intermediaries</x:v>
      </x:c>
      <x:c r="H42" s="27" t="str">
        <x:v>Mandatory / Conditional</x:v>
      </x:c>
      <x:c r="I42" s="27" t="str">
        <x:v>INCLUDE – Conditional Corporate Action</x:v>
      </x:c>
      <x:c r="J42" s="27" t="str">
        <x:v>Issue/corporate action</x:v>
      </x:c>
      <x:c r="K42" s="27" t="str">
        <x:v>ISSUE_OR_CORPORATE_ACTION</x:v>
      </x:c>
      <x:c r="L42" s="27" t="str">
        <x:v>Extract issuer/listed-company scope</x:v>
      </x:c>
      <x:c r="M42" s="27" t="str">
        <x:v>Applies when the listed/proposed-to-be-listed company undertakes the stated issue or corporate action.</x:v>
      </x:c>
      <x:c r="N42" s="27" t="str">
        <x:v>Public issue of specified securities subject to the T+3 listing framework.</x:v>
      </x:c>
      <x:c r="O42" s="27" t="str">
        <x:v>https://www.sebi.gov.in/legal/circulars/aug-2023/reduction-of-timeline-for-listing-of-shares-in-public-issue-from-existing-t-6-days-to-t-3-days_75122.html</x:v>
      </x:c>
      <x:c r="P42" s="27" t="str">
        <x:v>Yes</x:v>
      </x:c>
      <x:c r="Q42" s="27" t="str">
        <x:v>HIGH</x:v>
      </x:c>
    </x:row>
    <x:row r="43">
      <x:c r="A43" s="27" t="str">
        <x:v>CAP-LAW222</x:v>
      </x:c>
      <x:c r="B43" s="27" t="str">
        <x:v>PENDING APPROVAL</x:v>
      </x:c>
      <x:c r="C43" s="27" t="str">
        <x:v>Audiovisual presentation of disclosures made in public issue offer documents dated May 24, 2024</x:v>
      </x:c>
      <x:c r="D43" s="27" t="str">
        <x:v>SEBI</x:v>
      </x:c>
      <x:c r="E43" s="27" t="str">
        <x:v>Circular / Investor Disclosure</x:v>
      </x:c>
      <x:c r="F43" s="27" t="str">
        <x:v>CAP-LAW049</x:v>
      </x:c>
      <x:c r="G43" s="27" t="str">
        <x:v>Public Issue Issuer / Merchant Banker</x:v>
      </x:c>
      <x:c r="H43" s="27" t="str">
        <x:v>Mandatory / Conditional</x:v>
      </x:c>
      <x:c r="I43" s="27" t="str">
        <x:v>INCLUDE – Conditional Corporate Action</x:v>
      </x:c>
      <x:c r="J43" s="27" t="str">
        <x:v>Issue/corporate action</x:v>
      </x:c>
      <x:c r="K43" s="27" t="str">
        <x:v>ISSUE_OR_CORPORATE_ACTION</x:v>
      </x:c>
      <x:c r="L43" s="27" t="str">
        <x:v>Extract issuer/listed-company scope</x:v>
      </x:c>
      <x:c r="M43" s="27" t="str">
        <x:v>Applies when the listed/proposed-to-be-listed company undertakes the stated issue or corporate action.</x:v>
      </x:c>
      <x:c r="N43" s="27" t="str">
        <x:v>Main-board public issue requiring an audiovisual presentation of key offer-document disclosures.</x:v>
      </x:c>
      <x:c r="O43" s="27" t="str">
        <x:v>https://www.sebi.gov.in/legal/circulars/may-2024/audiovisual-av-presentation-of-disclosures-made-in-public-issue-offer-documents_83569.html</x:v>
      </x:c>
      <x:c r="P43" s="27" t="str">
        <x:v>Yes</x:v>
      </x:c>
      <x:c r="Q43" s="27" t="str">
        <x:v>HIGH</x:v>
      </x:c>
    </x:row>
    <x:row r="44">
      <x:c r="A44" s="27" t="str">
        <x:v>CAP-LAW223</x:v>
      </x:c>
      <x:c r="B44" s="27" t="str">
        <x:v>PENDING APPROVAL</x:v>
      </x:c>
      <x:c r="C44" s="27" t="str">
        <x:v>Introduction of Issue Summary Document and dissemination of issue advertisements dated February 15, 2023</x:v>
      </x:c>
      <x:c r="D44" s="27" t="str">
        <x:v>SEBI</x:v>
      </x:c>
      <x:c r="E44" s="27" t="str">
        <x:v>Circular / Structured Issue Data</x:v>
      </x:c>
      <x:c r="F44" s="27" t="str">
        <x:v>CAP-LAW049</x:v>
      </x:c>
      <x:c r="G44" s="27" t="str">
        <x:v>Issuer / Stock Exchange / Depository</x:v>
      </x:c>
      <x:c r="H44" s="27" t="str">
        <x:v>Mandatory / Conditional</x:v>
      </x:c>
      <x:c r="I44" s="27" t="str">
        <x:v>INCLUDE – Conditional Corporate Action</x:v>
      </x:c>
      <x:c r="J44" s="27" t="str">
        <x:v>Issue/corporate action</x:v>
      </x:c>
      <x:c r="K44" s="27" t="str">
        <x:v>ISSUE_OR_CORPORATE_ACTION</x:v>
      </x:c>
      <x:c r="L44" s="27" t="str">
        <x:v>Extract issuer/listed-company scope</x:v>
      </x:c>
      <x:c r="M44" s="27" t="str">
        <x:v>Applies when the listed/proposed-to-be-listed company undertakes the stated issue or corporate action.</x:v>
      </x:c>
      <x:c r="N44" s="27" t="str">
        <x:v>Public, rights, preferential or QIP issue enters a stage for which structured Issue Summary Document data and advertisement dissemination are prescribed.</x:v>
      </x:c>
      <x:c r="O44" s="27" t="str">
        <x:v>https://www.sebi.gov.in/legal/circulars/feb-2023/introduction-of-issue-summary-document-isd-and-dissemination-of-issue-advertisements_68057.html</x:v>
      </x:c>
      <x:c r="P44" s="27" t="str">
        <x:v>Yes</x:v>
      </x:c>
      <x:c r="Q44" s="27" t="str">
        <x:v>HIGH</x:v>
      </x:c>
    </x:row>
    <x:row r="45">
      <x:c r="A45" s="27" t="str">
        <x:v>CAP-LAW224</x:v>
      </x:c>
      <x:c r="B45" s="27" t="str">
        <x:v>PENDING APPROVAL</x:v>
      </x:c>
      <x:c r="C45" s="27" t="str">
        <x:v>Format for statement of deviation or variation in use of proceeds of public issue, rights issue, preferential issue and QIP dated December 24, 2019</x:v>
      </x:c>
      <x:c r="D45" s="27" t="str">
        <x:v>SEBI</x:v>
      </x:c>
      <x:c r="E45" s="27" t="str">
        <x:v>Circular / Proceeds Monitoring Disclosure</x:v>
      </x:c>
      <x:c r="F45" s="27" t="str">
        <x:v>CAP-LAW053</x:v>
      </x:c>
      <x:c r="G45" s="27" t="str">
        <x:v>Listed Equity Issuer</x:v>
      </x:c>
      <x:c r="H45" s="27" t="str">
        <x:v>Mandatory / Conditional</x:v>
      </x:c>
      <x:c r="I45" s="27" t="str">
        <x:v>INCLUDE – Listed Entity Core</x:v>
      </x:c>
      <x:c r="J45" s="27" t="str">
        <x:v>Listed entity core</x:v>
      </x:c>
      <x:c r="K45" s="27" t="str">
        <x:v>EQUITY_OR_APPLICABLE_LISTED_SECURITY</x:v>
      </x:c>
      <x:c r="L45" s="27" t="str">
        <x:v>Extract listed-company scope</x:v>
      </x:c>
      <x:c r="M45" s="27" t="str">
        <x:v>Direct listed-company family; provision-level exemptions, thresholds and security-type limits remain for P-2.</x:v>
      </x:c>
      <x:c r="N45" s="27" t="str">
        <x:v>Listed entity has raised funds through a public issue, rights issue, preferential issue or QIP and must report use of proceeds.</x:v>
      </x:c>
      <x:c r="O45" s="27" t="str">
        <x:v>https://www.sebi.gov.in/legal/circulars/dec-2019/format-on-statement-of-deviation-or-variation-for-proceeds-of-public-issue-rights-issue-preferential-issue-qualified-institutions-placement-qip-etc-_45447.html</x:v>
      </x:c>
      <x:c r="P45" s="27" t="str">
        <x:v>Yes</x:v>
      </x:c>
      <x:c r="Q45" s="27" t="str">
        <x:v>HIGH</x:v>
      </x:c>
    </x:row>
    <x:row r="46">
      <x:c r="A46" s="27" t="str">
        <x:v>CAP-LAW225</x:v>
      </x:c>
      <x:c r="B46" s="27" t="str">
        <x:v>PENDING APPROVAL</x:v>
      </x:c>
      <x:c r="C46" s="27" t="str">
        <x:v>Guidelines on issuance of non-convertible debt instruments with warrants under the QIP chapter dated August 13, 2021</x:v>
      </x:c>
      <x:c r="D46" s="27" t="str">
        <x:v>SEBI</x:v>
      </x:c>
      <x:c r="E46" s="27" t="str">
        <x:v>Circular / QIP Instrument Framework</x:v>
      </x:c>
      <x:c r="F46" s="27" t="str">
        <x:v>CAP-LAW049</x:v>
      </x:c>
      <x:c r="G46" s="27" t="str">
        <x:v>Listed Equity Issuer / Merchant Banker</x:v>
      </x:c>
      <x:c r="H46" s="27" t="str">
        <x:v>Mandatory / Conditional</x:v>
      </x:c>
      <x:c r="I46" s="27" t="str">
        <x:v>INCLUDE – Conditional Corporate Action</x:v>
      </x:c>
      <x:c r="J46" s="27" t="str">
        <x:v>Issue/corporate action</x:v>
      </x:c>
      <x:c r="K46" s="27" t="str">
        <x:v>ISSUE_OR_CORPORATE_ACTION</x:v>
      </x:c>
      <x:c r="L46" s="27" t="str">
        <x:v>Extract issuer/listed-company scope</x:v>
      </x:c>
      <x:c r="M46" s="27" t="str">
        <x:v>Applies when the listed/proposed-to-be-listed company undertakes the stated issue or corporate action.</x:v>
      </x:c>
      <x:c r="N46" s="27" t="str">
        <x:v>Listed issuer undertakes a QIP of non-convertible debt instruments together with warrants.</x:v>
      </x:c>
      <x:c r="O46" s="27" t="str">
        <x:v>https://www.sebi.gov.in/legal/circulars/aug-2021/guidelines-on-issuance-of-non-convertible-debt-instruments-along-with-warrants-ncds-with-warrants-in-terms-of-chapter-vi-qualified-institutions-placement-of-sebi-issue-of-capital-and-disclosure-_51827.html</x:v>
      </x:c>
      <x:c r="P46" s="27" t="str">
        <x:v>Yes</x:v>
      </x:c>
      <x:c r="Q46" s="27" t="str">
        <x:v>HIGH</x:v>
      </x:c>
    </x:row>
    <x:row r="47">
      <x:c r="A47" s="27" t="str">
        <x:v>CAP-LAW226</x:v>
      </x:c>
      <x:c r="B47" s="27" t="str">
        <x:v>PENDING APPROVAL</x:v>
      </x:c>
      <x:c r="C47" s="27" t="str">
        <x:v>Streamlining IPOs with UPI in ASBA and redressal of investor grievances dated March 16, 2021</x:v>
      </x:c>
      <x:c r="D47" s="27" t="str">
        <x:v>SEBI</x:v>
      </x:c>
      <x:c r="E47" s="27" t="str">
        <x:v>Circular / UPI-ASBA and Grievances</x:v>
      </x:c>
      <x:c r="F47" s="27" t="str">
        <x:v>CAP-LAW049</x:v>
      </x:c>
      <x:c r="G47" s="27" t="str">
        <x:v>Public Issue Issuer / Intermediaries</x:v>
      </x:c>
      <x:c r="H47" s="27" t="str">
        <x:v>Mandatory / Conditional</x:v>
      </x:c>
      <x:c r="I47" s="27" t="str">
        <x:v>INCLUDE – Conditional Corporate Action</x:v>
      </x:c>
      <x:c r="J47" s="27" t="str">
        <x:v>Issue/corporate action</x:v>
      </x:c>
      <x:c r="K47" s="27" t="str">
        <x:v>ISSUE_OR_CORPORATE_ACTION</x:v>
      </x:c>
      <x:c r="L47" s="27" t="str">
        <x:v>Extract issuer/listed-company scope</x:v>
      </x:c>
      <x:c r="M47" s="27" t="str">
        <x:v>Applies when the listed/proposed-to-be-listed company undertakes the stated issue or corporate action.</x:v>
      </x:c>
      <x:c r="N47" s="27" t="str">
        <x:v>Retail individual investor applies in an IPO through UPI within the ASBA framework.</x:v>
      </x:c>
      <x:c r="O47" s="27" t="str">
        <x:v>https://www.sebi.gov.in/legal/circulars/mar-2021/streamlining-the-process-of-ipos-with-upi-in-asba-and-redressal-of-investors-grievances_49522.html</x:v>
      </x:c>
      <x:c r="P47" s="27" t="str">
        <x:v>Yes</x:v>
      </x:c>
      <x:c r="Q47" s="27" t="str">
        <x:v>HIGH</x:v>
      </x:c>
    </x:row>
    <x:row r="48">
      <x:c r="A48" s="27" t="str">
        <x:v>CAP-LAW227</x:v>
      </x:c>
      <x:c r="B48" s="27" t="str">
        <x:v>PENDING APPROVAL</x:v>
      </x:c>
      <x:c r="C48" s="27" t="str">
        <x:v>Framework for considering unaffected price for transactions upon confirmation of market rumour dated May 21, 2024</x:v>
      </x:c>
      <x:c r="D48" s="27" t="str">
        <x:v>SEBI</x:v>
      </x:c>
      <x:c r="E48" s="27" t="str">
        <x:v>Circular / Pricing</x:v>
      </x:c>
      <x:c r="F48" s="27" t="str">
        <x:v>CAP-LAW053</x:v>
      </x:c>
      <x:c r="G48" s="27" t="str">
        <x:v>Listed Equity Issuer</x:v>
      </x:c>
      <x:c r="H48" s="27" t="str">
        <x:v>Mandatory / Conditional</x:v>
      </x:c>
      <x:c r="I48" s="27" t="str">
        <x:v>INCLUDE – Listed Entity Core</x:v>
      </x:c>
      <x:c r="J48" s="27" t="str">
        <x:v>Listed entity core</x:v>
      </x:c>
      <x:c r="K48" s="27" t="str">
        <x:v>EQUITY_OR_APPLICABLE_LISTED_SECURITY</x:v>
      </x:c>
      <x:c r="L48" s="27" t="str">
        <x:v>Extract listed-company scope</x:v>
      </x:c>
      <x:c r="M48" s="27" t="str">
        <x:v>Direct listed-company family; provision-level exemptions, thresholds and security-type limits remain for P-2.</x:v>
      </x:c>
      <x:c r="N48" s="27" t="str">
        <x:v>Pricing of a transaction, including an applicable preferential issue, is affected by confirmation of a market rumour under the LODR framework.</x:v>
      </x:c>
      <x:c r="O48" s="27" t="str">
        <x:v>https://www.sebi.gov.in/legal/circulars/may-2024/framework-for-considering-unaffected-price-for-transactions-upon-confirmation-of-market-rumour_83483.html</x:v>
      </x:c>
      <x:c r="P48" s="27" t="str">
        <x:v>Yes</x:v>
      </x:c>
      <x:c r="Q48" s="27" t="str">
        <x:v>HIGH</x:v>
      </x:c>
    </x:row>
    <x:row r="49">
      <x:c r="A49" s="27" t="str">
        <x:v>CAP-LAW228</x:v>
      </x:c>
      <x:c r="B49" s="27" t="str">
        <x:v>PENDING APPROVAL</x:v>
      </x:c>
      <x:c r="C49" s="27" t="str">
        <x:v>Relaxation from the applicability of the LODR Master Circular on non-compliance with Minimum Public Shareholding requirements dated April 7, 2026</x:v>
      </x:c>
      <x:c r="D49" s="27" t="str">
        <x:v>SEBI</x:v>
      </x:c>
      <x:c r="E49" s="27" t="str">
        <x:v>Circular / Temporary MPS Relief</x:v>
      </x:c>
      <x:c r="F49" s="27" t="str">
        <x:v>CAP-LAW053</x:v>
      </x:c>
      <x:c r="G49" s="27" t="str">
        <x:v>Listed Entity</x:v>
      </x:c>
      <x:c r="H49" s="27" t="str">
        <x:v>Mandatory / Conditional</x:v>
      </x:c>
      <x:c r="I49" s="27" t="str">
        <x:v>INCLUDE – Listed Entity Core</x:v>
      </x:c>
      <x:c r="J49" s="27" t="str">
        <x:v>Listed entity core</x:v>
      </x:c>
      <x:c r="K49" s="27" t="str">
        <x:v>EQUITY_OR_APPLICABLE_LISTED_SECURITY</x:v>
      </x:c>
      <x:c r="L49" s="27" t="str">
        <x:v>Extract listed-company scope</x:v>
      </x:c>
      <x:c r="M49" s="27" t="str">
        <x:v>Direct listed-company family; provision-level exemptions, thresholds and security-type limits remain for P-2.</x:v>
      </x:c>
      <x:c r="N49" s="27" t="str">
        <x:v>Listed entity is within the category and period covered by the April 7, 2026 relaxation concerning consequences of MPS non-compliance.</x:v>
      </x:c>
      <x:c r="O49" s="27" t="str">
        <x:v>https://www.sebi.gov.in/legal/circulars/apr-2026/relaxation-from-the-applicability-of-sebi-master-circular-for-compliance-with-the-provisions-of-the-sebi-listing-obligations-and-disclosure-requirements-regulations-2015-on-non-compliance-with-the-_100787.html</x:v>
      </x:c>
      <x:c r="P49" s="27" t="str">
        <x:v>Yes</x:v>
      </x:c>
      <x:c r="Q49" s="27" t="str">
        <x:v>HIGH</x:v>
      </x:c>
    </x:row>
    <x:row r="50">
      <x:c r="A50" s="27" t="str">
        <x:v>CAP-LAW229</x:v>
      </x:c>
      <x:c r="B50" s="27" t="str">
        <x:v>PENDING APPROVAL</x:v>
      </x:c>
      <x:c r="C50" s="27" t="str">
        <x:v>Implementation of recommendations of the Expert Committee for facilitating ease of doing business for listed entities dated December 31, 2024</x:v>
      </x:c>
      <x:c r="D50" s="27" t="str">
        <x:v>SEBI</x:v>
      </x:c>
      <x:c r="E50" s="27" t="str">
        <x:v>Circular / Ease of Doing Business</x:v>
      </x:c>
      <x:c r="F50" s="27" t="str">
        <x:v>CAP-LAW053</x:v>
      </x:c>
      <x:c r="G50" s="27" t="str">
        <x:v>Listed Entity</x:v>
      </x:c>
      <x:c r="H50" s="27" t="str">
        <x:v>Mandatory / Conditional</x:v>
      </x:c>
      <x:c r="I50" s="27" t="str">
        <x:v>INCLUDE – Listed Entity Core</x:v>
      </x:c>
      <x:c r="J50" s="27" t="str">
        <x:v>Listed entity core</x:v>
      </x:c>
      <x:c r="K50" s="27" t="str">
        <x:v>EQUITY_OR_APPLICABLE_LISTED_SECURITY</x:v>
      </x:c>
      <x:c r="L50" s="27" t="str">
        <x:v>Extract listed-company scope</x:v>
      </x:c>
      <x:c r="M50" s="27" t="str">
        <x:v>Direct listed-company family; provision-level exemptions, thresholds and security-type limits remain for P-2.</x:v>
      </x:c>
      <x:c r="N50" s="27" t="str">
        <x:v>Listed entity is subject to revised LODR governance, disclosure, secretarial-audit, filing or process requirements implemented through the circular.</x:v>
      </x:c>
      <x:c r="O50" s="27" t="str">
        <x:v>https://www.sebi.gov.in/legal/circulars/dec-2024/circular-for-implementation-of-recommendations-of-the-expert-committee-for-facilitating-ease-of-doing-business-for-listed-entities_90406.html</x:v>
      </x:c>
      <x:c r="P50" s="27" t="str">
        <x:v>Yes</x:v>
      </x:c>
      <x:c r="Q50" s="27" t="str">
        <x:v>HIGH</x:v>
      </x:c>
    </x:row>
    <x:row r="51">
      <x:c r="A51" s="27" t="str">
        <x:v>CAP-LAW230</x:v>
      </x:c>
      <x:c r="B51" s="27" t="str">
        <x:v>PENDING APPROVAL</x:v>
      </x:c>
      <x:c r="C51" s="27" t="str">
        <x:v>Industry Standards on Regulation 30 of the SEBI LODR Regulations dated February 25, 2025</x:v>
      </x:c>
      <x:c r="D51" s="27" t="str">
        <x:v>SEBI</x:v>
      </x:c>
      <x:c r="E51" s="27" t="str">
        <x:v>Circular / Industry Standards</x:v>
      </x:c>
      <x:c r="F51" s="27" t="str">
        <x:v>CAP-LAW053</x:v>
      </x:c>
      <x:c r="G51" s="27" t="str">
        <x:v>Listed Entity</x:v>
      </x:c>
      <x:c r="H51" s="27" t="str">
        <x:v>Mandatory / Conditional</x:v>
      </x:c>
      <x:c r="I51" s="27" t="str">
        <x:v>INCLUDE – Listed Entity Core</x:v>
      </x:c>
      <x:c r="J51" s="27" t="str">
        <x:v>Listed entity core</x:v>
      </x:c>
      <x:c r="K51" s="27" t="str">
        <x:v>EQUITY_OR_APPLICABLE_LISTED_SECURITY</x:v>
      </x:c>
      <x:c r="L51" s="27" t="str">
        <x:v>Extract listed-company scope</x:v>
      </x:c>
      <x:c r="M51" s="27" t="str">
        <x:v>Direct listed-company family; provision-level exemptions, thresholds and security-type limits remain for P-2.</x:v>
      </x:c>
      <x:c r="N51" s="27" t="str">
        <x:v>Listed entity assesses, prepares, approves or disseminates disclosure of an event or information under Regulation 30 and Schedule III.</x:v>
      </x:c>
      <x:c r="O51" s="27" t="str">
        <x:v>https://www.sebi.gov.in/legal/circulars/feb-2025/industry-standards-on-regulation-30-of-sebi-listing-obligations-and-disclosure-requirements-regulations-2015_92172.html</x:v>
      </x:c>
      <x:c r="P51" s="27" t="str">
        <x:v>Yes</x:v>
      </x:c>
      <x:c r="Q51" s="27" t="str">
        <x:v>HIGH</x:v>
      </x:c>
    </x:row>
    <x:row r="52">
      <x:c r="A52" s="27" t="str">
        <x:v>CAP-LAW231</x:v>
      </x:c>
      <x:c r="B52" s="27" t="str">
        <x:v>PENDING APPROVAL</x:v>
      </x:c>
      <x:c r="C52" s="27" t="str">
        <x:v>Minimum information to be provided to the Audit Committee and shareholders for approval of Related Party Transactions dated October 13, 2025</x:v>
      </x:c>
      <x:c r="D52" s="27" t="str">
        <x:v>SEBI</x:v>
      </x:c>
      <x:c r="E52" s="27" t="str">
        <x:v>Circular / Related Party Transaction Standards</x:v>
      </x:c>
      <x:c r="F52" s="27" t="str">
        <x:v>CAP-LAW053</x:v>
      </x:c>
      <x:c r="G52" s="27" t="str">
        <x:v>Listed Entity</x:v>
      </x:c>
      <x:c r="H52" s="27" t="str">
        <x:v>Mandatory / Conditional</x:v>
      </x:c>
      <x:c r="I52" s="27" t="str">
        <x:v>INCLUDE – Listed Entity Core</x:v>
      </x:c>
      <x:c r="J52" s="27" t="str">
        <x:v>Listed entity core</x:v>
      </x:c>
      <x:c r="K52" s="27" t="str">
        <x:v>EQUITY_OR_APPLICABLE_LISTED_SECURITY</x:v>
      </x:c>
      <x:c r="L52" s="27" t="str">
        <x:v>Extract listed-company scope</x:v>
      </x:c>
      <x:c r="M52" s="27" t="str">
        <x:v>Direct listed-company family; provision-level exemptions, thresholds and security-type limits remain for P-2.</x:v>
      </x:c>
      <x:c r="N52" s="27" t="str">
        <x:v>Listed entity or subsidiary proposes, reviews, renews or modifies a related-party transaction requiring audit committee or shareholder approval.</x:v>
      </x:c>
      <x:c r="O52" s="27" t="str">
        <x:v>https://www.sebi.gov.in/legal/circulars/oct-2025/minimum-information-to-be-provided-to-the-audit-committee-and-shareholders-for-approval-of-related-party-transactions_97281.html</x:v>
      </x:c>
      <x:c r="P52" s="27" t="str">
        <x:v>Yes</x:v>
      </x:c>
      <x:c r="Q52" s="27" t="str">
        <x:v>HIGH</x:v>
      </x:c>
    </x:row>
    <x:row r="53">
      <x:c r="A53" s="27" t="str">
        <x:v>CAP-LAW232</x:v>
      </x:c>
      <x:c r="B53" s="27" t="str">
        <x:v>PENDING APPROVAL</x:v>
      </x:c>
      <x:c r="C53" s="27" t="str">
        <x:v>Disclosure of material events or information under Regulations 30 and 30A of the SEBI LODR Regulations dated July 13, 2023</x:v>
      </x:c>
      <x:c r="D53" s="27" t="str">
        <x:v>SEBI</x:v>
      </x:c>
      <x:c r="E53" s="27" t="str">
        <x:v>Circular / Material Event Disclosure</x:v>
      </x:c>
      <x:c r="F53" s="27" t="str">
        <x:v>CAP-LAW053</x:v>
      </x:c>
      <x:c r="G53" s="27" t="str">
        <x:v>Listed Entity</x:v>
      </x:c>
      <x:c r="H53" s="27" t="str">
        <x:v>Mandatory / Conditional</x:v>
      </x:c>
      <x:c r="I53" s="27" t="str">
        <x:v>INCLUDE – Listed Entity Core</x:v>
      </x:c>
      <x:c r="J53" s="27" t="str">
        <x:v>Listed entity core</x:v>
      </x:c>
      <x:c r="K53" s="27" t="str">
        <x:v>EQUITY_OR_APPLICABLE_LISTED_SECURITY</x:v>
      </x:c>
      <x:c r="L53" s="27" t="str">
        <x:v>Extract listed-company scope</x:v>
      </x:c>
      <x:c r="M53" s="27" t="str">
        <x:v>Direct listed-company family; provision-level exemptions, thresholds and security-type limits remain for P-2.</x:v>
      </x:c>
      <x:c r="N53" s="27" t="str">
        <x:v>Listed entity experiences or becomes aware of a Schedule III event, material information or an agreement required to be disclosed under Regulations 30 or 30A.</x:v>
      </x:c>
      <x:c r="O53" s="27" t="str">
        <x:v>https://www.sebi.gov.in/legal/circulars/jul-2023/disclosure-of-material-events-information-by-listed-entities-under-regulations-30-and-30a-of-securities-and-exchange-board-of-india-listing-obligations-and-disclosure-requirements-regulations-201-_73910.html</x:v>
      </x:c>
      <x:c r="P53" s="27" t="str">
        <x:v>Yes</x:v>
      </x:c>
      <x:c r="Q53" s="27" t="str">
        <x:v>HIGH</x:v>
      </x:c>
    </x:row>
    <x:row r="54">
      <x:c r="A54" s="27" t="str">
        <x:v>CAP-LAW233</x:v>
      </x:c>
      <x:c r="B54" s="27" t="str">
        <x:v>PENDING APPROVAL</x:v>
      </x:c>
      <x:c r="C54" s="27" t="str">
        <x:v>Format of compliance report on Corporate Governance by listed entities dated May 31, 2021</x:v>
      </x:c>
      <x:c r="D54" s="27" t="str">
        <x:v>SEBI</x:v>
      </x:c>
      <x:c r="E54" s="27" t="str">
        <x:v>Circular / Governance Reporting Format</x:v>
      </x:c>
      <x:c r="F54" s="27" t="str">
        <x:v>CAP-LAW053</x:v>
      </x:c>
      <x:c r="G54" s="27" t="str">
        <x:v>Listed Entity</x:v>
      </x:c>
      <x:c r="H54" s="27" t="str">
        <x:v>Mandatory / Conditional</x:v>
      </x:c>
      <x:c r="I54" s="27" t="str">
        <x:v>INCLUDE – Listed Entity Core</x:v>
      </x:c>
      <x:c r="J54" s="27" t="str">
        <x:v>Listed entity core</x:v>
      </x:c>
      <x:c r="K54" s="27" t="str">
        <x:v>EQUITY_OR_APPLICABLE_LISTED_SECURITY</x:v>
      </x:c>
      <x:c r="L54" s="27" t="str">
        <x:v>Extract listed-company scope</x:v>
      </x:c>
      <x:c r="M54" s="27" t="str">
        <x:v>Direct listed-company family; provision-level exemptions, thresholds and security-type limits remain for P-2.</x:v>
      </x:c>
      <x:c r="N54" s="27" t="str">
        <x:v>Listed entity is required to submit quarterly, annual or other prescribed corporate-governance compliance reports.</x:v>
      </x:c>
      <x:c r="O54" s="27" t="str">
        <x:v>https://www.sebi.gov.in/legal/circulars/may-2021/format-of-compliance-report-on-corporate-governance-by-listed-entities_50338.html</x:v>
      </x:c>
      <x:c r="P54" s="27" t="str">
        <x:v>Yes</x:v>
      </x:c>
      <x:c r="Q54" s="27" t="str">
        <x:v>HIGH</x:v>
      </x:c>
    </x:row>
    <x:row r="55">
      <x:c r="A55" s="27" t="str">
        <x:v>CAP-LAW234</x:v>
      </x:c>
      <x:c r="B55" s="27" t="str">
        <x:v>PENDING APPROVAL</x:v>
      </x:c>
      <x:c r="C55" s="27" t="str">
        <x:v>Format for annual secretarial audit report and annual secretarial compliance report for listed entities and material subsidiaries dated February 8, 2019</x:v>
      </x:c>
      <x:c r="D55" s="27" t="str">
        <x:v>SEBI</x:v>
      </x:c>
      <x:c r="E55" s="27" t="str">
        <x:v>Circular / Secretarial Audit Format</x:v>
      </x:c>
      <x:c r="F55" s="27" t="str">
        <x:v>CAP-LAW053</x:v>
      </x:c>
      <x:c r="G55" s="27" t="str">
        <x:v>Listed Entity / Material Subsidiary</x:v>
      </x:c>
      <x:c r="H55" s="27" t="str">
        <x:v>Mandatory / Conditional</x:v>
      </x:c>
      <x:c r="I55" s="27" t="str">
        <x:v>INCLUDE – Listed Entity Core</x:v>
      </x:c>
      <x:c r="J55" s="27" t="str">
        <x:v>Listed entity core</x:v>
      </x:c>
      <x:c r="K55" s="27" t="str">
        <x:v>EQUITY_OR_APPLICABLE_LISTED_SECURITY</x:v>
      </x:c>
      <x:c r="L55" s="27" t="str">
        <x:v>Extract listed-company scope</x:v>
      </x:c>
      <x:c r="M55" s="27" t="str">
        <x:v>Direct listed-company family; provision-level exemptions, thresholds and security-type limits remain for P-2.</x:v>
      </x:c>
      <x:c r="N55" s="27" t="str">
        <x:v>Listed entity or material unlisted Indian subsidiary prepares the annual secretarial audit report or annual secretarial compliance report.</x:v>
      </x:c>
      <x:c r="O55" s="27" t="str">
        <x:v>https://www.sebi.gov.in/legal/circulars/feb-2019/format-for-annual-secretarial-audit-report-and-annual-secretarial-compliance-report-for-listed-entities-and-their-material-subsidiaries_42015.html</x:v>
      </x:c>
      <x:c r="P55" s="27" t="str">
        <x:v>Yes</x:v>
      </x:c>
      <x:c r="Q55" s="27" t="str">
        <x:v>HIGH</x:v>
      </x:c>
    </x:row>
    <x:row r="56">
      <x:c r="A56" s="27" t="str">
        <x:v>CAP-LAW235</x:v>
      </x:c>
      <x:c r="B56" s="27" t="str">
        <x:v>PENDING APPROVAL</x:v>
      </x:c>
      <x:c r="C56" s="27" t="str">
        <x:v>Disclosure of shareholding pattern of promoters and promoter-group entities dated August 13, 2021</x:v>
      </x:c>
      <x:c r="D56" s="27" t="str">
        <x:v>SEBI</x:v>
      </x:c>
      <x:c r="E56" s="27" t="str">
        <x:v>Circular / Shareholding Pattern Disclosure</x:v>
      </x:c>
      <x:c r="F56" s="27" t="str">
        <x:v>CAP-LAW053</x:v>
      </x:c>
      <x:c r="G56" s="27" t="str">
        <x:v>Listed Entity</x:v>
      </x:c>
      <x:c r="H56" s="27" t="str">
        <x:v>Mandatory / Conditional</x:v>
      </x:c>
      <x:c r="I56" s="27" t="str">
        <x:v>INCLUDE – Listed Entity Core</x:v>
      </x:c>
      <x:c r="J56" s="27" t="str">
        <x:v>Listed entity core</x:v>
      </x:c>
      <x:c r="K56" s="27" t="str">
        <x:v>EQUITY_OR_APPLICABLE_LISTED_SECURITY</x:v>
      </x:c>
      <x:c r="L56" s="27" t="str">
        <x:v>Extract listed-company scope</x:v>
      </x:c>
      <x:c r="M56" s="27" t="str">
        <x:v>Direct listed-company family; provision-level exemptions, thresholds and security-type limits remain for P-2.</x:v>
      </x:c>
      <x:c r="N56" s="27" t="str">
        <x:v>Listed entity files its shareholding pattern and identifies promoter and promoter-group entities.</x:v>
      </x:c>
      <x:c r="O56" s="27" t="str">
        <x:v>https://www.sebi.gov.in/legal/circulars/aug-2021/disclosure-of-shareholding-pattern-of-promoter-s-and-promoter-group-entities_51847.html</x:v>
      </x:c>
      <x:c r="P56" s="27" t="str">
        <x:v>Yes</x:v>
      </x:c>
      <x:c r="Q56" s="27" t="str">
        <x:v>HIGH</x:v>
      </x:c>
    </x:row>
    <x:row r="57">
      <x:c r="A57" s="27" t="str">
        <x:v>CAP-LAW236</x:v>
      </x:c>
      <x:c r="B57" s="27" t="str">
        <x:v>PENDING APPROVAL</x:v>
      </x:c>
      <x:c r="C57" s="27" t="str">
        <x:v>Disclosure of significant beneficial ownership in the shareholding pattern dated December 7, 2018</x:v>
      </x:c>
      <x:c r="D57" s="27" t="str">
        <x:v>SEBI</x:v>
      </x:c>
      <x:c r="E57" s="27" t="str">
        <x:v>Circular / Significant Beneficial Ownership Disclosure</x:v>
      </x:c>
      <x:c r="F57" s="27" t="str">
        <x:v>CAP-LAW053</x:v>
      </x:c>
      <x:c r="G57" s="27" t="str">
        <x:v>Listed Entity</x:v>
      </x:c>
      <x:c r="H57" s="27" t="str">
        <x:v>Mandatory / Conditional</x:v>
      </x:c>
      <x:c r="I57" s="27" t="str">
        <x:v>INCLUDE – Listed Entity Core</x:v>
      </x:c>
      <x:c r="J57" s="27" t="str">
        <x:v>Listed entity core</x:v>
      </x:c>
      <x:c r="K57" s="27" t="str">
        <x:v>EQUITY_OR_APPLICABLE_LISTED_SECURITY</x:v>
      </x:c>
      <x:c r="L57" s="27" t="str">
        <x:v>Extract listed-company scope</x:v>
      </x:c>
      <x:c r="M57" s="27" t="str">
        <x:v>Direct listed-company family; provision-level exemptions, thresholds and security-type limits remain for P-2.</x:v>
      </x:c>
      <x:c r="N57" s="27" t="str">
        <x:v>Listed entity has significant beneficial owners whose holdings must be disclosed through the prescribed shareholding-pattern framework.</x:v>
      </x:c>
      <x:c r="O57" s="27" t="str">
        <x:v>https://www.sebi.gov.in/legal/circulars/dec-2018/disclosure-of-significant-beneficial-ownership-in-the-shareholding-pattern_41245.html</x:v>
      </x:c>
      <x:c r="P57" s="27" t="str">
        <x:v>Yes</x:v>
      </x:c>
      <x:c r="Q57" s="27" t="str">
        <x:v>HIGH</x:v>
      </x:c>
    </x:row>
    <x:row r="58">
      <x:c r="A58" s="27" t="str">
        <x:v>CAP-LAW237</x:v>
      </x:c>
      <x:c r="B58" s="27" t="str">
        <x:v>PENDING APPROVAL</x:v>
      </x:c>
      <x:c r="C58" s="27" t="str">
        <x:v>Master Circular for Substantial Acquisition of Shares and Takeovers dated February 16, 2023</x:v>
      </x:c>
      <x:c r="D58" s="27" t="str">
        <x:v>SEBI</x:v>
      </x:c>
      <x:c r="E58" s="27" t="str">
        <x:v>Master Circular</x:v>
      </x:c>
      <x:c r="F58" s="27" t="str">
        <x:v>CAP-LAW060</x:v>
      </x:c>
      <x:c r="G58" s="27" t="str">
        <x:v>Listed Equity Issuer / Acquirer / Merchant Banker</x:v>
      </x:c>
      <x:c r="H58" s="27" t="str">
        <x:v>Mandatory</x:v>
      </x:c>
      <x:c r="I58" s="27" t="str">
        <x:v>INCLUDE – Listed Entity Core</x:v>
      </x:c>
      <x:c r="J58" s="27" t="str">
        <x:v>Listed entity core</x:v>
      </x:c>
      <x:c r="K58" s="27" t="str">
        <x:v>EQUITY_OR_APPLICABLE_LISTED_SECURITY</x:v>
      </x:c>
      <x:c r="L58" s="27" t="str">
        <x:v>Extract listed-company scope</x:v>
      </x:c>
      <x:c r="M58" s="27" t="str">
        <x:v>Direct listed-company family; provision-level exemptions, thresholds and security-type limits remain for P-2.</x:v>
      </x:c>
      <x:c r="N58" s="27" t="str">
        <x:v>Acquisition of shares, voting rights or control in a listed target company, open offer, exemption report or related takeover filing.</x:v>
      </x:c>
      <x:c r="O58" s="27" t="str">
        <x:v>https://www.sebi.gov.in/legal/master-circulars/feb-2023/master-circular-for-substantial-acquisition-of-shares-and-takeovers_68091.html</x:v>
      </x:c>
      <x:c r="P58" s="27" t="str">
        <x:v>Yes</x:v>
      </x:c>
      <x:c r="Q58" s="27" t="str">
        <x:v>HIGH</x:v>
      </x:c>
    </x:row>
    <x:row r="59">
      <x:c r="A59" s="27" t="str">
        <x:v>CAP-LAW238</x:v>
      </x:c>
      <x:c r="B59" s="27" t="str">
        <x:v>PENDING APPROVAL</x:v>
      </x:c>
      <x:c r="C59" s="27" t="str">
        <x:v>Online Filing System for reports under Regulation 10(7) of the SAST Regulations dated March 20, 2025</x:v>
      </x:c>
      <x:c r="D59" s="27" t="str">
        <x:v>SEBI</x:v>
      </x:c>
      <x:c r="E59" s="27" t="str">
        <x:v>Circular / Online Filing Framework</x:v>
      </x:c>
      <x:c r="F59" s="27" t="str">
        <x:v>CAP-LAW060</x:v>
      </x:c>
      <x:c r="G59" s="27" t="str">
        <x:v>Acquirer / Person Acting in Concert / Merchant Banker</x:v>
      </x:c>
      <x:c r="H59" s="27" t="str">
        <x:v>Mandatory / Conditional</x:v>
      </x:c>
      <x:c r="I59" s="27" t="str">
        <x:v>INCLUDE – Listed Entity Core</x:v>
      </x:c>
      <x:c r="J59" s="27" t="str">
        <x:v>Listed entity core</x:v>
      </x:c>
      <x:c r="K59" s="27" t="str">
        <x:v>EQUITY_OR_APPLICABLE_LISTED_SECURITY</x:v>
      </x:c>
      <x:c r="L59" s="27" t="str">
        <x:v>Extract listed-company scope</x:v>
      </x:c>
      <x:c r="M59" s="27" t="str">
        <x:v>Direct listed-company family; provision-level exemptions, thresholds and security-type limits remain for P-2.</x:v>
      </x:c>
      <x:c r="N59" s="27" t="str">
        <x:v>An acquisition is claimed as exempt under Regulation 10 and requires a report under Regulation 10(7).</x:v>
      </x:c>
      <x:c r="O59" s="27" t="str">
        <x:v>https://www.sebi.gov.in/legal/circulars/mar-2025/online-filing-system-for-reports-filed-under-regulation-10-7-of-sebi-substantial-acquisition-of-shares-and-takeovers-regulations-2011_92791.html</x:v>
      </x:c>
      <x:c r="P59" s="27" t="str">
        <x:v>Yes</x:v>
      </x:c>
      <x:c r="Q59" s="27" t="str">
        <x:v>HIGH</x:v>
      </x:c>
    </x:row>
    <x:row r="60">
      <x:c r="A60" s="27" t="str">
        <x:v>CAP-LAW239</x:v>
      </x:c>
      <x:c r="B60" s="27" t="str">
        <x:v>PENDING APPROVAL</x:v>
      </x:c>
      <x:c r="C60" s="27" t="str">
        <x:v>Operationalisation of freezing of promoter holdings at ISIN level under the Buy-back Regulations dated July 21, 2026</x:v>
      </x:c>
      <x:c r="D60" s="27" t="str">
        <x:v>SEBI</x:v>
      </x:c>
      <x:c r="E60" s="27" t="str">
        <x:v>Circular / Buy-back Operational Framework</x:v>
      </x:c>
      <x:c r="F60" s="27" t="str">
        <x:v>CAP-LAW047</x:v>
      </x:c>
      <x:c r="G60" s="27" t="str">
        <x:v>Listed Equity Issuer / Promoter and Promoter Group / Depository</x:v>
      </x:c>
      <x:c r="H60" s="27" t="str">
        <x:v>Mandatory</x:v>
      </x:c>
      <x:c r="I60" s="27" t="str">
        <x:v>INCLUDE – Conditional Corporate Action</x:v>
      </x:c>
      <x:c r="J60" s="27" t="str">
        <x:v>Issue/corporate action</x:v>
      </x:c>
      <x:c r="K60" s="27" t="str">
        <x:v>ISSUE_OR_CORPORATE_ACTION</x:v>
      </x:c>
      <x:c r="L60" s="27" t="str">
        <x:v>Extract issuer/listed-company scope</x:v>
      </x:c>
      <x:c r="M60" s="27" t="str">
        <x:v>Applies when the listed/proposed-to-be-listed company undertakes the stated issue or corporate action.</x:v>
      </x:c>
      <x:c r="N60" s="27" t="str">
        <x:v>A listed company undertakes a tender-offer buy-back subject to Regulation 24(i)(ea).</x:v>
      </x:c>
      <x:c r="O60" s="27" t="str">
        <x:v>https://www.sebi.gov.in/legal/circulars/jul-2026/operationalisation-of-freezing-of-holdings-of-promoter-and-promoter-group-including-their-associates-promoter-holdings-at-the-isin-level-under-regulation-24-i-ea-of-the-sebi-buy-back-of-securitie-_102978.html</x:v>
      </x:c>
      <x:c r="P60" s="27" t="str">
        <x:v>Yes</x:v>
      </x:c>
      <x:c r="Q60" s="27" t="str">
        <x:v>HIGH</x:v>
      </x:c>
    </x:row>
    <x:row r="61">
      <x:c r="A61" s="27" t="str">
        <x:v>CAP-LAW246</x:v>
      </x:c>
      <x:c r="B61" s="27" t="str">
        <x:v>PENDING APPROVAL</x:v>
      </x:c>
      <x:c r="C61" s="27" t="str">
        <x:v>Reduction in the timeline for listing of debt securities and Non-convertible Redeemable Preference Shares to T+3 working days from existing T+6 working days dated September 26, 2024</x:v>
      </x:c>
      <x:c r="D61" s="27" t="str">
        <x:v>SEBI</x:v>
      </x:c>
      <x:c r="E61" s="27" t="str">
        <x:v>Circular / Framework</x:v>
      </x:c>
      <x:c r="F61" s="27" t="str">
        <x:v>CAP-LAW041</x:v>
      </x:c>
      <x:c r="G61" s="27" t="str">
        <x:v>All / As Applicable</x:v>
      </x:c>
      <x:c r="H61" s="27" t="str">
        <x:v>Mandatory</x:v>
      </x:c>
      <x:c r="I61" s="27" t="str">
        <x:v>INCLUDE – Debt/Security-Type</x:v>
      </x:c>
      <x:c r="J61" s="27" t="str">
        <x:v>Debt and designated securities</x:v>
      </x:c>
      <x:c r="K61" s="27" t="str">
        <x:v>DEBT_OR_OTHER_SECURITY_LISTED</x:v>
      </x:c>
      <x:c r="L61" s="27" t="str">
        <x:v>Extract issuer-facing scope</x:v>
      </x:c>
      <x:c r="M61" s="27" t="str">
        <x:v>Applies only to the relevant listed debt or designated-security issuance/continuing-compliance pathway.</x:v>
      </x:c>
      <x:c r="N61" s="27" t="str">
        <x:v>Public issue of covered debt securities/NCRPS; after completion of the one-year optional period, all such listings occur on T+3 basis.</x:v>
      </x:c>
      <x:c r="O61" s="27" t="str">
        <x:v>https://www.sebi.gov.in/legal/circulars/sep-2024/reduction-in-the-timeline-for-listing-of-debt-securities-and-non-convertible-redeemable-preference-shares-to-t-3-working-days-from-existing-t-6-working-days-as-an-option-to-issuers-for-a-period-of-_87014.html</x:v>
      </x:c>
      <x:c r="P61" s="27" t="str">
        <x:v>Yes</x:v>
      </x:c>
      <x:c r="Q61" s="27" t="str">
        <x:v>HIGH</x:v>
      </x:c>
    </x:row>
    <x:row r="62">
      <x:c r="A62" s="27" t="str">
        <x:v>CAP-LAW247</x:v>
      </x:c>
      <x:c r="B62" s="27" t="str">
        <x:v>PENDING APPROVAL</x:v>
      </x:c>
      <x:c r="C62" s="27" t="str">
        <x:v>Modification in the conditions specified for reduction in denomination of debt securities dated December 18, 2025</x:v>
      </x:c>
      <x:c r="D62" s="27" t="str">
        <x:v>SEBI</x:v>
      </x:c>
      <x:c r="E62" s="27" t="str">
        <x:v>Circular / Framework</x:v>
      </x:c>
      <x:c r="F62" s="27" t="str">
        <x:v>CAP-LAW041</x:v>
      </x:c>
      <x:c r="G62" s="27" t="str">
        <x:v>All / As Applicable</x:v>
      </x:c>
      <x:c r="H62" s="27" t="str">
        <x:v>Conditional</x:v>
      </x:c>
      <x:c r="I62" s="27" t="str">
        <x:v>INCLUDE – Debt/Security-Type</x:v>
      </x:c>
      <x:c r="J62" s="27" t="str">
        <x:v>Debt and designated securities</x:v>
      </x:c>
      <x:c r="K62" s="27" t="str">
        <x:v>DEBT_OR_OTHER_SECURITY_LISTED</x:v>
      </x:c>
      <x:c r="L62" s="27" t="str">
        <x:v>Extract issuer-facing scope</x:v>
      </x:c>
      <x:c r="M62" s="27" t="str">
        <x:v>Applies only to the relevant listed debt or designated-security issuance/continuing-compliance pathway.</x:v>
      </x:c>
      <x:c r="N62" s="27" t="str">
        <x:v>Issuer uses a reduced-denomination structure for debt securities under the conditions prescribed by SEBI.</x:v>
      </x:c>
      <x:c r="O62" s="27" t="str">
        <x:v>https://www.sebi.gov.in/legal/circulars/dec-2025/modification-in-the-conditions-specified-for-reduction-in-denomination-of-debt-securities_98463.html</x:v>
      </x:c>
      <x:c r="P62" s="27" t="str">
        <x:v>Yes</x:v>
      </x:c>
      <x:c r="Q62" s="27" t="str">
        <x:v>HIGH</x:v>
      </x:c>
    </x:row>
    <x:row r="63">
      <x:c r="A63" s="27" t="str">
        <x:v>CAP-LAW248</x:v>
      </x:c>
      <x:c r="B63" s="27" t="str">
        <x:v>PENDING APPROVAL</x:v>
      </x:c>
      <x:c r="C63" s="27" t="str">
        <x:v>Mandating periodic disclosure requirements- Securitised Debt Instruments (SDIs) dated December 16, 2025</x:v>
      </x:c>
      <x:c r="D63" s="27" t="str">
        <x:v>SEBI</x:v>
      </x:c>
      <x:c r="E63" s="27" t="str">
        <x:v>Circular / Framework</x:v>
      </x:c>
      <x:c r="F63" s="27" t="str">
        <x:v>CAP-LAW064</x:v>
      </x:c>
      <x:c r="G63" s="27" t="str">
        <x:v>Securitisation / Security Receipt</x:v>
      </x:c>
      <x:c r="H63" s="27" t="str">
        <x:v>Mandatory / Conditional</x:v>
      </x:c>
      <x:c r="I63" s="27" t="str">
        <x:v>INCLUDE – Debt/Security-Type</x:v>
      </x:c>
      <x:c r="J63" s="27" t="str">
        <x:v>Debt and designated securities</x:v>
      </x:c>
      <x:c r="K63" s="27" t="str">
        <x:v>DEBT_OR_OTHER_SECURITY_LISTED</x:v>
      </x:c>
      <x:c r="L63" s="27" t="str">
        <x:v>Extract issuer-facing scope</x:v>
      </x:c>
      <x:c r="M63" s="27" t="str">
        <x:v>Applies only to the relevant listed debt or designated-security issuance/continuing-compliance pathway.</x:v>
      </x:c>
      <x:c r="N63" s="27" t="str">
        <x:v>Issuer/trustee of listed securitised debt instruments subject to periodic disclosure requirements.</x:v>
      </x:c>
      <x:c r="O63" s="27" t="str">
        <x:v>https://www.sebi.gov.in/legal/circulars/dec-2025/mandating-periodic-disclosure-requirements-securitised-debt-instruments-sdis-_98409.html</x:v>
      </x:c>
      <x:c r="P63" s="27" t="str">
        <x:v>Yes</x:v>
      </x:c>
      <x:c r="Q63" s="27" t="str">
        <x:v>HIGH</x:v>
      </x:c>
    </x:row>
    <x:row r="64">
      <x:c r="A64" s="27" t="str">
        <x:v>CAP-LAW249</x:v>
      </x:c>
      <x:c r="B64" s="27" t="str">
        <x:v>PENDING APPROVAL</x:v>
      </x:c>
      <x:c r="C64" s="27" t="str">
        <x:v>Revised Norms for appointment of an independent third-party reviewer/ certifier for green debt security dated February 27, 2026</x:v>
      </x:c>
      <x:c r="D64" s="27" t="str">
        <x:v>SEBI</x:v>
      </x:c>
      <x:c r="E64" s="27" t="str">
        <x:v>Circular / Framework</x:v>
      </x:c>
      <x:c r="F64" s="27" t="str">
        <x:v>CAP-LAW041</x:v>
      </x:c>
      <x:c r="G64" s="27" t="str">
        <x:v>Green Debt Security</x:v>
      </x:c>
      <x:c r="H64" s="27" t="str">
        <x:v>Conditional</x:v>
      </x:c>
      <x:c r="I64" s="27" t="str">
        <x:v>INCLUDE – Debt/Security-Type</x:v>
      </x:c>
      <x:c r="J64" s="27" t="str">
        <x:v>Debt and designated securities</x:v>
      </x:c>
      <x:c r="K64" s="27" t="str">
        <x:v>DEBT_OR_OTHER_SECURITY_LISTED</x:v>
      </x:c>
      <x:c r="L64" s="27" t="str">
        <x:v>Extract issuer-facing scope</x:v>
      </x:c>
      <x:c r="M64" s="27" t="str">
        <x:v>Applies only to the relevant listed debt or designated-security issuance/continuing-compliance pathway.</x:v>
      </x:c>
      <x:c r="N64" s="27" t="str">
        <x:v>Issuer offers or has outstanding green debt securities requiring independent external review/certification.</x:v>
      </x:c>
      <x:c r="O64" s="27" t="str">
        <x:v>https://www.sebi.gov.in/legal/circulars/feb-2026/revised-norms-for-appointment-of-an-independent-third-party-reviewer-certifier-for-green-debt-security_100043.html</x:v>
      </x:c>
      <x:c r="P64" s="27" t="str">
        <x:v>Yes</x:v>
      </x:c>
      <x:c r="Q64" s="27" t="str">
        <x:v>HIGH</x:v>
      </x:c>
    </x:row>
    <x:row r="65">
      <x:c r="A65" s="27" t="str">
        <x:v>CAP-LAW250</x:v>
      </x:c>
      <x:c r="B65" s="27" t="str">
        <x:v>PENDING APPROVAL</x:v>
      </x:c>
      <x:c r="C65" s="27" t="str">
        <x:v>Revised disclosure requirements for issuance and listing of Green Debt Securities dated February 6, 2023</x:v>
      </x:c>
      <x:c r="D65" s="27" t="str">
        <x:v>SEBI</x:v>
      </x:c>
      <x:c r="E65" s="27" t="str">
        <x:v>Circular / Framework</x:v>
      </x:c>
      <x:c r="F65" s="27" t="str">
        <x:v>CAP-LAW041</x:v>
      </x:c>
      <x:c r="G65" s="27" t="str">
        <x:v>Green Debt Security</x:v>
      </x:c>
      <x:c r="H65" s="27" t="str">
        <x:v>Conditional</x:v>
      </x:c>
      <x:c r="I65" s="27" t="str">
        <x:v>INCLUDE – Debt/Security-Type</x:v>
      </x:c>
      <x:c r="J65" s="27" t="str">
        <x:v>Debt and designated securities</x:v>
      </x:c>
      <x:c r="K65" s="27" t="str">
        <x:v>DEBT_OR_OTHER_SECURITY_LISTED</x:v>
      </x:c>
      <x:c r="L65" s="27" t="str">
        <x:v>Extract issuer-facing scope</x:v>
      </x:c>
      <x:c r="M65" s="27" t="str">
        <x:v>Applies only to the relevant listed debt or designated-security issuance/continuing-compliance pathway.</x:v>
      </x:c>
      <x:c r="N65" s="27" t="str">
        <x:v>Issuer raises funds through green debt securities.</x:v>
      </x:c>
      <x:c r="O65" s="27" t="str">
        <x:v>https://www.sebi.gov.in/legal/circulars/feb-2023/revised-disclosure-requirements-for-issuance-and-listing-of-green-debt-securities_67837.html</x:v>
      </x:c>
      <x:c r="P65" s="27" t="str">
        <x:v>Yes</x:v>
      </x:c>
      <x:c r="Q65" s="27" t="str">
        <x:v>HIGH</x:v>
      </x:c>
    </x:row>
    <x:row r="66">
      <x:c r="A66" s="27" t="str">
        <x:v>CAP-LAW264</x:v>
      </x:c>
      <x:c r="B66" s="27" t="str"/>
      <x:c r="C66" s="27" t="str">
        <x:v>Extension of timelines with respect to compliance of Digital Accessibility Circulars dated July 31, 2026</x:v>
      </x:c>
      <x:c r="D66" s="27" t="str">
        <x:v>SEBI</x:v>
      </x:c>
      <x:c r="E66" s="27" t="str">
        <x:v>Circular</x:v>
      </x:c>
      <x:c r="F66" s="27" t="str">
        <x:v>CAP-LAW001</x:v>
      </x:c>
      <x:c r="G66" s="27" t="str">
        <x:v>All applicable Capital Markets regulated entities, agents and investor-facing channels</x:v>
      </x:c>
      <x:c r="H66" s="27" t="str">
        <x:v>Mandatory / Conditional</x:v>
      </x:c>
      <x:c r="I66" s="27" t="str">
        <x:v>HOLD – Applicability Review</x:v>
      </x:c>
      <x:c r="J66" s="27" t="str">
        <x:v>Cross-cutting SEBI review</x:v>
      </x:c>
      <x:c r="K66" s="27" t="str">
        <x:v>LEGAL_REVIEW_REQUIRED</x:v>
      </x:c>
      <x:c r="L66" s="27" t="str">
        <x:v>Hold</x:v>
      </x:c>
      <x:c r="M66" s="27" t="str">
        <x:v>Potential listed-company relevance is not sufficiently established at law-family level.</x:v>
      </x:c>
      <x:c r="N66" s="27" t="str">
        <x:v>The entity creates, approves, publishes, distributes, communicates or stores investor/client-facing content, advertising, marketing, research, disclosures or social-media content.</x:v>
      </x:c>
      <x:c r="O66" s="27" t="str">
        <x:v>https://www.sebi.gov.in/legal/circulars/jul-2026/extension-of-timelines-with-repect-to-compliance-of-digital-accessibility-circulars-_103277.html</x:v>
      </x:c>
      <x:c r="P66" s="27" t="str">
        <x:v>Yes</x:v>
      </x:c>
      <x:c r="Q66" s="27" t="str">
        <x:v>HIGH</x:v>
      </x:c>
    </x:row>
    <x:row r="67">
      <x:c r="A67" s="27" t="str">
        <x:v>CAP-LAW285</x:v>
      </x:c>
      <x:c r="B67" s="27" t="str">
        <x:v>PENDING APPROVAL</x:v>
      </x:c>
      <x:c r="C67" s="27" t="str">
        <x:v>Redressal of investor grievances through SCORES and linking to ODR, as operationalised through SCORES 2.0</x:v>
      </x:c>
      <x:c r="D67" s="27" t="str">
        <x:v>SEBI</x:v>
      </x:c>
      <x:c r="E67" s="27" t="str">
        <x:v>Circular / SCORES Framework</x:v>
      </x:c>
      <x:c r="F67" s="27" t="str">
        <x:v>CAP-LAW001</x:v>
      </x:c>
      <x:c r="G67" s="27" t="str">
        <x:v>All entities, designated bodies and investors covered by SCORES</x:v>
      </x:c>
      <x:c r="H67" s="27" t="str">
        <x:v>Mandatory / Conditional</x:v>
      </x:c>
      <x:c r="I67" s="27" t="str">
        <x:v>INCLUDE – Investor Interface</x:v>
      </x:c>
      <x:c r="J67" s="27" t="str">
        <x:v>Investor grievance/ODR</x:v>
      </x:c>
      <x:c r="K67" s="27" t="str">
        <x:v>LISTED_ENTITY_INVESTOR_GRIEVANCE</x:v>
      </x:c>
      <x:c r="L67" s="27" t="str">
        <x:v>Extract listed-entity scope</x:v>
      </x:c>
      <x:c r="M67" s="27" t="str">
        <x:v>Listed entities may enter the SEBI grievance or dispute-resolution workflow; exact perimeter requires P-1/P-2 confirmation.</x:v>
      </x:c>
      <x:c r="N67" s="27" t="str">
        <x:v>An investor complaint is lodged, routed, reviewed or escalated through SCORES or linked to ODR.</x:v>
      </x:c>
      <x:c r="O67" s="27" t="str">
        <x:v>https://www.sebi.gov.in/legal/circulars/sep-2023/redressal-of-investor-grievances-through-the-sebi-complaint-redressal-scores-platform-and-linking-it-to-online-dispute-resolution-platform_77159.html</x:v>
      </x:c>
      <x:c r="P67" s="27" t="str">
        <x:v>Yes</x:v>
      </x:c>
      <x:c r="Q67" s="27" t="str">
        <x:v>MEDIUM</x:v>
      </x:c>
    </x:row>
    <x:row r="68">
      <x:c r="A68" s="27" t="str">
        <x:v>CAP-LAW295</x:v>
      </x:c>
      <x:c r="B68" s="27" t="str"/>
      <x:c r="C68" s="27" t="str">
        <x:v>Advisory on Emerging Advanced Artificial Intelligence (AI) Tools for Vulnerability Detection</x:v>
      </x:c>
      <x:c r="D68" s="27" t="str">
        <x:v>SEBI</x:v>
      </x:c>
      <x:c r="E68" s="27" t="str">
        <x:v>Circular / Advisory</x:v>
      </x:c>
      <x:c r="F68" s="27" t="str">
        <x:v>CAP-LAW001</x:v>
      </x:c>
      <x:c r="G68" s="27" t="str">
        <x:v>All / As Applicable</x:v>
      </x:c>
      <x:c r="H68" s="27" t="str">
        <x:v>Mandatory / Risk-based</x:v>
      </x:c>
      <x:c r="I68" s="27" t="str">
        <x:v>HOLD – Applicability Review</x:v>
      </x:c>
      <x:c r="J68" s="27" t="str">
        <x:v>Cross-cutting SEBI review</x:v>
      </x:c>
      <x:c r="K68" s="27" t="str">
        <x:v>LEGAL_REVIEW_REQUIRED</x:v>
      </x:c>
      <x:c r="L68" s="27" t="str">
        <x:v>Hold</x:v>
      </x:c>
      <x:c r="M68" s="27" t="str">
        <x:v>Potential listed-company relevance is not sufficiently established at law-family level.</x:v>
      </x:c>
      <x:c r="N68" s="27" t="str">
        <x:v>SEBI regulated entity uses or is exposed to AI-led vulnerability detection, AI-accelerated threats, third-party applications or related cyber risks.</x:v>
      </x:c>
      <x:c r="O68" s="27" t="str">
        <x:v>https://www.sebi.gov.in/legal/circulars/may-2026/advisory-on-emerging-advanced-artificial-intelligence-ai-tools-for-vulnerability-detection_101270.html</x:v>
      </x:c>
      <x:c r="P68" s="27" t="str">
        <x:v>Yes</x:v>
      </x:c>
      <x:c r="Q68" s="27" t="str">
        <x:v>HIGH</x:v>
      </x:c>
    </x:row>
    <x:row r="69">
      <x:c r="A69" s="27" t="str">
        <x:v>CAP-LAW314</x:v>
      </x:c>
      <x:c r="B69" s="27" t="str"/>
      <x:c r="C69" s="27" t="str">
        <x:v>Revised Norms for appointment of an independent third-party reviewer/certifier for green debt security dated February 27, 2026</x:v>
      </x:c>
      <x:c r="D69" s="27" t="str">
        <x:v>SEBI</x:v>
      </x:c>
      <x:c r="E69" s="27" t="str">
        <x:v>Circular / Framework</x:v>
      </x:c>
      <x:c r="F69" s="27" t="str">
        <x:v>CAP-LAW041</x:v>
      </x:c>
      <x:c r="G69" s="27" t="str">
        <x:v>All / As Applicable</x:v>
      </x:c>
      <x:c r="H69" s="27" t="str">
        <x:v>Mandatory / Conditional</x:v>
      </x:c>
      <x:c r="I69" s="27" t="str">
        <x:v>QUARANTINE – Source Conflict</x:v>
      </x:c>
      <x:c r="J69" s="27" t="str">
        <x:v>Duplicate/parent conflict</x:v>
      </x:c>
      <x:c r="K69" s="27" t="str">
        <x:v>NONE</x:v>
      </x:c>
      <x:c r="L69" s="27" t="str">
        <x:v>Do not transfer</x:v>
      </x:c>
      <x:c r="M69" s="27" t="str">
        <x:v>Known source duplicate or parent-lineage conflict must be resolved before any overlay mapping.</x:v>
      </x:c>
      <x:c r="N69" s="27" t="str">
        <x:v>Issuer of green debt securities appointing or relying on an independent third-party reviewer/certifier.</x:v>
      </x:c>
      <x:c r="O69" s="27" t="str">
        <x:v>https://www.sebi.gov.in/legal/circulars/feb-2026/revised-norms-for-appointment-of-an-independent-third-party-reviewer-certifier-for-green-debt-security_100043.html</x:v>
      </x:c>
      <x:c r="P69" s="27" t="str">
        <x:v>Yes</x:v>
      </x:c>
      <x:c r="Q69" s="27" t="str">
        <x:v>CRITICAL</x:v>
      </x:c>
    </x:row>
    <x:row r="70">
      <x:c r="A70" s="27" t="str">
        <x:v>CAP-LAW321</x:v>
      </x:c>
      <x:c r="B70" s="27" t="str"/>
      <x:c r="C70" s="27" t="str">
        <x:v>NISM Certification for Social Impact Assessors dated April 13, 2026</x:v>
      </x:c>
      <x:c r="D70" s="27" t="str">
        <x:v>SEBI</x:v>
      </x:c>
      <x:c r="E70" s="27" t="str">
        <x:v>Circular</x:v>
      </x:c>
      <x:c r="F70" s="27" t="str">
        <x:v>CAP-LAW107</x:v>
      </x:c>
      <x:c r="G70" s="27" t="str">
        <x:v>All / As Applicable</x:v>
      </x:c>
      <x:c r="H70" s="27" t="str">
        <x:v>Mandatory / Conditional</x:v>
      </x:c>
      <x:c r="I70" s="27" t="str">
        <x:v>QUARANTINE – Source Conflict</x:v>
      </x:c>
      <x:c r="J70" s="27" t="str">
        <x:v>Duplicate/parent conflict</x:v>
      </x:c>
      <x:c r="K70" s="27" t="str">
        <x:v>NONE</x:v>
      </x:c>
      <x:c r="L70" s="27" t="str">
        <x:v>Do not transfer</x:v>
      </x:c>
      <x:c r="M70" s="27" t="str">
        <x:v>Known source duplicate or parent-lineage conflict must be resolved before any overlay mapping.</x:v>
      </x:c>
      <x:c r="N70" s="27" t="str">
        <x:v>Social Impact Assessors under the Social Stock Exchange framework</x:v>
      </x:c>
      <x:c r="O70" s="27" t="str">
        <x:v>https://www.sebi.gov.in/legal/circulars/apr-2026/nism-certification-for-social-impact-assessors_100911.html</x:v>
      </x:c>
      <x:c r="P70" s="27" t="str">
        <x:v>Yes</x:v>
      </x:c>
      <x:c r="Q70" s="27" t="str">
        <x:v>CRITICAL</x:v>
      </x:c>
    </x:row>
    <x:row r="71">
      <x:c r="A71" s="27" t="str">
        <x:v>CAP-LAW331</x:v>
      </x:c>
      <x:c r="B71" s="27" t="str">
        <x:v>PENDING APPROVAL</x:v>
      </x:c>
      <x:c r="C71" s="27" t="str">
        <x:v>Securities and Exchange Board of India (Procedure for Holding Inquiry and Imposing Penalties) Rules, 1995 [last amended December 31, 2021]</x:v>
      </x:c>
      <x:c r="D71" s="27" t="str">
        <x:v>SEBI / Ministry of Finance</x:v>
      </x:c>
      <x:c r="E71" s="27" t="str">
        <x:v>Rules</x:v>
      </x:c>
      <x:c r="F71" s="27" t="str">
        <x:v>CAP-LAW001</x:v>
      </x:c>
      <x:c r="G71" s="27" t="str">
        <x:v>All / As Applicable</x:v>
      </x:c>
      <x:c r="H71" s="27" t="str">
        <x:v>Mandatory / Conditional</x:v>
      </x:c>
      <x:c r="I71" s="27" t="str">
        <x:v>INCLUDE – Enforcement/Appeal</x:v>
      </x:c>
      <x:c r="J71" s="27" t="str">
        <x:v>Enforcement and appeal</x:v>
      </x:c>
      <x:c r="K71" s="27" t="str">
        <x:v>ENFORCEMENT_OR_APPEAL_EVENT</x:v>
      </x:c>
      <x:c r="L71" s="27" t="str">
        <x:v>Reference procedural scope</x:v>
      </x:c>
      <x:c r="M71" s="27" t="str">
        <x:v>Applies only when an inquiry, penalty or appeal is initiated; not a routine compliance checklist.</x:v>
      </x:c>
      <x:c r="N71" s="27" t="str">
        <x:v>Adjudication proceedings under the SEBI Act, including appointment of adjudicating officer, inquiry, hearing, evidence and penalty order</x:v>
      </x:c>
      <x:c r="O71" s="27" t="str">
        <x:v>https://www.sebi.gov.in/legal/rules/jan-2022/securities-and-exchange-board-of-india-procedure-for-holding-inquiry-and-imposing-penalties-rules-1995-last-amended-on-december-31-2021-_55412.html</x:v>
      </x:c>
      <x:c r="P71" s="27" t="str">
        <x:v>Yes</x:v>
      </x:c>
      <x:c r="Q71" s="27" t="str">
        <x:v>MEDIUM</x:v>
      </x:c>
    </x:row>
    <x:row r="72">
      <x:c r="A72" s="27" t="str">
        <x:v>CAP-LAW332</x:v>
      </x:c>
      <x:c r="B72" s="27" t="str">
        <x:v>PENDING APPROVAL</x:v>
      </x:c>
      <x:c r="C72" s="27" t="str">
        <x:v>Securities Contracts (Regulation) (Procedure for Holding Inquiry and Imposing Penalties) Rules, 2005 [last amended December 31, 2021]</x:v>
      </x:c>
      <x:c r="D72" s="27" t="str">
        <x:v>Ministry of Finance / SEBI</x:v>
      </x:c>
      <x:c r="E72" s="27" t="str">
        <x:v>Rules</x:v>
      </x:c>
      <x:c r="F72" s="27" t="str">
        <x:v>CAP-LAW002</x:v>
      </x:c>
      <x:c r="G72" s="27" t="str">
        <x:v>All / As Applicable</x:v>
      </x:c>
      <x:c r="H72" s="27" t="str">
        <x:v>Mandatory / Conditional</x:v>
      </x:c>
      <x:c r="I72" s="27" t="str">
        <x:v>INCLUDE – Enforcement/Appeal</x:v>
      </x:c>
      <x:c r="J72" s="27" t="str">
        <x:v>Enforcement and appeal</x:v>
      </x:c>
      <x:c r="K72" s="27" t="str">
        <x:v>ENFORCEMENT_OR_APPEAL_EVENT</x:v>
      </x:c>
      <x:c r="L72" s="27" t="str">
        <x:v>Reference procedural scope</x:v>
      </x:c>
      <x:c r="M72" s="27" t="str">
        <x:v>Applies only when an inquiry, penalty or appeal is initiated; not a routine compliance checklist.</x:v>
      </x:c>
      <x:c r="N72" s="27" t="str">
        <x:v>Adjudication proceedings for contraventions attracting monetary penalties under the Securities Contracts (Regulation) Act</x:v>
      </x:c>
      <x:c r="O72" s="27" t="str">
        <x:v>https://www.sebi.gov.in/legal/rules/dec-2021/securities-contracts-regulations-procedure-for-holding-inquiry-and-imposing-penalties-rules-2005-last-amended-on-december-31-2021-_55395.html</x:v>
      </x:c>
      <x:c r="P72" s="27" t="str">
        <x:v>Yes</x:v>
      </x:c>
      <x:c r="Q72" s="27" t="str">
        <x:v>MEDIUM</x:v>
      </x:c>
    </x:row>
    <x:row r="73">
      <x:c r="A73" s="27" t="str">
        <x:v>CAP-LAW333</x:v>
      </x:c>
      <x:c r="B73" s="27" t="str">
        <x:v>PENDING APPROVAL</x:v>
      </x:c>
      <x:c r="C73" s="27" t="str">
        <x:v>Depositories (Procedure for Holding Inquiry and Imposing Penalties) Rules, 2005 [last amended December 31, 2021]</x:v>
      </x:c>
      <x:c r="D73" s="27" t="str">
        <x:v>Ministry of Finance / SEBI</x:v>
      </x:c>
      <x:c r="E73" s="27" t="str">
        <x:v>Rules</x:v>
      </x:c>
      <x:c r="F73" s="27" t="str">
        <x:v>CAP-LAW004</x:v>
      </x:c>
      <x:c r="G73" s="27" t="str">
        <x:v>All / As Applicable</x:v>
      </x:c>
      <x:c r="H73" s="27" t="str">
        <x:v>Mandatory / Conditional</x:v>
      </x:c>
      <x:c r="I73" s="27" t="str">
        <x:v>INCLUDE – Enforcement/Appeal</x:v>
      </x:c>
      <x:c r="J73" s="27" t="str">
        <x:v>Enforcement and appeal</x:v>
      </x:c>
      <x:c r="K73" s="27" t="str">
        <x:v>ENFORCEMENT_OR_APPEAL_EVENT</x:v>
      </x:c>
      <x:c r="L73" s="27" t="str">
        <x:v>Reference procedural scope</x:v>
      </x:c>
      <x:c r="M73" s="27" t="str">
        <x:v>Applies only when an inquiry, penalty or appeal is initiated; not a routine compliance checklist.</x:v>
      </x:c>
      <x:c r="N73" s="27" t="str">
        <x:v>Adjudication proceedings for contraventions attracting monetary penalties under the Depositories Act</x:v>
      </x:c>
      <x:c r="O73" s="27" t="str">
        <x:v>https://www.sebi.gov.in/legal/rules/dec-2021/depositories-procedure-for-holding-inquiry-and-imposing-penalties-rules-2005-last-amended-on-december-31-2021-_55388.html</x:v>
      </x:c>
      <x:c r="P73" s="27" t="str">
        <x:v>Yes</x:v>
      </x:c>
      <x:c r="Q73" s="27" t="str">
        <x:v>MEDIUM</x:v>
      </x:c>
    </x:row>
    <x:row r="74">
      <x:c r="A74" s="27" t="str">
        <x:v>CAP-LAW334</x:v>
      </x:c>
      <x:c r="B74" s="27" t="str">
        <x:v>PENDING APPROVAL</x:v>
      </x:c>
      <x:c r="C74" s="27" t="str">
        <x:v>Securities Appellate Tribunal (Procedure) Rules, 2000</x:v>
      </x:c>
      <x:c r="D74" s="27" t="str">
        <x:v>Ministry of Finance / SAT</x:v>
      </x:c>
      <x:c r="E74" s="27" t="str">
        <x:v>Rules</x:v>
      </x:c>
      <x:c r="F74" s="27" t="str">
        <x:v>CAP-LAW001</x:v>
      </x:c>
      <x:c r="G74" s="27" t="str">
        <x:v>All / As Applicable</x:v>
      </x:c>
      <x:c r="H74" s="27" t="str">
        <x:v>Mandatory / Conditional</x:v>
      </x:c>
      <x:c r="I74" s="27" t="str">
        <x:v>INCLUDE – Enforcement/Appeal</x:v>
      </x:c>
      <x:c r="J74" s="27" t="str">
        <x:v>Enforcement and appeal</x:v>
      </x:c>
      <x:c r="K74" s="27" t="str">
        <x:v>ENFORCEMENT_OR_APPEAL_EVENT</x:v>
      </x:c>
      <x:c r="L74" s="27" t="str">
        <x:v>Reference procedural scope</x:v>
      </x:c>
      <x:c r="M74" s="27" t="str">
        <x:v>Applies only when an inquiry, penalty or appeal is initiated; not a routine compliance checklist.</x:v>
      </x:c>
      <x:c r="N74" s="27" t="str">
        <x:v>Appeals and applications before the Securities Appellate Tribunal under the SEBI Act and other statutes adopting these procedural rules</x:v>
      </x:c>
      <x:c r="O74" s="27" t="str">
        <x:v>https://www.sebi.gov.in/legal/rules/feb-2000/securities-appellate-tribunal-procedure-rules-2000_34665.html</x:v>
      </x:c>
      <x:c r="P74" s="27" t="str">
        <x:v>Yes</x:v>
      </x:c>
      <x:c r="Q74" s="27" t="str">
        <x:v>MEDIUM</x:v>
      </x:c>
    </x:row>
    <x:row r="75">
      <x:c r="A75" s="27" t="str">
        <x:v>CAP-LAW335</x:v>
      </x:c>
      <x:c r="B75" s="27" t="str">
        <x:v>PENDING APPROVAL</x:v>
      </x:c>
      <x:c r="C75" s="27" t="str">
        <x:v>Securities Contracts (Regulation) (Appeal to Securities Appellate Tribunal) Rules, 2000</x:v>
      </x:c>
      <x:c r="D75" s="27" t="str">
        <x:v>Ministry of Finance / SAT</x:v>
      </x:c>
      <x:c r="E75" s="27" t="str">
        <x:v>Rules</x:v>
      </x:c>
      <x:c r="F75" s="27" t="str">
        <x:v>CAP-LAW002</x:v>
      </x:c>
      <x:c r="G75" s="27" t="str">
        <x:v>All / As Applicable</x:v>
      </x:c>
      <x:c r="H75" s="27" t="str">
        <x:v>Mandatory / Conditional</x:v>
      </x:c>
      <x:c r="I75" s="27" t="str">
        <x:v>INCLUDE – Enforcement/Appeal</x:v>
      </x:c>
      <x:c r="J75" s="27" t="str">
        <x:v>Enforcement and appeal</x:v>
      </x:c>
      <x:c r="K75" s="27" t="str">
        <x:v>ENFORCEMENT_OR_APPEAL_EVENT</x:v>
      </x:c>
      <x:c r="L75" s="27" t="str">
        <x:v>Reference procedural scope</x:v>
      </x:c>
      <x:c r="M75" s="27" t="str">
        <x:v>Applies only when an inquiry, penalty or appeal is initiated; not a routine compliance checklist.</x:v>
      </x:c>
      <x:c r="N75" s="27" t="str">
        <x:v>Appeals to SAT under the Securities Contracts (Regulation) Act and applicable SCRA Rules</x:v>
      </x:c>
      <x:c r="O75" s="27" t="str">
        <x:v>https://www.sebi.gov.in/legal/rules/feb-2000/securities-contracts-regulations-appeal-to-securities-appellate-tribunal-rules-2000_34669.html</x:v>
      </x:c>
      <x:c r="P75" s="27" t="str">
        <x:v>Yes</x:v>
      </x:c>
      <x:c r="Q75" s="27" t="str">
        <x:v>MEDIUM</x:v>
      </x:c>
    </x:row>
    <x:row r="76">
      <x:c r="A76" s="28" t="str">
        <x:v>CAP-LAW336</x:v>
      </x:c>
      <x:c r="B76" s="28" t="str">
        <x:v>PENDING APPROVAL</x:v>
      </x:c>
      <x:c r="C76" s="28" t="str">
        <x:v>Depositories (Appeal to Securities Appellate Tribunal) Rules, 2000</x:v>
      </x:c>
      <x:c r="D76" s="28" t="str">
        <x:v>Ministry of Finance / SAT</x:v>
      </x:c>
      <x:c r="E76" s="28" t="str">
        <x:v>Rules</x:v>
      </x:c>
      <x:c r="F76" s="28" t="str">
        <x:v>CAP-LAW004</x:v>
      </x:c>
      <x:c r="G76" s="28" t="str">
        <x:v>All / As Applicable</x:v>
      </x:c>
      <x:c r="H76" s="28" t="str">
        <x:v>Mandatory / Conditional</x:v>
      </x:c>
      <x:c r="I76" s="28" t="str">
        <x:v>INCLUDE – Enforcement/Appeal</x:v>
      </x:c>
      <x:c r="J76" s="28" t="str">
        <x:v>Enforcement and appeal</x:v>
      </x:c>
      <x:c r="K76" s="28" t="str">
        <x:v>ENFORCEMENT_OR_APPEAL_EVENT</x:v>
      </x:c>
      <x:c r="L76" s="28" t="str">
        <x:v>Reference procedural scope</x:v>
      </x:c>
      <x:c r="M76" s="28" t="str">
        <x:v>Applies only when an inquiry, penalty or appeal is initiated; not a routine compliance checklist.</x:v>
      </x:c>
      <x:c r="N76" s="28" t="str">
        <x:v>Appeals to SAT under the Depositories Act, including filing, form, service and hearing procedure</x:v>
      </x:c>
      <x:c r="O76" s="28" t="str">
        <x:v>https://www.sebi.gov.in/legal/rules/feb-2000/depositories-appeal-to-securities-appellate-tribunal-rules-2000_13538.html</x:v>
      </x:c>
      <x:c r="P76" s="28" t="str">
        <x:v>Yes</x:v>
      </x:c>
      <x:c r="Q76" s="28" t="str">
        <x:v>MEDIUM</x:v>
      </x:c>
    </x:row>
  </x:sheetData>
  <x:mergeCells>
    <x:mergeCell ref="A1:Q1"/>
    <x:mergeCell ref="A2:Q2"/>
  </x:mergeCells>
  <x:conditionalFormatting sqref="I5:I76">
    <x:cfRule type="containsText" dxfId="3" priority="1" operator="containsText" text="INCLUDE"/>
    <x:cfRule type="containsText" dxfId="4" priority="2" operator="containsText" text="HOLD"/>
    <x:cfRule type="containsText" dxfId="5" priority="3" operator="containsText" text="QUARANTINE"/>
  </x:conditionalFormatting>
  <x:dataValidations count="1">
    <x:dataValidation type="list" sqref="Q5:Q76">
      <x:formula1>"CRITICAL,HIGH,MEDIUM,LOW"</x:formula1>
    </x:dataValidation>
  </x:dataValidations>
  <x:pageMargins left="0.7" right="0.7" top="0.75" bottom="0.75" header="0.3" footer="0.3"/>
  <x:tableParts count="1">
    <x:tablePart xmlns:r="http://schemas.openxmlformats.org/officeDocument/2006/relationships" r:id="R649ce2eb1a92403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55" hidden="0" customWidth="1"/>
    <x:col min="3" max="3" width="22" hidden="0" customWidth="1"/>
    <x:col min="4" max="4" width="25" hidden="0" customWidth="1"/>
    <x:col min="5" max="5" width="16" hidden="0" customWidth="1"/>
    <x:col min="6" max="6" width="30" hidden="0" customWidth="1"/>
    <x:col min="7" max="7" width="26" hidden="0" customWidth="1"/>
    <x:col min="8" max="8" width="55" hidden="0" customWidth="1"/>
    <x:col min="9" max="9" width="50" hidden="0" customWidth="1"/>
    <x:col min="10" max="10" width="13" hidden="0" customWidth="1"/>
  </x:cols>
  <x:sheetData>
    <x:row r="1" ht="30" customHeight="1">
      <x:c r="A1" s="4" t="str">
        <x:v>P-0 Exclusion Register</x:v>
      </x:c>
      <x:c r="B1" s="4" t="str">
        <x:v>P-0 Exclusion Register</x:v>
      </x:c>
      <x:c r="C1" s="4" t="str">
        <x:v>P-0 Exclusion Register</x:v>
      </x:c>
      <x:c r="D1" s="4" t="str">
        <x:v>P-0 Exclusion Register</x:v>
      </x:c>
      <x:c r="E1" s="4" t="str">
        <x:v>P-0 Exclusion Register</x:v>
      </x:c>
      <x:c r="F1" s="4" t="str">
        <x:v>P-0 Exclusion Register</x:v>
      </x:c>
      <x:c r="G1" s="4" t="str">
        <x:v>P-0 Exclusion Register</x:v>
      </x:c>
      <x:c r="H1" s="4" t="str">
        <x:v>P-0 Exclusion Register</x:v>
      </x:c>
      <x:c r="I1" s="4" t="str">
        <x:v>P-0 Exclusion Register</x:v>
      </x:c>
      <x:c r="J1" s="4" t="str">
        <x:v>P-0 Exclusion Register</x:v>
      </x:c>
    </x:row>
    <x:row r="2" ht="32" customHeight="1">
      <x:c r="A2" s="8" t="str">
        <x:v>Excluded rows remain owned by Capital Markets, Common Corporate Core or another runtime layer. They are not deleted from the source.</x:v>
      </x:c>
      <x:c r="B2" s="8" t="str">
        <x:v>Excluded rows remain owned by Capital Markets, Common Corporate Core or another runtime layer. They are not deleted from the source.</x:v>
      </x:c>
      <x:c r="C2" s="8" t="str">
        <x:v>Excluded rows remain owned by Capital Markets, Common Corporate Core or another runtime layer. They are not deleted from the source.</x:v>
      </x:c>
      <x:c r="D2" s="8" t="str">
        <x:v>Excluded rows remain owned by Capital Markets, Common Corporate Core or another runtime layer. They are not deleted from the source.</x:v>
      </x:c>
      <x:c r="E2" s="8" t="str">
        <x:v>Excluded rows remain owned by Capital Markets, Common Corporate Core or another runtime layer. They are not deleted from the source.</x:v>
      </x:c>
      <x:c r="F2" s="8" t="str">
        <x:v>Excluded rows remain owned by Capital Markets, Common Corporate Core or another runtime layer. They are not deleted from the source.</x:v>
      </x:c>
      <x:c r="G2" s="8" t="str">
        <x:v>Excluded rows remain owned by Capital Markets, Common Corporate Core or another runtime layer. They are not deleted from the source.</x:v>
      </x:c>
      <x:c r="H2" s="8" t="str">
        <x:v>Excluded rows remain owned by Capital Markets, Common Corporate Core or another runtime layer. They are not deleted from the source.</x:v>
      </x:c>
      <x:c r="I2" s="8" t="str">
        <x:v>Excluded rows remain owned by Capital Markets, Common Corporate Core or another runtime layer. They are not deleted from the source.</x:v>
      </x:c>
      <x:c r="J2" s="8" t="str">
        <x:v>Excluded rows remain owned by Capital Markets, Common Corporate Core or another runtime layer. They are not deleted from the source.</x:v>
      </x:c>
    </x:row>
    <x:row r="4" ht="34" customHeight="1">
      <x:c r="A4" s="17" t="str">
        <x:v>Source Law ID</x:v>
      </x:c>
      <x:c r="B4" s="99" t="str">
        <x:v>Law Title</x:v>
      </x:c>
      <x:c r="C4" s="99" t="str">
        <x:v>Regulator</x:v>
      </x:c>
      <x:c r="D4" s="99" t="str">
        <x:v>Document Type</x:v>
      </x:c>
      <x:c r="E4" s="99" t="str">
        <x:v>Source Parent</x:v>
      </x:c>
      <x:c r="F4" s="99" t="str">
        <x:v>P-0 Disposition</x:v>
      </x:c>
      <x:c r="G4" s="99" t="str">
        <x:v>Owning Layer</x:v>
      </x:c>
      <x:c r="H4" s="99" t="str">
        <x:v>Rationale</x:v>
      </x:c>
      <x:c r="I4" s="99" t="str">
        <x:v>Source URL</x:v>
      </x:c>
      <x:c r="J4" s="18" t="str">
        <x:v>Review Priority</x:v>
      </x:c>
    </x:row>
    <x:row r="5">
      <x:c r="A5" s="26" t="str">
        <x:v>CAP-LAW005</x:v>
      </x:c>
      <x:c r="B5" s="26" t="str">
        <x:v>Companies Act, 2013, as amended</x:v>
      </x:c>
      <x:c r="C5" s="26" t="str">
        <x:v>MCA</x:v>
      </x:c>
      <x:c r="D5" s="26" t="str">
        <x:v>Act</x:v>
      </x:c>
      <x:c r="E5" s="26" t="str">
        <x:v>CAP--</x:v>
      </x:c>
      <x:c r="F5" s="26" t="str">
        <x:v>EXCLUDE – Common Corporate Core</x:v>
      </x:c>
      <x:c r="G5" s="26" t="str">
        <x:v>Runtime Common Corporate Core</x:v>
      </x:c>
      <x:c r="H5" s="26" t="str">
        <x:v>Owned by the separate Common Corporate Core and must not be duplicated in the SEBI overlay.</x:v>
      </x:c>
      <x:c r="I5" s="26" t="str">
        <x:v>https://www.indiacode.nic.in/handle/123456789/2114</x:v>
      </x:c>
      <x:c r="J5" s="26" t="str">
        <x:v>LOW</x:v>
      </x:c>
    </x:row>
    <x:row r="6">
      <x:c r="A6" s="27" t="str">
        <x:v>CAP-LAW006</x:v>
      </x:c>
      <x:c r="B6" s="27" t="str">
        <x:v>Companies (Prospectus and Allotment of Securities) Rules, 2014, as amended</x:v>
      </x:c>
      <x:c r="C6" s="27" t="str">
        <x:v>MCA</x:v>
      </x:c>
      <x:c r="D6" s="27" t="str">
        <x:v>Rules</x:v>
      </x:c>
      <x:c r="E6" s="27" t="str">
        <x:v>CAP-LAW005</x:v>
      </x:c>
      <x:c r="F6" s="27" t="str">
        <x:v>EXCLUDE – Common Corporate Core</x:v>
      </x:c>
      <x:c r="G6" s="27" t="str">
        <x:v>Runtime Common Corporate Core</x:v>
      </x:c>
      <x:c r="H6" s="27" t="str">
        <x:v>Owned by the separate Common Corporate Core and must not be duplicated in the SEBI overlay.</x:v>
      </x:c>
      <x:c r="I6" s="27" t="str"/>
      <x:c r="J6" s="27" t="str">
        <x:v>LOW</x:v>
      </x:c>
    </x:row>
    <x:row r="7">
      <x:c r="A7" s="27" t="str">
        <x:v>CAP-LAW007</x:v>
      </x:c>
      <x:c r="B7" s="27" t="str">
        <x:v>Companies (Share Capital and Debentures) Rules, 2014, as amended</x:v>
      </x:c>
      <x:c r="C7" s="27" t="str">
        <x:v>MCA</x:v>
      </x:c>
      <x:c r="D7" s="27" t="str">
        <x:v>Rules</x:v>
      </x:c>
      <x:c r="E7" s="27" t="str">
        <x:v>CAP-LAW005</x:v>
      </x:c>
      <x:c r="F7" s="27" t="str">
        <x:v>EXCLUDE – Common Corporate Core</x:v>
      </x:c>
      <x:c r="G7" s="27" t="str">
        <x:v>Runtime Common Corporate Core</x:v>
      </x:c>
      <x:c r="H7" s="27" t="str">
        <x:v>Owned by the separate Common Corporate Core and must not be duplicated in the SEBI overlay.</x:v>
      </x:c>
      <x:c r="I7" s="27" t="str"/>
      <x:c r="J7" s="27" t="str">
        <x:v>LOW</x:v>
      </x:c>
    </x:row>
    <x:row r="8">
      <x:c r="A8" s="27" t="str">
        <x:v>CAP-LAW008</x:v>
      </x:c>
      <x:c r="B8" s="27" t="str">
        <x:v>Companies (Management and Administration) Rules, 2014, as amended</x:v>
      </x:c>
      <x:c r="C8" s="27" t="str">
        <x:v>MCA</x:v>
      </x:c>
      <x:c r="D8" s="27" t="str">
        <x:v>Rules</x:v>
      </x:c>
      <x:c r="E8" s="27" t="str">
        <x:v>CAP-LAW005</x:v>
      </x:c>
      <x:c r="F8" s="27" t="str">
        <x:v>EXCLUDE – Common Corporate Core</x:v>
      </x:c>
      <x:c r="G8" s="27" t="str">
        <x:v>Runtime Common Corporate Core</x:v>
      </x:c>
      <x:c r="H8" s="27" t="str">
        <x:v>Owned by the separate Common Corporate Core and must not be duplicated in the SEBI overlay.</x:v>
      </x:c>
      <x:c r="I8" s="27" t="str"/>
      <x:c r="J8" s="27" t="str">
        <x:v>LOW</x:v>
      </x:c>
    </x:row>
    <x:row r="9">
      <x:c r="A9" s="27" t="str">
        <x:v>CAP-LAW009</x:v>
      </x:c>
      <x:c r="B9" s="27" t="str">
        <x:v>Companies (Accounts) Rules, 2014, as amended</x:v>
      </x:c>
      <x:c r="C9" s="27" t="str">
        <x:v>MCA</x:v>
      </x:c>
      <x:c r="D9" s="27" t="str">
        <x:v>Rules</x:v>
      </x:c>
      <x:c r="E9" s="27" t="str">
        <x:v>CAP-LAW005</x:v>
      </x:c>
      <x:c r="F9" s="27" t="str">
        <x:v>EXCLUDE – Common Corporate Core</x:v>
      </x:c>
      <x:c r="G9" s="27" t="str">
        <x:v>Runtime Common Corporate Core</x:v>
      </x:c>
      <x:c r="H9" s="27" t="str">
        <x:v>Owned by the separate Common Corporate Core and must not be duplicated in the SEBI overlay.</x:v>
      </x:c>
      <x:c r="I9" s="27" t="str">
        <x:v>https://www.mca.gov.in/content/mca/global/en/acts-rules.html</x:v>
      </x:c>
      <x:c r="J9" s="27" t="str">
        <x:v>LOW</x:v>
      </x:c>
    </x:row>
    <x:row r="10">
      <x:c r="A10" s="27" t="str">
        <x:v>CAP-LAW010</x:v>
      </x:c>
      <x:c r="B10" s="27" t="str">
        <x:v>Prevention of Money-laundering Act, 2002, as amended</x:v>
      </x:c>
      <x:c r="C10" s="27" t="str">
        <x:v>Department of Revenue / FIU-IND</x:v>
      </x:c>
      <x:c r="D10" s="27" t="str">
        <x:v>Act</x:v>
      </x:c>
      <x:c r="E10" s="27" t="str">
        <x:v>CAP--</x:v>
      </x:c>
      <x:c r="F10" s="27" t="str">
        <x:v>EXCLUDE – Other General Law</x:v>
      </x:c>
      <x:c r="G10" s="27" t="str">
        <x:v>Remain in owning dataset</x:v>
      </x:c>
      <x:c r="H10" s="27" t="str">
        <x:v>Not owned by the Common SEBI Listed-Entity Overlay.</x:v>
      </x:c>
      <x:c r="I10" s="27" t="str">
        <x:v>https://fiuindia.gov.in/files/AML_Legislation/pmla_2002.html</x:v>
      </x:c>
      <x:c r="J10" s="27" t="str">
        <x:v>LOW</x:v>
      </x:c>
    </x:row>
    <x:row r="11">
      <x:c r="A11" s="27" t="str">
        <x:v>CAP-LAW011</x:v>
      </x:c>
      <x:c r="B11" s="27" t="str">
        <x:v>Prevention of Money-laundering (Maintenance of Records) Rules, 2005, as amended</x:v>
      </x:c>
      <x:c r="C11" s="27" t="str">
        <x:v>FIU-IND</x:v>
      </x:c>
      <x:c r="D11" s="27" t="str">
        <x:v>Rules</x:v>
      </x:c>
      <x:c r="E11" s="27" t="str">
        <x:v>CAP-LAW010</x:v>
      </x:c>
      <x:c r="F11" s="27" t="str">
        <x:v>EXCLUDE – Other General Law</x:v>
      </x:c>
      <x:c r="G11" s="27" t="str">
        <x:v>Remain in owning dataset</x:v>
      </x:c>
      <x:c r="H11" s="27" t="str">
        <x:v>Not owned by the Common SEBI Listed-Entity Overlay.</x:v>
      </x:c>
      <x:c r="I11" s="27" t="str">
        <x:v>https://fiuindia.gov.in/files/AML_Legislation/notification.html</x:v>
      </x:c>
      <x:c r="J11" s="27" t="str">
        <x:v>LOW</x:v>
      </x:c>
    </x:row>
    <x:row r="12">
      <x:c r="A12" s="27" t="str">
        <x:v>CAP-LAW012</x:v>
      </x:c>
      <x:c r="B12" s="27" t="str">
        <x:v>Foreign Exchange Management Act, 1999, as amended</x:v>
      </x:c>
      <x:c r="C12" s="27" t="str">
        <x:v>Reserve Bank of India / Government of India</x:v>
      </x:c>
      <x:c r="D12" s="27" t="str">
        <x:v>Act</x:v>
      </x:c>
      <x:c r="E12" s="27" t="str">
        <x:v>CAP--</x:v>
      </x:c>
      <x:c r="F12" s="27" t="str">
        <x:v>EXCLUDE – Other General Law</x:v>
      </x:c>
      <x:c r="G12" s="27" t="str">
        <x:v>Remain in owning dataset</x:v>
      </x:c>
      <x:c r="H12" s="27" t="str">
        <x:v>Not owned by the Common SEBI Listed-Entity Overlay.</x:v>
      </x:c>
      <x:c r="I12" s="27" t="str">
        <x:v>https://www.indiacode.nic.in/handle/123456789/1988</x:v>
      </x:c>
      <x:c r="J12" s="27" t="str">
        <x:v>LOW</x:v>
      </x:c>
    </x:row>
    <x:row r="13">
      <x:c r="A13" s="27" t="str">
        <x:v>CAP-LAW013</x:v>
      </x:c>
      <x:c r="B13" s="27" t="str">
        <x:v>Foreign Exchange Management (Non-debt Instruments) Rules, 2019, as amended through June 12, 2026</x:v>
      </x:c>
      <x:c r="C13" s="27" t="str">
        <x:v>Department of Economic Affairs</x:v>
      </x:c>
      <x:c r="D13" s="27" t="str">
        <x:v>Rules</x:v>
      </x:c>
      <x:c r="E13" s="27" t="str">
        <x:v>CAP-LAW012</x:v>
      </x:c>
      <x:c r="F13" s="27" t="str">
        <x:v>EXCLUDE – Other General Law</x:v>
      </x:c>
      <x:c r="G13" s="27" t="str">
        <x:v>Remain in owning dataset</x:v>
      </x:c>
      <x:c r="H13" s="27" t="str">
        <x:v>Only the identified securities-law foundations belong in this overlay; other DEA instruments remain in their owning runtime layer.</x:v>
      </x:c>
      <x:c r="I13" s="27" t="str">
        <x:v>https://dea.gov.in/documents-gazette-notification</x:v>
      </x:c>
      <x:c r="J13" s="27" t="str">
        <x:v>LOW</x:v>
      </x:c>
    </x:row>
    <x:row r="14">
      <x:c r="A14" s="27" t="str">
        <x:v>CAP-LAW014</x:v>
      </x:c>
      <x:c r="B14" s="27" t="str">
        <x:v>Foreign Exchange Management (Mode of Payment and Reporting of Non-Debt Instruments) Regulations, 2019, as amended</x:v>
      </x:c>
      <x:c r="C14" s="27" t="str">
        <x:v>Reserve Bank of India</x:v>
      </x:c>
      <x:c r="D14" s="27" t="str">
        <x:v>Regulations</x:v>
      </x:c>
      <x:c r="E14" s="27" t="str">
        <x:v>CAP-LAW012</x:v>
      </x:c>
      <x:c r="F14" s="27" t="str">
        <x:v>EXCLUDE – Other General Law</x:v>
      </x:c>
      <x:c r="G14" s="27" t="str">
        <x:v>Remain in owning dataset</x:v>
      </x:c>
      <x:c r="H14" s="27" t="str">
        <x:v>Not owned by the Common SEBI Listed-Entity Overlay.</x:v>
      </x:c>
      <x:c r="I14" s="27" t="str">
        <x:v>https://www.rbi.org.in/</x:v>
      </x:c>
      <x:c r="J14" s="27" t="str">
        <x:v>LOW</x:v>
      </x:c>
    </x:row>
    <x:row r="15">
      <x:c r="A15" s="27" t="str">
        <x:v>CAP-LAW015</x:v>
      </x:c>
      <x:c r="B15" s="27" t="str">
        <x:v>Income-tax Act, 1961, as amended and saved for pre-1 April 2026 tax years/proceedings</x:v>
      </x:c>
      <x:c r="C15" s="27" t="str">
        <x:v>CBDT</x:v>
      </x:c>
      <x:c r="D15" s="27" t="str">
        <x:v>Act</x:v>
      </x:c>
      <x:c r="E15" s="27" t="str">
        <x:v>CAP--</x:v>
      </x:c>
      <x:c r="F15" s="27" t="str">
        <x:v>EXCLUDE – Other General Law</x:v>
      </x:c>
      <x:c r="G15" s="27" t="str">
        <x:v>Remain in owning dataset</x:v>
      </x:c>
      <x:c r="H15" s="27" t="str">
        <x:v>Not owned by the Common SEBI Listed-Entity Overlay.</x:v>
      </x:c>
      <x:c r="I15" s="27" t="str">
        <x:v>https://www.incometax.gov.in/iec/foportal/</x:v>
      </x:c>
      <x:c r="J15" s="27" t="str">
        <x:v>LOW</x:v>
      </x:c>
    </x:row>
    <x:row r="16">
      <x:c r="A16" s="27" t="str">
        <x:v>CAP-LAW016</x:v>
      </x:c>
      <x:c r="B16" s="27" t="str">
        <x:v>Income-tax Rules, 1962, as amended and saved for pre-1 April 2026 tax years/proceedings</x:v>
      </x:c>
      <x:c r="C16" s="27" t="str">
        <x:v>CBDT</x:v>
      </x:c>
      <x:c r="D16" s="27" t="str">
        <x:v>Rules</x:v>
      </x:c>
      <x:c r="E16" s="27" t="str">
        <x:v>CAP-LAW015</x:v>
      </x:c>
      <x:c r="F16" s="27" t="str">
        <x:v>EXCLUDE – Other General Law</x:v>
      </x:c>
      <x:c r="G16" s="27" t="str">
        <x:v>Remain in owning dataset</x:v>
      </x:c>
      <x:c r="H16" s="27" t="str">
        <x:v>Not owned by the Common SEBI Listed-Entity Overlay.</x:v>
      </x:c>
      <x:c r="I16" s="27" t="str">
        <x:v>https://www.incometax.gov.in/iec/foportal/</x:v>
      </x:c>
      <x:c r="J16" s="27" t="str">
        <x:v>LOW</x:v>
      </x:c>
    </x:row>
    <x:row r="17">
      <x:c r="A17" s="27" t="str">
        <x:v>CAP-LAW017</x:v>
      </x:c>
      <x:c r="B17" s="27" t="str">
        <x:v>Central Goods and Services Tax Act, 2017, as amended</x:v>
      </x:c>
      <x:c r="C17" s="27" t="str">
        <x:v>CBIC</x:v>
      </x:c>
      <x:c r="D17" s="27" t="str">
        <x:v>Act</x:v>
      </x:c>
      <x:c r="E17" s="27" t="str">
        <x:v>CAP--</x:v>
      </x:c>
      <x:c r="F17" s="27" t="str">
        <x:v>EXCLUDE – Other General Law</x:v>
      </x:c>
      <x:c r="G17" s="27" t="str">
        <x:v>Remain in owning dataset</x:v>
      </x:c>
      <x:c r="H17" s="27" t="str">
        <x:v>Not owned by the Common SEBI Listed-Entity Overlay.</x:v>
      </x:c>
      <x:c r="I17" s="27" t="str">
        <x:v>https://www.indiacode.nic.in/handle/123456789/15689</x:v>
      </x:c>
      <x:c r="J17" s="27" t="str">
        <x:v>LOW</x:v>
      </x:c>
    </x:row>
    <x:row r="18">
      <x:c r="A18" s="27" t="str">
        <x:v>CAP-LAW018</x:v>
      </x:c>
      <x:c r="B18" s="27" t="str">
        <x:v>Central Goods and Services Tax Rules, 2017, as amended</x:v>
      </x:c>
      <x:c r="C18" s="27" t="str">
        <x:v>CBIC</x:v>
      </x:c>
      <x:c r="D18" s="27" t="str">
        <x:v>Rules</x:v>
      </x:c>
      <x:c r="E18" s="27" t="str">
        <x:v>CAP-LAW017</x:v>
      </x:c>
      <x:c r="F18" s="27" t="str">
        <x:v>EXCLUDE – Other General Law</x:v>
      </x:c>
      <x:c r="G18" s="27" t="str">
        <x:v>Remain in owning dataset</x:v>
      </x:c>
      <x:c r="H18" s="27" t="str">
        <x:v>Not owned by the Common SEBI Listed-Entity Overlay.</x:v>
      </x:c>
      <x:c r="I18" s="27" t="str">
        <x:v>https://cbic-gst.gov.in/gst-goods-services-rates.html</x:v>
      </x:c>
      <x:c r="J18" s="27" t="str">
        <x:v>LOW</x:v>
      </x:c>
    </x:row>
    <x:row r="19">
      <x:c r="A19" s="27" t="str">
        <x:v>CAP-LAW019</x:v>
      </x:c>
      <x:c r="B19" s="27" t="str">
        <x:v>Integrated Goods and Services Tax Act, 2017, as amended</x:v>
      </x:c>
      <x:c r="C19" s="27" t="str">
        <x:v>CBIC</x:v>
      </x:c>
      <x:c r="D19" s="27" t="str">
        <x:v>Act</x:v>
      </x:c>
      <x:c r="E19" s="27" t="str">
        <x:v>CAP--</x:v>
      </x:c>
      <x:c r="F19" s="27" t="str">
        <x:v>EXCLUDE – Other General Law</x:v>
      </x:c>
      <x:c r="G19" s="27" t="str">
        <x:v>Remain in owning dataset</x:v>
      </x:c>
      <x:c r="H19" s="27" t="str">
        <x:v>Not owned by the Common SEBI Listed-Entity Overlay.</x:v>
      </x:c>
      <x:c r="I19" s="27" t="str">
        <x:v>https://www.indiacode.nic.in/handle/123456789/15690</x:v>
      </x:c>
      <x:c r="J19" s="27" t="str">
        <x:v>LOW</x:v>
      </x:c>
    </x:row>
    <x:row r="20">
      <x:c r="A20" s="27" t="str">
        <x:v>CAP-LAW020</x:v>
      </x:c>
      <x:c r="B20" s="27" t="str">
        <x:v>Indian Stamp Act, 1899, as amended for securities-market stamp duty</x:v>
      </x:c>
      <x:c r="C20" s="27" t="str">
        <x:v>Stamp Authorities</x:v>
      </x:c>
      <x:c r="D20" s="27" t="str">
        <x:v>Act</x:v>
      </x:c>
      <x:c r="E20" s="27" t="str">
        <x:v>CAP--</x:v>
      </x:c>
      <x:c r="F20" s="27" t="str">
        <x:v>EXCLUDE – Other General Law</x:v>
      </x:c>
      <x:c r="G20" s="27" t="str">
        <x:v>Remain in owning dataset</x:v>
      </x:c>
      <x:c r="H20" s="27" t="str">
        <x:v>Not owned by the Common SEBI Listed-Entity Overlay.</x:v>
      </x:c>
      <x:c r="I20" s="27" t="str">
        <x:v>https://www.indiacode.nic.in/</x:v>
      </x:c>
      <x:c r="J20" s="27" t="str">
        <x:v>LOW</x:v>
      </x:c>
    </x:row>
    <x:row r="21">
      <x:c r="A21" s="27" t="str">
        <x:v>CAP-LAW021</x:v>
      </x:c>
      <x:c r="B21" s="27" t="str">
        <x:v>Information Technology Act, 2000, as amended</x:v>
      </x:c>
      <x:c r="C21" s="27" t="str">
        <x:v>MeitY</x:v>
      </x:c>
      <x:c r="D21" s="27" t="str">
        <x:v>Act</x:v>
      </x:c>
      <x:c r="E21" s="27" t="str">
        <x:v>CAP--</x:v>
      </x:c>
      <x:c r="F21" s="27" t="str">
        <x:v>EXCLUDE – Other General Law</x:v>
      </x:c>
      <x:c r="G21" s="27" t="str">
        <x:v>Remain in owning dataset</x:v>
      </x:c>
      <x:c r="H21" s="27" t="str">
        <x:v>Not owned by the Common SEBI Listed-Entity Overlay.</x:v>
      </x:c>
      <x:c r="I21" s="27" t="str">
        <x:v>https://www.indiacode.nic.in/</x:v>
      </x:c>
      <x:c r="J21" s="27" t="str">
        <x:v>LOW</x:v>
      </x:c>
    </x:row>
    <x:row r="22">
      <x:c r="A22" s="27" t="str">
        <x:v>CAP-LAW022</x:v>
      </x:c>
      <x:c r="B22" s="27" t="str">
        <x:v>Information Technology (Reasonable Security Practices and Procedures and Sensitive Personal Data or Information) Rules, 2011</x:v>
      </x:c>
      <x:c r="C22" s="27" t="str">
        <x:v>MeitY</x:v>
      </x:c>
      <x:c r="D22" s="27" t="str">
        <x:v>Rules</x:v>
      </x:c>
      <x:c r="E22" s="27" t="str">
        <x:v>CAP-LAW021</x:v>
      </x:c>
      <x:c r="F22" s="27" t="str">
        <x:v>EXCLUDE – Other General Law</x:v>
      </x:c>
      <x:c r="G22" s="27" t="str">
        <x:v>Remain in owning dataset</x:v>
      </x:c>
      <x:c r="H22" s="27" t="str">
        <x:v>Not owned by the Common SEBI Listed-Entity Overlay.</x:v>
      </x:c>
      <x:c r="I22" s="27" t="str">
        <x:v>https://www.meity.gov.in/static/uploads/2024/03/Information_Technology__Reasonable_security_practices_and_procedures_and_sensitive_personal_data_or_information__Rules__2011.pdf</x:v>
      </x:c>
      <x:c r="J22" s="27" t="str">
        <x:v>LOW</x:v>
      </x:c>
    </x:row>
    <x:row r="23">
      <x:c r="A23" s="27" t="str">
        <x:v>CAP-LAW023</x:v>
      </x:c>
      <x:c r="B23" s="27" t="str">
        <x:v>CERT-In Directions relating to information security practices, procedure, prevention, response and reporting of cyber incidents, 2022</x:v>
      </x:c>
      <x:c r="C23" s="27" t="str">
        <x:v>CERT-In</x:v>
      </x:c>
      <x:c r="D23" s="27" t="str">
        <x:v>Directions</x:v>
      </x:c>
      <x:c r="E23" s="27" t="str">
        <x:v>CAP-LAW021</x:v>
      </x:c>
      <x:c r="F23" s="27" t="str">
        <x:v>EXCLUDE – Other General Law</x:v>
      </x:c>
      <x:c r="G23" s="27" t="str">
        <x:v>Remain in owning dataset</x:v>
      </x:c>
      <x:c r="H23" s="27" t="str">
        <x:v>Not owned by the Common SEBI Listed-Entity Overlay.</x:v>
      </x:c>
      <x:c r="I23" s="27" t="str">
        <x:v>https://www.cert-in.org.in/PDF/CERT-In_Directions_70B_28.04.2022.pdf</x:v>
      </x:c>
      <x:c r="J23" s="27" t="str">
        <x:v>LOW</x:v>
      </x:c>
    </x:row>
    <x:row r="24">
      <x:c r="A24" s="27" t="str">
        <x:v>CAP-LAW024</x:v>
      </x:c>
      <x:c r="B24" s="27" t="str">
        <x:v>Digital Personal Data Protection Act, 2023</x:v>
      </x:c>
      <x:c r="C24" s="27" t="str">
        <x:v>MeitY</x:v>
      </x:c>
      <x:c r="D24" s="27" t="str">
        <x:v>Act</x:v>
      </x:c>
      <x:c r="E24" s="27" t="str">
        <x:v>CAP--</x:v>
      </x:c>
      <x:c r="F24" s="27" t="str">
        <x:v>EXCLUDE – Other General Law</x:v>
      </x:c>
      <x:c r="G24" s="27" t="str">
        <x:v>Remain in owning dataset</x:v>
      </x:c>
      <x:c r="H24" s="27" t="str">
        <x:v>Not owned by the Common SEBI Listed-Entity Overlay.</x:v>
      </x:c>
      <x:c r="I24" s="27" t="str">
        <x:v>https://www.meity.gov.in/static/uploads/2024/06/2bf1f0e9f04e6fb4f8fef35e82c42aa5.pdf</x:v>
      </x:c>
      <x:c r="J24" s="27" t="str">
        <x:v>LOW</x:v>
      </x:c>
    </x:row>
    <x:row r="25">
      <x:c r="A25" s="27" t="str">
        <x:v>CAP-LAW025</x:v>
      </x:c>
      <x:c r="B25" s="27" t="str">
        <x:v>Digital Personal Data Protection Rules, 2025, as amended</x:v>
      </x:c>
      <x:c r="C25" s="27" t="str">
        <x:v>MeitY</x:v>
      </x:c>
      <x:c r="D25" s="27" t="str">
        <x:v>Rules</x:v>
      </x:c>
      <x:c r="E25" s="27" t="str">
        <x:v>CAP-LAW024</x:v>
      </x:c>
      <x:c r="F25" s="27" t="str">
        <x:v>EXCLUDE – Other General Law</x:v>
      </x:c>
      <x:c r="G25" s="27" t="str">
        <x:v>Remain in owning dataset</x:v>
      </x:c>
      <x:c r="H25" s="27" t="str">
        <x:v>Not owned by the Common SEBI Listed-Entity Overlay.</x:v>
      </x:c>
      <x:c r="I25" s="27" t="str">
        <x:v>https://www.meity.gov.in/documents/act-and-policies/digital-personal-data-protection-rules-2025-gDOxUjMtQWa</x:v>
      </x:c>
      <x:c r="J25" s="27" t="str">
        <x:v>LOW</x:v>
      </x:c>
    </x:row>
    <x:row r="26">
      <x:c r="A26" s="27" t="str">
        <x:v>CAP-LAW026</x:v>
      </x:c>
      <x:c r="B26" s="27" t="str">
        <x:v>Competition Act, 2002, as amended</x:v>
      </x:c>
      <x:c r="C26" s="27" t="str">
        <x:v>CCI</x:v>
      </x:c>
      <x:c r="D26" s="27" t="str">
        <x:v>Act</x:v>
      </x:c>
      <x:c r="E26" s="27" t="str">
        <x:v>CAP--</x:v>
      </x:c>
      <x:c r="F26" s="27" t="str">
        <x:v>EXCLUDE – Common Corporate Core</x:v>
      </x:c>
      <x:c r="G26" s="27" t="str">
        <x:v>Runtime Common Corporate Core</x:v>
      </x:c>
      <x:c r="H26" s="27" t="str">
        <x:v>Owned by the separate Common Corporate Core and must not be duplicated in the SEBI overlay.</x:v>
      </x:c>
      <x:c r="I26" s="27" t="str">
        <x:v>https://www.indiacode.nic.in/handle/123456789/2010?locale=en</x:v>
      </x:c>
      <x:c r="J26" s="27" t="str">
        <x:v>LOW</x:v>
      </x:c>
    </x:row>
    <x:row r="27">
      <x:c r="A27" s="27" t="str">
        <x:v>CAP-LAW027</x:v>
      </x:c>
      <x:c r="B27" s="27" t="str">
        <x:v>International Financial Services Centres Authority Act, 2019</x:v>
      </x:c>
      <x:c r="C27" s="27" t="str">
        <x:v>IFSCA</x:v>
      </x:c>
      <x:c r="D27" s="27" t="str">
        <x:v>Act</x:v>
      </x:c>
      <x:c r="E27" s="27" t="str">
        <x:v>CAP--</x:v>
      </x:c>
      <x:c r="F27" s="27" t="str">
        <x:v>EXCLUDE – Other General Law</x:v>
      </x:c>
      <x:c r="G27" s="27" t="str">
        <x:v>Remain in owning dataset</x:v>
      </x:c>
      <x:c r="H27" s="27" t="str">
        <x:v>Not owned by the Common SEBI Listed-Entity Overlay.</x:v>
      </x:c>
      <x:c r="I27" s="27" t="str">
        <x:v>https://www.indiacode.nic.in/handle/123456789/14009?locale=en</x:v>
      </x:c>
      <x:c r="J27" s="27" t="str">
        <x:v>LOW</x:v>
      </x:c>
    </x:row>
    <x:row r="28">
      <x:c r="A28" s="27" t="str">
        <x:v>CAP-LAW028</x:v>
      </x:c>
      <x:c r="B28" s="27" t="str">
        <x:v>IFSCA (Capital Market Intermediaries) Regulations, 2025, as amended up to January 12, 2026</x:v>
      </x:c>
      <x:c r="C28" s="27" t="str">
        <x:v>IFSCA</x:v>
      </x:c>
      <x:c r="D28" s="27" t="str">
        <x:v>Regulations</x:v>
      </x:c>
      <x:c r="E28" s="27" t="str">
        <x:v>CAP-LAW027</x:v>
      </x:c>
      <x:c r="F28" s="27" t="str">
        <x:v>EXCLUDE – Other General Law</x:v>
      </x:c>
      <x:c r="G28" s="27" t="str">
        <x:v>Remain in owning dataset</x:v>
      </x:c>
      <x:c r="H28" s="27" t="str">
        <x:v>Not owned by the Common SEBI Listed-Entity Overlay.</x:v>
      </x:c>
      <x:c r="I28" s="27" t="str">
        <x:v>https://ifsca.gov.in/Legal/Index?MId=3K4wB1w7wfQ%3D</x:v>
      </x:c>
      <x:c r="J28" s="27" t="str">
        <x:v>LOW</x:v>
      </x:c>
    </x:row>
    <x:row r="29">
      <x:c r="A29" s="27" t="str">
        <x:v>CAP-LAW029</x:v>
      </x:c>
      <x:c r="B29" s="27" t="str">
        <x:v>IFSCA (Listing) Regulations, 2024, as amended</x:v>
      </x:c>
      <x:c r="C29" s="27" t="str">
        <x:v>IFSCA</x:v>
      </x:c>
      <x:c r="D29" s="27" t="str">
        <x:v>Regulations</x:v>
      </x:c>
      <x:c r="E29" s="27" t="str">
        <x:v>CAP--</x:v>
      </x:c>
      <x:c r="F29" s="27" t="str">
        <x:v>EXCLUDE – Other General Law</x:v>
      </x:c>
      <x:c r="G29" s="27" t="str">
        <x:v>Remain in owning dataset</x:v>
      </x:c>
      <x:c r="H29" s="27" t="str">
        <x:v>Not owned by the Common SEBI Listed-Entity Overlay.</x:v>
      </x:c>
      <x:c r="I29" s="27" t="str">
        <x:v>https://ifsca.gov.in/Legal/Index?MId=7F7wLtkXHzw%3D</x:v>
      </x:c>
      <x:c r="J29" s="27" t="str">
        <x:v>LOW</x:v>
      </x:c>
    </x:row>
    <x:row r="30">
      <x:c r="A30" s="27" t="str">
        <x:v>CAP-LAW030</x:v>
      </x:c>
      <x:c r="B30" s="27" t="str">
        <x:v>IFSCA (Fund Management) Regulations, 2025, as amended</x:v>
      </x:c>
      <x:c r="C30" s="27" t="str">
        <x:v>IFSCA</x:v>
      </x:c>
      <x:c r="D30" s="27" t="str">
        <x:v>Regulations</x:v>
      </x:c>
      <x:c r="E30" s="27" t="str">
        <x:v>CAP-LAW027</x:v>
      </x:c>
      <x:c r="F30" s="27" t="str">
        <x:v>EXCLUDE – Other General Law</x:v>
      </x:c>
      <x:c r="G30" s="27" t="str">
        <x:v>Remain in owning dataset</x:v>
      </x:c>
      <x:c r="H30" s="27" t="str">
        <x:v>Not owned by the Common SEBI Listed-Entity Overlay.</x:v>
      </x:c>
      <x:c r="I30" s="27" t="str">
        <x:v>https://ifsca.gov.in/Legal/Index?MId=g7m9VdAJ1%2B8%3D</x:v>
      </x:c>
      <x:c r="J30" s="27" t="str">
        <x:v>LOW</x:v>
      </x:c>
    </x:row>
    <x:row r="31">
      <x:c r="A31" s="27" t="str">
        <x:v>CAP-LAW031</x:v>
      </x:c>
      <x:c r="B31" s="27" t="str">
        <x:v>IFSCA (Market Infrastructure Institutions) Regulations, 2021, as amended</x:v>
      </x:c>
      <x:c r="C31" s="27" t="str">
        <x:v>IFSCA</x:v>
      </x:c>
      <x:c r="D31" s="27" t="str">
        <x:v>Regulations</x:v>
      </x:c>
      <x:c r="E31" s="27" t="str">
        <x:v>CAP-LAW027</x:v>
      </x:c>
      <x:c r="F31" s="27" t="str">
        <x:v>EXCLUDE – Other General Law</x:v>
      </x:c>
      <x:c r="G31" s="27" t="str">
        <x:v>Remain in owning dataset</x:v>
      </x:c>
      <x:c r="H31" s="27" t="str">
        <x:v>Not owned by the Common SEBI Listed-Entity Overlay.</x:v>
      </x:c>
      <x:c r="I31" s="27" t="str">
        <x:v>https://ifsca.gov.in/Legal/Index?MId=MMc3uVo6gKc%3D</x:v>
      </x:c>
      <x:c r="J31" s="27" t="str">
        <x:v>LOW</x:v>
      </x:c>
    </x:row>
    <x:row r="32">
      <x:c r="A32" s="27" t="str">
        <x:v>CAP-LAW032</x:v>
      </x:c>
      <x:c r="B32" s="27" t="str">
        <x:v>Government Securities Act, 2006, as amended</x:v>
      </x:c>
      <x:c r="C32" s="27" t="str">
        <x:v>RBI</x:v>
      </x:c>
      <x:c r="D32" s="27" t="str">
        <x:v>Act</x:v>
      </x:c>
      <x:c r="E32" s="27" t="str">
        <x:v>CAP--</x:v>
      </x:c>
      <x:c r="F32" s="27" t="str">
        <x:v>EXCLUDE – Other General Law</x:v>
      </x:c>
      <x:c r="G32" s="27" t="str">
        <x:v>Remain in owning dataset</x:v>
      </x:c>
      <x:c r="H32" s="27" t="str">
        <x:v>Not owned by the Common SEBI Listed-Entity Overlay.</x:v>
      </x:c>
      <x:c r="I32" s="27" t="str">
        <x:v>https://www.indiacode.nic.in/handle/123456789/2059?locale=en</x:v>
      </x:c>
      <x:c r="J32" s="27" t="str">
        <x:v>LOW</x:v>
      </x:c>
    </x:row>
    <x:row r="33">
      <x:c r="A33" s="27" t="str">
        <x:v>CAP-LAW033</x:v>
      </x:c>
      <x:c r="B33" s="27" t="str">
        <x:v>Payment and Settlement Systems Act, 2007, as amended</x:v>
      </x:c>
      <x:c r="C33" s="27" t="str">
        <x:v>RBI</x:v>
      </x:c>
      <x:c r="D33" s="27" t="str">
        <x:v>Act</x:v>
      </x:c>
      <x:c r="E33" s="27" t="str">
        <x:v>CAP--</x:v>
      </x:c>
      <x:c r="F33" s="27" t="str">
        <x:v>EXCLUDE – Other General Law</x:v>
      </x:c>
      <x:c r="G33" s="27" t="str">
        <x:v>Remain in owning dataset</x:v>
      </x:c>
      <x:c r="H33" s="27" t="str">
        <x:v>Not owned by the Common SEBI Listed-Entity Overlay.</x:v>
      </x:c>
      <x:c r="I33" s="27" t="str">
        <x:v>https://www.indiacode.nic.in/handle/123456789/2082?locale=en</x:v>
      </x:c>
      <x:c r="J33" s="27" t="str">
        <x:v>LOW</x:v>
      </x:c>
    </x:row>
    <x:row r="34">
      <x:c r="A34" s="27" t="str">
        <x:v>CAP-LAW034</x:v>
      </x:c>
      <x:c r="B34" s="27" t="str">
        <x:v>Foreign Contribution (Regulation) Act, 2010, as amended</x:v>
      </x:c>
      <x:c r="C34" s="27" t="str">
        <x:v>MHA</x:v>
      </x:c>
      <x:c r="D34" s="27" t="str">
        <x:v>Act</x:v>
      </x:c>
      <x:c r="E34" s="27" t="str">
        <x:v>CAP--</x:v>
      </x:c>
      <x:c r="F34" s="27" t="str">
        <x:v>EXCLUDE – Common Corporate Core</x:v>
      </x:c>
      <x:c r="G34" s="27" t="str">
        <x:v>Runtime Common Corporate Core</x:v>
      </x:c>
      <x:c r="H34" s="27" t="str">
        <x:v>Owned by the separate Common Corporate Core and must not be duplicated in the SEBI overlay.</x:v>
      </x:c>
      <x:c r="I34" s="27" t="str">
        <x:v>https://www.indiacode.nic.in/handle/123456789/2098?view_type=browse</x:v>
      </x:c>
      <x:c r="J34" s="27" t="str">
        <x:v>LOW</x:v>
      </x:c>
    </x:row>
    <x:row r="35">
      <x:c r="A35" s="27" t="str">
        <x:v>CAP-LAW035</x:v>
      </x:c>
      <x:c r="B35" s="27" t="str">
        <x:v>Insolvency and Bankruptcy Code, 2016, as amended</x:v>
      </x:c>
      <x:c r="C35" s="27" t="str">
        <x:v>MCA</x:v>
      </x:c>
      <x:c r="D35" s="27" t="str">
        <x:v>Act</x:v>
      </x:c>
      <x:c r="E35" s="27" t="str">
        <x:v>CAP--</x:v>
      </x:c>
      <x:c r="F35" s="27" t="str">
        <x:v>EXCLUDE – Common Corporate Core</x:v>
      </x:c>
      <x:c r="G35" s="27" t="str">
        <x:v>Runtime Common Corporate Core</x:v>
      </x:c>
      <x:c r="H35" s="27" t="str">
        <x:v>Owned by the separate Common Corporate Core and must not be duplicated in the SEBI overlay.</x:v>
      </x:c>
      <x:c r="I35" s="27" t="str">
        <x:v>https://www.indiacode.nic.in/handle/123456789/2154</x:v>
      </x:c>
      <x:c r="J35" s="27" t="str">
        <x:v>LOW</x:v>
      </x:c>
    </x:row>
    <x:row r="36">
      <x:c r="A36" s="27" t="str">
        <x:v>CAP-LAW036</x:v>
      </x:c>
      <x:c r="B36" s="27" t="str">
        <x:v>Securities and Exchange Board of India (Mutual Funds) Regulations, 2026 [last amended July 7, 2026]</x:v>
      </x:c>
      <x:c r="C36" s="27" t="str">
        <x:v>SEBI</x:v>
      </x:c>
      <x:c r="D36" s="27" t="str">
        <x:v>Regulations</x:v>
      </x:c>
      <x:c r="E36" s="27" t="str">
        <x:v>CAP-LAW001</x:v>
      </x:c>
      <x:c r="F36" s="27" t="str">
        <x:v>EXCLUDE – Capital Markets Entity</x:v>
      </x:c>
      <x:c r="G36" s="27" t="str">
        <x:v>Remain in Capital Markets</x:v>
      </x:c>
      <x:c r="H36" s="27" t="str">
        <x:v>Regulates a securities-market intermediary, fund, MII, investor category or market activity rather than a company merely because it is listed.</x:v>
      </x:c>
      <x:c r="I36" s="27" t="str">
        <x:v>https://www.sebi.gov.in/legal/regulations/</x:v>
      </x:c>
      <x:c r="J36" s="27" t="str">
        <x:v>LOW</x:v>
      </x:c>
    </x:row>
    <x:row r="37">
      <x:c r="A37" s="27" t="str">
        <x:v>CAP-LAW037</x:v>
      </x:c>
      <x:c r="B37" s="27" t="str">
        <x:v>Securities and Exchange Board of India (Stock Brokers) Regulations, 2026</x:v>
      </x:c>
      <x:c r="C37" s="27" t="str">
        <x:v>SEBI</x:v>
      </x:c>
      <x:c r="D37" s="27" t="str">
        <x:v>Regulations</x:v>
      </x:c>
      <x:c r="E37" s="27" t="str">
        <x:v>CAP-LAW001</x:v>
      </x:c>
      <x:c r="F37" s="27" t="str">
        <x:v>EXCLUDE – Capital Markets Entity</x:v>
      </x:c>
      <x:c r="G37" s="27" t="str">
        <x:v>Remain in Capital Markets</x:v>
      </x:c>
      <x:c r="H37" s="27" t="str">
        <x:v>Regulates a securities-market intermediary, fund, MII, investor category or market activity rather than a company merely because it is listed.</x:v>
      </x:c>
      <x:c r="I37" s="27" t="str">
        <x:v>https://www.sebi.gov.in/legal/regulations/jan-2026/securities-and-exchange-board-of-india-stock-brokers-regulations-2026_98974.html</x:v>
      </x:c>
      <x:c r="J37" s="27" t="str">
        <x:v>LOW</x:v>
      </x:c>
    </x:row>
    <x:row r="38">
      <x:c r="A38" s="27" t="str">
        <x:v>CAP-LAW038</x:v>
      </x:c>
      <x:c r="B38" s="27" t="str">
        <x:v>Securities and Exchange Board of India (Registrars to an Issue and Share Transfer Agents) Regulations, 2025</x:v>
      </x:c>
      <x:c r="C38" s="27" t="str">
        <x:v>SEBI</x:v>
      </x:c>
      <x:c r="D38" s="27" t="str">
        <x:v>Regulations</x:v>
      </x:c>
      <x:c r="E38" s="27" t="str">
        <x:v>CAP-LAW001</x:v>
      </x:c>
      <x:c r="F38" s="27" t="str">
        <x:v>EXCLUDE – Capital Markets Entity</x:v>
      </x:c>
      <x:c r="G38" s="27" t="str">
        <x:v>Remain in Capital Markets</x:v>
      </x:c>
      <x:c r="H38" s="27" t="str">
        <x:v>Regulates a securities-market intermediary, fund, MII, investor category or market activity rather than a company merely because it is listed.</x:v>
      </x:c>
      <x:c r="I38" s="27" t="str">
        <x:v>https://www.sebi.gov.in/legal/regulations/dec-2025/securities-and-exchange-board-of-india-registrars-to-an-issue-and-share-transfer-agents-regulations-2025_98477.html</x:v>
      </x:c>
      <x:c r="J38" s="27" t="str">
        <x:v>LOW</x:v>
      </x:c>
    </x:row>
    <x:row r="39">
      <x:c r="A39" s="27" t="str">
        <x:v>CAP-LAW039</x:v>
      </x:c>
      <x:c r="B39" s="27" t="str">
        <x:v>Securities and Exchange Board of India (Index Providers) Regulations, 2024 [last amended November 28, 2024]</x:v>
      </x:c>
      <x:c r="C39" s="27" t="str">
        <x:v>SEBI</x:v>
      </x:c>
      <x:c r="D39" s="27" t="str">
        <x:v>Regulations</x:v>
      </x:c>
      <x:c r="E39" s="27" t="str">
        <x:v>CAP-LAW001</x:v>
      </x:c>
      <x:c r="F39" s="27" t="str">
        <x:v>EXCLUDE – Capital Markets Entity</x:v>
      </x:c>
      <x:c r="G39" s="27" t="str">
        <x:v>Remain in Capital Markets</x:v>
      </x:c>
      <x:c r="H39" s="27" t="str">
        <x:v>Regulates a securities-market intermediary, fund, MII, investor category or market activity rather than a company merely because it is listed.</x:v>
      </x:c>
      <x:c r="I39" s="27" t="str">
        <x:v>https://www.sebi.gov.in/legal/regulations/nov-2024/securities-and-exchange-board-of-india-index-providers-regulations-2024-last-amended-on-november-28-2024-_89268.html</x:v>
      </x:c>
      <x:c r="J39" s="27" t="str">
        <x:v>LOW</x:v>
      </x:c>
    </x:row>
    <x:row r="40">
      <x:c r="A40" s="27" t="str">
        <x:v>CAP-LAW043</x:v>
      </x:c>
      <x:c r="B40" s="27" t="str">
        <x:v>Securities and Exchange Board of India (Vault Managers) Regulations, 2021 [last amended February 10, 2025]</x:v>
      </x:c>
      <x:c r="C40" s="27" t="str">
        <x:v>SEBI</x:v>
      </x:c>
      <x:c r="D40" s="27" t="str">
        <x:v>Regulations</x:v>
      </x:c>
      <x:c r="E40" s="27" t="str">
        <x:v>CAP-LAW001</x:v>
      </x:c>
      <x:c r="F40" s="27" t="str">
        <x:v>EXCLUDE – Capital Markets Entity</x:v>
      </x:c>
      <x:c r="G40" s="27" t="str">
        <x:v>Remain in Capital Markets</x:v>
      </x:c>
      <x:c r="H40" s="27" t="str">
        <x:v>Regulates a securities-market intermediary, fund, MII, investor category or market activity rather than a company merely because it is listed.</x:v>
      </x:c>
      <x:c r="I40" s="27" t="str">
        <x:v>https://www.sebi.gov.in/legal/regulations/feb-2025/securities-and-exchange-board-of-india-vault-managers-regulations-2021-last-amended-on-february-10-2025-_92416.html</x:v>
      </x:c>
      <x:c r="J40" s="27" t="str">
        <x:v>LOW</x:v>
      </x:c>
    </x:row>
    <x:row r="41">
      <x:c r="A41" s="27" t="str">
        <x:v>CAP-LAW044</x:v>
      </x:c>
      <x:c r="B41" s="27" t="str">
        <x:v>Securities and Exchange Board of India (Portfolio Managers) Regulations, 2020 [last amended September 3, 2025]</x:v>
      </x:c>
      <x:c r="C41" s="27" t="str">
        <x:v>SEBI</x:v>
      </x:c>
      <x:c r="D41" s="27" t="str">
        <x:v>Regulations</x:v>
      </x:c>
      <x:c r="E41" s="27" t="str">
        <x:v>CAP-LAW001</x:v>
      </x:c>
      <x:c r="F41" s="27" t="str">
        <x:v>EXCLUDE – Capital Markets Entity</x:v>
      </x:c>
      <x:c r="G41" s="27" t="str">
        <x:v>Remain in Capital Markets</x:v>
      </x:c>
      <x:c r="H41" s="27" t="str">
        <x:v>Regulates a securities-market intermediary, fund, MII, investor category or market activity rather than a company merely because it is listed.</x:v>
      </x:c>
      <x:c r="I41" s="27" t="str">
        <x:v>https://www.sebi.gov.in/legal/regulations/sep-2025/securities-and-exchange-board-of-india-portfolio-managers-regulations-2020-last-amended-on-september-03-2025-_96560.html</x:v>
      </x:c>
      <x:c r="J41" s="27" t="str">
        <x:v>LOW</x:v>
      </x:c>
    </x:row>
    <x:row r="42">
      <x:c r="A42" s="27" t="str">
        <x:v>CAP-LAW045</x:v>
      </x:c>
      <x:c r="B42" s="27" t="str">
        <x:v>Securities and Exchange Board of India (Foreign Portfolio Investors) Regulations, 2019 [last amended July 7, 2026]</x:v>
      </x:c>
      <x:c r="C42" s="27" t="str">
        <x:v>Securities and Exchange Board of India</x:v>
      </x:c>
      <x:c r="D42" s="27" t="str">
        <x:v>Regulations</x:v>
      </x:c>
      <x:c r="E42" s="27" t="str">
        <x:v>CAP-LAW001</x:v>
      </x:c>
      <x:c r="F42" s="27" t="str">
        <x:v>EXCLUDE – Capital Markets Entity</x:v>
      </x:c>
      <x:c r="G42" s="27" t="str">
        <x:v>Remain in Capital Markets</x:v>
      </x:c>
      <x:c r="H42" s="27" t="str">
        <x:v>Regulates a securities-market intermediary, fund, MII, investor category or market activity rather than a company merely because it is listed.</x:v>
      </x:c>
      <x:c r="I42" s="27" t="str">
        <x:v>https://www.sebi.gov.in/legal/regulations/jul-2026/securities-and-exchange-board-of-india-foreign-portfolio-investors-amendment-regulations-2026_102857.html</x:v>
      </x:c>
      <x:c r="J42" s="27" t="str">
        <x:v>LOW</x:v>
      </x:c>
    </x:row>
    <x:row r="43">
      <x:c r="A43" s="27" t="str">
        <x:v>CAP-LAW051</x:v>
      </x:c>
      <x:c r="B43" s="27" t="str">
        <x:v>Securities Contracts (Regulation) (Stock Exchanges and Clearing Corporations) Regulations, 2018 [last amended November 22, 2025]</x:v>
      </x:c>
      <x:c r="C43" s="27" t="str">
        <x:v>SEBI</x:v>
      </x:c>
      <x:c r="D43" s="27" t="str">
        <x:v>Regulations</x:v>
      </x:c>
      <x:c r="E43" s="27" t="str">
        <x:v>CAP-LAW002</x:v>
      </x:c>
      <x:c r="F43" s="27" t="str">
        <x:v>EXCLUDE – Capital Markets Entity</x:v>
      </x:c>
      <x:c r="G43" s="27" t="str">
        <x:v>Remain in Capital Markets</x:v>
      </x:c>
      <x:c r="H43" s="27" t="str">
        <x:v>Regulates a securities-market intermediary, fund, MII, investor category or market activity rather than a company merely because it is listed.</x:v>
      </x:c>
      <x:c r="I43" s="27" t="str">
        <x:v>https://www.sebi.gov.in/legal/regulations/nov-2025/securities-contracts-regulation-stock-exchanges-and-clearing-corporations-regulations-2018-last-amended-on-november-22-2025-_98205.html</x:v>
      </x:c>
      <x:c r="J43" s="27" t="str">
        <x:v>LOW</x:v>
      </x:c>
    </x:row>
    <x:row r="44">
      <x:c r="A44" s="27" t="str">
        <x:v>CAP-LAW052</x:v>
      </x:c>
      <x:c r="B44" s="27" t="str">
        <x:v>Securities and Exchange Board of India (Issue and Listing of Municipal Debt Securities) Regulations, 2015 [last amended July 8, 2026]</x:v>
      </x:c>
      <x:c r="C44" s="27" t="str">
        <x:v>SEBI</x:v>
      </x:c>
      <x:c r="D44" s="27" t="str">
        <x:v>Regulations</x:v>
      </x:c>
      <x:c r="E44" s="27" t="str">
        <x:v>CAP-LAW001</x:v>
      </x:c>
      <x:c r="F44" s="27" t="str">
        <x:v>EXCLUDE – Capital Markets Entity</x:v>
      </x:c>
      <x:c r="G44" s="27" t="str">
        <x:v>Remain in Capital Markets</x:v>
      </x:c>
      <x:c r="H44" s="27" t="str">
        <x:v>Regulates a securities-market intermediary, fund, MII, investor category or market activity rather than a company merely because it is listed.</x:v>
      </x:c>
      <x:c r="I44" s="27" t="str">
        <x:v>https://www.sebi.gov.in/legal/regulations/jul-2026/securities-and-exchange-board-of-india-issue-and-listing-of-municipal-debt-securities-regulations-2015-last-amendment-on-july-08-2026-_102918.html</x:v>
      </x:c>
      <x:c r="J44" s="27" t="str">
        <x:v>LOW</x:v>
      </x:c>
    </x:row>
    <x:row r="45">
      <x:c r="A45" s="27" t="str">
        <x:v>CAP-LAW055</x:v>
      </x:c>
      <x:c r="B45" s="27" t="str">
        <x:v>Securities and Exchange Board of India (Infrastructure Investment Trusts) Regulations, 2014 [last amended April 17, 2026]</x:v>
      </x:c>
      <x:c r="C45" s="27" t="str">
        <x:v>SEBI</x:v>
      </x:c>
      <x:c r="D45" s="27" t="str">
        <x:v>Regulations</x:v>
      </x:c>
      <x:c r="E45" s="27" t="str">
        <x:v>CAP-LAW001</x:v>
      </x:c>
      <x:c r="F45" s="27" t="str">
        <x:v>EXCLUDE – Capital Markets Entity</x:v>
      </x:c>
      <x:c r="G45" s="27" t="str">
        <x:v>Remain in Capital Markets</x:v>
      </x:c>
      <x:c r="H45" s="27" t="str">
        <x:v>Regulates a securities-market intermediary, fund, MII, investor category or market activity rather than a company merely because it is listed.</x:v>
      </x:c>
      <x:c r="I45" s="27" t="str">
        <x:v>https://www.sebi.gov.in/legal/regulations/</x:v>
      </x:c>
      <x:c r="J45" s="27" t="str">
        <x:v>LOW</x:v>
      </x:c>
    </x:row>
    <x:row r="46">
      <x:c r="A46" s="27" t="str">
        <x:v>CAP-LAW056</x:v>
      </x:c>
      <x:c r="B46" s="27" t="str">
        <x:v>Securities and Exchange Board of India (Real Estate Investment Trusts) Regulations, 2014 [last amended April 18, 2026]</x:v>
      </x:c>
      <x:c r="C46" s="27" t="str">
        <x:v>SEBI</x:v>
      </x:c>
      <x:c r="D46" s="27" t="str">
        <x:v>Regulations</x:v>
      </x:c>
      <x:c r="E46" s="27" t="str">
        <x:v>CAP-LAW001</x:v>
      </x:c>
      <x:c r="F46" s="27" t="str">
        <x:v>EXCLUDE – Capital Markets Entity</x:v>
      </x:c>
      <x:c r="G46" s="27" t="str">
        <x:v>Remain in Capital Markets</x:v>
      </x:c>
      <x:c r="H46" s="27" t="str">
        <x:v>Regulates a securities-market intermediary, fund, MII, investor category or market activity rather than a company merely because it is listed.</x:v>
      </x:c>
      <x:c r="I46" s="27" t="str">
        <x:v>https://www.sebi.gov.in/legal/regulations/</x:v>
      </x:c>
      <x:c r="J46" s="27" t="str">
        <x:v>LOW</x:v>
      </x:c>
    </x:row>
    <x:row r="47">
      <x:c r="A47" s="27" t="str">
        <x:v>CAP-LAW057</x:v>
      </x:c>
      <x:c r="B47" s="27" t="str">
        <x:v>Securities and Exchange Board of India (Research Analysts) Regulations, 2014 [last amended November 25, 2025]</x:v>
      </x:c>
      <x:c r="C47" s="27" t="str">
        <x:v>SEBI</x:v>
      </x:c>
      <x:c r="D47" s="27" t="str">
        <x:v>Regulations</x:v>
      </x:c>
      <x:c r="E47" s="27" t="str">
        <x:v>CAP-LAW001</x:v>
      </x:c>
      <x:c r="F47" s="27" t="str">
        <x:v>EXCLUDE – Capital Markets Entity</x:v>
      </x:c>
      <x:c r="G47" s="27" t="str">
        <x:v>Remain in Capital Markets</x:v>
      </x:c>
      <x:c r="H47" s="27" t="str">
        <x:v>Regulates a securities-market intermediary, fund, MII, investor category or market activity rather than a company merely because it is listed.</x:v>
      </x:c>
      <x:c r="I47" s="27" t="str">
        <x:v>https://www.sebi.gov.in/legal/regulations/nov-2025/securities-and-exchange-board-of-india-research-analysts-regulations-2014-last-amended-on-november-25-2025-_98248.html</x:v>
      </x:c>
      <x:c r="J47" s="27" t="str">
        <x:v>LOW</x:v>
      </x:c>
    </x:row>
    <x:row r="48">
      <x:c r="A48" s="27" t="str">
        <x:v>CAP-LAW058</x:v>
      </x:c>
      <x:c r="B48" s="27" t="str">
        <x:v>Securities and Exchange Board of India (Investment Advisers) Regulations, 2013 [last amended November 25, 2025]</x:v>
      </x:c>
      <x:c r="C48" s="27" t="str">
        <x:v>SEBI</x:v>
      </x:c>
      <x:c r="D48" s="27" t="str">
        <x:v>Regulations</x:v>
      </x:c>
      <x:c r="E48" s="27" t="str">
        <x:v>CAP-LAW001</x:v>
      </x:c>
      <x:c r="F48" s="27" t="str">
        <x:v>EXCLUDE – Capital Markets Entity</x:v>
      </x:c>
      <x:c r="G48" s="27" t="str">
        <x:v>Remain in Capital Markets</x:v>
      </x:c>
      <x:c r="H48" s="27" t="str">
        <x:v>Regulates a securities-market intermediary, fund, MII, investor category or market activity rather than a company merely because it is listed.</x:v>
      </x:c>
      <x:c r="I48" s="27" t="str">
        <x:v>https://www.sebi.gov.in/legal/regulations/nov-2025/securities-and-exchange-board-of-india-investment-advisers-regulations-2013-and-securities-last-amended-on-november-25-2025-_98246.html</x:v>
      </x:c>
      <x:c r="J48" s="27" t="str">
        <x:v>LOW</x:v>
      </x:c>
    </x:row>
    <x:row r="49">
      <x:c r="A49" s="27" t="str">
        <x:v>CAP-LAW059</x:v>
      </x:c>
      <x:c r="B49" s="27" t="str">
        <x:v>Securities and Exchange Board of India (Alternative Investment Funds) Regulations, 2012 [last amended July 14, 2026]</x:v>
      </x:c>
      <x:c r="C49" s="27" t="str">
        <x:v>SEBI</x:v>
      </x:c>
      <x:c r="D49" s="27" t="str">
        <x:v>Regulations</x:v>
      </x:c>
      <x:c r="E49" s="27" t="str">
        <x:v>CAP-LAW001</x:v>
      </x:c>
      <x:c r="F49" s="27" t="str">
        <x:v>EXCLUDE – Capital Markets Entity</x:v>
      </x:c>
      <x:c r="G49" s="27" t="str">
        <x:v>Remain in Capital Markets</x:v>
      </x:c>
      <x:c r="H49" s="27" t="str">
        <x:v>Regulates a securities-market intermediary, fund, MII, investor category or market activity rather than a company merely because it is listed.</x:v>
      </x:c>
      <x:c r="I49" s="27" t="str">
        <x:v>https://www.sebi.gov.in/legal/regulations/</x:v>
      </x:c>
      <x:c r="J49" s="27" t="str">
        <x:v>LOW</x:v>
      </x:c>
    </x:row>
    <x:row r="50">
      <x:c r="A50" s="27" t="str">
        <x:v>CAP-LAW061</x:v>
      </x:c>
      <x:c r="B50" s="27" t="str">
        <x:v>Securities and Exchange Board of India {KYC (Know Your Client) Registration Agency} Regulations, 2011 [last amended February 10, 2025]</x:v>
      </x:c>
      <x:c r="C50" s="27" t="str">
        <x:v>SEBI</x:v>
      </x:c>
      <x:c r="D50" s="27" t="str">
        <x:v>Regulations</x:v>
      </x:c>
      <x:c r="E50" s="27" t="str">
        <x:v>CAP-LAW001</x:v>
      </x:c>
      <x:c r="F50" s="27" t="str">
        <x:v>EXCLUDE – Capital Markets Entity</x:v>
      </x:c>
      <x:c r="G50" s="27" t="str">
        <x:v>Remain in Capital Markets</x:v>
      </x:c>
      <x:c r="H50" s="27" t="str">
        <x:v>Regulates a securities-market intermediary, fund, MII, investor category or market activity rather than a company merely because it is listed.</x:v>
      </x:c>
      <x:c r="I50" s="27" t="str">
        <x:v>https://www.sebi.gov.in/legal/regulations/feb-2025/securities-and-exchange-board-of-india-kyc-know-your-client-registration-agency-regulations-2011-last-amended-on-february-10-2025-_92423.html</x:v>
      </x:c>
      <x:c r="J50" s="27" t="str">
        <x:v>LOW</x:v>
      </x:c>
    </x:row>
    <x:row r="51">
      <x:c r="A51" s="27" t="str">
        <x:v>CAP-LAW063</x:v>
      </x:c>
      <x:c r="B51" s="27" t="str">
        <x:v>Securities and Exchange Board of India (Intermediaries) Regulations, 2008 [last amended April 16, 2026]</x:v>
      </x:c>
      <x:c r="C51" s="27" t="str">
        <x:v>SEBI</x:v>
      </x:c>
      <x:c r="D51" s="27" t="str">
        <x:v>Regulations</x:v>
      </x:c>
      <x:c r="E51" s="27" t="str">
        <x:v>CAP-LAW001</x:v>
      </x:c>
      <x:c r="F51" s="27" t="str">
        <x:v>EXCLUDE – Capital Markets Entity</x:v>
      </x:c>
      <x:c r="G51" s="27" t="str">
        <x:v>Remain in Capital Markets</x:v>
      </x:c>
      <x:c r="H51" s="27" t="str">
        <x:v>Regulates a securities-market intermediary, fund, MII, investor category or market activity rather than a company merely because it is listed.</x:v>
      </x:c>
      <x:c r="I51" s="27" t="str">
        <x:v>https://www.sebi.gov.in/</x:v>
      </x:c>
      <x:c r="J51" s="27" t="str">
        <x:v>LOW</x:v>
      </x:c>
    </x:row>
    <x:row r="52">
      <x:c r="A52" s="27" t="str">
        <x:v>CAP-LAW065</x:v>
      </x:c>
      <x:c r="B52" s="27" t="str">
        <x:v>Securities and Exchange Board of India (Certification of Associated Persons in the Securities Markets) Regulations, 2007, as amended</x:v>
      </x:c>
      <x:c r="C52" s="27" t="str">
        <x:v>SEBI</x:v>
      </x:c>
      <x:c r="D52" s="27" t="str">
        <x:v>Regulations</x:v>
      </x:c>
      <x:c r="E52" s="27" t="str">
        <x:v>CAP-LAW001</x:v>
      </x:c>
      <x:c r="F52" s="27" t="str">
        <x:v>EXCLUDE – Capital Markets Entity</x:v>
      </x:c>
      <x:c r="G52" s="27" t="str">
        <x:v>Remain in Capital Markets</x:v>
      </x:c>
      <x:c r="H52" s="27" t="str">
        <x:v>Regulates a securities-market intermediary, fund, MII, investor category or market activity rather than a company merely because it is listed.</x:v>
      </x:c>
      <x:c r="I52" s="27" t="str">
        <x:v>https://www.sebi.gov.in/legal/regulations/</x:v>
      </x:c>
      <x:c r="J52" s="27" t="str">
        <x:v>LOW</x:v>
      </x:c>
    </x:row>
    <x:row r="53">
      <x:c r="A53" s="27" t="str">
        <x:v>CAP-LAW066</x:v>
      </x:c>
      <x:c r="B53" s="27" t="str">
        <x:v>Securities and Exchange Board of India (Self Regulatory Organisations) Regulations, 2004 [last amended February 7, 2023]</x:v>
      </x:c>
      <x:c r="C53" s="27" t="str">
        <x:v>SEBI</x:v>
      </x:c>
      <x:c r="D53" s="27" t="str">
        <x:v>Regulations</x:v>
      </x:c>
      <x:c r="E53" s="27" t="str">
        <x:v>CAP-LAW001</x:v>
      </x:c>
      <x:c r="F53" s="27" t="str">
        <x:v>EXCLUDE – Capital Markets Entity</x:v>
      </x:c>
      <x:c r="G53" s="27" t="str">
        <x:v>Remain in Capital Markets</x:v>
      </x:c>
      <x:c r="H53" s="27" t="str">
        <x:v>Regulates a securities-market intermediary, fund, MII, investor category or market activity rather than a company merely because it is listed.</x:v>
      </x:c>
      <x:c r="I53" s="27" t="str">
        <x:v>https://www.sebi.gov.in/legal/regulations/feb-2023/securities-and-exchange-board-of-india-self-regulatory-organisations-regulations-2004-last-amended-on-february-7-2023-_69216.html</x:v>
      </x:c>
      <x:c r="J53" s="27" t="str">
        <x:v>LOW</x:v>
      </x:c>
    </x:row>
    <x:row r="54">
      <x:c r="A54" s="27" t="str">
        <x:v>CAP-LAW068</x:v>
      </x:c>
      <x:c r="B54" s="27" t="str">
        <x:v>Securities and Exchange Board of India (Foreign Venture Capital Investor) Regulations, 2000 [last amended July 10, 2026]</x:v>
      </x:c>
      <x:c r="C54" s="27" t="str">
        <x:v>SEBI</x:v>
      </x:c>
      <x:c r="D54" s="27" t="str">
        <x:v>Regulations</x:v>
      </x:c>
      <x:c r="E54" s="27" t="str">
        <x:v>CAP-LAW001</x:v>
      </x:c>
      <x:c r="F54" s="27" t="str">
        <x:v>EXCLUDE – Capital Markets Entity</x:v>
      </x:c>
      <x:c r="G54" s="27" t="str">
        <x:v>Remain in Capital Markets</x:v>
      </x:c>
      <x:c r="H54" s="27" t="str">
        <x:v>Regulates a securities-market intermediary, fund, MII, investor category or market activity rather than a company merely because it is listed.</x:v>
      </x:c>
      <x:c r="I54" s="27" t="str">
        <x:v>https://www.sebi.gov.in/legal/regulations/jul-2026/securities-and-exchange-board-of-india-foreign-venture-capital-investors-regulations-2000-last-amended-on-july-10-2026-_102811.html</x:v>
      </x:c>
      <x:c r="J54" s="27" t="str">
        <x:v>LOW</x:v>
      </x:c>
    </x:row>
    <x:row r="55">
      <x:c r="A55" s="27" t="str">
        <x:v>CAP-LAW069</x:v>
      </x:c>
      <x:c r="B55" s="27" t="str">
        <x:v>Securities and Exchange Board of India (Collective Investment Scheme) Regulations, 1999 [last amended December 5, 2025]</x:v>
      </x:c>
      <x:c r="C55" s="27" t="str">
        <x:v>SEBI</x:v>
      </x:c>
      <x:c r="D55" s="27" t="str">
        <x:v>Regulations</x:v>
      </x:c>
      <x:c r="E55" s="27" t="str">
        <x:v>CAP-LAW001</x:v>
      </x:c>
      <x:c r="F55" s="27" t="str">
        <x:v>EXCLUDE – Capital Markets Entity</x:v>
      </x:c>
      <x:c r="G55" s="27" t="str">
        <x:v>Remain in Capital Markets</x:v>
      </x:c>
      <x:c r="H55" s="27" t="str">
        <x:v>Regulates a securities-market intermediary, fund, MII, investor category or market activity rather than a company merely because it is listed.</x:v>
      </x:c>
      <x:c r="I55" s="27" t="str">
        <x:v>https://www.sebi.gov.in/legal/regulations/</x:v>
      </x:c>
      <x:c r="J55" s="27" t="str">
        <x:v>LOW</x:v>
      </x:c>
    </x:row>
    <x:row r="56">
      <x:c r="A56" s="27" t="str">
        <x:v>CAP-LAW070</x:v>
      </x:c>
      <x:c r="B56" s="27" t="str">
        <x:v>Securities and Exchange Board of India (Credit Rating Agencies) Regulations, 1999 [last amended January 15, 2026]</x:v>
      </x:c>
      <x:c r="C56" s="27" t="str">
        <x:v>SEBI</x:v>
      </x:c>
      <x:c r="D56" s="27" t="str">
        <x:v>Regulations</x:v>
      </x:c>
      <x:c r="E56" s="27" t="str">
        <x:v>CAP-LAW001</x:v>
      </x:c>
      <x:c r="F56" s="27" t="str">
        <x:v>EXCLUDE – Capital Markets Entity</x:v>
      </x:c>
      <x:c r="G56" s="27" t="str">
        <x:v>Remain in Capital Markets</x:v>
      </x:c>
      <x:c r="H56" s="27" t="str">
        <x:v>Regulates a securities-market intermediary, fund, MII, investor category or market activity rather than a company merely because it is listed.</x:v>
      </x:c>
      <x:c r="I56" s="27" t="str">
        <x:v>https://www.sebi.gov.in/legal/regulations/</x:v>
      </x:c>
      <x:c r="J56" s="27" t="str">
        <x:v>LOW</x:v>
      </x:c>
    </x:row>
    <x:row r="57">
      <x:c r="A57" s="27" t="str">
        <x:v>CAP-LAW071</x:v>
      </x:c>
      <x:c r="B57" s="27" t="str">
        <x:v>Securities and Exchange Board of India (Custodian) Regulations, 1996 [last amended July 8, 2026]</x:v>
      </x:c>
      <x:c r="C57" s="27" t="str">
        <x:v>SEBI</x:v>
      </x:c>
      <x:c r="D57" s="27" t="str">
        <x:v>Regulations</x:v>
      </x:c>
      <x:c r="E57" s="27" t="str">
        <x:v>CAP-LAW001</x:v>
      </x:c>
      <x:c r="F57" s="27" t="str">
        <x:v>EXCLUDE – Capital Markets Entity</x:v>
      </x:c>
      <x:c r="G57" s="27" t="str">
        <x:v>Remain in Capital Markets</x:v>
      </x:c>
      <x:c r="H57" s="27" t="str">
        <x:v>Regulates a securities-market intermediary, fund, MII, investor category or market activity rather than a company merely because it is listed.</x:v>
      </x:c>
      <x:c r="I57" s="27" t="str">
        <x:v>https://www.sebi.gov.in/legal/regulations/</x:v>
      </x:c>
      <x:c r="J57" s="27" t="str">
        <x:v>LOW</x:v>
      </x:c>
    </x:row>
    <x:row r="58">
      <x:c r="A58" s="27" t="str">
        <x:v>CAP-LAW072</x:v>
      </x:c>
      <x:c r="B58" s="27" t="str">
        <x:v>Securities and Exchange Board of India (Bankers to an Issue) Regulations, 1994 [last amended February 10, 2025]</x:v>
      </x:c>
      <x:c r="C58" s="27" t="str">
        <x:v>SEBI</x:v>
      </x:c>
      <x:c r="D58" s="27" t="str">
        <x:v>Regulations</x:v>
      </x:c>
      <x:c r="E58" s="27" t="str">
        <x:v>CAP-LAW001</x:v>
      </x:c>
      <x:c r="F58" s="27" t="str">
        <x:v>EXCLUDE – Capital Markets Entity</x:v>
      </x:c>
      <x:c r="G58" s="27" t="str">
        <x:v>Remain in Capital Markets</x:v>
      </x:c>
      <x:c r="H58" s="27" t="str">
        <x:v>Regulates a securities-market intermediary, fund, MII, investor category or market activity rather than a company merely because it is listed.</x:v>
      </x:c>
      <x:c r="I58" s="27" t="str">
        <x:v>https://www.sebi.gov.in/legal/regulations/</x:v>
      </x:c>
      <x:c r="J58" s="27" t="str">
        <x:v>LOW</x:v>
      </x:c>
    </x:row>
    <x:row r="59">
      <x:c r="A59" s="27" t="str">
        <x:v>CAP-LAW073</x:v>
      </x:c>
      <x:c r="B59" s="27" t="str">
        <x:v>Securities and Exchange Board of India (Debenture Trustees) Regulations, 1993 [last amended October 27, 2025]</x:v>
      </x:c>
      <x:c r="C59" s="27" t="str">
        <x:v>SEBI</x:v>
      </x:c>
      <x:c r="D59" s="27" t="str">
        <x:v>Regulations</x:v>
      </x:c>
      <x:c r="E59" s="27" t="str">
        <x:v>CAP-LAW001</x:v>
      </x:c>
      <x:c r="F59" s="27" t="str">
        <x:v>EXCLUDE – Capital Markets Entity</x:v>
      </x:c>
      <x:c r="G59" s="27" t="str">
        <x:v>Remain in Capital Markets</x:v>
      </x:c>
      <x:c r="H59" s="27" t="str">
        <x:v>Regulates a securities-market intermediary, fund, MII, investor category or market activity rather than a company merely because it is listed.</x:v>
      </x:c>
      <x:c r="I59" s="27" t="str">
        <x:v>https://www.sebi.gov.in/legal/regulations/</x:v>
      </x:c>
      <x:c r="J59" s="27" t="str">
        <x:v>LOW</x:v>
      </x:c>
    </x:row>
    <x:row r="60">
      <x:c r="A60" s="27" t="str">
        <x:v>CAP-LAW074</x:v>
      </x:c>
      <x:c r="B60" s="27" t="str">
        <x:v>Securities and Exchange Board of India (Merchant Bankers) Regulations, 1992 [last amended December 5, 2025]</x:v>
      </x:c>
      <x:c r="C60" s="27" t="str">
        <x:v>SEBI</x:v>
      </x:c>
      <x:c r="D60" s="27" t="str">
        <x:v>Regulations</x:v>
      </x:c>
      <x:c r="E60" s="27" t="str">
        <x:v>CAP-LAW001</x:v>
      </x:c>
      <x:c r="F60" s="27" t="str">
        <x:v>EXCLUDE – Capital Markets Entity</x:v>
      </x:c>
      <x:c r="G60" s="27" t="str">
        <x:v>Remain in Capital Markets</x:v>
      </x:c>
      <x:c r="H60" s="27" t="str">
        <x:v>Regulates a securities-market intermediary, fund, MII, investor category or market activity rather than a company merely because it is listed.</x:v>
      </x:c>
      <x:c r="I60" s="27" t="str">
        <x:v>https://www.sebi.gov.in/legal/regulations/dec-2025/securities-and-exchange-board-of-india-merchant-bankers-regulations-1992-last-amended-on-december-5-2025-_98535.html</x:v>
      </x:c>
      <x:c r="J60" s="27" t="str">
        <x:v>LOW</x:v>
      </x:c>
    </x:row>
    <x:row r="61">
      <x:c r="A61" s="27" t="str">
        <x:v>CAP-LAW075</x:v>
      </x:c>
      <x:c r="B61" s="27" t="str">
        <x:v>Master Circular for Merchant Bankers dated July 14, 2026</x:v>
      </x:c>
      <x:c r="C61" s="27" t="str">
        <x:v>SEBI</x:v>
      </x:c>
      <x:c r="D61" s="27" t="str">
        <x:v>Master Circular</x:v>
      </x:c>
      <x:c r="E61" s="27" t="str">
        <x:v>CAP-LAW074</x:v>
      </x:c>
      <x:c r="F61" s="27" t="str">
        <x:v>EXCLUDE – Capital Markets Entity</x:v>
      </x:c>
      <x:c r="G61" s="27" t="str">
        <x:v>Remain in Capital Markets</x:v>
      </x:c>
      <x:c r="H61" s="27" t="str">
        <x:v>Regulates a securities-market intermediary, fund, MII, investor category or market activity rather than a company merely because it is listed.</x:v>
      </x:c>
      <x:c r="I61" s="27" t="str">
        <x:v>https://www.sebi.gov.in/legal/master-circulars/jul-2026/master-circular-for-merchant-bankers_102815.html</x:v>
      </x:c>
      <x:c r="J61" s="27" t="str">
        <x:v>LOW</x:v>
      </x:c>
    </x:row>
    <x:row r="62">
      <x:c r="A62" s="27" t="str">
        <x:v>CAP-LAW076</x:v>
      </x:c>
      <x:c r="B62" s="27" t="str">
        <x:v>Master Circular for Alternative Investment Funds (AIFs) dated June 3, 2026</x:v>
      </x:c>
      <x:c r="C62" s="27" t="str">
        <x:v>SEBI</x:v>
      </x:c>
      <x:c r="D62" s="27" t="str">
        <x:v>Master Circular</x:v>
      </x:c>
      <x:c r="E62" s="27" t="str">
        <x:v>CAP-LAW059</x:v>
      </x:c>
      <x:c r="F62" s="27" t="str">
        <x:v>EXCLUDE – Capital Markets Entity</x:v>
      </x:c>
      <x:c r="G62" s="27" t="str">
        <x:v>Remain in Capital Markets</x:v>
      </x:c>
      <x:c r="H62" s="27" t="str">
        <x:v>Regulates a securities-market intermediary, fund, MII, investor category or market activity rather than a company merely because it is listed.</x:v>
      </x:c>
      <x:c r="I62" s="27" t="str">
        <x:v>https://www.sebi.gov.in/legal/master-circulars/jun-2026/master-circular-for-alternative-investment-funds-aifs-_102035.html</x:v>
      </x:c>
      <x:c r="J62" s="27" t="str">
        <x:v>LOW</x:v>
      </x:c>
    </x:row>
    <x:row r="63">
      <x:c r="A63" s="27" t="str">
        <x:v>CAP-LAW077</x:v>
      </x:c>
      <x:c r="B63" s="27" t="str">
        <x:v>Master Circular on Surveillance of Securities Market dated May 15, 2026</x:v>
      </x:c>
      <x:c r="C63" s="27" t="str">
        <x:v>SEBI</x:v>
      </x:c>
      <x:c r="D63" s="27" t="str">
        <x:v>Master Circular</x:v>
      </x:c>
      <x:c r="E63" s="27" t="str">
        <x:v>CAP-LAW001</x:v>
      </x:c>
      <x:c r="F63" s="27" t="str">
        <x:v>EXCLUDE – Capital Markets Entity</x:v>
      </x:c>
      <x:c r="G63" s="27" t="str">
        <x:v>Remain in Capital Markets</x:v>
      </x:c>
      <x:c r="H63" s="27" t="str">
        <x:v>Regulates a securities-market intermediary, fund, MII, investor category or market activity rather than a company merely because it is listed.</x:v>
      </x:c>
      <x:c r="I63" s="27" t="str">
        <x:v>https://www.sebi.gov.in/legal/master-circulars/may-2026/master-circular-on-surveillance-of-securities-market_101473.html</x:v>
      </x:c>
      <x:c r="J63" s="27" t="str">
        <x:v>LOW</x:v>
      </x:c>
    </x:row>
    <x:row r="64">
      <x:c r="A64" s="27" t="str">
        <x:v>CAP-LAW078</x:v>
      </x:c>
      <x:c r="B64" s="27" t="str">
        <x:v>Master Circular for Mutual Funds dated March 20, 2026</x:v>
      </x:c>
      <x:c r="C64" s="27" t="str">
        <x:v>SEBI</x:v>
      </x:c>
      <x:c r="D64" s="27" t="str">
        <x:v>Master Circular</x:v>
      </x:c>
      <x:c r="E64" s="27" t="str">
        <x:v>CAP-LAW036</x:v>
      </x:c>
      <x:c r="F64" s="27" t="str">
        <x:v>EXCLUDE – Capital Markets Entity</x:v>
      </x:c>
      <x:c r="G64" s="27" t="str">
        <x:v>Remain in Capital Markets</x:v>
      </x:c>
      <x:c r="H64" s="27" t="str">
        <x:v>Regulates a securities-market intermediary, fund, MII, investor category or market activity rather than a company merely because it is listed.</x:v>
      </x:c>
      <x:c r="I64" s="27" t="str">
        <x:v>https://www.sebi.gov.in/legal/master-circulars/</x:v>
      </x:c>
      <x:c r="J64" s="27" t="str">
        <x:v>LOW</x:v>
      </x:c>
    </x:row>
    <x:row r="65">
      <x:c r="A65" s="27" t="str">
        <x:v>CAP-LAW080</x:v>
      </x:c>
      <x:c r="B65" s="27" t="str">
        <x:v>Master Circular for Research Analysts dated February 6, 2026</x:v>
      </x:c>
      <x:c r="C65" s="27" t="str">
        <x:v>SEBI</x:v>
      </x:c>
      <x:c r="D65" s="27" t="str">
        <x:v>Master Circular</x:v>
      </x:c>
      <x:c r="E65" s="27" t="str">
        <x:v>CAP-LAW057</x:v>
      </x:c>
      <x:c r="F65" s="27" t="str">
        <x:v>EXCLUDE – Capital Markets Entity</x:v>
      </x:c>
      <x:c r="G65" s="27" t="str">
        <x:v>Remain in Capital Markets</x:v>
      </x:c>
      <x:c r="H65" s="27" t="str">
        <x:v>Regulates a securities-market intermediary, fund, MII, investor category or market activity rather than a company merely because it is listed.</x:v>
      </x:c>
      <x:c r="I65" s="27" t="str">
        <x:v>https://www.sebi.gov.in/legal/master-circulars/feb-2026/master-circular-for-research-analysts_99571.html</x:v>
      </x:c>
      <x:c r="J65" s="27" t="str">
        <x:v>LOW</x:v>
      </x:c>
    </x:row>
    <x:row r="66">
      <x:c r="A66" s="27" t="str">
        <x:v>CAP-LAW081</x:v>
      </x:c>
      <x:c r="B66" s="27" t="str">
        <x:v>Master Circular for Investment Advisers dated February 6, 2026</x:v>
      </x:c>
      <x:c r="C66" s="27" t="str">
        <x:v>SEBI</x:v>
      </x:c>
      <x:c r="D66" s="27" t="str">
        <x:v>Master Circular</x:v>
      </x:c>
      <x:c r="E66" s="27" t="str">
        <x:v>CAP-LAW058</x:v>
      </x:c>
      <x:c r="F66" s="27" t="str">
        <x:v>EXCLUDE – Capital Markets Entity</x:v>
      </x:c>
      <x:c r="G66" s="27" t="str">
        <x:v>Remain in Capital Markets</x:v>
      </x:c>
      <x:c r="H66" s="27" t="str">
        <x:v>Regulates a securities-market intermediary, fund, MII, investor category or market activity rather than a company merely because it is listed.</x:v>
      </x:c>
      <x:c r="I66" s="27" t="str">
        <x:v>https://www.sebi.gov.in/legal/master-circulars/feb-2026/master-circular-for-investment-advisers_99569.html</x:v>
      </x:c>
      <x:c r="J66" s="27" t="str">
        <x:v>LOW</x:v>
      </x:c>
    </x:row>
    <x:row r="67">
      <x:c r="A67" s="27" t="str">
        <x:v>CAP-LAW082</x:v>
      </x:c>
      <x:c r="B67" s="27" t="str">
        <x:v>Master Circular for Registrars to an Issue and Share Transfer Agents dated February 6, 2026</x:v>
      </x:c>
      <x:c r="C67" s="27" t="str">
        <x:v>SEBI</x:v>
      </x:c>
      <x:c r="D67" s="27" t="str">
        <x:v>Master Circular</x:v>
      </x:c>
      <x:c r="E67" s="27" t="str">
        <x:v>CAP-LAW038</x:v>
      </x:c>
      <x:c r="F67" s="27" t="str">
        <x:v>EXCLUDE – Capital Markets Entity</x:v>
      </x:c>
      <x:c r="G67" s="27" t="str">
        <x:v>Remain in Capital Markets</x:v>
      </x:c>
      <x:c r="H67" s="27" t="str">
        <x:v>Regulates a securities-market intermediary, fund, MII, investor category or market activity rather than a company merely because it is listed.</x:v>
      </x:c>
      <x:c r="I67" s="27" t="str">
        <x:v>https://www.sebi.gov.in/legal/master-circulars/feb-2026/master-circular-for-registrars-to-an-issue-and-share-transfer-agents_99567.html</x:v>
      </x:c>
      <x:c r="J67" s="27" t="str">
        <x:v>LOW</x:v>
      </x:c>
    </x:row>
    <x:row r="68">
      <x:c r="A68" s="27" t="str">
        <x:v>CAP-LAW084</x:v>
      </x:c>
      <x:c r="B68" s="27" t="str">
        <x:v>Master Circular for Framework on Social Stock Exchange dated January 19, 2026</x:v>
      </x:c>
      <x:c r="C68" s="27" t="str">
        <x:v>SEBI</x:v>
      </x:c>
      <x:c r="D68" s="27" t="str">
        <x:v>Master Circular</x:v>
      </x:c>
      <x:c r="E68" s="27" t="str">
        <x:v>CAP-LAW049</x:v>
      </x:c>
      <x:c r="F68" s="27" t="str">
        <x:v>EXCLUDE – Capital Markets Entity</x:v>
      </x:c>
      <x:c r="G68" s="27" t="str">
        <x:v>Remain in Capital Markets</x:v>
      </x:c>
      <x:c r="H68" s="27" t="str">
        <x:v>The instrument concerns a fund, Social Stock Exchange role or depository/fund-unit service rather than a company merely because it is listed.</x:v>
      </x:c>
      <x:c r="I68" s="27" t="str">
        <x:v>https://www.sebi.gov.in/legal/master-circulars/jan-2026/master-circular-for-framework-on-social-stock-exchange-_99166.html</x:v>
      </x:c>
      <x:c r="J68" s="27" t="str">
        <x:v>LOW</x:v>
      </x:c>
    </x:row>
    <x:row r="69">
      <x:c r="A69" s="27" t="str">
        <x:v>CAP-LAW086</x:v>
      </x:c>
      <x:c r="B69" s="27" t="str">
        <x:v>Master Circular for Debenture Trustees dated August 13, 2025</x:v>
      </x:c>
      <x:c r="C69" s="27" t="str">
        <x:v>SEBI</x:v>
      </x:c>
      <x:c r="D69" s="27" t="str">
        <x:v>Master Circular</x:v>
      </x:c>
      <x:c r="E69" s="27" t="str">
        <x:v>CAP-LAW073</x:v>
      </x:c>
      <x:c r="F69" s="27" t="str">
        <x:v>EXCLUDE – Capital Markets Entity</x:v>
      </x:c>
      <x:c r="G69" s="27" t="str">
        <x:v>Remain in Capital Markets</x:v>
      </x:c>
      <x:c r="H69" s="27" t="str">
        <x:v>Regulates a securities-market intermediary, fund, MII, investor category or market activity rather than a company merely because it is listed.</x:v>
      </x:c>
      <x:c r="I69" s="27" t="str">
        <x:v>https://www.sebi.gov.in/legal/master-circulars/aug-2025/master-circular-for-debenture-trustees-dts-_96073.html</x:v>
      </x:c>
      <x:c r="J69" s="27" t="str">
        <x:v>LOW</x:v>
      </x:c>
    </x:row>
    <x:row r="70">
      <x:c r="A70" s="27" t="str">
        <x:v>CAP-LAW087</x:v>
      </x:c>
      <x:c r="B70" s="27" t="str">
        <x:v>Master Circular for Portfolio Managers dated July 16, 2025</x:v>
      </x:c>
      <x:c r="C70" s="27" t="str">
        <x:v>SEBI</x:v>
      </x:c>
      <x:c r="D70" s="27" t="str">
        <x:v>Master Circular</x:v>
      </x:c>
      <x:c r="E70" s="27" t="str">
        <x:v>CAP-LAW044</x:v>
      </x:c>
      <x:c r="F70" s="27" t="str">
        <x:v>EXCLUDE – Capital Markets Entity</x:v>
      </x:c>
      <x:c r="G70" s="27" t="str">
        <x:v>Remain in Capital Markets</x:v>
      </x:c>
      <x:c r="H70" s="27" t="str">
        <x:v>Regulates a securities-market intermediary, fund, MII, investor category or market activity rather than a company merely because it is listed.</x:v>
      </x:c>
      <x:c r="I70" s="27" t="str">
        <x:v>https://www.sebi.gov.in/legal/master-circulars/jul-2025/master-circular-for-portfolio-managers_95347.html</x:v>
      </x:c>
      <x:c r="J70" s="27" t="str">
        <x:v>LOW</x:v>
      </x:c>
    </x:row>
    <x:row r="71">
      <x:c r="A71" s="27" t="str">
        <x:v>CAP-LAW088</x:v>
      </x:c>
      <x:c r="B71" s="27" t="str">
        <x:v>Master Circular for Infrastructure Investment Trusts (InvITs) dated July 11, 2025</x:v>
      </x:c>
      <x:c r="C71" s="27" t="str">
        <x:v>SEBI</x:v>
      </x:c>
      <x:c r="D71" s="27" t="str">
        <x:v>Master Circular</x:v>
      </x:c>
      <x:c r="E71" s="27" t="str">
        <x:v>CAP-LAW055</x:v>
      </x:c>
      <x:c r="F71" s="27" t="str">
        <x:v>EXCLUDE – Capital Markets Entity</x:v>
      </x:c>
      <x:c r="G71" s="27" t="str">
        <x:v>Remain in Capital Markets</x:v>
      </x:c>
      <x:c r="H71" s="27" t="str">
        <x:v>Regulates a securities-market intermediary, fund, MII, investor category or market activity rather than a company merely because it is listed.</x:v>
      </x:c>
      <x:c r="I71" s="27" t="str">
        <x:v>https://www.sebi.gov.in/legal/master-circulars/jul-2025/</x:v>
      </x:c>
      <x:c r="J71" s="27" t="str">
        <x:v>LOW</x:v>
      </x:c>
    </x:row>
    <x:row r="72">
      <x:c r="A72" s="27" t="str">
        <x:v>CAP-LAW089</x:v>
      </x:c>
      <x:c r="B72" s="27" t="str">
        <x:v>Master Circular for Real Estate Investment Trusts (REITs) dated July 11, 2025</x:v>
      </x:c>
      <x:c r="C72" s="27" t="str">
        <x:v>SEBI</x:v>
      </x:c>
      <x:c r="D72" s="27" t="str">
        <x:v>Master Circular</x:v>
      </x:c>
      <x:c r="E72" s="27" t="str">
        <x:v>CAP-LAW056</x:v>
      </x:c>
      <x:c r="F72" s="27" t="str">
        <x:v>EXCLUDE – Capital Markets Entity</x:v>
      </x:c>
      <x:c r="G72" s="27" t="str">
        <x:v>Remain in Capital Markets</x:v>
      </x:c>
      <x:c r="H72" s="27" t="str">
        <x:v>Regulates a securities-market intermediary, fund, MII, investor category or market activity rather than a company merely because it is listed.</x:v>
      </x:c>
      <x:c r="I72" s="27" t="str">
        <x:v>https://www.sebi.gov.in/legal/master-circulars/jul-2025/</x:v>
      </x:c>
      <x:c r="J72" s="27" t="str">
        <x:v>LOW</x:v>
      </x:c>
    </x:row>
    <x:row r="73">
      <x:c r="A73" s="27" t="str">
        <x:v>CAP-LAW091</x:v>
      </x:c>
      <x:c r="B73" s="27" t="str">
        <x:v>Master Circular for Credit Rating Agencies dated July 11, 2025</x:v>
      </x:c>
      <x:c r="C73" s="27" t="str">
        <x:v>SEBI</x:v>
      </x:c>
      <x:c r="D73" s="27" t="str">
        <x:v>Master Circular</x:v>
      </x:c>
      <x:c r="E73" s="27" t="str">
        <x:v>CAP-LAW070</x:v>
      </x:c>
      <x:c r="F73" s="27" t="str">
        <x:v>EXCLUDE – Capital Markets Entity</x:v>
      </x:c>
      <x:c r="G73" s="27" t="str">
        <x:v>Remain in Capital Markets</x:v>
      </x:c>
      <x:c r="H73" s="27" t="str">
        <x:v>Regulates a securities-market intermediary, fund, MII, investor category or market activity rather than a company merely because it is listed.</x:v>
      </x:c>
      <x:c r="I73" s="27" t="str">
        <x:v>https://www.sebi.gov.in/legal/master-circulars/jul-2025/master-circular-for-credit-rating-agencies-cras-_95221.html</x:v>
      </x:c>
      <x:c r="J73" s="27" t="str">
        <x:v>LOW</x:v>
      </x:c>
    </x:row>
    <x:row r="74">
      <x:c r="A74" s="27" t="str">
        <x:v>CAP-LAW092</x:v>
      </x:c>
      <x:c r="B74" s="27" t="str">
        <x:v>Master Circular for ESG Rating Providers (ERPs) dated July 11, 2025</x:v>
      </x:c>
      <x:c r="C74" s="27" t="str">
        <x:v>SEBI</x:v>
      </x:c>
      <x:c r="D74" s="27" t="str">
        <x:v>Master Circular</x:v>
      </x:c>
      <x:c r="E74" s="27" t="str">
        <x:v>CAP-LAW070</x:v>
      </x:c>
      <x:c r="F74" s="27" t="str">
        <x:v>EXCLUDE – Capital Markets Entity</x:v>
      </x:c>
      <x:c r="G74" s="27" t="str">
        <x:v>Remain in Capital Markets</x:v>
      </x:c>
      <x:c r="H74" s="27" t="str">
        <x:v>Regulates a securities-market intermediary, fund, MII, investor category or market activity rather than a company merely because it is listed.</x:v>
      </x:c>
      <x:c r="I74" s="27" t="str">
        <x:v>https://www.sebi.gov.in/legal/master-circulars/jul-2025/master-circular-for-esg-rating-providers-erps-_95219.html</x:v>
      </x:c>
      <x:c r="J74" s="27" t="str">
        <x:v>LOW</x:v>
      </x:c>
    </x:row>
    <x:row r="75">
      <x:c r="A75" s="27" t="str">
        <x:v>CAP-LAW093</x:v>
      </x:c>
      <x:c r="B75" s="27" t="str">
        <x:v>Master Circular for Stock Brokers dated June 17, 2025, as amended</x:v>
      </x:c>
      <x:c r="C75" s="27" t="str">
        <x:v>SEBI</x:v>
      </x:c>
      <x:c r="D75" s="27" t="str">
        <x:v>Master Circular</x:v>
      </x:c>
      <x:c r="E75" s="27" t="str">
        <x:v>CAP-LAW037</x:v>
      </x:c>
      <x:c r="F75" s="27" t="str">
        <x:v>EXCLUDE – Capital Markets Entity</x:v>
      </x:c>
      <x:c r="G75" s="27" t="str">
        <x:v>Remain in Capital Markets</x:v>
      </x:c>
      <x:c r="H75" s="27" t="str">
        <x:v>Regulates a securities-market intermediary, fund, MII, investor category or market activity rather than a company merely because it is listed.</x:v>
      </x:c>
      <x:c r="I75" s="27" t="str">
        <x:v>https://www.sebi.gov.in/legal/master-circulars/jun-2025/master-circular-for-stock-brokers_94623.html</x:v>
      </x:c>
      <x:c r="J75" s="27" t="str">
        <x:v>LOW</x:v>
      </x:c>
    </x:row>
    <x:row r="76">
      <x:c r="A76" s="27" t="str">
        <x:v>CAP-LAW094</x:v>
      </x:c>
      <x:c r="B76" s="27" t="str">
        <x:v>Master Circular for Stock Exchanges and Clearing Corporations dated December 30, 2024</x:v>
      </x:c>
      <x:c r="C76" s="27" t="str">
        <x:v>SEBI</x:v>
      </x:c>
      <x:c r="D76" s="27" t="str">
        <x:v>Master Circular</x:v>
      </x:c>
      <x:c r="E76" s="27" t="str">
        <x:v>CAP-LAW051</x:v>
      </x:c>
      <x:c r="F76" s="27" t="str">
        <x:v>EXCLUDE – Capital Markets Entity</x:v>
      </x:c>
      <x:c r="G76" s="27" t="str">
        <x:v>Remain in Capital Markets</x:v>
      </x:c>
      <x:c r="H76" s="27" t="str">
        <x:v>Regulates a securities-market intermediary, fund, MII, investor category or market activity rather than a company merely because it is listed.</x:v>
      </x:c>
      <x:c r="I76" s="27" t="str">
        <x:v>https://www.sebi.gov.in/legal/master-circulars/dec-2024/master-circular-for-stock-exchanges-and-clearing-corporations_90353.html</x:v>
      </x:c>
      <x:c r="J76" s="27" t="str">
        <x:v>LOW</x:v>
      </x:c>
    </x:row>
    <x:row r="77">
      <x:c r="A77" s="27" t="str">
        <x:v>CAP-LAW096</x:v>
      </x:c>
      <x:c r="B77" s="27" t="str">
        <x:v>Master Circular on Know Your Client (KYC) norms for the securities market dated October 12, 2023</x:v>
      </x:c>
      <x:c r="C77" s="27" t="str">
        <x:v>SEBI</x:v>
      </x:c>
      <x:c r="D77" s="27" t="str">
        <x:v>Master Circular</x:v>
      </x:c>
      <x:c r="E77" s="27" t="str">
        <x:v>CAP-LAW001</x:v>
      </x:c>
      <x:c r="F77" s="27" t="str">
        <x:v>EXCLUDE – Capital Markets Entity</x:v>
      </x:c>
      <x:c r="G77" s="27" t="str">
        <x:v>Remain in Capital Markets</x:v>
      </x:c>
      <x:c r="H77" s="27" t="str">
        <x:v>Regulates a securities-market intermediary, fund, MII, investor category or market activity rather than a company merely because it is listed.</x:v>
      </x:c>
      <x:c r="I77" s="27" t="str">
        <x:v>https://www.sebi.gov.in/legal/master-circulars/oct-2023/master-circular-on-know-your-client-kyc-norms-for-the-securities-market_77945.html</x:v>
      </x:c>
      <x:c r="J77" s="27" t="str">
        <x:v>LOW</x:v>
      </x:c>
    </x:row>
    <x:row r="78">
      <x:c r="A78" s="27" t="str">
        <x:v>CAP-LAW097</x:v>
      </x:c>
      <x:c r="B78" s="27" t="str">
        <x:v>Guidelines on AML/CFT obligations of securities-market intermediaries dated June 6, 2024</x:v>
      </x:c>
      <x:c r="C78" s="27" t="str">
        <x:v>SEBI</x:v>
      </x:c>
      <x:c r="D78" s="27" t="str">
        <x:v>Master Circular / Guidelines</x:v>
      </x:c>
      <x:c r="E78" s="27" t="str">
        <x:v>CAP-LAW001</x:v>
      </x:c>
      <x:c r="F78" s="27" t="str">
        <x:v>EXCLUDE – Capital Markets Entity</x:v>
      </x:c>
      <x:c r="G78" s="27" t="str">
        <x:v>Remain in Capital Markets</x:v>
      </x:c>
      <x:c r="H78" s="27" t="str">
        <x:v>Regulates a securities-market intermediary, fund, MII, investor category or market activity rather than a company merely because it is listed.</x:v>
      </x:c>
      <x:c r="I78" s="27" t="str">
        <x:v>https://www.sebi.gov.in/legal/master-circulars/jun-2024/guidelines-on-anti-money-laundering-aml-standards-and-combating-the-financing-of-terrorism-cft-obligations-of-securities-market-intermediaries-under-the-prevention-of-money-laundering-act-2002-a-_83942.html</x:v>
      </x:c>
      <x:c r="J78" s="27" t="str">
        <x:v>LOW</x:v>
      </x:c>
    </x:row>
    <x:row r="79">
      <x:c r="A79" s="27" t="str">
        <x:v>CAP-LAW098</x:v>
      </x:c>
      <x:c r="B79" s="27" t="str">
        <x:v>Cybersecurity and Cyber Resilience Framework (CSCRF) for SEBI Regulated Entities dated August 20, 2024, read with clarifications through August 28, 2025</x:v>
      </x:c>
      <x:c r="C79" s="27" t="str">
        <x:v>SEBI</x:v>
      </x:c>
      <x:c r="D79" s="27" t="str">
        <x:v>Circular / Framework</x:v>
      </x:c>
      <x:c r="E79" s="27" t="str">
        <x:v>CAP-LAW001</x:v>
      </x:c>
      <x:c r="F79" s="27" t="str">
        <x:v>EXCLUDE – Capital Markets Entity</x:v>
      </x:c>
      <x:c r="G79" s="27" t="str">
        <x:v>Remain in Capital Markets</x:v>
      </x:c>
      <x:c r="H79" s="27" t="str">
        <x:v>Regulates a securities-market intermediary, fund, MII, investor category or market activity rather than a company merely because it is listed.</x:v>
      </x:c>
      <x:c r="I79" s="27" t="str">
        <x:v>https://www.sebi.gov.in/legal/circulars/aug-2024/cybersecurity-and-cyber-resilience-framework-cscrf-for-sebi-regulated-entities-res-_85964.html</x:v>
      </x:c>
      <x:c r="J79" s="27" t="str">
        <x:v>LOW</x:v>
      </x:c>
    </x:row>
    <x:row r="80">
      <x:c r="A80" s="27" t="str">
        <x:v>CAP-LAW100</x:v>
      </x:c>
      <x:c r="B80" s="27" t="str">
        <x:v>Master Circular for Foreign Portfolio Investors, Designated Depository Participants and Eligible Foreign Investors dated May 30, 2024, as amended</x:v>
      </x:c>
      <x:c r="C80" s="27" t="str">
        <x:v>Securities and Exchange Board of India</x:v>
      </x:c>
      <x:c r="D80" s="27" t="str">
        <x:v>Master Circular</x:v>
      </x:c>
      <x:c r="E80" s="27" t="str">
        <x:v>CAP-LAW045</x:v>
      </x:c>
      <x:c r="F80" s="27" t="str">
        <x:v>EXCLUDE – Capital Markets Entity</x:v>
      </x:c>
      <x:c r="G80" s="27" t="str">
        <x:v>Remain in Capital Markets</x:v>
      </x:c>
      <x:c r="H80" s="27" t="str">
        <x:v>Regulates a securities-market intermediary, fund, MII, investor category or market activity rather than a company merely because it is listed.</x:v>
      </x:c>
      <x:c r="I80" s="27" t="str">
        <x:v>https://www.sebi.gov.in/legal/master-circulars/may-2024/master-circular-for-foreign-portfolio-investors-designated-depository-participants-and-eligible-foreign-investors_83783.html</x:v>
      </x:c>
      <x:c r="J80" s="27" t="str">
        <x:v>LOW</x:v>
      </x:c>
    </x:row>
    <x:row r="81">
      <x:c r="A81" s="27" t="str">
        <x:v>CAP-LAW101</x:v>
      </x:c>
      <x:c r="B81" s="27" t="str">
        <x:v>Master Circular for Custodians dated April 27, 2023, as amended</x:v>
      </x:c>
      <x:c r="C81" s="27" t="str">
        <x:v>Securities and Exchange Board of India</x:v>
      </x:c>
      <x:c r="D81" s="27" t="str">
        <x:v>Master Circular</x:v>
      </x:c>
      <x:c r="E81" s="27" t="str">
        <x:v>CAP-LAW071</x:v>
      </x:c>
      <x:c r="F81" s="27" t="str">
        <x:v>EXCLUDE – Capital Markets Entity</x:v>
      </x:c>
      <x:c r="G81" s="27" t="str">
        <x:v>Remain in Capital Markets</x:v>
      </x:c>
      <x:c r="H81" s="27" t="str">
        <x:v>Regulates a securities-market intermediary, fund, MII, investor category or market activity rather than a company merely because it is listed.</x:v>
      </x:c>
      <x:c r="I81" s="27" t="str">
        <x:v>https://www.sebi.gov.in/legal/master-circulars/apr-2023/master-circular-for-custodians_70484.html</x:v>
      </x:c>
      <x:c r="J81" s="27" t="str">
        <x:v>LOW</x:v>
      </x:c>
    </x:row>
    <x:row r="82">
      <x:c r="A82" s="27" t="str">
        <x:v>CAP-LAW102</x:v>
      </x:c>
      <x:c r="B82" s="27" t="str">
        <x:v>Framework for safer participation of retail investors in algorithmic trading dated February 4, 2025, as implemented through September 30, 2025 extension circular</x:v>
      </x:c>
      <x:c r="C82" s="27" t="str">
        <x:v>SEBI</x:v>
      </x:c>
      <x:c r="D82" s="27" t="str">
        <x:v>Circular / Framework</x:v>
      </x:c>
      <x:c r="E82" s="27" t="str">
        <x:v>CAP-LAW037</x:v>
      </x:c>
      <x:c r="F82" s="27" t="str">
        <x:v>EXCLUDE – Capital Markets Entity</x:v>
      </x:c>
      <x:c r="G82" s="27" t="str">
        <x:v>Remain in Capital Markets</x:v>
      </x:c>
      <x:c r="H82" s="27" t="str">
        <x:v>Regulates a securities-market intermediary, fund, MII, investor category or market activity rather than a company merely because it is listed.</x:v>
      </x:c>
      <x:c r="I82" s="27" t="str">
        <x:v>https://www.sebi.gov.in/legal/circulars/feb-2025/safer-participation-of-retail-investors-in-algorithmic-trading_91614.html</x:v>
      </x:c>
      <x:c r="J82" s="27" t="str">
        <x:v>LOW</x:v>
      </x:c>
    </x:row>
    <x:row r="83">
      <x:c r="A83" s="27" t="str">
        <x:v>CAP-LAW103</x:v>
      </x:c>
      <x:c r="B83" s="27" t="str">
        <x:v>Framework for upstreaming of clients funds by Stock Brokers and Clearing Members, as amended</x:v>
      </x:c>
      <x:c r="C83" s="27" t="str">
        <x:v>SEBI</x:v>
      </x:c>
      <x:c r="D83" s="27" t="str">
        <x:v>Circular / Framework</x:v>
      </x:c>
      <x:c r="E83" s="27" t="str">
        <x:v>CAP-LAW037</x:v>
      </x:c>
      <x:c r="F83" s="27" t="str">
        <x:v>EXCLUDE – Capital Markets Entity</x:v>
      </x:c>
      <x:c r="G83" s="27" t="str">
        <x:v>Remain in Capital Markets</x:v>
      </x:c>
      <x:c r="H83" s="27" t="str">
        <x:v>Regulates a securities-market intermediary, fund, MII, investor category or market activity rather than a company merely because it is listed.</x:v>
      </x:c>
      <x:c r="I83" s="27" t="str">
        <x:v>https://www.sebi.gov.in/legal/circulars/jun-2023/upstreaming-of-clients-funds-by-stock-brokers-sbs-clearing-members-cms-to-clearing-corporations-ccs-_72380.html</x:v>
      </x:c>
      <x:c r="J83" s="27" t="str">
        <x:v>LOW</x:v>
      </x:c>
    </x:row>
    <x:row r="84">
      <x:c r="A84" s="27" t="str">
        <x:v>CAP-LAW104</x:v>
      </x:c>
      <x:c r="B84" s="27" t="str">
        <x:v>Direct payout of securities to client demat accounts framework dated June 5, 2024, as amended</x:v>
      </x:c>
      <x:c r="C84" s="27" t="str">
        <x:v>SEBI</x:v>
      </x:c>
      <x:c r="D84" s="27" t="str">
        <x:v>Circular / Framework</x:v>
      </x:c>
      <x:c r="E84" s="27" t="str">
        <x:v>CAP-LAW037</x:v>
      </x:c>
      <x:c r="F84" s="27" t="str">
        <x:v>EXCLUDE – Capital Markets Entity</x:v>
      </x:c>
      <x:c r="G84" s="27" t="str">
        <x:v>Remain in Capital Markets</x:v>
      </x:c>
      <x:c r="H84" s="27" t="str">
        <x:v>Regulates a securities-market intermediary, fund, MII, investor category or market activity rather than a company merely because it is listed.</x:v>
      </x:c>
      <x:c r="I84" s="27" t="str">
        <x:v>https://www.sebi.gov.in/legal/circulars/jun-2024/enhancement-of-operational-efficiency-and-risk-reduction-pay-out-of-securities-directly-to-client-demat-account_83930.html</x:v>
      </x:c>
      <x:c r="J84" s="27" t="str">
        <x:v>LOW</x:v>
      </x:c>
    </x:row>
    <x:row r="85">
      <x:c r="A85" s="27" t="str">
        <x:v>CAP-LAW105</x:v>
      </x:c>
      <x:c r="B85" s="27" t="str">
        <x:v>Ease of Doing Investment — disclosure of registered name and registration number by SEBI regulated entities and agents on social media platforms dated February 26, 2026</x:v>
      </x:c>
      <x:c r="C85" s="27" t="str">
        <x:v>SEBI</x:v>
      </x:c>
      <x:c r="D85" s="27" t="str">
        <x:v>Circular</x:v>
      </x:c>
      <x:c r="E85" s="27" t="str">
        <x:v>CAP-LAW001</x:v>
      </x:c>
      <x:c r="F85" s="27" t="str">
        <x:v>EXCLUDE – Capital Markets Entity</x:v>
      </x:c>
      <x:c r="G85" s="27" t="str">
        <x:v>Remain in Capital Markets</x:v>
      </x:c>
      <x:c r="H85" s="27" t="str">
        <x:v>Regulates a securities-market intermediary, fund, MII, investor category or market activity rather than a company merely because it is listed.</x:v>
      </x:c>
      <x:c r="I85" s="27" t="str">
        <x:v>https://www.sebi.gov.in/legal/circulars/feb-2026/ease-of-doing-investment-eodi-disclosure-of-registered-name-and-registration-number-by-sebi-regulated-entities-and-their-agents-on-social-media-platforms-smps-_100005.html</x:v>
      </x:c>
      <x:c r="J85" s="27" t="str">
        <x:v>LOW</x:v>
      </x:c>
    </x:row>
    <x:row r="86">
      <x:c r="A86" s="27" t="str">
        <x:v>CAP-LAW108</x:v>
      </x:c>
      <x:c r="B86" s="27" t="str">
        <x:v>Investor Charter and disclosure requirements applicable to securities market intermediaries, as updated</x:v>
      </x:c>
      <x:c r="C86" s="27" t="str">
        <x:v>SEBI</x:v>
      </x:c>
      <x:c r="D86" s="27" t="str">
        <x:v>Circular / Investor Charter</x:v>
      </x:c>
      <x:c r="E86" s="27" t="str">
        <x:v>CAP-LAW001</x:v>
      </x:c>
      <x:c r="F86" s="27" t="str">
        <x:v>EXCLUDE – Capital Markets Entity</x:v>
      </x:c>
      <x:c r="G86" s="27" t="str">
        <x:v>Remain in Capital Markets</x:v>
      </x:c>
      <x:c r="H86" s="27" t="str">
        <x:v>Regulates a securities-market intermediary, fund, MII, investor category or market activity rather than a company merely because it is listed.</x:v>
      </x:c>
      <x:c r="I86" s="27" t="str">
        <x:v>https://investor.sebi.gov.in/Investor-charter.html</x:v>
      </x:c>
      <x:c r="J86" s="27" t="str">
        <x:v>LOW</x:v>
      </x:c>
    </x:row>
    <x:row r="87">
      <x:c r="A87" s="27" t="str">
        <x:v>CAP-LAW109</x:v>
      </x:c>
      <x:c r="B87" s="27" t="str">
        <x:v>Guidelines for Business Continuity Plan (BCP) and Disaster Recovery (DR) of Market Infrastructure Institutions (MIIs) dated March 22, 2021, as modified September 12, 2024</x:v>
      </x:c>
      <x:c r="C87" s="27" t="str">
        <x:v>SEBI</x:v>
      </x:c>
      <x:c r="D87" s="27" t="str">
        <x:v>Circular / Framework</x:v>
      </x:c>
      <x:c r="E87" s="27" t="str">
        <x:v>CAP-LAW001</x:v>
      </x:c>
      <x:c r="F87" s="27" t="str">
        <x:v>EXCLUDE – Capital Markets Entity</x:v>
      </x:c>
      <x:c r="G87" s="27" t="str">
        <x:v>Remain in Capital Markets</x:v>
      </x:c>
      <x:c r="H87" s="27" t="str">
        <x:v>Regulates a securities-market intermediary, fund, MII, investor category or market activity rather than a company merely because it is listed.</x:v>
      </x:c>
      <x:c r="I87" s="27" t="str">
        <x:v>https://www.sebi.gov.in/legal/circulars/sep-2024/modifications-in-guidelines-for-business-continuity-plan-bcp-and-disaster-recovery-dr-of-market-infrastructure-institutions-miis-_86601.html</x:v>
      </x:c>
      <x:c r="J87" s="27" t="str">
        <x:v>LOW</x:v>
      </x:c>
    </x:row>
    <x:row r="88">
      <x:c r="A88" s="27" t="str">
        <x:v>CAP-LAW110</x:v>
      </x:c>
      <x:c r="B88" s="27" t="str">
        <x:v>Framework for Adoption of Cloud Services by SEBI Regulated Entities dated March 6, 2023, as incorporated in applicable SEBI frameworks</x:v>
      </x:c>
      <x:c r="C88" s="27" t="str">
        <x:v>SEBI</x:v>
      </x:c>
      <x:c r="D88" s="27" t="str">
        <x:v>Circular / Framework</x:v>
      </x:c>
      <x:c r="E88" s="27" t="str">
        <x:v>CAP-LAW001</x:v>
      </x:c>
      <x:c r="F88" s="27" t="str">
        <x:v>EXCLUDE – Capital Markets Entity</x:v>
      </x:c>
      <x:c r="G88" s="27" t="str">
        <x:v>Remain in Capital Markets</x:v>
      </x:c>
      <x:c r="H88" s="27" t="str">
        <x:v>Regulates a securities-market intermediary, fund, MII, investor category or market activity rather than a company merely because it is listed.</x:v>
      </x:c>
      <x:c r="I88" s="27" t="str">
        <x:v>https://www.sebi.gov.in/legal/circulars/mar-2023/framework-for-adoption-of-cloud-services-by-sebi-regulated-entities-res-_68740.html</x:v>
      </x:c>
      <x:c r="J88" s="27" t="str">
        <x:v>LOW</x:v>
      </x:c>
    </x:row>
    <x:row r="89">
      <x:c r="A89" s="27" t="str">
        <x:v>CAP-LAW111</x:v>
      </x:c>
      <x:c r="B89" s="27" t="str">
        <x:v>Single Window Automatic and Generalised Access for Trusted Foreign Investors (SWAGAT-FI) framework for FPIs and FVCIs dated January 16, 2026</x:v>
      </x:c>
      <x:c r="C89" s="27" t="str">
        <x:v>Securities and Exchange Board of India</x:v>
      </x:c>
      <x:c r="D89" s="27" t="str">
        <x:v>Circular</x:v>
      </x:c>
      <x:c r="E89" s="27" t="str">
        <x:v>CAP-LAW045</x:v>
      </x:c>
      <x:c r="F89" s="27" t="str">
        <x:v>EXCLUDE – Capital Markets Entity</x:v>
      </x:c>
      <x:c r="G89" s="27" t="str">
        <x:v>Remain in Capital Markets</x:v>
      </x:c>
      <x:c r="H89" s="27" t="str">
        <x:v>Regulates a securities-market intermediary, fund, MII, investor category or market activity rather than a company merely because it is listed.</x:v>
      </x:c>
      <x:c r="I89" s="27" t="str">
        <x:v>https://www.sebi.gov.in/legal/circulars/jan-2026/single-window-automatic-and-generalised-access-for-trusted-foreign-investors-swagat-fi-framework-for-fpis-and-fvcis_99108.html</x:v>
      </x:c>
      <x:c r="J89" s="27" t="str">
        <x:v>LOW</x:v>
      </x:c>
    </x:row>
    <x:row r="90">
      <x:c r="A90" s="27" t="str">
        <x:v>CAP-LAW112</x:v>
      </x:c>
      <x:c r="B90" s="27" t="str">
        <x:v>Circular on Forms for registration of stock brokers and clearing members dated February 17, 2026</x:v>
      </x:c>
      <x:c r="C90" s="27" t="str">
        <x:v>SEBI</x:v>
      </x:c>
      <x:c r="D90" s="27" t="str">
        <x:v>Circular / Framework</x:v>
      </x:c>
      <x:c r="E90" s="27" t="str">
        <x:v>CAP-LAW037</x:v>
      </x:c>
      <x:c r="F90" s="27" t="str">
        <x:v>EXCLUDE – Capital Markets Entity</x:v>
      </x:c>
      <x:c r="G90" s="27" t="str">
        <x:v>Remain in Capital Markets</x:v>
      </x:c>
      <x:c r="H90" s="27" t="str">
        <x:v>Regulates a securities-market intermediary, fund, MII, investor category or market activity rather than a company merely because it is listed.</x:v>
      </x:c>
      <x:c r="I90" s="27" t="str">
        <x:v>https://www.sebi.gov.in/legal/circulars/feb-2026/circular-on-forms-for-registration-of-stock-brokers-and-clearing-members_99814.html</x:v>
      </x:c>
      <x:c r="J90" s="27" t="str">
        <x:v>LOW</x:v>
      </x:c>
    </x:row>
    <x:row r="91">
      <x:c r="A91" s="27" t="str">
        <x:v>CAP-LAW113</x:v>
      </x:c>
      <x:c r="B91" s="27" t="str">
        <x:v>Unified Registration for multiple Capital Market Activities under the IFSCA (Capital Market Intermediaries) Regulations, 2025 (Master Key) dated February 13, 2026</x:v>
      </x:c>
      <x:c r="C91" s="27" t="str">
        <x:v>IFSCA</x:v>
      </x:c>
      <x:c r="D91" s="27" t="str">
        <x:v>Circular / Framework</x:v>
      </x:c>
      <x:c r="E91" s="27" t="str">
        <x:v>CAP-LAW028</x:v>
      </x:c>
      <x:c r="F91" s="27" t="str">
        <x:v>EXCLUDE – Other General Law</x:v>
      </x:c>
      <x:c r="G91" s="27" t="str">
        <x:v>Remain in owning dataset</x:v>
      </x:c>
      <x:c r="H91" s="27" t="str">
        <x:v>Not owned by the Common SEBI Listed-Entity Overlay.</x:v>
      </x:c>
      <x:c r="I91" s="27" t="str">
        <x:v>https://ifsca.gov.in/CommonDirect/DownloadFile?fileName=Unified_Registration_for_multiple_Capital_Market_Activities_under_the_IFSCA__Capital_Market_Intermediaries__Regulations__2025__Master_Key__20260213_0615.pdf&amp;id=36ff47aaeb9222f627d166fe86c6ec20</x:v>
      </x:c>
      <x:c r="J91" s="27" t="str">
        <x:v>LOW</x:v>
      </x:c>
    </x:row>
    <x:row r="92">
      <x:c r="A92" s="27" t="str">
        <x:v>CAP-LAW114</x:v>
      </x:c>
      <x:c r="B92" s="27" t="str">
        <x:v>Companies (Appointment and Qualification of Directors) Rules, 2014, as amended</x:v>
      </x:c>
      <x:c r="C92" s="27" t="str">
        <x:v>MCA</x:v>
      </x:c>
      <x:c r="D92" s="27" t="str">
        <x:v>Rules</x:v>
      </x:c>
      <x:c r="E92" s="27" t="str">
        <x:v>CAP-LAW005</x:v>
      </x:c>
      <x:c r="F92" s="27" t="str">
        <x:v>EXCLUDE – Common Corporate Core</x:v>
      </x:c>
      <x:c r="G92" s="27" t="str">
        <x:v>Runtime Common Corporate Core</x:v>
      </x:c>
      <x:c r="H92" s="27" t="str">
        <x:v>Owned by the separate Common Corporate Core and must not be duplicated in the SEBI overlay.</x:v>
      </x:c>
      <x:c r="I92" s="27" t="str"/>
      <x:c r="J92" s="27" t="str">
        <x:v>LOW</x:v>
      </x:c>
    </x:row>
    <x:row r="93">
      <x:c r="A93" s="27" t="str">
        <x:v>CAP-LAW115</x:v>
      </x:c>
      <x:c r="B93" s="27" t="str">
        <x:v>Companies (Meetings of Board and its Powers) Rules, 2014, as amended</x:v>
      </x:c>
      <x:c r="C93" s="27" t="str">
        <x:v>MCA</x:v>
      </x:c>
      <x:c r="D93" s="27" t="str">
        <x:v>Rules</x:v>
      </x:c>
      <x:c r="E93" s="27" t="str">
        <x:v>CAP-LAW005</x:v>
      </x:c>
      <x:c r="F93" s="27" t="str">
        <x:v>EXCLUDE – Common Corporate Core</x:v>
      </x:c>
      <x:c r="G93" s="27" t="str">
        <x:v>Runtime Common Corporate Core</x:v>
      </x:c>
      <x:c r="H93" s="27" t="str">
        <x:v>Owned by the separate Common Corporate Core and must not be duplicated in the SEBI overlay.</x:v>
      </x:c>
      <x:c r="I93" s="27" t="str"/>
      <x:c r="J93" s="27" t="str">
        <x:v>LOW</x:v>
      </x:c>
    </x:row>
    <x:row r="94">
      <x:c r="A94" s="27" t="str">
        <x:v>CAP-LAW116</x:v>
      </x:c>
      <x:c r="B94" s="27" t="str">
        <x:v>Companies (Appointment and Remuneration of Managerial Personnel) Rules, 2014, as amended</x:v>
      </x:c>
      <x:c r="C94" s="27" t="str">
        <x:v>MCA</x:v>
      </x:c>
      <x:c r="D94" s="27" t="str">
        <x:v>Rules</x:v>
      </x:c>
      <x:c r="E94" s="27" t="str">
        <x:v>CAP-LAW005</x:v>
      </x:c>
      <x:c r="F94" s="27" t="str">
        <x:v>EXCLUDE – Common Corporate Core</x:v>
      </x:c>
      <x:c r="G94" s="27" t="str">
        <x:v>Runtime Common Corporate Core</x:v>
      </x:c>
      <x:c r="H94" s="27" t="str">
        <x:v>Owned by the separate Common Corporate Core and must not be duplicated in the SEBI overlay.</x:v>
      </x:c>
      <x:c r="I94" s="27" t="str"/>
      <x:c r="J94" s="27" t="str">
        <x:v>LOW</x:v>
      </x:c>
    </x:row>
    <x:row r="95">
      <x:c r="A95" s="27" t="str">
        <x:v>CAP-LAW117</x:v>
      </x:c>
      <x:c r="B95" s="27" t="str">
        <x:v>Provisions relating to Strengthening Governance of Market Infrastructure Institutions (MIIs) dated December 12, 2025</x:v>
      </x:c>
      <x:c r="C95" s="27" t="str">
        <x:v>SEBI</x:v>
      </x:c>
      <x:c r="D95" s="27" t="str">
        <x:v>Circular / Framework</x:v>
      </x:c>
      <x:c r="E95" s="27" t="str">
        <x:v>CAP-LAW051</x:v>
      </x:c>
      <x:c r="F95" s="27" t="str">
        <x:v>EXCLUDE – Capital Markets Entity</x:v>
      </x:c>
      <x:c r="G95" s="27" t="str">
        <x:v>Remain in Capital Markets</x:v>
      </x:c>
      <x:c r="H95" s="27" t="str">
        <x:v>Regulates a securities-market intermediary, fund, MII, investor category or market activity rather than a company merely because it is listed.</x:v>
      </x:c>
      <x:c r="I95" s="27" t="str">
        <x:v>https://www.sebi.gov.in/legal/circulars/dec-2025/provisions-relating-to-strengthening-governance-of-market-infrastructure-institutions-miis-_98329.html</x:v>
      </x:c>
      <x:c r="J95" s="27" t="str">
        <x:v>LOW</x:v>
      </x:c>
    </x:row>
    <x:row r="96">
      <x:c r="A96" s="27" t="str">
        <x:v>CAP-LAW118</x:v>
      </x:c>
      <x:c r="B96" s="27" t="str">
        <x:v>Companies (Significant Beneficial Owners) Rules, 2018, as amended</x:v>
      </x:c>
      <x:c r="C96" s="27" t="str">
        <x:v>MCA</x:v>
      </x:c>
      <x:c r="D96" s="27" t="str">
        <x:v>Rules</x:v>
      </x:c>
      <x:c r="E96" s="27" t="str">
        <x:v>CAP-LAW005</x:v>
      </x:c>
      <x:c r="F96" s="27" t="str">
        <x:v>EXCLUDE – Common Corporate Core</x:v>
      </x:c>
      <x:c r="G96" s="27" t="str">
        <x:v>Runtime Common Corporate Core</x:v>
      </x:c>
      <x:c r="H96" s="27" t="str">
        <x:v>Owned by the separate Common Corporate Core and must not be duplicated in the SEBI overlay.</x:v>
      </x:c>
      <x:c r="I96" s="27" t="str"/>
      <x:c r="J96" s="27" t="str">
        <x:v>LOW</x:v>
      </x:c>
    </x:row>
    <x:row r="97">
      <x:c r="A97" s="27" t="str">
        <x:v>CAP-LAW119</x:v>
      </x:c>
      <x:c r="B97" s="27" t="str">
        <x:v>Prior Approval for Change in control: Transfer of shareholdings among immediate relatives and transmission of shareholdings and their effect on change in control dated March 25, 2021</x:v>
      </x:c>
      <x:c r="C97" s="27" t="str">
        <x:v>SEBI</x:v>
      </x:c>
      <x:c r="D97" s="27" t="str">
        <x:v>Circular / Clarification</x:v>
      </x:c>
      <x:c r="E97" s="27" t="str">
        <x:v>CAP-LAW063</x:v>
      </x:c>
      <x:c r="F97" s="27" t="str">
        <x:v>EXCLUDE – Capital Markets Entity</x:v>
      </x:c>
      <x:c r="G97" s="27" t="str">
        <x:v>Remain in Capital Markets</x:v>
      </x:c>
      <x:c r="H97" s="27" t="str">
        <x:v>Regulates a securities-market intermediary, fund, MII, investor category or market activity rather than a company merely because it is listed.</x:v>
      </x:c>
      <x:c r="I97" s="27" t="str">
        <x:v>https://www.sebi.gov.in/legal/circulars/mar-2021/prior-approval-for-change-in-control-transfer-of-shareholdings-among-immediate-relatives-and-transmission-of-shareholdings-and-their-effect-on-change-in-control_49663.html</x:v>
      </x:c>
      <x:c r="J97" s="27" t="str">
        <x:v>LOW</x:v>
      </x:c>
    </x:row>
    <x:row r="98">
      <x:c r="A98" s="27" t="str">
        <x:v>CAP-LAW120</x:v>
      </x:c>
      <x:c r="B98" s="27" t="str">
        <x:v>Transfer of business by SEBI registered intermediaries to other legal entity dated March 26, 2021</x:v>
      </x:c>
      <x:c r="C98" s="27" t="str">
        <x:v>SEBI</x:v>
      </x:c>
      <x:c r="D98" s="27" t="str">
        <x:v>Circular / Framework</x:v>
      </x:c>
      <x:c r="E98" s="27" t="str">
        <x:v>CAP-LAW063</x:v>
      </x:c>
      <x:c r="F98" s="27" t="str">
        <x:v>EXCLUDE – Capital Markets Entity</x:v>
      </x:c>
      <x:c r="G98" s="27" t="str">
        <x:v>Remain in Capital Markets</x:v>
      </x:c>
      <x:c r="H98" s="27" t="str">
        <x:v>Regulates a securities-market intermediary, fund, MII, investor category or market activity rather than a company merely because it is listed.</x:v>
      </x:c>
      <x:c r="I98" s="27" t="str">
        <x:v>https://www.sebi.gov.in/legal/circulars/mar-2021/transfer-of-business-by-sebi-registered-intermediaries-to-other-legal-entity_49678.html</x:v>
      </x:c>
      <x:c r="J98" s="27" t="str">
        <x:v>LOW</x:v>
      </x:c>
    </x:row>
    <x:row r="99">
      <x:c r="A99" s="27" t="str">
        <x:v>CAP-LAW121</x:v>
      </x:c>
      <x:c r="B99" s="27" t="str">
        <x:v>Procedure for seeking prior approval for change in control dated November 28, 2022</x:v>
      </x:c>
      <x:c r="C99" s="27" t="str">
        <x:v>SEBI</x:v>
      </x:c>
      <x:c r="D99" s="27" t="str">
        <x:v>Circular / Procedure</x:v>
      </x:c>
      <x:c r="E99" s="27" t="str">
        <x:v>CAP-LAW063</x:v>
      </x:c>
      <x:c r="F99" s="27" t="str">
        <x:v>EXCLUDE – Capital Markets Entity</x:v>
      </x:c>
      <x:c r="G99" s="27" t="str">
        <x:v>Remain in Capital Markets</x:v>
      </x:c>
      <x:c r="H99" s="27" t="str">
        <x:v>Regulates a securities-market intermediary, fund, MII, investor category or market activity rather than a company merely because it is listed.</x:v>
      </x:c>
      <x:c r="I99" s="27" t="str">
        <x:v>https://www.sebi.gov.in/legal/circulars/nov-2022/procedure-for-seeking-prior-approval-for-change-in-control_65523.html</x:v>
      </x:c>
      <x:c r="J99" s="27" t="str">
        <x:v>LOW</x:v>
      </x:c>
    </x:row>
    <x:row r="100">
      <x:c r="A100" s="27" t="str">
        <x:v>CAP-LAW122</x:v>
      </x:c>
      <x:c r="B100" s="27" t="str">
        <x:v>Procedure for seeking prior approval for change in control with respect to Merchant Bankers and Bankers to an Issue dated August 10, 2023</x:v>
      </x:c>
      <x:c r="C100" s="27" t="str">
        <x:v>SEBI</x:v>
      </x:c>
      <x:c r="D100" s="27" t="str">
        <x:v>Circular / Procedure</x:v>
      </x:c>
      <x:c r="E100" s="27" t="str">
        <x:v>CAP-LAW063</x:v>
      </x:c>
      <x:c r="F100" s="27" t="str">
        <x:v>EXCLUDE – Capital Markets Entity</x:v>
      </x:c>
      <x:c r="G100" s="27" t="str">
        <x:v>Remain in Capital Markets</x:v>
      </x:c>
      <x:c r="H100" s="27" t="str">
        <x:v>Regulates a securities-market intermediary, fund, MII, investor category or market activity rather than a company merely because it is listed.</x:v>
      </x:c>
      <x:c r="I100" s="27" t="str">
        <x:v>https://www.sebi.gov.in/legal/circulars/aug-2023/procedure-for-seeking-prior-approval-for-change-in-control-with-respect-to-merchant-bankers-and-bankers-to-an-issue_75174.html</x:v>
      </x:c>
      <x:c r="J100" s="27" t="str">
        <x:v>LOW</x:v>
      </x:c>
    </x:row>
    <x:row r="101">
      <x:c r="A101" s="27" t="str">
        <x:v>CAP-LAW123</x:v>
      </x:c>
      <x:c r="B101" s="27" t="str">
        <x:v>Prior approval for change in control: Transfer of shareholdings among immediate relatives and transmission of shareholdings and their effect on change in control dated December 27, 2024</x:v>
      </x:c>
      <x:c r="C101" s="27" t="str">
        <x:v>SEBI</x:v>
      </x:c>
      <x:c r="D101" s="27" t="str">
        <x:v>Circular / Clarification</x:v>
      </x:c>
      <x:c r="E101" s="27" t="str">
        <x:v>CAP-LAW063</x:v>
      </x:c>
      <x:c r="F101" s="27" t="str">
        <x:v>EXCLUDE – Capital Markets Entity</x:v>
      </x:c>
      <x:c r="G101" s="27" t="str">
        <x:v>Remain in Capital Markets</x:v>
      </x:c>
      <x:c r="H101" s="27" t="str">
        <x:v>Regulates a securities-market intermediary, fund, MII, investor category or market activity rather than a company merely because it is listed.</x:v>
      </x:c>
      <x:c r="I101" s="27" t="str">
        <x:v>https://www.sebi.gov.in/legal/circulars/dec-2024/prior-approval-for-change-in-control-transfer-of-shareholdings-among-immediate-relatives-and-transmission-of-shareholdings-and-their-effect-on-change-in-control_90213.html</x:v>
      </x:c>
      <x:c r="J101" s="27" t="str">
        <x:v>LOW</x:v>
      </x:c>
    </x:row>
    <x:row r="102">
      <x:c r="A102" s="27" t="str">
        <x:v>CAP-LAW125</x:v>
      </x:c>
      <x:c r="B102" s="27" t="str">
        <x:v>Certification requirement for Compliance Officers of Managers of AIFs dated December 30, 2025</x:v>
      </x:c>
      <x:c r="C102" s="27" t="str">
        <x:v>SEBI</x:v>
      </x:c>
      <x:c r="D102" s="27" t="str">
        <x:v>Circular / Certification Requirement</x:v>
      </x:c>
      <x:c r="E102" s="27" t="str">
        <x:v>CAP-LAW059</x:v>
      </x:c>
      <x:c r="F102" s="27" t="str">
        <x:v>EXCLUDE – Capital Markets Entity</x:v>
      </x:c>
      <x:c r="G102" s="27" t="str">
        <x:v>Remain in Capital Markets</x:v>
      </x:c>
      <x:c r="H102" s="27" t="str">
        <x:v>Regulates a securities-market intermediary, fund, MII, investor category or market activity rather than a company merely because it is listed.</x:v>
      </x:c>
      <x:c r="I102" s="27" t="str">
        <x:v>https://www.sebi.gov.in/legal/circulars/dec-2025/certification-requirement-for-compliance-officers-of-managers-of-aifs_98744.html</x:v>
      </x:c>
      <x:c r="J102" s="27" t="str">
        <x:v>LOW</x:v>
      </x:c>
    </x:row>
    <x:row r="103">
      <x:c r="A103" s="27" t="str">
        <x:v>CAP-LAW126</x:v>
      </x:c>
      <x:c r="B103" s="27" t="str">
        <x:v>Extension of deadline for implementing revised norms for Principal Officer and Compliance Officer under the IFSCA Capital Market Intermediaries Regulations, 2025 dated December 31, 2025</x:v>
      </x:c>
      <x:c r="C103" s="27" t="str">
        <x:v>IFSCA</x:v>
      </x:c>
      <x:c r="D103" s="27" t="str">
        <x:v>Circular / Implementation Extension</x:v>
      </x:c>
      <x:c r="E103" s="27" t="str">
        <x:v>CAP-LAW028</x:v>
      </x:c>
      <x:c r="F103" s="27" t="str">
        <x:v>EXCLUDE – Other General Law</x:v>
      </x:c>
      <x:c r="G103" s="27" t="str">
        <x:v>Remain in owning dataset</x:v>
      </x:c>
      <x:c r="H103" s="27" t="str">
        <x:v>Not owned by the Common SEBI Listed-Entity Overlay.</x:v>
      </x:c>
      <x:c r="I103" s="27" t="str">
        <x:v>https://ifsca.gov.in/CommonDirect/DownloadFile?fileName=IFSCA__CMI__Regulations__2025_%E2%80%93_Extension_of_deadline_for_implementing_revised_norms_for_Principal_Officer_and_Compliance_Officer_20251231_0614.pdf&amp;id=38fea9cc5969551d78bf00e670e03187</x:v>
      </x:c>
      <x:c r="J103" s="27" t="str">
        <x:v>LOW</x:v>
      </x:c>
    </x:row>
    <x:row r="104">
      <x:c r="A104" s="27" t="str">
        <x:v>CAP-LAW127</x:v>
      </x:c>
      <x:c r="B104" s="27" t="str">
        <x:v>Master Circular for Broker Dealers and Clearing Members dated May 12, 2026</x:v>
      </x:c>
      <x:c r="C104" s="27" t="str">
        <x:v>IFSCA</x:v>
      </x:c>
      <x:c r="D104" s="27" t="str">
        <x:v>Master Circular</x:v>
      </x:c>
      <x:c r="E104" s="27" t="str">
        <x:v>CAP-LAW028</x:v>
      </x:c>
      <x:c r="F104" s="27" t="str">
        <x:v>EXCLUDE – Other General Law</x:v>
      </x:c>
      <x:c r="G104" s="27" t="str">
        <x:v>Remain in owning dataset</x:v>
      </x:c>
      <x:c r="H104" s="27" t="str">
        <x:v>Not owned by the Common SEBI Listed-Entity Overlay.</x:v>
      </x:c>
      <x:c r="I104" s="27" t="str">
        <x:v>https://ifsca.gov.in/Common/PreviewPdf?fileName=Master_Circular_for_Broker_Dealers_and_Clearing_Members_20260512_0714.pdf&amp;id=91427247c5628a865846d173bc320c24</x:v>
      </x:c>
      <x:c r="J104" s="27" t="str">
        <x:v>LOW</x:v>
      </x:c>
    </x:row>
    <x:row r="105">
      <x:c r="A105" s="27" t="str">
        <x:v>CAP-LAW128</x:v>
      </x:c>
      <x:c r="B105" s="27" t="str">
        <x:v>Reporting norms for Capital Market Intermediaries in IFSC dated April 8, 2026</x:v>
      </x:c>
      <x:c r="C105" s="27" t="str">
        <x:v>IFSCA</x:v>
      </x:c>
      <x:c r="D105" s="27" t="str">
        <x:v>Circular / Periodic Reporting Norms</x:v>
      </x:c>
      <x:c r="E105" s="27" t="str">
        <x:v>CAP-LAW028</x:v>
      </x:c>
      <x:c r="F105" s="27" t="str">
        <x:v>EXCLUDE – Other General Law</x:v>
      </x:c>
      <x:c r="G105" s="27" t="str">
        <x:v>Remain in owning dataset</x:v>
      </x:c>
      <x:c r="H105" s="27" t="str">
        <x:v>Not owned by the Common SEBI Listed-Entity Overlay.</x:v>
      </x:c>
      <x:c r="I105" s="27" t="str">
        <x:v>https://ifsca.gov.in/CommonDirect/DownloadFile?fileName=Circular_CMI_reporting_final_pdf_20260409_1010.pdf&amp;id=d575554ec59b09e7fde503d3a8b10bd3</x:v>
      </x:c>
      <x:c r="J105" s="27" t="str">
        <x:v>LOW</x:v>
      </x:c>
    </x:row>
    <x:row r="106">
      <x:c r="A106" s="27" t="str">
        <x:v>CAP-LAW129</x:v>
      </x:c>
      <x:c r="B106" s="27" t="str">
        <x:v>Reporting format and norms for Annual Compliance Audit for CMIs in IFSC dated June 5, 2026</x:v>
      </x:c>
      <x:c r="C106" s="27" t="str">
        <x:v>IFSCA</x:v>
      </x:c>
      <x:c r="D106" s="27" t="str">
        <x:v>Circular / Annual Compliance Audit</x:v>
      </x:c>
      <x:c r="E106" s="27" t="str">
        <x:v>CAP-LAW028</x:v>
      </x:c>
      <x:c r="F106" s="27" t="str">
        <x:v>EXCLUDE – Other General Law</x:v>
      </x:c>
      <x:c r="G106" s="27" t="str">
        <x:v>Remain in owning dataset</x:v>
      </x:c>
      <x:c r="H106" s="27" t="str">
        <x:v>Not owned by the Common SEBI Listed-Entity Overlay.</x:v>
      </x:c>
      <x:c r="I106" s="27" t="str">
        <x:v>https://ifsca.gov.in/CommonDirect/DownloadFile?fileName=Circular___ACAR___Signed_1__20260605_0645.pdf&amp;id=91427247c5628a865846d173bca7e304</x:v>
      </x:c>
      <x:c r="J106" s="27" t="str">
        <x:v>LOW</x:v>
      </x:c>
    </x:row>
    <x:row r="107">
      <x:c r="A107" s="27" t="str">
        <x:v>CAP-LAW130</x:v>
      </x:c>
      <x:c r="B107" s="27" t="str">
        <x:v>General Guidelines for dealing with Conflicts of Interest of Intermediaries, Recognised Stock Exchanges, Recognised Clearing Corporations, Depositories and their Associated Persons in Securities Market dated August 27, 2013</x:v>
      </x:c>
      <x:c r="C107" s="27" t="str">
        <x:v>SEBI</x:v>
      </x:c>
      <x:c r="D107" s="27" t="str">
        <x:v>Circular</x:v>
      </x:c>
      <x:c r="E107" s="27" t="str">
        <x:v>CAP-LAW001</x:v>
      </x:c>
      <x:c r="F107" s="27" t="str">
        <x:v>EXCLUDE – Capital Markets Entity</x:v>
      </x:c>
      <x:c r="G107" s="27" t="str">
        <x:v>Remain in Capital Markets</x:v>
      </x:c>
      <x:c r="H107" s="27" t="str">
        <x:v>Regulates a securities-market intermediary, fund, MII, investor category or market activity rather than a company merely because it is listed.</x:v>
      </x:c>
      <x:c r="I107" s="27" t="str">
        <x:v>https://www.sebi.gov.in/legal/circulars/aug-2013/general-guidelines-for-dealing-with-conflicts-of-interest-of-intermediaries-recognised-stock-exchanges-recognised-clearing-corporations-depositories-and-their-associated-persons-in-securities-market_25256.html</x:v>
      </x:c>
      <x:c r="J107" s="27" t="str">
        <x:v>LOW</x:v>
      </x:c>
    </x:row>
    <x:row r="108">
      <x:c r="A108" s="27" t="str">
        <x:v>CAP-LAW131</x:v>
      </x:c>
      <x:c r="B108" s="27" t="str">
        <x:v>Measures to instil confidence in securities market - Brokers' institutional mechanism for prevention and detection of fraud or market abuse dated July 4, 2024</x:v>
      </x:c>
      <x:c r="C108" s="27" t="str">
        <x:v>SEBI</x:v>
      </x:c>
      <x:c r="D108" s="27" t="str">
        <x:v>Circular</x:v>
      </x:c>
      <x:c r="E108" s="27" t="str">
        <x:v>CAP-LAW037</x:v>
      </x:c>
      <x:c r="F108" s="27" t="str">
        <x:v>EXCLUDE – Capital Markets Entity</x:v>
      </x:c>
      <x:c r="G108" s="27" t="str">
        <x:v>Remain in Capital Markets</x:v>
      </x:c>
      <x:c r="H108" s="27" t="str">
        <x:v>Regulates a securities-market intermediary, fund, MII, investor category or market activity rather than a company merely because it is listed.</x:v>
      </x:c>
      <x:c r="I108" s="27" t="str">
        <x:v>https://www.sebi.gov.in/legal/circulars/jul-2024/measures-to-instil-confidence-in-securities-market-brokers-institutional-mechanism-for-prevention-and-detection-of-fraud-or-market-abuse_84588.html</x:v>
      </x:c>
      <x:c r="J108" s="27" t="str">
        <x:v>LOW</x:v>
      </x:c>
    </x:row>
    <x:row r="109">
      <x:c r="A109" s="27" t="str">
        <x:v>CAP-LAW132</x:v>
      </x:c>
      <x:c r="B109" s="27" t="str">
        <x:v>Institutional mechanism by Asset Management Companies for identification and deterrence of potential market abuse dated August 5, 2024</x:v>
      </x:c>
      <x:c r="C109" s="27" t="str">
        <x:v>SEBI</x:v>
      </x:c>
      <x:c r="D109" s="27" t="str">
        <x:v>Circular / Institutional Mechanism</x:v>
      </x:c>
      <x:c r="E109" s="27" t="str">
        <x:v>CAP-LAW036</x:v>
      </x:c>
      <x:c r="F109" s="27" t="str">
        <x:v>EXCLUDE – Capital Markets Entity</x:v>
      </x:c>
      <x:c r="G109" s="27" t="str">
        <x:v>Remain in Capital Markets</x:v>
      </x:c>
      <x:c r="H109" s="27" t="str">
        <x:v>Regulates a securities-market intermediary, fund, MII, investor category or market activity rather than a company merely because it is listed.</x:v>
      </x:c>
      <x:c r="I109" s="27" t="str">
        <x:v>https://www.sebi.gov.in/legal/circulars/aug-2024/institutional-mechanism-by-asset-management-companies-for-identification-and-deterrence-of-potential-market-abuse-including-front-running-and-fraudulent-transactions-in-securities_85468.html</x:v>
      </x:c>
      <x:c r="J109" s="27" t="str">
        <x:v>LOW</x:v>
      </x:c>
    </x:row>
    <x:row r="110">
      <x:c r="A110" s="27" t="str">
        <x:v>CAP-LAW133</x:v>
      </x:c>
      <x:c r="B110" s="27" t="str">
        <x:v>Master Circular for recognised Stock Exchanges and recognised Clearing Corporations in IFSC dated June 5, 2026</x:v>
      </x:c>
      <x:c r="C110" s="27" t="str">
        <x:v>IFSCA</x:v>
      </x:c>
      <x:c r="D110" s="27" t="str">
        <x:v>Master Circular</x:v>
      </x:c>
      <x:c r="E110" s="27" t="str">
        <x:v>CAP-LAW031</x:v>
      </x:c>
      <x:c r="F110" s="27" t="str">
        <x:v>EXCLUDE – Other General Law</x:v>
      </x:c>
      <x:c r="G110" s="27" t="str">
        <x:v>Remain in owning dataset</x:v>
      </x:c>
      <x:c r="H110" s="27" t="str">
        <x:v>Not owned by the Common SEBI Listed-Entity Overlay.</x:v>
      </x:c>
      <x:c r="I110" s="27" t="str">
        <x:v>https://ifsca.gov.in/CommonDirect/ViewFile?fileName=Master_Circular_for_recognised_Stock_Exchanges_and_recognised_Clearing_Corporations__20260608_0611.pdf&amp;id=91427247c5628a865846d173bcaf376a</x:v>
      </x:c>
      <x:c r="J110" s="27" t="str">
        <x:v>LOW</x:v>
      </x:c>
    </x:row>
    <x:row r="111">
      <x:c r="A111" s="27" t="str">
        <x:v>CAP-LAW134</x:v>
      </x:c>
      <x:c r="B111" s="27" t="str">
        <x:v>Guidelines on Outsourcing of Activities by Intermediaries dated December 15, 2011</x:v>
      </x:c>
      <x:c r="C111" s="27" t="str">
        <x:v>SEBI</x:v>
      </x:c>
      <x:c r="D111" s="27" t="str">
        <x:v>Circular</x:v>
      </x:c>
      <x:c r="E111" s="27" t="str">
        <x:v>CAP-LAW001</x:v>
      </x:c>
      <x:c r="F111" s="27" t="str">
        <x:v>EXCLUDE – Capital Markets Entity</x:v>
      </x:c>
      <x:c r="G111" s="27" t="str">
        <x:v>Remain in Capital Markets</x:v>
      </x:c>
      <x:c r="H111" s="27" t="str">
        <x:v>Regulates a securities-market intermediary, fund, MII, investor category or market activity rather than a company merely because it is listed.</x:v>
      </x:c>
      <x:c r="I111" s="27" t="str">
        <x:v>https://www.sebi.gov.in/legal/circulars/dec-2011/guidelines-on-outsourcing-of-activities-by-intermediaries_21752.html</x:v>
      </x:c>
      <x:c r="J111" s="27" t="str">
        <x:v>LOW</x:v>
      </x:c>
    </x:row>
    <x:row r="112">
      <x:c r="A112" s="27" t="str">
        <x:v>CAP-LAW135</x:v>
      </x:c>
      <x:c r="B112" s="27" t="str">
        <x:v>Outsourcing of activities by Stock Exchanges and Clearing Corporations dated September 13, 2017</x:v>
      </x:c>
      <x:c r="C112" s="27" t="str">
        <x:v>SEBI</x:v>
      </x:c>
      <x:c r="D112" s="27" t="str">
        <x:v>Circular</x:v>
      </x:c>
      <x:c r="E112" s="27" t="str">
        <x:v>CAP-LAW051</x:v>
      </x:c>
      <x:c r="F112" s="27" t="str">
        <x:v>EXCLUDE – Capital Markets Entity</x:v>
      </x:c>
      <x:c r="G112" s="27" t="str">
        <x:v>Remain in Capital Markets</x:v>
      </x:c>
      <x:c r="H112" s="27" t="str">
        <x:v>Regulates a securities-market intermediary, fund, MII, investor category or market activity rather than a company merely because it is listed.</x:v>
      </x:c>
      <x:c r="I112" s="27" t="str">
        <x:v>https://www.sebi.gov.in/legal/circulars/sep-2017/outsourcing-of-activities-by-stock-exchanges-and-clearing-corporations_35932.html</x:v>
      </x:c>
      <x:c r="J112" s="27" t="str">
        <x:v>LOW</x:v>
      </x:c>
    </x:row>
    <x:row r="113">
      <x:c r="A113" s="27" t="str">
        <x:v>CAP-LAW136</x:v>
      </x:c>
      <x:c r="B113" s="27" t="str">
        <x:v>Master Circular for Credit Rating Agencies in the IFSC dated August 5, 2025</x:v>
      </x:c>
      <x:c r="C113" s="27" t="str">
        <x:v>IFSCA</x:v>
      </x:c>
      <x:c r="D113" s="27" t="str">
        <x:v>Master Circular</x:v>
      </x:c>
      <x:c r="E113" s="27" t="str">
        <x:v>CAP-LAW028</x:v>
      </x:c>
      <x:c r="F113" s="27" t="str">
        <x:v>EXCLUDE – Other General Law</x:v>
      </x:c>
      <x:c r="G113" s="27" t="str">
        <x:v>Remain in owning dataset</x:v>
      </x:c>
      <x:c r="H113" s="27" t="str">
        <x:v>Not owned by the Common SEBI Listed-Entity Overlay.</x:v>
      </x:c>
      <x:c r="I113" s="27" t="str">
        <x:v>https://ifsca.gov.in/CommonDirect/DownloadFile?fileName=Master_Circular_for_Credit_Rating_Agencies_in_the_IFSC_20250805_0221.pdf&amp;id=21626bde60601ef44a0ed0220167fdf3</x:v>
      </x:c>
      <x:c r="J113" s="27" t="str">
        <x:v>LOW</x:v>
      </x:c>
    </x:row>
    <x:row r="114">
      <x:c r="A114" s="27" t="str">
        <x:v>CAP-LAW137</x:v>
      </x:c>
      <x:c r="B114" s="27" t="str">
        <x:v>Master Circular for Debenture Trustees in the IFSC dated August 5, 2025</x:v>
      </x:c>
      <x:c r="C114" s="27" t="str">
        <x:v>IFSCA</x:v>
      </x:c>
      <x:c r="D114" s="27" t="str">
        <x:v>Master Circular</x:v>
      </x:c>
      <x:c r="E114" s="27" t="str">
        <x:v>CAP-LAW028</x:v>
      </x:c>
      <x:c r="F114" s="27" t="str">
        <x:v>EXCLUDE – Other General Law</x:v>
      </x:c>
      <x:c r="G114" s="27" t="str">
        <x:v>Remain in owning dataset</x:v>
      </x:c>
      <x:c r="H114" s="27" t="str">
        <x:v>Not owned by the Common SEBI Listed-Entity Overlay.</x:v>
      </x:c>
      <x:c r="I114" s="27" t="str">
        <x:v>https://ifsca.gov.in/CommonDirect/DownloadFile?fileName=Master_Circular_for_Debenture_Trustees_in_the_IFSC_20250805_0223.pdf&amp;id=21626bde60601ef44a0ed022016803bc</x:v>
      </x:c>
      <x:c r="J114" s="27" t="str">
        <x:v>LOW</x:v>
      </x:c>
    </x:row>
    <x:row r="115">
      <x:c r="A115" s="27" t="str">
        <x:v>CAP-LAW138</x:v>
      </x:c>
      <x:c r="B115" s="27" t="str">
        <x:v>Master Circular for Distributors in the IFSC dated August 5, 2025</x:v>
      </x:c>
      <x:c r="C115" s="27" t="str">
        <x:v>IFSCA</x:v>
      </x:c>
      <x:c r="D115" s="27" t="str">
        <x:v>Master Circular</x:v>
      </x:c>
      <x:c r="E115" s="27" t="str">
        <x:v>CAP-LAW028</x:v>
      </x:c>
      <x:c r="F115" s="27" t="str">
        <x:v>EXCLUDE – Other General Law</x:v>
      </x:c>
      <x:c r="G115" s="27" t="str">
        <x:v>Remain in owning dataset</x:v>
      </x:c>
      <x:c r="H115" s="27" t="str">
        <x:v>Not owned by the Common SEBI Listed-Entity Overlay.</x:v>
      </x:c>
      <x:c r="I115" s="27" t="str">
        <x:v>https://ifsca.gov.in/CommonDirect/ViewFile?fileName=Master_Circular_for_Distributors_in_the_IFSC_20250805_0224.pdf&amp;id=21626bde60601ef44a0ed02201680805</x:v>
      </x:c>
      <x:c r="J115" s="27" t="str">
        <x:v>LOW</x:v>
      </x:c>
    </x:row>
    <x:row r="116">
      <x:c r="A116" s="27" t="str">
        <x:v>CAP-LAW139</x:v>
      </x:c>
      <x:c r="B116" s="27" t="str">
        <x:v>Master Circular for ESG Ratings and Data Products Providers in the IFSC dated August 5, 2025</x:v>
      </x:c>
      <x:c r="C116" s="27" t="str">
        <x:v>IFSCA</x:v>
      </x:c>
      <x:c r="D116" s="27" t="str">
        <x:v>Master Circular</x:v>
      </x:c>
      <x:c r="E116" s="27" t="str">
        <x:v>CAP-LAW028</x:v>
      </x:c>
      <x:c r="F116" s="27" t="str">
        <x:v>EXCLUDE – Other General Law</x:v>
      </x:c>
      <x:c r="G116" s="27" t="str">
        <x:v>Remain in owning dataset</x:v>
      </x:c>
      <x:c r="H116" s="27" t="str">
        <x:v>Not owned by the Common SEBI Listed-Entity Overlay.</x:v>
      </x:c>
      <x:c r="I116" s="27" t="str">
        <x:v>https://ifsca.gov.in/Common/PreviewPdf?fileName=Master_Circular_for_ESG_Ratings_and_Data_Products_Providers_in_the_IFSC_20250806_1153.pdf&amp;id=21626bde60601ef44a0ed022016b12f1</x:v>
      </x:c>
      <x:c r="J116" s="27" t="str">
        <x:v>LOW</x:v>
      </x:c>
    </x:row>
    <x:row r="117">
      <x:c r="A117" s="27" t="str">
        <x:v>CAP-LAW140</x:v>
      </x:c>
      <x:c r="B117" s="27" t="str">
        <x:v>Master Circular for Investment Advisers in the IFSC dated August 5, 2025</x:v>
      </x:c>
      <x:c r="C117" s="27" t="str">
        <x:v>IFSCA</x:v>
      </x:c>
      <x:c r="D117" s="27" t="str">
        <x:v>Master Circular</x:v>
      </x:c>
      <x:c r="E117" s="27" t="str">
        <x:v>CAP-LAW028</x:v>
      </x:c>
      <x:c r="F117" s="27" t="str">
        <x:v>EXCLUDE – Other General Law</x:v>
      </x:c>
      <x:c r="G117" s="27" t="str">
        <x:v>Remain in owning dataset</x:v>
      </x:c>
      <x:c r="H117" s="27" t="str">
        <x:v>Not owned by the Common SEBI Listed-Entity Overlay.</x:v>
      </x:c>
      <x:c r="I117" s="27" t="str">
        <x:v>https://ifsca.gov.in/CommonDirect/DownloadFile?fileName=Master_Circular_for_Investment_Advisers_in_the_IFSC_20250805_0226.pdf&amp;id=21626bde60601ef44a0ed02201682306</x:v>
      </x:c>
      <x:c r="J117" s="27" t="str">
        <x:v>LOW</x:v>
      </x:c>
    </x:row>
    <x:row r="118">
      <x:c r="A118" s="27" t="str">
        <x:v>CAP-LAW141</x:v>
      </x:c>
      <x:c r="B118" s="27" t="str">
        <x:v>Master Circular for Investment Bankers in the IFSC dated August 5, 2025</x:v>
      </x:c>
      <x:c r="C118" s="27" t="str">
        <x:v>IFSCA</x:v>
      </x:c>
      <x:c r="D118" s="27" t="str">
        <x:v>Master Circular</x:v>
      </x:c>
      <x:c r="E118" s="27" t="str">
        <x:v>CAP-LAW028</x:v>
      </x:c>
      <x:c r="F118" s="27" t="str">
        <x:v>EXCLUDE – Other General Law</x:v>
      </x:c>
      <x:c r="G118" s="27" t="str">
        <x:v>Remain in owning dataset</x:v>
      </x:c>
      <x:c r="H118" s="27" t="str">
        <x:v>Not owned by the Common SEBI Listed-Entity Overlay.</x:v>
      </x:c>
      <x:c r="I118" s="27" t="str">
        <x:v>https://ifsca.gov.in/CommonDirect/DownloadFile?fileName=Master_Circular_for_Investment_Bankers_in_the_IFSC_20250805_0227.pdf&amp;id=21626bde60601ef44a0ed022016832b7</x:v>
      </x:c>
      <x:c r="J118" s="27" t="str">
        <x:v>LOW</x:v>
      </x:c>
    </x:row>
    <x:row r="119">
      <x:c r="A119" s="27" t="str">
        <x:v>CAP-LAW142</x:v>
      </x:c>
      <x:c r="B119" s="27" t="str">
        <x:v>Master Circular for Research Entities in the IFSC dated August 5, 2025</x:v>
      </x:c>
      <x:c r="C119" s="27" t="str">
        <x:v>IFSCA</x:v>
      </x:c>
      <x:c r="D119" s="27" t="str">
        <x:v>Master Circular</x:v>
      </x:c>
      <x:c r="E119" s="27" t="str">
        <x:v>CAP-LAW028</x:v>
      </x:c>
      <x:c r="F119" s="27" t="str">
        <x:v>EXCLUDE – Other General Law</x:v>
      </x:c>
      <x:c r="G119" s="27" t="str">
        <x:v>Remain in owning dataset</x:v>
      </x:c>
      <x:c r="H119" s="27" t="str">
        <x:v>Not owned by the Common SEBI Listed-Entity Overlay.</x:v>
      </x:c>
      <x:c r="I119" s="27" t="str">
        <x:v>https://www.ifsca.gov.in/CommonDirect/ViewFile?fileName=Master_Circular_for_Research_Entities_in_the_IFSC_20250805_0227.pdf&amp;id=21626bde60601ef44a0ed0220168336b</x:v>
      </x:c>
      <x:c r="J119" s="27" t="str">
        <x:v>LOW</x:v>
      </x:c>
    </x:row>
    <x:row r="120">
      <x:c r="A120" s="27" t="str">
        <x:v>CAP-LAW143</x:v>
      </x:c>
      <x:c r="B120" s="27" t="str">
        <x:v>Enhanced Supervision of Stock Brokers and Depository Participants dated September 26, 2016, as modified on July 4, 2024</x:v>
      </x:c>
      <x:c r="C120" s="27" t="str">
        <x:v>SEBI</x:v>
      </x:c>
      <x:c r="D120" s="27" t="str">
        <x:v>Circular / Supervisory Framework</x:v>
      </x:c>
      <x:c r="E120" s="27" t="str">
        <x:v>CAP-LAW037</x:v>
      </x:c>
      <x:c r="F120" s="27" t="str">
        <x:v>EXCLUDE – Capital Markets Entity</x:v>
      </x:c>
      <x:c r="G120" s="27" t="str">
        <x:v>Remain in Capital Markets</x:v>
      </x:c>
      <x:c r="H120" s="27" t="str">
        <x:v>Regulates a securities-market intermediary, fund, MII, investor category or market activity rather than a company merely because it is listed.</x:v>
      </x:c>
      <x:c r="I120" s="27" t="str">
        <x:v>https://www.sebi.gov.in/legal/circulars/sep-2016/enhanced-supervision-of-stock-brokers-and-depository-participants_33334.html</x:v>
      </x:c>
      <x:c r="J120" s="27" t="str">
        <x:v>LOW</x:v>
      </x:c>
    </x:row>
    <x:row r="121">
      <x:c r="A121" s="27" t="str">
        <x:v>CAP-LAW144</x:v>
      </x:c>
      <x:c r="B121" s="27" t="str">
        <x:v>Internal Audit for Stock Brokers and Clearing Members dated August 22, 2008</x:v>
      </x:c>
      <x:c r="C121" s="27" t="str">
        <x:v>SEBI</x:v>
      </x:c>
      <x:c r="D121" s="27" t="str">
        <x:v>Circular / Internal Audit</x:v>
      </x:c>
      <x:c r="E121" s="27" t="str">
        <x:v>CAP-LAW037</x:v>
      </x:c>
      <x:c r="F121" s="27" t="str">
        <x:v>EXCLUDE – Capital Markets Entity</x:v>
      </x:c>
      <x:c r="G121" s="27" t="str">
        <x:v>Remain in Capital Markets</x:v>
      </x:c>
      <x:c r="H121" s="27" t="str">
        <x:v>Regulates a securities-market intermediary, fund, MII, investor category or market activity rather than a company merely because it is listed.</x:v>
      </x:c>
      <x:c r="I121" s="27" t="str">
        <x:v>https://www.sebi.gov.in/legal/circulars/aug-2008/internal-audit-for-stock-brokers-clearing-members_6722.html</x:v>
      </x:c>
      <x:c r="J121" s="27" t="str">
        <x:v>LOW</x:v>
      </x:c>
    </x:row>
    <x:row r="122">
      <x:c r="A122" s="27" t="str">
        <x:v>CAP-LAW145</x:v>
      </x:c>
      <x:c r="B122" s="27" t="str">
        <x:v>Internal Audit for Stock Brokers, Trading Members and Clearing Members dated October 21, 2008</x:v>
      </x:c>
      <x:c r="C122" s="27" t="str">
        <x:v>SEBI</x:v>
      </x:c>
      <x:c r="D122" s="27" t="str">
        <x:v>Circular / Internal Audit</x:v>
      </x:c>
      <x:c r="E122" s="27" t="str">
        <x:v>CAP-LAW051</x:v>
      </x:c>
      <x:c r="F122" s="27" t="str">
        <x:v>EXCLUDE – Capital Markets Entity</x:v>
      </x:c>
      <x:c r="G122" s="27" t="str">
        <x:v>Remain in Capital Markets</x:v>
      </x:c>
      <x:c r="H122" s="27" t="str">
        <x:v>Regulates a securities-market intermediary, fund, MII, investor category or market activity rather than a company merely because it is listed.</x:v>
      </x:c>
      <x:c r="I122" s="27" t="str">
        <x:v>https://www.sebi.gov.in/legal/circulars/oct-2008/internal-audit-for-stock-brokers-trading-members-clearing-members_7217.html</x:v>
      </x:c>
      <x:c r="J122" s="27" t="str">
        <x:v>LOW</x:v>
      </x:c>
    </x:row>
    <x:row r="123">
      <x:c r="A123" s="27" t="str">
        <x:v>CAP-LAW146</x:v>
      </x:c>
      <x:c r="B123" s="27" t="str">
        <x:v>Framework for Monitoring and Supervision of System Audit of Stock Brokers through Technology Based Measures dated January 31, 2025</x:v>
      </x:c>
      <x:c r="C123" s="27" t="str">
        <x:v>SEBI</x:v>
      </x:c>
      <x:c r="D123" s="27" t="str">
        <x:v>Circular / System Audit</x:v>
      </x:c>
      <x:c r="E123" s="27" t="str">
        <x:v>CAP-LAW037</x:v>
      </x:c>
      <x:c r="F123" s="27" t="str">
        <x:v>EXCLUDE – Capital Markets Entity</x:v>
      </x:c>
      <x:c r="G123" s="27" t="str">
        <x:v>Remain in Capital Markets</x:v>
      </x:c>
      <x:c r="H123" s="27" t="str">
        <x:v>Regulates a securities-market intermediary, fund, MII, investor category or market activity rather than a company merely because it is listed.</x:v>
      </x:c>
      <x:c r="I123" s="27" t="str">
        <x:v>https://www.sebi.gov.in/legal/circulars/jan-2025/framework-for-monitoring-and-supervision-of-system-audit-of-stock-brokers-sbs-through-technology-based-measures_91424.html</x:v>
      </x:c>
      <x:c r="J123" s="27" t="str">
        <x:v>LOW</x:v>
      </x:c>
    </x:row>
    <x:row r="124">
      <x:c r="A124" s="27" t="str">
        <x:v>CAP-LAW147</x:v>
      </x:c>
      <x:c r="B124" s="27" t="str">
        <x:v>Annual System Audit of Market Infrastructure Institutions dated January 7, 2020</x:v>
      </x:c>
      <x:c r="C124" s="27" t="str">
        <x:v>SEBI</x:v>
      </x:c>
      <x:c r="D124" s="27" t="str">
        <x:v>Circular / System Audit</x:v>
      </x:c>
      <x:c r="E124" s="27" t="str">
        <x:v>CAP-LAW051</x:v>
      </x:c>
      <x:c r="F124" s="27" t="str">
        <x:v>EXCLUDE – Capital Markets Entity</x:v>
      </x:c>
      <x:c r="G124" s="27" t="str">
        <x:v>Remain in Capital Markets</x:v>
      </x:c>
      <x:c r="H124" s="27" t="str">
        <x:v>Regulates a securities-market intermediary, fund, MII, investor category or market activity rather than a company merely because it is listed.</x:v>
      </x:c>
      <x:c r="I124" s="27" t="str">
        <x:v>https://www.sebi.gov.in/legal/circulars/jan-2020/annual-system-audit-of-market-infrastructure-institutions_45573.html</x:v>
      </x:c>
      <x:c r="J124" s="27" t="str">
        <x:v>LOW</x:v>
      </x:c>
    </x:row>
    <x:row r="125">
      <x:c r="A125" s="27" t="str">
        <x:v>CAP-LAW148</x:v>
      </x:c>
      <x:c r="B125" s="27" t="str">
        <x:v>Review of Framework to address Technical Glitches in Stock Brokers Electronic Trading Systems dated January 9, 2026</x:v>
      </x:c>
      <x:c r="C125" s="27" t="str">
        <x:v>SEBI</x:v>
      </x:c>
      <x:c r="D125" s="27" t="str">
        <x:v>Circular / Operational Risk</x:v>
      </x:c>
      <x:c r="E125" s="27" t="str">
        <x:v>CAP-LAW037</x:v>
      </x:c>
      <x:c r="F125" s="27" t="str">
        <x:v>EXCLUDE – Capital Markets Entity</x:v>
      </x:c>
      <x:c r="G125" s="27" t="str">
        <x:v>Remain in Capital Markets</x:v>
      </x:c>
      <x:c r="H125" s="27" t="str">
        <x:v>Regulates a securities-market intermediary, fund, MII, investor category or market activity rather than a company merely because it is listed.</x:v>
      </x:c>
      <x:c r="I125" s="27" t="str">
        <x:v>https://www.sebi.gov.in/legal/circulars/jan-2026/review-of-framework-to-address-the-technical-glitches-in-stock-brokers-electronic-trading-systems_99006.html</x:v>
      </x:c>
      <x:c r="J125" s="27" t="str">
        <x:v>LOW</x:v>
      </x:c>
    </x:row>
    <x:row r="126">
      <x:c r="A126" s="27" t="str">
        <x:v>CAP-LAW149</x:v>
      </x:c>
      <x:c r="B126" s="27" t="str">
        <x:v>Capacity Planning and Real Time Performance Monitoring Framework for Commodity Derivatives Segment of Market Infrastructure Institutions dated February 11, 2026</x:v>
      </x:c>
      <x:c r="C126" s="27" t="str">
        <x:v>SEBI</x:v>
      </x:c>
      <x:c r="D126" s="27" t="str">
        <x:v>Circular / Operational Risk</x:v>
      </x:c>
      <x:c r="E126" s="27" t="str">
        <x:v>CAP-LAW051</x:v>
      </x:c>
      <x:c r="F126" s="27" t="str">
        <x:v>EXCLUDE – Capital Markets Entity</x:v>
      </x:c>
      <x:c r="G126" s="27" t="str">
        <x:v>Remain in Capital Markets</x:v>
      </x:c>
      <x:c r="H126" s="27" t="str">
        <x:v>Regulates a securities-market intermediary, fund, MII, investor category or market activity rather than a company merely because it is listed.</x:v>
      </x:c>
      <x:c r="I126" s="27" t="str">
        <x:v>https://www.sebi.gov.in/legal/circulars/feb-2026/capacity-planning-and-real-time-performance-monitoring-framework-for-commodity-derivatives-segment-of-market-infrastructure-institutions-miis-_99703.html</x:v>
      </x:c>
      <x:c r="J126" s="27" t="str">
        <x:v>LOW</x:v>
      </x:c>
    </x:row>
    <x:row r="127">
      <x:c r="A127" s="27" t="str">
        <x:v>CAP-LAW150</x:v>
      </x:c>
      <x:c r="B127" s="27" t="str">
        <x:v>Ease of doing business (EODB) - Policy for joint annual inspection by MIIs - information sharing mechanism - action by Lead MII dated August 7, 2025</x:v>
      </x:c>
      <x:c r="C127" s="27" t="str">
        <x:v>SEBI</x:v>
      </x:c>
      <x:c r="D127" s="27" t="str">
        <x:v>Circular / Joint Inspection Framework</x:v>
      </x:c>
      <x:c r="E127" s="27" t="str">
        <x:v>CAP-LAW037</x:v>
      </x:c>
      <x:c r="F127" s="27" t="str">
        <x:v>EXCLUDE – Capital Markets Entity</x:v>
      </x:c>
      <x:c r="G127" s="27" t="str">
        <x:v>Remain in Capital Markets</x:v>
      </x:c>
      <x:c r="H127" s="27" t="str">
        <x:v>Regulates a securities-market intermediary, fund, MII, investor category or market activity rather than a company merely because it is listed.</x:v>
      </x:c>
      <x:c r="I127" s="27" t="str">
        <x:v>https://www.sebi.gov.in/legal/circulars/aug-2025/ease-of-doing-business-eodb-policy-for-joint-annual-inspection-by-miis-information-sharing-mechanism-action-by-lead-mii_95897.html</x:v>
      </x:c>
      <x:c r="J127" s="27" t="str">
        <x:v>LOW</x:v>
      </x:c>
    </x:row>
    <x:row r="128">
      <x:c r="A128" s="27" t="str">
        <x:v>CAP-LAW151</x:v>
      </x:c>
      <x:c r="B128" s="27" t="str">
        <x:v>Computation of liquid net worth under IFSCA (Capital Market Intermediaries) Regulations, 2025 – Clarifications dated December 30, 2025</x:v>
      </x:c>
      <x:c r="C128" s="27" t="str">
        <x:v>IFSCA</x:v>
      </x:c>
      <x:c r="D128" s="27" t="str">
        <x:v>Circular / Clarification</x:v>
      </x:c>
      <x:c r="E128" s="27" t="str">
        <x:v>CAP-LAW028</x:v>
      </x:c>
      <x:c r="F128" s="27" t="str">
        <x:v>EXCLUDE – Other General Law</x:v>
      </x:c>
      <x:c r="G128" s="27" t="str">
        <x:v>Remain in owning dataset</x:v>
      </x:c>
      <x:c r="H128" s="27" t="str">
        <x:v>Not owned by the Common SEBI Listed-Entity Overlay.</x:v>
      </x:c>
      <x:c r="I128" s="27" t="str">
        <x:v>https://ifsca.gov.in/CommonDirect/DownloadFile?fileName=Computation_of_liquid_net_worth_under_IFSCA__Capital_Market_Intermediaries__Regulations__2025___Clarifications_20251230_0906.pdf&amp;id=38fea9cc5969551d78bf00e670dd011f</x:v>
      </x:c>
      <x:c r="J128" s="27" t="str">
        <x:v>LOW</x:v>
      </x:c>
    </x:row>
    <x:row r="129">
      <x:c r="A129" s="27" t="str">
        <x:v>CAP-LAW152</x:v>
      </x:c>
      <x:c r="B129" s="27" t="str">
        <x:v>Regulatory Framework for Global Access in the IFSC dated August 12, 2025</x:v>
      </x:c>
      <x:c r="C129" s="27" t="str">
        <x:v>IFSCA</x:v>
      </x:c>
      <x:c r="D129" s="27" t="str">
        <x:v>Circular / Framework</x:v>
      </x:c>
      <x:c r="E129" s="27" t="str">
        <x:v>CAP-LAW028</x:v>
      </x:c>
      <x:c r="F129" s="27" t="str">
        <x:v>EXCLUDE – Other General Law</x:v>
      </x:c>
      <x:c r="G129" s="27" t="str">
        <x:v>Remain in owning dataset</x:v>
      </x:c>
      <x:c r="H129" s="27" t="str">
        <x:v>Not owned by the Common SEBI Listed-Entity Overlay.</x:v>
      </x:c>
      <x:c r="I129" s="27" t="str">
        <x:v>https://ifsca.gov.in/CommonDirect/ViewFile?fileName=Final_Circular___Regulatory_Framework_for_Global_Access_in_the_IFSC_20250812_0553.pdf&amp;id=21626bde60601ef44a0ed022017ca6ad</x:v>
      </x:c>
      <x:c r="J129" s="27" t="str">
        <x:v>LOW</x:v>
      </x:c>
    </x:row>
    <x:row r="130">
      <x:c r="A130" s="27" t="str">
        <x:v>CAP-LAW153</x:v>
      </x:c>
      <x:c r="B130" s="27" t="str">
        <x:v>Format of Net Worth Certificate and Checklist for conducting Audit of GAPs dated February 12, 2026</x:v>
      </x:c>
      <x:c r="C130" s="27" t="str">
        <x:v>IFSCA</x:v>
      </x:c>
      <x:c r="D130" s="27" t="str">
        <x:v>Circular / Reporting Format</x:v>
      </x:c>
      <x:c r="E130" s="27" t="str">
        <x:v>CAP-LAW152</x:v>
      </x:c>
      <x:c r="F130" s="27" t="str">
        <x:v>EXCLUDE – Other General Law</x:v>
      </x:c>
      <x:c r="G130" s="27" t="str">
        <x:v>Remain in owning dataset</x:v>
      </x:c>
      <x:c r="H130" s="27" t="str">
        <x:v>Not owned by the Common SEBI Listed-Entity Overlay.</x:v>
      </x:c>
      <x:c r="I130" s="27" t="str">
        <x:v>https://ifsca.gov.in/CommonDirect/ViewFile?fileName=Format_of_Net_Worth_Certificate_and_Checklist_for_conducting_Audit_of_GAPs_20260212_0645.pdf&amp;id=36ff47aaeb9222f627d166fe86be7f6e</x:v>
      </x:c>
      <x:c r="J130" s="27" t="str">
        <x:v>LOW</x:v>
      </x:c>
    </x:row>
    <x:row r="131">
      <x:c r="A131" s="27" t="str">
        <x:v>CAP-LAW154</x:v>
      </x:c>
      <x:c r="B131" s="27" t="str">
        <x:v>Relaxation in the timeline to submit net worth certificate by Stock Brokers offering Margin Trading Facility dated August 26, 2025</x:v>
      </x:c>
      <x:c r="C131" s="27" t="str">
        <x:v>SEBI</x:v>
      </x:c>
      <x:c r="D131" s="27" t="str">
        <x:v>Circular / Relaxation</x:v>
      </x:c>
      <x:c r="E131" s="27" t="str">
        <x:v>CAP-LAW037</x:v>
      </x:c>
      <x:c r="F131" s="27" t="str">
        <x:v>EXCLUDE – Capital Markets Entity</x:v>
      </x:c>
      <x:c r="G131" s="27" t="str">
        <x:v>Remain in Capital Markets</x:v>
      </x:c>
      <x:c r="H131" s="27" t="str">
        <x:v>Regulates a securities-market intermediary, fund, MII, investor category or market activity rather than a company merely because it is listed.</x:v>
      </x:c>
      <x:c r="I131" s="27" t="str">
        <x:v>https://www.sebi.gov.in/legal/circulars/aug-2025/relaxation-in-the-timeline-to-submit-net-worth-certificate-by-the-stock-brokers-to-offer-margin-trading-facility-to-their-clients_96305.html</x:v>
      </x:c>
      <x:c r="J131" s="27" t="str">
        <x:v>LOW</x:v>
      </x:c>
    </x:row>
    <x:row r="132">
      <x:c r="A132" s="27" t="str">
        <x:v>CAP-LAW155</x:v>
      </x:c>
      <x:c r="B132" s="27" t="str">
        <x:v>Securities and Exchange Board of India (Merchant Bankers) (Amendment) Regulations, 2025</x:v>
      </x:c>
      <x:c r="C132" s="27" t="str">
        <x:v>SEBI</x:v>
      </x:c>
      <x:c r="D132" s="27" t="str">
        <x:v>Amendment Regulations</x:v>
      </x:c>
      <x:c r="E132" s="27" t="str">
        <x:v>CAP-LAW074</x:v>
      </x:c>
      <x:c r="F132" s="27" t="str">
        <x:v>EXCLUDE – Capital Markets Entity</x:v>
      </x:c>
      <x:c r="G132" s="27" t="str">
        <x:v>Remain in Capital Markets</x:v>
      </x:c>
      <x:c r="H132" s="27" t="str">
        <x:v>Regulates a securities-market intermediary, fund, MII, investor category or market activity rather than a company merely because it is listed.</x:v>
      </x:c>
      <x:c r="I132" s="27" t="str">
        <x:v>https://www.sebi.gov.in/legal/regulations/dec-2025/securities-and-exchange-board-of-india-merchant-bankers-amendment-regulations-2025_98210.html</x:v>
      </x:c>
      <x:c r="J132" s="27" t="str">
        <x:v>LOW</x:v>
      </x:c>
    </x:row>
    <x:row r="133">
      <x:c r="A133" s="27" t="str">
        <x:v>CAP-LAW156</x:v>
      </x:c>
      <x:c r="B133" s="27" t="str">
        <x:v>Specification of consequential requirements concerning the SEBI (Merchant Bankers) Amendment Regulations, 2025 dated January 2, 2026</x:v>
      </x:c>
      <x:c r="C133" s="27" t="str">
        <x:v>SEBI</x:v>
      </x:c>
      <x:c r="D133" s="27" t="str">
        <x:v>Circular / Consequential Requirements</x:v>
      </x:c>
      <x:c r="E133" s="27" t="str">
        <x:v>CAP-LAW155</x:v>
      </x:c>
      <x:c r="F133" s="27" t="str">
        <x:v>EXCLUDE – Capital Markets Entity</x:v>
      </x:c>
      <x:c r="G133" s="27" t="str">
        <x:v>Remain in Capital Markets</x:v>
      </x:c>
      <x:c r="H133" s="27" t="str">
        <x:v>Regulates a securities-market intermediary, fund, MII, investor category or market activity rather than a company merely because it is listed.</x:v>
      </x:c>
      <x:c r="I133" s="27" t="str">
        <x:v>https://www.sebi.gov.in/legal/circulars/jan-2026/specification-of-the-consequential-requirements-with-respect-to-amendment-of-securities-and-exchange-board-of-india-merchant-bankers-regulations-1992_98831.html</x:v>
      </x:c>
      <x:c r="J133" s="27" t="str">
        <x:v>LOW</x:v>
      </x:c>
    </x:row>
    <x:row r="134">
      <x:c r="A134" s="27" t="str">
        <x:v>CAP-LAW157</x:v>
      </x:c>
      <x:c r="B134" s="27" t="str">
        <x:v>Segregation and Monitoring of Collateral at Client Level dated July 20, 2021</x:v>
      </x:c>
      <x:c r="C134" s="27" t="str">
        <x:v>SEBI</x:v>
      </x:c>
      <x:c r="D134" s="27" t="str">
        <x:v>Circular / Framework</x:v>
      </x:c>
      <x:c r="E134" s="27" t="str">
        <x:v>CAP-LAW094</x:v>
      </x:c>
      <x:c r="F134" s="27" t="str">
        <x:v>EXCLUDE – Capital Markets Entity</x:v>
      </x:c>
      <x:c r="G134" s="27" t="str">
        <x:v>Remain in Capital Markets</x:v>
      </x:c>
      <x:c r="H134" s="27" t="str">
        <x:v>Regulates a securities-market intermediary, fund, MII, investor category or market activity rather than a company merely because it is listed.</x:v>
      </x:c>
      <x:c r="I134" s="27" t="str">
        <x:v>https://www.sebi.gov.in/legal/circulars/jul-2021/segregation-and-monitoring-of-collateral-at-client-level_51265.html</x:v>
      </x:c>
      <x:c r="J134" s="27" t="str">
        <x:v>LOW</x:v>
      </x:c>
    </x:row>
    <x:row r="135">
      <x:c r="A135" s="27" t="str">
        <x:v>CAP-LAW158</x:v>
      </x:c>
      <x:c r="B135" s="27" t="str">
        <x:v>Framework to Enable Verification of Upfront Collection of Margins from Clients in Cash and Derivatives Segments dated July 20, 2020</x:v>
      </x:c>
      <x:c r="C135" s="27" t="str">
        <x:v>SEBI</x:v>
      </x:c>
      <x:c r="D135" s="27" t="str">
        <x:v>Circular / Verification Framework</x:v>
      </x:c>
      <x:c r="E135" s="27" t="str">
        <x:v>CAP-LAW094</x:v>
      </x:c>
      <x:c r="F135" s="27" t="str">
        <x:v>EXCLUDE – Capital Markets Entity</x:v>
      </x:c>
      <x:c r="G135" s="27" t="str">
        <x:v>Remain in Capital Markets</x:v>
      </x:c>
      <x:c r="H135" s="27" t="str">
        <x:v>Regulates a securities-market intermediary, fund, MII, investor category or market activity rather than a company merely because it is listed.</x:v>
      </x:c>
      <x:c r="I135" s="27" t="str">
        <x:v>https://www.sebi.gov.in/legal/circulars/jul-2020/framework-to-enable-verification-of-upfront-collection-of-margins-from-clients-in-cash-and-derivatives-segments_47101.html</x:v>
      </x:c>
      <x:c r="J135" s="27" t="str">
        <x:v>LOW</x:v>
      </x:c>
    </x:row>
    <x:row r="136">
      <x:c r="A136" s="27" t="str">
        <x:v>CAP-LAW159</x:v>
      </x:c>
      <x:c r="B136" s="27" t="str">
        <x:v>Collection and Reporting of Margins by Trading Member / Clearing Member in Cash Segment dated November 19, 2019</x:v>
      </x:c>
      <x:c r="C136" s="27" t="str">
        <x:v>SEBI</x:v>
      </x:c>
      <x:c r="D136" s="27" t="str">
        <x:v>Circular / Margin Reporting</x:v>
      </x:c>
      <x:c r="E136" s="27" t="str">
        <x:v>CAP-LAW093</x:v>
      </x:c>
      <x:c r="F136" s="27" t="str">
        <x:v>EXCLUDE – Capital Markets Entity</x:v>
      </x:c>
      <x:c r="G136" s="27" t="str">
        <x:v>Remain in Capital Markets</x:v>
      </x:c>
      <x:c r="H136" s="27" t="str">
        <x:v>Regulates a securities-market intermediary, fund, MII, investor category or market activity rather than a company merely because it is listed.</x:v>
      </x:c>
      <x:c r="I136" s="27" t="str">
        <x:v>https://www.sebi.gov.in/legal/circulars/nov-2019/collection-and-reporting-of-margins-by-trading-member-tm-clearing-member-cm-in-cash-segment_45011.html</x:v>
      </x:c>
      <x:c r="J136" s="27" t="str">
        <x:v>LOW</x:v>
      </x:c>
    </x:row>
    <x:row r="137">
      <x:c r="A137" s="27" t="str">
        <x:v>CAP-LAW160</x:v>
      </x:c>
      <x:c r="B137" s="27" t="str">
        <x:v>Margin Obligations to be Given by Way of Pledge / Re-pledge in the Depository System dated June 3, 2025</x:v>
      </x:c>
      <x:c r="C137" s="27" t="str">
        <x:v>SEBI</x:v>
      </x:c>
      <x:c r="D137" s="27" t="str">
        <x:v>Circular / Pledge-Repledge Framework</x:v>
      </x:c>
      <x:c r="E137" s="27" t="str">
        <x:v>CAP-LAW157</x:v>
      </x:c>
      <x:c r="F137" s="27" t="str">
        <x:v>EXCLUDE – Capital Markets Entity</x:v>
      </x:c>
      <x:c r="G137" s="27" t="str">
        <x:v>Remain in Capital Markets</x:v>
      </x:c>
      <x:c r="H137" s="27" t="str">
        <x:v>Regulates a securities-market intermediary, fund, MII, investor category or market activity rather than a company merely because it is listed.</x:v>
      </x:c>
      <x:c r="I137" s="27" t="str">
        <x:v>https://www.sebi.gov.in/legal/circulars/jun-2025/margin-obligations-to-be-given-by-way-of-pledge-re-pledge-in-the-depository-system_94363.html</x:v>
      </x:c>
      <x:c r="J137" s="27" t="str">
        <x:v>LOW</x:v>
      </x:c>
    </x:row>
    <x:row r="138">
      <x:c r="A138" s="27" t="str">
        <x:v>CAP-LAW161</x:v>
      </x:c>
      <x:c r="B138" s="27" t="str">
        <x:v>Master Circular for Commodity Derivatives Segment dated August 4, 2023</x:v>
      </x:c>
      <x:c r="C138" s="27" t="str">
        <x:v>SEBI</x:v>
      </x:c>
      <x:c r="D138" s="27" t="str">
        <x:v>Master Circular</x:v>
      </x:c>
      <x:c r="E138" s="27" t="str">
        <x:v>CAP-LAW094</x:v>
      </x:c>
      <x:c r="F138" s="27" t="str">
        <x:v>EXCLUDE – Capital Markets Entity</x:v>
      </x:c>
      <x:c r="G138" s="27" t="str">
        <x:v>Remain in Capital Markets</x:v>
      </x:c>
      <x:c r="H138" s="27" t="str">
        <x:v>Regulates a securities-market intermediary, fund, MII, investor category or market activity rather than a company merely because it is listed.</x:v>
      </x:c>
      <x:c r="I138" s="27" t="str">
        <x:v>https://www.sebi.gov.in/legal/master-circulars/aug-2023/master-circular-for-commodity-derivatives-segment_74974.html</x:v>
      </x:c>
      <x:c r="J138" s="27" t="str">
        <x:v>LOW</x:v>
      </x:c>
    </x:row>
    <x:row r="139">
      <x:c r="A139" s="27" t="str">
        <x:v>CAP-LAW162</x:v>
      </x:c>
      <x:c r="B139" s="27" t="str">
        <x:v>Review of Coverage of Settlement Guarantee Fund for Commodity Derivatives Segment dated March 16, 2026</x:v>
      </x:c>
      <x:c r="C139" s="27" t="str">
        <x:v>SEBI</x:v>
      </x:c>
      <x:c r="D139" s="27" t="str">
        <x:v>Circular / SGF Review</x:v>
      </x:c>
      <x:c r="E139" s="27" t="str">
        <x:v>CAP-LAW161</x:v>
      </x:c>
      <x:c r="F139" s="27" t="str">
        <x:v>EXCLUDE – Capital Markets Entity</x:v>
      </x:c>
      <x:c r="G139" s="27" t="str">
        <x:v>Remain in Capital Markets</x:v>
      </x:c>
      <x:c r="H139" s="27" t="str">
        <x:v>Regulates a securities-market intermediary, fund, MII, investor category or market activity rather than a company merely because it is listed.</x:v>
      </x:c>
      <x:c r="I139" s="27" t="str">
        <x:v>https://www.sebi.gov.in/legal/circulars/mar-2026/review-of-coverage-of-settlement-guarantee-fund-for-commodity-derivatives-segment_100400.html</x:v>
      </x:c>
      <x:c r="J139" s="27" t="str">
        <x:v>LOW</x:v>
      </x:c>
    </x:row>
    <x:row r="140">
      <x:c r="A140" s="27" t="str">
        <x:v>CAP-LAW163</x:v>
      </x:c>
      <x:c r="B140" s="27" t="str">
        <x:v>Clarification on Applicability of the Benefit of Early Pay-in in Commodity Derivatives Segment dated June 19, 2026</x:v>
      </x:c>
      <x:c r="C140" s="27" t="str">
        <x:v>SEBI</x:v>
      </x:c>
      <x:c r="D140" s="27" t="str">
        <x:v>Circular / Early Pay-in Clarification</x:v>
      </x:c>
      <x:c r="E140" s="27" t="str">
        <x:v>CAP-LAW161</x:v>
      </x:c>
      <x:c r="F140" s="27" t="str">
        <x:v>EXCLUDE – Capital Markets Entity</x:v>
      </x:c>
      <x:c r="G140" s="27" t="str">
        <x:v>Remain in Capital Markets</x:v>
      </x:c>
      <x:c r="H140" s="27" t="str">
        <x:v>Regulates a securities-market intermediary, fund, MII, investor category or market activity rather than a company merely because it is listed.</x:v>
      </x:c>
      <x:c r="I140" s="27" t="str">
        <x:v>https://www.sebi.gov.in/legal/circulars/jun-2026/clarification-with-respect-to-applicability-of-the-benefit-of-early-pay-in-in-commodity-derivatives-segment_102229.html</x:v>
      </x:c>
      <x:c r="J140" s="27" t="str">
        <x:v>LOW</x:v>
      </x:c>
    </x:row>
    <x:row r="141">
      <x:c r="A141" s="27" t="str">
        <x:v>CAP-LAW164</x:v>
      </x:c>
      <x:c r="B141" s="27" t="str">
        <x:v>Contribution to Core Settlement Guarantee Fund and Default Waterfall for Limited Purpose Clearing Corporation dated June 19, 2024</x:v>
      </x:c>
      <x:c r="C141" s="27" t="str">
        <x:v>SEBI</x:v>
      </x:c>
      <x:c r="D141" s="27" t="str">
        <x:v>Circular / Core SGF and Default Waterfall</x:v>
      </x:c>
      <x:c r="E141" s="27" t="str">
        <x:v>CAP-LAW094</x:v>
      </x:c>
      <x:c r="F141" s="27" t="str">
        <x:v>EXCLUDE – Capital Markets Entity</x:v>
      </x:c>
      <x:c r="G141" s="27" t="str">
        <x:v>Remain in Capital Markets</x:v>
      </x:c>
      <x:c r="H141" s="27" t="str">
        <x:v>Regulates a securities-market intermediary, fund, MII, investor category or market activity rather than a company merely because it is listed.</x:v>
      </x:c>
      <x:c r="I141" s="27" t="str">
        <x:v>https://www.sebi.gov.in/legal/circulars/jun-2024/contribution-to-core-settlement-guarantee-fund-and-default-waterfall-for-limited-purpose-clearing-corporation-lpcc-_84295.html</x:v>
      </x:c>
      <x:c r="J141" s="27" t="str">
        <x:v>LOW</x:v>
      </x:c>
    </x:row>
    <x:row r="142">
      <x:c r="A142" s="27" t="str">
        <x:v>CAP-LAW165</x:v>
      </x:c>
      <x:c r="B142" s="27" t="str">
        <x:v>Guidelines for Custodians dated March 4, 2026</x:v>
      </x:c>
      <x:c r="C142" s="27" t="str">
        <x:v>SEBI</x:v>
      </x:c>
      <x:c r="D142" s="27" t="str">
        <x:v>Circular / Guidelines</x:v>
      </x:c>
      <x:c r="E142" s="27" t="str">
        <x:v>CAP-LAW071</x:v>
      </x:c>
      <x:c r="F142" s="27" t="str">
        <x:v>EXCLUDE – Capital Markets Entity</x:v>
      </x:c>
      <x:c r="G142" s="27" t="str">
        <x:v>Remain in Capital Markets</x:v>
      </x:c>
      <x:c r="H142" s="27" t="str">
        <x:v>Regulates a securities-market intermediary, fund, MII, investor category or market activity rather than a company merely because it is listed.</x:v>
      </x:c>
      <x:c r="I142" s="27" t="str">
        <x:v>https://www.sebi.gov.in/legal/circulars/mar-2026/guidelines-for-custodians_100118.html</x:v>
      </x:c>
      <x:c r="J142" s="27" t="str">
        <x:v>LOW</x:v>
      </x:c>
    </x:row>
    <x:row r="143">
      <x:c r="A143" s="27" t="str">
        <x:v>CAP-LAW166</x:v>
      </x:c>
      <x:c r="B143" s="27" t="str">
        <x:v>Handling of Client's Unpaid Securities by Trading Members dated July 3, 2026</x:v>
      </x:c>
      <x:c r="C143" s="27" t="str">
        <x:v>SEBI</x:v>
      </x:c>
      <x:c r="D143" s="27" t="str">
        <x:v>Circular / Client Asset Safeguarding Framework</x:v>
      </x:c>
      <x:c r="E143" s="27" t="str">
        <x:v>CAP-LAW093</x:v>
      </x:c>
      <x:c r="F143" s="27" t="str">
        <x:v>EXCLUDE – Capital Markets Entity</x:v>
      </x:c>
      <x:c r="G143" s="27" t="str">
        <x:v>Remain in Capital Markets</x:v>
      </x:c>
      <x:c r="H143" s="27" t="str">
        <x:v>Regulates a securities-market intermediary, fund, MII, investor category or market activity rather than a company merely because it is listed.</x:v>
      </x:c>
      <x:c r="I143" s="27" t="str">
        <x:v>https://www.sebi.gov.in/legal/circulars/jul-2026/handling-of-client-s-unpaid-securities-by-trading-members_102584.html</x:v>
      </x:c>
      <x:c r="J143" s="27" t="str">
        <x:v>LOW</x:v>
      </x:c>
    </x:row>
    <x:row r="144">
      <x:c r="A144" s="27" t="str">
        <x:v>CAP-LAW167</x:v>
      </x:c>
      <x:c r="B144" s="27" t="str">
        <x:v>Introduction of Voluntary Lock-in / Debit Freeze Facility to Mutual Fund Folios dated March 6, 2026</x:v>
      </x:c>
      <x:c r="C144" s="27" t="str">
        <x:v>SEBI</x:v>
      </x:c>
      <x:c r="D144" s="27" t="str">
        <x:v>Circular / Investor Protection Facility</x:v>
      </x:c>
      <x:c r="E144" s="27" t="str">
        <x:v>CAP-LAW078</x:v>
      </x:c>
      <x:c r="F144" s="27" t="str">
        <x:v>EXCLUDE – Capital Markets Entity</x:v>
      </x:c>
      <x:c r="G144" s="27" t="str">
        <x:v>Remain in Capital Markets</x:v>
      </x:c>
      <x:c r="H144" s="27" t="str">
        <x:v>Regulates a securities-market intermediary, fund, MII, investor category or market activity rather than a company merely because it is listed.</x:v>
      </x:c>
      <x:c r="I144" s="27" t="str">
        <x:v>https://www.sebi.gov.in/legal/circulars/mar-2026/introduction-of-voluntary-lock-in-debit-freeze-facility-to-mutual-fund-folios_100159.html</x:v>
      </x:c>
      <x:c r="J144" s="27" t="str">
        <x:v>LOW</x:v>
      </x:c>
    </x:row>
    <x:row r="145">
      <x:c r="A145" s="27" t="str">
        <x:v>CAP-LAW168</x:v>
      </x:c>
      <x:c r="B145" s="27" t="str">
        <x:v>Framework for Intraday Position Limits Monitoring for Equity Index Derivatives dated September 1, 2025</x:v>
      </x:c>
      <x:c r="C145" s="27" t="str">
        <x:v>SEBI</x:v>
      </x:c>
      <x:c r="D145" s="27" t="str">
        <x:v>Circular / Prudential Framework</x:v>
      </x:c>
      <x:c r="E145" s="27" t="str">
        <x:v>CAP-LAW002</x:v>
      </x:c>
      <x:c r="F145" s="27" t="str">
        <x:v>EXCLUDE – Capital Markets Entity</x:v>
      </x:c>
      <x:c r="G145" s="27" t="str">
        <x:v>Remain in Capital Markets</x:v>
      </x:c>
      <x:c r="H145" s="27" t="str">
        <x:v>Regulates a securities-market intermediary, fund, MII, investor category or market activity rather than a company merely because it is listed.</x:v>
      </x:c>
      <x:c r="I145" s="27" t="str">
        <x:v>https://www.sebi.gov.in/legal/circulars/sep-2025/framework-for-intraday-position-limits-monitoring-for-equity-index-derivatives_96376.html</x:v>
      </x:c>
      <x:c r="J145" s="27" t="str">
        <x:v>LOW</x:v>
      </x:c>
    </x:row>
    <x:row r="146">
      <x:c r="A146" s="27" t="str">
        <x:v>CAP-LAW169</x:v>
      </x:c>
      <x:c r="B146" s="27" t="str">
        <x:v>Measures for Enhancing Trading Convenience and Strengthening Risk Monitoring in Equity Derivatives dated May 29, 2025</x:v>
      </x:c>
      <x:c r="C146" s="27" t="str">
        <x:v>SEBI</x:v>
      </x:c>
      <x:c r="D146" s="27" t="str">
        <x:v>Circular / Prudential Framework</x:v>
      </x:c>
      <x:c r="E146" s="27" t="str">
        <x:v>CAP-LAW002</x:v>
      </x:c>
      <x:c r="F146" s="27" t="str">
        <x:v>EXCLUDE – Capital Markets Entity</x:v>
      </x:c>
      <x:c r="G146" s="27" t="str">
        <x:v>Remain in Capital Markets</x:v>
      </x:c>
      <x:c r="H146" s="27" t="str">
        <x:v>Regulates a securities-market intermediary, fund, MII, investor category or market activity rather than a company merely because it is listed.</x:v>
      </x:c>
      <x:c r="I146" s="27" t="str">
        <x:v>https://www.sebi.gov.in/legal/circulars/may-2025/measures-for-enhancing-trading-convenience-and-strengthening-risk-monitoring-in-equity-derivatives_94293.html</x:v>
      </x:c>
      <x:c r="J146" s="27" t="str">
        <x:v>LOW</x:v>
      </x:c>
    </x:row>
    <x:row r="147">
      <x:c r="A147" s="27" t="str">
        <x:v>CAP-LAW170</x:v>
      </x:c>
      <x:c r="B147" s="27" t="str">
        <x:v>Monitoring of Position Limits for Equity Derivative Segment dated October 15, 2024</x:v>
      </x:c>
      <x:c r="C147" s="27" t="str">
        <x:v>SEBI</x:v>
      </x:c>
      <x:c r="D147" s="27" t="str">
        <x:v>Circular / Prudential Framework</x:v>
      </x:c>
      <x:c r="E147" s="27" t="str">
        <x:v>CAP-LAW002</x:v>
      </x:c>
      <x:c r="F147" s="27" t="str">
        <x:v>EXCLUDE – Capital Markets Entity</x:v>
      </x:c>
      <x:c r="G147" s="27" t="str">
        <x:v>Remain in Capital Markets</x:v>
      </x:c>
      <x:c r="H147" s="27" t="str">
        <x:v>Regulates a securities-market intermediary, fund, MII, investor category or market activity rather than a company merely because it is listed.</x:v>
      </x:c>
      <x:c r="I147" s="27" t="str">
        <x:v>https://www.sebi.gov.in/legal/circulars/oct-2024/monitoring-of-position-limits-for-equity-derivative-segment_87567.html</x:v>
      </x:c>
      <x:c r="J147" s="27" t="str">
        <x:v>LOW</x:v>
      </x:c>
    </x:row>
    <x:row r="148">
      <x:c r="A148" s="27" t="str">
        <x:v>CAP-LAW171</x:v>
      </x:c>
      <x:c r="B148" s="27" t="str">
        <x:v>Operational Efficiency in Monitoring of Non-Resident Indians Position Limits in Exchange Traded Derivatives Contracts dated July 29, 2025</x:v>
      </x:c>
      <x:c r="C148" s="27" t="str">
        <x:v>SEBI</x:v>
      </x:c>
      <x:c r="D148" s="27" t="str">
        <x:v>Circular / Prudential Framework</x:v>
      </x:c>
      <x:c r="E148" s="27" t="str">
        <x:v>CAP-LAW004</x:v>
      </x:c>
      <x:c r="F148" s="27" t="str">
        <x:v>EXCLUDE – Capital Markets Entity</x:v>
      </x:c>
      <x:c r="G148" s="27" t="str">
        <x:v>Remain in Capital Markets</x:v>
      </x:c>
      <x:c r="H148" s="27" t="str">
        <x:v>Regulates a securities-market intermediary, fund, MII, investor category or market activity rather than a company merely because it is listed.</x:v>
      </x:c>
      <x:c r="I148" s="27" t="str">
        <x:v>https://www.sebi.gov.in/legal/circulars/jul-2025/operational-efficiency-in-monitoring-of-non-resident-indians-nris-position-limits-in-exchange-traded-derivatives-contracts-ease-of-doing-investment_95679.html</x:v>
      </x:c>
      <x:c r="J148" s="27" t="str">
        <x:v>LOW</x:v>
      </x:c>
    </x:row>
    <x:row r="149">
      <x:c r="A149" s="27" t="str">
        <x:v>CAP-LAW172</x:v>
      </x:c>
      <x:c r="B149" s="27" t="str">
        <x:v>Position Limits for Currency Derivatives Contracts dated September 7, 2021</x:v>
      </x:c>
      <x:c r="C149" s="27" t="str">
        <x:v>SEBI</x:v>
      </x:c>
      <x:c r="D149" s="27" t="str">
        <x:v>Circular / Prudential Framework</x:v>
      </x:c>
      <x:c r="E149" s="27" t="str">
        <x:v>CAP-LAW002</x:v>
      </x:c>
      <x:c r="F149" s="27" t="str">
        <x:v>EXCLUDE – Capital Markets Entity</x:v>
      </x:c>
      <x:c r="G149" s="27" t="str">
        <x:v>Remain in Capital Markets</x:v>
      </x:c>
      <x:c r="H149" s="27" t="str">
        <x:v>Regulates a securities-market intermediary, fund, MII, investor category or market activity rather than a company merely because it is listed.</x:v>
      </x:c>
      <x:c r="I149" s="27" t="str">
        <x:v>https://www.sebi.gov.in/legal/circulars/sep-2021/position-limits-for-currency-derivatives-contracts_52450.html</x:v>
      </x:c>
      <x:c r="J149" s="27" t="str">
        <x:v>LOW</x:v>
      </x:c>
    </x:row>
    <x:row r="150">
      <x:c r="A150" s="27" t="str">
        <x:v>CAP-LAW173</x:v>
      </x:c>
      <x:c r="B150" s="27" t="str">
        <x:v>Position Limits in Interest Rate Derivatives dated September 26, 2019</x:v>
      </x:c>
      <x:c r="C150" s="27" t="str">
        <x:v>SEBI</x:v>
      </x:c>
      <x:c r="D150" s="27" t="str">
        <x:v>Circular / Prudential Framework</x:v>
      </x:c>
      <x:c r="E150" s="27" t="str">
        <x:v>CAP-LAW002</x:v>
      </x:c>
      <x:c r="F150" s="27" t="str">
        <x:v>EXCLUDE – Capital Markets Entity</x:v>
      </x:c>
      <x:c r="G150" s="27" t="str">
        <x:v>Remain in Capital Markets</x:v>
      </x:c>
      <x:c r="H150" s="27" t="str">
        <x:v>Regulates a securities-market intermediary, fund, MII, investor category or market activity rather than a company merely because it is listed.</x:v>
      </x:c>
      <x:c r="I150" s="27" t="str">
        <x:v>https://www.sebi.gov.in/legal/circulars/sep-2019/position-limits-in-interest-rate-derivatives_44465.html</x:v>
      </x:c>
      <x:c r="J150" s="27" t="str">
        <x:v>LOW</x:v>
      </x:c>
    </x:row>
    <x:row r="151">
      <x:c r="A151" s="27" t="str">
        <x:v>CAP-LAW174</x:v>
      </x:c>
      <x:c r="B151" s="27" t="str">
        <x:v>Regulatory Framework for Specialized Investment Funds dated February 27, 2025</x:v>
      </x:c>
      <x:c r="C151" s="27" t="str">
        <x:v>SEBI</x:v>
      </x:c>
      <x:c r="D151" s="27" t="str">
        <x:v>Circular / SIF Framework</x:v>
      </x:c>
      <x:c r="E151" s="27" t="str">
        <x:v>CAP-LAW036</x:v>
      </x:c>
      <x:c r="F151" s="27" t="str">
        <x:v>EXCLUDE – Capital Markets Entity</x:v>
      </x:c>
      <x:c r="G151" s="27" t="str">
        <x:v>Remain in Capital Markets</x:v>
      </x:c>
      <x:c r="H151" s="27" t="str">
        <x:v>Regulates a securities-market intermediary, fund, MII, investor category or market activity rather than a company merely because it is listed.</x:v>
      </x:c>
      <x:c r="I151" s="27" t="str">
        <x:v>https://www.sebi.gov.in/legal/circulars/feb-2025/regulatory-framework-for-specialized-investment-funds-sif-_92299.html</x:v>
      </x:c>
      <x:c r="J151" s="27" t="str">
        <x:v>LOW</x:v>
      </x:c>
    </x:row>
    <x:row r="152">
      <x:c r="A152" s="27" t="str">
        <x:v>CAP-LAW175</x:v>
      </x:c>
      <x:c r="B152" s="27" t="str">
        <x:v>Reclassification of Real Estate Investment Trusts as equity related instruments for Mutual Funds and Specialized Investment Funds dated November 28, 2025</x:v>
      </x:c>
      <x:c r="C152" s="27" t="str">
        <x:v>SEBI</x:v>
      </x:c>
      <x:c r="D152" s="27" t="str">
        <x:v>Circular</x:v>
      </x:c>
      <x:c r="E152" s="27" t="str">
        <x:v>CAP-LAW056</x:v>
      </x:c>
      <x:c r="F152" s="27" t="str">
        <x:v>EXCLUDE – Capital Markets Entity</x:v>
      </x:c>
      <x:c r="G152" s="27" t="str">
        <x:v>Remain in Capital Markets</x:v>
      </x:c>
      <x:c r="H152" s="27" t="str">
        <x:v>Regulates a securities-market intermediary, fund, MII, investor category or market activity rather than a company merely because it is listed.</x:v>
      </x:c>
      <x:c r="I152" s="27" t="str">
        <x:v>https://www.sebi.gov.in/legal/circulars/nov-2025/reclassification-of-real-estate-investment-trusts-reits-as-equity-related-instruments-for-facilitating-enhanced-participation-by-mutual-funds-and-specialized-investment-funds-sifs-_98031.html</x:v>
      </x:c>
      <x:c r="J152" s="27" t="str">
        <x:v>LOW</x:v>
      </x:c>
    </x:row>
    <x:row r="153">
      <x:c r="A153" s="27" t="str">
        <x:v>CAP-LAW176</x:v>
      </x:c>
      <x:c r="B153" s="27" t="str">
        <x:v>Intraday Borrowing Facility Availed by Mutual Funds dated July 10, 2026</x:v>
      </x:c>
      <x:c r="C153" s="27" t="str">
        <x:v>SEBI</x:v>
      </x:c>
      <x:c r="D153" s="27" t="str">
        <x:v>Circular / Liquidity Framework</x:v>
      </x:c>
      <x:c r="E153" s="27" t="str">
        <x:v>CAP-LAW036</x:v>
      </x:c>
      <x:c r="F153" s="27" t="str">
        <x:v>EXCLUDE – Capital Markets Entity</x:v>
      </x:c>
      <x:c r="G153" s="27" t="str">
        <x:v>Remain in Capital Markets</x:v>
      </x:c>
      <x:c r="H153" s="27" t="str">
        <x:v>Regulates a securities-market intermediary, fund, MII, investor category or market activity rather than a company merely because it is listed.</x:v>
      </x:c>
      <x:c r="I153" s="27" t="str">
        <x:v>https://www.sebi.gov.in/legal/circulars/jul-2026/intraday-borrowing-facility-availed-by-mutual-funds_102762.html</x:v>
      </x:c>
      <x:c r="J153" s="27" t="str">
        <x:v>LOW</x:v>
      </x:c>
    </x:row>
    <x:row r="154">
      <x:c r="A154" s="27" t="str">
        <x:v>CAP-LAW177</x:v>
      </x:c>
      <x:c r="B154" s="27" t="str">
        <x:v>Permitted Use of Fresh Borrowings for InvITs where Net Borrowings Exceeds Forty-Nine Percent of Asset Value dated May 15, 2026</x:v>
      </x:c>
      <x:c r="C154" s="27" t="str">
        <x:v>SEBI</x:v>
      </x:c>
      <x:c r="D154" s="27" t="str">
        <x:v>Circular</x:v>
      </x:c>
      <x:c r="E154" s="27" t="str">
        <x:v>CAP-LAW055</x:v>
      </x:c>
      <x:c r="F154" s="27" t="str">
        <x:v>EXCLUDE – Capital Markets Entity</x:v>
      </x:c>
      <x:c r="G154" s="27" t="str">
        <x:v>Remain in Capital Markets</x:v>
      </x:c>
      <x:c r="H154" s="27" t="str">
        <x:v>Regulates a securities-market intermediary, fund, MII, investor category or market activity rather than a company merely because it is listed.</x:v>
      </x:c>
      <x:c r="I154" s="27" t="str">
        <x:v>https://www.sebi.gov.in/legal/circulars/may-2026/permitted-use-of-fresh-borrowings-for-invits-where-net-borrowings-exceeds-forty-nine-percent-of-the-value-of-invit-assets_101465.html</x:v>
      </x:c>
      <x:c r="J154" s="27" t="str">
        <x:v>LOW</x:v>
      </x:c>
    </x:row>
    <x:row r="155">
      <x:c r="A155" s="27" t="str">
        <x:v>CAP-LAW179</x:v>
      </x:c>
      <x:c r="B155" s="27" t="str">
        <x:v>Inclusion of Mutual Fund Units in the SEBI Prohibition of Insider Trading Regulations dated October 22, 2024</x:v>
      </x:c>
      <x:c r="C155" s="27" t="str">
        <x:v>SEBI</x:v>
      </x:c>
      <x:c r="D155" s="27" t="str">
        <x:v>Circular / Insider Trading</x:v>
      </x:c>
      <x:c r="E155" s="27" t="str">
        <x:v>CAP-LAW054</x:v>
      </x:c>
      <x:c r="F155" s="27" t="str">
        <x:v>EXCLUDE – Capital Markets Entity</x:v>
      </x:c>
      <x:c r="G155" s="27" t="str">
        <x:v>Remain in Capital Markets</x:v>
      </x:c>
      <x:c r="H155" s="27" t="str">
        <x:v>The instrument concerns a fund, Social Stock Exchange role or depository/fund-unit service rather than a company merely because it is listed.</x:v>
      </x:c>
      <x:c r="I155" s="27" t="str">
        <x:v>https://www.sebi.gov.in/legal/circulars/oct-2024/inclusion-of-mutual-fund-units-in-the-sebi-prohibition-of-insider-trading-regulations-2015_87833.html</x:v>
      </x:c>
      <x:c r="J155" s="27" t="str">
        <x:v>LOW</x:v>
      </x:c>
    </x:row>
    <x:row r="156">
      <x:c r="A156" s="27" t="str">
        <x:v>CAP-LAW185</x:v>
      </x:c>
      <x:c r="B156" s="27" t="str">
        <x:v>Prevention of Unauthorised Trading by Stock Brokers dated March 22, 2018</x:v>
      </x:c>
      <x:c r="C156" s="27" t="str">
        <x:v>SEBI</x:v>
      </x:c>
      <x:c r="D156" s="27" t="str">
        <x:v>Master Circular / Order Evidence Framework</x:v>
      </x:c>
      <x:c r="E156" s="27" t="str">
        <x:v>CAP-LAW037</x:v>
      </x:c>
      <x:c r="F156" s="27" t="str">
        <x:v>EXCLUDE – Capital Markets Entity</x:v>
      </x:c>
      <x:c r="G156" s="27" t="str">
        <x:v>Remain in Capital Markets</x:v>
      </x:c>
      <x:c r="H156" s="27" t="str">
        <x:v>Regulates a securities-market intermediary, fund, MII, investor category or market activity rather than a company merely because it is listed.</x:v>
      </x:c>
      <x:c r="I156" s="27" t="str">
        <x:v>https://www.sebi.gov.in/legal/master-circulars/mar-2018/master-circular-on-prevention-of-unauthorised-trading-by-stock-brokers-_38365.html</x:v>
      </x:c>
      <x:c r="J156" s="27" t="str">
        <x:v>LOW</x:v>
      </x:c>
    </x:row>
    <x:row r="157">
      <x:c r="A157" s="27" t="str">
        <x:v>CAP-LAW186</x:v>
      </x:c>
      <x:c r="B157" s="27" t="str">
        <x:v>SMS and E-mail Alerts to Investors by Stock Exchanges dated December 3, 2024</x:v>
      </x:c>
      <x:c r="C157" s="27" t="str">
        <x:v>SEBI</x:v>
      </x:c>
      <x:c r="D157" s="27" t="str">
        <x:v>Circular / Trade Alert Framework</x:v>
      </x:c>
      <x:c r="E157" s="27" t="str">
        <x:v>CAP-LAW037</x:v>
      </x:c>
      <x:c r="F157" s="27" t="str">
        <x:v>EXCLUDE – Capital Markets Entity</x:v>
      </x:c>
      <x:c r="G157" s="27" t="str">
        <x:v>Remain in Capital Markets</x:v>
      </x:c>
      <x:c r="H157" s="27" t="str">
        <x:v>Regulates a securities-market intermediary, fund, MII, investor category or market activity rather than a company merely because it is listed.</x:v>
      </x:c>
      <x:c r="I157" s="27" t="str">
        <x:v>https://www.sebi.gov.in/legal/circulars/dec-2024/sms-and-e-mail-alerts-to-investors-by-stock-exchanges_89241.html</x:v>
      </x:c>
      <x:c r="J157" s="27" t="str">
        <x:v>LOW</x:v>
      </x:c>
    </x:row>
    <x:row r="158">
      <x:c r="A158" s="27" t="str">
        <x:v>CAP-LAW187</x:v>
      </x:c>
      <x:c r="B158" s="27" t="str">
        <x:v>Unique Client Code dated July 18, 2001</x:v>
      </x:c>
      <x:c r="C158" s="27" t="str">
        <x:v>SEBI</x:v>
      </x:c>
      <x:c r="D158" s="27" t="str">
        <x:v>Circular / Client Identification</x:v>
      </x:c>
      <x:c r="E158" s="27" t="str">
        <x:v>CAP-LAW037</x:v>
      </x:c>
      <x:c r="F158" s="27" t="str">
        <x:v>EXCLUDE – Capital Markets Entity</x:v>
      </x:c>
      <x:c r="G158" s="27" t="str">
        <x:v>Remain in Capital Markets</x:v>
      </x:c>
      <x:c r="H158" s="27" t="str">
        <x:v>Regulates a securities-market intermediary, fund, MII, investor category or market activity rather than a company merely because it is listed.</x:v>
      </x:c>
      <x:c r="I158" s="27" t="str">
        <x:v>https://www.sebi.gov.in/legal/circulars/jul-2001/unique-client-code_17979.html</x:v>
      </x:c>
      <x:c r="J158" s="27" t="str">
        <x:v>LOW</x:v>
      </x:c>
    </x:row>
    <x:row r="159">
      <x:c r="A159" s="27" t="str">
        <x:v>CAP-LAW188</x:v>
      </x:c>
      <x:c r="B159" s="27" t="str">
        <x:v>Modification of Client Codes of Non-institutional Trades dated October 21, 2014</x:v>
      </x:c>
      <x:c r="C159" s="27" t="str">
        <x:v>SEBI</x:v>
      </x:c>
      <x:c r="D159" s="27" t="str">
        <x:v>Circular / Post-Trade Allocation Control</x:v>
      </x:c>
      <x:c r="E159" s="27" t="str">
        <x:v>CAP-LAW037</x:v>
      </x:c>
      <x:c r="F159" s="27" t="str">
        <x:v>EXCLUDE – Capital Markets Entity</x:v>
      </x:c>
      <x:c r="G159" s="27" t="str">
        <x:v>Remain in Capital Markets</x:v>
      </x:c>
      <x:c r="H159" s="27" t="str">
        <x:v>Regulates a securities-market intermediary, fund, MII, investor category or market activity rather than a company merely because it is listed.</x:v>
      </x:c>
      <x:c r="I159" s="27" t="str">
        <x:v>https://www.sebi.gov.in/legal/circulars/oct-2014/modification-of-client-codes-of-non-institutional-trades-executed-on-stock-exchanges-all-segments-_28247.html</x:v>
      </x:c>
      <x:c r="J159" s="27" t="str">
        <x:v>LOW</x:v>
      </x:c>
    </x:row>
    <x:row r="160">
      <x:c r="A160" s="27" t="str">
        <x:v>CAP-LAW189</x:v>
      </x:c>
      <x:c r="B160" s="27" t="str">
        <x:v>Smart Order Routing Framework and Clarification dated December 9, 2010</x:v>
      </x:c>
      <x:c r="C160" s="27" t="str">
        <x:v>SEBI</x:v>
      </x:c>
      <x:c r="D160" s="27" t="str">
        <x:v>Circular / Smart Order Routing</x:v>
      </x:c>
      <x:c r="E160" s="27" t="str">
        <x:v>CAP-LAW037</x:v>
      </x:c>
      <x:c r="F160" s="27" t="str">
        <x:v>EXCLUDE – Capital Markets Entity</x:v>
      </x:c>
      <x:c r="G160" s="27" t="str">
        <x:v>Remain in Capital Markets</x:v>
      </x:c>
      <x:c r="H160" s="27" t="str">
        <x:v>Regulates a securities-market intermediary, fund, MII, investor category or market activity rather than a company merely because it is listed.</x:v>
      </x:c>
      <x:c r="I160" s="27" t="str">
        <x:v>https://www.sebi.gov.in/sebi_data/attachdocs/1293784945723.pdf</x:v>
      </x:c>
      <x:c r="J160" s="27" t="str">
        <x:v>LOW</x:v>
      </x:c>
    </x:row>
    <x:row r="161">
      <x:c r="A161" s="27" t="str">
        <x:v>CAP-LAW190</x:v>
      </x:c>
      <x:c r="B161" s="27" t="str">
        <x:v>Review of Block Deal Window Mechanism dated October 26, 2017</x:v>
      </x:c>
      <x:c r="C161" s="27" t="str">
        <x:v>SEBI</x:v>
      </x:c>
      <x:c r="D161" s="27" t="str">
        <x:v>Circular / Special Trading Window</x:v>
      </x:c>
      <x:c r="E161" s="27" t="str">
        <x:v>CAP-LAW002</x:v>
      </x:c>
      <x:c r="F161" s="27" t="str">
        <x:v>EXCLUDE – Capital Markets Entity</x:v>
      </x:c>
      <x:c r="G161" s="27" t="str">
        <x:v>Remain in Capital Markets</x:v>
      </x:c>
      <x:c r="H161" s="27" t="str">
        <x:v>Regulates a securities-market intermediary, fund, MII, investor category or market activity rather than a company merely because it is listed.</x:v>
      </x:c>
      <x:c r="I161" s="27" t="str">
        <x:v>https://www.sebi.gov.in/legal/circulars/oct-2017/review-of-block-deal-window-mechanism_36338.html</x:v>
      </x:c>
      <x:c r="J161" s="27" t="str">
        <x:v>LOW</x:v>
      </x:c>
    </x:row>
    <x:row r="162">
      <x:c r="A162" s="27" t="str">
        <x:v>CAP-LAW191</x:v>
      </x:c>
      <x:c r="B162" s="27" t="str">
        <x:v>Contract Notes and Brokerage dated February 4, 1991</x:v>
      </x:c>
      <x:c r="C162" s="27" t="str">
        <x:v>SEBI</x:v>
      </x:c>
      <x:c r="D162" s="27" t="str">
        <x:v>Circular / Contract Note</x:v>
      </x:c>
      <x:c r="E162" s="27" t="str">
        <x:v>CAP-LAW037</x:v>
      </x:c>
      <x:c r="F162" s="27" t="str">
        <x:v>EXCLUDE – Capital Markets Entity</x:v>
      </x:c>
      <x:c r="G162" s="27" t="str">
        <x:v>Remain in Capital Markets</x:v>
      </x:c>
      <x:c r="H162" s="27" t="str">
        <x:v>Regulates a securities-market intermediary, fund, MII, investor category or market activity rather than a company merely because it is listed.</x:v>
      </x:c>
      <x:c r="I162" s="27" t="str">
        <x:v>https://www.sebi.gov.in/legal/circulars/feb-1991/contract-notes-and-brokerage_19281.html</x:v>
      </x:c>
      <x:c r="J162" s="27" t="str">
        <x:v>LOW</x:v>
      </x:c>
    </x:row>
    <x:row r="163">
      <x:c r="A163" s="27" t="str">
        <x:v>CAP-LAW192</x:v>
      </x:c>
      <x:c r="B163" s="27" t="str">
        <x:v>Regulation of Transactions between Clients and Members dated November 18, 1993</x:v>
      </x:c>
      <x:c r="C163" s="27" t="str">
        <x:v>SEBI</x:v>
      </x:c>
      <x:c r="D163" s="27" t="str">
        <x:v>Circular / Client-Broker Transactions</x:v>
      </x:c>
      <x:c r="E163" s="27" t="str">
        <x:v>CAP-LAW037</x:v>
      </x:c>
      <x:c r="F163" s="27" t="str">
        <x:v>EXCLUDE – Capital Markets Entity</x:v>
      </x:c>
      <x:c r="G163" s="27" t="str">
        <x:v>Remain in Capital Markets</x:v>
      </x:c>
      <x:c r="H163" s="27" t="str">
        <x:v>Regulates a securities-market intermediary, fund, MII, investor category or market activity rather than a company merely because it is listed.</x:v>
      </x:c>
      <x:c r="I163" s="27" t="str">
        <x:v>https://www.sebi.gov.in/legal/circulars/nov-1993/regulation-of-transactions-between-clients-and-brokers_19445.html</x:v>
      </x:c>
      <x:c r="J163" s="27" t="str">
        <x:v>LOW</x:v>
      </x:c>
    </x:row>
    <x:row r="164">
      <x:c r="A164" s="27" t="str">
        <x:v>CAP-LAW193</x:v>
      </x:c>
      <x:c r="B164" s="27" t="str">
        <x:v>Uniform Documentary Requirements for Trading dated August 26, 2004</x:v>
      </x:c>
      <x:c r="C164" s="27" t="str">
        <x:v>SEBI</x:v>
      </x:c>
      <x:c r="D164" s="27" t="str">
        <x:v>Circular / Client Documentation</x:v>
      </x:c>
      <x:c r="E164" s="27" t="str">
        <x:v>CAP-LAW037</x:v>
      </x:c>
      <x:c r="F164" s="27" t="str">
        <x:v>EXCLUDE – Capital Markets Entity</x:v>
      </x:c>
      <x:c r="G164" s="27" t="str">
        <x:v>Remain in Capital Markets</x:v>
      </x:c>
      <x:c r="H164" s="27" t="str">
        <x:v>Regulates a securities-market intermediary, fund, MII, investor category or market activity rather than a company merely because it is listed.</x:v>
      </x:c>
      <x:c r="I164" s="27" t="str">
        <x:v>https://www.sebi.gov.in/legal/circulars/aug-2004/uniform-documentary-requirements-for-trading_9695.html</x:v>
      </x:c>
      <x:c r="J164" s="27" t="str">
        <x:v>LOW</x:v>
      </x:c>
    </x:row>
    <x:row r="165">
      <x:c r="A165" s="27" t="str">
        <x:v>CAP-LAW194</x:v>
      </x:c>
      <x:c r="B165" s="27" t="str">
        <x:v>Broad Guidelines on Algorithmic Trading dated March 30, 2012</x:v>
      </x:c>
      <x:c r="C165" s="27" t="str">
        <x:v>SEBI</x:v>
      </x:c>
      <x:c r="D165" s="27" t="str">
        <x:v>Circular / Algorithmic Trading</x:v>
      </x:c>
      <x:c r="E165" s="27" t="str">
        <x:v>CAP-LAW037</x:v>
      </x:c>
      <x:c r="F165" s="27" t="str">
        <x:v>EXCLUDE – Capital Markets Entity</x:v>
      </x:c>
      <x:c r="G165" s="27" t="str">
        <x:v>Remain in Capital Markets</x:v>
      </x:c>
      <x:c r="H165" s="27" t="str">
        <x:v>Regulates a securities-market intermediary, fund, MII, investor category or market activity rather than a company merely because it is listed.</x:v>
      </x:c>
      <x:c r="I165" s="27" t="str">
        <x:v>https://www.sebi.gov.in/legal/circulars/mar-2012/broad-guidelines-on-algorithmic-trading_22471.html</x:v>
      </x:c>
      <x:c r="J165" s="27" t="str">
        <x:v>LOW</x:v>
      </x:c>
    </x:row>
    <x:row r="166">
      <x:c r="A166" s="27" t="str">
        <x:v>CAP-LAW195</x:v>
      </x:c>
      <x:c r="B166" s="27" t="str">
        <x:v>Broad Guidelines on Algorithmic Trading - System Audit, Surveillance and OTR Controls dated May 21, 2013</x:v>
      </x:c>
      <x:c r="C166" s="27" t="str">
        <x:v>SEBI</x:v>
      </x:c>
      <x:c r="D166" s="27" t="str">
        <x:v>Circular / Algorithmic Trading Audit</x:v>
      </x:c>
      <x:c r="E166" s="27" t="str">
        <x:v>CAP-LAW194</x:v>
      </x:c>
      <x:c r="F166" s="27" t="str">
        <x:v>EXCLUDE – Capital Markets Entity</x:v>
      </x:c>
      <x:c r="G166" s="27" t="str">
        <x:v>Remain in Capital Markets</x:v>
      </x:c>
      <x:c r="H166" s="27" t="str">
        <x:v>Regulates a securities-market intermediary, fund, MII, investor category or market activity rather than a company merely because it is listed.</x:v>
      </x:c>
      <x:c r="I166" s="27" t="str">
        <x:v>https://www.sebi.gov.in/sebi_data/attachdocs/1369137134098.pdf</x:v>
      </x:c>
      <x:c r="J166" s="27" t="str">
        <x:v>LOW</x:v>
      </x:c>
    </x:row>
    <x:row r="167">
      <x:c r="A167" s="27" t="str">
        <x:v>CAP-LAW196</x:v>
      </x:c>
      <x:c r="B167" s="27" t="str">
        <x:v>Measures to strengthen Algorithmic Trading and Co-location / Proximity Hosting framework dated April 9, 2018</x:v>
      </x:c>
      <x:c r="C167" s="27" t="str">
        <x:v>SEBI</x:v>
      </x:c>
      <x:c r="D167" s="27" t="str">
        <x:v>Circular / Algorithmic Trading and Co-location</x:v>
      </x:c>
      <x:c r="E167" s="27" t="str">
        <x:v>CAP-LAW051</x:v>
      </x:c>
      <x:c r="F167" s="27" t="str">
        <x:v>EXCLUDE – Capital Markets Entity</x:v>
      </x:c>
      <x:c r="G167" s="27" t="str">
        <x:v>Remain in Capital Markets</x:v>
      </x:c>
      <x:c r="H167" s="27" t="str">
        <x:v>Regulates a securities-market intermediary, fund, MII, investor category or market activity rather than a company merely because it is listed.</x:v>
      </x:c>
      <x:c r="I167" s="27" t="str">
        <x:v>https://www.sebi.gov.in/legal/circulars/apr-2018/measures-to-strengthen-algorithmic-trading-and-co-location-proximity-hosting-framework_38605.html</x:v>
      </x:c>
      <x:c r="J167" s="27" t="str">
        <x:v>LOW</x:v>
      </x:c>
    </x:row>
    <x:row r="168">
      <x:c r="A168" s="27" t="str">
        <x:v>CAP-LAW197</x:v>
      </x:c>
      <x:c r="B168" s="27" t="str">
        <x:v>Guidelines for Order-to-trade ratio for Algorithmic Trading dated June 24, 2020</x:v>
      </x:c>
      <x:c r="C168" s="27" t="str">
        <x:v>SEBI</x:v>
      </x:c>
      <x:c r="D168" s="27" t="str">
        <x:v>Circular / Order-to-Trade Ratio</x:v>
      </x:c>
      <x:c r="E168" s="27" t="str">
        <x:v>CAP-LAW194</x:v>
      </x:c>
      <x:c r="F168" s="27" t="str">
        <x:v>EXCLUDE – Capital Markets Entity</x:v>
      </x:c>
      <x:c r="G168" s="27" t="str">
        <x:v>Remain in Capital Markets</x:v>
      </x:c>
      <x:c r="H168" s="27" t="str">
        <x:v>Regulates a securities-market intermediary, fund, MII, investor category or market activity rather than a company merely because it is listed.</x:v>
      </x:c>
      <x:c r="I168" s="27" t="str">
        <x:v>https://www.sebi.gov.in/legal/circulars/jun-2020/guidelines-for-order-to-trade-ratio-otr-for-algorithmic-trading_46925.html</x:v>
      </x:c>
      <x:c r="J168" s="27" t="str">
        <x:v>LOW</x:v>
      </x:c>
    </x:row>
    <x:row r="169">
      <x:c r="A169" s="27" t="str">
        <x:v>CAP-LAW198</x:v>
      </x:c>
      <x:c r="B169" s="27" t="str">
        <x:v>Broad Guidelines on Algorithmic Trading for National Commodity Derivatives Exchanges dated September 27, 2016</x:v>
      </x:c>
      <x:c r="C169" s="27" t="str">
        <x:v>SEBI</x:v>
      </x:c>
      <x:c r="D169" s="27" t="str">
        <x:v>Circular / Commodity Algorithmic Trading</x:v>
      </x:c>
      <x:c r="E169" s="27" t="str">
        <x:v>CAP-LAW002</x:v>
      </x:c>
      <x:c r="F169" s="27" t="str">
        <x:v>EXCLUDE – Capital Markets Entity</x:v>
      </x:c>
      <x:c r="G169" s="27" t="str">
        <x:v>Remain in Capital Markets</x:v>
      </x:c>
      <x:c r="H169" s="27" t="str">
        <x:v>Regulates a securities-market intermediary, fund, MII, investor category or market activity rather than a company merely because it is listed.</x:v>
      </x:c>
      <x:c r="I169" s="27" t="str">
        <x:v>https://www.sebi.gov.in/legal/circulars/sep-2016/broad-guidelines-on-algorithmic-trading-for-national-commodity-derivatives-exchanges_33344.html</x:v>
      </x:c>
      <x:c r="J169" s="27" t="str">
        <x:v>LOW</x:v>
      </x:c>
    </x:row>
    <x:row r="170">
      <x:c r="A170" s="27" t="str">
        <x:v>CAP-LAW199</x:v>
      </x:c>
      <x:c r="B170" s="27" t="str">
        <x:v>Orders per second limit and empanelment of system auditors for algorithmic trading in commodity derivatives dated April 3, 2018</x:v>
      </x:c>
      <x:c r="C170" s="27" t="str">
        <x:v>SEBI</x:v>
      </x:c>
      <x:c r="D170" s="27" t="str">
        <x:v>Circular / Commodity Algo OPS and Audit</x:v>
      </x:c>
      <x:c r="E170" s="27" t="str">
        <x:v>CAP-LAW198</x:v>
      </x:c>
      <x:c r="F170" s="27" t="str">
        <x:v>EXCLUDE – Capital Markets Entity</x:v>
      </x:c>
      <x:c r="G170" s="27" t="str">
        <x:v>Remain in Capital Markets</x:v>
      </x:c>
      <x:c r="H170" s="27" t="str">
        <x:v>Regulates a securities-market intermediary, fund, MII, investor category or market activity rather than a company merely because it is listed.</x:v>
      </x:c>
      <x:c r="I170" s="27" t="str">
        <x:v>https://www.sebi.gov.in/legal/circulars/apr-2018/orders-per-second-limit-and-requirement-of-empanelment-of-system-auditors-for-algorithmic-trading-in-commodity-derivatives_38546.html</x:v>
      </x:c>
      <x:c r="J170" s="27" t="str">
        <x:v>LOW</x:v>
      </x:c>
    </x:row>
    <x:row r="171">
      <x:c r="A171" s="27" t="str">
        <x:v>CAP-LAW200</x:v>
      </x:c>
      <x:c r="B171" s="27" t="str">
        <x:v>Revision in Orders Per Second limit for algorithmic trading in Commodity Derivatives Segment dated March 17, 2022</x:v>
      </x:c>
      <x:c r="C171" s="27" t="str">
        <x:v>SEBI</x:v>
      </x:c>
      <x:c r="D171" s="27" t="str">
        <x:v>Circular / Commodity Algo OPS</x:v>
      </x:c>
      <x:c r="E171" s="27" t="str">
        <x:v>CAP-LAW198</x:v>
      </x:c>
      <x:c r="F171" s="27" t="str">
        <x:v>EXCLUDE – Capital Markets Entity</x:v>
      </x:c>
      <x:c r="G171" s="27" t="str">
        <x:v>Remain in Capital Markets</x:v>
      </x:c>
      <x:c r="H171" s="27" t="str">
        <x:v>Regulates a securities-market intermediary, fund, MII, investor category or market activity rather than a company merely because it is listed.</x:v>
      </x:c>
      <x:c r="I171" s="27" t="str">
        <x:v>https://www.sebi.gov.in/legal/circulars/mar-2022/revision-in-orders-per-second-limit-for-algorithmic-trading-in-commodity-derivatives-segment-of-the-stock-exchange_56977.html</x:v>
      </x:c>
      <x:c r="J171" s="27" t="str">
        <x:v>LOW</x:v>
      </x:c>
    </x:row>
    <x:row r="172">
      <x:c r="A172" s="27" t="str">
        <x:v>CAP-LAW201</x:v>
      </x:c>
      <x:c r="B172" s="27" t="str">
        <x:v>Introduction of Direct Market Access facility dated April 3, 2008</x:v>
      </x:c>
      <x:c r="C172" s="27" t="str">
        <x:v>SEBI</x:v>
      </x:c>
      <x:c r="D172" s="27" t="str">
        <x:v>Circular / Direct Market Access</x:v>
      </x:c>
      <x:c r="E172" s="27" t="str">
        <x:v>CAP-LAW037</x:v>
      </x:c>
      <x:c r="F172" s="27" t="str">
        <x:v>EXCLUDE – Capital Markets Entity</x:v>
      </x:c>
      <x:c r="G172" s="27" t="str">
        <x:v>Remain in Capital Markets</x:v>
      </x:c>
      <x:c r="H172" s="27" t="str">
        <x:v>Regulates a securities-market intermediary, fund, MII, investor category or market activity rather than a company merely because it is listed.</x:v>
      </x:c>
      <x:c r="I172" s="27" t="str">
        <x:v>https://www.sebi.gov.in/legal/circulars/apr-2008/introduction-of-direct-market-access-facility_6465.html</x:v>
      </x:c>
      <x:c r="J172" s="27" t="str">
        <x:v>LOW</x:v>
      </x:c>
    </x:row>
    <x:row r="173">
      <x:c r="A173" s="27" t="str">
        <x:v>CAP-LAW202</x:v>
      </x:c>
      <x:c r="B173" s="27" t="str">
        <x:v>Direct Market Access through Investment Managers dated February 20, 2009</x:v>
      </x:c>
      <x:c r="C173" s="27" t="str">
        <x:v>SEBI</x:v>
      </x:c>
      <x:c r="D173" s="27" t="str">
        <x:v>Circular / Direct Market Access</x:v>
      </x:c>
      <x:c r="E173" s="27" t="str">
        <x:v>CAP-LAW201</x:v>
      </x:c>
      <x:c r="F173" s="27" t="str">
        <x:v>EXCLUDE – Capital Markets Entity</x:v>
      </x:c>
      <x:c r="G173" s="27" t="str">
        <x:v>Remain in Capital Markets</x:v>
      </x:c>
      <x:c r="H173" s="27" t="str">
        <x:v>Regulates a securities-market intermediary, fund, MII, investor category or market activity rather than a company merely because it is listed.</x:v>
      </x:c>
      <x:c r="I173" s="27" t="str">
        <x:v>https://www.sebi.gov.in/sebi_data/attachdocs/1290147203367.pdf</x:v>
      </x:c>
      <x:c r="J173" s="27" t="str">
        <x:v>LOW</x:v>
      </x:c>
    </x:row>
    <x:row r="174">
      <x:c r="A174" s="27" t="str">
        <x:v>CAP-LAW203</x:v>
      </x:c>
      <x:c r="B174" s="27" t="str">
        <x:v>Direct Market Access - Clarification dated August 2, 2012</x:v>
      </x:c>
      <x:c r="C174" s="27" t="str">
        <x:v>SEBI</x:v>
      </x:c>
      <x:c r="D174" s="27" t="str">
        <x:v>Circular / Direct Market Access Clarification</x:v>
      </x:c>
      <x:c r="E174" s="27" t="str">
        <x:v>CAP-LAW201</x:v>
      </x:c>
      <x:c r="F174" s="27" t="str">
        <x:v>EXCLUDE – Capital Markets Entity</x:v>
      </x:c>
      <x:c r="G174" s="27" t="str">
        <x:v>Remain in Capital Markets</x:v>
      </x:c>
      <x:c r="H174" s="27" t="str">
        <x:v>Regulates a securities-market intermediary, fund, MII, investor category or market activity rather than a company merely because it is listed.</x:v>
      </x:c>
      <x:c r="I174" s="27" t="str">
        <x:v>https://www.sebi.gov.in/sebi_data/attachdocs/1343901076513.pdf</x:v>
      </x:c>
      <x:c r="J174" s="27" t="str">
        <x:v>LOW</x:v>
      </x:c>
    </x:row>
    <x:row r="175">
      <x:c r="A175" s="27" t="str">
        <x:v>CAP-LAW204</x:v>
      </x:c>
      <x:c r="B175" s="27" t="str">
        <x:v>Direct Market Access to SEBI registered FPIs for Exchange Traded Commodity Derivatives dated May 10, 2023</x:v>
      </x:c>
      <x:c r="C175" s="27" t="str">
        <x:v>SEBI</x:v>
      </x:c>
      <x:c r="D175" s="27" t="str">
        <x:v>Circular / Direct Market Access</x:v>
      </x:c>
      <x:c r="E175" s="27" t="str">
        <x:v>CAP-LAW201</x:v>
      </x:c>
      <x:c r="F175" s="27" t="str">
        <x:v>EXCLUDE – Capital Markets Entity</x:v>
      </x:c>
      <x:c r="G175" s="27" t="str">
        <x:v>Remain in Capital Markets</x:v>
      </x:c>
      <x:c r="H175" s="27" t="str">
        <x:v>Regulates a securities-market intermediary, fund, MII, investor category or market activity rather than a company merely because it is listed.</x:v>
      </x:c>
      <x:c r="I175" s="27" t="str">
        <x:v>https://www.sebi.gov.in/legal/circulars/may-2023/direct-market-access-dma-to-sebi-registered-foreign-portfolio-investors-fpis-for-participating-in-exchange-traded-commodity-derivatives-etcds-_71069.html</x:v>
      </x:c>
      <x:c r="J175" s="27" t="str">
        <x:v>LOW</x:v>
      </x:c>
    </x:row>
    <x:row r="176">
      <x:c r="A176" s="27" t="str">
        <x:v>CAP-LAW205</x:v>
      </x:c>
      <x:c r="B176" s="27" t="str">
        <x:v>Testing of software used in or related to Trading and Risk Management dated August 19, 2013</x:v>
      </x:c>
      <x:c r="C176" s="27" t="str">
        <x:v>SEBI</x:v>
      </x:c>
      <x:c r="D176" s="27" t="str">
        <x:v>Circular / Software Testing</x:v>
      </x:c>
      <x:c r="E176" s="27" t="str">
        <x:v>CAP-LAW037</x:v>
      </x:c>
      <x:c r="F176" s="27" t="str">
        <x:v>EXCLUDE – Capital Markets Entity</x:v>
      </x:c>
      <x:c r="G176" s="27" t="str">
        <x:v>Remain in Capital Markets</x:v>
      </x:c>
      <x:c r="H176" s="27" t="str">
        <x:v>Regulates a securities-market intermediary, fund, MII, investor category or market activity rather than a company merely because it is listed.</x:v>
      </x:c>
      <x:c r="I176" s="27" t="str">
        <x:v>https://www.sebi.gov.in/legal/circulars/aug-2013/testing-of-software-used-in-or-related-to-trading-and-risk-management_25201.html</x:v>
      </x:c>
      <x:c r="J176" s="27" t="str">
        <x:v>LOW</x:v>
      </x:c>
    </x:row>
    <x:row r="177">
      <x:c r="A177" s="27" t="str">
        <x:v>CAP-LAW206</x:v>
      </x:c>
      <x:c r="B177" s="27" t="str">
        <x:v>Performance or return claimed by unregulated platforms offering algorithmic strategies dated September 2, 2022</x:v>
      </x:c>
      <x:c r="C177" s="27" t="str">
        <x:v>SEBI</x:v>
      </x:c>
      <x:c r="D177" s="27" t="str">
        <x:v>Circular / Investor Protection</x:v>
      </x:c>
      <x:c r="E177" s="27" t="str">
        <x:v>CAP-LAW037</x:v>
      </x:c>
      <x:c r="F177" s="27" t="str">
        <x:v>EXCLUDE – Capital Markets Entity</x:v>
      </x:c>
      <x:c r="G177" s="27" t="str">
        <x:v>Remain in Capital Markets</x:v>
      </x:c>
      <x:c r="H177" s="27" t="str">
        <x:v>Regulates a securities-market intermediary, fund, MII, investor category or market activity rather than a company merely because it is listed.</x:v>
      </x:c>
      <x:c r="I177" s="27" t="str">
        <x:v>https://www.sebi.gov.in/legal/circulars/sep-2022/performance-return-claimed-by-unregulated-platforms-offering-algorithmic-strategies-for-trading_62628.html</x:v>
      </x:c>
      <x:c r="J177" s="27" t="str">
        <x:v>LOW</x:v>
      </x:c>
    </x:row>
    <x:row r="178">
      <x:c r="A178" s="27" t="str">
        <x:v>CAP-LAW207</x:v>
      </x:c>
      <x:c r="B178" s="27" t="str">
        <x:v>Co-location / proximity hosting facility offered by stock exchanges dated May 13, 2015</x:v>
      </x:c>
      <x:c r="C178" s="27" t="str">
        <x:v>SEBI</x:v>
      </x:c>
      <x:c r="D178" s="27" t="str">
        <x:v>Circular / Co-location</x:v>
      </x:c>
      <x:c r="E178" s="27" t="str">
        <x:v>CAP-LAW051</x:v>
      </x:c>
      <x:c r="F178" s="27" t="str">
        <x:v>EXCLUDE – Capital Markets Entity</x:v>
      </x:c>
      <x:c r="G178" s="27" t="str">
        <x:v>Remain in Capital Markets</x:v>
      </x:c>
      <x:c r="H178" s="27" t="str">
        <x:v>Regulates a securities-market intermediary, fund, MII, investor category or market activity rather than a company merely because it is listed.</x:v>
      </x:c>
      <x:c r="I178" s="27" t="str">
        <x:v>https://www.sebi.gov.in/cms/sebi_data/attachdocs/1431512252858.pdf</x:v>
      </x:c>
      <x:c r="J178" s="27" t="str">
        <x:v>LOW</x:v>
      </x:c>
    </x:row>
    <x:row r="179">
      <x:c r="A179" s="27" t="str">
        <x:v>CAP-LAW208</x:v>
      </x:c>
      <x:c r="B179" s="27" t="str">
        <x:v>Review of guidelines for Co-location / proximity hosting facility offered by stock exchanges dated December 1, 2016</x:v>
      </x:c>
      <x:c r="C179" s="27" t="str">
        <x:v>SEBI</x:v>
      </x:c>
      <x:c r="D179" s="27" t="str">
        <x:v>Circular / Co-location Review</x:v>
      </x:c>
      <x:c r="E179" s="27" t="str">
        <x:v>CAP-LAW207</x:v>
      </x:c>
      <x:c r="F179" s="27" t="str">
        <x:v>EXCLUDE – Capital Markets Entity</x:v>
      </x:c>
      <x:c r="G179" s="27" t="str">
        <x:v>Remain in Capital Markets</x:v>
      </x:c>
      <x:c r="H179" s="27" t="str">
        <x:v>Regulates a securities-market intermediary, fund, MII, investor category or market activity rather than a company merely because it is listed.</x:v>
      </x:c>
      <x:c r="I179" s="27" t="str">
        <x:v>https://www.sebi.gov.in/sebi_data/attachdocs/1480595655393.pdf</x:v>
      </x:c>
      <x:c r="J179" s="27" t="str">
        <x:v>LOW</x:v>
      </x:c>
    </x:row>
    <x:row r="180">
      <x:c r="A180" s="27" t="str">
        <x:v>CAP-LAW209</x:v>
      </x:c>
      <x:c r="B180" s="27" t="str">
        <x:v>Securities Lending Scheme, 1997, as amended</x:v>
      </x:c>
      <x:c r="C180" s="27" t="str">
        <x:v>SEBI</x:v>
      </x:c>
      <x:c r="D180" s="27" t="str">
        <x:v>Scheme / Regulatory Framework</x:v>
      </x:c>
      <x:c r="E180" s="27" t="str">
        <x:v>CAP-LAW001</x:v>
      </x:c>
      <x:c r="F180" s="27" t="str">
        <x:v>EXCLUDE – Capital Markets Entity</x:v>
      </x:c>
      <x:c r="G180" s="27" t="str">
        <x:v>Remain in Capital Markets</x:v>
      </x:c>
      <x:c r="H180" s="27" t="str">
        <x:v>Regulates a securities-market intermediary, fund, MII, investor category or market activity rather than a company merely because it is listed.</x:v>
      </x:c>
      <x:c r="I180" s="27" t="str">
        <x:v>https://www.sebi.gov.in/sebi_data/docfiles/21208_t.html</x:v>
      </x:c>
      <x:c r="J180" s="27" t="str">
        <x:v>LOW</x:v>
      </x:c>
    </x:row>
    <x:row r="181">
      <x:c r="A181" s="27" t="str">
        <x:v>CAP-LAW210</x:v>
      </x:c>
      <x:c r="B181" s="27" t="str">
        <x:v>Short Selling and Securities Lending and Borrowing Framework dated December 20, 2007</x:v>
      </x:c>
      <x:c r="C181" s="27" t="str">
        <x:v>SEBI</x:v>
      </x:c>
      <x:c r="D181" s="27" t="str">
        <x:v>Circular / Framework</x:v>
      </x:c>
      <x:c r="E181" s="27" t="str">
        <x:v>CAP-LAW209</x:v>
      </x:c>
      <x:c r="F181" s="27" t="str">
        <x:v>EXCLUDE – Capital Markets Entity</x:v>
      </x:c>
      <x:c r="G181" s="27" t="str">
        <x:v>Remain in Capital Markets</x:v>
      </x:c>
      <x:c r="H181" s="27" t="str">
        <x:v>Regulates a securities-market intermediary, fund, MII, investor category or market activity rather than a company merely because it is listed.</x:v>
      </x:c>
      <x:c r="I181" s="27" t="str">
        <x:v>https://www.sebi.gov.in/legal/circulars/dec-2007/short-selling-and-securities-lending-and-borrowing_9463.html</x:v>
      </x:c>
      <x:c r="J181" s="27" t="str">
        <x:v>LOW</x:v>
      </x:c>
    </x:row>
    <x:row r="182">
      <x:c r="A182" s="27" t="str">
        <x:v>CAP-LAW211</x:v>
      </x:c>
      <x:c r="B182" s="27" t="str">
        <x:v>Operationalisation of Short Selling and Securities Lending and Borrowing dated March 19, 2008</x:v>
      </x:c>
      <x:c r="C182" s="27" t="str">
        <x:v>SEBI</x:v>
      </x:c>
      <x:c r="D182" s="27" t="str">
        <x:v>Circular / Operationalisation</x:v>
      </x:c>
      <x:c r="E182" s="27" t="str">
        <x:v>CAP-LAW210</x:v>
      </x:c>
      <x:c r="F182" s="27" t="str">
        <x:v>EXCLUDE – Capital Markets Entity</x:v>
      </x:c>
      <x:c r="G182" s="27" t="str">
        <x:v>Remain in Capital Markets</x:v>
      </x:c>
      <x:c r="H182" s="27" t="str">
        <x:v>Regulates a securities-market intermediary, fund, MII, investor category or market activity rather than a company merely because it is listed.</x:v>
      </x:c>
      <x:c r="I182" s="27" t="str">
        <x:v>https://www.sebi.gov.in/legal/circulars/mar-2008/operationalisation-of-short-selling-and-securities-lending-and-borrowing_6918.html</x:v>
      </x:c>
      <x:c r="J182" s="27" t="str">
        <x:v>LOW</x:v>
      </x:c>
    </x:row>
    <x:row r="183">
      <x:c r="A183" s="27" t="str">
        <x:v>CAP-LAW212</x:v>
      </x:c>
      <x:c r="B183" s="27" t="str">
        <x:v>Review of the Securities Lending and Borrowing Framework dated June 3, 2014</x:v>
      </x:c>
      <x:c r="C183" s="27" t="str">
        <x:v>SEBI</x:v>
      </x:c>
      <x:c r="D183" s="27" t="str">
        <x:v>Circular / Review</x:v>
      </x:c>
      <x:c r="E183" s="27" t="str">
        <x:v>CAP-LAW210</x:v>
      </x:c>
      <x:c r="F183" s="27" t="str">
        <x:v>EXCLUDE – Capital Markets Entity</x:v>
      </x:c>
      <x:c r="G183" s="27" t="str">
        <x:v>Remain in Capital Markets</x:v>
      </x:c>
      <x:c r="H183" s="27" t="str">
        <x:v>Regulates a securities-market intermediary, fund, MII, investor category or market activity rather than a company merely because it is listed.</x:v>
      </x:c>
      <x:c r="I183" s="27" t="str">
        <x:v>https://www.sebi.gov.in/legal/circulars/jun-2014/review-of-the-securities-lending-and-borrowing-slb-framework_27021.html</x:v>
      </x:c>
      <x:c r="J183" s="27" t="str">
        <x:v>LOW</x:v>
      </x:c>
    </x:row>
    <x:row r="184">
      <x:c r="A184" s="27" t="str">
        <x:v>CAP-LAW213</x:v>
      </x:c>
      <x:c r="B184" s="27" t="str">
        <x:v>Review of Securities Lending and Borrowing Mechanism dated November 17, 2017</x:v>
      </x:c>
      <x:c r="C184" s="27" t="str">
        <x:v>SEBI</x:v>
      </x:c>
      <x:c r="D184" s="27" t="str">
        <x:v>Circular / Review</x:v>
      </x:c>
      <x:c r="E184" s="27" t="str">
        <x:v>CAP-LAW210</x:v>
      </x:c>
      <x:c r="F184" s="27" t="str">
        <x:v>EXCLUDE – Capital Markets Entity</x:v>
      </x:c>
      <x:c r="G184" s="27" t="str">
        <x:v>Remain in Capital Markets</x:v>
      </x:c>
      <x:c r="H184" s="27" t="str">
        <x:v>Regulates a securities-market intermediary, fund, MII, investor category or market activity rather than a company merely because it is listed.</x:v>
      </x:c>
      <x:c r="I184" s="27" t="str">
        <x:v>https://www.sebi.gov.in/legal/circulars/nov-2017/circular-on-review-of-securities-lending-and-borrowing-mechanism_36609.html</x:v>
      </x:c>
      <x:c r="J184" s="27" t="str">
        <x:v>LOW</x:v>
      </x:c>
    </x:row>
    <x:row r="185">
      <x:c r="A185" s="27" t="str">
        <x:v>CAP-LAW214</x:v>
      </x:c>
      <x:c r="B185" s="27" t="str">
        <x:v>Extension of Trading Hours of Securities Lending and Borrowing Segment dated August 24, 2018</x:v>
      </x:c>
      <x:c r="C185" s="27" t="str">
        <x:v>SEBI</x:v>
      </x:c>
      <x:c r="D185" s="27" t="str">
        <x:v>Circular / Trading Hours</x:v>
      </x:c>
      <x:c r="E185" s="27" t="str">
        <x:v>CAP-LAW210</x:v>
      </x:c>
      <x:c r="F185" s="27" t="str">
        <x:v>EXCLUDE – Capital Markets Entity</x:v>
      </x:c>
      <x:c r="G185" s="27" t="str">
        <x:v>Remain in Capital Markets</x:v>
      </x:c>
      <x:c r="H185" s="27" t="str">
        <x:v>Regulates a securities-market intermediary, fund, MII, investor category or market activity rather than a company merely because it is listed.</x:v>
      </x:c>
      <x:c r="I185" s="27" t="str">
        <x:v>https://www.sebi.gov.in/legal/circulars/aug-2018/extension-of-trading-hours-of-securities-lending-and-borrowing-slb-segment_40091.html</x:v>
      </x:c>
      <x:c r="J185" s="27" t="str">
        <x:v>LOW</x:v>
      </x:c>
    </x:row>
    <x:row r="186">
      <x:c r="A186" s="27" t="str">
        <x:v>CAP-LAW215</x:v>
      </x:c>
      <x:c r="B186" s="27" t="str">
        <x:v>Amendment to Securities Lending Scheme, 1997 dated March 27, 2023</x:v>
      </x:c>
      <x:c r="C186" s="27" t="str">
        <x:v>SEBI</x:v>
      </x:c>
      <x:c r="D186" s="27" t="str">
        <x:v>Circular / Amendment</x:v>
      </x:c>
      <x:c r="E186" s="27" t="str">
        <x:v>CAP-LAW209</x:v>
      </x:c>
      <x:c r="F186" s="27" t="str">
        <x:v>EXCLUDE – Capital Markets Entity</x:v>
      </x:c>
      <x:c r="G186" s="27" t="str">
        <x:v>Remain in Capital Markets</x:v>
      </x:c>
      <x:c r="H186" s="27" t="str">
        <x:v>Regulates a securities-market intermediary, fund, MII, investor category or market activity rather than a company merely because it is listed.</x:v>
      </x:c>
      <x:c r="I186" s="27" t="str">
        <x:v>https://www.sebi.gov.in/legal/circulars/mar-2023/amendment-to-securities-lending-scheme-1997_69449.html</x:v>
      </x:c>
      <x:c r="J186" s="27" t="str">
        <x:v>LOW</x:v>
      </x:c>
    </x:row>
    <x:row r="187">
      <x:c r="A187" s="27" t="str">
        <x:v>CAP-LAW216</x:v>
      </x:c>
      <x:c r="B187" s="27" t="str">
        <x:v>Framework for Short Selling dated January 5, 2024</x:v>
      </x:c>
      <x:c r="C187" s="27" t="str">
        <x:v>SEBI</x:v>
      </x:c>
      <x:c r="D187" s="27" t="str">
        <x:v>Circular / Framework</x:v>
      </x:c>
      <x:c r="E187" s="27" t="str">
        <x:v>CAP-LAW210</x:v>
      </x:c>
      <x:c r="F187" s="27" t="str">
        <x:v>EXCLUDE – Capital Markets Entity</x:v>
      </x:c>
      <x:c r="G187" s="27" t="str">
        <x:v>Remain in Capital Markets</x:v>
      </x:c>
      <x:c r="H187" s="27" t="str">
        <x:v>Regulates a securities-market intermediary, fund, MII, investor category or market activity rather than a company merely because it is listed.</x:v>
      </x:c>
      <x:c r="I187" s="27" t="str">
        <x:v>https://www.sebi.gov.in/legal/circulars/jan-2024/framework-for-short-selling_80448.html</x:v>
      </x:c>
      <x:c r="J187" s="27" t="str">
        <x:v>LOW</x:v>
      </x:c>
    </x:row>
    <x:row r="188">
      <x:c r="A188" s="27" t="str">
        <x:v>CAP-LAW240</x:v>
      </x:c>
      <x:c r="B188" s="27" t="str">
        <x:v>Competition Commission of India (Combinations) Regulations, 2024</x:v>
      </x:c>
      <x:c r="C188" s="27" t="str">
        <x:v>CCI</x:v>
      </x:c>
      <x:c r="D188" s="27" t="str">
        <x:v>Regulations</x:v>
      </x:c>
      <x:c r="E188" s="27" t="str">
        <x:v>CAP-LAW026</x:v>
      </x:c>
      <x:c r="F188" s="27" t="str">
        <x:v>EXCLUDE – Other General Law</x:v>
      </x:c>
      <x:c r="G188" s="27" t="str">
        <x:v>Remain in owning dataset</x:v>
      </x:c>
      <x:c r="H188" s="27" t="str">
        <x:v>Not owned by the Common SEBI Listed-Entity Overlay.</x:v>
      </x:c>
      <x:c r="I188" s="27" t="str">
        <x:v>https://www.cci.gov.in/combination/legal-framwork/regulations</x:v>
      </x:c>
      <x:c r="J188" s="27" t="str">
        <x:v>LOW</x:v>
      </x:c>
    </x:row>
    <x:row r="189">
      <x:c r="A189" s="27" t="str">
        <x:v>CAP-LAW241</x:v>
      </x:c>
      <x:c r="B189" s="27" t="str">
        <x:v>Competition (Minimum Value of Assets or Turnover) Rules, 2024</x:v>
      </x:c>
      <x:c r="C189" s="27" t="str">
        <x:v>CCI</x:v>
      </x:c>
      <x:c r="D189" s="27" t="str">
        <x:v>Rules</x:v>
      </x:c>
      <x:c r="E189" s="27" t="str">
        <x:v>CAP-LAW026</x:v>
      </x:c>
      <x:c r="F189" s="27" t="str">
        <x:v>EXCLUDE – Other General Law</x:v>
      </x:c>
      <x:c r="G189" s="27" t="str">
        <x:v>Remain in owning dataset</x:v>
      </x:c>
      <x:c r="H189" s="27" t="str">
        <x:v>Not owned by the Common SEBI Listed-Entity Overlay.</x:v>
      </x:c>
      <x:c r="I189" s="27" t="str">
        <x:v>https://www.cci.gov.in/combination/legal-framwork/notifications/details/25/0</x:v>
      </x:c>
      <x:c r="J189" s="27" t="str">
        <x:v>LOW</x:v>
      </x:c>
    </x:row>
    <x:row r="190">
      <x:c r="A190" s="27" t="str">
        <x:v>CAP-LAW242</x:v>
      </x:c>
      <x:c r="B190" s="27" t="str">
        <x:v>Companies (Compromises, Arrangements and Amalgamations) Rules, 2016, as amended</x:v>
      </x:c>
      <x:c r="C190" s="27" t="str">
        <x:v>MCA</x:v>
      </x:c>
      <x:c r="D190" s="27" t="str">
        <x:v>Rules</x:v>
      </x:c>
      <x:c r="E190" s="27" t="str">
        <x:v>CAP-LAW005</x:v>
      </x:c>
      <x:c r="F190" s="27" t="str">
        <x:v>EXCLUDE – Common Corporate Core</x:v>
      </x:c>
      <x:c r="G190" s="27" t="str">
        <x:v>Runtime Common Corporate Core</x:v>
      </x:c>
      <x:c r="H190" s="27" t="str">
        <x:v>Owned by the separate Common Corporate Core and must not be duplicated in the SEBI overlay.</x:v>
      </x:c>
      <x:c r="I190" s="27" t="str">
        <x:v>https://www.indiacode.nic.in/show-data?abv=CEN&amp;actid=AC_CEN_22_29_00008_201318_1517807327856&amp;orderno=241&amp;orgactid=AC_CEN_22_29_00008_201318_1517807327856&amp;statehandle=123456789%2F1362</x:v>
      </x:c>
      <x:c r="J190" s="27" t="str">
        <x:v>LOW</x:v>
      </x:c>
    </x:row>
    <x:row r="191">
      <x:c r="A191" s="27" t="str">
        <x:v>CAP-LAW243</x:v>
      </x:c>
      <x:c r="B191" s="27" t="str">
        <x:v>Master Direction – Reserve Bank of India (Commercial Paper and Non-Convertible Debentures of original or initial maturity upto one year) Directions, 2024</x:v>
      </x:c>
      <x:c r="C191" s="27" t="str">
        <x:v>Reserve Bank of India</x:v>
      </x:c>
      <x:c r="D191" s="27" t="str">
        <x:v>Master Direction</x:v>
      </x:c>
      <x:c r="E191" s="27" t="str">
        <x:v>CAP--</x:v>
      </x:c>
      <x:c r="F191" s="27" t="str">
        <x:v>EXCLUDE – Other General Law</x:v>
      </x:c>
      <x:c r="G191" s="27" t="str">
        <x:v>Remain in owning dataset</x:v>
      </x:c>
      <x:c r="H191" s="27" t="str">
        <x:v>Not owned by the Common SEBI Listed-Entity Overlay.</x:v>
      </x:c>
      <x:c r="I191" s="27" t="str">
        <x:v>https://www.rbi.org.in/Scripts/BS_ViewMasDirections.aspx?id=12592</x:v>
      </x:c>
      <x:c r="J191" s="27" t="str">
        <x:v>LOW</x:v>
      </x:c>
    </x:row>
    <x:row r="192">
      <x:c r="A192" s="27" t="str">
        <x:v>CAP-LAW244</x:v>
      </x:c>
      <x:c r="B192" s="27" t="str">
        <x:v>Securitisation and Reconstruction of Financial Assets and Enforcement of Security Interest Act, 2002, as amended</x:v>
      </x:c>
      <x:c r="C192" s="27" t="str">
        <x:v>Ministry of Finance</x:v>
      </x:c>
      <x:c r="D192" s="27" t="str">
        <x:v>Act</x:v>
      </x:c>
      <x:c r="E192" s="27" t="str">
        <x:v>CAP--</x:v>
      </x:c>
      <x:c r="F192" s="27" t="str">
        <x:v>EXCLUDE – Other General Law</x:v>
      </x:c>
      <x:c r="G192" s="27" t="str">
        <x:v>Remain in owning dataset</x:v>
      </x:c>
      <x:c r="H192" s="27" t="str">
        <x:v>Not owned by the Common SEBI Listed-Entity Overlay.</x:v>
      </x:c>
      <x:c r="I192" s="27" t="str">
        <x:v>https://www.indiacode.nic.in/handle/123456789/2006?locale=en</x:v>
      </x:c>
      <x:c r="J192" s="27" t="str">
        <x:v>LOW</x:v>
      </x:c>
    </x:row>
    <x:row r="193">
      <x:c r="A193" s="27" t="str">
        <x:v>CAP-LAW245</x:v>
      </x:c>
      <x:c r="B193" s="27" t="str">
        <x:v>Master Direction – Reserve Bank of India (Asset Reconstruction Companies) Directions, 2024</x:v>
      </x:c>
      <x:c r="C193" s="27" t="str">
        <x:v>Reserve Bank of India</x:v>
      </x:c>
      <x:c r="D193" s="27" t="str">
        <x:v>Master Direction</x:v>
      </x:c>
      <x:c r="E193" s="27" t="str">
        <x:v>CAP-LAW244</x:v>
      </x:c>
      <x:c r="F193" s="27" t="str">
        <x:v>EXCLUDE – Other General Law</x:v>
      </x:c>
      <x:c r="G193" s="27" t="str">
        <x:v>Remain in owning dataset</x:v>
      </x:c>
      <x:c r="H193" s="27" t="str">
        <x:v>Not owned by the Common SEBI Listed-Entity Overlay.</x:v>
      </x:c>
      <x:c r="I193" s="27" t="str">
        <x:v>https://www.rbi.org.in/Scripts/BS_ViewMasDirections.aspx?id=12669</x:v>
      </x:c>
      <x:c r="J193" s="27" t="str">
        <x:v>LOW</x:v>
      </x:c>
    </x:row>
    <x:row r="194">
      <x:c r="A194" s="27" t="str">
        <x:v>CAP-LAW253</x:v>
      </x:c>
      <x:c r="B194" s="27" t="str">
        <x:v>Clarification on Regulatory Framework for Specialized Investment Funds dated April 9, 2025</x:v>
      </x:c>
      <x:c r="C194" s="27" t="str">
        <x:v>SEBI</x:v>
      </x:c>
      <x:c r="D194" s="27" t="str">
        <x:v>Circular / SIF Clarification</x:v>
      </x:c>
      <x:c r="E194" s="27" t="str">
        <x:v>CAP-LAW174</x:v>
      </x:c>
      <x:c r="F194" s="27" t="str">
        <x:v>EXCLUDE – Capital Markets Entity</x:v>
      </x:c>
      <x:c r="G194" s="27" t="str">
        <x:v>Remain in Capital Markets</x:v>
      </x:c>
      <x:c r="H194" s="27" t="str">
        <x:v>Regulates a securities-market intermediary, fund, MII, investor category or market activity rather than a company merely because it is listed.</x:v>
      </x:c>
      <x:c r="I194" s="27" t="str">
        <x:v>https://www.sebi.gov.in/legal/circulars/apr-2025/clarification-on-regulatory-framework-for-specialized-investment-funds-sif-_93401.html</x:v>
      </x:c>
      <x:c r="J194" s="27" t="str">
        <x:v>LOW</x:v>
      </x:c>
    </x:row>
    <x:row r="195">
      <x:c r="A195" s="27" t="str">
        <x:v>CAP-LAW254</x:v>
      </x:c>
      <x:c r="B195" s="27" t="str">
        <x:v>Compliance Reporting Formats for Specialized Investment Funds dated January 8, 2026</x:v>
      </x:c>
      <x:c r="C195" s="27" t="str">
        <x:v>SEBI</x:v>
      </x:c>
      <x:c r="D195" s="27" t="str">
        <x:v>Circular / Compliance Reporting</x:v>
      </x:c>
      <x:c r="E195" s="27" t="str">
        <x:v>CAP-LAW174</x:v>
      </x:c>
      <x:c r="F195" s="27" t="str">
        <x:v>EXCLUDE – Capital Markets Entity</x:v>
      </x:c>
      <x:c r="G195" s="27" t="str">
        <x:v>Remain in Capital Markets</x:v>
      </x:c>
      <x:c r="H195" s="27" t="str">
        <x:v>Regulates a securities-market intermediary, fund, MII, investor category or market activity rather than a company merely because it is listed.</x:v>
      </x:c>
      <x:c r="I195" s="27" t="str">
        <x:v>https://www.sebi.gov.in/legal/circulars/jan-2026/compliance-reporting-formats-for-specialized-investment-funds-sifs-_98987.html</x:v>
      </x:c>
      <x:c r="J195" s="27" t="str">
        <x:v>LOW</x:v>
      </x:c>
    </x:row>
    <x:row r="196">
      <x:c r="A196" s="27" t="str">
        <x:v>CAP-LAW255</x:v>
      </x:c>
      <x:c r="B196" s="27" t="str">
        <x:v>Standing Instructions for SWP/STP for Mutual Fund Units Held in Demat Form dated July 17, 2026</x:v>
      </x:c>
      <x:c r="C196" s="27" t="str">
        <x:v>SEBI</x:v>
      </x:c>
      <x:c r="D196" s="27" t="str">
        <x:v>Circular / Depository Facility</x:v>
      </x:c>
      <x:c r="E196" s="27" t="str">
        <x:v>CAP-LAW048</x:v>
      </x:c>
      <x:c r="F196" s="27" t="str">
        <x:v>EXCLUDE – Capital Markets Entity</x:v>
      </x:c>
      <x:c r="G196" s="27" t="str">
        <x:v>Remain in Capital Markets</x:v>
      </x:c>
      <x:c r="H196" s="27" t="str">
        <x:v>The instrument concerns a fund, Social Stock Exchange role or depository/fund-unit service rather than a company merely because it is listed.</x:v>
      </x:c>
      <x:c r="I196" s="27" t="str">
        <x:v>https://www.sebi.gov.in/legal/circulars/jul-2026/extending-facility-of-creating-standing-instructions-for-systematic-withdrawal-plan-swp-systematic-transfer-plan-stp-for-mutual-fund-units-held-in-demat-form_102914.html</x:v>
      </x:c>
      <x:c r="J196" s="27" t="str">
        <x:v>LOW</x:v>
      </x:c>
    </x:row>
    <x:row r="197">
      <x:c r="A197" s="27" t="str">
        <x:v>CAP-LAW256</x:v>
      </x:c>
      <x:c r="B197" s="27" t="str">
        <x:v>Modified Norms for Nomination in Demat Accounts and Mutual Fund Folios dated May 29, 2026</x:v>
      </x:c>
      <x:c r="C197" s="27" t="str">
        <x:v>SEBI</x:v>
      </x:c>
      <x:c r="D197" s="27" t="str">
        <x:v>Circular / Nomination Framework</x:v>
      </x:c>
      <x:c r="E197" s="27" t="str">
        <x:v>CAP-LAW078</x:v>
      </x:c>
      <x:c r="F197" s="27" t="str">
        <x:v>EXCLUDE – Capital Markets Entity</x:v>
      </x:c>
      <x:c r="G197" s="27" t="str">
        <x:v>Remain in Capital Markets</x:v>
      </x:c>
      <x:c r="H197" s="27" t="str">
        <x:v>Regulates a securities-market intermediary, fund, MII, investor category or market activity rather than a company merely because it is listed.</x:v>
      </x:c>
      <x:c r="I197" s="27" t="str">
        <x:v>https://www.sebi.gov.in/legal/circulars/may-2026/ease-of-doing-investments-modified-norms-for-nomination-in-demat-accounts-and-mutual-fund-folios_101703.html</x:v>
      </x:c>
      <x:c r="J197" s="27" t="str">
        <x:v>LOW</x:v>
      </x:c>
    </x:row>
    <x:row r="198">
      <x:c r="A198" s="27" t="str">
        <x:v>CAP-LAW257</x:v>
      </x:c>
      <x:c r="B198" s="27" t="str">
        <x:v>Guidelines for winding up of AIFs with respect to retention of proceeds and Inoperative Fund status dated June 16, 2026</x:v>
      </x:c>
      <x:c r="C198" s="27" t="str">
        <x:v>SEBI</x:v>
      </x:c>
      <x:c r="D198" s="27" t="str">
        <x:v>Circular / Winding-Up Framework</x:v>
      </x:c>
      <x:c r="E198" s="27" t="str">
        <x:v>CAP-LAW059</x:v>
      </x:c>
      <x:c r="F198" s="27" t="str">
        <x:v>EXCLUDE – Capital Markets Entity</x:v>
      </x:c>
      <x:c r="G198" s="27" t="str">
        <x:v>Remain in Capital Markets</x:v>
      </x:c>
      <x:c r="H198" s="27" t="str">
        <x:v>Regulates a securities-market intermediary, fund, MII, investor category or market activity rather than a company merely because it is listed.</x:v>
      </x:c>
      <x:c r="I198" s="27" t="str">
        <x:v>https://www.sebi.gov.in/legal/circulars/jun-2026/guidelines-for-winding-up-of-aifs-with-respect-to-retention-of-proceeds-and-inoperative-fund-status_102171.html</x:v>
      </x:c>
      <x:c r="J198" s="27" t="str">
        <x:v>LOW</x:v>
      </x:c>
    </x:row>
    <x:row r="199">
      <x:c r="A199" s="27" t="str">
        <x:v>CAP-LAW258</x:v>
      </x:c>
      <x:c r="B199" s="27" t="str">
        <x:v>Green-Channel: AIF Rollout Upon Document Acknowledgement (GARUDA) Mechanism dated July 30, 2026</x:v>
      </x:c>
      <x:c r="C199" s="27" t="str">
        <x:v>SEBI</x:v>
      </x:c>
      <x:c r="D199" s="27" t="str">
        <x:v>Circular / Scheme Launch Framework</x:v>
      </x:c>
      <x:c r="E199" s="27" t="str">
        <x:v>CAP-LAW059</x:v>
      </x:c>
      <x:c r="F199" s="27" t="str">
        <x:v>EXCLUDE – Capital Markets Entity</x:v>
      </x:c>
      <x:c r="G199" s="27" t="str">
        <x:v>Remain in Capital Markets</x:v>
      </x:c>
      <x:c r="H199" s="27" t="str">
        <x:v>Regulates a securities-market intermediary, fund, MII, investor category or market activity rather than a company merely because it is listed.</x:v>
      </x:c>
      <x:c r="I199" s="27" t="str">
        <x:v>https://www.sebi.gov.in/legal/circulars/jul-2026/-green-channel-aif-rollout-upon-document-acknowledgement-garuda-mechanism-for-processing-of-placement-memorandum-of-alternative-investment-funds-aifs-filed-with-sebi_103241.html</x:v>
      </x:c>
      <x:c r="J199" s="27" t="str">
        <x:v>LOW</x:v>
      </x:c>
    </x:row>
    <x:row r="200">
      <x:c r="A200" s="27" t="str">
        <x:v>CAP-LAW259</x:v>
      </x:c>
      <x:c r="B200" s="27" t="str">
        <x:v>Format of Disclosure Document for Portfolio Managers dated September 9, 2025</x:v>
      </x:c>
      <x:c r="C200" s="27" t="str">
        <x:v>SEBI</x:v>
      </x:c>
      <x:c r="D200" s="27" t="str">
        <x:v>Circular</x:v>
      </x:c>
      <x:c r="E200" s="27" t="str">
        <x:v>CAP-LAW044</x:v>
      </x:c>
      <x:c r="F200" s="27" t="str">
        <x:v>EXCLUDE – Capital Markets Entity</x:v>
      </x:c>
      <x:c r="G200" s="27" t="str">
        <x:v>Remain in Capital Markets</x:v>
      </x:c>
      <x:c r="H200" s="27" t="str">
        <x:v>Regulates a securities-market intermediary, fund, MII, investor category or market activity rather than a company merely because it is listed.</x:v>
      </x:c>
      <x:c r="I200" s="27" t="str">
        <x:v>https://www.sebi.gov.in/legal/circulars/sep-2025/format-of-disclosure-document-for-portfolio-managers_96479.html</x:v>
      </x:c>
      <x:c r="J200" s="27" t="str">
        <x:v>LOW</x:v>
      </x:c>
    </x:row>
    <x:row r="201">
      <x:c r="A201" s="27" t="str">
        <x:v>CAP-LAW260</x:v>
      </x:c>
      <x:c r="B201" s="27" t="str">
        <x:v>Transfer of portfolios of clients (PMS business) by Portfolio Managers dated October 24, 2025</x:v>
      </x:c>
      <x:c r="C201" s="27" t="str">
        <x:v>SEBI</x:v>
      </x:c>
      <x:c r="D201" s="27" t="str">
        <x:v>Circular</x:v>
      </x:c>
      <x:c r="E201" s="27" t="str">
        <x:v>CAP-LAW044</x:v>
      </x:c>
      <x:c r="F201" s="27" t="str">
        <x:v>EXCLUDE – Capital Markets Entity</x:v>
      </x:c>
      <x:c r="G201" s="27" t="str">
        <x:v>Remain in Capital Markets</x:v>
      </x:c>
      <x:c r="H201" s="27" t="str">
        <x:v>Regulates a securities-market intermediary, fund, MII, investor category or market activity rather than a company merely because it is listed.</x:v>
      </x:c>
      <x:c r="I201" s="27" t="str">
        <x:v>https://www.sebi.gov.in/legal/circulars/oct-2025/transfer-of-portfolios-of-clients-pms-business-by-portfolio-managers-_97443.html</x:v>
      </x:c>
      <x:c r="J201" s="27" t="str">
        <x:v>LOW</x:v>
      </x:c>
    </x:row>
    <x:row r="202">
      <x:c r="A202" s="27" t="str">
        <x:v>CAP-LAW261</x:v>
      </x:c>
      <x:c r="B202" s="27" t="str">
        <x:v>Relaxation in certification requirement for Persons Associated with Research Services — Sales and other non-core services dated March 11, 2026</x:v>
      </x:c>
      <x:c r="C202" s="27" t="str">
        <x:v>SEBI</x:v>
      </x:c>
      <x:c r="D202" s="27" t="str">
        <x:v>Circular</x:v>
      </x:c>
      <x:c r="E202" s="27" t="str">
        <x:v>CAP-LAW057</x:v>
      </x:c>
      <x:c r="F202" s="27" t="str">
        <x:v>EXCLUDE – Capital Markets Entity</x:v>
      </x:c>
      <x:c r="G202" s="27" t="str">
        <x:v>Remain in Capital Markets</x:v>
      </x:c>
      <x:c r="H202" s="27" t="str">
        <x:v>Regulates a securities-market intermediary, fund, MII, investor category or market activity rather than a company merely because it is listed.</x:v>
      </x:c>
      <x:c r="I202" s="27" t="str">
        <x:v>https://www.sebi.gov.in/legal/circulars/mar-2026/ease-of-doing-business-relaxation-in-certification-requirement-for-persons-associated-with-research-services-pars-sales-and-other-non-core-services_100249.html</x:v>
      </x:c>
      <x:c r="J202" s="27" t="str">
        <x:v>LOW</x:v>
      </x:c>
    </x:row>
    <x:row r="203">
      <x:c r="A203" s="27" t="str">
        <x:v>CAP-LAW262</x:v>
      </x:c>
      <x:c r="B203" s="27" t="str">
        <x:v>Clarification on eligibility of members of the Institute of Cost Accountants of India to conduct annual audit of Investment Advisers dated March 25, 2026</x:v>
      </x:c>
      <x:c r="C203" s="27" t="str">
        <x:v>SEBI</x:v>
      </x:c>
      <x:c r="D203" s="27" t="str">
        <x:v>Circular</x:v>
      </x:c>
      <x:c r="E203" s="27" t="str">
        <x:v>CAP-LAW058</x:v>
      </x:c>
      <x:c r="F203" s="27" t="str">
        <x:v>EXCLUDE – Capital Markets Entity</x:v>
      </x:c>
      <x:c r="G203" s="27" t="str">
        <x:v>Remain in Capital Markets</x:v>
      </x:c>
      <x:c r="H203" s="27" t="str">
        <x:v>Regulates a securities-market intermediary, fund, MII, investor category or market activity rather than a company merely because it is listed.</x:v>
      </x:c>
      <x:c r="I203" s="27" t="str">
        <x:v>https://www.sebi.gov.in/legal/circulars/mar-2026/clarification-regarding-eligibility-of-members-of-the-institute-of-cost-accountants-of-india-to-conduct-annual-audit-of-investment-advisers_100561.html</x:v>
      </x:c>
      <x:c r="J203" s="27" t="str">
        <x:v>LOW</x:v>
      </x:c>
    </x:row>
    <x:row r="204">
      <x:c r="A204" s="27" t="str">
        <x:v>CAP-LAW263</x:v>
      </x:c>
      <x:c r="B204" s="27" t="str">
        <x:v>Relaxation in certification requirement for Persons Associated with Investment Advice — Sales and other non-core services dated June 24, 2026</x:v>
      </x:c>
      <x:c r="C204" s="27" t="str">
        <x:v>SEBI</x:v>
      </x:c>
      <x:c r="D204" s="27" t="str">
        <x:v>Circular</x:v>
      </x:c>
      <x:c r="E204" s="27" t="str">
        <x:v>CAP-LAW058</x:v>
      </x:c>
      <x:c r="F204" s="27" t="str">
        <x:v>EXCLUDE – Capital Markets Entity</x:v>
      </x:c>
      <x:c r="G204" s="27" t="str">
        <x:v>Remain in Capital Markets</x:v>
      </x:c>
      <x:c r="H204" s="27" t="str">
        <x:v>Regulates a securities-market intermediary, fund, MII, investor category or market activity rather than a company merely because it is listed.</x:v>
      </x:c>
      <x:c r="I204" s="27" t="str">
        <x:v>https://www.sebi.gov.in/legal/circulars/jun-2026/ease-of-doing-business-relaxation-in-certification-requirement-for-persons-associated-with-investment-advice-paia-sales-and-other-non-core-services_102385.html</x:v>
      </x:c>
      <x:c r="J204" s="27" t="str">
        <x:v>LOW</x:v>
      </x:c>
    </x:row>
    <x:row r="205">
      <x:c r="A205" s="27" t="str">
        <x:v>CAP-LAW265</x:v>
      </x:c>
      <x:c r="B205" s="27" t="str">
        <x:v>Review of Framework for Conversion of Private Listed InvIT into Public InvIT dated August 8, 2025</x:v>
      </x:c>
      <x:c r="C205" s="27" t="str">
        <x:v>SEBI</x:v>
      </x:c>
      <x:c r="D205" s="27" t="str">
        <x:v>Circular</x:v>
      </x:c>
      <x:c r="E205" s="27" t="str">
        <x:v>CAP-LAW055</x:v>
      </x:c>
      <x:c r="F205" s="27" t="str">
        <x:v>EXCLUDE – Capital Markets Entity</x:v>
      </x:c>
      <x:c r="G205" s="27" t="str">
        <x:v>Remain in Capital Markets</x:v>
      </x:c>
      <x:c r="H205" s="27" t="str">
        <x:v>Regulates a securities-market intermediary, fund, MII, investor category or market activity rather than a company merely because it is listed.</x:v>
      </x:c>
      <x:c r="I205" s="27" t="str">
        <x:v>https://www.sebi.gov.in/legal/circulars/aug-2025/review-of-framework-for-conversion-of-private-listed-invit-into-public-invit_95943.html</x:v>
      </x:c>
      <x:c r="J205" s="27" t="str">
        <x:v>LOW</x:v>
      </x:c>
    </x:row>
    <x:row r="206">
      <x:c r="A206" s="27" t="str">
        <x:v>CAP-LAW266</x:v>
      </x:c>
      <x:c r="B206" s="27" t="str">
        <x:v>Status of SPVs Post Conclusion or Termination of Concession Agreement dated May 15, 2026</x:v>
      </x:c>
      <x:c r="C206" s="27" t="str">
        <x:v>SEBI</x:v>
      </x:c>
      <x:c r="D206" s="27" t="str">
        <x:v>Circular</x:v>
      </x:c>
      <x:c r="E206" s="27" t="str">
        <x:v>CAP-LAW055</x:v>
      </x:c>
      <x:c r="F206" s="27" t="str">
        <x:v>EXCLUDE – Capital Markets Entity</x:v>
      </x:c>
      <x:c r="G206" s="27" t="str">
        <x:v>Remain in Capital Markets</x:v>
      </x:c>
      <x:c r="H206" s="27" t="str">
        <x:v>Regulates a securities-market intermediary, fund, MII, investor category or market activity rather than a company merely because it is listed.</x:v>
      </x:c>
      <x:c r="I206" s="27" t="str">
        <x:v>https://www.sebi.gov.in/legal/circulars/may-2026/status-of-spvs-post-conclusion-or-termination-of-concession-agreement_101467.html</x:v>
      </x:c>
      <x:c r="J206" s="27" t="str">
        <x:v>LOW</x:v>
      </x:c>
    </x:row>
    <x:row r="207">
      <x:c r="A207" s="27" t="str">
        <x:v>CAP-LAW267</x:v>
      </x:c>
      <x:c r="B207" s="27" t="str">
        <x:v>Securities and Exchange Board of India (KYC (Know Your Client) Registration Agency) Regulations, 2011 [last amended February 10, 2025]</x:v>
      </x:c>
      <x:c r="C207" s="27" t="str">
        <x:v>SEBI</x:v>
      </x:c>
      <x:c r="D207" s="27" t="str">
        <x:v>Regulations</x:v>
      </x:c>
      <x:c r="E207" s="27" t="str">
        <x:v>CAP-LAW001</x:v>
      </x:c>
      <x:c r="F207" s="27" t="str">
        <x:v>EXCLUDE – Capital Markets Entity</x:v>
      </x:c>
      <x:c r="G207" s="27" t="str">
        <x:v>Remain in Capital Markets</x:v>
      </x:c>
      <x:c r="H207" s="27" t="str">
        <x:v>Regulates a securities-market intermediary, fund, MII, investor category or market activity rather than a company merely because it is listed.</x:v>
      </x:c>
      <x:c r="I207" s="27" t="str">
        <x:v>https://www.sebi.gov.in/legal/regulations/feb-2025/securities-and-exchange-board-of-india-kyc-know-your-client-registration-agency-regulations-2011-last-amended-on-february-10-2025-_92423.html</x:v>
      </x:c>
      <x:c r="J207" s="27" t="str">
        <x:v>LOW</x:v>
      </x:c>
    </x:row>
    <x:row r="208">
      <x:c r="A208" s="27" t="str">
        <x:v>CAP-LAW268</x:v>
      </x:c>
      <x:c r="B208" s="27" t="str">
        <x:v>Uploading of KYC information by KRAs to Central KYC Records Registry dated June 6, 2024</x:v>
      </x:c>
      <x:c r="C208" s="27" t="str">
        <x:v>SEBI</x:v>
      </x:c>
      <x:c r="D208" s="27" t="str">
        <x:v>Circular</x:v>
      </x:c>
      <x:c r="E208" s="27" t="str">
        <x:v>CAP-LAW096</x:v>
      </x:c>
      <x:c r="F208" s="27" t="str">
        <x:v>EXCLUDE – Capital Markets Entity</x:v>
      </x:c>
      <x:c r="G208" s="27" t="str">
        <x:v>Remain in Capital Markets</x:v>
      </x:c>
      <x:c r="H208" s="27" t="str">
        <x:v>Regulates a securities-market intermediary, fund, MII, investor category or market activity rather than a company merely because it is listed.</x:v>
      </x:c>
      <x:c r="I208" s="27" t="str">
        <x:v>https://www.sebi.gov.in/legal/circulars/jun-2024/uploading-of-kyc-information-by-kyc-registration-agencies-kras-to-central-kyc-records-registry-ckycrr-_84006.html</x:v>
      </x:c>
      <x:c r="J208" s="27" t="str">
        <x:v>LOW</x:v>
      </x:c>
    </x:row>
    <x:row r="209">
      <x:c r="A209" s="27" t="str">
        <x:v>CAP-LAW269</x:v>
      </x:c>
      <x:c r="B209" s="27" t="str">
        <x:v>Centralization of FATCA and CRS certifications at KRAs dated February 20, 2024</x:v>
      </x:c>
      <x:c r="C209" s="27" t="str">
        <x:v>SEBI</x:v>
      </x:c>
      <x:c r="D209" s="27" t="str">
        <x:v>Circular</x:v>
      </x:c>
      <x:c r="E209" s="27" t="str">
        <x:v>CAP-LAW096</x:v>
      </x:c>
      <x:c r="F209" s="27" t="str">
        <x:v>EXCLUDE – Capital Markets Entity</x:v>
      </x:c>
      <x:c r="G209" s="27" t="str">
        <x:v>Remain in Capital Markets</x:v>
      </x:c>
      <x:c r="H209" s="27" t="str">
        <x:v>Regulates a securities-market intermediary, fund, MII, investor category or market activity rather than a company merely because it is listed.</x:v>
      </x:c>
      <x:c r="I209" s="27" t="str">
        <x:v>https://www.sebi.gov.in/legal/circulars/feb-2024/centralization-of-certifications-under-foreign-account-tax-compliance-act-fatca-and-common-reporting-standard-crs-at-kyc-registration-agencies-kras-_81583.html</x:v>
      </x:c>
      <x:c r="J209" s="27" t="str">
        <x:v>LOW</x:v>
      </x:c>
    </x:row>
    <x:row r="210">
      <x:c r="A210" s="27" t="str">
        <x:v>CAP-LAW270</x:v>
      </x:c>
      <x:c r="B210" s="27" t="str">
        <x:v>Review of validation of KYC records by KRAs under Risk Management Framework dated May 14, 2024</x:v>
      </x:c>
      <x:c r="C210" s="27" t="str">
        <x:v>SEBI</x:v>
      </x:c>
      <x:c r="D210" s="27" t="str">
        <x:v>Circular</x:v>
      </x:c>
      <x:c r="E210" s="27" t="str">
        <x:v>CAP-LAW096</x:v>
      </x:c>
      <x:c r="F210" s="27" t="str">
        <x:v>EXCLUDE – Capital Markets Entity</x:v>
      </x:c>
      <x:c r="G210" s="27" t="str">
        <x:v>Remain in Capital Markets</x:v>
      </x:c>
      <x:c r="H210" s="27" t="str">
        <x:v>Regulates a securities-market intermediary, fund, MII, investor category or market activity rather than a company merely because it is listed.</x:v>
      </x:c>
      <x:c r="I210" s="27" t="str">
        <x:v>https://www.sebi.gov.in/legal/circulars/may-2024/review-of-validation-of-kyc-records-by-kras-under-risk-management-framework-_83367.html</x:v>
      </x:c>
      <x:c r="J210" s="27" t="str">
        <x:v>LOW</x:v>
      </x:c>
    </x:row>
    <x:row r="211">
      <x:c r="A211" s="27" t="str">
        <x:v>CAP-LAW271</x:v>
      </x:c>
      <x:c r="B211" s="27" t="str">
        <x:v>Accessibility and Inclusiveness of Digital KYC to Persons with Disabilities dated May 23, 2025</x:v>
      </x:c>
      <x:c r="C211" s="27" t="str">
        <x:v>SEBI</x:v>
      </x:c>
      <x:c r="D211" s="27" t="str">
        <x:v>Circular</x:v>
      </x:c>
      <x:c r="E211" s="27" t="str">
        <x:v>CAP-LAW096</x:v>
      </x:c>
      <x:c r="F211" s="27" t="str">
        <x:v>EXCLUDE – Capital Markets Entity</x:v>
      </x:c>
      <x:c r="G211" s="27" t="str">
        <x:v>Remain in Capital Markets</x:v>
      </x:c>
      <x:c r="H211" s="27" t="str">
        <x:v>Regulates a securities-market intermediary, fund, MII, investor category or market activity rather than a company merely because it is listed.</x:v>
      </x:c>
      <x:c r="I211" s="27" t="str">
        <x:v>https://www.sebi.gov.in/legal/circulars/may-2025/accessibility-and-inclusiveness-of-digital-kyc-to-persons-with-disabilities_94096.html</x:v>
      </x:c>
      <x:c r="J211" s="27" t="str">
        <x:v>LOW</x:v>
      </x:c>
    </x:row>
    <x:row r="212">
      <x:c r="A212" s="27" t="str">
        <x:v>CAP-LAW272</x:v>
      </x:c>
      <x:c r="B212" s="27" t="str">
        <x:v>Relaxation on geo-tagging requirement in India for NRIs while undertaking re-KYC dated December 10, 2025</x:v>
      </x:c>
      <x:c r="C212" s="27" t="str">
        <x:v>SEBI</x:v>
      </x:c>
      <x:c r="D212" s="27" t="str">
        <x:v>Circular</x:v>
      </x:c>
      <x:c r="E212" s="27" t="str">
        <x:v>CAP-LAW096</x:v>
      </x:c>
      <x:c r="F212" s="27" t="str">
        <x:v>EXCLUDE – Capital Markets Entity</x:v>
      </x:c>
      <x:c r="G212" s="27" t="str">
        <x:v>Remain in Capital Markets</x:v>
      </x:c>
      <x:c r="H212" s="27" t="str">
        <x:v>Regulates a securities-market intermediary, fund, MII, investor category or market activity rather than a company merely because it is listed.</x:v>
      </x:c>
      <x:c r="I212" s="27" t="str">
        <x:v>https://www.sebi.gov.in/legal/circulars/dec-2025/relaxation-on-geo-tagging-requirement-in-india-for-nris-while-undertaking-re-kyc_98284.html</x:v>
      </x:c>
      <x:c r="J212" s="27" t="str">
        <x:v>LOW</x:v>
      </x:c>
    </x:row>
    <x:row r="213">
      <x:c r="A213" s="27" t="str">
        <x:v>CAP-LAW273</x:v>
      </x:c>
      <x:c r="B213" s="27" t="str">
        <x:v>Unlawful Activities (Prevention) Act, 1967, as amended</x:v>
      </x:c>
      <x:c r="C213" s="27" t="str">
        <x:v>Ministry of Home Affairs</x:v>
      </x:c>
      <x:c r="D213" s="27" t="str">
        <x:v>Act</x:v>
      </x:c>
      <x:c r="E213" s="27" t="str">
        <x:v>CAP--</x:v>
      </x:c>
      <x:c r="F213" s="27" t="str">
        <x:v>EXCLUDE – Other General Law</x:v>
      </x:c>
      <x:c r="G213" s="27" t="str">
        <x:v>Remain in owning dataset</x:v>
      </x:c>
      <x:c r="H213" s="27" t="str">
        <x:v>Not owned by the Common SEBI Listed-Entity Overlay.</x:v>
      </x:c>
      <x:c r="I213" s="27" t="str">
        <x:v>https://www.mha.gov.in/en/acts</x:v>
      </x:c>
      <x:c r="J213" s="27" t="str">
        <x:v>LOW</x:v>
      </x:c>
    </x:row>
    <x:row r="214">
      <x:c r="A214" s="27" t="str">
        <x:v>CAP-LAW274</x:v>
      </x:c>
      <x:c r="B214" s="27" t="str">
        <x:v>Weapons of Mass Destruction and their Delivery Systems (Prohibition of Unlawful Activities) Act, 2005, as amended</x:v>
      </x:c>
      <x:c r="C214" s="27" t="str">
        <x:v>Government of India</x:v>
      </x:c>
      <x:c r="D214" s="27" t="str">
        <x:v>Act</x:v>
      </x:c>
      <x:c r="E214" s="27" t="str">
        <x:v>CAP--</x:v>
      </x:c>
      <x:c r="F214" s="27" t="str">
        <x:v>EXCLUDE – Other General Law</x:v>
      </x:c>
      <x:c r="G214" s="27" t="str">
        <x:v>Remain in owning dataset</x:v>
      </x:c>
      <x:c r="H214" s="27" t="str">
        <x:v>Not owned by the Common SEBI Listed-Entity Overlay.</x:v>
      </x:c>
      <x:c r="I214" s="27" t="str">
        <x:v>https://fiuindia.gov.in/files/AML_Legislation/notification.html</x:v>
      </x:c>
      <x:c r="J214" s="27" t="str">
        <x:v>LOW</x:v>
      </x:c>
    </x:row>
    <x:row r="215">
      <x:c r="A215" s="27" t="str">
        <x:v>CAP-LAW275</x:v>
      </x:c>
      <x:c r="B215" s="27" t="str">
        <x:v>Procedure for implementation of Section 12A of the WMD Act — directions to stock exchanges and registered intermediaries dated April 26, 2023</x:v>
      </x:c>
      <x:c r="C215" s="27" t="str">
        <x:v>SEBI</x:v>
      </x:c>
      <x:c r="D215" s="27" t="str">
        <x:v>Circular</x:v>
      </x:c>
      <x:c r="E215" s="27" t="str">
        <x:v>CAP-LAW274</x:v>
      </x:c>
      <x:c r="F215" s="27" t="str">
        <x:v>EXCLUDE – Capital Markets Entity</x:v>
      </x:c>
      <x:c r="G215" s="27" t="str">
        <x:v>Remain in Capital Markets</x:v>
      </x:c>
      <x:c r="H215" s="27" t="str">
        <x:v>Regulates a securities-market intermediary, fund, MII, investor category or market activity rather than a company merely because it is listed.</x:v>
      </x:c>
      <x:c r="I215" s="27" t="str">
        <x:v>https://www.sebi.gov.in/</x:v>
      </x:c>
      <x:c r="J215" s="27" t="str">
        <x:v>LOW</x:v>
      </x:c>
    </x:row>
    <x:row r="216">
      <x:c r="A216" s="27" t="str">
        <x:v>CAP-LAW276</x:v>
      </x:c>
      <x:c r="B216" s="27" t="str">
        <x:v>Income-tax Act, 1961 and Income-tax Rules, 1962 — FATCA/CRS Rules 114F to 114H, as amended</x:v>
      </x:c>
      <x:c r="C216" s="27" t="str">
        <x:v>Central Board of Direct Taxes</x:v>
      </x:c>
      <x:c r="D216" s="27" t="str">
        <x:v>Act / Rules</x:v>
      </x:c>
      <x:c r="E216" s="27" t="str">
        <x:v>CAP--</x:v>
      </x:c>
      <x:c r="F216" s="27" t="str">
        <x:v>EXCLUDE – Other General Law</x:v>
      </x:c>
      <x:c r="G216" s="27" t="str">
        <x:v>Remain in owning dataset</x:v>
      </x:c>
      <x:c r="H216" s="27" t="str">
        <x:v>Not owned by the Common SEBI Listed-Entity Overlay.</x:v>
      </x:c>
      <x:c r="I216" s="27" t="str">
        <x:v>https://www.incometax.gov.in/</x:v>
      </x:c>
      <x:c r="J216" s="27" t="str">
        <x:v>LOW</x:v>
      </x:c>
    </x:row>
    <x:row r="217">
      <x:c r="A217" s="27" t="str">
        <x:v>CAP-LAW277</x:v>
      </x:c>
      <x:c r="B217" s="27" t="str">
        <x:v>Aadhaar Act, 2016 and Aadhaar (Authentication and Offline Verification) Regulations, 2021, as amended</x:v>
      </x:c>
      <x:c r="C217" s="27" t="str">
        <x:v>Unique Identification Authority of India</x:v>
      </x:c>
      <x:c r="D217" s="27" t="str">
        <x:v>Act / Regulations</x:v>
      </x:c>
      <x:c r="E217" s="27" t="str">
        <x:v>CAP--</x:v>
      </x:c>
      <x:c r="F217" s="27" t="str">
        <x:v>EXCLUDE – Other General Law</x:v>
      </x:c>
      <x:c r="G217" s="27" t="str">
        <x:v>Remain in owning dataset</x:v>
      </x:c>
      <x:c r="H217" s="27" t="str">
        <x:v>Not owned by the Common SEBI Listed-Entity Overlay.</x:v>
      </x:c>
      <x:c r="I217" s="27" t="str">
        <x:v>https://uidai.gov.in/en/about-uidai/legal-framework/updated-regulation.html</x:v>
      </x:c>
      <x:c r="J217" s="27" t="str">
        <x:v>LOW</x:v>
      </x:c>
    </x:row>
    <x:row r="218">
      <x:c r="A218" s="27" t="str">
        <x:v>CAP-LAW278</x:v>
      </x:c>
      <x:c r="B218" s="27" t="str">
        <x:v>Publishing Investor Charter for KYC Registration Agencies on their websites dated May 6, 2025</x:v>
      </x:c>
      <x:c r="C218" s="27" t="str">
        <x:v>SEBI</x:v>
      </x:c>
      <x:c r="D218" s="27" t="str">
        <x:v>Circular</x:v>
      </x:c>
      <x:c r="E218" s="27" t="str">
        <x:v>CAP-LAW267</x:v>
      </x:c>
      <x:c r="F218" s="27" t="str">
        <x:v>EXCLUDE – Capital Markets Entity</x:v>
      </x:c>
      <x:c r="G218" s="27" t="str">
        <x:v>Remain in Capital Markets</x:v>
      </x:c>
      <x:c r="H218" s="27" t="str">
        <x:v>Regulates a securities-market intermediary, fund, MII, investor category or market activity rather than a company merely because it is listed.</x:v>
      </x:c>
      <x:c r="I218" s="27" t="str">
        <x:v>https://www.sebi.gov.in/legal/circulars/may-2025/publishing-investor-charter-for-kyc-know-your-client-registration-agencies-kras-on-their-websites-_93811.html</x:v>
      </x:c>
      <x:c r="J218" s="27" t="str">
        <x:v>LOW</x:v>
      </x:c>
    </x:row>
    <x:row r="219">
      <x:c r="A219" s="27" t="str">
        <x:v>CAP-LAW279</x:v>
      </x:c>
      <x:c r="B219" s="27" t="str">
        <x:v>Securities and Exchange Board of India directions for implementation of Section 51A of UAPA dated March 25, 2021</x:v>
      </x:c>
      <x:c r="C219" s="27" t="str">
        <x:v>SEBI</x:v>
      </x:c>
      <x:c r="D219" s="27" t="str">
        <x:v>Circular</x:v>
      </x:c>
      <x:c r="E219" s="27" t="str">
        <x:v>CAP-LAW273</x:v>
      </x:c>
      <x:c r="F219" s="27" t="str">
        <x:v>EXCLUDE – Capital Markets Entity</x:v>
      </x:c>
      <x:c r="G219" s="27" t="str">
        <x:v>Remain in Capital Markets</x:v>
      </x:c>
      <x:c r="H219" s="27" t="str">
        <x:v>Regulates a securities-market intermediary, fund, MII, investor category or market activity rather than a company merely because it is listed.</x:v>
      </x:c>
      <x:c r="I219" s="27" t="str">
        <x:v>https://www.sebi.gov.in/legal/circulars/mar-2021/combating-financing-of-terrorism-cft-under-unlawful-activities-prevention-act-1967-directions-to-stock-exchanges-depositories-and-all-registered-intermediaries_49645.html</x:v>
      </x:c>
      <x:c r="J219" s="27" t="str">
        <x:v>LOW</x:v>
      </x:c>
    </x:row>
    <x:row r="220">
      <x:c r="A220" s="27" t="str">
        <x:v>CAP-LAW280</x:v>
      </x:c>
      <x:c r="B220" s="27" t="str">
        <x:v>Ministry of Home Affairs Procedure for implementation of Section 51A of UAPA dated February 2, 2021, as modified through April 22, 2024</x:v>
      </x:c>
      <x:c r="C220" s="27" t="str">
        <x:v>Ministry of Home Affairs</x:v>
      </x:c>
      <x:c r="D220" s="27" t="str">
        <x:v>Government Order</x:v>
      </x:c>
      <x:c r="E220" s="27" t="str">
        <x:v>CAP-LAW273</x:v>
      </x:c>
      <x:c r="F220" s="27" t="str">
        <x:v>EXCLUDE – Other General Law</x:v>
      </x:c>
      <x:c r="G220" s="27" t="str">
        <x:v>Remain in owning dataset</x:v>
      </x:c>
      <x:c r="H220" s="27" t="str">
        <x:v>Not owned by the Common SEBI Listed-Entity Overlay.</x:v>
      </x:c>
      <x:c r="I220" s="27" t="str">
        <x:v>https://www.mha.gov.in/sites/default/files/2023-05/ProcedureImplementationSection51A_04052023.pdf</x:v>
      </x:c>
      <x:c r="J220" s="27" t="str">
        <x:v>LOW</x:v>
      </x:c>
    </x:row>
    <x:row r="221">
      <x:c r="A221" s="27" t="str">
        <x:v>CAP-LAW281</x:v>
      </x:c>
      <x:c r="B221" s="27" t="str">
        <x:v>Prevention of Money-laundering (Maintenance of Records) Amendment Rules, 2024 dated July 19, 2024</x:v>
      </x:c>
      <x:c r="C221" s="27" t="str">
        <x:v>Ministry of Finance / Department of Revenue</x:v>
      </x:c>
      <x:c r="D221" s="27" t="str">
        <x:v>Amendment Rules</x:v>
      </x:c>
      <x:c r="E221" s="27" t="str">
        <x:v>CAP-LAW010</x:v>
      </x:c>
      <x:c r="F221" s="27" t="str">
        <x:v>EXCLUDE – Other General Law</x:v>
      </x:c>
      <x:c r="G221" s="27" t="str">
        <x:v>Remain in owning dataset</x:v>
      </x:c>
      <x:c r="H221" s="27" t="str">
        <x:v>Not owned by the Common SEBI Listed-Entity Overlay.</x:v>
      </x:c>
      <x:c r="I221" s="27" t="str">
        <x:v>https://testbed.ckycindia.in/ckyc/?r=notification</x:v>
      </x:c>
      <x:c r="J221" s="27" t="str">
        <x:v>LOW</x:v>
      </x:c>
    </x:row>
    <x:row r="222">
      <x:c r="A222" s="27" t="str">
        <x:v>CAP-LAW282</x:v>
      </x:c>
      <x:c r="B222" s="27" t="str">
        <x:v>FIU-IND FINnet 2.0 reporting formats, reporting-entity registration and filing framework, as updated</x:v>
      </x:c>
      <x:c r="C222" s="27" t="str">
        <x:v>Financial Intelligence Unit – India</x:v>
      </x:c>
      <x:c r="D222" s="27" t="str">
        <x:v>Operational Reporting Framework</x:v>
      </x:c>
      <x:c r="E222" s="27" t="str">
        <x:v>CAP-LAW010</x:v>
      </x:c>
      <x:c r="F222" s="27" t="str">
        <x:v>EXCLUDE – Other General Law</x:v>
      </x:c>
      <x:c r="G222" s="27" t="str">
        <x:v>Remain in owning dataset</x:v>
      </x:c>
      <x:c r="H222" s="27" t="str">
        <x:v>Not owned by the Common SEBI Listed-Entity Overlay.</x:v>
      </x:c>
      <x:c r="I222" s="27" t="str">
        <x:v>https://fiuindia.gov.in/files/downloads/downloads.html</x:v>
      </x:c>
      <x:c r="J222" s="27" t="str">
        <x:v>LOW</x:v>
      </x:c>
    </x:row>
    <x:row r="223">
      <x:c r="A223" s="27" t="str">
        <x:v>CAP-LAW283</x:v>
      </x:c>
      <x:c r="B223" s="27" t="str">
        <x:v>FATF High-Risk Jurisdictions subject to a Call for Action dated June 19, 2026</x:v>
      </x:c>
      <x:c r="C223" s="27" t="str">
        <x:v>Financial Action Task Force</x:v>
      </x:c>
      <x:c r="D223" s="27" t="str">
        <x:v>International Public Statement</x:v>
      </x:c>
      <x:c r="E223" s="27" t="str">
        <x:v>CAP--</x:v>
      </x:c>
      <x:c r="F223" s="27" t="str">
        <x:v>EXCLUDE – Other General Law</x:v>
      </x:c>
      <x:c r="G223" s="27" t="str">
        <x:v>Remain in owning dataset</x:v>
      </x:c>
      <x:c r="H223" s="27" t="str">
        <x:v>Not owned by the Common SEBI Listed-Entity Overlay.</x:v>
      </x:c>
      <x:c r="I223" s="27" t="str">
        <x:v>https://www.fatf-gafi.org/en/publications/High-risk-and-other-monitored-jurisdictions/call-for-action-june-2026.html</x:v>
      </x:c>
      <x:c r="J223" s="27" t="str">
        <x:v>LOW</x:v>
      </x:c>
    </x:row>
    <x:row r="224">
      <x:c r="A224" s="27" t="str">
        <x:v>CAP-LAW284</x:v>
      </x:c>
      <x:c r="B224" s="27" t="str">
        <x:v>FATF Jurisdictions under Increased Monitoring dated June 19, 2026</x:v>
      </x:c>
      <x:c r="C224" s="27" t="str">
        <x:v>Financial Action Task Force</x:v>
      </x:c>
      <x:c r="D224" s="27" t="str">
        <x:v>International Public Statement</x:v>
      </x:c>
      <x:c r="E224" s="27" t="str">
        <x:v>CAP--</x:v>
      </x:c>
      <x:c r="F224" s="27" t="str">
        <x:v>EXCLUDE – Other General Law</x:v>
      </x:c>
      <x:c r="G224" s="27" t="str">
        <x:v>Remain in owning dataset</x:v>
      </x:c>
      <x:c r="H224" s="27" t="str">
        <x:v>Not owned by the Common SEBI Listed-Entity Overlay.</x:v>
      </x:c>
      <x:c r="I224" s="27" t="str">
        <x:v>https://www.fatf-gafi.org/en/publications/High-risk-and-other-monitored-jurisdictions/increased-monitoring-june-2026.html</x:v>
      </x:c>
      <x:c r="J224" s="27" t="str">
        <x:v>LOW</x:v>
      </x:c>
    </x:row>
    <x:row r="225">
      <x:c r="A225" s="27" t="str">
        <x:v>CAP-LAW286</x:v>
      </x:c>
      <x:c r="B225" s="27" t="str">
        <x:v>Securities and Exchange Board of India (Stock Brokers) Regulations, 2026</x:v>
      </x:c>
      <x:c r="C225" s="27" t="str">
        <x:v>SEBI</x:v>
      </x:c>
      <x:c r="D225" s="27" t="str">
        <x:v>Regulations</x:v>
      </x:c>
      <x:c r="E225" s="27" t="str">
        <x:v>CAP-LAW001</x:v>
      </x:c>
      <x:c r="F225" s="27" t="str">
        <x:v>EXCLUDE – Capital Markets Entity</x:v>
      </x:c>
      <x:c r="G225" s="27" t="str">
        <x:v>Remain in Capital Markets</x:v>
      </x:c>
      <x:c r="H225" s="27" t="str">
        <x:v>Regulates a securities-market intermediary, fund, MII, investor category or market activity rather than a company merely because it is listed.</x:v>
      </x:c>
      <x:c r="I225" s="27" t="str">
        <x:v>https://www.sebi.gov.in/legal/regulations/jan-2026/securities-and-exchange-board-of-india-stock-brokers-regulations-2026_98974.html</x:v>
      </x:c>
      <x:c r="J225" s="27" t="str">
        <x:v>LOW</x:v>
      </x:c>
    </x:row>
    <x:row r="226">
      <x:c r="A226" s="27" t="str">
        <x:v>CAP-LAW287</x:v>
      </x:c>
      <x:c r="B226" s="27" t="str">
        <x:v>Master Circular for Stock Brokers dated June 17, 2025, as amended through March 23, 2026</x:v>
      </x:c>
      <x:c r="C226" s="27" t="str">
        <x:v>SEBI</x:v>
      </x:c>
      <x:c r="D226" s="27" t="str">
        <x:v>Master Circular</x:v>
      </x:c>
      <x:c r="E226" s="27" t="str">
        <x:v>CAP-LAW286</x:v>
      </x:c>
      <x:c r="F226" s="27" t="str">
        <x:v>EXCLUDE – Capital Markets Entity</x:v>
      </x:c>
      <x:c r="G226" s="27" t="str">
        <x:v>Remain in Capital Markets</x:v>
      </x:c>
      <x:c r="H226" s="27" t="str">
        <x:v>Regulates a securities-market intermediary, fund, MII, investor category or market activity rather than a company merely because it is listed.</x:v>
      </x:c>
      <x:c r="I226" s="27" t="str">
        <x:v>https://www.sebi.gov.in/legal/master-circulars/jun-2025/master-circular-for-stock-brokers_94623.html</x:v>
      </x:c>
      <x:c r="J226" s="27" t="str">
        <x:v>LOW</x:v>
      </x:c>
    </x:row>
    <x:row r="227">
      <x:c r="A227" s="27" t="str">
        <x:v>CAP-LAW288</x:v>
      </x:c>
      <x:c r="B227" s="27" t="str">
        <x:v>Guidelines for Business Continuity Plan (BCP) and Disaster Recovery (DR) of Qualified RTAs (QRTAs)</x:v>
      </x:c>
      <x:c r="C227" s="27" t="str">
        <x:v>SEBI</x:v>
      </x:c>
      <x:c r="D227" s="27" t="str">
        <x:v>Circular / BCP-DR Framework</x:v>
      </x:c>
      <x:c r="E227" s="27" t="str">
        <x:v>CAP-LAW001</x:v>
      </x:c>
      <x:c r="F227" s="27" t="str">
        <x:v>EXCLUDE – Capital Markets Entity</x:v>
      </x:c>
      <x:c r="G227" s="27" t="str">
        <x:v>Remain in Capital Markets</x:v>
      </x:c>
      <x:c r="H227" s="27" t="str">
        <x:v>Regulates a securities-market intermediary, fund, MII, investor category or market activity rather than a company merely because it is listed.</x:v>
      </x:c>
      <x:c r="I227" s="27" t="str">
        <x:v>https://www.sebi.gov.in/legal/circulars/oct-2023/guidelines-for-business-continuity-plan-bcp-and-disaster-recovery-dr-of-qualified-rtas-qrtas-_78272.html</x:v>
      </x:c>
      <x:c r="J227" s="27" t="str">
        <x:v>LOW</x:v>
      </x:c>
    </x:row>
    <x:row r="228">
      <x:c r="A228" s="27" t="str">
        <x:v>CAP-LAW289</x:v>
      </x:c>
      <x:c r="B228" s="27" t="str">
        <x:v>Business Continuity for Clearing Corporations through Software as a Service (SaaS) Model</x:v>
      </x:c>
      <x:c r="C228" s="27" t="str">
        <x:v>SEBI</x:v>
      </x:c>
      <x:c r="D228" s="27" t="str">
        <x:v>Circular / Market Continuity Framework</x:v>
      </x:c>
      <x:c r="E228" s="27" t="str">
        <x:v>CAP-LAW001</x:v>
      </x:c>
      <x:c r="F228" s="27" t="str">
        <x:v>EXCLUDE – Capital Markets Entity</x:v>
      </x:c>
      <x:c r="G228" s="27" t="str">
        <x:v>Remain in Capital Markets</x:v>
      </x:c>
      <x:c r="H228" s="27" t="str">
        <x:v>Regulates a securities-market intermediary, fund, MII, investor category or market activity rather than a company merely because it is listed.</x:v>
      </x:c>
      <x:c r="I228" s="27" t="str">
        <x:v>https://www.sebi.gov.in/legal/circulars/dec-2023/business-continuity-for-clearing-corporations-through-software-as-a-service-saas-model_80115.html</x:v>
      </x:c>
      <x:c r="J228" s="27" t="str">
        <x:v>LOW</x:v>
      </x:c>
    </x:row>
    <x:row r="229">
      <x:c r="A229" s="27" t="str">
        <x:v>CAP-LAW290</x:v>
      </x:c>
      <x:c r="B229" s="27" t="str">
        <x:v>Business Continuity for Interoperable Segments of Stock Exchanges</x:v>
      </x:c>
      <x:c r="C229" s="27" t="str">
        <x:v>SEBI</x:v>
      </x:c>
      <x:c r="D229" s="27" t="str">
        <x:v>Circular / Market Continuity Framework</x:v>
      </x:c>
      <x:c r="E229" s="27" t="str">
        <x:v>CAP-LAW001</x:v>
      </x:c>
      <x:c r="F229" s="27" t="str">
        <x:v>EXCLUDE – Capital Markets Entity</x:v>
      </x:c>
      <x:c r="G229" s="27" t="str">
        <x:v>Remain in Capital Markets</x:v>
      </x:c>
      <x:c r="H229" s="27" t="str">
        <x:v>Regulates a securities-market intermediary, fund, MII, investor category or market activity rather than a company merely because it is listed.</x:v>
      </x:c>
      <x:c r="I229" s="27" t="str">
        <x:v>https://www.sebi.gov.in/legal/circulars/nov-2024/business-continuity-for-interoperable-segments-of-stock-exchanges_89032.html</x:v>
      </x:c>
      <x:c r="J229" s="27" t="str">
        <x:v>LOW</x:v>
      </x:c>
    </x:row>
    <x:row r="230">
      <x:c r="A230" s="27" t="str">
        <x:v>CAP-LAW291</x:v>
      </x:c>
      <x:c r="B230" s="27" t="str">
        <x:v>Discontinuation of Investor Risk Reduction Access (IRRA) platform</x:v>
      </x:c>
      <x:c r="C230" s="27" t="str">
        <x:v>SEBI</x:v>
      </x:c>
      <x:c r="D230" s="27" t="str">
        <x:v>Circular / Operational Resilience Change</x:v>
      </x:c>
      <x:c r="E230" s="27" t="str">
        <x:v>CAP-LAW286</x:v>
      </x:c>
      <x:c r="F230" s="27" t="str">
        <x:v>EXCLUDE – Capital Markets Entity</x:v>
      </x:c>
      <x:c r="G230" s="27" t="str">
        <x:v>Remain in Capital Markets</x:v>
      </x:c>
      <x:c r="H230" s="27" t="str">
        <x:v>Regulates a securities-market intermediary, fund, MII, investor category or market activity rather than a company merely because it is listed.</x:v>
      </x:c>
      <x:c r="I230" s="27" t="str">
        <x:v>https://www.sebi.gov.in/legal/circulars/may-2026/discontinuation-of-investor-risk-reduction-access-irra-platform_101300.html</x:v>
      </x:c>
      <x:c r="J230" s="27" t="str">
        <x:v>LOW</x:v>
      </x:c>
    </x:row>
    <x:row r="231">
      <x:c r="A231" s="27" t="str">
        <x:v>CAP-LAW292</x:v>
      </x:c>
      <x:c r="B231" s="27" t="str">
        <x:v>Information Technology Act, 2000, as amended</x:v>
      </x:c>
      <x:c r="C231" s="27" t="str">
        <x:v>MeitY</x:v>
      </x:c>
      <x:c r="D231" s="27" t="str">
        <x:v>Act</x:v>
      </x:c>
      <x:c r="E231" s="27" t="str">
        <x:v>CAP--</x:v>
      </x:c>
      <x:c r="F231" s="27" t="str">
        <x:v>EXCLUDE – Other General Law</x:v>
      </x:c>
      <x:c r="G231" s="27" t="str">
        <x:v>Remain in owning dataset</x:v>
      </x:c>
      <x:c r="H231" s="27" t="str">
        <x:v>Not owned by the Common SEBI Listed-Entity Overlay.</x:v>
      </x:c>
      <x:c r="I231" s="27" t="str">
        <x:v>https://www.indiacode.nic.in/handle/123456789/13683</x:v>
      </x:c>
      <x:c r="J231" s="27" t="str">
        <x:v>LOW</x:v>
      </x:c>
    </x:row>
    <x:row r="232">
      <x:c r="A232" s="27" t="str">
        <x:v>CAP-LAW293</x:v>
      </x:c>
      <x:c r="B232" s="27" t="str">
        <x:v>Information Technology (The Indian Computer Emergency Response Team and Manner of Performing Functions and Duties) Rules, 2013</x:v>
      </x:c>
      <x:c r="C232" s="27" t="str">
        <x:v>CERT-In</x:v>
      </x:c>
      <x:c r="D232" s="27" t="str">
        <x:v>Rules</x:v>
      </x:c>
      <x:c r="E232" s="27" t="str">
        <x:v>CAP-LAW021</x:v>
      </x:c>
      <x:c r="F232" s="27" t="str">
        <x:v>EXCLUDE – Other General Law</x:v>
      </x:c>
      <x:c r="G232" s="27" t="str">
        <x:v>Remain in owning dataset</x:v>
      </x:c>
      <x:c r="H232" s="27" t="str">
        <x:v>Not owned by the Common SEBI Listed-Entity Overlay.</x:v>
      </x:c>
      <x:c r="I232" s="27" t="str">
        <x:v>https://www.cert-in.org.in/</x:v>
      </x:c>
      <x:c r="J232" s="27" t="str">
        <x:v>LOW</x:v>
      </x:c>
    </x:row>
    <x:row r="233">
      <x:c r="A233" s="27" t="str">
        <x:v>CAP-LAW294</x:v>
      </x:c>
      <x:c r="B233" s="27" t="str">
        <x:v>Directions under section 70B(6) relating to information security practices, procedure, prevention, response and reporting of cyber incidents for Safe &amp; Trusted Internet</x:v>
      </x:c>
      <x:c r="C233" s="27" t="str">
        <x:v>CERT-In</x:v>
      </x:c>
      <x:c r="D233" s="27" t="str">
        <x:v>Directions</x:v>
      </x:c>
      <x:c r="E233" s="27" t="str">
        <x:v>CAP-LAW292</x:v>
      </x:c>
      <x:c r="F233" s="27" t="str">
        <x:v>EXCLUDE – Other General Law</x:v>
      </x:c>
      <x:c r="G233" s="27" t="str">
        <x:v>Remain in owning dataset</x:v>
      </x:c>
      <x:c r="H233" s="27" t="str">
        <x:v>Not owned by the Common SEBI Listed-Entity Overlay.</x:v>
      </x:c>
      <x:c r="I233" s="27" t="str">
        <x:v>https://www.cert-in.org.in/PDF/CERT-In_Directions_70B_28.04.2022.pdf</x:v>
      </x:c>
      <x:c r="J233" s="27" t="str">
        <x:v>LOW</x:v>
      </x:c>
    </x:row>
    <x:row r="234">
      <x:c r="A234" s="27" t="str">
        <x:v>CAP-LAW296</x:v>
      </x:c>
      <x:c r="B234" s="27" t="str">
        <x:v>Income-tax Act, 2025, as amended by the Finance Act, 2026</x:v>
      </x:c>
      <x:c r="C234" s="27" t="str">
        <x:v>CBDT</x:v>
      </x:c>
      <x:c r="D234" s="27" t="str">
        <x:v>Act</x:v>
      </x:c>
      <x:c r="E234" s="27" t="str">
        <x:v>CAP--</x:v>
      </x:c>
      <x:c r="F234" s="27" t="str">
        <x:v>EXCLUDE – Other General Law</x:v>
      </x:c>
      <x:c r="G234" s="27" t="str">
        <x:v>Remain in owning dataset</x:v>
      </x:c>
      <x:c r="H234" s="27" t="str">
        <x:v>Not owned by the Common SEBI Listed-Entity Overlay.</x:v>
      </x:c>
      <x:c r="I234" s="27" t="str">
        <x:v>https://www.incometax.gov.in/iec/foportal/newdownloads/income-tax-act-2025</x:v>
      </x:c>
      <x:c r="J234" s="27" t="str">
        <x:v>LOW</x:v>
      </x:c>
    </x:row>
    <x:row r="235">
      <x:c r="A235" s="27" t="str">
        <x:v>CAP-LAW297</x:v>
      </x:c>
      <x:c r="B235" s="27" t="str">
        <x:v>Income-tax Rules, 2026, as amended through July 24, 2026</x:v>
      </x:c>
      <x:c r="C235" s="27" t="str">
        <x:v>CBDT</x:v>
      </x:c>
      <x:c r="D235" s="27" t="str">
        <x:v>Rules</x:v>
      </x:c>
      <x:c r="E235" s="27" t="str">
        <x:v>CAP-LAW296</x:v>
      </x:c>
      <x:c r="F235" s="27" t="str">
        <x:v>EXCLUDE – Other General Law</x:v>
      </x:c>
      <x:c r="G235" s="27" t="str">
        <x:v>Remain in owning dataset</x:v>
      </x:c>
      <x:c r="H235" s="27" t="str">
        <x:v>Not owned by the Common SEBI Listed-Entity Overlay.</x:v>
      </x:c>
      <x:c r="I235" s="27" t="str">
        <x:v>https://www.incometax.gov.in/iec/foportal/sites/default/files/2026-07/Notification-97-2026.pdf</x:v>
      </x:c>
      <x:c r="J235" s="27" t="str">
        <x:v>LOW</x:v>
      </x:c>
    </x:row>
    <x:row r="236">
      <x:c r="A236" s="27" t="str">
        <x:v>CAP-LAW298</x:v>
      </x:c>
      <x:c r="B236" s="27" t="str">
        <x:v>Companies (Audit and Auditors) Rules, 2014, as amended</x:v>
      </x:c>
      <x:c r="C236" s="27" t="str">
        <x:v>MCA</x:v>
      </x:c>
      <x:c r="D236" s="27" t="str">
        <x:v>Rules</x:v>
      </x:c>
      <x:c r="E236" s="27" t="str">
        <x:v>CAP-LAW005</x:v>
      </x:c>
      <x:c r="F236" s="27" t="str">
        <x:v>EXCLUDE – Common Corporate Core</x:v>
      </x:c>
      <x:c r="G236" s="27" t="str">
        <x:v>Runtime Common Corporate Core</x:v>
      </x:c>
      <x:c r="H236" s="27" t="str">
        <x:v>Owned by the separate Common Corporate Core and must not be duplicated in the SEBI overlay.</x:v>
      </x:c>
      <x:c r="I236" s="27" t="str">
        <x:v>https://www.indiacode.nic.in/handle/123456789/1362/simple-search?query=Chapter+X+-+The+Companies+%28Audit+and+Auditors%29+Rules%2C+2014.&amp;searchradio=rules</x:v>
      </x:c>
      <x:c r="J236" s="27" t="str">
        <x:v>LOW</x:v>
      </x:c>
    </x:row>
    <x:row r="237">
      <x:c r="A237" s="27" t="str">
        <x:v>CAP-LAW299</x:v>
      </x:c>
      <x:c r="B237" s="27" t="str">
        <x:v>Companies (Indian Accounting Standards) Rules, 2015, as amended</x:v>
      </x:c>
      <x:c r="C237" s="27" t="str">
        <x:v>MCA</x:v>
      </x:c>
      <x:c r="D237" s="27" t="str">
        <x:v>Rules</x:v>
      </x:c>
      <x:c r="E237" s="27" t="str">
        <x:v>CAP-LAW005</x:v>
      </x:c>
      <x:c r="F237" s="27" t="str">
        <x:v>EXCLUDE – Common Corporate Core</x:v>
      </x:c>
      <x:c r="G237" s="27" t="str">
        <x:v>Runtime Common Corporate Core</x:v>
      </x:c>
      <x:c r="H237" s="27" t="str">
        <x:v>Owned by the separate Common Corporate Core and must not be duplicated in the SEBI overlay.</x:v>
      </x:c>
      <x:c r="I237" s="27" t="str">
        <x:v>https://www.mca.gov.in/content/mca/global/en/acts-rules.html</x:v>
      </x:c>
      <x:c r="J237" s="27" t="str">
        <x:v>LOW</x:v>
      </x:c>
    </x:row>
    <x:row r="238">
      <x:c r="A238" s="27" t="str">
        <x:v>CAP-LAW300</x:v>
      </x:c>
      <x:c r="B238" s="27" t="str">
        <x:v>Companies (Accounting Standards) Rules, 2021, as amended through the Companies (Accounting Standards) Amendment Rules, 2026</x:v>
      </x:c>
      <x:c r="C238" s="27" t="str">
        <x:v>MCA</x:v>
      </x:c>
      <x:c r="D238" s="27" t="str">
        <x:v>Rules</x:v>
      </x:c>
      <x:c r="E238" s="27" t="str">
        <x:v>CAP-LAW005</x:v>
      </x:c>
      <x:c r="F238" s="27" t="str">
        <x:v>EXCLUDE – Common Corporate Core</x:v>
      </x:c>
      <x:c r="G238" s="27" t="str">
        <x:v>Runtime Common Corporate Core</x:v>
      </x:c>
      <x:c r="H238" s="27" t="str">
        <x:v>Owned by the separate Common Corporate Core and must not be duplicated in the SEBI overlay.</x:v>
      </x:c>
      <x:c r="I238" s="27" t="str">
        <x:v>https://www.icai.org/post/3610</x:v>
      </x:c>
      <x:c r="J238" s="27" t="str">
        <x:v>LOW</x:v>
      </x:c>
    </x:row>
    <x:row r="239">
      <x:c r="A239" s="27" t="str">
        <x:v>CAP-LAW301</x:v>
      </x:c>
      <x:c r="B239" s="27" t="str">
        <x:v>Companies (Auditor’s Report) Order, 2020 (CARO 2020), as amended/applicable</x:v>
      </x:c>
      <x:c r="C239" s="27" t="str">
        <x:v>MCA</x:v>
      </x:c>
      <x:c r="D239" s="27" t="str">
        <x:v>Order</x:v>
      </x:c>
      <x:c r="E239" s="27" t="str">
        <x:v>CAP-LAW005</x:v>
      </x:c>
      <x:c r="F239" s="27" t="str">
        <x:v>EXCLUDE – Common Corporate Core</x:v>
      </x:c>
      <x:c r="G239" s="27" t="str">
        <x:v>Runtime Common Corporate Core</x:v>
      </x:c>
      <x:c r="H239" s="27" t="str">
        <x:v>Owned by the separate Common Corporate Core and must not be duplicated in the SEBI overlay.</x:v>
      </x:c>
      <x:c r="I239" s="27" t="str">
        <x:v>https://www.mca.gov.in/content/mca/global/en/acts-rules.html</x:v>
      </x:c>
      <x:c r="J239" s="27" t="str">
        <x:v>LOW</x:v>
      </x:c>
    </x:row>
    <x:row r="240">
      <x:c r="A240" s="27" t="str">
        <x:v>CAP-LAW302</x:v>
      </x:c>
      <x:c r="B240" s="27" t="str">
        <x:v>National Financial Reporting Authority Rules, 2018, as amended</x:v>
      </x:c>
      <x:c r="C240" s="27" t="str">
        <x:v>NFRA</x:v>
      </x:c>
      <x:c r="D240" s="27" t="str">
        <x:v>Rules</x:v>
      </x:c>
      <x:c r="E240" s="27" t="str">
        <x:v>CAP-LAW005</x:v>
      </x:c>
      <x:c r="F240" s="27" t="str">
        <x:v>EXCLUDE – Common Corporate Core</x:v>
      </x:c>
      <x:c r="G240" s="27" t="str">
        <x:v>Runtime Common Corporate Core</x:v>
      </x:c>
      <x:c r="H240" s="27" t="str">
        <x:v>Owned by the separate Common Corporate Core and must not be duplicated in the SEBI overlay.</x:v>
      </x:c>
      <x:c r="I240" s="27" t="str">
        <x:v>https://nfra.gov.in/document-category/rules-en/page/2/</x:v>
      </x:c>
      <x:c r="J240" s="27" t="str">
        <x:v>LOW</x:v>
      </x:c>
    </x:row>
    <x:row r="241">
      <x:c r="A241" s="27" t="str">
        <x:v>CAP-LAW303</x:v>
      </x:c>
      <x:c r="B241" s="27" t="str">
        <x:v>Companies (Cost Records and Audit) Rules, 2014, as amended</x:v>
      </x:c>
      <x:c r="C241" s="27" t="str">
        <x:v>MCA</x:v>
      </x:c>
      <x:c r="D241" s="27" t="str">
        <x:v>Rules</x:v>
      </x:c>
      <x:c r="E241" s="27" t="str">
        <x:v>CAP-LAW005</x:v>
      </x:c>
      <x:c r="F241" s="27" t="str">
        <x:v>EXCLUDE – Common Corporate Core</x:v>
      </x:c>
      <x:c r="G241" s="27" t="str">
        <x:v>Runtime Common Corporate Core</x:v>
      </x:c>
      <x:c r="H241" s="27" t="str">
        <x:v>Owned by the separate Common Corporate Core and must not be duplicated in the SEBI overlay.</x:v>
      </x:c>
      <x:c r="I241" s="27" t="str">
        <x:v>https://www.mca.gov.in/content/mca/global/en/acts-rules.html</x:v>
      </x:c>
      <x:c r="J241" s="27" t="str">
        <x:v>LOW</x:v>
      </x:c>
    </x:row>
    <x:row r="242">
      <x:c r="A242" s="27" t="str">
        <x:v>CAP-LAW304</x:v>
      </x:c>
      <x:c r="B242" s="27" t="str">
        <x:v>Operational Guidelines for Foreign Venture Capital Investors (FVCIs) and Designated Depository Participants (DDPs) dated September 26, 2024</x:v>
      </x:c>
      <x:c r="C242" s="27" t="str">
        <x:v>Securities and Exchange Board of India</x:v>
      </x:c>
      <x:c r="D242" s="27" t="str">
        <x:v>Circular</x:v>
      </x:c>
      <x:c r="E242" s="27" t="str">
        <x:v>CAP-LAW068</x:v>
      </x:c>
      <x:c r="F242" s="27" t="str">
        <x:v>EXCLUDE – Capital Markets Entity</x:v>
      </x:c>
      <x:c r="G242" s="27" t="str">
        <x:v>Remain in Capital Markets</x:v>
      </x:c>
      <x:c r="H242" s="27" t="str">
        <x:v>Regulates a securities-market intermediary, fund, MII, investor category or market activity rather than a company merely because it is listed.</x:v>
      </x:c>
      <x:c r="I242" s="27" t="str">
        <x:v>https://www.sebi.gov.in/legal/circulars/sep-2024/operational-guidelines-for-foreign-venture-capital-investors-fvcis-and-designated-depository-participants-ddps-_87032.html</x:v>
      </x:c>
      <x:c r="J242" s="27" t="str">
        <x:v>LOW</x:v>
      </x:c>
    </x:row>
    <x:row r="243">
      <x:c r="A243" s="27" t="str">
        <x:v>CAP-LAW305</x:v>
      </x:c>
      <x:c r="B243" s="27" t="str">
        <x:v>Procedure for reclassification of FPI investment to FDI dated November 11, 2024</x:v>
      </x:c>
      <x:c r="C243" s="27" t="str">
        <x:v>Securities and Exchange Board of India</x:v>
      </x:c>
      <x:c r="D243" s="27" t="str">
        <x:v>Circular</x:v>
      </x:c>
      <x:c r="E243" s="27" t="str">
        <x:v>CAP-LAW045</x:v>
      </x:c>
      <x:c r="F243" s="27" t="str">
        <x:v>EXCLUDE – Capital Markets Entity</x:v>
      </x:c>
      <x:c r="G243" s="27" t="str">
        <x:v>Remain in Capital Markets</x:v>
      </x:c>
      <x:c r="H243" s="27" t="str">
        <x:v>Regulates a securities-market intermediary, fund, MII, investor category or market activity rather than a company merely because it is listed.</x:v>
      </x:c>
      <x:c r="I243" s="27" t="str">
        <x:v>https://www.sebi.gov.in/legal/circulars/nov-2024/procedure-for-reclassification-of-fpi-investment-to-fdi_88329.html</x:v>
      </x:c>
      <x:c r="J243" s="27" t="str">
        <x:v>LOW</x:v>
      </x:c>
    </x:row>
    <x:row r="244">
      <x:c r="A244" s="27" t="str">
        <x:v>CAP-LAW306</x:v>
      </x:c>
      <x:c r="B244" s="27" t="str">
        <x:v>Simplified registration for Foreign Portfolio Investors (FPIs) dated November 12, 2024</x:v>
      </x:c>
      <x:c r="C244" s="27" t="str">
        <x:v>Securities and Exchange Board of India</x:v>
      </x:c>
      <x:c r="D244" s="27" t="str">
        <x:v>Circular</x:v>
      </x:c>
      <x:c r="E244" s="27" t="str">
        <x:v>CAP-LAW045</x:v>
      </x:c>
      <x:c r="F244" s="27" t="str">
        <x:v>EXCLUDE – Capital Markets Entity</x:v>
      </x:c>
      <x:c r="G244" s="27" t="str">
        <x:v>Remain in Capital Markets</x:v>
      </x:c>
      <x:c r="H244" s="27" t="str">
        <x:v>Regulates a securities-market intermediary, fund, MII, investor category or market activity rather than a company merely because it is listed.</x:v>
      </x:c>
      <x:c r="I244" s="27" t="str">
        <x:v>https://www.sebi.gov.in/legal/circulars/nov-2024/simplified-registration-for-foreign-portfolio-investors-fpis-_88408.html</x:v>
      </x:c>
      <x:c r="J244" s="27" t="str">
        <x:v>LOW</x:v>
      </x:c>
    </x:row>
    <x:row r="245">
      <x:c r="A245" s="27" t="str">
        <x:v>CAP-LAW307</x:v>
      </x:c>
      <x:c r="B245" s="27" t="str">
        <x:v>Measures to address regulatory arbitrage relating to Offshore Derivative Instruments and FPIs with segregated portfolios dated December 17, 2024, as implementation timeline extended May 16, 2025</x:v>
      </x:c>
      <x:c r="C245" s="27" t="str">
        <x:v>Securities and Exchange Board of India</x:v>
      </x:c>
      <x:c r="D245" s="27" t="str">
        <x:v>Circular</x:v>
      </x:c>
      <x:c r="E245" s="27" t="str">
        <x:v>CAP-LAW100</x:v>
      </x:c>
      <x:c r="F245" s="27" t="str">
        <x:v>EXCLUDE – Capital Markets Entity</x:v>
      </x:c>
      <x:c r="G245" s="27" t="str">
        <x:v>Remain in Capital Markets</x:v>
      </x:c>
      <x:c r="H245" s="27" t="str">
        <x:v>Regulates a securities-market intermediary, fund, MII, investor category or market activity rather than a company merely because it is listed.</x:v>
      </x:c>
      <x:c r="I245" s="27" t="str">
        <x:v>https://www.sebi.gov.in/legal/circulars/dec-2024/measures-to-address-regulatory-arbitrage-with-respect-to-offshore-derivative-instruments-odis-and-fpis-with-segregated-portfolios-vis-vis-fpis_89986.html</x:v>
      </x:c>
      <x:c r="J245" s="27" t="str">
        <x:v>LOW</x:v>
      </x:c>
    </x:row>
    <x:row r="246">
      <x:c r="A246" s="27" t="str">
        <x:v>CAP-LAW308</x:v>
      </x:c>
      <x:c r="B246" s="27" t="str">
        <x:v>Ease of regulatory compliances for FPIs investing only in Government Securities dated September 10, 2025</x:v>
      </x:c>
      <x:c r="C246" s="27" t="str">
        <x:v>Securities and Exchange Board of India</x:v>
      </x:c>
      <x:c r="D246" s="27" t="str">
        <x:v>Circular</x:v>
      </x:c>
      <x:c r="E246" s="27" t="str">
        <x:v>CAP-LAW045</x:v>
      </x:c>
      <x:c r="F246" s="27" t="str">
        <x:v>EXCLUDE – Capital Markets Entity</x:v>
      </x:c>
      <x:c r="G246" s="27" t="str">
        <x:v>Remain in Capital Markets</x:v>
      </x:c>
      <x:c r="H246" s="27" t="str">
        <x:v>Regulates a securities-market intermediary, fund, MII, investor category or market activity rather than a company merely because it is listed.</x:v>
      </x:c>
      <x:c r="I246" s="27" t="str">
        <x:v>https://www.sebi.gov.in/legal/circulars/sep-2025/ease-of-regulatory-compliances-for-fpis-investing-only-in-government-securities_96549.html</x:v>
      </x:c>
      <x:c r="J246" s="27" t="str">
        <x:v>LOW</x:v>
      </x:c>
    </x:row>
    <x:row r="247">
      <x:c r="A247" s="27" t="str">
        <x:v>CAP-LAW309</x:v>
      </x:c>
      <x:c r="B247" s="27" t="str">
        <x:v>Framework for net settlement of funds for transactions done by FPIs in cash market dated April 24, 2026</x:v>
      </x:c>
      <x:c r="C247" s="27" t="str">
        <x:v>Securities and Exchange Board of India</x:v>
      </x:c>
      <x:c r="D247" s="27" t="str">
        <x:v>Circular</x:v>
      </x:c>
      <x:c r="E247" s="27" t="str">
        <x:v>CAP-LAW045</x:v>
      </x:c>
      <x:c r="F247" s="27" t="str">
        <x:v>EXCLUDE – Capital Markets Entity</x:v>
      </x:c>
      <x:c r="G247" s="27" t="str">
        <x:v>Remain in Capital Markets</x:v>
      </x:c>
      <x:c r="H247" s="27" t="str">
        <x:v>Regulates a securities-market intermediary, fund, MII, investor category or market activity rather than a company merely because it is listed.</x:v>
      </x:c>
      <x:c r="I247" s="27" t="str">
        <x:v>https://www.sebi.gov.in/legal/circulars/apr-2026/framework-for-net-settlement-of-funds-for-transactions-done-by-foreign-portfolio-investors-fpis-in-cash-market_101090.html</x:v>
      </x:c>
      <x:c r="J247" s="27" t="str">
        <x:v>LOW</x:v>
      </x:c>
    </x:row>
    <x:row r="248">
      <x:c r="A248" s="27" t="str">
        <x:v>CAP-LAW310</x:v>
      </x:c>
      <x:c r="B248" s="27" t="str">
        <x:v>Master Direction - Reserve Bank of India (Non-resident Investment in Debt Instruments) Directions, 2025 [updated June 5, 2026]</x:v>
      </x:c>
      <x:c r="C248" s="27" t="str">
        <x:v>Reserve Bank of India</x:v>
      </x:c>
      <x:c r="D248" s="27" t="str">
        <x:v>Master Direction</x:v>
      </x:c>
      <x:c r="E248" s="27" t="str">
        <x:v>CAP-LAW012</x:v>
      </x:c>
      <x:c r="F248" s="27" t="str">
        <x:v>EXCLUDE – Other General Law</x:v>
      </x:c>
      <x:c r="G248" s="27" t="str">
        <x:v>Remain in owning dataset</x:v>
      </x:c>
      <x:c r="H248" s="27" t="str">
        <x:v>Not owned by the Common SEBI Listed-Entity Overlay.</x:v>
      </x:c>
      <x:c r="I248" s="27" t="str">
        <x:v>https://rbi.org.in/ScriptS/BS_ViewMasterDirections.aspx?did=336</x:v>
      </x:c>
      <x:c r="J248" s="27" t="str">
        <x:v>LOW</x:v>
      </x:c>
    </x:row>
    <x:row r="249">
      <x:c r="A249" s="27" t="str">
        <x:v>CAP-LAW311</x:v>
      </x:c>
      <x:c r="B249" s="27" t="str">
        <x:v>Annual Return on Foreign Liabilities and Assets (FLA) under FEMA — A.P. (DIR Series) Circular No.45 dated March 15, 2011, FLAIR framework updated July 1, 2026</x:v>
      </x:c>
      <x:c r="C249" s="27" t="str">
        <x:v>Reserve Bank of India</x:v>
      </x:c>
      <x:c r="D249" s="27" t="str">
        <x:v>Circular / Reporting Framework</x:v>
      </x:c>
      <x:c r="E249" s="27" t="str">
        <x:v>CAP-LAW012</x:v>
      </x:c>
      <x:c r="F249" s="27" t="str">
        <x:v>EXCLUDE – Other General Law</x:v>
      </x:c>
      <x:c r="G249" s="27" t="str">
        <x:v>Remain in owning dataset</x:v>
      </x:c>
      <x:c r="H249" s="27" t="str">
        <x:v>Not owned by the Common SEBI Listed-Entity Overlay.</x:v>
      </x:c>
      <x:c r="I249" s="27" t="str">
        <x:v>https://www.rbi.org.in/commonman/english/scripts/FAQs.aspx?Id=1171</x:v>
      </x:c>
      <x:c r="J249" s="27" t="str">
        <x:v>LOW</x:v>
      </x:c>
    </x:row>
    <x:row r="250">
      <x:c r="A250" s="27" t="str">
        <x:v>CAP-LAW312</x:v>
      </x:c>
      <x:c r="B250" s="27" t="str">
        <x:v>Disclosures of Material Changes and Other Obligations for Foreign Portfolio Investors dated June 5, 2024</x:v>
      </x:c>
      <x:c r="C250" s="27" t="str">
        <x:v>Securities and Exchange Board of India</x:v>
      </x:c>
      <x:c r="D250" s="27" t="str">
        <x:v>Circular</x:v>
      </x:c>
      <x:c r="E250" s="27" t="str">
        <x:v>CAP-LAW100</x:v>
      </x:c>
      <x:c r="F250" s="27" t="str">
        <x:v>EXCLUDE – Capital Markets Entity</x:v>
      </x:c>
      <x:c r="G250" s="27" t="str">
        <x:v>Remain in Capital Markets</x:v>
      </x:c>
      <x:c r="H250" s="27" t="str">
        <x:v>Regulates a securities-market intermediary, fund, MII, investor category or market activity rather than a company merely because it is listed.</x:v>
      </x:c>
      <x:c r="I250" s="27" t="str">
        <x:v>https://www.sebi.gov.in/legal/circulars/jun-2024/disclosures-of-material-changes-and-other-obligations-for-foreign-portfolio-investors_83939.html</x:v>
      </x:c>
      <x:c r="J250" s="27" t="str">
        <x:v>LOW</x:v>
      </x:c>
    </x:row>
    <x:row r="251">
      <x:c r="A251" s="27" t="str">
        <x:v>CAP-LAW313</x:v>
      </x:c>
      <x:c r="B251" s="27" t="str">
        <x:v>Framework for providing flexibility to FPIs in dealing with securities post expiry of registration dated June 5, 2024</x:v>
      </x:c>
      <x:c r="C251" s="27" t="str">
        <x:v>Securities and Exchange Board of India</x:v>
      </x:c>
      <x:c r="D251" s="27" t="str">
        <x:v>Circular</x:v>
      </x:c>
      <x:c r="E251" s="27" t="str">
        <x:v>CAP-LAW100</x:v>
      </x:c>
      <x:c r="F251" s="27" t="str">
        <x:v>EXCLUDE – Capital Markets Entity</x:v>
      </x:c>
      <x:c r="G251" s="27" t="str">
        <x:v>Remain in Capital Markets</x:v>
      </x:c>
      <x:c r="H251" s="27" t="str">
        <x:v>Regulates a securities-market intermediary, fund, MII, investor category or market activity rather than a company merely because it is listed.</x:v>
      </x:c>
      <x:c r="I251" s="27" t="str">
        <x:v>https://www.sebi.gov.in/legal/circulars/jun-2024/framework-for-providing-flexibility-to-foreign-portfolio-investors-in-dealing-with-their-securities-post-expiry-of-their-registration_83940.html</x:v>
      </x:c>
      <x:c r="J251" s="27" t="str">
        <x:v>LOW</x:v>
      </x:c>
    </x:row>
    <x:row r="252">
      <x:c r="A252" s="27" t="str">
        <x:v>CAP-LAW315</x:v>
      </x:c>
      <x:c r="B252" s="27" t="str">
        <x:v>Notification under SEBI (Certification of Associated Persons in the Securities Markets) Regulations, 2007 — Investment Adviser Certifications Examination dated January 6, 2025</x:v>
      </x:c>
      <x:c r="C252" s="27" t="str">
        <x:v>SEBI</x:v>
      </x:c>
      <x:c r="D252" s="27" t="str">
        <x:v>Gazette Notification</x:v>
      </x:c>
      <x:c r="E252" s="27" t="str">
        <x:v>CAP-LAW065</x:v>
      </x:c>
      <x:c r="F252" s="27" t="str">
        <x:v>EXCLUDE – Capital Markets Entity</x:v>
      </x:c>
      <x:c r="G252" s="27" t="str">
        <x:v>Remain in Capital Markets</x:v>
      </x:c>
      <x:c r="H252" s="27" t="str">
        <x:v>Regulates a securities-market intermediary, fund, MII, investor category or market activity rather than a company merely because it is listed.</x:v>
      </x:c>
      <x:c r="I252" s="27" t="str">
        <x:v>https://www.sebi.gov.in/legal/gazette-notification/jan-2025/notification-under-securities-and-exchange-board-of-india-certification-of-associated-persons-in-the-securities-markets-regulations-2007-investment-adviser-certifications-examination_90529.html</x:v>
      </x:c>
      <x:c r="J252" s="27" t="str">
        <x:v>LOW</x:v>
      </x:c>
    </x:row>
    <x:row r="253">
      <x:c r="A253" s="27" t="str">
        <x:v>CAP-LAW316</x:v>
      </x:c>
      <x:c r="B253" s="27" t="str">
        <x:v>Notification under SEBI (Certification of Associated Persons in the Securities Markets) Regulations, 2007 — Research Analyst Certification Examination dated February 17, 2025</x:v>
      </x:c>
      <x:c r="C253" s="27" t="str">
        <x:v>SEBI</x:v>
      </x:c>
      <x:c r="D253" s="27" t="str">
        <x:v>Gazette Notification</x:v>
      </x:c>
      <x:c r="E253" s="27" t="str">
        <x:v>CAP-LAW065</x:v>
      </x:c>
      <x:c r="F253" s="27" t="str">
        <x:v>EXCLUDE – Capital Markets Entity</x:v>
      </x:c>
      <x:c r="G253" s="27" t="str">
        <x:v>Remain in Capital Markets</x:v>
      </x:c>
      <x:c r="H253" s="27" t="str">
        <x:v>Regulates a securities-market intermediary, fund, MII, investor category or market activity rather than a company merely because it is listed.</x:v>
      </x:c>
      <x:c r="I253" s="27" t="str">
        <x:v>https://www.sebi.gov.in/legal/gazette-notification/feb-2025/notification-under-securities-and-exchange-board-of-india-certification-of-associated-persons-in-the-securities-markets-regulations-2007-research-analyst-ra-certification-examination_92002.html</x:v>
      </x:c>
      <x:c r="J253" s="27" t="str">
        <x:v>LOW</x:v>
      </x:c>
    </x:row>
    <x:row r="254">
      <x:c r="A254" s="27" t="str">
        <x:v>CAP-LAW317</x:v>
      </x:c>
      <x:c r="B254" s="27" t="str">
        <x:v>Notification specifying NISM-Series-XIX-D (Category I and II AIF Managers) and NISM-Series-XIX-E (Category III AIF Managers) dated June 25, 2025</x:v>
      </x:c>
      <x:c r="C254" s="27" t="str">
        <x:v>SEBI</x:v>
      </x:c>
      <x:c r="D254" s="27" t="str">
        <x:v>Gazette Notification</x:v>
      </x:c>
      <x:c r="E254" s="27" t="str">
        <x:v>CAP-LAW065</x:v>
      </x:c>
      <x:c r="F254" s="27" t="str">
        <x:v>EXCLUDE – Capital Markets Entity</x:v>
      </x:c>
      <x:c r="G254" s="27" t="str">
        <x:v>Remain in Capital Markets</x:v>
      </x:c>
      <x:c r="H254" s="27" t="str">
        <x:v>Regulates a securities-market intermediary, fund, MII, investor category or market activity rather than a company merely because it is listed.</x:v>
      </x:c>
      <x:c r="I254" s="27" t="str">
        <x:v>https://www.sebi.gov.in/legal/gazette-notification/jun-2025/notification-under-securities-and-exchange-board-of-india-certification-of-associated-persons-in-the-securities-markets-regulations-2007-alternative-investment-fund-managers-certification-examinat-_94812.html</x:v>
      </x:c>
      <x:c r="J254" s="27" t="str">
        <x:v>LOW</x:v>
      </x:c>
    </x:row>
    <x:row r="255">
      <x:c r="A255" s="27" t="str">
        <x:v>CAP-LAW318</x:v>
      </x:c>
      <x:c r="B255" s="27" t="str">
        <x:v>Certification requirement for Compliance Officers of Managers of AIFs dated December 30, 2025</x:v>
      </x:c>
      <x:c r="C255" s="27" t="str">
        <x:v>SEBI</x:v>
      </x:c>
      <x:c r="D255" s="27" t="str">
        <x:v>Circular</x:v>
      </x:c>
      <x:c r="E255" s="27" t="str">
        <x:v>CAP-LAW059</x:v>
      </x:c>
      <x:c r="F255" s="27" t="str">
        <x:v>EXCLUDE – Capital Markets Entity</x:v>
      </x:c>
      <x:c r="G255" s="27" t="str">
        <x:v>Remain in Capital Markets</x:v>
      </x:c>
      <x:c r="H255" s="27" t="str">
        <x:v>Regulates a securities-market intermediary, fund, MII, investor category or market activity rather than a company merely because it is listed.</x:v>
      </x:c>
      <x:c r="I255" s="27" t="str">
        <x:v>https://www.sebi.gov.in/legal/circulars/dec-2025/certification-requirement-for-compliance-officers-of-managers-of-aifs_98744.html</x:v>
      </x:c>
      <x:c r="J255" s="27" t="str">
        <x:v>LOW</x:v>
      </x:c>
    </x:row>
    <x:row r="256">
      <x:c r="A256" s="27" t="str">
        <x:v>CAP-LAW319</x:v>
      </x:c>
      <x:c r="B256" s="27" t="str">
        <x:v>NISM/Certification/AIF Managers CPE/2026/01 dated January 30, 2026</x:v>
      </x:c>
      <x:c r="C256" s="27" t="str">
        <x:v>NISM</x:v>
      </x:c>
      <x:c r="D256" s="27" t="str">
        <x:v>NISM Communiqué / eCPE Specification</x:v>
      </x:c>
      <x:c r="E256" s="27" t="str">
        <x:v>CAP-LAW065</x:v>
      </x:c>
      <x:c r="F256" s="27" t="str">
        <x:v>EXCLUDE – Other General Law</x:v>
      </x:c>
      <x:c r="G256" s="27" t="str">
        <x:v>Remain in owning dataset</x:v>
      </x:c>
      <x:c r="H256" s="27" t="str">
        <x:v>Not owned by the Common SEBI Listed-Entity Overlay.</x:v>
      </x:c>
      <x:c r="I256" s="27" t="str">
        <x:v>https://www.nism.ac.in/circular/nism-certification-aif-managers-cpe-2026-01-dated-january-30-2026</x:v>
      </x:c>
      <x:c r="J256" s="27" t="str">
        <x:v>LOW</x:v>
      </x:c>
    </x:row>
    <x:row r="257">
      <x:c r="A257" s="27" t="str">
        <x:v>CAP-LAW320</x:v>
      </x:c>
      <x:c r="B257" s="27" t="str">
        <x:v>NISM Series XXIII — Social Impact Assessors Certification eCPE Program dated March 2, 2026</x:v>
      </x:c>
      <x:c r="C257" s="27" t="str">
        <x:v>NISM</x:v>
      </x:c>
      <x:c r="D257" s="27" t="str">
        <x:v>NISM Communiqué / eCPE Specification</x:v>
      </x:c>
      <x:c r="E257" s="27" t="str">
        <x:v>CAP-LAW065</x:v>
      </x:c>
      <x:c r="F257" s="27" t="str">
        <x:v>EXCLUDE – Other General Law</x:v>
      </x:c>
      <x:c r="G257" s="27" t="str">
        <x:v>Remain in owning dataset</x:v>
      </x:c>
      <x:c r="H257" s="27" t="str">
        <x:v>Not owned by the Common SEBI Listed-Entity Overlay.</x:v>
      </x:c>
      <x:c r="I257" s="27" t="str">
        <x:v>https://www.nism.ac.in/circular/nism-series-xxiii-social-impact-assessors-certification-ecpe-program</x:v>
      </x:c>
      <x:c r="J257" s="27" t="str">
        <x:v>LOW</x:v>
      </x:c>
    </x:row>
    <x:row r="258">
      <x:c r="A258" s="27" t="str">
        <x:v>CAP-LAW322</x:v>
      </x:c>
      <x:c r="B258" s="27" t="str">
        <x:v>Certification Requirements for Distribution of Specialized Investment Funds (SIFs) dated July 21, 2026</x:v>
      </x:c>
      <x:c r="C258" s="27" t="str">
        <x:v>SEBI</x:v>
      </x:c>
      <x:c r="D258" s="27" t="str">
        <x:v>Circular</x:v>
      </x:c>
      <x:c r="E258" s="27" t="str">
        <x:v>CAP-LAW036</x:v>
      </x:c>
      <x:c r="F258" s="27" t="str">
        <x:v>EXCLUDE – Capital Markets Entity</x:v>
      </x:c>
      <x:c r="G258" s="27" t="str">
        <x:v>Remain in Capital Markets</x:v>
      </x:c>
      <x:c r="H258" s="27" t="str">
        <x:v>Regulates a securities-market intermediary, fund, MII, investor category or market activity rather than a company merely because it is listed.</x:v>
      </x:c>
      <x:c r="I258" s="27" t="str">
        <x:v>https://www.sebi.gov.in/legal/circulars/jul-2026/certification-requirements-for-distribution-of-specialized-investment-funds-sifs-_102986.html</x:v>
      </x:c>
      <x:c r="J258" s="27" t="str">
        <x:v>LOW</x:v>
      </x:c>
    </x:row>
    <x:row r="259">
      <x:c r="A259" s="27" t="str">
        <x:v>CAP-LAW323</x:v>
      </x:c>
      <x:c r="B259" s="27" t="str">
        <x:v>NISM Continuing Professional Education (CPE/eCPE) Framework under Regulation 9 of SEBI CAPSM Regulations, as current</x:v>
      </x:c>
      <x:c r="C259" s="27" t="str">
        <x:v>NISM</x:v>
      </x:c>
      <x:c r="D259" s="27" t="str">
        <x:v>Delegated CPE/eCPE Framework</x:v>
      </x:c>
      <x:c r="E259" s="27" t="str">
        <x:v>CAP-LAW065</x:v>
      </x:c>
      <x:c r="F259" s="27" t="str">
        <x:v>EXCLUDE – Other General Law</x:v>
      </x:c>
      <x:c r="G259" s="27" t="str">
        <x:v>Remain in owning dataset</x:v>
      </x:c>
      <x:c r="H259" s="27" t="str">
        <x:v>Not owned by the Common SEBI Listed-Entity Overlay.</x:v>
      </x:c>
      <x:c r="I259" s="27" t="str">
        <x:v>https://www.nism.ac.in/continuing-professional-education-cpe-ecpe</x:v>
      </x:c>
      <x:c r="J259" s="27" t="str">
        <x:v>LOW</x:v>
      </x:c>
    </x:row>
    <x:row r="260">
      <x:c r="A260" s="27" t="str">
        <x:v>CAP-LAW324</x:v>
      </x:c>
      <x:c r="B260" s="27" t="str">
        <x:v>Securities and Exchange Board of India (Regulatory Fee on Stock Exchanges) Regulations, 2006 [last amended March 6, 2017]</x:v>
      </x:c>
      <x:c r="C260" s="27" t="str">
        <x:v>SEBI</x:v>
      </x:c>
      <x:c r="D260" s="27" t="str">
        <x:v>Regulations</x:v>
      </x:c>
      <x:c r="E260" s="27" t="str">
        <x:v>CAP-LAW001</x:v>
      </x:c>
      <x:c r="F260" s="27" t="str">
        <x:v>EXCLUDE – Capital Markets Entity</x:v>
      </x:c>
      <x:c r="G260" s="27" t="str">
        <x:v>Remain in Capital Markets</x:v>
      </x:c>
      <x:c r="H260" s="27" t="str">
        <x:v>Regulates a securities-market intermediary, fund, MII, investor category or market activity rather than a company merely because it is listed.</x:v>
      </x:c>
      <x:c r="I260" s="27" t="str">
        <x:v>https://www.sebi.gov.in/legal/regulations/apr-2017/sebi-regulatory-fee-on-stock-exchanges-regulations-2006-last-amended-on-march-6-2017-_34704.html</x:v>
      </x:c>
      <x:c r="J260" s="27" t="str">
        <x:v>LOW</x:v>
      </x:c>
    </x:row>
    <x:row r="261">
      <x:c r="A261" s="27" t="str">
        <x:v>CAP-LAW325</x:v>
      </x:c>
      <x:c r="B261" s="27" t="str">
        <x:v>Securities and Exchange Board of India (Payment of Fees and Mode of Payment) (Amendment) Regulations, 2023</x:v>
      </x:c>
      <x:c r="C261" s="27" t="str">
        <x:v>SEBI</x:v>
      </x:c>
      <x:c r="D261" s="27" t="str">
        <x:v>Omnibus Amendment Regulations</x:v>
      </x:c>
      <x:c r="E261" s="27" t="str">
        <x:v>CAP-LAW001</x:v>
      </x:c>
      <x:c r="F261" s="27" t="str">
        <x:v>EXCLUDE – Capital Markets Entity</x:v>
      </x:c>
      <x:c r="G261" s="27" t="str">
        <x:v>Remain in Capital Markets</x:v>
      </x:c>
      <x:c r="H261" s="27" t="str">
        <x:v>Regulates a securities-market intermediary, fund, MII, investor category or market activity rather than a company merely because it is listed.</x:v>
      </x:c>
      <x:c r="I261" s="27" t="str">
        <x:v>https://www.sebi.gov.in/legal/regulations/feb-2023/securities-and-exchange-board-of-india-payment-of-fees-and-mode-of-payment-amendment-regulations-2023_67887.html</x:v>
      </x:c>
      <x:c r="J261" s="27" t="str">
        <x:v>LOW</x:v>
      </x:c>
    </x:row>
    <x:row r="262">
      <x:c r="A262" s="27" t="str">
        <x:v>CAP-LAW326</x:v>
      </x:c>
      <x:c r="B262" s="27" t="str">
        <x:v>Levy and applicability of Goods and Services Tax on fees payable/remitted to SEBI, July 18, 2022 as revised November 10, 2022</x:v>
      </x:c>
      <x:c r="C262" s="27" t="str">
        <x:v>SEBI</x:v>
      </x:c>
      <x:c r="D262" s="27" t="str">
        <x:v>Circular</x:v>
      </x:c>
      <x:c r="E262" s="27" t="str">
        <x:v>CAP-LAW017</x:v>
      </x:c>
      <x:c r="F262" s="27" t="str">
        <x:v>EXCLUDE – Capital Markets Entity</x:v>
      </x:c>
      <x:c r="G262" s="27" t="str">
        <x:v>Remain in Capital Markets</x:v>
      </x:c>
      <x:c r="H262" s="27" t="str">
        <x:v>Regulates a securities-market intermediary, fund, MII, investor category or market activity rather than a company merely because it is listed.</x:v>
      </x:c>
      <x:c r="I262" s="27" t="str">
        <x:v>https://www.sebi.gov.in/legal/circulars/nov-2022/applicability-of-gst-on-fees-remitted-to-sebi-revision-in-chapter-xx-of-operational-circular-dated-august-10-2021_64852.html</x:v>
      </x:c>
      <x:c r="J262" s="27" t="str">
        <x:v>LOW</x:v>
      </x:c>
    </x:row>
    <x:row r="263">
      <x:c r="A263" s="27" t="str">
        <x:v>CAP-LAW327</x:v>
      </x:c>
      <x:c r="B263" s="27" t="str">
        <x:v>Finance (No. 2) Act, 2004 — Chapter VII Securities Transaction Tax, as amended through Finance Act, 2026</x:v>
      </x:c>
      <x:c r="C263" s="27" t="str">
        <x:v>CBDT / Department of Revenue</x:v>
      </x:c>
      <x:c r="D263" s="27" t="str">
        <x:v>Act / Tax Chapter</x:v>
      </x:c>
      <x:c r="E263" s="27" t="str">
        <x:v>CAP--</x:v>
      </x:c>
      <x:c r="F263" s="27" t="str">
        <x:v>EXCLUDE – Other General Law</x:v>
      </x:c>
      <x:c r="G263" s="27" t="str">
        <x:v>Remain in owning dataset</x:v>
      </x:c>
      <x:c r="H263" s="27" t="str">
        <x:v>Not owned by the Common SEBI Listed-Entity Overlay.</x:v>
      </x:c>
      <x:c r="I263" s="27" t="str">
        <x:v>https://www.incometaxindia.gov.in/w/section-159-88</x:v>
      </x:c>
      <x:c r="J263" s="27" t="str">
        <x:v>LOW</x:v>
      </x:c>
    </x:row>
    <x:row r="264">
      <x:c r="A264" s="27" t="str">
        <x:v>CAP-LAW328</x:v>
      </x:c>
      <x:c r="B264" s="27" t="str">
        <x:v>Finance Act, 2013 — Chapter VII Commodities Transaction Tax, as amended</x:v>
      </x:c>
      <x:c r="C264" s="27" t="str">
        <x:v>CBDT / Department of Revenue</x:v>
      </x:c>
      <x:c r="D264" s="27" t="str">
        <x:v>Act / Tax Chapter</x:v>
      </x:c>
      <x:c r="E264" s="27" t="str">
        <x:v>CAP--</x:v>
      </x:c>
      <x:c r="F264" s="27" t="str">
        <x:v>EXCLUDE – Other General Law</x:v>
      </x:c>
      <x:c r="G264" s="27" t="str">
        <x:v>Remain in owning dataset</x:v>
      </x:c>
      <x:c r="H264" s="27" t="str">
        <x:v>Not owned by the Common SEBI Listed-Entity Overlay.</x:v>
      </x:c>
      <x:c r="I264" s="27" t="str">
        <x:v>https://www.incometaxindia.gov.in/w/section-117-71</x:v>
      </x:c>
      <x:c r="J264" s="27" t="str">
        <x:v>LOW</x:v>
      </x:c>
    </x:row>
    <x:row r="265">
      <x:c r="A265" s="27" t="str">
        <x:v>CAP-LAW329</x:v>
      </x:c>
      <x:c r="B265" s="27" t="str">
        <x:v>Indian Stamp (Collection of Stamp-Duty through Stock Exchanges, Clearing Corporations and Depositories) Rules, 2019, as amended</x:v>
      </x:c>
      <x:c r="C265" s="27" t="str">
        <x:v>Department of Revenue</x:v>
      </x:c>
      <x:c r="D265" s="27" t="str">
        <x:v>Rules</x:v>
      </x:c>
      <x:c r="E265" s="27" t="str">
        <x:v>CAP-LAW020</x:v>
      </x:c>
      <x:c r="F265" s="27" t="str">
        <x:v>EXCLUDE – Other General Law</x:v>
      </x:c>
      <x:c r="G265" s="27" t="str">
        <x:v>Remain in owning dataset</x:v>
      </x:c>
      <x:c r="H265" s="27" t="str">
        <x:v>Not owned by the Common SEBI Listed-Entity Overlay.</x:v>
      </x:c>
      <x:c r="I265" s="27" t="str">
        <x:v>https://www.indiacode.nic.in/ViewFileUploaded?file=stamp_act%2C_2019.pdf&amp;path=AC_CEN_2_2_00036_189902_1523339055436%2Frulesindividualfile%2F</x:v>
      </x:c>
      <x:c r="J265" s="27" t="str">
        <x:v>LOW</x:v>
      </x:c>
    </x:row>
    <x:row r="266">
      <x:c r="A266" s="27" t="str">
        <x:v>CAP-LAW330</x:v>
      </x:c>
      <x:c r="B266" s="27" t="str">
        <x:v>Optional mechanism for fee collection by SEBI registered Investment Advisers and Research Analysts (CeFCoM) dated September 13, 2024</x:v>
      </x:c>
      <x:c r="C266" s="27" t="str">
        <x:v>SEBI</x:v>
      </x:c>
      <x:c r="D266" s="27" t="str">
        <x:v>Circular</x:v>
      </x:c>
      <x:c r="E266" s="27" t="str">
        <x:v>CAP-LAW058</x:v>
      </x:c>
      <x:c r="F266" s="27" t="str">
        <x:v>EXCLUDE – Capital Markets Entity</x:v>
      </x:c>
      <x:c r="G266" s="27" t="str">
        <x:v>Remain in Capital Markets</x:v>
      </x:c>
      <x:c r="H266" s="27" t="str">
        <x:v>Regulates a securities-market intermediary, fund, MII, investor category or market activity rather than a company merely because it is listed.</x:v>
      </x:c>
      <x:c r="I266" s="27" t="str">
        <x:v>https://www.sebi.gov.in/legal/circulars/sep-2024/optional-mechanism-for-fee-collection-by-sebi-registered-investment-advisers-ias-and-research-analysts-ras-_86668.html</x:v>
      </x:c>
      <x:c r="J266" s="27" t="str">
        <x:v>LOW</x:v>
      </x:c>
    </x:row>
    <x:row r="267">
      <x:c r="A267" s="27" t="str">
        <x:v>CAP-LAW337</x:v>
      </x:c>
      <x:c r="B267" s="27" t="str">
        <x:v>Settlement Scheme for Association with Certain Algo Platforms, 2025</x:v>
      </x:c>
      <x:c r="C267" s="27" t="str">
        <x:v>SEBI</x:v>
      </x:c>
      <x:c r="D267" s="27" t="str">
        <x:v>Settlement Scheme / Public Notice</x:v>
      </x:c>
      <x:c r="E267" s="27" t="str">
        <x:v>CAP-LAW050</x:v>
      </x:c>
      <x:c r="F267" s="27" t="str">
        <x:v>EXCLUDE – Capital Markets Entity</x:v>
      </x:c>
      <x:c r="G267" s="27" t="str">
        <x:v>Remain in Capital Markets</x:v>
      </x:c>
      <x:c r="H267" s="27" t="str">
        <x:v>Regulates a securities-market intermediary, fund, MII, investor category or market activity rather than a company merely because it is listed.</x:v>
      </x:c>
      <x:c r="I267" s="27" t="str">
        <x:v>https://www.sebi.gov.in/media-and-notifications/public-notices/jun-2025/public-notice-in-respect-of-settlement-scheme-for-association-with-certain-algo-platforms-2025_94471.html</x:v>
      </x:c>
      <x:c r="J267" s="27" t="str">
        <x:v>LOW</x:v>
      </x:c>
    </x:row>
    <x:row r="268">
      <x:c r="A268" s="27" t="str">
        <x:v>CAP-LAW338</x:v>
      </x:c>
      <x:c r="B268" s="27" t="str">
        <x:v>NSEL Settlement Scheme, 2025</x:v>
      </x:c>
      <x:c r="C268" s="27" t="str">
        <x:v>SEBI</x:v>
      </x:c>
      <x:c r="D268" s="27" t="str">
        <x:v>Settlement Scheme / Public Notice</x:v>
      </x:c>
      <x:c r="E268" s="27" t="str">
        <x:v>CAP-LAW050</x:v>
      </x:c>
      <x:c r="F268" s="27" t="str">
        <x:v>EXCLUDE – Capital Markets Entity</x:v>
      </x:c>
      <x:c r="G268" s="27" t="str">
        <x:v>Remain in Capital Markets</x:v>
      </x:c>
      <x:c r="H268" s="27" t="str">
        <x:v>Regulates a securities-market intermediary, fund, MII, investor category or market activity rather than a company merely because it is listed.</x:v>
      </x:c>
      <x:c r="I268" s="27" t="str">
        <x:v>https://www.sebi.gov.in/media-and-notifications/public-notices/jul-2025/public-notice-in-respect-of-nsel-settlement-scheme-2025_95141.html</x:v>
      </x:c>
      <x:c r="J268" s="27" t="str">
        <x:v>LOW</x:v>
      </x:c>
    </x:row>
    <x:row r="269">
      <x:c r="A269" s="27" t="str">
        <x:v>CAP-LAW339</x:v>
      </x:c>
      <x:c r="B269" s="27" t="str">
        <x:v>Venture Capital Funds Settlement Scheme, 2025</x:v>
      </x:c>
      <x:c r="C269" s="27" t="str">
        <x:v>SEBI</x:v>
      </x:c>
      <x:c r="D269" s="27" t="str">
        <x:v>Settlement Scheme / Public Notice</x:v>
      </x:c>
      <x:c r="E269" s="27" t="str">
        <x:v>CAP-LAW050</x:v>
      </x:c>
      <x:c r="F269" s="27" t="str">
        <x:v>EXCLUDE – Capital Markets Entity</x:v>
      </x:c>
      <x:c r="G269" s="27" t="str">
        <x:v>Remain in Capital Markets</x:v>
      </x:c>
      <x:c r="H269" s="27" t="str">
        <x:v>Regulates a securities-market intermediary, fund, MII, investor category or market activity rather than a company merely because it is listed.</x:v>
      </x:c>
      <x:c r="I269" s="27" t="str">
        <x:v>https://www.sebi.gov.in/media-and-notifications/public-notices/jul-2025/public-notice-in-respect-of-vcf-settlement-scheme-2025_95263.html</x:v>
      </x:c>
      <x:c r="J269" s="27" t="str">
        <x:v>LOW</x:v>
      </x:c>
    </x:row>
    <x:row r="270">
      <x:c r="A270" s="27" t="str">
        <x:v>CAP-LAW340</x:v>
      </x:c>
      <x:c r="B270" s="27" t="str">
        <x:v>Continuous disclosures and compliances by issuers under SEBI (Issue and Listing of Debt Securities by Municipalities) Regulations, 2015</x:v>
      </x:c>
      <x:c r="C270" s="27" t="str">
        <x:v>SEBI</x:v>
      </x:c>
      <x:c r="D270" s="27" t="str">
        <x:v>Circular</x:v>
      </x:c>
      <x:c r="E270" s="27" t="str">
        <x:v>CAP-LAW052</x:v>
      </x:c>
      <x:c r="F270" s="27" t="str">
        <x:v>EXCLUDE – Capital Markets Entity</x:v>
      </x:c>
      <x:c r="G270" s="27" t="str">
        <x:v>Remain in Capital Markets</x:v>
      </x:c>
      <x:c r="H270" s="27" t="str">
        <x:v>Regulates a securities-market intermediary, fund, MII, investor category or market activity rather than a company merely because it is listed.</x:v>
      </x:c>
      <x:c r="I270" s="27" t="str">
        <x:v>https://www.sebi.gov.in/legal/circulars/jun-2017/continuous-disclosures-and-compliances-by-issuers-under-sebi-issue-and-listing-of-debt-securities-by-municipalities-regulations-2015_35127.html</x:v>
      </x:c>
      <x:c r="J270" s="27" t="str">
        <x:v>LOW</x:v>
      </x:c>
    </x:row>
    <x:row r="271">
      <x:c r="A271" s="27" t="str">
        <x:v>CAP-LAW341</x:v>
      </x:c>
      <x:c r="B271" s="27" t="str">
        <x:v>Continuous disclosures and compliances by listed entities under SEBI (Issue and Listing of Municipal Debt Securities) Regulations, 2015</x:v>
      </x:c>
      <x:c r="C271" s="27" t="str">
        <x:v>SEBI</x:v>
      </x:c>
      <x:c r="D271" s="27" t="str">
        <x:v>Circular</x:v>
      </x:c>
      <x:c r="E271" s="27" t="str">
        <x:v>CAP-LAW052</x:v>
      </x:c>
      <x:c r="F271" s="27" t="str">
        <x:v>EXCLUDE – Capital Markets Entity</x:v>
      </x:c>
      <x:c r="G271" s="27" t="str">
        <x:v>Remain in Capital Markets</x:v>
      </x:c>
      <x:c r="H271" s="27" t="str">
        <x:v>Regulates a securities-market intermediary, fund, MII, investor category or market activity rather than a company merely because it is listed.</x:v>
      </x:c>
      <x:c r="I271" s="27" t="str">
        <x:v>https://www.sebi.gov.in/legal/circulars/nov-2019/continuous-disclosures-and-compliances-by-listed-entities-under-sebi-issue-and-listing-of-municipal-debt-securities-regulations-2015_44942.html</x:v>
      </x:c>
      <x:c r="J271" s="27" t="str">
        <x:v>LOW</x:v>
      </x:c>
    </x:row>
    <x:row r="272">
      <x:c r="A272" s="28" t="str">
        <x:v>CAP-LAW342</x:v>
      </x:c>
      <x:c r="B272" s="28" t="str">
        <x:v>Amendment to SEBI (Issue and Listing of Municipal Debt Securities) Regulations, 2015 (“ILMDS Regulations”)</x:v>
      </x:c>
      <x:c r="C272" s="28" t="str">
        <x:v>SEBI</x:v>
      </x:c>
      <x:c r="D272" s="28" t="str">
        <x:v>Circular</x:v>
      </x:c>
      <x:c r="E272" s="28" t="str">
        <x:v>CAP-LAW052</x:v>
      </x:c>
      <x:c r="F272" s="28" t="str">
        <x:v>EXCLUDE – Capital Markets Entity</x:v>
      </x:c>
      <x:c r="G272" s="28" t="str">
        <x:v>Remain in Capital Markets</x:v>
      </x:c>
      <x:c r="H272" s="28" t="str">
        <x:v>Regulates a securities-market intermediary, fund, MII, investor category or market activity rather than a company merely because it is listed.</x:v>
      </x:c>
      <x:c r="I272" s="28" t="str">
        <x:v>https://www.sebi.gov.in/legal/circulars/aug-2026/amendment-to-sebi-issue-and-listing-of-municipal-debt-securities-regulations-2015-ilmds-regulations-_103488.html</x:v>
      </x:c>
      <x:c r="J272" s="28" t="str">
        <x:v>LOW</x:v>
      </x:c>
    </x:row>
  </x:sheetData>
  <x:mergeCells>
    <x:mergeCell ref="A1:J1"/>
    <x:mergeCell ref="A2:J2"/>
  </x:mergeCells>
  <x:pageMargins left="0.7" right="0.7" top="0.75" bottom="0.75" header="0.3" footer="0.3"/>
  <x:tableParts count="1">
    <x:tablePart xmlns:r="http://schemas.openxmlformats.org/officeDocument/2006/relationships" r:id="Rb6df9eea44af48f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55" hidden="0" customWidth="1"/>
    <x:col min="3" max="3" width="18" hidden="0" customWidth="1"/>
    <x:col min="4" max="4" width="55" hidden="0" customWidth="1"/>
    <x:col min="5" max="5" width="13" hidden="0" customWidth="1"/>
    <x:col min="6" max="6" width="28" hidden="0" customWidth="1"/>
    <x:col min="7" max="7" width="58" hidden="0" customWidth="1"/>
    <x:col min="8" max="8" width="25" hidden="0" customWidth="1"/>
    <x:col min="9" max="9" width="18" hidden="0" customWidth="1"/>
  </x:cols>
  <x:sheetData>
    <x:row r="1" ht="30" customHeight="1">
      <x:c r="A1" s="4" t="str">
        <x:v>Listed-Entity Applicability Gate Master</x:v>
      </x:c>
      <x:c r="B1" s="4" t="str">
        <x:v>Listed-Entity Applicability Gate Master</x:v>
      </x:c>
      <x:c r="C1" s="4" t="str">
        <x:v>Listed-Entity Applicability Gate Master</x:v>
      </x:c>
      <x:c r="D1" s="4" t="str">
        <x:v>Listed-Entity Applicability Gate Master</x:v>
      </x:c>
      <x:c r="E1" s="4" t="str">
        <x:v>Listed-Entity Applicability Gate Master</x:v>
      </x:c>
      <x:c r="F1" s="4" t="str">
        <x:v>Listed-Entity Applicability Gate Master</x:v>
      </x:c>
      <x:c r="G1" s="4" t="str">
        <x:v>Listed-Entity Applicability Gate Master</x:v>
      </x:c>
      <x:c r="H1" s="4" t="str">
        <x:v>Listed-Entity Applicability Gate Master</x:v>
      </x:c>
      <x:c r="I1" s="4" t="str">
        <x:v>Listed-Entity Applicability Gate Master</x:v>
      </x:c>
    </x:row>
    <x:row r="2" ht="32" customHeight="1">
      <x:c r="A2" s="8" t="str">
        <x:v>These questions replace the unsafe binary assumption that 'Listed = show every SEBI law'. They drive security-, status-, event- and role-specific runtime selection.</x:v>
      </x:c>
      <x:c r="B2" s="8" t="str">
        <x:v>These questions replace the unsafe binary assumption that 'Listed = show every SEBI law'. They drive security-, status-, event- and role-specific runtime selection.</x:v>
      </x:c>
      <x:c r="C2" s="8" t="str">
        <x:v>These questions replace the unsafe binary assumption that 'Listed = show every SEBI law'. They drive security-, status-, event- and role-specific runtime selection.</x:v>
      </x:c>
      <x:c r="D2" s="8" t="str">
        <x:v>These questions replace the unsafe binary assumption that 'Listed = show every SEBI law'. They drive security-, status-, event- and role-specific runtime selection.</x:v>
      </x:c>
      <x:c r="E2" s="8" t="str">
        <x:v>These questions replace the unsafe binary assumption that 'Listed = show every SEBI law'. They drive security-, status-, event- and role-specific runtime selection.</x:v>
      </x:c>
      <x:c r="F2" s="8" t="str">
        <x:v>These questions replace the unsafe binary assumption that 'Listed = show every SEBI law'. They drive security-, status-, event- and role-specific runtime selection.</x:v>
      </x:c>
      <x:c r="G2" s="8" t="str">
        <x:v>These questions replace the unsafe binary assumption that 'Listed = show every SEBI law'. They drive security-, status-, event- and role-specific runtime selection.</x:v>
      </x:c>
      <x:c r="H2" s="8" t="str">
        <x:v>These questions replace the unsafe binary assumption that 'Listed = show every SEBI law'. They drive security-, status-, event- and role-specific runtime selection.</x:v>
      </x:c>
      <x:c r="I2" s="8" t="str">
        <x:v>These questions replace the unsafe binary assumption that 'Listed = show every SEBI law'. They drive security-, status-, event- and role-specific runtime selection.</x:v>
      </x:c>
    </x:row>
    <x:row r="4" ht="34" customHeight="1">
      <x:c r="A4" s="17" t="str">
        <x:v>Gate ID</x:v>
      </x:c>
      <x:c r="B4" s="99" t="str">
        <x:v>Question</x:v>
      </x:c>
      <x:c r="C4" s="99" t="str">
        <x:v>Response Type</x:v>
      </x:c>
      <x:c r="D4" s="99" t="str">
        <x:v>Allowed Values</x:v>
      </x:c>
      <x:c r="E4" s="99" t="str">
        <x:v>Mandatory</x:v>
      </x:c>
      <x:c r="F4" s="99" t="str">
        <x:v>Used For</x:v>
      </x:c>
      <x:c r="G4" s="99" t="str">
        <x:v>Runtime Outcome</x:v>
      </x:c>
      <x:c r="H4" s="99" t="str">
        <x:v>Validation Status</x:v>
      </x:c>
      <x:c r="I4" s="18" t="str">
        <x:v>Owner</x:v>
      </x:c>
    </x:row>
    <x:row r="5">
      <x:c r="A5" s="26" t="str">
        <x:v>SEG-001</x:v>
      </x:c>
      <x:c r="B5" s="26" t="str">
        <x:v>Is any security of the entity currently listed?</x:v>
      </x:c>
      <x:c r="C5" s="26" t="str">
        <x:v>Single select</x:v>
      </x:c>
      <x:c r="D5" s="26" t="str">
        <x:v>Yes | No | Proposed</x:v>
      </x:c>
      <x:c r="E5" s="26" t="str">
        <x:v>Yes</x:v>
      </x:c>
      <x:c r="F5" s="26" t="str">
        <x:v>Top-level overlay gate</x:v>
      </x:c>
      <x:c r="G5" s="26" t="str">
        <x:v>No does not end testing; continue to debt, proposed-listing, subsidiary and SEBI-role gates.</x:v>
      </x:c>
      <x:c r="H5" s="26" t="str">
        <x:v>P-0 design approved</x:v>
      </x:c>
      <x:c r="I5" s="26" t="str">
        <x:v>Product + Legal</x:v>
      </x:c>
    </x:row>
    <x:row r="6">
      <x:c r="A6" s="27" t="str">
        <x:v>SEG-002</x:v>
      </x:c>
      <x:c r="B6" s="27" t="str">
        <x:v>What type of security is listed or proposed to be listed?</x:v>
      </x:c>
      <x:c r="C6" s="27" t="str">
        <x:v>Multi-select</x:v>
      </x:c>
      <x:c r="D6" s="27" t="str">
        <x:v>Equity/specifed securities | NCD | NCRPS | Commercial paper | SDI/SR | Other designated security</x:v>
      </x:c>
      <x:c r="E6" s="27" t="str">
        <x:v>Conditional</x:v>
      </x:c>
      <x:c r="F6" s="27" t="str">
        <x:v>Security-type routing</x:v>
      </x:c>
      <x:c r="G6" s="27" t="str">
        <x:v>Determines the applicable LODR chapter and issue/continuing-compliance family.</x:v>
      </x:c>
      <x:c r="H6" s="27" t="str">
        <x:v>P-1 legal validation required</x:v>
      </x:c>
      <x:c r="I6" s="27" t="str">
        <x:v>Product + Legal</x:v>
      </x:c>
    </x:row>
    <x:row r="7">
      <x:c r="A7" s="27" t="str">
        <x:v>SEG-003</x:v>
      </x:c>
      <x:c r="B7" s="27" t="str">
        <x:v>What is the listing segment?</x:v>
      </x:c>
      <x:c r="C7" s="27" t="str">
        <x:v>Single select</x:v>
      </x:c>
      <x:c r="D7" s="27" t="str">
        <x:v>Main Board | SME Platform | Innovators Growth Platform | Debt platform | Other</x:v>
      </x:c>
      <x:c r="E7" s="27" t="str">
        <x:v>Conditional</x:v>
      </x:c>
      <x:c r="F7" s="27" t="str">
        <x:v>Segment exemptions/differences</x:v>
      </x:c>
      <x:c r="G7" s="27" t="str">
        <x:v>Prevents applying Main Board requirements wholesale to SME/other segments.</x:v>
      </x:c>
      <x:c r="H7" s="27" t="str">
        <x:v>P-1 legal validation required</x:v>
      </x:c>
      <x:c r="I7" s="27" t="str">
        <x:v>Product + Legal</x:v>
      </x:c>
    </x:row>
    <x:row r="8">
      <x:c r="A8" s="27" t="str">
        <x:v>SEG-004</x:v>
      </x:c>
      <x:c r="B8" s="27" t="str">
        <x:v>On which recognised stock exchange(s) is the security listed/proposed?</x:v>
      </x:c>
      <x:c r="C8" s="27" t="str">
        <x:v>Text/multi-select</x:v>
      </x:c>
      <x:c r="D8" s="27" t="str">
        <x:v>NSE | BSE | Other recognised exchange</x:v>
      </x:c>
      <x:c r="E8" s="27" t="str">
        <x:v>Conditional</x:v>
      </x:c>
      <x:c r="F8" s="27" t="str">
        <x:v>Exchange circulars and filing routes</x:v>
      </x:c>
      <x:c r="G8" s="27" t="str">
        <x:v>Exchange-specific circulars remain a separate runtime layer.</x:v>
      </x:c>
      <x:c r="H8" s="27" t="str">
        <x:v>P-1/P-2 required</x:v>
      </x:c>
      <x:c r="I8" s="27" t="str">
        <x:v>Product + Legal</x:v>
      </x:c>
    </x:row>
    <x:row r="9">
      <x:c r="A9" s="27" t="str">
        <x:v>SEG-005</x:v>
      </x:c>
      <x:c r="B9" s="27" t="str">
        <x:v>Is the entity a material unlisted Indian subsidiary of a listed entity?</x:v>
      </x:c>
      <x:c r="C9" s="27" t="str">
        <x:v>Yes/No</x:v>
      </x:c>
      <x:c r="D9" s="27" t="str">
        <x:v>Yes | No</x:v>
      </x:c>
      <x:c r="E9" s="27" t="str">
        <x:v>Yes</x:v>
      </x:c>
      <x:c r="F9" s="27" t="str">
        <x:v>LODR flow-down</x:v>
      </x:c>
      <x:c r="G9" s="27" t="str">
        <x:v>Routes only specific parent/subsidiary governance and secretarial-audit obligations.</x:v>
      </x:c>
      <x:c r="H9" s="27" t="str">
        <x:v>P-1/P-2 required</x:v>
      </x:c>
      <x:c r="I9" s="27" t="str">
        <x:v>Product + Legal</x:v>
      </x:c>
    </x:row>
    <x:row r="10">
      <x:c r="A10" s="27" t="str">
        <x:v>SEG-006</x:v>
      </x:c>
      <x:c r="B10" s="27" t="str">
        <x:v>Is the entity undertaking an IPO, FPO, rights issue, preferential issue, QIP or bonus issue?</x:v>
      </x:c>
      <x:c r="C10" s="27" t="str">
        <x:v>Multi-select</x:v>
      </x:c>
      <x:c r="D10" s="27" t="str">
        <x:v>IPO | FPO | Rights | Preferential | QIP | Bonus | None</x:v>
      </x:c>
      <x:c r="E10" s="27" t="str">
        <x:v>Yes</x:v>
      </x:c>
      <x:c r="F10" s="27" t="str">
        <x:v>ICDR/event routing</x:v>
      </x:c>
      <x:c r="G10" s="27" t="str">
        <x:v>Activates only the relevant issue pathway.</x:v>
      </x:c>
      <x:c r="H10" s="27" t="str">
        <x:v>P-2 required</x:v>
      </x:c>
      <x:c r="I10" s="27" t="str">
        <x:v>Product + Legal</x:v>
      </x:c>
    </x:row>
    <x:row r="11">
      <x:c r="A11" s="27" t="str">
        <x:v>SEG-007</x:v>
      </x:c>
      <x:c r="B11" s="27" t="str">
        <x:v>Is a buy-back, delisting, takeover/open offer or change in control underway?</x:v>
      </x:c>
      <x:c r="C11" s="27" t="str">
        <x:v>Multi-select</x:v>
      </x:c>
      <x:c r="D11" s="27" t="str">
        <x:v>Buy-back | Delisting | Takeover/open offer | Change in control | None</x:v>
      </x:c>
      <x:c r="E11" s="27" t="str">
        <x:v>Yes</x:v>
      </x:c>
      <x:c r="F11" s="27" t="str">
        <x:v>Corporate-action routing</x:v>
      </x:c>
      <x:c r="G11" s="27" t="str">
        <x:v>Activates event-specific SEBI regulations and filings.</x:v>
      </x:c>
      <x:c r="H11" s="27" t="str">
        <x:v>P-2 required</x:v>
      </x:c>
      <x:c r="I11" s="27" t="str">
        <x:v>Product + Legal</x:v>
      </x:c>
    </x:row>
    <x:row r="12">
      <x:c r="A12" s="27" t="str">
        <x:v>SEG-008</x:v>
      </x:c>
      <x:c r="B12" s="27" t="str">
        <x:v>Does the entity operate a share-based employee-benefit or sweat-equity scheme?</x:v>
      </x:c>
      <x:c r="C12" s="27" t="str">
        <x:v>Yes/No</x:v>
      </x:c>
      <x:c r="D12" s="27" t="str">
        <x:v>Yes | No</x:v>
      </x:c>
      <x:c r="E12" s="27" t="str">
        <x:v>Yes</x:v>
      </x:c>
      <x:c r="F12" s="27" t="str">
        <x:v>SBEB/SE routing</x:v>
      </x:c>
      <x:c r="G12" s="27" t="str">
        <x:v>Activates the share-based benefits and sweat-equity family.</x:v>
      </x:c>
      <x:c r="H12" s="27" t="str">
        <x:v>P-2 required</x:v>
      </x:c>
      <x:c r="I12" s="27" t="str">
        <x:v>Product + Legal</x:v>
      </x:c>
    </x:row>
    <x:row r="13">
      <x:c r="A13" s="27" t="str">
        <x:v>SEG-009</x:v>
      </x:c>
      <x:c r="B13" s="27" t="str">
        <x:v>Does the entity meet the current BRSR/BRSR Core applicability criteria?</x:v>
      </x:c>
      <x:c r="C13" s="27" t="str">
        <x:v>Single select</x:v>
      </x:c>
      <x:c r="D13" s="27" t="str">
        <x:v>Yes | No | Unknown</x:v>
      </x:c>
      <x:c r="E13" s="27" t="str">
        <x:v>Yes</x:v>
      </x:c>
      <x:c r="F13" s="27" t="str">
        <x:v>Sustainability reporting</x:v>
      </x:c>
      <x:c r="G13" s="27" t="str">
        <x:v>Use current market-cap/value-chain/assurance thresholds after P-1 validation.</x:v>
      </x:c>
      <x:c r="H13" s="27" t="str">
        <x:v>P-1/P-2 required</x:v>
      </x:c>
      <x:c r="I13" s="27" t="str">
        <x:v>Product + Legal</x:v>
      </x:c>
    </x:row>
    <x:row r="14">
      <x:c r="A14" s="27" t="str">
        <x:v>SEG-010</x:v>
      </x:c>
      <x:c r="B14" s="27" t="str">
        <x:v>Does the entity meet the current HVDLE definition?</x:v>
      </x:c>
      <x:c r="C14" s="27" t="str">
        <x:v>Single select</x:v>
      </x:c>
      <x:c r="D14" s="27" t="str">
        <x:v>Yes | No | Unknown</x:v>
      </x:c>
      <x:c r="E14" s="27" t="str">
        <x:v>Conditional</x:v>
      </x:c>
      <x:c r="F14" s="27" t="str">
        <x:v>Debt governance routing</x:v>
      </x:c>
      <x:c r="G14" s="27" t="str">
        <x:v>Threshold must be versioned by effective date; do not hardcode it in the UI.</x:v>
      </x:c>
      <x:c r="H14" s="27" t="str">
        <x:v>P-1/P-2 required</x:v>
      </x:c>
      <x:c r="I14" s="27" t="str">
        <x:v>Product + Legal</x:v>
      </x:c>
    </x:row>
    <x:row r="15">
      <x:c r="A15" s="27" t="str">
        <x:v>SEG-011</x:v>
      </x:c>
      <x:c r="B15" s="27" t="str">
        <x:v>Has the entity received an investor grievance through SCORES or an ODR referral?</x:v>
      </x:c>
      <x:c r="C15" s="27" t="str">
        <x:v>Yes/No</x:v>
      </x:c>
      <x:c r="D15" s="27" t="str">
        <x:v>Yes | No</x:v>
      </x:c>
      <x:c r="E15" s="27" t="str">
        <x:v>Yes</x:v>
      </x:c>
      <x:c r="F15" s="27" t="str">
        <x:v>Investor-interface routing</x:v>
      </x:c>
      <x:c r="G15" s="27" t="str">
        <x:v>Activates complaint handling, escalation, evidence and closure requirements.</x:v>
      </x:c>
      <x:c r="H15" s="27" t="str">
        <x:v>P-2 required</x:v>
      </x:c>
      <x:c r="I15" s="27" t="str">
        <x:v>Product + Legal</x:v>
      </x:c>
    </x:row>
    <x:row r="16">
      <x:c r="A16" s="27" t="str">
        <x:v>SEG-012</x:v>
      </x:c>
      <x:c r="B16" s="27" t="str">
        <x:v>Is the entity also a SEBI-registered intermediary, fund, MII or other market entity?</x:v>
      </x:c>
      <x:c r="C16" s="27" t="str">
        <x:v>Multi-select</x:v>
      </x:c>
      <x:c r="D16" s="27" t="str">
        <x:v>No | Broker | RTA | Merchant banker | Fund/manager | MII | Other</x:v>
      </x:c>
      <x:c r="E16" s="27" t="str">
        <x:v>Yes</x:v>
      </x:c>
      <x:c r="F16" s="27" t="str">
        <x:v>Boundary redirect</x:v>
      </x:c>
      <x:c r="G16" s="27" t="str">
        <x:v>Routes that role to Capital Markets; it must not broaden the listed-company overlay.</x:v>
      </x:c>
      <x:c r="H16" s="27" t="str">
        <x:v>P-0 design approved</x:v>
      </x:c>
      <x:c r="I16" s="27" t="str">
        <x:v>Product + Legal</x:v>
      </x:c>
    </x:row>
    <x:row r="17">
      <x:c r="A17" s="27" t="str">
        <x:v>SEG-013</x:v>
      </x:c>
      <x:c r="B17" s="27" t="str">
        <x:v>Is the activity conducted in or through an IFSC?</x:v>
      </x:c>
      <x:c r="C17" s="27" t="str">
        <x:v>Yes/No</x:v>
      </x:c>
      <x:c r="D17" s="27" t="str">
        <x:v>Yes | No</x:v>
      </x:c>
      <x:c r="E17" s="27" t="str">
        <x:v>Yes</x:v>
      </x:c>
      <x:c r="F17" s="27" t="str">
        <x:v>IFSCA boundary redirect</x:v>
      </x:c>
      <x:c r="G17" s="27" t="str">
        <x:v>Routes IFSCA content to the Capital Markets/IFSC overlay, not Common SEBI Core.</x:v>
      </x:c>
      <x:c r="H17" s="27" t="str">
        <x:v>P-0 design approved</x:v>
      </x:c>
      <x:c r="I17" s="27" t="str">
        <x:v>Product + Legal</x:v>
      </x:c>
    </x:row>
    <x:row r="18">
      <x:c r="A18" s="28" t="str">
        <x:v>SEG-014</x:v>
      </x:c>
      <x:c r="B18" s="28" t="str">
        <x:v>What is the relevant effective date / financial year / event date?</x:v>
      </x:c>
      <x:c r="C18" s="28" t="str">
        <x:v>Date</x:v>
      </x:c>
      <x:c r="D18" s="28" t="str">
        <x:v>Date</x:v>
      </x:c>
      <x:c r="E18" s="28" t="str">
        <x:v>Yes</x:v>
      </x:c>
      <x:c r="F18" s="28" t="str">
        <x:v>Temporal applicability</x:v>
      </x:c>
      <x:c r="G18" s="28" t="str">
        <x:v>Required for amendments, phased thresholds, grandfathering and saved historical audits.</x:v>
      </x:c>
      <x:c r="H18" s="28" t="str">
        <x:v>P-0 design approved</x:v>
      </x:c>
      <x:c r="I18" s="28" t="str">
        <x:v>Product + Legal</x:v>
      </x:c>
    </x:row>
  </x:sheetData>
  <x:mergeCells>
    <x:mergeCell ref="A1:I1"/>
    <x:mergeCell ref="A2:I2"/>
  </x:mergeCells>
  <x:dataValidations count="2">
    <x:dataValidation type="list" sqref="E5:E18">
      <x:formula1>"Yes,Conditional,No"</x:formula1>
    </x:dataValidation>
    <x:dataValidation type="list" sqref="H5:H18">
      <x:formula1>"P-0 design approved,P-1 legal validation required,P-1/P-2 required,P-2 required"</x:formula1>
    </x:dataValidation>
  </x:dataValidations>
  <x:pageMargins left="0.7" right="0.7" top="0.75" bottom="0.75" header="0.3" footer="0.3"/>
  <x:tableParts count="1">
    <x:tablePart xmlns:r="http://schemas.openxmlformats.org/officeDocument/2006/relationships" r:id="R94fd32c010b0400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19" hidden="0" customWidth="1"/>
    <x:col min="4" max="4" width="20" hidden="0" customWidth="1"/>
    <x:col min="5" max="5" width="18" hidden="0" customWidth="1"/>
    <x:col min="6" max="6" width="22" hidden="0" customWidth="1"/>
    <x:col min="7" max="7" width="28" hidden="0" customWidth="1"/>
    <x:col min="8" max="8" width="24" hidden="0" customWidth="1"/>
    <x:col min="9" max="9" width="55" hidden="0" customWidth="1"/>
  </x:cols>
  <x:sheetData>
    <x:row r="1" ht="30" customHeight="1">
      <x:c r="A1" s="4" t="str">
        <x:v>Listing-Status × SEBI Family Routing Matrix</x:v>
      </x:c>
      <x:c r="B1" s="4" t="str">
        <x:v>Listing-Status × SEBI Family Routing Matrix</x:v>
      </x:c>
      <x:c r="C1" s="4" t="str">
        <x:v>Listing-Status × SEBI Family Routing Matrix</x:v>
      </x:c>
      <x:c r="D1" s="4" t="str">
        <x:v>Listing-Status × SEBI Family Routing Matrix</x:v>
      </x:c>
      <x:c r="E1" s="4" t="str">
        <x:v>Listing-Status × SEBI Family Routing Matrix</x:v>
      </x:c>
      <x:c r="F1" s="4" t="str">
        <x:v>Listing-Status × SEBI Family Routing Matrix</x:v>
      </x:c>
      <x:c r="G1" s="4" t="str">
        <x:v>Listing-Status × SEBI Family Routing Matrix</x:v>
      </x:c>
      <x:c r="H1" s="4" t="str">
        <x:v>Listing-Status × SEBI Family Routing Matrix</x:v>
      </x:c>
      <x:c r="I1" s="4" t="str">
        <x:v>Listing-Status × SEBI Family Routing Matrix</x:v>
      </x:c>
    </x:row>
    <x:row r="2" ht="32" customHeight="1">
      <x:c r="A2" s="8" t="str">
        <x:v>Law-family routing only. 'Yes' does not mean every provision applies; P-2 will resolve thresholds, exemptions, chapters, events and effective dates atomically.</x:v>
      </x:c>
      <x:c r="B2" s="8" t="str">
        <x:v>Law-family routing only. 'Yes' does not mean every provision applies; P-2 will resolve thresholds, exemptions, chapters, events and effective dates atomically.</x:v>
      </x:c>
      <x:c r="C2" s="8" t="str">
        <x:v>Law-family routing only. 'Yes' does not mean every provision applies; P-2 will resolve thresholds, exemptions, chapters, events and effective dates atomically.</x:v>
      </x:c>
      <x:c r="D2" s="8" t="str">
        <x:v>Law-family routing only. 'Yes' does not mean every provision applies; P-2 will resolve thresholds, exemptions, chapters, events and effective dates atomically.</x:v>
      </x:c>
      <x:c r="E2" s="8" t="str">
        <x:v>Law-family routing only. 'Yes' does not mean every provision applies; P-2 will resolve thresholds, exemptions, chapters, events and effective dates atomically.</x:v>
      </x:c>
      <x:c r="F2" s="8" t="str">
        <x:v>Law-family routing only. 'Yes' does not mean every provision applies; P-2 will resolve thresholds, exemptions, chapters, events and effective dates atomically.</x:v>
      </x:c>
      <x:c r="G2" s="8" t="str">
        <x:v>Law-family routing only. 'Yes' does not mean every provision applies; P-2 will resolve thresholds, exemptions, chapters, events and effective dates atomically.</x:v>
      </x:c>
      <x:c r="H2" s="8" t="str">
        <x:v>Law-family routing only. 'Yes' does not mean every provision applies; P-2 will resolve thresholds, exemptions, chapters, events and effective dates atomically.</x:v>
      </x:c>
      <x:c r="I2" s="8" t="str">
        <x:v>Law-family routing only. 'Yes' does not mean every provision applies; P-2 will resolve thresholds, exemptions, chapters, events and effective dates atomically.</x:v>
      </x:c>
    </x:row>
    <x:row r="4" ht="34" customHeight="1">
      <x:c r="A4" s="17" t="str">
        <x:v>SEBI Family</x:v>
      </x:c>
      <x:c r="B4" s="99" t="str">
        <x:v>Equity Main Board</x:v>
      </x:c>
      <x:c r="C4" s="99" t="str">
        <x:v>Equity SME</x:v>
      </x:c>
      <x:c r="D4" s="99" t="str">
        <x:v>Debt Only</x:v>
      </x:c>
      <x:c r="E4" s="99" t="str">
        <x:v>Equity + Debt</x:v>
      </x:c>
      <x:c r="F4" s="99" t="str">
        <x:v>Proposed Listing</x:v>
      </x:c>
      <x:c r="G4" s="99" t="str">
        <x:v>Material Unlisted Subsidiary</x:v>
      </x:c>
      <x:c r="H4" s="99" t="str">
        <x:v>Completely Unlisted</x:v>
      </x:c>
      <x:c r="I4" s="18" t="str">
        <x:v>P-0 Note</x:v>
      </x:c>
    </x:row>
    <x:row r="5">
      <x:c r="A5" s="26" t="str">
        <x:v>Securities-law foundation</x:v>
      </x:c>
      <x:c r="B5" s="26" t="str">
        <x:v>Conditional</x:v>
      </x:c>
      <x:c r="C5" s="26" t="str">
        <x:v>Conditional</x:v>
      </x:c>
      <x:c r="D5" s="26" t="str">
        <x:v>Conditional</x:v>
      </x:c>
      <x:c r="E5" s="26" t="str">
        <x:v>Conditional</x:v>
      </x:c>
      <x:c r="F5" s="26" t="str">
        <x:v>Conditional</x:v>
      </x:c>
      <x:c r="G5" s="26" t="str">
        <x:v>Specific flow-down only</x:v>
      </x:c>
      <x:c r="H5" s="26" t="str">
        <x:v>No, unless another trigger</x:v>
      </x:c>
      <x:c r="I5" s="26" t="str">
        <x:v>Interpretive/enforcement foundation; not a blanket checklist</x:v>
      </x:c>
    </x:row>
    <x:row r="6">
      <x:c r="A6" s="27" t="str">
        <x:v>LODR listed-entity core</x:v>
      </x:c>
      <x:c r="B6" s="27" t="str">
        <x:v>Yes</x:v>
      </x:c>
      <x:c r="C6" s="27" t="str">
        <x:v>Yes, with segment differences</x:v>
      </x:c>
      <x:c r="D6" s="27" t="str">
        <x:v>Debt chapters only</x:v>
      </x:c>
      <x:c r="E6" s="27" t="str">
        <x:v>Yes; route by security</x:v>
      </x:c>
      <x:c r="F6" s="27" t="str">
        <x:v>From listing/effective trigger</x:v>
      </x:c>
      <x:c r="G6" s="27" t="str">
        <x:v>Specific regulations only</x:v>
      </x:c>
      <x:c r="H6" s="27" t="str">
        <x:v>No</x:v>
      </x:c>
      <x:c r="I6" s="27" t="str">
        <x:v>Resolve at regulation/provision level</x:v>
      </x:c>
    </x:row>
    <x:row r="7">
      <x:c r="A7" s="27" t="str">
        <x:v>PIT</x:v>
      </x:c>
      <x:c r="B7" s="27" t="str">
        <x:v>Yes</x:v>
      </x:c>
      <x:c r="C7" s="27" t="str">
        <x:v>Yes</x:v>
      </x:c>
      <x:c r="D7" s="27" t="str">
        <x:v>Review by listed security</x:v>
      </x:c>
      <x:c r="E7" s="27" t="str">
        <x:v>Yes</x:v>
      </x:c>
      <x:c r="F7" s="27" t="str">
        <x:v>Yes</x:v>
      </x:c>
      <x:c r="G7" s="27" t="str">
        <x:v>Indirect/designated-person cases only</x:v>
      </x:c>
      <x:c r="H7" s="27" t="str">
        <x:v>No</x:v>
      </x:c>
      <x:c r="I7" s="27" t="str">
        <x:v>Debt-only treatment requires atomic validation</x:v>
      </x:c>
    </x:row>
    <x:row r="8">
      <x:c r="A8" s="27" t="str">
        <x:v>SAST</x:v>
      </x:c>
      <x:c r="B8" s="27" t="str">
        <x:v>Conditional</x:v>
      </x:c>
      <x:c r="C8" s="27" t="str">
        <x:v>Conditional</x:v>
      </x:c>
      <x:c r="D8" s="27" t="str">
        <x:v>No</x:v>
      </x:c>
      <x:c r="E8" s="27" t="str">
        <x:v>Conditional</x:v>
      </x:c>
      <x:c r="F8" s="27" t="str">
        <x:v>Conditional during qualifying transaction</x:v>
      </x:c>
      <x:c r="G8" s="27" t="str">
        <x:v>No direct blanket application</x:v>
      </x:c>
      <x:c r="H8" s="27" t="str">
        <x:v>No</x:v>
      </x:c>
      <x:c r="I8" s="27" t="str">
        <x:v>Requires acquisition/voting-rights/control trigger</x:v>
      </x:c>
    </x:row>
    <x:row r="9">
      <x:c r="A9" s="27" t="str">
        <x:v>ICDR / equity issue</x:v>
      </x:c>
      <x:c r="B9" s="27" t="str">
        <x:v>Event-based</x:v>
      </x:c>
      <x:c r="C9" s="27" t="str">
        <x:v>Event-based</x:v>
      </x:c>
      <x:c r="D9" s="27" t="str">
        <x:v>No</x:v>
      </x:c>
      <x:c r="E9" s="27" t="str">
        <x:v>Event-based</x:v>
      </x:c>
      <x:c r="F9" s="27" t="str">
        <x:v>Yes</x:v>
      </x:c>
      <x:c r="G9" s="27" t="str">
        <x:v>No</x:v>
      </x:c>
      <x:c r="H9" s="27" t="str">
        <x:v>No</x:v>
      </x:c>
      <x:c r="I9" s="27" t="str">
        <x:v>IPO/FPO/rights/preferential/QIP/bonus pathways differ</x:v>
      </x:c>
    </x:row>
    <x:row r="10">
      <x:c r="A10" s="27" t="str">
        <x:v>Buy-back</x:v>
      </x:c>
      <x:c r="B10" s="27" t="str">
        <x:v>Event-based</x:v>
      </x:c>
      <x:c r="C10" s="27" t="str">
        <x:v>Event-based</x:v>
      </x:c>
      <x:c r="D10" s="27" t="str">
        <x:v>No</x:v>
      </x:c>
      <x:c r="E10" s="27" t="str">
        <x:v>Event-based</x:v>
      </x:c>
      <x:c r="F10" s="27" t="str">
        <x:v>No until listed-company trigger</x:v>
      </x:c>
      <x:c r="G10" s="27" t="str">
        <x:v>No</x:v>
      </x:c>
      <x:c r="H10" s="27" t="str">
        <x:v>No</x:v>
      </x:c>
      <x:c r="I10" s="27" t="str">
        <x:v>Apply only during covered buy-back</x:v>
      </x:c>
    </x:row>
    <x:row r="11">
      <x:c r="A11" s="27" t="str">
        <x:v>Delisting</x:v>
      </x:c>
      <x:c r="B11" s="27" t="str">
        <x:v>Event-based</x:v>
      </x:c>
      <x:c r="C11" s="27" t="str">
        <x:v>Event-based</x:v>
      </x:c>
      <x:c r="D11" s="27" t="str">
        <x:v>No</x:v>
      </x:c>
      <x:c r="E11" s="27" t="str">
        <x:v>Event-based</x:v>
      </x:c>
      <x:c r="F11" s="27" t="str">
        <x:v>No</x:v>
      </x:c>
      <x:c r="G11" s="27" t="str">
        <x:v>No</x:v>
      </x:c>
      <x:c r="H11" s="27" t="str">
        <x:v>No</x:v>
      </x:c>
      <x:c r="I11" s="27" t="str">
        <x:v>Equity delisting pathway</x:v>
      </x:c>
    </x:row>
    <x:row r="12">
      <x:c r="A12" s="27" t="str">
        <x:v>SBEB and Sweat Equity</x:v>
      </x:c>
      <x:c r="B12" s="27" t="str">
        <x:v>Event/scheme-based</x:v>
      </x:c>
      <x:c r="C12" s="27" t="str">
        <x:v>Event/scheme-based</x:v>
      </x:c>
      <x:c r="D12" s="27" t="str">
        <x:v>No</x:v>
      </x:c>
      <x:c r="E12" s="27" t="str">
        <x:v>Event/scheme-based</x:v>
      </x:c>
      <x:c r="F12" s="27" t="str">
        <x:v>Pre-IPO transition review</x:v>
      </x:c>
      <x:c r="G12" s="27" t="str">
        <x:v>No</x:v>
      </x:c>
      <x:c r="H12" s="27" t="str">
        <x:v>No</x:v>
      </x:c>
      <x:c r="I12" s="27" t="str">
        <x:v>Scheme existence and security type required</x:v>
      </x:c>
    </x:row>
    <x:row r="13">
      <x:c r="A13" s="27" t="str">
        <x:v>NCS / debt listing</x:v>
      </x:c>
      <x:c r="B13" s="27" t="str">
        <x:v>No</x:v>
      </x:c>
      <x:c r="C13" s="27" t="str">
        <x:v>No</x:v>
      </x:c>
      <x:c r="D13" s="27" t="str">
        <x:v>Yes</x:v>
      </x:c>
      <x:c r="E13" s="27" t="str">
        <x:v>Yes</x:v>
      </x:c>
      <x:c r="F13" s="27" t="str">
        <x:v>Proposed debt issue</x:v>
      </x:c>
      <x:c r="G13" s="27" t="str">
        <x:v>No direct blanket application</x:v>
      </x:c>
      <x:c r="H13" s="27" t="str">
        <x:v>No</x:v>
      </x:c>
      <x:c r="I13" s="27" t="str">
        <x:v>Includes issue and continuing obligations</x:v>
      </x:c>
    </x:row>
    <x:row r="14">
      <x:c r="A14" s="27" t="str">
        <x:v>BRSR / BRSR Core</x:v>
      </x:c>
      <x:c r="B14" s="27" t="str">
        <x:v>Threshold-based</x:v>
      </x:c>
      <x:c r="C14" s="27" t="str">
        <x:v>Usually no / validate</x:v>
      </x:c>
      <x:c r="D14" s="27" t="str">
        <x:v>No</x:v>
      </x:c>
      <x:c r="E14" s="27" t="str">
        <x:v>Threshold-based</x:v>
      </x:c>
      <x:c r="F14" s="27" t="str">
        <x:v>No</x:v>
      </x:c>
      <x:c r="G14" s="27" t="str">
        <x:v>Value-chain information may flow down</x:v>
      </x:c>
      <x:c r="H14" s="27" t="str">
        <x:v>No</x:v>
      </x:c>
      <x:c r="I14" s="27" t="str">
        <x:v>Use current market-cap and assurance criteria</x:v>
      </x:c>
    </x:row>
    <x:row r="15">
      <x:c r="A15" s="27" t="str">
        <x:v>Investor grievance / SCORES / ODR</x:v>
      </x:c>
      <x:c r="B15" s="27" t="str">
        <x:v>Event-based</x:v>
      </x:c>
      <x:c r="C15" s="27" t="str">
        <x:v>Event-based</x:v>
      </x:c>
      <x:c r="D15" s="27" t="str">
        <x:v>Event-based</x:v>
      </x:c>
      <x:c r="E15" s="27" t="str">
        <x:v>Event-based</x:v>
      </x:c>
      <x:c r="F15" s="27" t="str">
        <x:v>Limited pre-listing context</x:v>
      </x:c>
      <x:c r="G15" s="27" t="str">
        <x:v>No direct blanket application</x:v>
      </x:c>
      <x:c r="H15" s="27" t="str">
        <x:v>No</x:v>
      </x:c>
      <x:c r="I15" s="27" t="str">
        <x:v>Complaint/dispute trigger required</x:v>
      </x:c>
    </x:row>
    <x:row r="16">
      <x:c r="A16" s="27" t="str">
        <x:v>Demat / issuer connectivity</x:v>
      </x:c>
      <x:c r="B16" s="27" t="str">
        <x:v>Conditional</x:v>
      </x:c>
      <x:c r="C16" s="27" t="str">
        <x:v>Conditional</x:v>
      </x:c>
      <x:c r="D16" s="27" t="str">
        <x:v>Conditional</x:v>
      </x:c>
      <x:c r="E16" s="27" t="str">
        <x:v>Conditional</x:v>
      </x:c>
      <x:c r="F16" s="27" t="str">
        <x:v>Issue-stage conditional</x:v>
      </x:c>
      <x:c r="G16" s="27" t="str">
        <x:v>No</x:v>
      </x:c>
      <x:c r="H16" s="27" t="str">
        <x:v>No</x:v>
      </x:c>
      <x:c r="I16" s="27" t="str">
        <x:v>Extract issuer/RTA-facing provisions only</x:v>
      </x:c>
    </x:row>
    <x:row r="17">
      <x:c r="A17" s="28" t="str">
        <x:v>Enforcement and appeal</x:v>
      </x:c>
      <x:c r="B17" s="28" t="str">
        <x:v>Event-based</x:v>
      </x:c>
      <x:c r="C17" s="28" t="str">
        <x:v>Event-based</x:v>
      </x:c>
      <x:c r="D17" s="28" t="str">
        <x:v>Event-based</x:v>
      </x:c>
      <x:c r="E17" s="28" t="str">
        <x:v>Event-based</x:v>
      </x:c>
      <x:c r="F17" s="28" t="str">
        <x:v>Event-based</x:v>
      </x:c>
      <x:c r="G17" s="28" t="str">
        <x:v>Event-based if party</x:v>
      </x:c>
      <x:c r="H17" s="28" t="str">
        <x:v>Event-based</x:v>
      </x:c>
      <x:c r="I17" s="28" t="str">
        <x:v>Not routine compliance content</x:v>
      </x:c>
    </x:row>
  </x:sheetData>
  <x:mergeCells>
    <x:mergeCell ref="A1:I1"/>
    <x:mergeCell ref="A2:I2"/>
  </x:mergeCells>
  <x:pageMargins left="0.7" right="0.7" top="0.75" bottom="0.75" header="0.3" footer="0.3"/>
  <x:tableParts count="1">
    <x:tablePart xmlns:r="http://schemas.openxmlformats.org/officeDocument/2006/relationships" r:id="R604877729fcd497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33" hidden="0" customWidth="1"/>
    <x:col min="3" max="3" width="42" hidden="0" customWidth="1"/>
    <x:col min="4" max="4" width="55" hidden="0" customWidth="1"/>
    <x:col min="5" max="5" width="13" hidden="0" customWidth="1"/>
    <x:col min="6" max="6" width="15" hidden="0" customWidth="1"/>
    <x:col min="7" max="7" width="58" hidden="0" customWidth="1"/>
  </x:cols>
  <x:sheetData>
    <x:row r="1" ht="30" customHeight="1">
      <x:c r="A1" s="4" t="str">
        <x:v>P-0 Controlled Holds and Decisions</x:v>
      </x:c>
      <x:c r="B1" s="4" t="str">
        <x:v>P-0 Controlled Holds and Decisions</x:v>
      </x:c>
      <x:c r="C1" s="4" t="str">
        <x:v>P-0 Controlled Holds and Decisions</x:v>
      </x:c>
      <x:c r="D1" s="4" t="str">
        <x:v>P-0 Controlled Holds and Decisions</x:v>
      </x:c>
      <x:c r="E1" s="4" t="str">
        <x:v>P-0 Controlled Holds and Decisions</x:v>
      </x:c>
      <x:c r="F1" s="4" t="str">
        <x:v>P-0 Controlled Holds and Decisions</x:v>
      </x:c>
      <x:c r="G1" s="4" t="str">
        <x:v>P-0 Controlled Holds and Decisions</x:v>
      </x:c>
    </x:row>
    <x:row r="2" ht="32" customHeight="1">
      <x:c r="A2" s="8" t="str">
        <x:v>Open items prevent freeze and production-ID assignment. They do not prevent the P-0 boundary baseline from being issued.</x:v>
      </x:c>
      <x:c r="B2" s="8" t="str">
        <x:v>Open items prevent freeze and production-ID assignment. They do not prevent the P-0 boundary baseline from being issued.</x:v>
      </x:c>
      <x:c r="C2" s="8" t="str">
        <x:v>Open items prevent freeze and production-ID assignment. They do not prevent the P-0 boundary baseline from being issued.</x:v>
      </x:c>
      <x:c r="D2" s="8" t="str">
        <x:v>Open items prevent freeze and production-ID assignment. They do not prevent the P-0 boundary baseline from being issued.</x:v>
      </x:c>
      <x:c r="E2" s="8" t="str">
        <x:v>Open items prevent freeze and production-ID assignment. They do not prevent the P-0 boundary baseline from being issued.</x:v>
      </x:c>
      <x:c r="F2" s="8" t="str">
        <x:v>Open items prevent freeze and production-ID assignment. They do not prevent the P-0 boundary baseline from being issued.</x:v>
      </x:c>
      <x:c r="G2" s="8" t="str">
        <x:v>Open items prevent freeze and production-ID assignment. They do not prevent the P-0 boundary baseline from being issued.</x:v>
      </x:c>
    </x:row>
    <x:row r="4" ht="34" customHeight="1">
      <x:c r="A4" s="17" t="str">
        <x:v>Hold ID</x:v>
      </x:c>
      <x:c r="B4" s="99" t="str">
        <x:v>Affected Scope</x:v>
      </x:c>
      <x:c r="C4" s="99" t="str">
        <x:v>Issue</x:v>
      </x:c>
      <x:c r="D4" s="99" t="str">
        <x:v>Why It Matters</x:v>
      </x:c>
      <x:c r="E4" s="99" t="str">
        <x:v>Priority</x:v>
      </x:c>
      <x:c r="F4" s="99" t="str">
        <x:v>Status</x:v>
      </x:c>
      <x:c r="G4" s="18" t="str">
        <x:v>Required Disposition</x:v>
      </x:c>
    </x:row>
    <x:row r="5">
      <x:c r="A5" s="26" t="str">
        <x:v>SEBI-P0-H001</x:v>
      </x:c>
      <x:c r="B5" s="26" t="str">
        <x:v>CAP-LAW050</x:v>
      </x:c>
      <x:c r="C5" s="26" t="str">
        <x:v>Unsupported placeholder law record</x:v>
      </x:c>
      <x:c r="D5" s="26" t="str">
        <x:v>Source title equals its ID and parentage/disposition is unresolved.</x:v>
      </x:c>
      <x:c r="E5" s="26" t="str">
        <x:v>Critical</x:v>
      </x:c>
      <x:c r="F5" s="26" t="str">
        <x:v>Open</x:v>
      </x:c>
      <x:c r="G5" s="26" t="str">
        <x:v>Retain in quarantine; do not transfer or assign overlay ID.</x:v>
      </x:c>
    </x:row>
    <x:row r="6">
      <x:c r="A6" s="27" t="str">
        <x:v>SEBI-P0-H002</x:v>
      </x:c>
      <x:c r="B6" s="27" t="str">
        <x:v>All included candidates</x:v>
      </x:c>
      <x:c r="C6" s="27" t="str">
        <x:v>Permanent ID namespace not approved</x:v>
      </x:c>
      <x:c r="D6" s="27" t="str">
        <x:v>Creating SEBI-Core IDs now would break the no-invent/no-renumber control.</x:v>
      </x:c>
      <x:c r="E6" s="27" t="str">
        <x:v>High</x:v>
      </x:c>
      <x:c r="F6" s="27" t="str">
        <x:v>Open</x:v>
      </x:c>
      <x:c r="G6" s="27" t="str">
        <x:v>Approve canonical prefix and numbering only after P-0 sign-off.</x:v>
      </x:c>
    </x:row>
    <x:row r="7">
      <x:c r="A7" s="27" t="str">
        <x:v>SEBI-P0-H003</x:v>
      </x:c>
      <x:c r="B7" s="27" t="str">
        <x:v>CAP-LAW053 / CAP-LAW090</x:v>
      </x:c>
      <x:c r="C7" s="27" t="str">
        <x:v>Equity LODR and debt LODR boundary</x:v>
      </x:c>
      <x:c r="D7" s="27" t="str">
        <x:v>One regulation serves multiple listed security types with different chapters and exemptions.</x:v>
      </x:c>
      <x:c r="E7" s="27" t="str">
        <x:v>High</x:v>
      </x:c>
      <x:c r="F7" s="27" t="str">
        <x:v>Open</x:v>
      </x:c>
      <x:c r="G7" s="27" t="str">
        <x:v>P-1/P-2 must map regulation/chapter/provision to security type.</x:v>
      </x:c>
    </x:row>
    <x:row r="8">
      <x:c r="A8" s="27" t="str">
        <x:v>SEBI-P0-H004</x:v>
      </x:c>
      <x:c r="B8" s="27" t="str">
        <x:v>CAP-LAW048 lineage</x:v>
      </x:c>
      <x:c r="C8" s="27" t="str">
        <x:v>Depository versus issuer obligations</x:v>
      </x:c>
      <x:c r="D8" s="27" t="str">
        <x:v>The family is mostly depository/participant owned but includes issuer/RTA-facing controls.</x:v>
      </x:c>
      <x:c r="E8" s="27" t="str">
        <x:v>High</x:v>
      </x:c>
      <x:c r="F8" s="27" t="str">
        <x:v>Open</x:v>
      </x:c>
      <x:c r="G8" s="27" t="str">
        <x:v>Extract only direct issuer/listed-entity obligations at provision level.</x:v>
      </x:c>
    </x:row>
    <x:row r="9">
      <x:c r="A9" s="27" t="str">
        <x:v>SEBI-P0-H005</x:v>
      </x:c>
      <x:c r="B9" s="27" t="str">
        <x:v>CAP-LAW099 / CAP-LAW285</x:v>
      </x:c>
      <x:c r="C9" s="27" t="str">
        <x:v>SCORES and ODR perimeter</x:v>
      </x:c>
      <x:c r="D9" s="27" t="str">
        <x:v>Listed-entity, intermediary and designated-body roles overlap.</x:v>
      </x:c>
      <x:c r="E9" s="27" t="str">
        <x:v>Medium</x:v>
      </x:c>
      <x:c r="F9" s="27" t="str">
        <x:v>Open</x:v>
      </x:c>
      <x:c r="G9" s="27" t="str">
        <x:v>Validate entity-role scope before production inclusion.</x:v>
      </x:c>
    </x:row>
    <x:row r="10">
      <x:c r="A10" s="27" t="str">
        <x:v>SEBI-P0-H006</x:v>
      </x:c>
      <x:c r="B10" s="27" t="str">
        <x:v>CAP-LAW331–336</x:v>
      </x:c>
      <x:c r="C10" s="27" t="str">
        <x:v>Enforcement procedure versus audit checklist</x:v>
      </x:c>
      <x:c r="D10" s="27" t="str">
        <x:v>Inquiry/penalty/appeal rules are event-driven and should not appear as recurring compliance.</x:v>
      </x:c>
      <x:c r="E10" s="27" t="str">
        <x:v>Medium</x:v>
      </x:c>
      <x:c r="F10" s="27" t="str">
        <x:v>Open</x:v>
      </x:c>
      <x:c r="G10" s="27" t="str">
        <x:v>Retain as legal-event overlay with separate activation gate.</x:v>
      </x:c>
    </x:row>
    <x:row r="11">
      <x:c r="A11" s="27" t="str">
        <x:v>SEBI-P0-H007</x:v>
      </x:c>
      <x:c r="B11" s="27" t="str">
        <x:v>Material unlisted subsidiaries</x:v>
      </x:c>
      <x:c r="C11" s="27" t="str">
        <x:v>LODR flow-down not equivalent to listed status</x:v>
      </x:c>
      <x:c r="D11" s="27" t="str">
        <x:v>Only specified governance/secretarial-audit obligations flow down.</x:v>
      </x:c>
      <x:c r="E11" s="27" t="str">
        <x:v>High</x:v>
      </x:c>
      <x:c r="F11" s="27" t="str">
        <x:v>Open</x:v>
      </x:c>
      <x:c r="G11" s="27" t="str">
        <x:v>Create a distinct MATERIAL_UNLISTED_SUBSIDIARY gate in P-2.</x:v>
      </x:c>
    </x:row>
    <x:row r="12">
      <x:c r="A12" s="27" t="str">
        <x:v>SEBI-P0-H008</x:v>
      </x:c>
      <x:c r="B12" s="27" t="str">
        <x:v>Current-law universe</x:v>
      </x:c>
      <x:c r="C12" s="27" t="str">
        <x:v>Source validation cut-off predates P-0 date</x:v>
      </x:c>
      <x:c r="D12" s="27" t="str">
        <x:v>The Capital Markets workbook was validated before 2026-09-06 and is not frozen.</x:v>
      </x:c>
      <x:c r="E12" s="27" t="str">
        <x:v>Critical</x:v>
      </x:c>
      <x:c r="F12" s="27" t="str">
        <x:v>Open</x:v>
      </x:c>
      <x:c r="G12" s="27" t="str">
        <x:v>P-1 must recheck official SEBI regulations, circulars and master circulars through 2026-09-06.</x:v>
      </x:c>
    </x:row>
    <x:row r="13">
      <x:c r="A13" s="27" t="str">
        <x:v>SEBI-P0-H009</x:v>
      </x:c>
      <x:c r="B13" s="27" t="str">
        <x:v>Capital Markets source</x:v>
      </x:c>
      <x:c r="C13" s="27" t="str">
        <x:v>Existing lineage/collision controlled holds</x:v>
      </x:c>
      <x:c r="D13" s="27" t="str">
        <x:v>Four Law-ID and 80 downstream lineage groups remained quarantined in the source programme.</x:v>
      </x:c>
      <x:c r="E13" s="27" t="str">
        <x:v>Critical</x:v>
      </x:c>
      <x:c r="F13" s="27" t="str">
        <x:v>Open</x:v>
      </x:c>
      <x:c r="G13" s="27" t="str">
        <x:v>Do not inherit unresolved aliases or replacement lineage.</x:v>
      </x:c>
    </x:row>
    <x:row r="14">
      <x:c r="A14" s="27" t="str">
        <x:v>SEBI-P0-H010</x:v>
      </x:c>
      <x:c r="B14" s="27" t="str">
        <x:v>Intermediary/MII/fund records</x:v>
      </x:c>
      <x:c r="C14" s="27" t="str">
        <x:v>Wholesale duplication risk</x:v>
      </x:c>
      <x:c r="D14" s="27" t="str">
        <x:v>A company may be listed and separately hold a SEBI registration; these are different capacities.</x:v>
      </x:c>
      <x:c r="E14" s="27" t="str">
        <x:v>High</x:v>
      </x:c>
      <x:c r="F14" s="27" t="str">
        <x:v>Open</x:v>
      </x:c>
      <x:c r="G14" s="27" t="str">
        <x:v>Keep market-role content in Capital Markets and combine only at runtime.</x:v>
      </x:c>
    </x:row>
    <x:row r="15">
      <x:c r="A15" s="27" t="str">
        <x:v>SEBI-P0-H011</x:v>
      </x:c>
      <x:c r="B15" s="27" t="str">
        <x:v>CAP-LAW041/053/054/060/067/107</x:v>
      </x:c>
      <x:c r="C15" s="27" t="str">
        <x:v>Generic or mismatched source applicability triggers</x:v>
      </x:c>
      <x:c r="D15" s="27" t="str">
        <x:v>Several source-law triggers describe enforcement, fees or NISM roles rather than the actual instrument perimeter.</x:v>
      </x:c>
      <x:c r="E15" s="27" t="str">
        <x:v>Critical</x:v>
      </x:c>
      <x:c r="F15" s="27" t="str">
        <x:v>Open</x:v>
      </x:c>
      <x:c r="G15" s="27" t="str">
        <x:v>P-1 must replace generic source wording with authoritative instrument-level applicability; P-2 must atomize it.</x:v>
      </x:c>
    </x:row>
    <x:row r="16">
      <x:c r="A16" s="27" t="str">
        <x:v>SEBI-P0-H012</x:v>
      </x:c>
      <x:c r="B16" s="27" t="str">
        <x:v>CAP-LAW314</x:v>
      </x:c>
      <x:c r="C16" s="27" t="str">
        <x:v>Duplicate green-debt circular</x:v>
      </x:c>
      <x:c r="D16" s="27" t="str">
        <x:v>CAP-LAW314 duplicates CAP-LAW249 by title, date and source URL.</x:v>
      </x:c>
      <x:c r="E16" s="27" t="str">
        <x:v>Critical</x:v>
      </x:c>
      <x:c r="F16" s="27" t="str">
        <x:v>Open</x:v>
      </x:c>
      <x:c r="G16" s="27" t="str">
        <x:v>Retain CAP-LAW249 as the candidate source; quarantine CAP-LAW314 pending approved disposition.</x:v>
      </x:c>
    </x:row>
    <x:row r="17">
      <x:c r="A17" s="28" t="str">
        <x:v>SEBI-P0-H013</x:v>
      </x:c>
      <x:c r="B17" s="28" t="str">
        <x:v>CAP-LAW321</x:v>
      </x:c>
      <x:c r="C17" s="28" t="str">
        <x:v>Incorrect/contested parent lineage</x:v>
      </x:c>
      <x:c r="D17" s="28" t="str">
        <x:v>NISM certification for Social Impact Assessors is not a generic BRSR listed-company obligation.</x:v>
      </x:c>
      <x:c r="E17" s="28" t="str">
        <x:v>Critical</x:v>
      </x:c>
      <x:c r="F17" s="28" t="str">
        <x:v>Open</x:v>
      </x:c>
      <x:c r="G17" s="28" t="str">
        <x:v>Quarantine and resolve parent/ownership in the Capital Markets programme.</x:v>
      </x:c>
    </x:row>
  </x:sheetData>
  <x:mergeCells>
    <x:mergeCell ref="A1:G1"/>
    <x:mergeCell ref="A2:G2"/>
  </x:mergeCells>
  <x:conditionalFormatting sqref="F5:F17">
    <x:cfRule type="containsText" dxfId="6" priority="1" operator="containsText" text="Open"/>
  </x:conditionalFormatting>
  <x:conditionalFormatting sqref="E5:E17">
    <x:cfRule type="containsText" dxfId="7" priority="2" operator="containsText" text="Critical"/>
  </x:conditionalFormatting>
  <x:dataValidations count="1">
    <x:dataValidation type="list" sqref="F5:F17">
      <x:formula1>"Open,In Review,Resolved,Accepted Risk"</x:formula1>
    </x:dataValidation>
  </x:dataValidations>
  <x:pageMargins left="0.7" right="0.7" top="0.75" bottom="0.75" header="0.3" footer="0.3"/>
  <x:tableParts count="1">
    <x:tablePart xmlns:r="http://schemas.openxmlformats.org/officeDocument/2006/relationships" r:id="Rae7d201cd3964f7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55" hidden="0" customWidth="1"/>
    <x:col min="3" max="3" width="90" hidden="0" customWidth="1"/>
    <x:col min="4" max="4" width="38" hidden="0" customWidth="1"/>
    <x:col min="5" max="5" width="14" hidden="0" customWidth="1"/>
  </x:cols>
  <x:sheetData>
    <x:row r="1" ht="30" customHeight="1">
      <x:c r="A1" s="4" t="str">
        <x:v>P-0 Source Register</x:v>
      </x:c>
      <x:c r="B1" s="4" t="str">
        <x:v>P-0 Source Register</x:v>
      </x:c>
      <x:c r="C1" s="4" t="str">
        <x:v>P-0 Source Register</x:v>
      </x:c>
      <x:c r="D1" s="4" t="str">
        <x:v>P-0 Source Register</x:v>
      </x:c>
      <x:c r="E1" s="4" t="str">
        <x:v>P-0 Source Register</x:v>
      </x:c>
    </x:row>
    <x:row r="2" ht="32" customHeight="1">
      <x:c r="A2" s="8" t="str">
        <x:v>Official URLs are recorded for auditability. P-1 must verify the complete official universe and effective status through the as-of date.</x:v>
      </x:c>
      <x:c r="B2" s="8" t="str">
        <x:v>Official URLs are recorded for auditability. P-1 must verify the complete official universe and effective status through the as-of date.</x:v>
      </x:c>
      <x:c r="C2" s="8" t="str">
        <x:v>Official URLs are recorded for auditability. P-1 must verify the complete official universe and effective status through the as-of date.</x:v>
      </x:c>
      <x:c r="D2" s="8" t="str">
        <x:v>Official URLs are recorded for auditability. P-1 must verify the complete official universe and effective status through the as-of date.</x:v>
      </x:c>
      <x:c r="E2" s="8" t="str">
        <x:v>Official URLs are recorded for auditability. P-1 must verify the complete official universe and effective status through the as-of date.</x:v>
      </x:c>
    </x:row>
    <x:row r="4" ht="34" customHeight="1">
      <x:c r="A4" s="17" t="str">
        <x:v>Source ID</x:v>
      </x:c>
      <x:c r="B4" s="99" t="str">
        <x:v>Source Name</x:v>
      </x:c>
      <x:c r="C4" s="99" t="str">
        <x:v>File / Official URL</x:v>
      </x:c>
      <x:c r="D4" s="99" t="str">
        <x:v>Purpose / Authority</x:v>
      </x:c>
      <x:c r="E4" s="18" t="str">
        <x:v>Checked Date</x:v>
      </x:c>
    </x:row>
    <x:row r="5">
      <x:c r="A5" s="26" t="str">
        <x:v>SRC-001</x:v>
      </x:c>
      <x:c r="B5" s="26" t="str">
        <x:v>Capital_Markets_Foundation_Masters_Production_v1.0_P2_Provision_Compliance_Applicability_Revalidated_v2.2_Working.xlsx</x:v>
      </x:c>
      <x:c r="C5" s="26" t="str">
        <x:v>Controlled Capital Markets P-2 working source</x:v>
      </x:c>
      <x:c r="D5" s="26" t="str">
        <x:v>Internal controlled working baseline; not frozen</x:v>
      </x:c>
      <x:c r="E5" s="26" t="str">
        <x:v>2026-09-06</x:v>
      </x:c>
    </x:row>
    <x:row r="6">
      <x:c r="A6" s="27" t="str">
        <x:v>SRC-002</x:v>
      </x:c>
      <x:c r="B6" s="27" t="str">
        <x:v>SEBI Regulations index</x:v>
      </x:c>
      <x:c r="C6" s="27" t="str">
        <x:v>https://www.sebi.gov.in/sebiweb/home/HomeAction.do?doListingLegal=yes&amp;sid=1&amp;smid=0&amp;ssid=3</x:v>
      </x:c>
      <x:c r="D6" s="27" t="str">
        <x:v>Official current-law discovery source</x:v>
      </x:c>
      <x:c r="E6" s="27" t="str">
        <x:v>2026-09-06</x:v>
      </x:c>
    </x:row>
    <x:row r="7">
      <x:c r="A7" s="27" t="str">
        <x:v>SRC-003</x:v>
      </x:c>
      <x:c r="B7" s="27" t="str">
        <x:v>SEBI LODR Regulations, 2015 — last amended July 14, 2026</x:v>
      </x:c>
      <x:c r="C7" s="27" t="str">
        <x:v>https://www.sebi.gov.in/legal/regulations/jul-2026/securities-and-exchange-board-of-india-listing-obligations-and-disclosure-requirements-regulations-2015-last-amended-on-july-14-2026-_102872.html</x:v>
      </x:c>
      <x:c r="D7" s="27" t="str">
        <x:v>Official primary source</x:v>
      </x:c>
      <x:c r="E7" s="27" t="str">
        <x:v>2026-09-06</x:v>
      </x:c>
    </x:row>
    <x:row r="8">
      <x:c r="A8" s="27" t="str">
        <x:v>SRC-004</x:v>
      </x:c>
      <x:c r="B8" s="27" t="str">
        <x:v>Master Circular for LODR compliance by listed entities — January 30, 2026</x:v>
      </x:c>
      <x:c r="C8" s="27" t="str">
        <x:v>https://www.sebi.gov.in/legal/master-circulars/jan-2026/master-circular-for-compliance-with-the-provisions-of-the-securities-and-exchange-board-of-india-listing-obligations-and-disclosure-requirements-regulations-2015-by-listed-entities_99432.html</x:v>
      </x:c>
      <x:c r="D8" s="27" t="str">
        <x:v>Official primary source</x:v>
      </x:c>
      <x:c r="E8" s="27" t="str">
        <x:v>2026-09-06</x:v>
      </x:c>
    </x:row>
    <x:row r="9">
      <x:c r="A9" s="27" t="str">
        <x:v>SRC-005</x:v>
      </x:c>
      <x:c r="B9" s="27" t="str">
        <x:v>SEBI Issue and Listing of Non-Convertible Securities Regulations, 2021 — amended January 21, 2026</x:v>
      </x:c>
      <x:c r="C9" s="27" t="str">
        <x:v>https://www.sebi.gov.in/legal/regulations/jan-2026/securities-and-exchange-board-of-india-issue-and-listing-of-non-convertible-securities-regulations-2021-amended-as-on-january-21-2026-_99288.html</x:v>
      </x:c>
      <x:c r="D9" s="27" t="str">
        <x:v>Official primary source</x:v>
      </x:c>
      <x:c r="E9" s="27" t="str">
        <x:v>2026-09-06</x:v>
      </x:c>
    </x:row>
    <x:row r="10">
      <x:c r="A10" s="27" t="str">
        <x:v>SRC-006</x:v>
      </x:c>
      <x:c r="B10" s="27" t="str">
        <x:v>SEBI PIT Regulations, 2015 — last amended March 12, 2025</x:v>
      </x:c>
      <x:c r="C10" s="27" t="str">
        <x:v>https://www.sebi.gov.in/legal/regulations/mar-2025/securities-and-exchange-board-of-india-prohibition-of-insider-trading-regulations-2015-last-amended-on-march-12-2025-_92672.html</x:v>
      </x:c>
      <x:c r="D10" s="27" t="str">
        <x:v>Official primary source</x:v>
      </x:c>
      <x:c r="E10" s="27" t="str">
        <x:v>2026-09-06</x:v>
      </x:c>
    </x:row>
    <x:row r="11">
      <x:c r="A11" s="27" t="str">
        <x:v>SRC-007</x:v>
      </x:c>
      <x:c r="B11" s="27" t="str">
        <x:v>SEBI SAST Regulations, 2011 — last amended December 5, 2025</x:v>
      </x:c>
      <x:c r="C11" s="27" t="str">
        <x:v>https://www.sebi.gov.in/legal/regulations/dec-2025/securities-and-exchange-board-of-india-substantial-acquisition-of-shares-and-takeovers-regulations-2011-last-amended-on-december-5-2025-_98643.html</x:v>
      </x:c>
      <x:c r="D11" s="27" t="str">
        <x:v>Official primary source</x:v>
      </x:c>
      <x:c r="E11" s="27" t="str">
        <x:v>2026-09-06</x:v>
      </x:c>
    </x:row>
    <x:row r="12">
      <x:c r="A12" s="28" t="str">
        <x:v>SRC-008</x:v>
      </x:c>
      <x:c r="B12" s="28" t="str">
        <x:v>Master Circular for issue/listing of NCS, SDI, SR, municipal debt and CP — October 15, 2025</x:v>
      </x:c>
      <x:c r="C12" s="28" t="str">
        <x:v>https://www.sebi.gov.in/legal/master-circulars/oct-2025/master-circular-for-issue-and-listing-of-non-convertible-securities-securitised-debt-instruments-security-receipts-municipal-debt-securities-and-commercial-paper_97343.html</x:v>
      </x:c>
      <x:c r="D12" s="28" t="str">
        <x:v>Official primary source</x:v>
      </x:c>
      <x:c r="E12" s="28" t="str">
        <x:v>2026-09-06</x:v>
      </x:c>
    </x:row>
  </x:sheetData>
  <x:mergeCells>
    <x:mergeCell ref="A1:E1"/>
    <x:mergeCell ref="A2:E2"/>
  </x:mergeCells>
  <x:pageMargins left="0.7" right="0.7" top="0.75" bottom="0.75" header="0.3" footer="0.3"/>
  <x:tableParts count="1">
    <x:tablePart xmlns:r="http://schemas.openxmlformats.org/officeDocument/2006/relationships" r:id="R61d9ca377bba445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2" hidden="0" customWidth="1"/>
    <x:col min="4" max="4" width="35" hidden="0" customWidth="1"/>
    <x:col min="5" max="5" width="28" hidden="0" customWidth="1"/>
    <x:col min="6" max="6" width="18" hidden="0" customWidth="1"/>
    <x:col min="7" max="7" width="55" hidden="0" customWidth="1"/>
    <x:col min="8" max="8" width="18" hidden="0" customWidth="1"/>
  </x:cols>
  <x:sheetData>
    <x:row r="1" ht="30" customHeight="1">
      <x:c r="A1" s="4" t="str">
        <x:v>Change Ledger — P-0 through P4-R</x:v>
      </x:c>
      <x:c r="B1" s="4" t="str">
        <x:v>Change Ledger — P-0 and P-1</x:v>
      </x:c>
      <x:c r="C1" s="4" t="str">
        <x:v>Change Ledger — P-0 and P-1</x:v>
      </x:c>
      <x:c r="D1" s="4" t="str">
        <x:v>Change Ledger — P-0 and P-1</x:v>
      </x:c>
      <x:c r="E1" s="4" t="str">
        <x:v>Change Ledger — P-0 and P-1</x:v>
      </x:c>
      <x:c r="F1" s="4" t="str">
        <x:v>Change Ledger — P-0 and P-1</x:v>
      </x:c>
      <x:c r="G1" s="4" t="str">
        <x:v>Change Ledger — P-0 and P-1</x:v>
      </x:c>
      <x:c r="H1" s="4" t="str">
        <x:v>Change Ledger — P-0 and P-1</x:v>
      </x:c>
    </x:row>
    <x:row r="2" ht="32" customHeight="1">
      <x:c r="A2" s="8" t="str">
        <x:v>Controlled transformations applied to the Common SEBI Listed-Entity Overlay. P4-R assigns approved permanent IDs while preserving every source and working key.</x:v>
      </x:c>
      <x:c r="B2" s="8" t="str">
        <x:v>Controlled transformations applied to the Common SEBI Listed-Entity Overlay. Source workbooks are not modified; all dispositions remain auditable.</x:v>
      </x:c>
      <x:c r="C2" s="8" t="str">
        <x:v>Controlled transformations applied to the Common SEBI Listed-Entity Overlay. Source workbooks are not modified; all dispositions remain auditable.</x:v>
      </x:c>
      <x:c r="D2" s="8" t="str">
        <x:v>Controlled transformations applied to the Common SEBI Listed-Entity Overlay. Source workbooks are not modified; all dispositions remain auditable.</x:v>
      </x:c>
      <x:c r="E2" s="8" t="str">
        <x:v>Controlled transformations applied to the Common SEBI Listed-Entity Overlay. Source workbooks are not modified; all dispositions remain auditable.</x:v>
      </x:c>
      <x:c r="F2" s="8" t="str">
        <x:v>Controlled transformations applied to the Common SEBI Listed-Entity Overlay. Source workbooks are not modified; all dispositions remain auditable.</x:v>
      </x:c>
      <x:c r="G2" s="8" t="str">
        <x:v>Controlled transformations applied to the Common SEBI Listed-Entity Overlay. Source workbooks are not modified; all dispositions remain auditable.</x:v>
      </x:c>
      <x:c r="H2" s="8" t="str">
        <x:v>Controlled transformations applied to the Common SEBI Listed-Entity Overlay. Source workbooks are not modified; all dispositions remain auditable.</x:v>
      </x:c>
    </x:row>
    <x:row r="4" ht="34" customHeight="1">
      <x:c r="A4" s="17" t="str">
        <x:v>Change ID</x:v>
      </x:c>
      <x:c r="B4" s="99" t="str">
        <x:v>Date</x:v>
      </x:c>
      <x:c r="C4" s="99" t="str">
        <x:v>Phase</x:v>
      </x:c>
      <x:c r="D4" s="99" t="str">
        <x:v>Object</x:v>
      </x:c>
      <x:c r="E4" s="99" t="str">
        <x:v>Action</x:v>
      </x:c>
      <x:c r="F4" s="99" t="str">
        <x:v>Count / Scope</x:v>
      </x:c>
      <x:c r="G4" s="99" t="str">
        <x:v>Reason</x:v>
      </x:c>
      <x:c r="H4" s="18" t="str">
        <x:v>Status</x:v>
      </x:c>
    </x:row>
    <x:row r="5">
      <x:c r="A5" s="26" t="str">
        <x:v>SEBI-P0-CH001</x:v>
      </x:c>
      <x:c r="B5" s="195" t="str">
        <x:v>2026-09-06</x:v>
      </x:c>
      <x:c r="C5" s="26" t="str">
        <x:v>P-0</x:v>
      </x:c>
      <x:c r="D5" s="26" t="str">
        <x:v>Capital Markets Law Master</x:v>
      </x:c>
      <x:c r="E5" s="26" t="str">
        <x:v>Read-only extraction</x:v>
      </x:c>
      <x:c r="F5" s="26" t="n">
        <x:v>340</x:v>
      </x:c>
      <x:c r="G5" s="26" t="str">
        <x:v>Establish reconciled source population</x:v>
      </x:c>
      <x:c r="H5" s="26" t="str">
        <x:v>Completed</x:v>
      </x:c>
    </x:row>
    <x:row r="6">
      <x:c r="A6" s="27" t="str">
        <x:v>SEBI-P0-CH002</x:v>
      </x:c>
      <x:c r="B6" s="121" t="str">
        <x:v>2026-09-06</x:v>
      </x:c>
      <x:c r="C6" s="27" t="str">
        <x:v>P-0</x:v>
      </x:c>
      <x:c r="D6" s="27" t="str">
        <x:v>Law-family boundary</x:v>
      </x:c>
      <x:c r="E6" s="27" t="str">
        <x:v>Classified</x:v>
      </x:c>
      <x:c r="F6" s="27" t="n">
        <x:v>72</x:v>
      </x:c>
      <x:c r="G6" s="27" t="str">
        <x:v>Identify listed-company candidates, holds and quarantines</x:v>
      </x:c>
      <x:c r="H6" s="27" t="str">
        <x:v>Completed</x:v>
      </x:c>
    </x:row>
    <x:row r="7">
      <x:c r="A7" s="27" t="str">
        <x:v>SEBI-P0-CH003</x:v>
      </x:c>
      <x:c r="B7" s="121" t="str">
        <x:v>2026-09-06</x:v>
      </x:c>
      <x:c r="C7" s="27" t="str">
        <x:v>P-0</x:v>
      </x:c>
      <x:c r="D7" s="27" t="str">
        <x:v>Excluded population</x:v>
      </x:c>
      <x:c r="E7" s="27" t="str">
        <x:v>Retained as exclusions</x:v>
      </x:c>
      <x:c r="F7" s="27" t="n">
        <x:v>268</x:v>
      </x:c>
      <x:c r="G7" s="27" t="str">
        <x:v>Prevent intermediary/MII/fund/Common-Core duplication</x:v>
      </x:c>
      <x:c r="H7" s="27" t="str">
        <x:v>Completed</x:v>
      </x:c>
    </x:row>
    <x:row r="8">
      <x:c r="A8" s="27" t="str">
        <x:v>SEBI-P0-CH004</x:v>
      </x:c>
      <x:c r="B8" s="121" t="str">
        <x:v>2026-09-06</x:v>
      </x:c>
      <x:c r="C8" s="27" t="str">
        <x:v>P-0</x:v>
      </x:c>
      <x:c r="D8" s="27" t="str">
        <x:v>Applicability gates</x:v>
      </x:c>
      <x:c r="E8" s="27" t="str">
        <x:v>Designed</x:v>
      </x:c>
      <x:c r="F8" s="27" t="n">
        <x:v>14</x:v>
      </x:c>
      <x:c r="G8" s="27" t="str">
        <x:v>Support listing/security/event/role-based runtime resolution</x:v>
      </x:c>
      <x:c r="H8" s="27" t="str">
        <x:v>Completed</x:v>
      </x:c>
    </x:row>
    <x:row r="9">
      <x:c r="A9" s="28" t="str">
        <x:v>SEBI-P0-CH005</x:v>
      </x:c>
      <x:c r="B9" s="196" t="str">
        <x:v>2026-09-06</x:v>
      </x:c>
      <x:c r="C9" s="28" t="str">
        <x:v>P-0</x:v>
      </x:c>
      <x:c r="D9" s="28" t="str">
        <x:v>Production IDs</x:v>
      </x:c>
      <x:c r="E9" s="28" t="str">
        <x:v>Not assigned</x:v>
      </x:c>
      <x:c r="F9" s="28" t="n">
        <x:v>0</x:v>
      </x:c>
      <x:c r="G9" s="28" t="str">
        <x:v>Canonical namespace requires approval after P-0</x:v>
      </x:c>
      <x:c r="H9" s="28" t="str">
        <x:v>Controlled hold</x:v>
      </x:c>
    </x:row>
    <x:row r="10">
      <x:c r="A10" t="str">
        <x:v>SEBI-P1-CH001</x:v>
      </x:c>
      <x:c r="B10" s="200" t="n">
        <x:v>46271</x:v>
      </x:c>
      <x:c r="C10" t="str">
        <x:v>P-1</x:v>
      </x:c>
      <x:c r="D10" t="str">
        <x:v>P-0 candidate universe</x:v>
      </x:c>
      <x:c r="E10" t="str">
        <x:v>Official-source validation</x:v>
      </x:c>
      <x:c r="F10" t="n">
        <x:v>72</x:v>
      </x:c>
      <x:c r="G10" t="str">
        <x:v>Reconcile every candidate/hold/quarantine row to a P-1 treatment</x:v>
      </x:c>
      <x:c r="H10" t="str">
        <x:v>Completed</x:v>
      </x:c>
    </x:row>
    <x:row r="11">
      <x:c r="A11" t="str">
        <x:v>SEBI-P1-CH002</x:v>
      </x:c>
      <x:c r="B11" s="200" t="n">
        <x:v>46271</x:v>
      </x:c>
      <x:c r="C11" t="str">
        <x:v>P-1</x:v>
      </x:c>
      <x:c r="D11" t="str">
        <x:v>Current official universe</x:v>
      </x:c>
      <x:c r="E11" t="str">
        <x:v>Added missing instruments</x:v>
      </x:c>
      <x:c r="F11" t="n">
        <x:v>5</x:v>
      </x:c>
      <x:c r="G11" t="str">
        <x:v>Close gaps for surveillance and issuer/RTA service directions</x:v>
      </x:c>
      <x:c r="H11" t="str">
        <x:v>Completed</x:v>
      </x:c>
    </x:row>
    <x:row r="12">
      <x:c r="A12" t="str">
        <x:v>SEBI-P1-CH003</x:v>
      </x:c>
      <x:c r="B12" s="200" t="n">
        <x:v>46271</x:v>
      </x:c>
      <x:c r="C12" t="str">
        <x:v>P-1</x:v>
      </x:c>
      <x:c r="D12" t="str">
        <x:v>Historical circulars</x:v>
      </x:c>
      <x:c r="E12" t="str">
        <x:v>Mapped to current master parents</x:v>
      </x:c>
      <x:c r="F12" t="n">
        <x:v>27</x:v>
      </x:c>
      <x:c r="G12" t="str">
        <x:v>Prevent duplicate current obligations</x:v>
      </x:c>
      <x:c r="H12" t="str">
        <x:v>Completed</x:v>
      </x:c>
    </x:row>
    <x:row r="13">
      <x:c r="A13" t="str">
        <x:v>SEBI-P1-CH004</x:v>
      </x:c>
      <x:c r="B13" s="200" t="n">
        <x:v>46271</x:v>
      </x:c>
      <x:c r="C13" t="str">
        <x:v>P-1</x:v>
      </x:c>
      <x:c r="D13" t="str">
        <x:v>Role-bound records</x:v>
      </x:c>
      <x:c r="E13" t="str">
        <x:v>Excluded from listing-only overlay</x:v>
      </x:c>
      <x:c r="F13" t="n">
        <x:v>4</x:v>
      </x:c>
      <x:c r="G13" t="str">
        <x:v>Preserve Capital Markets role ownership</x:v>
      </x:c>
      <x:c r="H13" t="str">
        <x:v>Completed</x:v>
      </x:c>
    </x:row>
    <x:row r="14">
      <x:c r="A14" t="str">
        <x:v>SEBI-P1-CH005</x:v>
      </x:c>
      <x:c r="B14" s="200" t="n">
        <x:v>46271</x:v>
      </x:c>
      <x:c r="C14" t="str">
        <x:v>P-1</x:v>
      </x:c>
      <x:c r="D14" t="str">
        <x:v>P-0 holds</x:v>
      </x:c>
      <x:c r="E14" t="str">
        <x:v>Resolved / carried forward</x:v>
      </x:c>
      <x:c r="F14" t="str">
        <x:v>8 closed; 5 open</x:v>
      </x:c>
      <x:c r="G14" t="str">
        <x:v>Separate P-1 universe completeness from P-2 atomic mapping</x:v>
      </x:c>
      <x:c r="H14" t="str">
        <x:v>Completed</x:v>
      </x:c>
    </x:row>
    <x:row r="15">
      <x:c r="A15" t="str">
        <x:v>SEBI-P1-CH006</x:v>
      </x:c>
      <x:c r="B15" s="200" t="n">
        <x:v>46271</x:v>
      </x:c>
      <x:c r="C15" t="str">
        <x:v>P-1</x:v>
      </x:c>
      <x:c r="D15" t="str">
        <x:v>Production IDs</x:v>
      </x:c>
      <x:c r="E15" t="str">
        <x:v>Not assigned</x:v>
      </x:c>
      <x:c r="F15" t="n">
        <x:v>0</x:v>
      </x:c>
      <x:c r="G15" t="str">
        <x:v>Namespace and canonical numbering remain controlled P-2/governance work</x:v>
      </x:c>
      <x:c r="H15" t="str">
        <x:v>Controlled hold</x:v>
      </x:c>
    </x:row>
    <x:row r="16">
      <x:c r="A16" t="str">
        <x:v>SEBI-P2-CH001</x:v>
      </x:c>
      <x:c r="B16" s="200" t="n">
        <x:v>46271</x:v>
      </x:c>
      <x:c r="C16" t="str">
        <x:v>P-2</x:v>
      </x:c>
      <x:c r="D16" t="str">
        <x:v>Atomic provisions</x:v>
      </x:c>
      <x:c r="E16" t="str">
        <x:v>Mapped with applicability gates</x:v>
      </x:c>
      <x:c r="F16" t="n">
        <x:v>172</x:v>
      </x:c>
      <x:c r="G16" t="str">
        <x:v>Create source-backed one-obligation-per-row working mappings</x:v>
      </x:c>
      <x:c r="H16" t="str">
        <x:v>Completed</x:v>
      </x:c>
    </x:row>
    <x:row r="17">
      <x:c r="A17" t="str">
        <x:v>SEBI-P2-CH002</x:v>
      </x:c>
      <x:c r="B17" s="200" t="n">
        <x:v>46271</x:v>
      </x:c>
      <x:c r="C17" t="str">
        <x:v>P-2</x:v>
      </x:c>
      <x:c r="D17" t="str">
        <x:v>Sources / boundaries</x:v>
      </x:c>
      <x:c r="E17" t="str">
        <x:v>Reconciled and controlled</x:v>
      </x:c>
      <x:c r="F17" t="str">
        <x:v>77 sources; 4 boundaries closed</x:v>
      </x:c>
      <x:c r="G17" t="str">
        <x:v>Account for all P-1 sources without role or Common-Core duplication</x:v>
      </x:c>
      <x:c r="H17" t="str">
        <x:v>Completed</x:v>
      </x:c>
    </x:row>
    <x:row r="18">
      <x:c r="A18" t="str">
        <x:v>SEBI-P3-CH001</x:v>
      </x:c>
      <x:c r="B18" s="200" t="n">
        <x:v>46271</x:v>
      </x:c>
      <x:c r="C18" t="str">
        <x:v>P-3</x:v>
      </x:c>
      <x:c r="D18" t="str">
        <x:v>Audit procedures</x:v>
      </x:c>
      <x:c r="E18" t="str">
        <x:v>Designed and validated</x:v>
      </x:c>
      <x:c r="F18" t="n">
        <x:v>172</x:v>
      </x:c>
      <x:c r="G18" t="str">
        <x:v>Create one executable procedure for each P-2 atomic obligation</x:v>
      </x:c>
      <x:c r="H18" t="str">
        <x:v>Completed — not executed</x:v>
      </x:c>
    </x:row>
    <x:row r="19">
      <x:c r="A19" t="str">
        <x:v>SEBI-P3-CH002</x:v>
      </x:c>
      <x:c r="B19" s="200" t="n">
        <x:v>46271</x:v>
      </x:c>
      <x:c r="C19" t="str">
        <x:v>P-3</x:v>
      </x:c>
      <x:c r="D19" t="str">
        <x:v>Evidence requirements</x:v>
      </x:c>
      <x:c r="E19" t="str">
        <x:v>Designed and linked</x:v>
      </x:c>
      <x:c r="F19" t="n">
        <x:v>344</x:v>
      </x:c>
      <x:c r="G19" t="str">
        <x:v>Provide design/applicability and operating/outcome evidence for each procedure</x:v>
      </x:c>
      <x:c r="H19" t="str">
        <x:v>Completed — not collected</x:v>
      </x:c>
    </x:row>
    <x:row r="20">
      <x:c r="A20" t="str">
        <x:v>SEBI-P3-CH003</x:v>
      </x:c>
      <x:c r="B20" s="200" t="n">
        <x:v>46271</x:v>
      </x:c>
      <x:c r="C20" t="str">
        <x:v>P-3</x:v>
      </x:c>
      <x:c r="D20" t="str">
        <x:v>Observation rules</x:v>
      </x:c>
      <x:c r="E20" t="str">
        <x:v>Designed and linked</x:v>
      </x:c>
      <x:c r="F20" t="n">
        <x:v>172</x:v>
      </x:c>
      <x:c r="G20" t="str">
        <x:v>Define neutral exception, severity, remediation and closure logic</x:v>
      </x:c>
      <x:c r="H20" t="str">
        <x:v>Completed — no observations raised</x:v>
      </x:c>
    </x:row>
    <x:row r="21">
      <x:c r="A21" t="str">
        <x:v>SEBI-P3-CH004</x:v>
      </x:c>
      <x:c r="B21" s="200" t="n">
        <x:v>46271</x:v>
      </x:c>
      <x:c r="C21" t="str">
        <x:v>P-3</x:v>
      </x:c>
      <x:c r="D21" t="str">
        <x:v>Operational calendar</x:v>
      </x:c>
      <x:c r="E21" t="str">
        <x:v>Classified and linked</x:v>
      </x:c>
      <x:c r="F21" t="n">
        <x:v>172</x:v>
      </x:c>
      <x:c r="G21" t="str">
        <x:v>Map trigger, frequency, due-date calculation and escalation without invented dates</x:v>
      </x:c>
      <x:c r="H21" t="str">
        <x:v>Completed — entity dates pending</x:v>
      </x:c>
    </x:row>
    <x:row r="22">
      <x:c r="A22" t="str">
        <x:v>SEBI-P3-CH005</x:v>
      </x:c>
      <x:c r="B22" s="200" t="n">
        <x:v>46271</x:v>
      </x:c>
      <x:c r="C22" t="str">
        <x:v>P-3</x:v>
      </x:c>
      <x:c r="D22" t="str">
        <x:v>Production IDs</x:v>
      </x:c>
      <x:c r="E22" t="str">
        <x:v>Not assigned</x:v>
      </x:c>
      <x:c r="F22" t="n">
        <x:v>0</x:v>
      </x:c>
      <x:c r="G22" t="str">
        <x:v>Permanent namespace remains a governance hold for P-4</x:v>
      </x:c>
      <x:c r="H22" t="str">
        <x:v>Controlled hold</x:v>
      </x:c>
    </x:row>
    <x:row r="23">
      <x:c r="A23" t="str">
        <x:v>SEBI-P4-CH001</x:v>
      </x:c>
      <x:c r="B23" s="200" t="n">
        <x:v>46271</x:v>
      </x:c>
      <x:c r="C23" t="str">
        <x:v>P-4</x:v>
      </x:c>
      <x:c r="D23" t="str">
        <x:v>Current source universe</x:v>
      </x:c>
      <x:c r="E23" t="str">
        <x:v>Currency check</x:v>
      </x:c>
      <x:c r="F23" t="n">
        <x:v>10</x:v>
      </x:c>
      <x:c r="G23" t="str">
        <x:v>Confirm no newer generic listed-company parent requires P-1/P-2 reopening</x:v>
      </x:c>
      <x:c r="H23" t="str">
        <x:v>Completed</x:v>
      </x:c>
    </x:row>
    <x:row r="24">
      <x:c r="A24" t="str">
        <x:v>SEBI-P4-CH002</x:v>
      </x:c>
      <x:c r="B24" s="200" t="n">
        <x:v>46271</x:v>
      </x:c>
      <x:c r="C24" t="str">
        <x:v>P-4</x:v>
      </x:c>
      <x:c r="D24" t="str">
        <x:v>Runtime applicability</x:v>
      </x:c>
      <x:c r="E24" t="str">
        <x:v>Scenario validated</x:v>
      </x:c>
      <x:c r="F24" t="n">
        <x:v>18</x:v>
      </x:c>
      <x:c r="G24" t="str">
        <x:v>Test listed/unlisted, security, event, subsidiary and regulated-role compositions</x:v>
      </x:c>
      <x:c r="H24" t="str">
        <x:v>Completed</x:v>
      </x:c>
    </x:row>
    <x:row r="25">
      <x:c r="A25" t="str">
        <x:v>SEBI-P4-CH003</x:v>
      </x:c>
      <x:c r="B25" s="200" t="n">
        <x:v>46271</x:v>
      </x:c>
      <x:c r="C25" t="str">
        <x:v>P-4</x:v>
      </x:c>
      <x:c r="D25" t="str">
        <x:v>Final applicability</x:v>
      </x:c>
      <x:c r="E25" t="str">
        <x:v>Validated</x:v>
      </x:c>
      <x:c r="F25" t="n">
        <x:v>172</x:v>
      </x:c>
      <x:c r="G25" t="str">
        <x:v>Confirm load/exclusion and company-fact evidence for every atomic row</x:v>
      </x:c>
      <x:c r="H25" t="str">
        <x:v>Completed</x:v>
      </x:c>
    </x:row>
    <x:row r="26">
      <x:c r="A26" t="str">
        <x:v>SEBI-P4-CH004</x:v>
      </x:c>
      <x:c r="B26" s="200" t="n">
        <x:v>46271</x:v>
      </x:c>
      <x:c r="C26" t="str">
        <x:v>P-4</x:v>
      </x:c>
      <x:c r="D26" t="str">
        <x:v>End-to-end traceability</x:v>
      </x:c>
      <x:c r="E26" t="str">
        <x:v>Reconciled</x:v>
      </x:c>
      <x:c r="F26" t="n">
        <x:v>172</x:v>
      </x:c>
      <x:c r="G26" t="str">
        <x:v>Close Source-to-Atomic-to-Procedure-to-Evidence-to-Observation-to-Calendar-to-Applicability chains</x:v>
      </x:c>
      <x:c r="H26" t="str">
        <x:v>Completed</x:v>
      </x:c>
    </x:row>
    <x:row r="27">
      <x:c r="A27" t="str">
        <x:v>SEBI-P4-CH005</x:v>
      </x:c>
      <x:c r="B27" s="200" t="n">
        <x:v>46271</x:v>
      </x:c>
      <x:c r="C27" t="str">
        <x:v>P-4</x:v>
      </x:c>
      <x:c r="D27" t="str">
        <x:v>Role/dataset boundaries</x:v>
      </x:c>
      <x:c r="E27" t="str">
        <x:v>Validated</x:v>
      </x:c>
      <x:c r="F27" t="n">
        <x:v>10</x:v>
      </x:c>
      <x:c r="G27" t="str">
        <x:v>Preserve Common Core and Capital Markets separation</x:v>
      </x:c>
      <x:c r="H27" t="str">
        <x:v>Completed</x:v>
      </x:c>
    </x:row>
    <x:row r="28">
      <x:c r="A28" t="str">
        <x:v>SEBI-P4-CH006</x:v>
      </x:c>
      <x:c r="B28" s="200" t="n">
        <x:v>46271</x:v>
      </x:c>
      <x:c r="C28" t="str">
        <x:v>P-4</x:v>
      </x:c>
      <x:c r="D28" t="str">
        <x:v>Production freeze</x:v>
      </x:c>
      <x:c r="E28" t="str">
        <x:v>Held</x:v>
      </x:c>
      <x:c r="F28" t="n">
        <x:v>1</x:v>
      </x:c>
      <x:c r="G28" t="str">
        <x:v>Permanent identifier namespace remains unapproved</x:v>
      </x:c>
      <x:c r="H28" t="str">
        <x:v>Controlled hold</x:v>
      </x:c>
    </x:row>
    <x:row r="29">
      <x:c r="A29" t="str">
        <x:v>SEBI-P4R-CH001</x:v>
      </x:c>
      <x:c r="B29" s="200" t="n">
        <x:v>46271</x:v>
      </x:c>
      <x:c r="C29" t="str">
        <x:v>P4-R</x:v>
      </x:c>
      <x:c r="D29" t="str">
        <x:v>Namespace governance</x:v>
      </x:c>
      <x:c r="E29" t="str">
        <x:v>Approved</x:v>
      </x:c>
      <x:c r="F29" t="n">
        <x:v>9</x:v>
      </x:c>
      <x:c r="G29" t="str">
        <x:v>SEBI-CORE-{OBJECT}-{NNNNNN}</x:v>
      </x:c>
      <x:c r="H29" t="str">
        <x:v>Completed</x:v>
      </x:c>
    </x:row>
    <x:row r="30">
      <x:c r="A30" t="str">
        <x:v>SEBI-P4R-CH002</x:v>
      </x:c>
      <x:c r="B30" s="200" t="n">
        <x:v>46271</x:v>
      </x:c>
      <x:c r="C30" t="str">
        <x:v>P4-R</x:v>
      </x:c>
      <x:c r="D30" t="str">
        <x:v>Permanent identifiers</x:v>
      </x:c>
      <x:c r="E30" t="str">
        <x:v>Allocated</x:v>
      </x:c>
      <x:c r="F30" t="n">
        <x:v>1625</x:v>
      </x:c>
      <x:c r="G30" t="str">
        <x:v>Independent object sequences; immutable and non-reusable</x:v>
      </x:c>
      <x:c r="H30" t="str">
        <x:v>Completed</x:v>
      </x:c>
    </x:row>
    <x:row r="31">
      <x:c r="A31" t="str">
        <x:v>SEBI-P4R-CH003</x:v>
      </x:c>
      <x:c r="B31" s="200" t="n">
        <x:v>46271</x:v>
      </x:c>
      <x:c r="C31" t="str">
        <x:v>P4-R</x:v>
      </x:c>
      <x:c r="D31" t="str">
        <x:v>Working-key migration</x:v>
      </x:c>
      <x:c r="E31" t="str">
        <x:v>Mapped</x:v>
      </x:c>
      <x:c r="F31" t="n">
        <x:v>1625</x:v>
      </x:c>
      <x:c r="G31" t="str">
        <x:v>All source-derived keys retained as lineage aliases</x:v>
      </x:c>
      <x:c r="H31" t="str">
        <x:v>Completed</x:v>
      </x:c>
    </x:row>
    <x:row r="32">
      <x:c r="A32" t="str">
        <x:v>SEBI-P4R-CH004</x:v>
      </x:c>
      <x:c r="B32" s="200" t="n">
        <x:v>46271</x:v>
      </x:c>
      <x:c r="C32" t="str">
        <x:v>P4-R</x:v>
      </x:c>
      <x:c r="D32" t="str">
        <x:v>Production masters</x:v>
      </x:c>
      <x:c r="E32" t="str">
        <x:v>Created</x:v>
      </x:c>
      <x:c r="F32" t="n">
        <x:v>9</x:v>
      </x:c>
      <x:c r="G32" t="str">
        <x:v>Law, Provision, Compliance, Audit, Evidence, Observation, Calendar, Applicability and Traceability</x:v>
      </x:c>
      <x:c r="H32" t="str">
        <x:v>Completed</x:v>
      </x:c>
    </x:row>
    <x:row r="33">
      <x:c r="A33" t="str">
        <x:v>SEBI-P4R-CH005</x:v>
      </x:c>
      <x:c r="B33" s="200" t="n">
        <x:v>46271</x:v>
      </x:c>
      <x:c r="C33" t="str">
        <x:v>P4-R</x:v>
      </x:c>
      <x:c r="D33" t="str">
        <x:v>Collision and referential QA</x:v>
      </x:c>
      <x:c r="E33" t="str">
        <x:v>Passed</x:v>
      </x:c>
      <x:c r="F33" t="n">
        <x:v>0</x:v>
      </x:c>
      <x:c r="G33" t="str">
        <x:v>No collision, format exception, sequence gap, duplicate alias, orphan or incomplete chain</x:v>
      </x:c>
      <x:c r="H33" t="str">
        <x:v>Completed</x:v>
      </x:c>
    </x:row>
    <x:row r="34">
      <x:c r="A34" t="str">
        <x:v>SEBI-P4R-CH006</x:v>
      </x:c>
      <x:c r="B34" s="200" t="n">
        <x:v>46271</x:v>
      </x:c>
      <x:c r="C34" t="str">
        <x:v>P4-R</x:v>
      </x:c>
      <x:c r="D34" t="str">
        <x:v>SEBI-P0-H002</x:v>
      </x:c>
      <x:c r="E34" t="str">
        <x:v>Closed</x:v>
      </x:c>
      <x:c r="F34" t="n">
        <x:v>1</x:v>
      </x:c>
      <x:c r="G34" t="str">
        <x:v>Namespace approval and deterministic migration verified</x:v>
      </x:c>
      <x:c r="H34" t="str">
        <x:v>Completed</x:v>
      </x:c>
    </x:row>
    <x:row r="35">
      <x:c r="A35" t="str">
        <x:v>SEBI-P4R-CH007</x:v>
      </x:c>
      <x:c r="B35" s="200" t="n">
        <x:v>46271</x:v>
      </x:c>
      <x:c r="C35" t="str">
        <x:v>P4-R</x:v>
      </x:c>
      <x:c r="D35" t="str">
        <x:v>Production freeze</x:v>
      </x:c>
      <x:c r="E35" t="str">
        <x:v>Released</x:v>
      </x:c>
      <x:c r="F35" t="n">
        <x:v>1</x:v>
      </x:c>
      <x:c r="G35" t="str">
        <x:v>Frozen production master issued; legal content not reopened</x:v>
      </x:c>
      <x:c r="H35" t="str">
        <x:v>Completed</x:v>
      </x:c>
    </x:row>
  </x:sheetData>
  <x:mergeCells>
    <x:mergeCell ref="A1:H1"/>
    <x:mergeCell ref="A2:H2"/>
  </x:mergeCells>
  <x:pageMargins left="0.7" right="0.7" top="0.75" bottom="0.75" header="0.3" footer="0.3"/>
  <x:tableParts count="1">
    <x:tablePart xmlns:r="http://schemas.openxmlformats.org/officeDocument/2006/relationships" r:id="R07d63758b8544bd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18" hidden="0" customWidth="1"/>
    <x:col min="4" max="4" width="38" hidden="0" customWidth="1"/>
    <x:col min="5" max="5" width="55" hidden="0" customWidth="1"/>
    <x:col min="6" max="6" width="72" hidden="0" customWidth="1"/>
    <x:col min="7" max="7" width="26" hidden="0" customWidth="1"/>
    <x:col min="8" max="8" width="48" hidden="0" customWidth="1"/>
  </x:cols>
  <x:sheetData>
    <x:row r="1" ht="30" customHeight="1">
      <x:c r="A1" s="4" t="str">
        <x:v>Version History — P-0 through P4-R</x:v>
      </x:c>
      <x:c r="B1" s="4" t="str">
        <x:v>Version History</x:v>
      </x:c>
      <x:c r="C1" s="4" t="str">
        <x:v>Version History</x:v>
      </x:c>
      <x:c r="D1" s="4" t="str">
        <x:v>Version History</x:v>
      </x:c>
      <x:c r="E1" s="4" t="str">
        <x:v>Version History</x:v>
      </x:c>
      <x:c r="F1" s="4" t="str">
        <x:v>Version History</x:v>
      </x:c>
      <x:c r="G1" s="4" t="str">
        <x:v>Version History</x:v>
      </x:c>
      <x:c r="H1" s="4" t="str">
        <x:v>Version History</x:v>
      </x:c>
    </x:row>
    <x:row r="2" ht="32" customHeight="1">
      <x:c r="A2" s="8" t="str">
        <x:v>Controlled validation and release history for the Common SEBI Listed-Entity Overlay. v1.0 is the frozen production master with approved permanent identifiers.</x:v>
      </x:c>
      <x:c r="B2" s="8" t="str">
        <x:v>Controlled working baseline history for the Common SEBI Listed-Entity Overlay.</x:v>
      </x:c>
      <x:c r="C2" s="8" t="str">
        <x:v>Controlled working baseline history for the Common SEBI Listed-Entity Overlay.</x:v>
      </x:c>
      <x:c r="D2" s="8" t="str">
        <x:v>Controlled working baseline history for the Common SEBI Listed-Entity Overlay.</x:v>
      </x:c>
      <x:c r="E2" s="8" t="str">
        <x:v>Controlled working baseline history for the Common SEBI Listed-Entity Overlay.</x:v>
      </x:c>
      <x:c r="F2" s="8" t="str">
        <x:v>Controlled working baseline history for the Common SEBI Listed-Entity Overlay.</x:v>
      </x:c>
      <x:c r="G2" s="8" t="str">
        <x:v>Controlled working baseline history for the Common SEBI Listed-Entity Overlay.</x:v>
      </x:c>
      <x:c r="H2" s="8" t="str">
        <x:v>Controlled working baseline history for the Common SEBI Listed-Entity Overlay.</x:v>
      </x:c>
    </x:row>
    <x:row r="4" ht="34" customHeight="1">
      <x:c r="A4" s="17" t="str">
        <x:v>Version</x:v>
      </x:c>
      <x:c r="B4" s="99" t="str">
        <x:v>Date</x:v>
      </x:c>
      <x:c r="C4" s="99" t="str">
        <x:v>Phase</x:v>
      </x:c>
      <x:c r="D4" s="99" t="str">
        <x:v>Status</x:v>
      </x:c>
      <x:c r="E4" s="99" t="str">
        <x:v>Source Baseline</x:v>
      </x:c>
      <x:c r="F4" s="99" t="str">
        <x:v>Scope</x:v>
      </x:c>
      <x:c r="G4" s="99" t="str">
        <x:v>Prepared For</x:v>
      </x:c>
      <x:c r="H4" s="18" t="str">
        <x:v>Next Gate</x:v>
      </x:c>
    </x:row>
    <x:row r="5" ht="44" customHeight="1">
      <x:c r="A5" s="102" t="str">
        <x:v>v0.1</x:v>
      </x:c>
      <x:c r="B5" s="402" t="str">
        <x:v>2026-09-06</x:v>
      </x:c>
      <x:c r="C5" s="102" t="str">
        <x:v>SEBI-CC P-0</x:v>
      </x:c>
      <x:c r="D5" s="102" t="str">
        <x:v>Controlled working — not frozen</x:v>
      </x:c>
      <x:c r="E5" s="102" t="str">
        <x:v>Capital_Markets_Foundation_Masters_Production_v1.0_P2_Provision_Compliance_Applicability_Revalidated_v2.2_Working.xlsx</x:v>
      </x:c>
      <x:c r="F5" s="102" t="str">
        <x:v>Listed-entity boundary, source classification, applicability gates, holds and exclusions</x:v>
      </x:c>
      <x:c r="G5" s="102" t="str">
        <x:v>Sector.ROCPrompt.in</x:v>
      </x:c>
      <x:c r="H5" s="102" t="str">
        <x:v>P-1 Regulatory-Universe Validation</x:v>
      </x:c>
    </x:row>
    <x:row r="6" ht="44" customHeight="1">
      <x:c r="A6" s="203" t="str">
        <x:v>v0.2 Working</x:v>
      </x:c>
      <x:c r="B6" s="204" t="n">
        <x:v>46271</x:v>
      </x:c>
      <x:c r="C6" s="203" t="str">
        <x:v>SEBI-CC P-1</x:v>
      </x:c>
      <x:c r="D6" s="203" t="str">
        <x:v>Controlled validation complete — not production freeze</x:v>
      </x:c>
      <x:c r="E6" s="203" t="str">
        <x:v>Common_SEBI_Listed_Entity_Overlay_P0_Controlled_Baseline_v0.1.xlsx</x:v>
      </x:c>
      <x:c r="F6" s="203" t="str">
        <x:v>Current regulatory-universe validation, master-parent consolidation, official additions, role exclusions and gate decisions</x:v>
      </x:c>
      <x:c r="G6" s="203" t="str">
        <x:v>Sector.ROCPrompt.in</x:v>
      </x:c>
      <x:c r="H6" s="203" t="str">
        <x:v>P-2 — Provision-Level Applicability and Atomic Compliance Mapping</x:v>
      </x:c>
    </x:row>
    <x:row r="7">
      <x:c r="A7" t="str">
        <x:v>v0.3 Working</x:v>
      </x:c>
      <x:c r="B7" s="200" t="n">
        <x:v>46271</x:v>
      </x:c>
      <x:c r="C7" t="str">
        <x:v>SEBI-CC P-2</x:v>
      </x:c>
      <x:c r="D7" t="str">
        <x:v>Controlled mapping complete — not production freeze</x:v>
      </x:c>
      <x:c r="E7" t="str">
        <x:v>Common_SEBI_Listed_Entity_Overlay_P1_Regulatory_Universe_Validated_v0.2_Working.xlsx</x:v>
      </x:c>
      <x:c r="F7" t="str">
        <x:v>Provision-level applicability and one-obligation-per-row atomic mapping</x:v>
      </x:c>
      <x:c r="G7" t="str">
        <x:v>Sector.ROCPrompt.in</x:v>
      </x:c>
      <x:c r="H7" t="str">
        <x:v>P-3 — Audit Procedure, Evidence, Observation and Operational Coverage Validation</x:v>
      </x:c>
    </x:row>
    <x:row r="8">
      <x:c r="A8" t="str">
        <x:v>v0.4 Working</x:v>
      </x:c>
      <x:c r="B8" s="200" t="n">
        <x:v>46271</x:v>
      </x:c>
      <x:c r="C8" t="str">
        <x:v>SEBI-CC P-3</x:v>
      </x:c>
      <x:c r="D8" t="str">
        <x:v>Controlled validation complete — not production freeze</x:v>
      </x:c>
      <x:c r="E8" t="str">
        <x:v>Common_SEBI_Listed_Entity_Overlay_P2_Provision_Applicability_Atomic_Mapping_v0.3_Working.xlsx</x:v>
      </x:c>
      <x:c r="F8" t="str">
        <x:v>Audit procedures, evidence requirements, observation rules and operational-calendar coverage</x:v>
      </x:c>
      <x:c r="G8" t="str">
        <x:v>Sector.ROCPrompt.in</x:v>
      </x:c>
      <x:c r="H8" t="str">
        <x:v>P-4 — Final Applicability, Traceability, Role-Boundary and Freeze Validation</x:v>
      </x:c>
    </x:row>
    <x:row r="9">
      <x:c r="A9" t="str">
        <x:v>v0.5 Working</x:v>
      </x:c>
      <x:c r="B9" s="200" t="n">
        <x:v>46271</x:v>
      </x:c>
      <x:c r="C9" t="str">
        <x:v>SEBI-CC P-4</x:v>
      </x:c>
      <x:c r="D9" t="str">
        <x:v>Technical validation complete — production freeze held</x:v>
      </x:c>
      <x:c r="E9" t="str">
        <x:v>Common_SEBI_Listed_Entity_Overlay_P3_Audit_Evidence_Observation_Operational_Coverage_Validated_v0.4_Working.xlsx</x:v>
      </x:c>
      <x:c r="F9" t="str">
        <x:v>Final applicability, end-to-end traceability, role boundaries, current-source check and freeze decision</x:v>
      </x:c>
      <x:c r="G9" t="str">
        <x:v>Sector.ROCPrompt.in</x:v>
      </x:c>
      <x:c r="H9" t="str">
        <x:v>P4-R — Permanent ID Namespace Approval, Controlled Migration and Freeze Release</x:v>
      </x:c>
    </x:row>
    <x:row r="10">
      <x:c r="A10" t="str">
        <x:v>v1.0 Frozen</x:v>
      </x:c>
      <x:c r="B10" s="200" t="n">
        <x:v>46271</x:v>
      </x:c>
      <x:c r="C10" t="str">
        <x:v>SEBI-CC P4-R</x:v>
      </x:c>
      <x:c r="D10" t="str">
        <x:v>PRODUCTION FROZEN — PERMANENT IDS RELEASED</x:v>
      </x:c>
      <x:c r="E10" t="str">
        <x:v>Common_SEBI_Listed_Entity_Overlay_P4_Final_Applicability_Traceability_Freeze_Validated_v0.5_Working.xlsx</x:v>
      </x:c>
      <x:c r="F10" t="str">
        <x:v>Approved SEBI-CORE-{OBJECT}-{NNNNNN}; migrated 1625 records; closed SEBI-P0-H002; released frozen masters</x:v>
      </x:c>
      <x:c r="G10" t="str">
        <x:v>Sector.ROCPrompt.in</x:v>
      </x:c>
      <x:c r="H10" t="str">
        <x:v>Production deployment and controlled regulatory-change monitoring</x:v>
      </x:c>
    </x:row>
  </x:sheetData>
  <x:mergeCells>
    <x:mergeCell ref="A1:H1"/>
    <x:mergeCell ref="A2:H2"/>
  </x:mergeCells>
  <x:pageMargins left="0.7" right="0.7" top="0.75" bottom="0.75" header="0.3" footer="0.3"/>
  <x:tableParts count="1">
    <x:tablePart xmlns:r="http://schemas.openxmlformats.org/officeDocument/2006/relationships" r:id="Rb659e0e2b55c4f0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106" t="str">
        <x:v>Common SEBI Listed-Entity Overlay — P-1 Current Regulatory-Universe Validation</x:v>
      </x:c>
      <x:c r="B1" s="106" t="str">
        <x:v>Common SEBI Listed-Entity Overlay — P-1 Current Regulatory-Universe Validation</x:v>
      </x:c>
      <x:c r="C1" s="106" t="str">
        <x:v>Common SEBI Listed-Entity Overlay — P-1 Current Regulatory-Universe Validation</x:v>
      </x:c>
      <x:c r="D1" s="106" t="str">
        <x:v>Common SEBI Listed-Entity Overlay — P-1 Current Regulatory-Universe Validation</x:v>
      </x:c>
      <x:c r="E1" s="106" t="str">
        <x:v>Common SEBI Listed-Entity Overlay — P-1 Current Regulatory-Universe Validation</x:v>
      </x:c>
      <x:c r="F1" s="106" t="str">
        <x:v>Common SEBI Listed-Entity Overlay — P-1 Current Regulatory-Universe Validation</x:v>
      </x:c>
      <x:c r="G1" s="106" t="str">
        <x:v>Common SEBI Listed-Entity Overlay — P-1 Current Regulatory-Universe Validation</x:v>
      </x:c>
      <x:c r="H1" s="106" t="str">
        <x:v>Common SEBI Listed-Entity Overlay — P-1 Current Regulatory-Universe Validation</x:v>
      </x:c>
    </x:row>
    <x:row r="2" ht="34" customHeight="1">
      <x:c r="A2" s="110" t="str">
        <x:v>Purpose: establish the authoritative SEBI listed-entity law-family universe as of the stated date. This P-1 workbook validates current parents, consolidations, additions and exclusions; it is not yet a provision-level production dataset.</x:v>
      </x:c>
      <x:c r="B2" s="110" t="str">
        <x:v>Purpose: establish the authoritative SEBI listed-entity law-family universe as of the stated date. This P-1 workbook validates current parents, consolidations, additions and exclusions; it is not yet a provision-level production dataset.</x:v>
      </x:c>
      <x:c r="C2" s="110" t="str">
        <x:v>Purpose: establish the authoritative SEBI listed-entity law-family universe as of the stated date. This P-1 workbook validates current parents, consolidations, additions and exclusions; it is not yet a provision-level production dataset.</x:v>
      </x:c>
      <x:c r="D2" s="110" t="str">
        <x:v>Purpose: establish the authoritative SEBI listed-entity law-family universe as of the stated date. This P-1 workbook validates current parents, consolidations, additions and exclusions; it is not yet a provision-level production dataset.</x:v>
      </x:c>
      <x:c r="E2" s="110" t="str">
        <x:v>Purpose: establish the authoritative SEBI listed-entity law-family universe as of the stated date. This P-1 workbook validates current parents, consolidations, additions and exclusions; it is not yet a provision-level production dataset.</x:v>
      </x:c>
      <x:c r="F2" s="110" t="str">
        <x:v>Purpose: establish the authoritative SEBI listed-entity law-family universe as of the stated date. This P-1 workbook validates current parents, consolidations, additions and exclusions; it is not yet a provision-level production dataset.</x:v>
      </x:c>
      <x:c r="G2" s="110" t="str">
        <x:v>Purpose: establish the authoritative SEBI listed-entity law-family universe as of the stated date. This P-1 workbook validates current parents, consolidations, additions and exclusions; it is not yet a provision-level production dataset.</x:v>
      </x:c>
      <x:c r="H2" s="110" t="str">
        <x:v>Purpose: establish the authoritative SEBI listed-entity law-family universe as of the stated date. This P-1 workbook validates current parents, consolidations, additions and exclusions; it is not yet a provision-level production dataset.</x:v>
      </x:c>
    </x:row>
    <x:row r="4" ht="36" customHeight="1">
      <x:c r="A4" s="119" t="str">
        <x:v>Control</x:v>
      </x:c>
      <x:c r="B4" s="120" t="str">
        <x:v>Value</x:v>
      </x:c>
    </x:row>
    <x:row r="5">
      <x:c r="A5" s="125" t="str">
        <x:v>Status</x:v>
      </x:c>
      <x:c r="B5" s="129" t="str">
        <x:v>P-1 CONTROLLED VALIDATION COMPLETE — NOT PRODUCTION FREEZE</x:v>
      </x:c>
    </x:row>
    <x:row r="6">
      <x:c r="A6" s="126" t="str">
        <x:v>As-of date</x:v>
      </x:c>
      <x:c r="B6" s="121" t="n">
        <x:v>46271</x:v>
      </x:c>
    </x:row>
    <x:row r="7">
      <x:c r="A7" s="126" t="str">
        <x:v>P-0 candidate records reviewed</x:v>
      </x:c>
      <x:c r="B7" s="27" t="n">
        <x:f>COUNTA('P1 Universe Validation'!$A$5:$A$76)</x:f>
        <x:v>72</x:v>
      </x:c>
    </x:row>
    <x:row r="8">
      <x:c r="A8" s="126" t="str">
        <x:v>Current canonical parents</x:v>
      </x:c>
      <x:c r="B8" s="27" t="n">
        <x:f>COUNTIF('P1 Universe Validation'!$D$5:$D$76,"CURRENT CANONICAL PARENT")</x:f>
        <x:v>20</x:v>
      </x:c>
    </x:row>
    <x:row r="9">
      <x:c r="A9" s="126" t="str">
        <x:v>Current supplementary directions</x:v>
      </x:c>
      <x:c r="B9" s="27" t="n">
        <x:f>COUNTIF('P1 Universe Validation'!$D$5:$D$76,"CURRENT SUPPLEMENTARY DIRECTION")</x:f>
        <x:v>9</x:v>
      </x:c>
    </x:row>
    <x:row r="10">
      <x:c r="A10" s="126" t="str">
        <x:v>Current P-2 boundary holds</x:v>
      </x:c>
      <x:c r="B10" s="27" t="n">
        <x:f>COUNTIF('P1 Universe Validation'!$D$5:$D$76,"CURRENT — P2 BOUNDARY HOLD")</x:f>
        <x:v>2</x:v>
      </x:c>
    </x:row>
    <x:row r="11">
      <x:c r="A11" s="126" t="str">
        <x:v>Current event/reference-only instruments</x:v>
      </x:c>
      <x:c r="B11" s="27" t="n">
        <x:f>COUNTIF('P1 Universe Validation'!$D$5:$D$76,"CURRENT — EVENT / REFERENCE ONLY")</x:f>
        <x:v>8</x:v>
      </x:c>
    </x:row>
    <x:row r="12">
      <x:c r="A12" s="126" t="str">
        <x:v>Consolidated / lineage-only source rows</x:v>
      </x:c>
      <x:c r="B12" s="27" t="n">
        <x:f>COUNTIF('P1 Universe Validation'!$D$5:$D$76,"CONSOLIDATED / LINEAGE ONLY")</x:f>
        <x:v>27</x:v>
      </x:c>
    </x:row>
    <x:row r="13">
      <x:c r="A13" s="126" t="str">
        <x:v>Role-bound exclusions</x:v>
      </x:c>
      <x:c r="B13" s="27" t="n">
        <x:f>COUNTIF('P1 Universe Validation'!$D$5:$D$76,"ROLE-BOUND — EXCLUDE FROM LISTING OVERLAY")</x:f>
        <x:v>4</x:v>
      </x:c>
    </x:row>
    <x:row r="14">
      <x:c r="A14" s="126" t="str">
        <x:v>Quarantine rows</x:v>
      </x:c>
      <x:c r="B14" s="27" t="n">
        <x:f>COUNTIF('P1 Universe Validation'!$D$5:$D$76,"QUARANTINE — DUPLICATE")+COUNTIF('P1 Universe Validation'!$D$5:$D$76,"QUARANTINE — INVALID PLACEHOLDER")</x:f>
        <x:v>2</x:v>
      </x:c>
    </x:row>
    <x:row r="15">
      <x:c r="A15" s="126" t="str">
        <x:v>New official additions identified</x:v>
      </x:c>
      <x:c r="B15" s="27" t="n">
        <x:f>COUNTA('P1 Coverage Gaps'!$A$5:$A$9)</x:f>
        <x:v>5</x:v>
      </x:c>
    </x:row>
    <x:row r="16">
      <x:c r="A16" s="126" t="str">
        <x:v>Official evidence items checked</x:v>
      </x:c>
      <x:c r="B16" s="27" t="n">
        <x:f>COUNTA('P1 Evidence Register'!$A$5:$A$32)</x:f>
        <x:v>28</x:v>
      </x:c>
    </x:row>
    <x:row r="17">
      <x:c r="A17" s="126" t="str">
        <x:v>Open carry-forward holds</x:v>
      </x:c>
      <x:c r="B17" s="27" t="n">
        <x:f>COUNTIF('P1 Holds Decisions'!$G$5:$G$17,"Open")</x:f>
        <x:v>5</x:v>
      </x:c>
    </x:row>
    <x:row r="18">
      <x:c r="A18" s="126" t="str">
        <x:v>Critical open carry-forward holds</x:v>
      </x:c>
      <x:c r="B18" s="27" t="n">
        <x:f>COUNTIFS('P1 Holds Decisions'!$D$5:$D$17,"Critical",'P1 Holds Decisions'!$G$5:$G$17,"Open")</x:f>
        <x:v>1</x:v>
      </x:c>
    </x:row>
    <x:row r="19">
      <x:c r="A19" s="126" t="str">
        <x:v>P-1 category reconciliation difference</x:v>
      </x:c>
      <x:c r="B19" s="27" t="n">
        <x:f>B7-SUM(B8:B14)</x:f>
        <x:v>0</x:v>
      </x:c>
    </x:row>
    <x:row r="20">
      <x:c r="A20" s="126" t="str">
        <x:v>P-1 gate result</x:v>
      </x:c>
      <x:c r="B20" s="132" t="str">
        <x:f>IF(AND(B19=0,B15=5),"CONTROLLED PASS — P2 REQUIRED","HOLD")</x:f>
        <x:v>CONTROLLED PASS — P2 REQUIRED</x:v>
      </x:c>
    </x:row>
    <x:row r="21">
      <x:c r="A21" s="126" t="str">
        <x:v>Production IDs assigned</x:v>
      </x:c>
      <x:c r="B21" s="27" t="str">
        <x:v>No</x:v>
      </x:c>
    </x:row>
    <x:row r="22">
      <x:c r="A22" s="127" t="str">
        <x:v>Next gate</x:v>
      </x:c>
      <x:c r="B22" s="28" t="str">
        <x:v>P-2 — Provision-Level Applicability and Atomic Compliance Mapping</x:v>
      </x:c>
    </x:row>
    <x:row r="24">
      <x:c r="A24" s="133" t="str">
        <x:v>P-1 Gate Decision</x:v>
      </x:c>
      <x:c r="B24" s="133" t="str">
        <x:v>P-1 Gate Decision</x:v>
      </x:c>
      <x:c r="C24" s="133" t="str">
        <x:v>P-1 Gate Decision</x:v>
      </x:c>
      <x:c r="D24" s="133" t="str">
        <x:v>P-1 Gate Decision</x:v>
      </x:c>
      <x:c r="E24" s="133" t="str">
        <x:v>P-1 Gate Decision</x:v>
      </x:c>
      <x:c r="F24" s="133" t="str">
        <x:v>P-1 Gate Decision</x:v>
      </x:c>
      <x:c r="G24" s="133" t="str">
        <x:v>P-1 Gate Decision</x:v>
      </x:c>
      <x:c r="H24" s="133" t="str">
        <x:v>P-1 Gate Decision</x:v>
      </x:c>
    </x:row>
    <x:row r="25">
      <x:c r="A25" s="153"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B25" s="154"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C25" s="154"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D25" s="154"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E25" s="154"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F25" s="154"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G25" s="154"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H25" s="155"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row>
    <x:row r="26">
      <x:c r="A26" s="156"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B26"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C26"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D26"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E26"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F26"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G26"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H26" s="158"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row>
    <x:row r="27">
      <x:c r="A27" s="156"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B27"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C27"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D27"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E27"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F27"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G27"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H27" s="158"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row>
    <x:row r="28">
      <x:c r="A28" s="156"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B28"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C28"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D28"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E28"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F28"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G28" s="157"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H28" s="158"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row>
    <x:row r="29">
      <x:c r="A29" s="159"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B29" s="160"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C29" s="160"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D29" s="160"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E29" s="160"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F29" s="160"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G29" s="160"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c r="H29" s="161" t="str">
        <x:v>P-1 is complete as a controlled law-family validation. The 72 P-0 candidates reconcile into 20 current canonical parents, 9 current supplements, 2 current issuer/demat boundary holds, 8 event/reference instruments, 27 consolidated lineage rows, 4 role-bound exclusions and 2 quarantines. Five current official instruments missing from P-0 are added to the P-1 universe. P-2 remains mandatory before production use.</x:v>
      </x:c>
    </x:row>
    <x:row r="31">
      <x:c r="A31" s="133" t="str">
        <x:v>Controls carried forward</x:v>
      </x:c>
      <x:c r="B31" s="133" t="str">
        <x:v>Controls carried forward</x:v>
      </x:c>
      <x:c r="C31" s="133" t="str">
        <x:v>Controls carried forward</x:v>
      </x:c>
      <x:c r="D31" s="133" t="str">
        <x:v>Controls carried forward</x:v>
      </x:c>
      <x:c r="E31" s="133" t="str">
        <x:v>Controls carried forward</x:v>
      </x:c>
      <x:c r="F31" s="133" t="str">
        <x:v>Controls carried forward</x:v>
      </x:c>
      <x:c r="G31" s="133" t="str">
        <x:v>Controls carried forward</x:v>
      </x:c>
      <x:c r="H31" s="133" t="str">
        <x:v>Controls carried forward</x:v>
      </x:c>
    </x:row>
    <x:row r="32">
      <x:c r="A32" s="182"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B32" s="183"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C32" s="183"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D32" s="183"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E32" s="183"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F32" s="183"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G32" s="183"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H32" s="184"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row>
    <x:row r="33">
      <x:c r="A33" s="185"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B33"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C33"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D33"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E33"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F33"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G33"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H33" s="187"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row>
    <x:row r="34">
      <x:c r="A34" s="185"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B34"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C34"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D34"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E34"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F34"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G34"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H34" s="187"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row>
    <x:row r="35">
      <x:c r="A35" s="185"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B35"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C35"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D35"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E35"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F35"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G35"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H35" s="187"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row>
    <x:row r="36">
      <x:c r="A36" s="185"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B36"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C36"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D36"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E36"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F36"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G36" s="186"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H36" s="187"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row>
    <x:row r="37">
      <x:c r="A37" s="188"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B37" s="189"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C37" s="189"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D37" s="189"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E37" s="189"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F37" s="189"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G37" s="189"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c r="H37" s="190" t="str">
        <x:v>• No permanent SEBI-Core IDs are assigned in P-1.
• Current master circulars are canonical operating parents; superseded/rescinded circulars remain lineage only.
• Intermediary, fund, MII, Social Stock Exchange and IFSCA role content stays in Capital Markets unless the separate role gate is true.
• Listed status adds this overlay and never replaces Common Corporate Core or the selected sector dataset.
• Equity, SME, debt, proposed listing, corporate action and material-unlisted-subsidiary cases remain separately gated.
• P-2 must atomize provisions, thresholds, exemptions, effective dates, evidence and frequencies before freeze.</x:v>
      </x:c>
    </x:row>
  </x:sheetData>
  <x:mergeCells>
    <x:mergeCell ref="A1:H1"/>
    <x:mergeCell ref="A2:H2"/>
    <x:mergeCell ref="A24:H24"/>
    <x:mergeCell ref="A25:H29"/>
    <x:mergeCell ref="A31:H31"/>
    <x:mergeCell ref="A32:H37"/>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52" hidden="0" customWidth="1"/>
    <x:col min="4" max="4" width="34" hidden="0" customWidth="1"/>
    <x:col min="5" max="5" width="32" hidden="0" customWidth="1"/>
    <x:col min="6" max="6" width="38" hidden="0" customWidth="1"/>
    <x:col min="7" max="7" width="30" hidden="0" customWidth="1"/>
    <x:col min="8" max="8" width="36" hidden="0" customWidth="1"/>
    <x:col min="9" max="9" width="56" hidden="0" customWidth="1"/>
    <x:col min="10" max="10" width="24" hidden="0" customWidth="1"/>
    <x:col min="11" max="11" width="60" hidden="0" customWidth="1"/>
    <x:col min="12" max="12" width="48" hidden="0" customWidth="1"/>
    <x:col min="13" max="13" width="48" hidden="0" customWidth="1"/>
    <x:col min="14" max="14" width="50" hidden="0" customWidth="1"/>
    <x:col min="15" max="15" width="58" hidden="0" customWidth="1"/>
    <x:col min="16" max="16" width="24" hidden="0" customWidth="1"/>
    <x:col min="17" max="17" width="17" hidden="0" customWidth="1"/>
  </x:cols>
  <x:sheetData>
    <x:row r="1" ht="30" customHeight="1">
      <x:c r="A1" s="106" t="str">
        <x:v>P-1 Current SEBI Regulatory-Universe Validation</x:v>
      </x:c>
      <x:c r="B1" s="106" t="str">
        <x:v>P-1 Current SEBI Regulatory-Universe Validation</x:v>
      </x:c>
      <x:c r="C1" s="106" t="str">
        <x:v>P-1 Current SEBI Regulatory-Universe Validation</x:v>
      </x:c>
      <x:c r="D1" s="106" t="str">
        <x:v>P-1 Current SEBI Regulatory-Universe Validation</x:v>
      </x:c>
      <x:c r="E1" s="106" t="str">
        <x:v>P-1 Current SEBI Regulatory-Universe Validation</x:v>
      </x:c>
      <x:c r="F1" s="106" t="str">
        <x:v>P-1 Current SEBI Regulatory-Universe Validation</x:v>
      </x:c>
      <x:c r="G1" s="106" t="str">
        <x:v>P-1 Current SEBI Regulatory-Universe Validation</x:v>
      </x:c>
      <x:c r="H1" s="106" t="str">
        <x:v>P-1 Current SEBI Regulatory-Universe Validation</x:v>
      </x:c>
      <x:c r="I1" s="106" t="str">
        <x:v>P-1 Current SEBI Regulatory-Universe Validation</x:v>
      </x:c>
      <x:c r="J1" s="106" t="str">
        <x:v>P-1 Current SEBI Regulatory-Universe Validation</x:v>
      </x:c>
      <x:c r="K1" s="106" t="str">
        <x:v>P-1 Current SEBI Regulatory-Universe Validation</x:v>
      </x:c>
      <x:c r="L1" s="106" t="str">
        <x:v>P-1 Current SEBI Regulatory-Universe Validation</x:v>
      </x:c>
      <x:c r="M1" s="106" t="str">
        <x:v>P-1 Current SEBI Regulatory-Universe Validation</x:v>
      </x:c>
      <x:c r="N1" s="106" t="str">
        <x:v>P-1 Current SEBI Regulatory-Universe Validation</x:v>
      </x:c>
      <x:c r="O1" s="106" t="str">
        <x:v>P-1 Current SEBI Regulatory-Universe Validation</x:v>
      </x:c>
      <x:c r="P1" s="106" t="str">
        <x:v>P-1 Current SEBI Regulatory-Universe Validation</x:v>
      </x:c>
      <x:c r="Q1" s="106" t="str">
        <x:v>P-1 Current SEBI Regulatory-Universe Validation</x:v>
      </x:c>
    </x:row>
    <x:row r="2" ht="34" customHeight="1">
      <x:c r="A2" s="110" t="str">
        <x:v>All 72 P-0 candidate/hold/quarantine rows are reconciled. A current official master parent replaces duplicate live treatment of superseded or rescinded circulars. Source IDs are retained only for traceability; no production overlay IDs are assigned.</x:v>
      </x:c>
      <x:c r="B2" s="110" t="str">
        <x:v>All 72 P-0 candidate/hold/quarantine rows are reconciled. A current official master parent replaces duplicate live treatment of superseded or rescinded circulars. Source IDs are retained only for traceability; no production overlay IDs are assigned.</x:v>
      </x:c>
      <x:c r="C2" s="110" t="str">
        <x:v>All 72 P-0 candidate/hold/quarantine rows are reconciled. A current official master parent replaces duplicate live treatment of superseded or rescinded circulars. Source IDs are retained only for traceability; no production overlay IDs are assigned.</x:v>
      </x:c>
      <x:c r="D2" s="110" t="str">
        <x:v>All 72 P-0 candidate/hold/quarantine rows are reconciled. A current official master parent replaces duplicate live treatment of superseded or rescinded circulars. Source IDs are retained only for traceability; no production overlay IDs are assigned.</x:v>
      </x:c>
      <x:c r="E2" s="110" t="str">
        <x:v>All 72 P-0 candidate/hold/quarantine rows are reconciled. A current official master parent replaces duplicate live treatment of superseded or rescinded circulars. Source IDs are retained only for traceability; no production overlay IDs are assigned.</x:v>
      </x:c>
      <x:c r="F2" s="110" t="str">
        <x:v>All 72 P-0 candidate/hold/quarantine rows are reconciled. A current official master parent replaces duplicate live treatment of superseded or rescinded circulars. Source IDs are retained only for traceability; no production overlay IDs are assigned.</x:v>
      </x:c>
      <x:c r="G2" s="110" t="str">
        <x:v>All 72 P-0 candidate/hold/quarantine rows are reconciled. A current official master parent replaces duplicate live treatment of superseded or rescinded circulars. Source IDs are retained only for traceability; no production overlay IDs are assigned.</x:v>
      </x:c>
      <x:c r="H2" s="110" t="str">
        <x:v>All 72 P-0 candidate/hold/quarantine rows are reconciled. A current official master parent replaces duplicate live treatment of superseded or rescinded circulars. Source IDs are retained only for traceability; no production overlay IDs are assigned.</x:v>
      </x:c>
      <x:c r="I2" s="110" t="str">
        <x:v>All 72 P-0 candidate/hold/quarantine rows are reconciled. A current official master parent replaces duplicate live treatment of superseded or rescinded circulars. Source IDs are retained only for traceability; no production overlay IDs are assigned.</x:v>
      </x:c>
      <x:c r="J2" s="110" t="str">
        <x:v>All 72 P-0 candidate/hold/quarantine rows are reconciled. A current official master parent replaces duplicate live treatment of superseded or rescinded circulars. Source IDs are retained only for traceability; no production overlay IDs are assigned.</x:v>
      </x:c>
      <x:c r="K2" s="110" t="str">
        <x:v>All 72 P-0 candidate/hold/quarantine rows are reconciled. A current official master parent replaces duplicate live treatment of superseded or rescinded circulars. Source IDs are retained only for traceability; no production overlay IDs are assigned.</x:v>
      </x:c>
      <x:c r="L2" s="110" t="str">
        <x:v>All 72 P-0 candidate/hold/quarantine rows are reconciled. A current official master parent replaces duplicate live treatment of superseded or rescinded circulars. Source IDs are retained only for traceability; no production overlay IDs are assigned.</x:v>
      </x:c>
      <x:c r="M2" s="110" t="str">
        <x:v>All 72 P-0 candidate/hold/quarantine rows are reconciled. A current official master parent replaces duplicate live treatment of superseded or rescinded circulars. Source IDs are retained only for traceability; no production overlay IDs are assigned.</x:v>
      </x:c>
      <x:c r="N2" s="110" t="str">
        <x:v>All 72 P-0 candidate/hold/quarantine rows are reconciled. A current official master parent replaces duplicate live treatment of superseded or rescinded circulars. Source IDs are retained only for traceability; no production overlay IDs are assigned.</x:v>
      </x:c>
      <x:c r="O2" s="110" t="str">
        <x:v>All 72 P-0 candidate/hold/quarantine rows are reconciled. A current official master parent replaces duplicate live treatment of superseded or rescinded circulars. Source IDs are retained only for traceability; no production overlay IDs are assigned.</x:v>
      </x:c>
      <x:c r="P2" s="110" t="str">
        <x:v>All 72 P-0 candidate/hold/quarantine rows are reconciled. A current official master parent replaces duplicate live treatment of superseded or rescinded circulars. Source IDs are retained only for traceability; no production overlay IDs are assigned.</x:v>
      </x:c>
      <x:c r="Q2" s="110" t="str">
        <x:v>All 72 P-0 candidate/hold/quarantine rows are reconciled. A current official master parent replaces duplicate live treatment of superseded or rescinded circulars. Source IDs are retained only for traceability; no production overlay IDs are assigned.</x:v>
      </x:c>
    </x:row>
    <x:row r="4" ht="36" customHeight="1">
      <x:c r="A4" s="119" t="str">
        <x:v>Source Law ID</x:v>
      </x:c>
      <x:c r="B4" s="194" t="str">
        <x:v>P-0 Disposition</x:v>
      </x:c>
      <x:c r="C4" s="194" t="str">
        <x:v>Source Law Title</x:v>
      </x:c>
      <x:c r="D4" s="194" t="str">
        <x:v>P-1 Regulatory Status</x:v>
      </x:c>
      <x:c r="E4" s="194" t="str">
        <x:v>P-1 Overlay Decision</x:v>
      </x:c>
      <x:c r="F4" s="194" t="str">
        <x:v>Canonical Current Parent</x:v>
      </x:c>
      <x:c r="G4" s="194" t="str">
        <x:v>Activation Gate</x:v>
      </x:c>
      <x:c r="H4" s="194" t="str">
        <x:v>Applicable Security / Role</x:v>
      </x:c>
      <x:c r="I4" s="194" t="str">
        <x:v>Current Official Title</x:v>
      </x:c>
      <x:c r="J4" s="194" t="str">
        <x:v>Current As-of / Cut-off</x:v>
      </x:c>
      <x:c r="K4" s="194" t="str">
        <x:v>P-1 Applicability Finding</x:v>
      </x:c>
      <x:c r="L4" s="194" t="str">
        <x:v>Source Metadata Finding</x:v>
      </x:c>
      <x:c r="M4" s="194" t="str">
        <x:v>P-0 Source URL</x:v>
      </x:c>
      <x:c r="N4" s="194" t="str">
        <x:v>Official Evidence URL</x:v>
      </x:c>
      <x:c r="O4" s="194" t="str">
        <x:v>P-2 Action</x:v>
      </x:c>
      <x:c r="P4" s="194" t="str">
        <x:v>Owner</x:v>
      </x:c>
      <x:c r="Q4" s="120" t="str">
        <x:v>P-1 Review Status</x:v>
      </x:c>
    </x:row>
    <x:row r="5">
      <x:c r="A5" s="26" t="str">
        <x:v>CAP-LAW001</x:v>
      </x:c>
      <x:c r="B5" s="26" t="str">
        <x:v>INCLUDE – Foundational</x:v>
      </x:c>
      <x:c r="C5" s="26" t="str">
        <x:v>Securities and Exchange Board of India Act, 1992, as amended</x:v>
      </x:c>
      <x:c r="D5" s="26" t="str">
        <x:v>CURRENT CANONICAL PARENT</x:v>
      </x:c>
      <x:c r="E5" s="26" t="str">
        <x:v>KEEP — CURRENT CANONICAL</x:v>
      </x:c>
      <x:c r="F5" s="26" t="str">
        <x:v>CAP-LAW001</x:v>
      </x:c>
      <x:c r="G5" s="26" t="str">
        <x:v>ANY_SEBI_TRIGGER</x:v>
      </x:c>
      <x:c r="H5" s="26" t="str">
        <x:v>Listed or proposed-to-be-listed securities as the instrument specifies</x:v>
      </x:c>
      <x:c r="I5" s="26" t="str">
        <x:v>Securities and Exchange Board of India Act, 1992 (official consolidated Act entry)</x:v>
      </x:c>
      <x:c r="J5" s="26" t="str">
        <x:v>Official Act register checked 2026-09-06</x:v>
      </x:c>
      <x:c r="K5" s="26" t="str">
        <x:v>Authoritative current instrument confirmed in the official SEBI legal library; retain at law-family level with security/status/event gating.</x:v>
      </x:c>
      <x:c r="L5" s="26" t="str">
        <x:v>Replace generic SEBI homepage with the official Act entry.</x:v>
      </x:c>
      <x:c r="M5" s="26" t="str">
        <x:v>https://www.sebi.gov.in/</x:v>
      </x:c>
      <x:c r="N5" s="26" t="str">
        <x:v>https://www.sebi.gov.in/legal/acts/jan-1992/securities-and-exchange-board-of-india-act-1992-as-amended-by-the-finance-act-2021-13-of-2021-w-e-f-april-1-2021-_3.html</x:v>
      </x:c>
      <x:c r="O5" s="26" t="str">
        <x:v>P2: map current operative provisions and exemptions; do not use source trigger text blindly.</x:v>
      </x:c>
      <x:c r="P5" s="26" t="str">
        <x:v>Common SEBI Overlay / Legal</x:v>
      </x:c>
      <x:c r="Q5" s="26" t="str">
        <x:v>P1 REVIEWED</x:v>
      </x:c>
    </x:row>
    <x:row r="6">
      <x:c r="A6" s="27" t="str">
        <x:v>CAP-LAW002</x:v>
      </x:c>
      <x:c r="B6" s="27" t="str">
        <x:v>INCLUDE – Foundational</x:v>
      </x:c>
      <x:c r="C6" s="27" t="str">
        <x:v>Securities Contracts (Regulation) Act, 1956, as amended</x:v>
      </x:c>
      <x:c r="D6" s="27" t="str">
        <x:v>CURRENT CANONICAL PARENT</x:v>
      </x:c>
      <x:c r="E6" s="27" t="str">
        <x:v>KEEP — CURRENT CANONICAL</x:v>
      </x:c>
      <x:c r="F6" s="27" t="str">
        <x:v>CAP-LAW002</x:v>
      </x:c>
      <x:c r="G6" s="27" t="str">
        <x:v>ANY_SEBI_TRIGGER</x:v>
      </x:c>
      <x:c r="H6" s="27" t="str">
        <x:v>Listed or proposed-to-be-listed securities as the instrument specifies</x:v>
      </x:c>
      <x:c r="I6" s="27" t="str">
        <x:v>Securities Contracts (Regulation) Act, 1956 (official consolidated Act entry)</x:v>
      </x:c>
      <x:c r="J6" s="27" t="str">
        <x:v>Official Act register checked 2026-09-06</x:v>
      </x:c>
      <x:c r="K6" s="27" t="str">
        <x:v>Authoritative current instrument confirmed in the official SEBI legal library; retain at law-family level with security/status/event gating.</x:v>
      </x:c>
      <x:c r="L6" s="27" t="str">
        <x:v>Replace generic India Code homepage with the official SEBI Acts register.</x:v>
      </x:c>
      <x:c r="M6" s="27" t="str">
        <x:v>https://www.indiacode.nic.in/</x:v>
      </x:c>
      <x:c r="N6" s="27" t="str">
        <x:v>https://www.sebi.gov.in/sebiweb/home/HomeAction.do?doListing=yes&amp;sid=1&amp;smid=0&amp;ssid=1</x:v>
      </x:c>
      <x:c r="O6" s="27" t="str">
        <x:v>P2: map current operative provisions and exemptions; do not use source trigger text blindly.</x:v>
      </x:c>
      <x:c r="P6" s="27" t="str">
        <x:v>Common SEBI Overlay / Legal</x:v>
      </x:c>
      <x:c r="Q6" s="27" t="str">
        <x:v>P1 REVIEWED</x:v>
      </x:c>
    </x:row>
    <x:row r="7">
      <x:c r="A7" s="27" t="str">
        <x:v>CAP-LAW003</x:v>
      </x:c>
      <x:c r="B7" s="27" t="str">
        <x:v>INCLUDE – Foundational</x:v>
      </x:c>
      <x:c r="C7" s="27" t="str">
        <x:v>Securities Contracts (Regulation) Rules, 1957, as amended</x:v>
      </x:c>
      <x:c r="D7" s="27" t="str">
        <x:v>CURRENT CANONICAL PARENT</x:v>
      </x:c>
      <x:c r="E7" s="27" t="str">
        <x:v>KEEP — CURRENT CANONICAL</x:v>
      </x:c>
      <x:c r="F7" s="27" t="str">
        <x:v>CAP-LAW003</x:v>
      </x:c>
      <x:c r="G7" s="27" t="str">
        <x:v>ANY_SEBI_TRIGGER</x:v>
      </x:c>
      <x:c r="H7" s="27" t="str">
        <x:v>Listed or proposed-to-be-listed securities as the instrument specifies</x:v>
      </x:c>
      <x:c r="I7" s="27" t="str">
        <x:v>Securities Contracts (Regulation) Rules, 1957 [Last amended on March 13, 2026]</x:v>
      </x:c>
      <x:c r="J7" s="27" t="str">
        <x:v>Last amended 2026-03-13</x:v>
      </x:c>
      <x:c r="K7" s="27" t="str">
        <x:v>Authoritative current instrument confirmed in the official SEBI legal library; retain at law-family level with security/status/event gating.</x:v>
      </x:c>
      <x:c r="L7" s="27" t="str">
        <x:v>Update amended-through date and replace generic India Code homepage.</x:v>
      </x:c>
      <x:c r="M7" s="27" t="str">
        <x:v>https://www.indiacode.nic.in/</x:v>
      </x:c>
      <x:c r="N7" s="27" t="str">
        <x:v>https://www.sebi.gov.in/legal/rules/mar-2026/securities-contracts-regulation-rules-1957-last-amended-on-march-13-2026-_100665.html</x:v>
      </x:c>
      <x:c r="O7" s="27" t="str">
        <x:v>P2: map current operative provisions and exemptions; do not use source trigger text blindly.</x:v>
      </x:c>
      <x:c r="P7" s="27" t="str">
        <x:v>Common SEBI Overlay / Legal</x:v>
      </x:c>
      <x:c r="Q7" s="27" t="str">
        <x:v>P1 REVIEWED</x:v>
      </x:c>
    </x:row>
    <x:row r="8">
      <x:c r="A8" s="27" t="str">
        <x:v>CAP-LAW004</x:v>
      </x:c>
      <x:c r="B8" s="27" t="str">
        <x:v>INCLUDE – Foundational</x:v>
      </x:c>
      <x:c r="C8" s="27" t="str">
        <x:v>Depositories Act, 1996, as amended</x:v>
      </x:c>
      <x:c r="D8" s="27" t="str">
        <x:v>CURRENT CANONICAL PARENT</x:v>
      </x:c>
      <x:c r="E8" s="27" t="str">
        <x:v>KEEP — CURRENT CANONICAL</x:v>
      </x:c>
      <x:c r="F8" s="27" t="str">
        <x:v>CAP-LAW004</x:v>
      </x:c>
      <x:c r="G8" s="27" t="str">
        <x:v>ANY_SEBI_TRIGGER</x:v>
      </x:c>
      <x:c r="H8" s="27" t="str">
        <x:v>Listed or proposed-to-be-listed securities as the instrument specifies</x:v>
      </x:c>
      <x:c r="I8" s="27" t="str">
        <x:v>Depositories Act, 1996 (official consolidated Act entry)</x:v>
      </x:c>
      <x:c r="J8" s="27" t="str">
        <x:v>Official Act register checked 2026-09-06</x:v>
      </x:c>
      <x:c r="K8" s="27" t="str">
        <x:v>Authoritative current instrument confirmed in the official SEBI legal library; retain at law-family level with security/status/event gating.</x:v>
      </x:c>
      <x:c r="L8" s="27" t="str">
        <x:v>Replace generic India Code homepage with the official SEBI Acts register.</x:v>
      </x:c>
      <x:c r="M8" s="27" t="str">
        <x:v>https://www.indiacode.nic.in/</x:v>
      </x:c>
      <x:c r="N8" s="27" t="str">
        <x:v>https://www.sebi.gov.in/sebiweb/home/HomeAction.do?doListing=yes&amp;sid=1&amp;smid=0&amp;ssid=1</x:v>
      </x:c>
      <x:c r="O8" s="27" t="str">
        <x:v>P2: map current operative provisions and exemptions; do not use source trigger text blindly.</x:v>
      </x:c>
      <x:c r="P8" s="27" t="str">
        <x:v>Common SEBI Overlay / Legal</x:v>
      </x:c>
      <x:c r="Q8" s="27" t="str">
        <x:v>P1 REVIEWED</x:v>
      </x:c>
    </x:row>
    <x:row r="9">
      <x:c r="A9" s="27" t="str">
        <x:v>CAP-LAW040</x:v>
      </x:c>
      <x:c r="B9" s="27" t="str">
        <x:v>INCLUDE – Conditional Corporate Action</x:v>
      </x:c>
      <x:c r="C9" s="27" t="str">
        <x:v>Securities and Exchange Board of India (Delisting of Equity Shares) Regulations, 2021 [last amended September 3, 2025]</x:v>
      </x:c>
      <x:c r="D9" s="27" t="str">
        <x:v>CURRENT CANONICAL PARENT</x:v>
      </x:c>
      <x:c r="E9" s="27" t="str">
        <x:v>KEEP — CURRENT CANONICAL</x:v>
      </x:c>
      <x:c r="F9" s="27" t="str">
        <x:v>CAP-LAW040</x:v>
      </x:c>
      <x:c r="G9" s="27" t="str">
        <x:v>ISSUE_OR_CORPORATE_ACTION</x:v>
      </x:c>
      <x:c r="H9" s="27" t="str">
        <x:v>Specified/equity securities; event-specific</x:v>
      </x:c>
      <x:c r="I9" s="27" t="str">
        <x:v>Securities and Exchange Board of India (Delisting of Equity Shares) Regulations, 2021 [last amended September 3, 2025]</x:v>
      </x:c>
      <x:c r="J9" s="27" t="str">
        <x:v>Last amended 2025-09-03</x:v>
      </x:c>
      <x:c r="K9" s="27" t="str">
        <x:v>Authoritative current instrument confirmed in the official SEBI legal library; retain at law-family level with security/status/event gating.</x:v>
      </x:c>
      <x:c r="L9" s="27" t="str">
        <x:v>No title/URL correction identified at P1 law-family review.</x:v>
      </x:c>
      <x:c r="M9" s="27" t="str">
        <x:v>https://www.sebi.gov.in/legal/regulations/sep-2025/securities-and-exchange-board-of-india-delisting-of-equity-shares-regulations-2021-last-amended-on-september-3-2025-_96548.html</x:v>
      </x:c>
      <x:c r="N9" s="27" t="str">
        <x:v>https://www.sebi.gov.in/legal/regulations/sep-2025/securities-and-exchange-board-of-india-delisting-of-equity-shares-regulations-2021-last-amended-on-september-3-2025-_96548.html</x:v>
      </x:c>
      <x:c r="O9" s="27" t="str">
        <x:v>P2: map current operative provisions and exemptions; do not use source trigger text blindly.</x:v>
      </x:c>
      <x:c r="P9" s="27" t="str">
        <x:v>Common SEBI Overlay / Legal</x:v>
      </x:c>
      <x:c r="Q9" s="27" t="str">
        <x:v>P1 REVIEWED</x:v>
      </x:c>
    </x:row>
    <x:row r="10">
      <x:c r="A10" s="27" t="str">
        <x:v>CAP-LAW041</x:v>
      </x:c>
      <x:c r="B10" s="27" t="str">
        <x:v>INCLUDE – Debt/Security-Type</x:v>
      </x:c>
      <x:c r="C10" s="27" t="str">
        <x:v>Securities and Exchange Board of India (Issue and Listing of Non-Convertible Securities) Regulations, 2021, as amended</x:v>
      </x:c>
      <x:c r="D10" s="27" t="str">
        <x:v>CURRENT CANONICAL PARENT</x:v>
      </x:c>
      <x:c r="E10" s="27" t="str">
        <x:v>KEEP — CURRENT CANONICAL</x:v>
      </x:c>
      <x:c r="F10" s="27" t="str">
        <x:v>CAP-LAW041</x:v>
      </x:c>
      <x:c r="G10" s="27" t="str">
        <x:v>DEBT_OR_OTHER_SECURITY_LISTED</x:v>
      </x:c>
      <x:c r="H10" s="27" t="str">
        <x:v>NCS / NCRPS / debt / CP as specified</x:v>
      </x:c>
      <x:c r="I10" s="27" t="str">
        <x:v>Securities and Exchange Board of India (Issue and Listing of Non-Convertible Securities) Regulations, 2021 [Last amended as on January 21, 2026]</x:v>
      </x:c>
      <x:c r="J10" s="27" t="str">
        <x:v>Last amended 2026-01-21</x:v>
      </x:c>
      <x:c r="K10" s="27" t="str">
        <x:v>Authoritative current instrument confirmed in the official SEBI legal library; retain at law-family level with security/status/event gating.</x:v>
      </x:c>
      <x:c r="L10" s="27" t="str">
        <x:v>Update amended-through date and official URL.</x:v>
      </x:c>
      <x:c r="M10" s="27" t="str">
        <x:v>https://www.sebi.gov.in/legal/regulations/</x:v>
      </x:c>
      <x:c r="N10" s="27" t="str">
        <x:v>https://www.sebi.gov.in/legal/regulations/jan-2026/securities-and-exchange-board-of-india-issue-and-listing-of-non-convertible-securities-regulations-2021-last-amended-as-on-january-21-2026-_99288.html</x:v>
      </x:c>
      <x:c r="O10" s="27" t="str">
        <x:v>P2: map current operative provisions and exemptions; do not use source trigger text blindly.</x:v>
      </x:c>
      <x:c r="P10" s="27" t="str">
        <x:v>Common SEBI Overlay / Legal</x:v>
      </x:c>
      <x:c r="Q10" s="27" t="str">
        <x:v>P1 REVIEWED</x:v>
      </x:c>
    </x:row>
    <x:row r="11">
      <x:c r="A11" s="27" t="str">
        <x:v>CAP-LAW042</x:v>
      </x:c>
      <x:c r="B11" s="27" t="str">
        <x:v>INCLUDE – Conditional Corporate Action</x:v>
      </x:c>
      <x:c r="C11" s="27" t="str">
        <x:v>Securities and Exchange Board of India (Share Based Employee Benefits and Sweat Equity) Regulations, 2021 [last amended December 4, 2025]</x:v>
      </x:c>
      <x:c r="D11" s="27" t="str">
        <x:v>CURRENT CANONICAL PARENT</x:v>
      </x:c>
      <x:c r="E11" s="27" t="str">
        <x:v>KEEP — CURRENT CANONICAL</x:v>
      </x:c>
      <x:c r="F11" s="27" t="str">
        <x:v>CAP-LAW042</x:v>
      </x:c>
      <x:c r="G11" s="27" t="str">
        <x:v>ISSUE_OR_CORPORATE_ACTION</x:v>
      </x:c>
      <x:c r="H11" s="27" t="str">
        <x:v>Specified/equity securities; event-specific</x:v>
      </x:c>
      <x:c r="I11" s="27" t="str">
        <x:v>Securities and Exchange Board of India (Share Based Employee Benefits and Sweat Equity) Regulations, 2021 [last amended December 4, 2025]</x:v>
      </x:c>
      <x:c r="J11" s="27" t="str">
        <x:v>Last amended 2025-12-04</x:v>
      </x:c>
      <x:c r="K11" s="27" t="str">
        <x:v>Authoritative current instrument confirmed in the official SEBI legal library; retain at law-family level with security/status/event gating.</x:v>
      </x:c>
      <x:c r="L11" s="27" t="str">
        <x:v>No title/URL correction identified at P1 law-family review.</x:v>
      </x:c>
      <x:c r="M11" s="27" t="str">
        <x:v>https://www.sebi.gov.in/legal/regulations/dec-2025/securities-and-exchange-board-of-india-share-based-employee-benefits-and-sweat-equity-regulations-2021-last-amended-on-december-4-2025-_98638.html</x:v>
      </x:c>
      <x:c r="N11" s="27" t="str">
        <x:v>https://www.sebi.gov.in/legal/regulations/dec-2025/securities-and-exchange-board-of-india-share-based-employee-benefits-and-sweat-equity-regulations-2021-last-amended-on-december-4-2025-_98638.html</x:v>
      </x:c>
      <x:c r="O11" s="27" t="str">
        <x:v>P2: map current operative provisions and exemptions; do not use source trigger text blindly.</x:v>
      </x:c>
      <x:c r="P11" s="27" t="str">
        <x:v>Common SEBI Overlay / Legal</x:v>
      </x:c>
      <x:c r="Q11" s="27" t="str">
        <x:v>P1 REVIEWED</x:v>
      </x:c>
    </x:row>
    <x:row r="12">
      <x:c r="A12" s="27" t="str">
        <x:v>CAP-LAW046</x:v>
      </x:c>
      <x:c r="B12" s="27" t="str">
        <x:v>HOLD – Applicability Review</x:v>
      </x:c>
      <x:c r="C12" s="27" t="str">
        <x:v>Securities and Exchange Board of India (Appointment of Administrator and Procedure for Refunding to the Investors) Regulations, 2018, as amended</x:v>
      </x:c>
      <x:c r="D12" s="27" t="str">
        <x:v>CURRENT — EVENT / REFERENCE ONLY</x:v>
      </x:c>
      <x:c r="E12" s="27" t="str">
        <x:v>KEEP — NON-RECURRING EVENT/REFERENCE</x:v>
      </x:c>
      <x:c r="F12" s="27" t="str">
        <x:v>CAP-LAW046</x:v>
      </x:c>
      <x:c r="G12" s="27" t="str">
        <x:v>LEGAL_ENFORCEMENT_EVENT</x:v>
      </x:c>
      <x:c r="H12" s="27" t="str">
        <x:v>Any security; legal event only</x:v>
      </x:c>
      <x:c r="I12" s="27" t="str">
        <x:v>Securities and Exchange Board of India (Appointment of Administrator and Procedure for Refunding to the Investors) Regulations, 2018, as amended</x:v>
      </x:c>
      <x:c r="J12" s="27" t="str">
        <x:v>Issued 2018-10-08; official page current</x:v>
      </x:c>
      <x:c r="K12" s="27" t="str">
        <x:v>Current procedural regulation may become relevant only after an administrator/refund action; it is not a recurring listed-entity checklist.</x:v>
      </x:c>
      <x:c r="L12" s="27" t="str">
        <x:v>No title/URL correction identified at P1 law-family review.</x:v>
      </x:c>
      <x:c r="M12" s="27" t="str">
        <x:v>https://www.sebi.gov.in/legal/regulations/</x:v>
      </x:c>
      <x:c r="N12" s="27" t="str">
        <x:v>https://www.sebi.gov.in/legal/regulations/oct-2018/securities-and-exchange-board-of-india-appointment-of-administrator-and-procedure-for-refunding-to-the-investors-regulations-2018_40621.html</x:v>
      </x:c>
      <x:c r="O12" s="27" t="str">
        <x:v>P2: retain as a non-recurring legal-event/reference node; no routine frequency.</x:v>
      </x:c>
      <x:c r="P12" s="27" t="str">
        <x:v>Common SEBI Overlay / Legal</x:v>
      </x:c>
      <x:c r="Q12" s="27" t="str">
        <x:v>P1 REVIEWED</x:v>
      </x:c>
    </x:row>
    <x:row r="13">
      <x:c r="A13" s="27" t="str">
        <x:v>CAP-LAW047</x:v>
      </x:c>
      <x:c r="B13" s="27" t="str">
        <x:v>INCLUDE – Conditional Corporate Action</x:v>
      </x:c>
      <x:c r="C13" s="27" t="str">
        <x:v>Securities and Exchange Board of India (Buy-Back of Securities) Regulations, 2018 [last amended July 6, 2026]</x:v>
      </x:c>
      <x:c r="D13" s="27" t="str">
        <x:v>CURRENT CANONICAL PARENT</x:v>
      </x:c>
      <x:c r="E13" s="27" t="str">
        <x:v>KEEP — CURRENT CANONICAL</x:v>
      </x:c>
      <x:c r="F13" s="27" t="str">
        <x:v>CAP-LAW047</x:v>
      </x:c>
      <x:c r="G13" s="27" t="str">
        <x:v>ISSUE_OR_CORPORATE_ACTION</x:v>
      </x:c>
      <x:c r="H13" s="27" t="str">
        <x:v>Specified/equity securities; event-specific</x:v>
      </x:c>
      <x:c r="I13" s="27" t="str">
        <x:v>Securities and Exchange Board of India (Buy-Back of Securities) Regulations, 2018 [last amended July 6, 2026]</x:v>
      </x:c>
      <x:c r="J13" s="27" t="str">
        <x:v>Last amended 2026-07-06</x:v>
      </x:c>
      <x:c r="K13" s="27" t="str">
        <x:v>Authoritative current instrument confirmed in the official SEBI legal library; retain at law-family level with security/status/event gating.</x:v>
      </x:c>
      <x:c r="L13" s="27" t="str">
        <x:v>No title/URL correction identified at P1 law-family review.</x:v>
      </x:c>
      <x:c r="M13" s="27" t="str">
        <x:v>https://www.sebi.gov.in/legal/regulations/jul-2026/securities-and-exchange-board-of-india-buy-back-of-securities-regulations-2018-last-amended-on-july-6-2026-_103042.html</x:v>
      </x:c>
      <x:c r="N13" s="27" t="str">
        <x:v>https://www.sebi.gov.in/legal/regulations/jul-2026/securities-and-exchange-board-of-india-buy-back-of-securities-regulations-2018-last-amended-on-july-6-2026-_103042.html</x:v>
      </x:c>
      <x:c r="O13" s="27" t="str">
        <x:v>P2: map current operative provisions and exemptions; do not use source trigger text blindly.</x:v>
      </x:c>
      <x:c r="P13" s="27" t="str">
        <x:v>Common SEBI Overlay / Legal</x:v>
      </x:c>
      <x:c r="Q13" s="27" t="str">
        <x:v>P1 REVIEWED</x:v>
      </x:c>
    </x:row>
    <x:row r="14">
      <x:c r="A14" s="27" t="str">
        <x:v>CAP-LAW048</x:v>
      </x:c>
      <x:c r="B14" s="27" t="str">
        <x:v>HOLD – Issuer/Demat Boundary</x:v>
      </x:c>
      <x:c r="C14" s="27" t="str">
        <x:v>Securities and Exchange Board of India (Depositories and Participants) Regulations, 2018, as amended</x:v>
      </x:c>
      <x:c r="D14" s="27" t="str">
        <x:v>CURRENT — P2 BOUNDARY HOLD</x:v>
      </x:c>
      <x:c r="E14" s="27" t="str">
        <x:v>HOLD — P2 PROVISION EXTRACTION</x:v>
      </x:c>
      <x:c r="F14" s="27" t="str">
        <x:v>CAP-LAW048</x:v>
      </x:c>
      <x:c r="G14" s="27" t="str">
        <x:v>ISSUER_OR_RTA_DEMAT_EVENT</x:v>
      </x:c>
      <x:c r="H14" s="27" t="str">
        <x:v>Listed or proposed-to-be-listed securities as the instrument specifies</x:v>
      </x:c>
      <x:c r="I14" s="27" t="str">
        <x:v>Securities and Exchange Board of India (Depositories and Participants) Regulations, 2018 [Last amended on November 22, 2025]</x:v>
      </x:c>
      <x:c r="J14" s="27" t="str">
        <x:v>Last amended 2025-11-22</x:v>
      </x:c>
      <x:c r="K14" s="27" t="str">
        <x:v>The instrument is current, but the source is largely depository/RTA-facing. Only issuer/listed-entity duties should be extracted in P2.</x:v>
      </x:c>
      <x:c r="L14" s="27" t="str">
        <x:v>Update amended-through date and official URL.</x:v>
      </x:c>
      <x:c r="M14" s="27" t="str">
        <x:v>https://www.sebi.gov.in/</x:v>
      </x:c>
      <x:c r="N14" s="27" t="str">
        <x:v>https://www.sebi.gov.in/legal/regulations/nov-2025/securities-and-exchange-board-of-india-depositories-and-participants-regulations-2018-last-amended-on-november-22-2025-_98196.html</x:v>
      </x:c>
      <x:c r="O14" s="27" t="str">
        <x:v>P2: extract direct issuer/listed-entity duties and exclude depository/participant/RTA-owned clauses.</x:v>
      </x:c>
      <x:c r="P14" s="27" t="str">
        <x:v>Common SEBI Overlay / Legal</x:v>
      </x:c>
      <x:c r="Q14" s="27" t="str">
        <x:v>P1 REVIEWED</x:v>
      </x:c>
    </x:row>
    <x:row r="15">
      <x:c r="A15" s="27" t="str">
        <x:v>CAP-LAW049</x:v>
      </x:c>
      <x:c r="B15" s="27" t="str">
        <x:v>INCLUDE – Conditional Corporate Action</x:v>
      </x:c>
      <x:c r="C15" s="27" t="str">
        <x:v>Securities and Exchange Board of India (Issue of Capital and Disclosure Requirements) Regulations, 2018, as amended</x:v>
      </x:c>
      <x:c r="D15" s="27" t="str">
        <x:v>CURRENT CANONICAL PARENT</x:v>
      </x:c>
      <x:c r="E15" s="27" t="str">
        <x:v>KEEP — CURRENT CANONICAL</x:v>
      </x:c>
      <x:c r="F15" s="27" t="str">
        <x:v>CAP-LAW049</x:v>
      </x:c>
      <x:c r="G15" s="27" t="str">
        <x:v>ISSUE_OR_CORPORATE_ACTION</x:v>
      </x:c>
      <x:c r="H15" s="27" t="str">
        <x:v>Specified/equity securities; event-specific</x:v>
      </x:c>
      <x:c r="I15" s="27" t="str">
        <x:v>Securities and Exchange Board of India (Issue of Capital and Disclosure Requirements) Regulations, 2018 [Last amended on March 21, 2026]</x:v>
      </x:c>
      <x:c r="J15" s="27" t="str">
        <x:v>Last amended 2026-03-21</x:v>
      </x:c>
      <x:c r="K15" s="27" t="str">
        <x:v>Authoritative current instrument confirmed in the official SEBI legal library; retain at law-family level with security/status/event gating.</x:v>
      </x:c>
      <x:c r="L15" s="27" t="str">
        <x:v>Update amended-through date and official URL.</x:v>
      </x:c>
      <x:c r="M15" s="27" t="str">
        <x:v>https://www.sebi.gov.in/legal/regulations/</x:v>
      </x:c>
      <x:c r="N15" s="27" t="str">
        <x:v>https://www.sebi.gov.in/legal/regulations/mar-2026/securities-and-exchange-board-of-india-issue-of-capital-and-disclosure-requirements-regulations-2018-last-amended-on-march-21-2026-_100581.html</x:v>
      </x:c>
      <x:c r="O15" s="27" t="str">
        <x:v>P2: map current operative provisions and exemptions; do not use source trigger text blindly.</x:v>
      </x:c>
      <x:c r="P15" s="27" t="str">
        <x:v>Common SEBI Overlay / Legal</x:v>
      </x:c>
      <x:c r="Q15" s="27" t="str">
        <x:v>P1 REVIEWED</x:v>
      </x:c>
    </x:row>
    <x:row r="16">
      <x:c r="A16" s="27" t="str">
        <x:v>CAP-LAW050</x:v>
      </x:c>
      <x:c r="B16" s="27" t="str">
        <x:v>QUARANTINE – Source Defect</x:v>
      </x:c>
      <x:c r="C16" s="27" t="str">
        <x:v>CAP-LAW050</x:v>
      </x:c>
      <x:c r="D16" s="27" t="str">
        <x:v>QUARANTINE — INVALID PLACEHOLDER</x:v>
      </x:c>
      <x:c r="E16" s="27" t="str">
        <x:v>QUARANTINE — DO NOT TRANSFER</x:v>
      </x:c>
      <x:c r="F16" s="27" t="str">
        <x:v>None in Common Listed-Entity Overlay</x:v>
      </x:c>
      <x:c r="G16" s="27" t="str">
        <x:v>EQUITY_OR_APPLICABLE_LISTED_SECURITY</x:v>
      </x:c>
      <x:c r="H16" s="27" t="str">
        <x:v>Listed or proposed-to-be-listed securities as the instrument specifies</x:v>
      </x:c>
      <x:c r="I16" s="27" t="str">
        <x:v>CAP-LAW050</x:v>
      </x:c>
      <x:c r="J16" s="27" t="str">
        <x:v>Official source checked 2026-09-06</x:v>
      </x:c>
      <x:c r="K16" s="27" t="str">
        <x:v>No authoritative instrument title exists in the source row; the identifier was used as its title. Official-universe validation does not support transfer.</x:v>
      </x:c>
      <x:c r="L16" s="27" t="str">
        <x:v>No title/URL correction identified at P1 law-family review.</x:v>
      </x:c>
      <x:c r="M16" s="27" t="str">
        <x:v>https://www.sebi.gov.in/legal/regulations/</x:v>
      </x:c>
      <x:c r="N16" s="27" t="str">
        <x:v>https://www.sebi.gov.in/legal/regulations/</x:v>
      </x:c>
      <x:c r="O16" s="27" t="str">
        <x:v>Do not assign an overlay ID; retain in quarantine until source ownership is corrected.</x:v>
      </x:c>
      <x:c r="P16" s="27" t="str">
        <x:v>Common SEBI Overlay / Legal</x:v>
      </x:c>
      <x:c r="Q16" s="27" t="str">
        <x:v>P1 REVIEWED</x:v>
      </x:c>
    </x:row>
    <x:row r="17">
      <x:c r="A17" s="27" t="str">
        <x:v>CAP-LAW053</x:v>
      </x:c>
      <x:c r="B17" s="27" t="str">
        <x:v>INCLUDE – Listed Entity Core</x:v>
      </x:c>
      <x:c r="C17" s="27" t="str">
        <x:v>Securities and Exchange Board of India (Listing Obligations and Disclosure Requirements) Regulations, 2015 [last amended July 14, 2026]</x:v>
      </x:c>
      <x:c r="D17" s="27" t="str">
        <x:v>CURRENT CANONICAL PARENT</x:v>
      </x:c>
      <x:c r="E17" s="27" t="str">
        <x:v>KEEP — CURRENT CANONICAL</x:v>
      </x:c>
      <x:c r="F17" s="27" t="str">
        <x:v>CAP-LAW053</x:v>
      </x:c>
      <x:c r="G17" s="27" t="str">
        <x:v>EQUITY_OR_APPLICABLE_LISTED_SECURITY</x:v>
      </x:c>
      <x:c r="H17" s="27" t="str">
        <x:v>Listed or proposed-to-be-listed securities as the instrument specifies</x:v>
      </x:c>
      <x:c r="I17" s="27" t="str">
        <x:v>Securities and Exchange Board of India (Listing Obligations and Disclosure Requirements) Regulations, 2015 [last amended July 14, 2026]</x:v>
      </x:c>
      <x:c r="J17" s="27" t="str">
        <x:v>Last amended 2026-07-14</x:v>
      </x:c>
      <x:c r="K17" s="27" t="str">
        <x:v>Authoritative current instrument confirmed in the official SEBI legal library; retain at law-family level with security/status/event gating.</x:v>
      </x:c>
      <x:c r="L17" s="27" t="str">
        <x:v>No title/URL correction identified at P1 law-family review.</x:v>
      </x:c>
      <x:c r="M17" s="27" t="str">
        <x:v>https://www.sebi.gov.in/legal/regulations/jul-2026/securities-and-exchange-board-of-india-listing-obligations-and-disclosure-requirements-regulations-2015-last-amended-on-july-14-2026-_102872.html</x:v>
      </x:c>
      <x:c r="N17" s="27" t="str">
        <x:v>https://www.sebi.gov.in/legal/regulations/jul-2026/securities-and-exchange-board-of-india-listing-obligations-and-disclosure-requirements-regulations-2015-last-amended-on-july-14-2026-_102872.html</x:v>
      </x:c>
      <x:c r="O17" s="27" t="str">
        <x:v>P2: map current operative provisions and exemptions; do not use source trigger text blindly.</x:v>
      </x:c>
      <x:c r="P17" s="27" t="str">
        <x:v>Common SEBI Overlay / Legal</x:v>
      </x:c>
      <x:c r="Q17" s="27" t="str">
        <x:v>P1 REVIEWED</x:v>
      </x:c>
    </x:row>
    <x:row r="18">
      <x:c r="A18" s="27" t="str">
        <x:v>CAP-LAW054</x:v>
      </x:c>
      <x:c r="B18" s="27" t="str">
        <x:v>INCLUDE – Listed Entity Core</x:v>
      </x:c>
      <x:c r="C18" s="27" t="str">
        <x:v>Securities and Exchange Board of India (Prohibition of Insider Trading) Regulations, 2015 [last amended March 12, 2025]</x:v>
      </x:c>
      <x:c r="D18" s="27" t="str">
        <x:v>CURRENT CANONICAL PARENT</x:v>
      </x:c>
      <x:c r="E18" s="27" t="str">
        <x:v>KEEP — CURRENT CANONICAL</x:v>
      </x:c>
      <x:c r="F18" s="27" t="str">
        <x:v>CAP-LAW054</x:v>
      </x:c>
      <x:c r="G18" s="27" t="str">
        <x:v>EQUITY_OR_APPLICABLE_LISTED_SECURITY</x:v>
      </x:c>
      <x:c r="H18" s="27" t="str">
        <x:v>Listed or proposed-to-be-listed securities as the instrument specifies</x:v>
      </x:c>
      <x:c r="I18" s="27" t="str">
        <x:v>Securities and Exchange Board of India (Prohibition of Insider Trading) Regulations, 2015 [Last amended on March 12, 2025]</x:v>
      </x:c>
      <x:c r="J18" s="27" t="str">
        <x:v>Last amended 2025-03-12</x:v>
      </x:c>
      <x:c r="K18" s="27" t="str">
        <x:v>Authoritative current instrument confirmed in the official SEBI legal library; retain at law-family level with security/status/event gating.</x:v>
      </x:c>
      <x:c r="L18" s="27" t="str">
        <x:v>Replace generic regulations index with the dated official page.</x:v>
      </x:c>
      <x:c r="M18" s="27" t="str">
        <x:v>https://www.sebi.gov.in/legal/regulations/</x:v>
      </x:c>
      <x:c r="N18" s="27" t="str">
        <x:v>https://www.sebi.gov.in/legal/regulations/mar-2025/securities-and-exchange-board-of-india-prohibition-of-insider-trading-regulations-2015-last-amended-on-march-12-2025-_92672.html</x:v>
      </x:c>
      <x:c r="O18" s="27" t="str">
        <x:v>P2: map current operative provisions and exemptions; do not use source trigger text blindly.</x:v>
      </x:c>
      <x:c r="P18" s="27" t="str">
        <x:v>Common SEBI Overlay / Legal</x:v>
      </x:c>
      <x:c r="Q18" s="27" t="str">
        <x:v>P1 REVIEWED</x:v>
      </x:c>
    </x:row>
    <x:row r="19">
      <x:c r="A19" s="27" t="str">
        <x:v>CAP-LAW060</x:v>
      </x:c>
      <x:c r="B19" s="27" t="str">
        <x:v>INCLUDE – Listed Entity Core</x:v>
      </x:c>
      <x:c r="C19" s="27" t="str">
        <x:v>Securities and Exchange Board of India (Substantial Acquisition of Shares and Takeovers) Regulations, 2011 [last amended December 5, 2025]</x:v>
      </x:c>
      <x:c r="D19" s="27" t="str">
        <x:v>CURRENT CANONICAL PARENT</x:v>
      </x:c>
      <x:c r="E19" s="27" t="str">
        <x:v>KEEP — CURRENT CANONICAL</x:v>
      </x:c>
      <x:c r="F19" s="27" t="str">
        <x:v>CAP-LAW060</x:v>
      </x:c>
      <x:c r="G19" s="27" t="str">
        <x:v>EQUITY_OR_APPLICABLE_LISTED_SECURITY</x:v>
      </x:c>
      <x:c r="H19" s="27" t="str">
        <x:v>Listed or proposed-to-be-listed securities as the instrument specifies</x:v>
      </x:c>
      <x:c r="I19" s="27" t="str">
        <x:v>Securities and Exchange Board of India (Substantial Acquisition of Shares and Takeovers) Regulations, 2011 [Last amended on December 5, 2025]</x:v>
      </x:c>
      <x:c r="J19" s="27" t="str">
        <x:v>Last amended 2025-12-05</x:v>
      </x:c>
      <x:c r="K19" s="27" t="str">
        <x:v>Authoritative current instrument confirmed in the official SEBI legal library; retain at law-family level with security/status/event gating.</x:v>
      </x:c>
      <x:c r="L19" s="27" t="str">
        <x:v>Replace generic legal index with the dated official page.</x:v>
      </x:c>
      <x:c r="M19" s="27" t="str">
        <x:v>https://www.sebi.gov.in/legal/</x:v>
      </x:c>
      <x:c r="N19" s="27" t="str">
        <x:v>https://www.sebi.gov.in/legal/regulations/dec-2025/securities-and-exchange-board-of-india-substantial-acquisition-of-shares-and-takeovers-regulations-2011-last-amended-on-december-5-2025-_98643.html</x:v>
      </x:c>
      <x:c r="O19" s="27" t="str">
        <x:v>P2: map current operative provisions and exemptions; do not use source trigger text blindly.</x:v>
      </x:c>
      <x:c r="P19" s="27" t="str">
        <x:v>Common SEBI Overlay / Legal</x:v>
      </x:c>
      <x:c r="Q19" s="27" t="str">
        <x:v>P1 REVIEWED</x:v>
      </x:c>
    </x:row>
    <x:row r="20">
      <x:c r="A20" s="27" t="str">
        <x:v>CAP-LAW062</x:v>
      </x:c>
      <x:c r="B20" s="27" t="str">
        <x:v>HOLD – Applicability Review</x:v>
      </x:c>
      <x:c r="C20" s="27" t="str">
        <x:v>Securities and Exchange Board of India (Investor Protection and Education Fund) Regulations, 2009 [last amended September 2, 2025]</x:v>
      </x:c>
      <x:c r="D20" s="27" t="str">
        <x:v>CURRENT — EVENT / REFERENCE ONLY</x:v>
      </x:c>
      <x:c r="E20" s="27" t="str">
        <x:v>KEEP — NON-RECURRING EVENT/REFERENCE</x:v>
      </x:c>
      <x:c r="F20" s="27" t="str">
        <x:v>CAP-LAW062</x:v>
      </x:c>
      <x:c r="G20" s="27" t="str">
        <x:v>REFERENCE_ONLY</x:v>
      </x:c>
      <x:c r="H20" s="27" t="str">
        <x:v>Listed or proposed-to-be-listed securities as the instrument specifies</x:v>
      </x:c>
      <x:c r="I20" s="27" t="str">
        <x:v>Securities and Exchange Board of India (Investor Protection and Education Fund) Regulations, 2009 [last amended September 2, 2025]</x:v>
      </x:c>
      <x:c r="J20" s="27" t="str">
        <x:v>Last amended 2025-09-02</x:v>
      </x:c>
      <x:c r="K20" s="27" t="str">
        <x:v>Current regulation governs SEBI's Investor Protection and Education Fund. Issuer-facing transfers, where applicable, should be sourced through the operative LODR/debt provision rather than treated as a routine standalone law.</x:v>
      </x:c>
      <x:c r="L20" s="27" t="str">
        <x:v>No title/URL correction identified at P1 law-family review.</x:v>
      </x:c>
      <x:c r="M20" s="27" t="str">
        <x:v>https://www.sebi.gov.in/legal/regulations/sep-2025/securities-and-exchange-board-of-india-investor-protection-and-education-fund-regulations-2009-last-amended-on-september-2-2025-_96542.html</x:v>
      </x:c>
      <x:c r="N20" s="27" t="str">
        <x:v>https://www.sebi.gov.in/legal/regulations/sep-2025/securities-and-exchange-board-of-india-investor-protection-and-education-fund-regulations-2009-last-amended-on-september-2-2025-_96542.html</x:v>
      </x:c>
      <x:c r="O20" s="27" t="str">
        <x:v>P2: retain as a non-recurring legal-event/reference node; no routine frequency.</x:v>
      </x:c>
      <x:c r="P20" s="27" t="str">
        <x:v>Common SEBI Overlay / Legal</x:v>
      </x:c>
      <x:c r="Q20" s="27" t="str">
        <x:v>P1 REVIEWED</x:v>
      </x:c>
    </x:row>
    <x:row r="21">
      <x:c r="A21" s="27" t="str">
        <x:v>CAP-LAW064</x:v>
      </x:c>
      <x:c r="B21" s="27" t="str">
        <x:v>INCLUDE – Debt/Security-Type</x:v>
      </x:c>
      <x:c r="C21" s="27" t="str">
        <x:v>Securities and Exchange Board of India (Issue and Listing of Securitised Debt Instruments and Security Receipts) Regulations, 2008 [last amended July 6, 2026]</x:v>
      </x:c>
      <x:c r="D21" s="27" t="str">
        <x:v>CURRENT CANONICAL PARENT</x:v>
      </x:c>
      <x:c r="E21" s="27" t="str">
        <x:v>KEEP — CURRENT CANONICAL</x:v>
      </x:c>
      <x:c r="F21" s="27" t="str">
        <x:v>CAP-LAW064</x:v>
      </x:c>
      <x:c r="G21" s="27" t="str">
        <x:v>DEBT_OR_OTHER_SECURITY_LISTED</x:v>
      </x:c>
      <x:c r="H21" s="27" t="str">
        <x:v>SDI / security receipts</x:v>
      </x:c>
      <x:c r="I21" s="27" t="str">
        <x:v>Securities and Exchange Board of India (Issue and Listing of Securitised Debt Instruments and Security Receipts) Regulations, 2008 [last amended July 6, 2026]</x:v>
      </x:c>
      <x:c r="J21" s="27" t="str">
        <x:v>Last amended 2026-07-06</x:v>
      </x:c>
      <x:c r="K21" s="27" t="str">
        <x:v>Authoritative current instrument confirmed in the official SEBI legal library; retain at law-family level with security/status/event gating.</x:v>
      </x:c>
      <x:c r="L21" s="27" t="str">
        <x:v>No title/URL correction identified at P1 law-family review.</x:v>
      </x:c>
      <x:c r="M21" s="27" t="str">
        <x:v>https://www.sebi.gov.in/legal/regulations/jul-2026/securities-and-exchange-board-of-india-issue-and-listing-of-securitised-debt-instruments-and-security-receipts-regulations-2008-last-amended-on-july-06-2026-_102674.html</x:v>
      </x:c>
      <x:c r="N21" s="27" t="str">
        <x:v>https://www.sebi.gov.in/legal/regulations/jul-2026/securities-and-exchange-board-of-india-issue-and-listing-of-securitised-debt-instruments-and-security-receipts-regulations-2008-last-amended-on-july-06-2026-_102674.html</x:v>
      </x:c>
      <x:c r="O21" s="27" t="str">
        <x:v>P2: map current operative provisions and exemptions; do not use source trigger text blindly.</x:v>
      </x:c>
      <x:c r="P21" s="27" t="str">
        <x:v>Common SEBI Overlay / Legal</x:v>
      </x:c>
      <x:c r="Q21" s="27" t="str">
        <x:v>P1 REVIEWED</x:v>
      </x:c>
    </x:row>
    <x:row r="22">
      <x:c r="A22" s="27" t="str">
        <x:v>CAP-LAW067</x:v>
      </x:c>
      <x:c r="B22" s="27" t="str">
        <x:v>INCLUDE – Listed Entity Core</x:v>
      </x:c>
      <x:c r="C22" s="27" t="str">
        <x:v>SEBI (Prohibition of Fraudulent and Unfair Trade Practices relating to Securities Market) Regulations, 2003 [last amended December 5, 2025]</x:v>
      </x:c>
      <x:c r="D22" s="27" t="str">
        <x:v>CURRENT CANONICAL PARENT</x:v>
      </x:c>
      <x:c r="E22" s="27" t="str">
        <x:v>KEEP — CURRENT CANONICAL</x:v>
      </x:c>
      <x:c r="F22" s="27" t="str">
        <x:v>CAP-LAW067</x:v>
      </x:c>
      <x:c r="G22" s="27" t="str">
        <x:v>EQUITY_OR_APPLICABLE_LISTED_SECURITY</x:v>
      </x:c>
      <x:c r="H22" s="27" t="str">
        <x:v>Listed or proposed-to-be-listed securities as the instrument specifies</x:v>
      </x:c>
      <x:c r="I22" s="27" t="str">
        <x:v>Securities and Exchange Board of India (Prohibition of Fraudulent and Unfair Trade Practices relating to Securities Market) Regulations, 2003 [Last amended on December 05, 2025]</x:v>
      </x:c>
      <x:c r="J22" s="27" t="str">
        <x:v>Last amended 2025-12-05</x:v>
      </x:c>
      <x:c r="K22" s="27" t="str">
        <x:v>Authoritative current instrument confirmed in the official SEBI legal library; retain at law-family level with security/status/event gating.</x:v>
      </x:c>
      <x:c r="L22" s="27" t="str">
        <x:v>Replace generic regulations index with the dated official page.</x:v>
      </x:c>
      <x:c r="M22" s="27" t="str">
        <x:v>https://www.sebi.gov.in/legal/regulations/</x:v>
      </x:c>
      <x:c r="N22" s="27" t="str">
        <x:v>https://www.sebi.gov.in/legal/regulations/dec-2025/securities-and-exchange-board-of-india-prohibition-of-fraudulent-and-unfair-trade-practices-relating-to-securities-market-regulations-2003-last-amended-on-december-05-2025-_98694.html</x:v>
      </x:c>
      <x:c r="O22" s="27" t="str">
        <x:v>P2: map current operative provisions and exemptions; do not use source trigger text blindly.</x:v>
      </x:c>
      <x:c r="P22" s="27" t="str">
        <x:v>Common SEBI Overlay / Legal</x:v>
      </x:c>
      <x:c r="Q22" s="27" t="str">
        <x:v>P1 REVIEWED</x:v>
      </x:c>
    </x:row>
    <x:row r="23">
      <x:c r="A23" s="27" t="str">
        <x:v>CAP-LAW079</x:v>
      </x:c>
      <x:c r="B23" s="27" t="str">
        <x:v>INCLUDE – Conditional Corporate Action</x:v>
      </x:c>
      <x:c r="C23" s="27" t="str">
        <x:v>Master Circular for Issue of Capital and Disclosure Requirements dated February 9, 2026</x:v>
      </x:c>
      <x:c r="D23" s="27" t="str">
        <x:v>CURRENT CANONICAL PARENT</x:v>
      </x:c>
      <x:c r="E23" s="27" t="str">
        <x:v>KEEP — CURRENT CANONICAL</x:v>
      </x:c>
      <x:c r="F23" s="27" t="str">
        <x:v>CAP-LAW079</x:v>
      </x:c>
      <x:c r="G23" s="27" t="str">
        <x:v>ISSUE_OR_CORPORATE_ACTION</x:v>
      </x:c>
      <x:c r="H23" s="27" t="str">
        <x:v>Specified/equity securities; event-specific</x:v>
      </x:c>
      <x:c r="I23" s="27" t="str">
        <x:v>Master Circular for Issue of Capital and Disclosure Requirements dated February 9, 2026</x:v>
      </x:c>
      <x:c r="J23" s="27" t="str">
        <x:v>Dated 2026-02-09</x:v>
      </x:c>
      <x:c r="K23" s="27" t="str">
        <x:v>Authoritative current instrument confirmed in the official SEBI legal library; retain at law-family level with security/status/event gating.</x:v>
      </x:c>
      <x:c r="L23" s="27" t="str">
        <x:v>No title/URL correction identified at P1 law-family review.</x:v>
      </x:c>
      <x:c r="M23" s="27" t="str">
        <x:v>https://www.sebi.gov.in/legal/master-circulars/feb-2026/master-circular-for-issue-of-capital-and-disclosure-requirements_99611.html</x:v>
      </x:c>
      <x:c r="N23" s="27" t="str">
        <x:v>https://www.sebi.gov.in/legal/master-circulars/feb-2026/master-circular-for-issue-of-capital-and-disclosure-requirements_99611.html</x:v>
      </x:c>
      <x:c r="O23" s="27" t="str">
        <x:v>P2: map current operative provisions and exemptions; do not use source trigger text blindly.</x:v>
      </x:c>
      <x:c r="P23" s="27" t="str">
        <x:v>Common SEBI Overlay / Legal</x:v>
      </x:c>
      <x:c r="Q23" s="27" t="str">
        <x:v>P1 REVIEWED</x:v>
      </x:c>
    </x:row>
    <x:row r="24">
      <x:c r="A24" s="27" t="str">
        <x:v>CAP-LAW083</x:v>
      </x:c>
      <x:c r="B24" s="27" t="str">
        <x:v>INCLUDE – Listed Entity Core</x:v>
      </x:c>
      <x:c r="C24" s="27" t="str">
        <x:v>Master Circular for compliance with SEBI LODR Regulations by listed entities dated January 30, 2026</x:v>
      </x:c>
      <x:c r="D24" s="27" t="str">
        <x:v>CURRENT CANONICAL PARENT</x:v>
      </x:c>
      <x:c r="E24" s="27" t="str">
        <x:v>KEEP — CURRENT CANONICAL</x:v>
      </x:c>
      <x:c r="F24" s="27" t="str">
        <x:v>CAP-LAW083</x:v>
      </x:c>
      <x:c r="G24" s="27" t="str">
        <x:v>EQUITY_OR_APPLICABLE_LISTED_SECURITY</x:v>
      </x:c>
      <x:c r="H24" s="27" t="str">
        <x:v>Listed or proposed-to-be-listed securities as the instrument specifies</x:v>
      </x:c>
      <x:c r="I24" s="27" t="str">
        <x:v>Master Circular for compliance with the SEBI LODR Regulations by listed entities [Last updated January 30, 2026]</x:v>
      </x:c>
      <x:c r="J24" s="27" t="str">
        <x:v>Last updated 2026-01-30; circulars through 2025-12-30</x:v>
      </x:c>
      <x:c r="K24" s="27" t="str">
        <x:v>Authoritative current instrument confirmed in the official SEBI legal library; retain at law-family level with security/status/event gating.</x:v>
      </x:c>
      <x:c r="L24" s="27" t="str">
        <x:v>Replace generic master-circular index with the dated official page.</x:v>
      </x:c>
      <x:c r="M24" s="27" t="str">
        <x:v>https://www.sebi.gov.in/legal/master-circulars/</x:v>
      </x:c>
      <x:c r="N24" s="27" t="str">
        <x:v>https://www.sebi.gov.in/legal/master-circulars/jan-2026/master-circular-for-compliance-with-the-provisions-of-the-securities-and-exchange-board-of-india-listing-obligations-and-disclosure-requirements-regulations-2015-by-listed-entities_99432.html</x:v>
      </x:c>
      <x:c r="O24" s="27" t="str">
        <x:v>P2: map current operative provisions and exemptions; do not use source trigger text blindly.</x:v>
      </x:c>
      <x:c r="P24" s="27" t="str">
        <x:v>Common SEBI Overlay / Legal</x:v>
      </x:c>
      <x:c r="Q24" s="27" t="str">
        <x:v>P1 REVIEWED</x:v>
      </x:c>
    </x:row>
    <x:row r="25">
      <x:c r="A25" s="27" t="str">
        <x:v>CAP-LAW085</x:v>
      </x:c>
      <x:c r="B25" s="27" t="str">
        <x:v>INCLUDE – Debt/Security-Type</x:v>
      </x:c>
      <x:c r="C25" s="27" t="str">
        <x:v>Master Circular for issue and listing of Non-convertible Securities, Securitised Debt Instruments, Security Receipts, Municipal Debt Securities and Commercial Paper dated October 15, 2025</x:v>
      </x:c>
      <x:c r="D25" s="27" t="str">
        <x:v>CURRENT CANONICAL PARENT</x:v>
      </x:c>
      <x:c r="E25" s="27" t="str">
        <x:v>KEEP — CURRENT CANONICAL</x:v>
      </x:c>
      <x:c r="F25" s="27" t="str">
        <x:v>CAP-LAW085</x:v>
      </x:c>
      <x:c r="G25" s="27" t="str">
        <x:v>DEBT_OR_OTHER_SECURITY_LISTED</x:v>
      </x:c>
      <x:c r="H25" s="27" t="str">
        <x:v>NCS / NCRPS / debt / CP as specified</x:v>
      </x:c>
      <x:c r="I25" s="27" t="str">
        <x:v>Master Circular for issue and listing of Non-convertible Securities, Securitised Debt Instruments, Security Receipts, Municipal Debt Securities and Commercial Paper dated October 15, 2025</x:v>
      </x:c>
      <x:c r="J25" s="27" t="str">
        <x:v>Dated 2025-10-15</x:v>
      </x:c>
      <x:c r="K25" s="27" t="str">
        <x:v>Authoritative current instrument confirmed in the official SEBI legal library; retain at law-family level with security/status/event gating.</x:v>
      </x:c>
      <x:c r="L25" s="27" t="str">
        <x:v>No title/URL correction identified at P1 law-family review.</x:v>
      </x:c>
      <x:c r="M25" s="27" t="str">
        <x:v>https://www.sebi.gov.in/legal/master-circulars/oct-2025/master-circular-for-issue-and-listing-of-non-convertible-securities-securitised-debt-instruments-security-receipts-municipal-debt-securities-and-commercial-paper_97343.html</x:v>
      </x:c>
      <x:c r="N25" s="27" t="str">
        <x:v>https://www.sebi.gov.in/legal/master-circulars/oct-2025/master-circular-for-issue-and-listing-of-non-convertible-securities-securitised-debt-instruments-security-receipts-municipal-debt-securities-and-commercial-paper_97343.html</x:v>
      </x:c>
      <x:c r="O25" s="27" t="str">
        <x:v>P2: map current operative provisions and exemptions; do not use source trigger text blindly.</x:v>
      </x:c>
      <x:c r="P25" s="27" t="str">
        <x:v>Common SEBI Overlay / Legal</x:v>
      </x:c>
      <x:c r="Q25" s="27" t="str">
        <x:v>P1 REVIEWED</x:v>
      </x:c>
    </x:row>
    <x:row r="26">
      <x:c r="A26" s="27" t="str">
        <x:v>CAP-LAW090</x:v>
      </x:c>
      <x:c r="B26" s="27" t="str">
        <x:v>INCLUDE – Debt/Security-Type</x:v>
      </x:c>
      <x:c r="C26" s="27" t="str">
        <x:v>Master Circular for listing obligations and disclosure requirements for Non-convertible Securities, Securitised Debt Instruments and Commercial Paper dated July 11, 2025</x:v>
      </x:c>
      <x:c r="D26" s="27" t="str">
        <x:v>CURRENT CANONICAL PARENT</x:v>
      </x:c>
      <x:c r="E26" s="27" t="str">
        <x:v>KEEP — CURRENT CANONICAL</x:v>
      </x:c>
      <x:c r="F26" s="27" t="str">
        <x:v>CAP-LAW090</x:v>
      </x:c>
      <x:c r="G26" s="27" t="str">
        <x:v>DEBT_OR_OTHER_SECURITY_LISTED</x:v>
      </x:c>
      <x:c r="H26" s="27" t="str">
        <x:v>NCS / NCRPS / debt / CP as specified</x:v>
      </x:c>
      <x:c r="I26" s="27" t="str">
        <x:v>Master Circular for listing obligations and disclosure requirements for Non-convertible Securities, Securitized Debt Instruments and/or Commercial Paper dated July 11, 2025</x:v>
      </x:c>
      <x:c r="J26" s="27" t="str">
        <x:v>Dated 2025-07-11; circulars through 2025-06-30</x:v>
      </x:c>
      <x:c r="K26" s="27" t="str">
        <x:v>Authoritative current instrument confirmed in the official SEBI legal library; retain at law-family level with security/status/event gating.</x:v>
      </x:c>
      <x:c r="L26" s="27" t="str">
        <x:v>Replace noncanonical/broken source URL with the current official page.</x:v>
      </x:c>
      <x:c r="M26" s="27" t="str">
        <x:v>https://www.sebi.gov.in/legal/master-circulars/jul-2025/master-circular-for-listing-obligations-and-disclosure-requirements-for-non-convertible-securities-securitised-debt-instruments-and-commercial-paper_95366.html</x:v>
      </x:c>
      <x:c r="N26" s="27" t="str">
        <x:v>https://www.sebi.gov.in/legal/master-circulars/jul-2025/master-circular-for-listing-obligations-and-disclosure-requirements-for-non-convertible-securities-securitized-debt-instruments-and-or-commercial-paper_95230.html</x:v>
      </x:c>
      <x:c r="O26" s="27" t="str">
        <x:v>P2: map current operative provisions and exemptions; do not use source trigger text blindly.</x:v>
      </x:c>
      <x:c r="P26" s="27" t="str">
        <x:v>Common SEBI Overlay / Legal</x:v>
      </x:c>
      <x:c r="Q26" s="27" t="str">
        <x:v>P1 REVIEWED</x:v>
      </x:c>
    </x:row>
    <x:row r="27">
      <x:c r="A27" s="27" t="str">
        <x:v>CAP-LAW095</x:v>
      </x:c>
      <x:c r="B27" s="27" t="str">
        <x:v>HOLD – Issuer/Demat Boundary</x:v>
      </x:c>
      <x:c r="C27" s="27" t="str">
        <x:v>Master Circular for Depositories dated December 3, 2024</x:v>
      </x:c>
      <x:c r="D27" s="27" t="str">
        <x:v>CURRENT — P2 BOUNDARY HOLD</x:v>
      </x:c>
      <x:c r="E27" s="27" t="str">
        <x:v>HOLD — P2 PROVISION EXTRACTION</x:v>
      </x:c>
      <x:c r="F27" s="27" t="str">
        <x:v>CAP-LAW095</x:v>
      </x:c>
      <x:c r="G27" s="27" t="str">
        <x:v>ISSUER_OR_RTA_DEMAT_EVENT</x:v>
      </x:c>
      <x:c r="H27" s="27" t="str">
        <x:v>Listed or proposed-to-be-listed securities as the instrument specifies</x:v>
      </x:c>
      <x:c r="I27" s="27" t="str">
        <x:v>Master Circular for Depositories dated December 3, 2024</x:v>
      </x:c>
      <x:c r="J27" s="27" t="str">
        <x:v>Dated 2024-12-03</x:v>
      </x:c>
      <x:c r="K27" s="27" t="str">
        <x:v>The instrument is current, but the source is largely depository/RTA-facing. Only issuer/listed-entity duties should be extracted in P2.</x:v>
      </x:c>
      <x:c r="L27" s="27" t="str">
        <x:v>No title/URL correction identified at P1 law-family review.</x:v>
      </x:c>
      <x:c r="M27" s="27" t="str">
        <x:v>https://www.sebi.gov.in/legal/master-circulars/dec-2024/master-circular-for-depositories_89888.html</x:v>
      </x:c>
      <x:c r="N27" s="27" t="str">
        <x:v>https://www.sebi.gov.in/legal/master-circulars/dec-2024/master-circular-for-depositories_89888.html</x:v>
      </x:c>
      <x:c r="O27" s="27" t="str">
        <x:v>P2: extract direct issuer/listed-entity duties and exclude depository/participant/RTA-owned clauses.</x:v>
      </x:c>
      <x:c r="P27" s="27" t="str">
        <x:v>Common SEBI Overlay / Legal</x:v>
      </x:c>
      <x:c r="Q27" s="27" t="str">
        <x:v>P1 REVIEWED</x:v>
      </x:c>
    </x:row>
    <x:row r="28">
      <x:c r="A28" s="27" t="str">
        <x:v>CAP-LAW099</x:v>
      </x:c>
      <x:c r="B28" s="27" t="str">
        <x:v>INCLUDE – Investor Interface</x:v>
      </x:c>
      <x:c r="C28" s="27" t="str">
        <x:v>SEBI Online Resolution of Disputes in the Indian Securities Market framework, as amended</x:v>
      </x:c>
      <x:c r="D28" s="27" t="str">
        <x:v>CURRENT CANONICAL PARENT</x:v>
      </x:c>
      <x:c r="E28" s="27" t="str">
        <x:v>KEEP — CURRENT CANONICAL</x:v>
      </x:c>
      <x:c r="F28" s="27" t="str">
        <x:v>CAP-LAW099</x:v>
      </x:c>
      <x:c r="G28" s="27" t="str">
        <x:v>EQUITY_OR_APPLICABLE_LISTED_SECURITY</x:v>
      </x:c>
      <x:c r="H28" s="27" t="str">
        <x:v>Listed or proposed-to-be-listed securities as the instrument specifies</x:v>
      </x:c>
      <x:c r="I28" s="27" t="str">
        <x:v>SEBI Online Resolution of Disputes in the Indian Securities Market framework, as amended</x:v>
      </x:c>
      <x:c r="J28" s="27" t="str">
        <x:v>Dated 2023-12-28</x:v>
      </x:c>
      <x:c r="K28" s="27" t="str">
        <x:v>Authoritative current instrument confirmed in the official SEBI legal library; retain at law-family level with security/status/event gating.</x:v>
      </x:c>
      <x:c r="L28" s="27" t="str">
        <x:v>No title/URL correction identified at P1 law-family review.</x:v>
      </x:c>
      <x:c r="M28" s="27" t="str">
        <x:v>https://www.sebi.gov.in/legal/master-circulars/dec-2023/master-circular-for-online-resolution-of-disputes-in-the-indian-securities-market_80236.html</x:v>
      </x:c>
      <x:c r="N28" s="27" t="str">
        <x:v>https://www.sebi.gov.in/legal/master-circulars/dec-2023/master-circular-for-online-resolution-of-disputes-in-the-indian-securities-market_80236.html</x:v>
      </x:c>
      <x:c r="O28" s="27" t="str">
        <x:v>P2: map current operative provisions and exemptions; do not use source trigger text blindly.</x:v>
      </x:c>
      <x:c r="P28" s="27" t="str">
        <x:v>Common SEBI Overlay / Legal</x:v>
      </x:c>
      <x:c r="Q28" s="27" t="str">
        <x:v>P1 REVIEWED</x:v>
      </x:c>
    </x:row>
    <x:row r="29">
      <x:c r="A29" s="27" t="str">
        <x:v>CAP-LAW106</x:v>
      </x:c>
      <x:c r="B29" s="27" t="str">
        <x:v>HOLD – Applicability Review</x:v>
      </x:c>
      <x:c r="C29" s="27" t="str">
        <x:v>Framework concerning association of SEBI regulated entities and their agents with specified/prohibited persons, including finfluencer controls</x:v>
      </x:c>
      <x:c r="D29" s="27" t="str">
        <x:v>ROLE-BOUND — EXCLUDE FROM LISTING OVERLAY</x:v>
      </x:c>
      <x:c r="E29" s="27" t="str">
        <x:v>EXCLUDE — CAPITAL MARKETS ROLE LAYER</x:v>
      </x:c>
      <x:c r="F29" s="27" t="str">
        <x:v>None in Common Listed-Entity Overlay</x:v>
      </x:c>
      <x:c r="G29" s="27" t="str">
        <x:v>SEBI_REGISTERED_ROLE_ONLY</x:v>
      </x:c>
      <x:c r="H29" s="27" t="str">
        <x:v>Registered intermediary / MII / specialist role</x:v>
      </x:c>
      <x:c r="I29" s="27" t="str">
        <x:v>Framework concerning association of SEBI regulated entities and their agents with specified/prohibited persons, including finfluencer controls</x:v>
      </x:c>
      <x:c r="J29" s="27" t="str">
        <x:v>Official source checked 2026-09-06</x:v>
      </x:c>
      <x:c r="K29" s="27" t="str">
        <x:v>Official circular concerns persons regulated by SEBI, MIIs and their agents. Mere listing is not the activation condition.</x:v>
      </x:c>
      <x:c r="L29" s="27" t="str">
        <x:v>No title/URL correction identified at P1 law-family review.</x:v>
      </x:c>
      <x:c r="M29" s="27" t="str">
        <x:v>https://www.sebi.gov.in/legal/circulars/jan-2025/details-clarifications-on-provisions-related-to-association-of-persons-regulated-by-the-board-miis-and-their-agents-with-persons-engaged-in-prohibited-activities_91356.html</x:v>
      </x:c>
      <x:c r="N29" s="27" t="str">
        <x:v>https://www.sebi.gov.in/legal/circulars/jan-2025/details-clarifications-on-provisions-related-to-association-of-persons-regulated-by-the-board-miis-and-their-agents-with-persons-engaged-in-prohibited-activities_91356.html</x:v>
      </x:c>
      <x:c r="O29" s="27" t="str">
        <x:v>Keep in Capital Markets role layer; combine at runtime only when the entity separately performs that SEBI-regulated role.</x:v>
      </x:c>
      <x:c r="P29" s="27" t="str">
        <x:v>Capital Markets</x:v>
      </x:c>
      <x:c r="Q29" s="27" t="str">
        <x:v>P1 REVIEWED</x:v>
      </x:c>
    </x:row>
    <x:row r="30">
      <x:c r="A30" s="27" t="str">
        <x:v>CAP-LAW107</x:v>
      </x:c>
      <x:c r="B30" s="27" t="str">
        <x:v>INCLUDE – Listed Entity Core</x:v>
      </x:c>
      <x:c r="C30" s="27" t="str">
        <x:v>Business Responsibility and Sustainability Reporting Core and value-chain assurance framework, as amended</x:v>
      </x:c>
      <x:c r="D30" s="27" t="str">
        <x:v>CONSOLIDATED / LINEAGE ONLY</x:v>
      </x:c>
      <x:c r="E30" s="27" t="str">
        <x:v>RETAIN — SOURCE LINEAGE ONLY</x:v>
      </x:c>
      <x:c r="F30" s="27" t="str">
        <x:v>CAP-LAW083 — LODR Master Circular (2026)</x:v>
      </x:c>
      <x:c r="G30" s="27" t="str">
        <x:v>EQUITY_OR_APPLICABLE_LISTED_SECURITY</x:v>
      </x:c>
      <x:c r="H30" s="27" t="str">
        <x:v>Listed or proposed-to-be-listed securities as the instrument specifies</x:v>
      </x:c>
      <x:c r="I30" s="27" t="str">
        <x:v>CAP-LAW083 — LODR Master Circular (2026)</x:v>
      </x:c>
      <x:c r="J30" s="27" t="str">
        <x:v>Official source checked 2026-09-06</x:v>
      </x:c>
      <x:c r="K30" s="27" t="str">
        <x:v>Specified directions are incorporated in the January 30, 2026 LODR Master Circular; the appendix circulars stand rescinded to the relevant extent.</x:v>
      </x:c>
      <x:c r="L30" s="27" t="str">
        <x:v>Historical source retained; current parent recorded separately.</x:v>
      </x:c>
      <x:c r="M30" s="27" t="str">
        <x:v>https://www.sebi.gov.in/legal/circulars/mar-2025/measures-to-facilitate-ease-of-doing-business-with-respect-to-framework-for-assurance-or-assessment-esg-disclosures-for-value-chain-and-introduction-of-voluntary-disclosure-on-green-credits_93102.html</x:v>
      </x:c>
      <x:c r="N30" s="27" t="str">
        <x:v>https://www.sebi.gov.in/legal/master-circulars/jan-2026/master-circular-for-compliance-with-the-provisions-of-the-securities-and-exchange-board-of-india-listing-obligations-and-disclosure-requirements-regulations-2015-by-listed-entities_99432.html</x:v>
      </x:c>
      <x:c r="O30" s="27" t="str">
        <x:v>Map historical source to CAP-LAW083 — LODR Master Circular (2026); do not create a second live obligation.</x:v>
      </x:c>
      <x:c r="P30" s="27" t="str">
        <x:v>Common SEBI Overlay / Legal</x:v>
      </x:c>
      <x:c r="Q30" s="27" t="str">
        <x:v>P1 REVIEWED</x:v>
      </x:c>
    </x:row>
    <x:row r="31">
      <x:c r="A31" s="27" t="str">
        <x:v>CAP-LAW124</x:v>
      </x:c>
      <x:c r="B31" s="27" t="str">
        <x:v>INCLUDE – Listed Entity Core</x:v>
      </x:c>
      <x:c r="C31" s="27" t="str">
        <x:v>Clarification on the position of Compliance Officer under regulation 6 of the SEBI LODR Regulations dated April 1, 2025</x:v>
      </x:c>
      <x:c r="D31" s="27" t="str">
        <x:v>CONSOLIDATED / LINEAGE ONLY</x:v>
      </x:c>
      <x:c r="E31" s="27" t="str">
        <x:v>RETAIN — SOURCE LINEAGE ONLY</x:v>
      </x:c>
      <x:c r="F31" s="27" t="str">
        <x:v>CAP-LAW083 — LODR Master Circular (2026)</x:v>
      </x:c>
      <x:c r="G31" s="27" t="str">
        <x:v>EQUITY_OR_APPLICABLE_LISTED_SECURITY</x:v>
      </x:c>
      <x:c r="H31" s="27" t="str">
        <x:v>Listed or proposed-to-be-listed securities as the instrument specifies</x:v>
      </x:c>
      <x:c r="I31" s="27" t="str">
        <x:v>CAP-LAW083 — LODR Master Circular (2026)</x:v>
      </x:c>
      <x:c r="J31" s="27" t="str">
        <x:v>Official source checked 2026-09-06</x:v>
      </x:c>
      <x:c r="K31" s="27" t="str">
        <x:v>Specified directions are incorporated in the January 30, 2026 LODR Master Circular; the appendix circulars stand rescinded to the relevant extent.</x:v>
      </x:c>
      <x:c r="L31" s="27" t="str">
        <x:v>Historical source retained; current parent recorded separately.</x:v>
      </x:c>
      <x:c r="M31" s="27" t="str">
        <x:v>https://www.sebi.gov.in/legal/circulars/apr-2025/clarification-on-the-position-of-compliance-officer-in-terms-of-regulation-6-of-the-sebi-listing-obligations-and-disclosure-requirements-regulations-2015_93186.html</x:v>
      </x:c>
      <x:c r="N31" s="27" t="str">
        <x:v>https://www.sebi.gov.in/legal/master-circulars/jan-2026/master-circular-for-compliance-with-the-provisions-of-the-securities-and-exchange-board-of-india-listing-obligations-and-disclosure-requirements-regulations-2015-by-listed-entities_99432.html</x:v>
      </x:c>
      <x:c r="O31" s="27" t="str">
        <x:v>Map historical source to CAP-LAW083 — LODR Master Circular (2026); do not create a second live obligation.</x:v>
      </x:c>
      <x:c r="P31" s="27" t="str">
        <x:v>Common SEBI Overlay / Legal</x:v>
      </x:c>
      <x:c r="Q31" s="27" t="str">
        <x:v>P1 REVIEWED</x:v>
      </x:c>
    </x:row>
    <x:row r="32">
      <x:c r="A32" s="27" t="str">
        <x:v>CAP-LAW178</x:v>
      </x:c>
      <x:c r="B32" s="27" t="str">
        <x:v>INCLUDE – Listed Entity Core</x:v>
      </x:c>
      <x:c r="C32" s="27" t="str">
        <x:v>Extension of automated trading-window closure to immediate relatives of designated persons dated April 21, 2025</x:v>
      </x:c>
      <x:c r="D32" s="27" t="str">
        <x:v>CONSOLIDATED / LINEAGE ONLY</x:v>
      </x:c>
      <x:c r="E32" s="27" t="str">
        <x:v>RETAIN — SOURCE LINEAGE ONLY</x:v>
      </x:c>
      <x:c r="F32" s="27" t="str">
        <x:v>P1-GAP001 — Surveillance Master Circular (2026)</x:v>
      </x:c>
      <x:c r="G32" s="27" t="str">
        <x:v>EQUITY_OR_APPLICABLE_LISTED_SECURITY</x:v>
      </x:c>
      <x:c r="H32" s="27" t="str">
        <x:v>Listed or proposed-to-be-listed securities as the instrument specifies</x:v>
      </x:c>
      <x:c r="I32" s="27" t="str">
        <x:v>P1-GAP001 — Surveillance Master Circular (2026)</x:v>
      </x:c>
      <x:c r="J32" s="27" t="str">
        <x:v>Official source checked 2026-09-06</x:v>
      </x:c>
      <x:c r="K32" s="27" t="str">
        <x:v>PIT surveillance and system-driven disclosure directions belong under the current May 15, 2026 surveillance master parent; retain the source circular for lineage only.</x:v>
      </x:c>
      <x:c r="L32" s="27" t="str">
        <x:v>Historical source retained; current parent recorded separately.</x:v>
      </x:c>
      <x:c r="M32" s="27" t="str">
        <x:v>https://www.sebi.gov.in/legal/circulars/apr-2025/trading-window-closure-period-under-clause-4-of-schedule-b-read-with-regulation-9-of-securities-and-exchange-board-of-india-prohibition-of-insider-trading-regulations-2015-pit-regulations-ext-_93504.html</x:v>
      </x:c>
      <x:c r="N32" s="27" t="str">
        <x:v>https://www.sebi.gov.in/legal/master-circulars/may-2026/master-circular-on-surveillance-of-securities-market_101473.html</x:v>
      </x:c>
      <x:c r="O32" s="27" t="str">
        <x:v>Map historical source to P1-GAP001 — Surveillance Master Circular (2026); do not create a second live obligation.</x:v>
      </x:c>
      <x:c r="P32" s="27" t="str">
        <x:v>Common SEBI Overlay / Legal</x:v>
      </x:c>
      <x:c r="Q32" s="27" t="str">
        <x:v>P1 REVIEWED</x:v>
      </x:c>
    </x:row>
    <x:row r="33">
      <x:c r="A33" s="27" t="str">
        <x:v>CAP-LAW180</x:v>
      </x:c>
      <x:c r="B33" s="27" t="str">
        <x:v>INCLUDE – Listed Entity Core</x:v>
      </x:c>
      <x:c r="C33" s="27" t="str">
        <x:v>Automation of continual disclosures under Regulation 7(2) of the PIT Regulations dated September 9, 2020</x:v>
      </x:c>
      <x:c r="D33" s="27" t="str">
        <x:v>CONSOLIDATED / LINEAGE ONLY</x:v>
      </x:c>
      <x:c r="E33" s="27" t="str">
        <x:v>RETAIN — SOURCE LINEAGE ONLY</x:v>
      </x:c>
      <x:c r="F33" s="27" t="str">
        <x:v>P1-GAP001 — Surveillance Master Circular (2026)</x:v>
      </x:c>
      <x:c r="G33" s="27" t="str">
        <x:v>EQUITY_OR_APPLICABLE_LISTED_SECURITY</x:v>
      </x:c>
      <x:c r="H33" s="27" t="str">
        <x:v>Listed or proposed-to-be-listed securities as the instrument specifies</x:v>
      </x:c>
      <x:c r="I33" s="27" t="str">
        <x:v>P1-GAP001 — Surveillance Master Circular (2026)</x:v>
      </x:c>
      <x:c r="J33" s="27" t="str">
        <x:v>Official source checked 2026-09-06</x:v>
      </x:c>
      <x:c r="K33" s="27" t="str">
        <x:v>PIT surveillance and system-driven disclosure directions belong under the current May 15, 2026 surveillance master parent; retain the source circular for lineage only.</x:v>
      </x:c>
      <x:c r="L33" s="27" t="str">
        <x:v>Historical source retained; current parent recorded separately.</x:v>
      </x:c>
      <x:c r="M33" s="27" t="str">
        <x:v>https://www.sebi.gov.in/legal/circulars/sep-2020/automation-of-continual-disclosures-under-regulation-7-2-of-sebi-prohibition-of-insider-trading-regulations-2015-system-driven-disclosures_47523.html</x:v>
      </x:c>
      <x:c r="N33" s="27" t="str">
        <x:v>https://www.sebi.gov.in/legal/master-circulars/may-2026/master-circular-on-surveillance-of-securities-market_101473.html</x:v>
      </x:c>
      <x:c r="O33" s="27" t="str">
        <x:v>Map historical source to P1-GAP001 — Surveillance Master Circular (2026); do not create a second live obligation.</x:v>
      </x:c>
      <x:c r="P33" s="27" t="str">
        <x:v>Common SEBI Overlay / Legal</x:v>
      </x:c>
      <x:c r="Q33" s="27" t="str">
        <x:v>P1 REVIEWED</x:v>
      </x:c>
    </x:row>
    <x:row r="34">
      <x:c r="A34" s="27" t="str">
        <x:v>CAP-LAW181</x:v>
      </x:c>
      <x:c r="B34" s="27" t="str">
        <x:v>INCLUDE – Listed Entity Core</x:v>
      </x:c>
      <x:c r="C34" s="27" t="str">
        <x:v>Automation of continual disclosures under Regulation 7(2) - system-driven disclosures and ease of doing business dated August 13, 2021</x:v>
      </x:c>
      <x:c r="D34" s="27" t="str">
        <x:v>CONSOLIDATED / LINEAGE ONLY</x:v>
      </x:c>
      <x:c r="E34" s="27" t="str">
        <x:v>RETAIN — SOURCE LINEAGE ONLY</x:v>
      </x:c>
      <x:c r="F34" s="27" t="str">
        <x:v>P1-GAP001 — Surveillance Master Circular (2026)</x:v>
      </x:c>
      <x:c r="G34" s="27" t="str">
        <x:v>EQUITY_OR_APPLICABLE_LISTED_SECURITY</x:v>
      </x:c>
      <x:c r="H34" s="27" t="str">
        <x:v>Listed or proposed-to-be-listed securities as the instrument specifies</x:v>
      </x:c>
      <x:c r="I34" s="27" t="str">
        <x:v>P1-GAP001 — Surveillance Master Circular (2026)</x:v>
      </x:c>
      <x:c r="J34" s="27" t="str">
        <x:v>Official source checked 2026-09-06</x:v>
      </x:c>
      <x:c r="K34" s="27" t="str">
        <x:v>PIT surveillance and system-driven disclosure directions belong under the current May 15, 2026 surveillance master parent; retain the source circular for lineage only.</x:v>
      </x:c>
      <x:c r="L34" s="27" t="str">
        <x:v>Historical source retained; current parent recorded separately.</x:v>
      </x:c>
      <x:c r="M34" s="27" t="str">
        <x:v>https://www.sebi.gov.in/legal/circulars/aug-2021/automation-of-continual-disclosures-under-regulation-7-2-of-sebi-prohibition-of-insider-trading-regulations-2015-system-driven-disclosures-ease-of-doing-business_51848.html</x:v>
      </x:c>
      <x:c r="N34" s="27" t="str">
        <x:v>https://www.sebi.gov.in/legal/master-circulars/may-2026/master-circular-on-surveillance-of-securities-market_101473.html</x:v>
      </x:c>
      <x:c r="O34" s="27" t="str">
        <x:v>Map historical source to P1-GAP001 — Surveillance Master Circular (2026); do not create a second live obligation.</x:v>
      </x:c>
      <x:c r="P34" s="27" t="str">
        <x:v>Common SEBI Overlay / Legal</x:v>
      </x:c>
      <x:c r="Q34" s="27" t="str">
        <x:v>P1 REVIEWED</x:v>
      </x:c>
    </x:row>
    <x:row r="35">
      <x:c r="A35" s="27" t="str">
        <x:v>CAP-LAW182</x:v>
      </x:c>
      <x:c r="B35" s="27" t="str">
        <x:v>INCLUDE – Listed Entity Core</x:v>
      </x:c>
      <x:c r="C35" s="27" t="str">
        <x:v>Framework for restricting trading by designated persons by freezing PAN at security level dated August 5, 2022</x:v>
      </x:c>
      <x:c r="D35" s="27" t="str">
        <x:v>CONSOLIDATED / LINEAGE ONLY</x:v>
      </x:c>
      <x:c r="E35" s="27" t="str">
        <x:v>RETAIN — SOURCE LINEAGE ONLY</x:v>
      </x:c>
      <x:c r="F35" s="27" t="str">
        <x:v>P1-GAP001 — Surveillance Master Circular (2026)</x:v>
      </x:c>
      <x:c r="G35" s="27" t="str">
        <x:v>EQUITY_OR_APPLICABLE_LISTED_SECURITY</x:v>
      </x:c>
      <x:c r="H35" s="27" t="str">
        <x:v>Listed or proposed-to-be-listed securities as the instrument specifies</x:v>
      </x:c>
      <x:c r="I35" s="27" t="str">
        <x:v>P1-GAP001 — Surveillance Master Circular (2026)</x:v>
      </x:c>
      <x:c r="J35" s="27" t="str">
        <x:v>Official source checked 2026-09-06</x:v>
      </x:c>
      <x:c r="K35" s="27" t="str">
        <x:v>PIT surveillance and system-driven disclosure directions belong under the current May 15, 2026 surveillance master parent; retain the source circular for lineage only.</x:v>
      </x:c>
      <x:c r="L35" s="27" t="str">
        <x:v>Historical source retained; current parent recorded separately.</x:v>
      </x:c>
      <x:c r="M35" s="27" t="str">
        <x:v>https://www.sebi.gov.in/legal/circulars/aug-2022/trading-window-closure-period-under-clause-4-of-schedule-b-read-with-regulation-9-of-sebi-prohibition-of-insider-trading-regulations-2015-framework-for-restricting-trading-by-designated-persons-b-_61781.html</x:v>
      </x:c>
      <x:c r="N35" s="27" t="str">
        <x:v>https://www.sebi.gov.in/legal/master-circulars/may-2026/master-circular-on-surveillance-of-securities-market_101473.html</x:v>
      </x:c>
      <x:c r="O35" s="27" t="str">
        <x:v>Map historical source to P1-GAP001 — Surveillance Master Circular (2026); do not create a second live obligation.</x:v>
      </x:c>
      <x:c r="P35" s="27" t="str">
        <x:v>Common SEBI Overlay / Legal</x:v>
      </x:c>
      <x:c r="Q35" s="27" t="str">
        <x:v>P1 REVIEWED</x:v>
      </x:c>
    </x:row>
    <x:row r="36">
      <x:c r="A36" s="27" t="str">
        <x:v>CAP-LAW183</x:v>
      </x:c>
      <x:c r="B36" s="27" t="str">
        <x:v>INCLUDE – Listed Entity Core</x:v>
      </x:c>
      <x:c r="C36" s="27" t="str">
        <x:v>Extension of PAN-freeze trading-window framework to all listed companies dated July 19, 2023</x:v>
      </x:c>
      <x:c r="D36" s="27" t="str">
        <x:v>CONSOLIDATED / LINEAGE ONLY</x:v>
      </x:c>
      <x:c r="E36" s="27" t="str">
        <x:v>RETAIN — SOURCE LINEAGE ONLY</x:v>
      </x:c>
      <x:c r="F36" s="27" t="str">
        <x:v>P1-GAP001 — Surveillance Master Circular (2026)</x:v>
      </x:c>
      <x:c r="G36" s="27" t="str">
        <x:v>EQUITY_OR_APPLICABLE_LISTED_SECURITY</x:v>
      </x:c>
      <x:c r="H36" s="27" t="str">
        <x:v>Listed or proposed-to-be-listed securities as the instrument specifies</x:v>
      </x:c>
      <x:c r="I36" s="27" t="str">
        <x:v>P1-GAP001 — Surveillance Master Circular (2026)</x:v>
      </x:c>
      <x:c r="J36" s="27" t="str">
        <x:v>Official source checked 2026-09-06</x:v>
      </x:c>
      <x:c r="K36" s="27" t="str">
        <x:v>PIT surveillance and system-driven disclosure directions belong under the current May 15, 2026 surveillance master parent; retain the source circular for lineage only.</x:v>
      </x:c>
      <x:c r="L36" s="27" t="str">
        <x:v>Historical source retained; current parent recorded separately.</x:v>
      </x:c>
      <x:c r="M36" s="27" t="str">
        <x:v>https://www.sebi.gov.in/legal/circulars/jul-2023/trading-window-closure-period-under-clause-4-of-schedule-b-read-with-regulation-9-of-sebi-prohibition-of-insider-trading-regulations-2015-pit-regulations-extending-framework-for-restricting-t-_74120.html</x:v>
      </x:c>
      <x:c r="N36" s="27" t="str">
        <x:v>https://www.sebi.gov.in/legal/master-circulars/may-2026/master-circular-on-surveillance-of-securities-market_101473.html</x:v>
      </x:c>
      <x:c r="O36" s="27" t="str">
        <x:v>Map historical source to P1-GAP001 — Surveillance Master Circular (2026); do not create a second live obligation.</x:v>
      </x:c>
      <x:c r="P36" s="27" t="str">
        <x:v>Common SEBI Overlay / Legal</x:v>
      </x:c>
      <x:c r="Q36" s="27" t="str">
        <x:v>P1 REVIEWED</x:v>
      </x:c>
    </x:row>
    <x:row r="37">
      <x:c r="A37" s="27" t="str">
        <x:v>CAP-LAW184</x:v>
      </x:c>
      <x:c r="B37" s="27" t="str">
        <x:v>INCLUDE – Listed Entity Core</x:v>
      </x:c>
      <x:c r="C37" s="27" t="str">
        <x:v>Revised disclosure formats under the SEBI Prohibition of Insider Trading Regulations dated September 16, 2015</x:v>
      </x:c>
      <x:c r="D37" s="27" t="str">
        <x:v>CONSOLIDATED / LINEAGE ONLY</x:v>
      </x:c>
      <x:c r="E37" s="27" t="str">
        <x:v>RETAIN — SOURCE LINEAGE ONLY</x:v>
      </x:c>
      <x:c r="F37" s="27" t="str">
        <x:v>P1-GAP001 — Surveillance Master Circular (2026)</x:v>
      </x:c>
      <x:c r="G37" s="27" t="str">
        <x:v>EQUITY_OR_APPLICABLE_LISTED_SECURITY</x:v>
      </x:c>
      <x:c r="H37" s="27" t="str">
        <x:v>Listed or proposed-to-be-listed securities as the instrument specifies</x:v>
      </x:c>
      <x:c r="I37" s="27" t="str">
        <x:v>P1-GAP001 — Surveillance Master Circular (2026)</x:v>
      </x:c>
      <x:c r="J37" s="27" t="str">
        <x:v>Official source checked 2026-09-06</x:v>
      </x:c>
      <x:c r="K37" s="27" t="str">
        <x:v>PIT surveillance and system-driven disclosure directions belong under the current May 15, 2026 surveillance master parent; retain the source circular for lineage only.</x:v>
      </x:c>
      <x:c r="L37" s="27" t="str">
        <x:v>Historical source retained; current parent recorded separately.</x:v>
      </x:c>
      <x:c r="M37" s="27" t="str">
        <x:v>https://www.sebi.gov.in/legal/circulars/sep-2015/revised-disclosure-formats-under-sebi-prohibition-of-insider-trading-regulations-2015_30680.html</x:v>
      </x:c>
      <x:c r="N37" s="27" t="str">
        <x:v>https://www.sebi.gov.in/legal/master-circulars/may-2026/master-circular-on-surveillance-of-securities-market_101473.html</x:v>
      </x:c>
      <x:c r="O37" s="27" t="str">
        <x:v>Map historical source to P1-GAP001 — Surveillance Master Circular (2026); do not create a second live obligation.</x:v>
      </x:c>
      <x:c r="P37" s="27" t="str">
        <x:v>Common SEBI Overlay / Legal</x:v>
      </x:c>
      <x:c r="Q37" s="27" t="str">
        <x:v>P1 REVIEWED</x:v>
      </x:c>
    </x:row>
    <x:row r="38">
      <x:c r="A38" s="27" t="str">
        <x:v>CAP-LAW217</x:v>
      </x:c>
      <x:c r="B38" s="27" t="str">
        <x:v>INCLUDE – Conditional Corporate Action</x:v>
      </x:c>
      <x:c r="C38" s="27" t="str">
        <x:v>Faster Rights Issue with flexibility of allotment to specific investor(s) dated March 11, 2025</x:v>
      </x:c>
      <x:c r="D38" s="27" t="str">
        <x:v>CONSOLIDATED / LINEAGE ONLY</x:v>
      </x:c>
      <x:c r="E38" s="27" t="str">
        <x:v>RETAIN — SOURCE LINEAGE ONLY</x:v>
      </x:c>
      <x:c r="F38" s="27" t="str">
        <x:v>CAP-LAW079 — ICDR Master Circular (2026)</x:v>
      </x:c>
      <x:c r="G38" s="27" t="str">
        <x:v>ISSUE_OR_CORPORATE_ACTION</x:v>
      </x:c>
      <x:c r="H38" s="27" t="str">
        <x:v>Specified/equity securities; event-specific</x:v>
      </x:c>
      <x:c r="I38" s="27" t="str">
        <x:v>CAP-LAW079 — ICDR Master Circular (2026)</x:v>
      </x:c>
      <x:c r="J38" s="27" t="str">
        <x:v>Official source checked 2026-09-06</x:v>
      </x:c>
      <x:c r="K38" s="27" t="str">
        <x:v>Pre-February 2026 ICDR operating circular; retain for lineage and map current provisions to the February 9, 2026 Master Circular.</x:v>
      </x:c>
      <x:c r="L38" s="27" t="str">
        <x:v>Historical source retained; current parent recorded separately.</x:v>
      </x:c>
      <x:c r="M38" s="27" t="str">
        <x:v>https://www.sebi.gov.in/legal/circulars/mar-2025/faster-rights-issue-with-a-flexibility-of-allotment-to-specific-investor-s-_92622.html</x:v>
      </x:c>
      <x:c r="N38" s="27" t="str">
        <x:v>https://www.sebi.gov.in/legal/master-circulars/feb-2026/master-circular-for-issue-of-capital-and-disclosure-requirements_99611.html</x:v>
      </x:c>
      <x:c r="O38" s="27" t="str">
        <x:v>Map historical source to CAP-LAW079 — ICDR Master Circular (2026); do not create a second live obligation.</x:v>
      </x:c>
      <x:c r="P38" s="27" t="str">
        <x:v>Common SEBI Overlay / Legal</x:v>
      </x:c>
      <x:c r="Q38" s="27" t="str">
        <x:v>P1 REVIEWED</x:v>
      </x:c>
    </x:row>
    <x:row r="39">
      <x:c r="A39" s="27" t="str">
        <x:v>CAP-LAW218</x:v>
      </x:c>
      <x:c r="B39" s="27" t="str">
        <x:v>INCLUDE – Conditional Corporate Action</x:v>
      </x:c>
      <x:c r="C39" s="27" t="str">
        <x:v>Mechanism for lock-in of pledged shares under the SEBI ICDR Regulations dated April 8, 2026</x:v>
      </x:c>
      <x:c r="D39" s="27" t="str">
        <x:v>CURRENT SUPPLEMENTARY DIRECTION</x:v>
      </x:c>
      <x:c r="E39" s="27" t="str">
        <x:v>KEEP — CURRENT SUPPLEMENT</x:v>
      </x:c>
      <x:c r="F39" s="27" t="str">
        <x:v>CAP-LAW218</x:v>
      </x:c>
      <x:c r="G39" s="27" t="str">
        <x:v>ISSUE_OR_CORPORATE_ACTION</x:v>
      </x:c>
      <x:c r="H39" s="27" t="str">
        <x:v>Specified/equity securities; event-specific</x:v>
      </x:c>
      <x:c r="I39" s="27" t="str">
        <x:v>Mechanism for lock-in of pledged shares under the SEBI ICDR Regulations dated April 8, 2026</x:v>
      </x:c>
      <x:c r="J39" s="27" t="str">
        <x:v>Official source checked 2026-09-06</x:v>
      </x:c>
      <x:c r="K39" s="27" t="str">
        <x:v>Issued after, or not displaced by, the applicable current master parent; retain as a current conditional supplement subject to its event/security trigger.</x:v>
      </x:c>
      <x:c r="L39" s="27" t="str">
        <x:v>No title/URL correction identified at P1 law-family review.</x:v>
      </x:c>
      <x:c r="M39" s="27" t="str">
        <x:v>https://www.sebi.gov.in/legal/circulars/apr-2026/ease-of-doing-business-mechanism-for-lock-in-of-pledged-shares-under-sebi-issue-of-capital-and-disclosure-requirements-regulations-2018_100826.html</x:v>
      </x:c>
      <x:c r="N39" s="27" t="str">
        <x:v>https://www.sebi.gov.in/legal/circulars/apr-2026/ease-of-doing-business-mechanism-for-lock-in-of-pledged-shares-under-sebi-issue-of-capital-and-disclosure-requirements-regulations-2018_100826.html</x:v>
      </x:c>
      <x:c r="O39" s="27" t="str">
        <x:v>P2: map only operative clauses, effective dates and event/security conditions.</x:v>
      </x:c>
      <x:c r="P39" s="27" t="str">
        <x:v>Common SEBI Overlay / Legal</x:v>
      </x:c>
      <x:c r="Q39" s="27" t="str">
        <x:v>P1 REVIEWED</x:v>
      </x:c>
    </x:row>
    <x:row r="40">
      <x:c r="A40" s="27" t="str">
        <x:v>CAP-LAW219</x:v>
      </x:c>
      <x:c r="B40" s="27" t="str">
        <x:v>INCLUDE – Conditional Corporate Action</x:v>
      </x:c>
      <x:c r="C40" s="27" t="str">
        <x:v>One-time relaxation with respect to validity of SEBI observation letters dated April 7, 2026</x:v>
      </x:c>
      <x:c r="D40" s="27" t="str">
        <x:v>CURRENT SUPPLEMENTARY DIRECTION</x:v>
      </x:c>
      <x:c r="E40" s="27" t="str">
        <x:v>KEEP — CURRENT SUPPLEMENT</x:v>
      </x:c>
      <x:c r="F40" s="27" t="str">
        <x:v>CAP-LAW219</x:v>
      </x:c>
      <x:c r="G40" s="27" t="str">
        <x:v>ISSUE_OR_CORPORATE_ACTION</x:v>
      </x:c>
      <x:c r="H40" s="27" t="str">
        <x:v>Specified/equity securities; event-specific</x:v>
      </x:c>
      <x:c r="I40" s="27" t="str">
        <x:v>One-time relaxation with respect to validity of SEBI observation letters dated April 7, 2026</x:v>
      </x:c>
      <x:c r="J40" s="27" t="str">
        <x:v>Official source checked 2026-09-06</x:v>
      </x:c>
      <x:c r="K40" s="27" t="str">
        <x:v>Issued after, or not displaced by, the applicable current master parent; retain as a current conditional supplement subject to its event/security trigger.</x:v>
      </x:c>
      <x:c r="L40" s="27" t="str">
        <x:v>No title/URL correction identified at P1 law-family review.</x:v>
      </x:c>
      <x:c r="M40" s="27" t="str">
        <x:v>https://www.sebi.gov.in/legal/circulars/apr-2026/one-time-relaxation-with-respect-to-validity-of-sebi-observations_100786.html</x:v>
      </x:c>
      <x:c r="N40" s="27" t="str">
        <x:v>https://www.sebi.gov.in/legal/circulars/apr-2026/one-time-relaxation-with-respect-to-validity-of-sebi-observations_100786.html</x:v>
      </x:c>
      <x:c r="O40" s="27" t="str">
        <x:v>P2: map only operative clauses, effective dates and event/security conditions.</x:v>
      </x:c>
      <x:c r="P40" s="27" t="str">
        <x:v>Common SEBI Overlay / Legal</x:v>
      </x:c>
      <x:c r="Q40" s="27" t="str">
        <x:v>P1 REVIEWED</x:v>
      </x:c>
    </x:row>
    <x:row r="41">
      <x:c r="A41" s="27" t="str">
        <x:v>CAP-LAW220</x:v>
      </x:c>
      <x:c r="B41" s="27" t="str">
        <x:v>INCLUDE – Conditional Corporate Action</x:v>
      </x:c>
      <x:c r="C41" s="27" t="str">
        <x:v>Guidelines for returning draft offer document and its resubmission dated February 6, 2024</x:v>
      </x:c>
      <x:c r="D41" s="27" t="str">
        <x:v>CONSOLIDATED / LINEAGE ONLY</x:v>
      </x:c>
      <x:c r="E41" s="27" t="str">
        <x:v>RETAIN — SOURCE LINEAGE ONLY</x:v>
      </x:c>
      <x:c r="F41" s="27" t="str">
        <x:v>CAP-LAW079 — ICDR Master Circular (2026)</x:v>
      </x:c>
      <x:c r="G41" s="27" t="str">
        <x:v>ISSUE_OR_CORPORATE_ACTION</x:v>
      </x:c>
      <x:c r="H41" s="27" t="str">
        <x:v>Specified/equity securities; event-specific</x:v>
      </x:c>
      <x:c r="I41" s="27" t="str">
        <x:v>CAP-LAW079 — ICDR Master Circular (2026)</x:v>
      </x:c>
      <x:c r="J41" s="27" t="str">
        <x:v>Official source checked 2026-09-06</x:v>
      </x:c>
      <x:c r="K41" s="27" t="str">
        <x:v>Pre-February 2026 ICDR operating circular; retain for lineage and map current provisions to the February 9, 2026 Master Circular.</x:v>
      </x:c>
      <x:c r="L41" s="27" t="str">
        <x:v>Historical source retained; current parent recorded separately.</x:v>
      </x:c>
      <x:c r="M41" s="27" t="str">
        <x:v>https://www.sebi.gov.in/legal/circulars/feb-2024/guidelines-for-returning-of-draft-offer-document-and-its-resubmission_81146.html</x:v>
      </x:c>
      <x:c r="N41" s="27" t="str">
        <x:v>https://www.sebi.gov.in/legal/master-circulars/feb-2026/master-circular-for-issue-of-capital-and-disclosure-requirements_99611.html</x:v>
      </x:c>
      <x:c r="O41" s="27" t="str">
        <x:v>Map historical source to CAP-LAW079 — ICDR Master Circular (2026); do not create a second live obligation.</x:v>
      </x:c>
      <x:c r="P41" s="27" t="str">
        <x:v>Common SEBI Overlay / Legal</x:v>
      </x:c>
      <x:c r="Q41" s="27" t="str">
        <x:v>P1 REVIEWED</x:v>
      </x:c>
    </x:row>
    <x:row r="42">
      <x:c r="A42" s="27" t="str">
        <x:v>CAP-LAW221</x:v>
      </x:c>
      <x:c r="B42" s="27" t="str">
        <x:v>INCLUDE – Conditional Corporate Action</x:v>
      </x:c>
      <x:c r="C42" s="27" t="str">
        <x:v>Reduction of timeline for listing of shares in public issues from T+6 to T+3 days dated August 9, 2023</x:v>
      </x:c>
      <x:c r="D42" s="27" t="str">
        <x:v>CONSOLIDATED / LINEAGE ONLY</x:v>
      </x:c>
      <x:c r="E42" s="27" t="str">
        <x:v>RETAIN — SOURCE LINEAGE ONLY</x:v>
      </x:c>
      <x:c r="F42" s="27" t="str">
        <x:v>CAP-LAW079 — ICDR Master Circular (2026)</x:v>
      </x:c>
      <x:c r="G42" s="27" t="str">
        <x:v>ISSUE_OR_CORPORATE_ACTION</x:v>
      </x:c>
      <x:c r="H42" s="27" t="str">
        <x:v>Specified/equity securities; event-specific</x:v>
      </x:c>
      <x:c r="I42" s="27" t="str">
        <x:v>CAP-LAW079 — ICDR Master Circular (2026)</x:v>
      </x:c>
      <x:c r="J42" s="27" t="str">
        <x:v>Official source checked 2026-09-06</x:v>
      </x:c>
      <x:c r="K42" s="27" t="str">
        <x:v>Pre-February 2026 ICDR operating circular; retain for lineage and map current provisions to the February 9, 2026 Master Circular.</x:v>
      </x:c>
      <x:c r="L42" s="27" t="str">
        <x:v>Historical source retained; current parent recorded separately.</x:v>
      </x:c>
      <x:c r="M42" s="27" t="str">
        <x:v>https://www.sebi.gov.in/legal/circulars/aug-2023/reduction-of-timeline-for-listing-of-shares-in-public-issue-from-existing-t-6-days-to-t-3-days_75122.html</x:v>
      </x:c>
      <x:c r="N42" s="27" t="str">
        <x:v>https://www.sebi.gov.in/legal/master-circulars/feb-2026/master-circular-for-issue-of-capital-and-disclosure-requirements_99611.html</x:v>
      </x:c>
      <x:c r="O42" s="27" t="str">
        <x:v>Map historical source to CAP-LAW079 — ICDR Master Circular (2026); do not create a second live obligation.</x:v>
      </x:c>
      <x:c r="P42" s="27" t="str">
        <x:v>Common SEBI Overlay / Legal</x:v>
      </x:c>
      <x:c r="Q42" s="27" t="str">
        <x:v>P1 REVIEWED</x:v>
      </x:c>
    </x:row>
    <x:row r="43">
      <x:c r="A43" s="27" t="str">
        <x:v>CAP-LAW222</x:v>
      </x:c>
      <x:c r="B43" s="27" t="str">
        <x:v>INCLUDE – Conditional Corporate Action</x:v>
      </x:c>
      <x:c r="C43" s="27" t="str">
        <x:v>Audiovisual presentation of disclosures made in public issue offer documents dated May 24, 2024</x:v>
      </x:c>
      <x:c r="D43" s="27" t="str">
        <x:v>CONSOLIDATED / LINEAGE ONLY</x:v>
      </x:c>
      <x:c r="E43" s="27" t="str">
        <x:v>RETAIN — SOURCE LINEAGE ONLY</x:v>
      </x:c>
      <x:c r="F43" s="27" t="str">
        <x:v>CAP-LAW079 — ICDR Master Circular (2026)</x:v>
      </x:c>
      <x:c r="G43" s="27" t="str">
        <x:v>ISSUE_OR_CORPORATE_ACTION</x:v>
      </x:c>
      <x:c r="H43" s="27" t="str">
        <x:v>Specified/equity securities; event-specific</x:v>
      </x:c>
      <x:c r="I43" s="27" t="str">
        <x:v>CAP-LAW079 — ICDR Master Circular (2026)</x:v>
      </x:c>
      <x:c r="J43" s="27" t="str">
        <x:v>Official source checked 2026-09-06</x:v>
      </x:c>
      <x:c r="K43" s="27" t="str">
        <x:v>Pre-February 2026 ICDR operating circular; retain for lineage and map current provisions to the February 9, 2026 Master Circular.</x:v>
      </x:c>
      <x:c r="L43" s="27" t="str">
        <x:v>Historical source retained; current parent recorded separately.</x:v>
      </x:c>
      <x:c r="M43" s="27" t="str">
        <x:v>https://www.sebi.gov.in/legal/circulars/may-2024/audiovisual-av-presentation-of-disclosures-made-in-public-issue-offer-documents_83569.html</x:v>
      </x:c>
      <x:c r="N43" s="27" t="str">
        <x:v>https://www.sebi.gov.in/legal/master-circulars/feb-2026/master-circular-for-issue-of-capital-and-disclosure-requirements_99611.html</x:v>
      </x:c>
      <x:c r="O43" s="27" t="str">
        <x:v>Map historical source to CAP-LAW079 — ICDR Master Circular (2026); do not create a second live obligation.</x:v>
      </x:c>
      <x:c r="P43" s="27" t="str">
        <x:v>Common SEBI Overlay / Legal</x:v>
      </x:c>
      <x:c r="Q43" s="27" t="str">
        <x:v>P1 REVIEWED</x:v>
      </x:c>
    </x:row>
    <x:row r="44">
      <x:c r="A44" s="27" t="str">
        <x:v>CAP-LAW223</x:v>
      </x:c>
      <x:c r="B44" s="27" t="str">
        <x:v>INCLUDE – Conditional Corporate Action</x:v>
      </x:c>
      <x:c r="C44" s="27" t="str">
        <x:v>Introduction of Issue Summary Document and dissemination of issue advertisements dated February 15, 2023</x:v>
      </x:c>
      <x:c r="D44" s="27" t="str">
        <x:v>CONSOLIDATED / LINEAGE ONLY</x:v>
      </x:c>
      <x:c r="E44" s="27" t="str">
        <x:v>RETAIN — SOURCE LINEAGE ONLY</x:v>
      </x:c>
      <x:c r="F44" s="27" t="str">
        <x:v>CAP-LAW079 — ICDR Master Circular (2026)</x:v>
      </x:c>
      <x:c r="G44" s="27" t="str">
        <x:v>ISSUE_OR_CORPORATE_ACTION</x:v>
      </x:c>
      <x:c r="H44" s="27" t="str">
        <x:v>Specified/equity securities; event-specific</x:v>
      </x:c>
      <x:c r="I44" s="27" t="str">
        <x:v>CAP-LAW079 — ICDR Master Circular (2026)</x:v>
      </x:c>
      <x:c r="J44" s="27" t="str">
        <x:v>Official source checked 2026-09-06</x:v>
      </x:c>
      <x:c r="K44" s="27" t="str">
        <x:v>Pre-February 2026 ICDR operating circular; retain for lineage and map current provisions to the February 9, 2026 Master Circular.</x:v>
      </x:c>
      <x:c r="L44" s="27" t="str">
        <x:v>Historical source retained; current parent recorded separately.</x:v>
      </x:c>
      <x:c r="M44" s="27" t="str">
        <x:v>https://www.sebi.gov.in/legal/circulars/feb-2023/introduction-of-issue-summary-document-isd-and-dissemination-of-issue-advertisements_68057.html</x:v>
      </x:c>
      <x:c r="N44" s="27" t="str">
        <x:v>https://www.sebi.gov.in/legal/master-circulars/feb-2026/master-circular-for-issue-of-capital-and-disclosure-requirements_99611.html</x:v>
      </x:c>
      <x:c r="O44" s="27" t="str">
        <x:v>Map historical source to CAP-LAW079 — ICDR Master Circular (2026); do not create a second live obligation.</x:v>
      </x:c>
      <x:c r="P44" s="27" t="str">
        <x:v>Common SEBI Overlay / Legal</x:v>
      </x:c>
      <x:c r="Q44" s="27" t="str">
        <x:v>P1 REVIEWED</x:v>
      </x:c>
    </x:row>
    <x:row r="45">
      <x:c r="A45" s="27" t="str">
        <x:v>CAP-LAW224</x:v>
      </x:c>
      <x:c r="B45" s="27" t="str">
        <x:v>INCLUDE – Listed Entity Core</x:v>
      </x:c>
      <x:c r="C45" s="27" t="str">
        <x:v>Format for statement of deviation or variation in use of proceeds of public issue, rights issue, preferential issue and QIP dated December 24, 2019</x:v>
      </x:c>
      <x:c r="D45" s="27" t="str">
        <x:v>CONSOLIDATED / LINEAGE ONLY</x:v>
      </x:c>
      <x:c r="E45" s="27" t="str">
        <x:v>RETAIN — SOURCE LINEAGE ONLY</x:v>
      </x:c>
      <x:c r="F45" s="27" t="str">
        <x:v>CAP-LAW083 — LODR Master Circular (2026)</x:v>
      </x:c>
      <x:c r="G45" s="27" t="str">
        <x:v>EQUITY_OR_APPLICABLE_LISTED_SECURITY</x:v>
      </x:c>
      <x:c r="H45" s="27" t="str">
        <x:v>Listed or proposed-to-be-listed securities as the instrument specifies</x:v>
      </x:c>
      <x:c r="I45" s="27" t="str">
        <x:v>CAP-LAW083 — LODR Master Circular (2026)</x:v>
      </x:c>
      <x:c r="J45" s="27" t="str">
        <x:v>Official source checked 2026-09-06</x:v>
      </x:c>
      <x:c r="K45" s="27" t="str">
        <x:v>Specified directions are incorporated in the January 30, 2026 LODR Master Circular; the appendix circulars stand rescinded to the relevant extent.</x:v>
      </x:c>
      <x:c r="L45" s="27" t="str">
        <x:v>Historical source retained; current parent recorded separately.</x:v>
      </x:c>
      <x:c r="M45" s="27" t="str">
        <x:v>https://www.sebi.gov.in/legal/circulars/dec-2019/format-on-statement-of-deviation-or-variation-for-proceeds-of-public-issue-rights-issue-preferential-issue-qualified-institutions-placement-qip-etc-_45447.html</x:v>
      </x:c>
      <x:c r="N45" s="27" t="str">
        <x:v>https://www.sebi.gov.in/legal/master-circulars/jan-2026/master-circular-for-compliance-with-the-provisions-of-the-securities-and-exchange-board-of-india-listing-obligations-and-disclosure-requirements-regulations-2015-by-listed-entities_99432.html</x:v>
      </x:c>
      <x:c r="O45" s="27" t="str">
        <x:v>Map historical source to CAP-LAW083 — LODR Master Circular (2026); do not create a second live obligation.</x:v>
      </x:c>
      <x:c r="P45" s="27" t="str">
        <x:v>Common SEBI Overlay / Legal</x:v>
      </x:c>
      <x:c r="Q45" s="27" t="str">
        <x:v>P1 REVIEWED</x:v>
      </x:c>
    </x:row>
    <x:row r="46">
      <x:c r="A46" s="27" t="str">
        <x:v>CAP-LAW225</x:v>
      </x:c>
      <x:c r="B46" s="27" t="str">
        <x:v>INCLUDE – Conditional Corporate Action</x:v>
      </x:c>
      <x:c r="C46" s="27" t="str">
        <x:v>Guidelines on issuance of non-convertible debt instruments with warrants under the QIP chapter dated August 13, 2021</x:v>
      </x:c>
      <x:c r="D46" s="27" t="str">
        <x:v>CONSOLIDATED / LINEAGE ONLY</x:v>
      </x:c>
      <x:c r="E46" s="27" t="str">
        <x:v>RETAIN — SOURCE LINEAGE ONLY</x:v>
      </x:c>
      <x:c r="F46" s="27" t="str">
        <x:v>CAP-LAW079 — ICDR Master Circular (2026)</x:v>
      </x:c>
      <x:c r="G46" s="27" t="str">
        <x:v>ISSUE_OR_CORPORATE_ACTION</x:v>
      </x:c>
      <x:c r="H46" s="27" t="str">
        <x:v>Specified/equity securities; event-specific</x:v>
      </x:c>
      <x:c r="I46" s="27" t="str">
        <x:v>CAP-LAW079 — ICDR Master Circular (2026)</x:v>
      </x:c>
      <x:c r="J46" s="27" t="str">
        <x:v>Official source checked 2026-09-06</x:v>
      </x:c>
      <x:c r="K46" s="27" t="str">
        <x:v>Pre-February 2026 ICDR operating circular; retain for lineage and map current provisions to the February 9, 2026 Master Circular.</x:v>
      </x:c>
      <x:c r="L46" s="27" t="str">
        <x:v>Historical source retained; current parent recorded separately.</x:v>
      </x:c>
      <x:c r="M46" s="27" t="str">
        <x:v>https://www.sebi.gov.in/legal/circulars/aug-2021/guidelines-on-issuance-of-non-convertible-debt-instruments-along-with-warrants-ncds-with-warrants-in-terms-of-chapter-vi-qualified-institutions-placement-of-sebi-issue-of-capital-and-disclosure-_51827.html</x:v>
      </x:c>
      <x:c r="N46" s="27" t="str">
        <x:v>https://www.sebi.gov.in/legal/master-circulars/feb-2026/master-circular-for-issue-of-capital-and-disclosure-requirements_99611.html</x:v>
      </x:c>
      <x:c r="O46" s="27" t="str">
        <x:v>Map historical source to CAP-LAW079 — ICDR Master Circular (2026); do not create a second live obligation.</x:v>
      </x:c>
      <x:c r="P46" s="27" t="str">
        <x:v>Common SEBI Overlay / Legal</x:v>
      </x:c>
      <x:c r="Q46" s="27" t="str">
        <x:v>P1 REVIEWED</x:v>
      </x:c>
    </x:row>
    <x:row r="47">
      <x:c r="A47" s="27" t="str">
        <x:v>CAP-LAW226</x:v>
      </x:c>
      <x:c r="B47" s="27" t="str">
        <x:v>INCLUDE – Conditional Corporate Action</x:v>
      </x:c>
      <x:c r="C47" s="27" t="str">
        <x:v>Streamlining IPOs with UPI in ASBA and redressal of investor grievances dated March 16, 2021</x:v>
      </x:c>
      <x:c r="D47" s="27" t="str">
        <x:v>CONSOLIDATED / LINEAGE ONLY</x:v>
      </x:c>
      <x:c r="E47" s="27" t="str">
        <x:v>RETAIN — SOURCE LINEAGE ONLY</x:v>
      </x:c>
      <x:c r="F47" s="27" t="str">
        <x:v>CAP-LAW079 — ICDR Master Circular (2026)</x:v>
      </x:c>
      <x:c r="G47" s="27" t="str">
        <x:v>ISSUE_OR_CORPORATE_ACTION</x:v>
      </x:c>
      <x:c r="H47" s="27" t="str">
        <x:v>Specified/equity securities; event-specific</x:v>
      </x:c>
      <x:c r="I47" s="27" t="str">
        <x:v>CAP-LAW079 — ICDR Master Circular (2026)</x:v>
      </x:c>
      <x:c r="J47" s="27" t="str">
        <x:v>Official source checked 2026-09-06</x:v>
      </x:c>
      <x:c r="K47" s="27" t="str">
        <x:v>Pre-February 2026 ICDR operating circular; retain for lineage and map current provisions to the February 9, 2026 Master Circular.</x:v>
      </x:c>
      <x:c r="L47" s="27" t="str">
        <x:v>Historical source retained; current parent recorded separately.</x:v>
      </x:c>
      <x:c r="M47" s="27" t="str">
        <x:v>https://www.sebi.gov.in/legal/circulars/mar-2021/streamlining-the-process-of-ipos-with-upi-in-asba-and-redressal-of-investors-grievances_49522.html</x:v>
      </x:c>
      <x:c r="N47" s="27" t="str">
        <x:v>https://www.sebi.gov.in/legal/master-circulars/feb-2026/master-circular-for-issue-of-capital-and-disclosure-requirements_99611.html</x:v>
      </x:c>
      <x:c r="O47" s="27" t="str">
        <x:v>Map historical source to CAP-LAW079 — ICDR Master Circular (2026); do not create a second live obligation.</x:v>
      </x:c>
      <x:c r="P47" s="27" t="str">
        <x:v>Common SEBI Overlay / Legal</x:v>
      </x:c>
      <x:c r="Q47" s="27" t="str">
        <x:v>P1 REVIEWED</x:v>
      </x:c>
    </x:row>
    <x:row r="48">
      <x:c r="A48" s="27" t="str">
        <x:v>CAP-LAW227</x:v>
      </x:c>
      <x:c r="B48" s="27" t="str">
        <x:v>INCLUDE – Listed Entity Core</x:v>
      </x:c>
      <x:c r="C48" s="27" t="str">
        <x:v>Framework for considering unaffected price for transactions upon confirmation of market rumour dated May 21, 2024</x:v>
      </x:c>
      <x:c r="D48" s="27" t="str">
        <x:v>CONSOLIDATED / LINEAGE ONLY</x:v>
      </x:c>
      <x:c r="E48" s="27" t="str">
        <x:v>RETAIN — SOURCE LINEAGE ONLY</x:v>
      </x:c>
      <x:c r="F48" s="27" t="str">
        <x:v>CAP-LAW083 — LODR Master Circular (2026)</x:v>
      </x:c>
      <x:c r="G48" s="27" t="str">
        <x:v>EQUITY_OR_APPLICABLE_LISTED_SECURITY</x:v>
      </x:c>
      <x:c r="H48" s="27" t="str">
        <x:v>Listed or proposed-to-be-listed securities as the instrument specifies</x:v>
      </x:c>
      <x:c r="I48" s="27" t="str">
        <x:v>CAP-LAW083 — LODR Master Circular (2026)</x:v>
      </x:c>
      <x:c r="J48" s="27" t="str">
        <x:v>Official source checked 2026-09-06</x:v>
      </x:c>
      <x:c r="K48" s="27" t="str">
        <x:v>Specified directions are incorporated in the January 30, 2026 LODR Master Circular; the appendix circulars stand rescinded to the relevant extent.</x:v>
      </x:c>
      <x:c r="L48" s="27" t="str">
        <x:v>Historical source retained; current parent recorded separately.</x:v>
      </x:c>
      <x:c r="M48" s="27" t="str">
        <x:v>https://www.sebi.gov.in/legal/circulars/may-2024/framework-for-considering-unaffected-price-for-transactions-upon-confirmation-of-market-rumour_83483.html</x:v>
      </x:c>
      <x:c r="N48" s="27" t="str">
        <x:v>https://www.sebi.gov.in/legal/master-circulars/jan-2026/master-circular-for-compliance-with-the-provisions-of-the-securities-and-exchange-board-of-india-listing-obligations-and-disclosure-requirements-regulations-2015-by-listed-entities_99432.html</x:v>
      </x:c>
      <x:c r="O48" s="27" t="str">
        <x:v>Map historical source to CAP-LAW083 — LODR Master Circular (2026); do not create a second live obligation.</x:v>
      </x:c>
      <x:c r="P48" s="27" t="str">
        <x:v>Common SEBI Overlay / Legal</x:v>
      </x:c>
      <x:c r="Q48" s="27" t="str">
        <x:v>P1 REVIEWED</x:v>
      </x:c>
    </x:row>
    <x:row r="49">
      <x:c r="A49" s="27" t="str">
        <x:v>CAP-LAW228</x:v>
      </x:c>
      <x:c r="B49" s="27" t="str">
        <x:v>INCLUDE – Listed Entity Core</x:v>
      </x:c>
      <x:c r="C49" s="27" t="str">
        <x:v>Relaxation from the applicability of the LODR Master Circular on non-compliance with Minimum Public Shareholding requirements dated April 7, 2026</x:v>
      </x:c>
      <x:c r="D49" s="27" t="str">
        <x:v>CURRENT SUPPLEMENTARY DIRECTION</x:v>
      </x:c>
      <x:c r="E49" s="27" t="str">
        <x:v>KEEP — CURRENT SUPPLEMENT</x:v>
      </x:c>
      <x:c r="F49" s="27" t="str">
        <x:v>CAP-LAW228</x:v>
      </x:c>
      <x:c r="G49" s="27" t="str">
        <x:v>EQUITY_OR_APPLICABLE_LISTED_SECURITY</x:v>
      </x:c>
      <x:c r="H49" s="27" t="str">
        <x:v>Listed or proposed-to-be-listed securities as the instrument specifies</x:v>
      </x:c>
      <x:c r="I49" s="27" t="str">
        <x:v>Relaxation from the applicability of the LODR Master Circular on non-compliance with Minimum Public Shareholding requirements dated April 7, 2026</x:v>
      </x:c>
      <x:c r="J49" s="27" t="str">
        <x:v>Official source checked 2026-09-06</x:v>
      </x:c>
      <x:c r="K49" s="27" t="str">
        <x:v>Issued after, or not displaced by, the applicable current master parent; retain as a current conditional supplement subject to its event/security trigger.</x:v>
      </x:c>
      <x:c r="L49" s="27" t="str">
        <x:v>No title/URL correction identified at P1 law-family review.</x:v>
      </x:c>
      <x:c r="M49" s="27" t="str">
        <x:v>https://www.sebi.gov.in/legal/circulars/apr-2026/relaxation-from-the-applicability-of-sebi-master-circular-for-compliance-with-the-provisions-of-the-sebi-listing-obligations-and-disclosure-requirements-regulations-2015-on-non-compliance-with-the-_100787.html</x:v>
      </x:c>
      <x:c r="N49" s="27" t="str">
        <x:v>https://www.sebi.gov.in/legal/circulars/apr-2026/relaxation-from-the-applicability-of-sebi-master-circular-for-compliance-with-the-provisions-of-the-sebi-listing-obligations-and-disclosure-requirements-regulations-2015-on-non-compliance-with-the-_100787.html</x:v>
      </x:c>
      <x:c r="O49" s="27" t="str">
        <x:v>P2: map only operative clauses, effective dates and event/security conditions.</x:v>
      </x:c>
      <x:c r="P49" s="27" t="str">
        <x:v>Common SEBI Overlay / Legal</x:v>
      </x:c>
      <x:c r="Q49" s="27" t="str">
        <x:v>P1 REVIEWED</x:v>
      </x:c>
    </x:row>
    <x:row r="50">
      <x:c r="A50" s="27" t="str">
        <x:v>CAP-LAW229</x:v>
      </x:c>
      <x:c r="B50" s="27" t="str">
        <x:v>INCLUDE – Listed Entity Core</x:v>
      </x:c>
      <x:c r="C50" s="27" t="str">
        <x:v>Implementation of recommendations of the Expert Committee for facilitating ease of doing business for listed entities dated December 31, 2024</x:v>
      </x:c>
      <x:c r="D50" s="27" t="str">
        <x:v>CONSOLIDATED / LINEAGE ONLY</x:v>
      </x:c>
      <x:c r="E50" s="27" t="str">
        <x:v>RETAIN — SOURCE LINEAGE ONLY</x:v>
      </x:c>
      <x:c r="F50" s="27" t="str">
        <x:v>CAP-LAW083 — LODR Master Circular (2026)</x:v>
      </x:c>
      <x:c r="G50" s="27" t="str">
        <x:v>EQUITY_OR_APPLICABLE_LISTED_SECURITY</x:v>
      </x:c>
      <x:c r="H50" s="27" t="str">
        <x:v>Listed or proposed-to-be-listed securities as the instrument specifies</x:v>
      </x:c>
      <x:c r="I50" s="27" t="str">
        <x:v>CAP-LAW083 — LODR Master Circular (2026)</x:v>
      </x:c>
      <x:c r="J50" s="27" t="str">
        <x:v>Official source checked 2026-09-06</x:v>
      </x:c>
      <x:c r="K50" s="27" t="str">
        <x:v>Specified directions are incorporated in the January 30, 2026 LODR Master Circular; the appendix circulars stand rescinded to the relevant extent.</x:v>
      </x:c>
      <x:c r="L50" s="27" t="str">
        <x:v>Historical source retained; current parent recorded separately.</x:v>
      </x:c>
      <x:c r="M50" s="27" t="str">
        <x:v>https://www.sebi.gov.in/legal/circulars/dec-2024/circular-for-implementation-of-recommendations-of-the-expert-committee-for-facilitating-ease-of-doing-business-for-listed-entities_90406.html</x:v>
      </x:c>
      <x:c r="N50" s="27" t="str">
        <x:v>https://www.sebi.gov.in/legal/master-circulars/jan-2026/master-circular-for-compliance-with-the-provisions-of-the-securities-and-exchange-board-of-india-listing-obligations-and-disclosure-requirements-regulations-2015-by-listed-entities_99432.html</x:v>
      </x:c>
      <x:c r="O50" s="27" t="str">
        <x:v>Map historical source to CAP-LAW083 — LODR Master Circular (2026); do not create a second live obligation.</x:v>
      </x:c>
      <x:c r="P50" s="27" t="str">
        <x:v>Common SEBI Overlay / Legal</x:v>
      </x:c>
      <x:c r="Q50" s="27" t="str">
        <x:v>P1 REVIEWED</x:v>
      </x:c>
    </x:row>
    <x:row r="51">
      <x:c r="A51" s="27" t="str">
        <x:v>CAP-LAW230</x:v>
      </x:c>
      <x:c r="B51" s="27" t="str">
        <x:v>INCLUDE – Listed Entity Core</x:v>
      </x:c>
      <x:c r="C51" s="27" t="str">
        <x:v>Industry Standards on Regulation 30 of the SEBI LODR Regulations dated February 25, 2025</x:v>
      </x:c>
      <x:c r="D51" s="27" t="str">
        <x:v>CONSOLIDATED / LINEAGE ONLY</x:v>
      </x:c>
      <x:c r="E51" s="27" t="str">
        <x:v>RETAIN — SOURCE LINEAGE ONLY</x:v>
      </x:c>
      <x:c r="F51" s="27" t="str">
        <x:v>CAP-LAW083 — LODR Master Circular (2026)</x:v>
      </x:c>
      <x:c r="G51" s="27" t="str">
        <x:v>EQUITY_OR_APPLICABLE_LISTED_SECURITY</x:v>
      </x:c>
      <x:c r="H51" s="27" t="str">
        <x:v>Listed or proposed-to-be-listed securities as the instrument specifies</x:v>
      </x:c>
      <x:c r="I51" s="27" t="str">
        <x:v>CAP-LAW083 — LODR Master Circular (2026)</x:v>
      </x:c>
      <x:c r="J51" s="27" t="str">
        <x:v>Official source checked 2026-09-06</x:v>
      </x:c>
      <x:c r="K51" s="27" t="str">
        <x:v>Specified directions are incorporated in the January 30, 2026 LODR Master Circular; the appendix circulars stand rescinded to the relevant extent.</x:v>
      </x:c>
      <x:c r="L51" s="27" t="str">
        <x:v>Historical source retained; current parent recorded separately.</x:v>
      </x:c>
      <x:c r="M51" s="27" t="str">
        <x:v>https://www.sebi.gov.in/legal/circulars/feb-2025/industry-standards-on-regulation-30-of-sebi-listing-obligations-and-disclosure-requirements-regulations-2015_92172.html</x:v>
      </x:c>
      <x:c r="N51" s="27" t="str">
        <x:v>https://www.sebi.gov.in/legal/master-circulars/jan-2026/master-circular-for-compliance-with-the-provisions-of-the-securities-and-exchange-board-of-india-listing-obligations-and-disclosure-requirements-regulations-2015-by-listed-entities_99432.html</x:v>
      </x:c>
      <x:c r="O51" s="27" t="str">
        <x:v>Map historical source to CAP-LAW083 — LODR Master Circular (2026); do not create a second live obligation.</x:v>
      </x:c>
      <x:c r="P51" s="27" t="str">
        <x:v>Common SEBI Overlay / Legal</x:v>
      </x:c>
      <x:c r="Q51" s="27" t="str">
        <x:v>P1 REVIEWED</x:v>
      </x:c>
    </x:row>
    <x:row r="52">
      <x:c r="A52" s="27" t="str">
        <x:v>CAP-LAW231</x:v>
      </x:c>
      <x:c r="B52" s="27" t="str">
        <x:v>INCLUDE – Listed Entity Core</x:v>
      </x:c>
      <x:c r="C52" s="27" t="str">
        <x:v>Minimum information to be provided to the Audit Committee and shareholders for approval of Related Party Transactions dated October 13, 2025</x:v>
      </x:c>
      <x:c r="D52" s="27" t="str">
        <x:v>CONSOLIDATED / LINEAGE ONLY</x:v>
      </x:c>
      <x:c r="E52" s="27" t="str">
        <x:v>RETAIN — SOURCE LINEAGE ONLY</x:v>
      </x:c>
      <x:c r="F52" s="27" t="str">
        <x:v>CAP-LAW083 — LODR Master Circular (2026)</x:v>
      </x:c>
      <x:c r="G52" s="27" t="str">
        <x:v>EQUITY_OR_APPLICABLE_LISTED_SECURITY</x:v>
      </x:c>
      <x:c r="H52" s="27" t="str">
        <x:v>Listed or proposed-to-be-listed securities as the instrument specifies</x:v>
      </x:c>
      <x:c r="I52" s="27" t="str">
        <x:v>CAP-LAW083 — LODR Master Circular (2026)</x:v>
      </x:c>
      <x:c r="J52" s="27" t="str">
        <x:v>Official source checked 2026-09-06</x:v>
      </x:c>
      <x:c r="K52" s="27" t="str">
        <x:v>Specified directions are incorporated in the January 30, 2026 LODR Master Circular; the appendix circulars stand rescinded to the relevant extent.</x:v>
      </x:c>
      <x:c r="L52" s="27" t="str">
        <x:v>Historical source retained; current parent recorded separately.</x:v>
      </x:c>
      <x:c r="M52" s="27" t="str">
        <x:v>https://www.sebi.gov.in/legal/circulars/oct-2025/minimum-information-to-be-provided-to-the-audit-committee-and-shareholders-for-approval-of-related-party-transactions_97281.html</x:v>
      </x:c>
      <x:c r="N52" s="27" t="str">
        <x:v>https://www.sebi.gov.in/legal/master-circulars/jan-2026/master-circular-for-compliance-with-the-provisions-of-the-securities-and-exchange-board-of-india-listing-obligations-and-disclosure-requirements-regulations-2015-by-listed-entities_99432.html</x:v>
      </x:c>
      <x:c r="O52" s="27" t="str">
        <x:v>Map historical source to CAP-LAW083 — LODR Master Circular (2026); do not create a second live obligation.</x:v>
      </x:c>
      <x:c r="P52" s="27" t="str">
        <x:v>Common SEBI Overlay / Legal</x:v>
      </x:c>
      <x:c r="Q52" s="27" t="str">
        <x:v>P1 REVIEWED</x:v>
      </x:c>
    </x:row>
    <x:row r="53">
      <x:c r="A53" s="27" t="str">
        <x:v>CAP-LAW232</x:v>
      </x:c>
      <x:c r="B53" s="27" t="str">
        <x:v>INCLUDE – Listed Entity Core</x:v>
      </x:c>
      <x:c r="C53" s="27" t="str">
        <x:v>Disclosure of material events or information under Regulations 30 and 30A of the SEBI LODR Regulations dated July 13, 2023</x:v>
      </x:c>
      <x:c r="D53" s="27" t="str">
        <x:v>CONSOLIDATED / LINEAGE ONLY</x:v>
      </x:c>
      <x:c r="E53" s="27" t="str">
        <x:v>RETAIN — SOURCE LINEAGE ONLY</x:v>
      </x:c>
      <x:c r="F53" s="27" t="str">
        <x:v>CAP-LAW083 — LODR Master Circular (2026)</x:v>
      </x:c>
      <x:c r="G53" s="27" t="str">
        <x:v>EQUITY_OR_APPLICABLE_LISTED_SECURITY</x:v>
      </x:c>
      <x:c r="H53" s="27" t="str">
        <x:v>Listed or proposed-to-be-listed securities as the instrument specifies</x:v>
      </x:c>
      <x:c r="I53" s="27" t="str">
        <x:v>CAP-LAW083 — LODR Master Circular (2026)</x:v>
      </x:c>
      <x:c r="J53" s="27" t="str">
        <x:v>Official source checked 2026-09-06</x:v>
      </x:c>
      <x:c r="K53" s="27" t="str">
        <x:v>Specified directions are incorporated in the January 30, 2026 LODR Master Circular; the appendix circulars stand rescinded to the relevant extent.</x:v>
      </x:c>
      <x:c r="L53" s="27" t="str">
        <x:v>Historical source retained; current parent recorded separately.</x:v>
      </x:c>
      <x:c r="M53" s="27" t="str">
        <x:v>https://www.sebi.gov.in/legal/circulars/jul-2023/disclosure-of-material-events-information-by-listed-entities-under-regulations-30-and-30a-of-securities-and-exchange-board-of-india-listing-obligations-and-disclosure-requirements-regulations-201-_73910.html</x:v>
      </x:c>
      <x:c r="N53" s="27" t="str">
        <x:v>https://www.sebi.gov.in/legal/master-circulars/jan-2026/master-circular-for-compliance-with-the-provisions-of-the-securities-and-exchange-board-of-india-listing-obligations-and-disclosure-requirements-regulations-2015-by-listed-entities_99432.html</x:v>
      </x:c>
      <x:c r="O53" s="27" t="str">
        <x:v>Map historical source to CAP-LAW083 — LODR Master Circular (2026); do not create a second live obligation.</x:v>
      </x:c>
      <x:c r="P53" s="27" t="str">
        <x:v>Common SEBI Overlay / Legal</x:v>
      </x:c>
      <x:c r="Q53" s="27" t="str">
        <x:v>P1 REVIEWED</x:v>
      </x:c>
    </x:row>
    <x:row r="54">
      <x:c r="A54" s="27" t="str">
        <x:v>CAP-LAW233</x:v>
      </x:c>
      <x:c r="B54" s="27" t="str">
        <x:v>INCLUDE – Listed Entity Core</x:v>
      </x:c>
      <x:c r="C54" s="27" t="str">
        <x:v>Format of compliance report on Corporate Governance by listed entities dated May 31, 2021</x:v>
      </x:c>
      <x:c r="D54" s="27" t="str">
        <x:v>CONSOLIDATED / LINEAGE ONLY</x:v>
      </x:c>
      <x:c r="E54" s="27" t="str">
        <x:v>RETAIN — SOURCE LINEAGE ONLY</x:v>
      </x:c>
      <x:c r="F54" s="27" t="str">
        <x:v>CAP-LAW083 — LODR Master Circular (2026)</x:v>
      </x:c>
      <x:c r="G54" s="27" t="str">
        <x:v>EQUITY_OR_APPLICABLE_LISTED_SECURITY</x:v>
      </x:c>
      <x:c r="H54" s="27" t="str">
        <x:v>Listed or proposed-to-be-listed securities as the instrument specifies</x:v>
      </x:c>
      <x:c r="I54" s="27" t="str">
        <x:v>CAP-LAW083 — LODR Master Circular (2026)</x:v>
      </x:c>
      <x:c r="J54" s="27" t="str">
        <x:v>Official source checked 2026-09-06</x:v>
      </x:c>
      <x:c r="K54" s="27" t="str">
        <x:v>Specified directions are incorporated in the January 30, 2026 LODR Master Circular; the appendix circulars stand rescinded to the relevant extent.</x:v>
      </x:c>
      <x:c r="L54" s="27" t="str">
        <x:v>Historical source retained; current parent recorded separately.</x:v>
      </x:c>
      <x:c r="M54" s="27" t="str">
        <x:v>https://www.sebi.gov.in/legal/circulars/may-2021/format-of-compliance-report-on-corporate-governance-by-listed-entities_50338.html</x:v>
      </x:c>
      <x:c r="N54" s="27" t="str">
        <x:v>https://www.sebi.gov.in/legal/master-circulars/jan-2026/master-circular-for-compliance-with-the-provisions-of-the-securities-and-exchange-board-of-india-listing-obligations-and-disclosure-requirements-regulations-2015-by-listed-entities_99432.html</x:v>
      </x:c>
      <x:c r="O54" s="27" t="str">
        <x:v>Map historical source to CAP-LAW083 — LODR Master Circular (2026); do not create a second live obligation.</x:v>
      </x:c>
      <x:c r="P54" s="27" t="str">
        <x:v>Common SEBI Overlay / Legal</x:v>
      </x:c>
      <x:c r="Q54" s="27" t="str">
        <x:v>P1 REVIEWED</x:v>
      </x:c>
    </x:row>
    <x:row r="55">
      <x:c r="A55" s="27" t="str">
        <x:v>CAP-LAW234</x:v>
      </x:c>
      <x:c r="B55" s="27" t="str">
        <x:v>INCLUDE – Listed Entity Core</x:v>
      </x:c>
      <x:c r="C55" s="27" t="str">
        <x:v>Format for annual secretarial audit report and annual secretarial compliance report for listed entities and material subsidiaries dated February 8, 2019</x:v>
      </x:c>
      <x:c r="D55" s="27" t="str">
        <x:v>CONSOLIDATED / LINEAGE ONLY</x:v>
      </x:c>
      <x:c r="E55" s="27" t="str">
        <x:v>RETAIN — SOURCE LINEAGE ONLY</x:v>
      </x:c>
      <x:c r="F55" s="27" t="str">
        <x:v>CAP-LAW083 — LODR Master Circular (2026)</x:v>
      </x:c>
      <x:c r="G55" s="27" t="str">
        <x:v>EQUITY_OR_APPLICABLE_LISTED_SECURITY</x:v>
      </x:c>
      <x:c r="H55" s="27" t="str">
        <x:v>Listed or proposed-to-be-listed securities as the instrument specifies</x:v>
      </x:c>
      <x:c r="I55" s="27" t="str">
        <x:v>CAP-LAW083 — LODR Master Circular (2026)</x:v>
      </x:c>
      <x:c r="J55" s="27" t="str">
        <x:v>Official source checked 2026-09-06</x:v>
      </x:c>
      <x:c r="K55" s="27" t="str">
        <x:v>Specified directions are incorporated in the January 30, 2026 LODR Master Circular; the appendix circulars stand rescinded to the relevant extent.</x:v>
      </x:c>
      <x:c r="L55" s="27" t="str">
        <x:v>Historical source retained; current parent recorded separately.</x:v>
      </x:c>
      <x:c r="M55" s="27" t="str">
        <x:v>https://www.sebi.gov.in/legal/circulars/feb-2019/format-for-annual-secretarial-audit-report-and-annual-secretarial-compliance-report-for-listed-entities-and-their-material-subsidiaries_42015.html</x:v>
      </x:c>
      <x:c r="N55" s="27" t="str">
        <x:v>https://www.sebi.gov.in/legal/master-circulars/jan-2026/master-circular-for-compliance-with-the-provisions-of-the-securities-and-exchange-board-of-india-listing-obligations-and-disclosure-requirements-regulations-2015-by-listed-entities_99432.html</x:v>
      </x:c>
      <x:c r="O55" s="27" t="str">
        <x:v>Map historical source to CAP-LAW083 — LODR Master Circular (2026); do not create a second live obligation.</x:v>
      </x:c>
      <x:c r="P55" s="27" t="str">
        <x:v>Common SEBI Overlay / Legal</x:v>
      </x:c>
      <x:c r="Q55" s="27" t="str">
        <x:v>P1 REVIEWED</x:v>
      </x:c>
    </x:row>
    <x:row r="56">
      <x:c r="A56" s="27" t="str">
        <x:v>CAP-LAW235</x:v>
      </x:c>
      <x:c r="B56" s="27" t="str">
        <x:v>INCLUDE – Listed Entity Core</x:v>
      </x:c>
      <x:c r="C56" s="27" t="str">
        <x:v>Disclosure of shareholding pattern of promoters and promoter-group entities dated August 13, 2021</x:v>
      </x:c>
      <x:c r="D56" s="27" t="str">
        <x:v>CONSOLIDATED / LINEAGE ONLY</x:v>
      </x:c>
      <x:c r="E56" s="27" t="str">
        <x:v>RETAIN — SOURCE LINEAGE ONLY</x:v>
      </x:c>
      <x:c r="F56" s="27" t="str">
        <x:v>CAP-LAW083 — LODR Master Circular (2026)</x:v>
      </x:c>
      <x:c r="G56" s="27" t="str">
        <x:v>EQUITY_OR_APPLICABLE_LISTED_SECURITY</x:v>
      </x:c>
      <x:c r="H56" s="27" t="str">
        <x:v>Listed or proposed-to-be-listed securities as the instrument specifies</x:v>
      </x:c>
      <x:c r="I56" s="27" t="str">
        <x:v>CAP-LAW083 — LODR Master Circular (2026)</x:v>
      </x:c>
      <x:c r="J56" s="27" t="str">
        <x:v>Official source checked 2026-09-06</x:v>
      </x:c>
      <x:c r="K56" s="27" t="str">
        <x:v>Specified directions are incorporated in the January 30, 2026 LODR Master Circular; the appendix circulars stand rescinded to the relevant extent.</x:v>
      </x:c>
      <x:c r="L56" s="27" t="str">
        <x:v>Historical source retained; current parent recorded separately.</x:v>
      </x:c>
      <x:c r="M56" s="27" t="str">
        <x:v>https://www.sebi.gov.in/legal/circulars/aug-2021/disclosure-of-shareholding-pattern-of-promoter-s-and-promoter-group-entities_51847.html</x:v>
      </x:c>
      <x:c r="N56" s="27" t="str">
        <x:v>https://www.sebi.gov.in/legal/master-circulars/jan-2026/master-circular-for-compliance-with-the-provisions-of-the-securities-and-exchange-board-of-india-listing-obligations-and-disclosure-requirements-regulations-2015-by-listed-entities_99432.html</x:v>
      </x:c>
      <x:c r="O56" s="27" t="str">
        <x:v>Map historical source to CAP-LAW083 — LODR Master Circular (2026); do not create a second live obligation.</x:v>
      </x:c>
      <x:c r="P56" s="27" t="str">
        <x:v>Common SEBI Overlay / Legal</x:v>
      </x:c>
      <x:c r="Q56" s="27" t="str">
        <x:v>P1 REVIEWED</x:v>
      </x:c>
    </x:row>
    <x:row r="57">
      <x:c r="A57" s="27" t="str">
        <x:v>CAP-LAW236</x:v>
      </x:c>
      <x:c r="B57" s="27" t="str">
        <x:v>INCLUDE – Listed Entity Core</x:v>
      </x:c>
      <x:c r="C57" s="27" t="str">
        <x:v>Disclosure of significant beneficial ownership in the shareholding pattern dated December 7, 2018</x:v>
      </x:c>
      <x:c r="D57" s="27" t="str">
        <x:v>CONSOLIDATED / LINEAGE ONLY</x:v>
      </x:c>
      <x:c r="E57" s="27" t="str">
        <x:v>RETAIN — SOURCE LINEAGE ONLY</x:v>
      </x:c>
      <x:c r="F57" s="27" t="str">
        <x:v>CAP-LAW083 — LODR Master Circular (2026)</x:v>
      </x:c>
      <x:c r="G57" s="27" t="str">
        <x:v>EQUITY_OR_APPLICABLE_LISTED_SECURITY</x:v>
      </x:c>
      <x:c r="H57" s="27" t="str">
        <x:v>Listed or proposed-to-be-listed securities as the instrument specifies</x:v>
      </x:c>
      <x:c r="I57" s="27" t="str">
        <x:v>CAP-LAW083 — LODR Master Circular (2026)</x:v>
      </x:c>
      <x:c r="J57" s="27" t="str">
        <x:v>Official source checked 2026-09-06</x:v>
      </x:c>
      <x:c r="K57" s="27" t="str">
        <x:v>Specified directions are incorporated in the January 30, 2026 LODR Master Circular; the appendix circulars stand rescinded to the relevant extent.</x:v>
      </x:c>
      <x:c r="L57" s="27" t="str">
        <x:v>Historical source retained; current parent recorded separately.</x:v>
      </x:c>
      <x:c r="M57" s="27" t="str">
        <x:v>https://www.sebi.gov.in/legal/circulars/dec-2018/disclosure-of-significant-beneficial-ownership-in-the-shareholding-pattern_41245.html</x:v>
      </x:c>
      <x:c r="N57" s="27" t="str">
        <x:v>https://www.sebi.gov.in/legal/master-circulars/jan-2026/master-circular-for-compliance-with-the-provisions-of-the-securities-and-exchange-board-of-india-listing-obligations-and-disclosure-requirements-regulations-2015-by-listed-entities_99432.html</x:v>
      </x:c>
      <x:c r="O57" s="27" t="str">
        <x:v>Map historical source to CAP-LAW083 — LODR Master Circular (2026); do not create a second live obligation.</x:v>
      </x:c>
      <x:c r="P57" s="27" t="str">
        <x:v>Common SEBI Overlay / Legal</x:v>
      </x:c>
      <x:c r="Q57" s="27" t="str">
        <x:v>P1 REVIEWED</x:v>
      </x:c>
    </x:row>
    <x:row r="58">
      <x:c r="A58" s="27" t="str">
        <x:v>CAP-LAW237</x:v>
      </x:c>
      <x:c r="B58" s="27" t="str">
        <x:v>INCLUDE – Listed Entity Core</x:v>
      </x:c>
      <x:c r="C58" s="27" t="str">
        <x:v>Master Circular for Substantial Acquisition of Shares and Takeovers dated February 16, 2023</x:v>
      </x:c>
      <x:c r="D58" s="27" t="str">
        <x:v>CURRENT CANONICAL PARENT</x:v>
      </x:c>
      <x:c r="E58" s="27" t="str">
        <x:v>KEEP — CURRENT CANONICAL</x:v>
      </x:c>
      <x:c r="F58" s="27" t="str">
        <x:v>CAP-LAW237</x:v>
      </x:c>
      <x:c r="G58" s="27" t="str">
        <x:v>EQUITY_OR_APPLICABLE_LISTED_SECURITY</x:v>
      </x:c>
      <x:c r="H58" s="27" t="str">
        <x:v>Listed or proposed-to-be-listed securities as the instrument specifies</x:v>
      </x:c>
      <x:c r="I58" s="27" t="str">
        <x:v>Master Circular for Substantial Acquisition of Shares and Takeovers dated February 16, 2023</x:v>
      </x:c>
      <x:c r="J58" s="27" t="str">
        <x:v>Dated 2023-02-16</x:v>
      </x:c>
      <x:c r="K58" s="27" t="str">
        <x:v>Authoritative current instrument confirmed in the official SEBI legal library; retain at law-family level with security/status/event gating.</x:v>
      </x:c>
      <x:c r="L58" s="27" t="str">
        <x:v>No title/URL correction identified at P1 law-family review.</x:v>
      </x:c>
      <x:c r="M58" s="27" t="str">
        <x:v>https://www.sebi.gov.in/legal/master-circulars/feb-2023/master-circular-for-substantial-acquisition-of-shares-and-takeovers_68091.html</x:v>
      </x:c>
      <x:c r="N58" s="27" t="str">
        <x:v>https://www.sebi.gov.in/legal/master-circulars/feb-2023/master-circular-for-substantial-acquisition-of-shares-and-takeovers_68091.html</x:v>
      </x:c>
      <x:c r="O58" s="27" t="str">
        <x:v>P2: map current operative provisions and exemptions; do not use source trigger text blindly.</x:v>
      </x:c>
      <x:c r="P58" s="27" t="str">
        <x:v>Common SEBI Overlay / Legal</x:v>
      </x:c>
      <x:c r="Q58" s="27" t="str">
        <x:v>P1 REVIEWED</x:v>
      </x:c>
    </x:row>
    <x:row r="59">
      <x:c r="A59" s="27" t="str">
        <x:v>CAP-LAW238</x:v>
      </x:c>
      <x:c r="B59" s="27" t="str">
        <x:v>INCLUDE – Listed Entity Core</x:v>
      </x:c>
      <x:c r="C59" s="27" t="str">
        <x:v>Online Filing System for reports under Regulation 10(7) of the SAST Regulations dated March 20, 2025</x:v>
      </x:c>
      <x:c r="D59" s="27" t="str">
        <x:v>CURRENT SUPPLEMENTARY DIRECTION</x:v>
      </x:c>
      <x:c r="E59" s="27" t="str">
        <x:v>KEEP — CURRENT SUPPLEMENT</x:v>
      </x:c>
      <x:c r="F59" s="27" t="str">
        <x:v>CAP-LAW238</x:v>
      </x:c>
      <x:c r="G59" s="27" t="str">
        <x:v>EQUITY_OR_APPLICABLE_LISTED_SECURITY</x:v>
      </x:c>
      <x:c r="H59" s="27" t="str">
        <x:v>Listed or proposed-to-be-listed securities as the instrument specifies</x:v>
      </x:c>
      <x:c r="I59" s="27" t="str">
        <x:v>Online Filing System for reports under Regulation 10(7) of the SAST Regulations dated March 20, 2025</x:v>
      </x:c>
      <x:c r="J59" s="27" t="str">
        <x:v>Official source checked 2026-09-06</x:v>
      </x:c>
      <x:c r="K59" s="27" t="str">
        <x:v>Issued after, or not displaced by, the applicable current master parent; retain as a current conditional supplement subject to its event/security trigger.</x:v>
      </x:c>
      <x:c r="L59" s="27" t="str">
        <x:v>No title/URL correction identified at P1 law-family review.</x:v>
      </x:c>
      <x:c r="M59" s="27" t="str">
        <x:v>https://www.sebi.gov.in/legal/circulars/mar-2025/online-filing-system-for-reports-filed-under-regulation-10-7-of-sebi-substantial-acquisition-of-shares-and-takeovers-regulations-2011_92791.html</x:v>
      </x:c>
      <x:c r="N59" s="27" t="str">
        <x:v>https://www.sebi.gov.in/legal/circulars/mar-2025/online-filing-system-for-reports-filed-under-regulation-10-7-of-sebi-substantial-acquisition-of-shares-and-takeovers-regulations-2011_92791.html</x:v>
      </x:c>
      <x:c r="O59" s="27" t="str">
        <x:v>P2: map only operative clauses, effective dates and event/security conditions.</x:v>
      </x:c>
      <x:c r="P59" s="27" t="str">
        <x:v>Common SEBI Overlay / Legal</x:v>
      </x:c>
      <x:c r="Q59" s="27" t="str">
        <x:v>P1 REVIEWED</x:v>
      </x:c>
    </x:row>
    <x:row r="60">
      <x:c r="A60" s="27" t="str">
        <x:v>CAP-LAW239</x:v>
      </x:c>
      <x:c r="B60" s="27" t="str">
        <x:v>INCLUDE – Conditional Corporate Action</x:v>
      </x:c>
      <x:c r="C60" s="27" t="str">
        <x:v>Operationalisation of freezing of promoter holdings at ISIN level under the Buy-back Regulations dated July 21, 2026</x:v>
      </x:c>
      <x:c r="D60" s="27" t="str">
        <x:v>CURRENT SUPPLEMENTARY DIRECTION</x:v>
      </x:c>
      <x:c r="E60" s="27" t="str">
        <x:v>KEEP — CURRENT SUPPLEMENT</x:v>
      </x:c>
      <x:c r="F60" s="27" t="str">
        <x:v>CAP-LAW239</x:v>
      </x:c>
      <x:c r="G60" s="27" t="str">
        <x:v>ISSUE_OR_CORPORATE_ACTION</x:v>
      </x:c>
      <x:c r="H60" s="27" t="str">
        <x:v>Specified/equity securities; event-specific</x:v>
      </x:c>
      <x:c r="I60" s="27" t="str">
        <x:v>Operationalisation of freezing of promoter holdings at ISIN level under the Buy-back Regulations dated July 21, 2026</x:v>
      </x:c>
      <x:c r="J60" s="27" t="str">
        <x:v>Official source checked 2026-09-06</x:v>
      </x:c>
      <x:c r="K60" s="27" t="str">
        <x:v>Issued after, or not displaced by, the applicable current master parent; retain as a current conditional supplement subject to its event/security trigger.</x:v>
      </x:c>
      <x:c r="L60" s="27" t="str">
        <x:v>No title/URL correction identified at P1 law-family review.</x:v>
      </x:c>
      <x:c r="M60" s="27" t="str">
        <x:v>https://www.sebi.gov.in/legal/circulars/jul-2026/operationalisation-of-freezing-of-holdings-of-promoter-and-promoter-group-including-their-associates-promoter-holdings-at-the-isin-level-under-regulation-24-i-ea-of-the-sebi-buy-back-of-securitie-_102978.html</x:v>
      </x:c>
      <x:c r="N60" s="27" t="str">
        <x:v>https://www.sebi.gov.in/legal/circulars/jul-2026/operationalisation-of-freezing-of-holdings-of-promoter-and-promoter-group-including-their-associates-promoter-holdings-at-the-isin-level-under-regulation-24-i-ea-of-the-sebi-buy-back-of-securitie-_102978.html</x:v>
      </x:c>
      <x:c r="O60" s="27" t="str">
        <x:v>P2: map only operative clauses, effective dates and event/security conditions.</x:v>
      </x:c>
      <x:c r="P60" s="27" t="str">
        <x:v>Common SEBI Overlay / Legal</x:v>
      </x:c>
      <x:c r="Q60" s="27" t="str">
        <x:v>P1 REVIEWED</x:v>
      </x:c>
    </x:row>
    <x:row r="61">
      <x:c r="A61" s="27" t="str">
        <x:v>CAP-LAW246</x:v>
      </x:c>
      <x:c r="B61" s="27" t="str">
        <x:v>INCLUDE – Debt/Security-Type</x:v>
      </x:c>
      <x:c r="C61" s="27" t="str">
        <x:v>Reduction in the timeline for listing of debt securities and Non-convertible Redeemable Preference Shares to T+3 working days from existing T+6 working days dated September 26, 2024</x:v>
      </x:c>
      <x:c r="D61" s="27" t="str">
        <x:v>CONSOLIDATED / LINEAGE ONLY</x:v>
      </x:c>
      <x:c r="E61" s="27" t="str">
        <x:v>RETAIN — SOURCE LINEAGE ONLY</x:v>
      </x:c>
      <x:c r="F61" s="27" t="str">
        <x:v>CAP-LAW085 — NCS/SDI/SR/CP Master Circular (2025)</x:v>
      </x:c>
      <x:c r="G61" s="27" t="str">
        <x:v>DEBT_OR_OTHER_SECURITY_LISTED</x:v>
      </x:c>
      <x:c r="H61" s="27" t="str">
        <x:v>NCS / NCRPS / debt / CP as specified</x:v>
      </x:c>
      <x:c r="I61" s="27" t="str">
        <x:v>CAP-LAW085 — NCS/SDI/SR/CP Master Circular (2025)</x:v>
      </x:c>
      <x:c r="J61" s="27" t="str">
        <x:v>Official source checked 2026-09-06</x:v>
      </x:c>
      <x:c r="K61" s="27" t="str">
        <x:v>Earlier debt issuance direction; retain for lineage and map the current provision to the October 15, 2025 Master Circular.</x:v>
      </x:c>
      <x:c r="L61" s="27" t="str">
        <x:v>Historical source retained; current parent recorded separately.</x:v>
      </x:c>
      <x:c r="M61" s="27" t="str">
        <x:v>https://www.sebi.gov.in/legal/circulars/sep-2024/reduction-in-the-timeline-for-listing-of-debt-securities-and-non-convertible-redeemable-preference-shares-to-t-3-working-days-from-existing-t-6-working-days-as-an-option-to-issuers-for-a-period-of-_87014.html</x:v>
      </x:c>
      <x:c r="N61" s="27" t="str">
        <x:v>https://www.sebi.gov.in/legal/master-circulars/oct-2025/master-circular-for-issue-and-listing-of-non-convertible-securities-securitised-debt-instruments-security-receipts-municipal-debt-securities-and-commercial-paper_97343.html</x:v>
      </x:c>
      <x:c r="O61" s="27" t="str">
        <x:v>Map historical source to CAP-LAW085 — NCS/SDI/SR/CP Master Circular (2025); do not create a second live obligation.</x:v>
      </x:c>
      <x:c r="P61" s="27" t="str">
        <x:v>Common SEBI Overlay / Legal</x:v>
      </x:c>
      <x:c r="Q61" s="27" t="str">
        <x:v>P1 REVIEWED</x:v>
      </x:c>
    </x:row>
    <x:row r="62">
      <x:c r="A62" s="27" t="str">
        <x:v>CAP-LAW247</x:v>
      </x:c>
      <x:c r="B62" s="27" t="str">
        <x:v>INCLUDE – Debt/Security-Type</x:v>
      </x:c>
      <x:c r="C62" s="27" t="str">
        <x:v>Modification in the conditions specified for reduction in denomination of debt securities dated December 18, 2025</x:v>
      </x:c>
      <x:c r="D62" s="27" t="str">
        <x:v>CURRENT SUPPLEMENTARY DIRECTION</x:v>
      </x:c>
      <x:c r="E62" s="27" t="str">
        <x:v>KEEP — CURRENT SUPPLEMENT</x:v>
      </x:c>
      <x:c r="F62" s="27" t="str">
        <x:v>CAP-LAW247</x:v>
      </x:c>
      <x:c r="G62" s="27" t="str">
        <x:v>DEBT_OR_OTHER_SECURITY_LISTED</x:v>
      </x:c>
      <x:c r="H62" s="27" t="str">
        <x:v>NCS / NCRPS / debt / CP as specified</x:v>
      </x:c>
      <x:c r="I62" s="27" t="str">
        <x:v>Modification in the conditions specified for reduction in denomination of debt securities dated December 18, 2025</x:v>
      </x:c>
      <x:c r="J62" s="27" t="str">
        <x:v>Official source checked 2026-09-06</x:v>
      </x:c>
      <x:c r="K62" s="27" t="str">
        <x:v>Issued after, or not displaced by, the applicable current master parent; retain as a current conditional supplement subject to its event/security trigger.</x:v>
      </x:c>
      <x:c r="L62" s="27" t="str">
        <x:v>No title/URL correction identified at P1 law-family review.</x:v>
      </x:c>
      <x:c r="M62" s="27" t="str">
        <x:v>https://www.sebi.gov.in/legal/circulars/dec-2025/modification-in-the-conditions-specified-for-reduction-in-denomination-of-debt-securities_98463.html</x:v>
      </x:c>
      <x:c r="N62" s="27" t="str">
        <x:v>https://www.sebi.gov.in/legal/circulars/dec-2025/modification-in-the-conditions-specified-for-reduction-in-denomination-of-debt-securities_98463.html</x:v>
      </x:c>
      <x:c r="O62" s="27" t="str">
        <x:v>P2: map only operative clauses, effective dates and event/security conditions.</x:v>
      </x:c>
      <x:c r="P62" s="27" t="str">
        <x:v>Common SEBI Overlay / Legal</x:v>
      </x:c>
      <x:c r="Q62" s="27" t="str">
        <x:v>P1 REVIEWED</x:v>
      </x:c>
    </x:row>
    <x:row r="63">
      <x:c r="A63" s="27" t="str">
        <x:v>CAP-LAW248</x:v>
      </x:c>
      <x:c r="B63" s="27" t="str">
        <x:v>INCLUDE – Debt/Security-Type</x:v>
      </x:c>
      <x:c r="C63" s="27" t="str">
        <x:v>Mandating periodic disclosure requirements- Securitised Debt Instruments (SDIs) dated December 16, 2025</x:v>
      </x:c>
      <x:c r="D63" s="27" t="str">
        <x:v>CURRENT SUPPLEMENTARY DIRECTION</x:v>
      </x:c>
      <x:c r="E63" s="27" t="str">
        <x:v>KEEP — CURRENT SUPPLEMENT</x:v>
      </x:c>
      <x:c r="F63" s="27" t="str">
        <x:v>CAP-LAW248</x:v>
      </x:c>
      <x:c r="G63" s="27" t="str">
        <x:v>DEBT_OR_OTHER_SECURITY_LISTED</x:v>
      </x:c>
      <x:c r="H63" s="27" t="str">
        <x:v>NCS / NCRPS / debt / CP as specified</x:v>
      </x:c>
      <x:c r="I63" s="27" t="str">
        <x:v>Mandating periodic disclosure requirements- Securitised Debt Instruments (SDIs) dated December 16, 2025</x:v>
      </x:c>
      <x:c r="J63" s="27" t="str">
        <x:v>Official source checked 2026-09-06</x:v>
      </x:c>
      <x:c r="K63" s="27" t="str">
        <x:v>Issued after, or not displaced by, the applicable current master parent; retain as a current conditional supplement subject to its event/security trigger.</x:v>
      </x:c>
      <x:c r="L63" s="27" t="str">
        <x:v>No title/URL correction identified at P1 law-family review.</x:v>
      </x:c>
      <x:c r="M63" s="27" t="str">
        <x:v>https://www.sebi.gov.in/legal/circulars/dec-2025/mandating-periodic-disclosure-requirements-securitised-debt-instruments-sdis-_98409.html</x:v>
      </x:c>
      <x:c r="N63" s="27" t="str">
        <x:v>https://www.sebi.gov.in/legal/circulars/dec-2025/mandating-periodic-disclosure-requirements-securitised-debt-instruments-sdis-_98409.html</x:v>
      </x:c>
      <x:c r="O63" s="27" t="str">
        <x:v>P2: map only operative clauses, effective dates and event/security conditions.</x:v>
      </x:c>
      <x:c r="P63" s="27" t="str">
        <x:v>Common SEBI Overlay / Legal</x:v>
      </x:c>
      <x:c r="Q63" s="27" t="str">
        <x:v>P1 REVIEWED</x:v>
      </x:c>
    </x:row>
    <x:row r="64">
      <x:c r="A64" s="27" t="str">
        <x:v>CAP-LAW249</x:v>
      </x:c>
      <x:c r="B64" s="27" t="str">
        <x:v>INCLUDE – Debt/Security-Type</x:v>
      </x:c>
      <x:c r="C64" s="27" t="str">
        <x:v>Revised Norms for appointment of an independent third-party reviewer/ certifier for green debt security dated February 27, 2026</x:v>
      </x:c>
      <x:c r="D64" s="27" t="str">
        <x:v>CURRENT SUPPLEMENTARY DIRECTION</x:v>
      </x:c>
      <x:c r="E64" s="27" t="str">
        <x:v>KEEP — CURRENT SUPPLEMENT</x:v>
      </x:c>
      <x:c r="F64" s="27" t="str">
        <x:v>CAP-LAW249</x:v>
      </x:c>
      <x:c r="G64" s="27" t="str">
        <x:v>DEBT_OR_OTHER_SECURITY_LISTED</x:v>
      </x:c>
      <x:c r="H64" s="27" t="str">
        <x:v>NCS / NCRPS / debt / CP as specified</x:v>
      </x:c>
      <x:c r="I64" s="27" t="str">
        <x:v>Revised Norms for appointment of an independent third-party reviewer/ certifier for green debt security dated February 27, 2026</x:v>
      </x:c>
      <x:c r="J64" s="27" t="str">
        <x:v>Official source checked 2026-09-06</x:v>
      </x:c>
      <x:c r="K64" s="27" t="str">
        <x:v>Issued after, or not displaced by, the applicable current master parent; retain as a current conditional supplement subject to its event/security trigger.</x:v>
      </x:c>
      <x:c r="L64" s="27" t="str">
        <x:v>No title/URL correction identified at P1 law-family review.</x:v>
      </x:c>
      <x:c r="M64" s="27" t="str">
        <x:v>https://www.sebi.gov.in/legal/circulars/feb-2026/revised-norms-for-appointment-of-an-independent-third-party-reviewer-certifier-for-green-debt-security_100043.html</x:v>
      </x:c>
      <x:c r="N64" s="27" t="str">
        <x:v>https://www.sebi.gov.in/legal/circulars/feb-2026/revised-norms-for-appointment-of-an-independent-third-party-reviewer-certifier-for-green-debt-security_100043.html</x:v>
      </x:c>
      <x:c r="O64" s="27" t="str">
        <x:v>P2: map only operative clauses, effective dates and event/security conditions.</x:v>
      </x:c>
      <x:c r="P64" s="27" t="str">
        <x:v>Common SEBI Overlay / Legal</x:v>
      </x:c>
      <x:c r="Q64" s="27" t="str">
        <x:v>P1 REVIEWED</x:v>
      </x:c>
    </x:row>
    <x:row r="65">
      <x:c r="A65" s="27" t="str">
        <x:v>CAP-LAW250</x:v>
      </x:c>
      <x:c r="B65" s="27" t="str">
        <x:v>INCLUDE – Debt/Security-Type</x:v>
      </x:c>
      <x:c r="C65" s="27" t="str">
        <x:v>Revised disclosure requirements for issuance and listing of Green Debt Securities dated February 6, 2023</x:v>
      </x:c>
      <x:c r="D65" s="27" t="str">
        <x:v>CONSOLIDATED / LINEAGE ONLY</x:v>
      </x:c>
      <x:c r="E65" s="27" t="str">
        <x:v>RETAIN — SOURCE LINEAGE ONLY</x:v>
      </x:c>
      <x:c r="F65" s="27" t="str">
        <x:v>CAP-LAW085 — NCS/SDI/SR/CP Master Circular (2025)</x:v>
      </x:c>
      <x:c r="G65" s="27" t="str">
        <x:v>DEBT_OR_OTHER_SECURITY_LISTED</x:v>
      </x:c>
      <x:c r="H65" s="27" t="str">
        <x:v>NCS / NCRPS / debt / CP as specified</x:v>
      </x:c>
      <x:c r="I65" s="27" t="str">
        <x:v>CAP-LAW085 — NCS/SDI/SR/CP Master Circular (2025)</x:v>
      </x:c>
      <x:c r="J65" s="27" t="str">
        <x:v>Official source checked 2026-09-06</x:v>
      </x:c>
      <x:c r="K65" s="27" t="str">
        <x:v>Earlier debt issuance direction; retain for lineage and map the current provision to the October 15, 2025 Master Circular.</x:v>
      </x:c>
      <x:c r="L65" s="27" t="str">
        <x:v>Historical source retained; current parent recorded separately.</x:v>
      </x:c>
      <x:c r="M65" s="27" t="str">
        <x:v>https://www.sebi.gov.in/legal/circulars/feb-2023/revised-disclosure-requirements-for-issuance-and-listing-of-green-debt-securities_67837.html</x:v>
      </x:c>
      <x:c r="N65" s="27" t="str">
        <x:v>https://www.sebi.gov.in/legal/master-circulars/oct-2025/master-circular-for-issue-and-listing-of-non-convertible-securities-securitised-debt-instruments-security-receipts-municipal-debt-securities-and-commercial-paper_97343.html</x:v>
      </x:c>
      <x:c r="O65" s="27" t="str">
        <x:v>Map historical source to CAP-LAW085 — NCS/SDI/SR/CP Master Circular (2025); do not create a second live obligation.</x:v>
      </x:c>
      <x:c r="P65" s="27" t="str">
        <x:v>Common SEBI Overlay / Legal</x:v>
      </x:c>
      <x:c r="Q65" s="27" t="str">
        <x:v>P1 REVIEWED</x:v>
      </x:c>
    </x:row>
    <x:row r="66">
      <x:c r="A66" s="27" t="str">
        <x:v>CAP-LAW264</x:v>
      </x:c>
      <x:c r="B66" s="27" t="str">
        <x:v>HOLD – Applicability Review</x:v>
      </x:c>
      <x:c r="C66" s="27" t="str">
        <x:v>Extension of timelines with respect to compliance of Digital Accessibility Circulars dated July 31, 2026</x:v>
      </x:c>
      <x:c r="D66" s="27" t="str">
        <x:v>ROLE-BOUND — EXCLUDE FROM LISTING OVERLAY</x:v>
      </x:c>
      <x:c r="E66" s="27" t="str">
        <x:v>EXCLUDE — CAPITAL MARKETS ROLE LAYER</x:v>
      </x:c>
      <x:c r="F66" s="27" t="str">
        <x:v>None in Common Listed-Entity Overlay</x:v>
      </x:c>
      <x:c r="G66" s="27" t="str">
        <x:v>SEBI_REGISTERED_ROLE_ONLY</x:v>
      </x:c>
      <x:c r="H66" s="27" t="str">
        <x:v>Registered intermediary / MII / specialist role</x:v>
      </x:c>
      <x:c r="I66" s="27" t="str">
        <x:v>Extension of timelines with respect to compliance of Digital Accessibility Circulars dated July 31, 2026</x:v>
      </x:c>
      <x:c r="J66" s="27" t="str">
        <x:v>Official source checked 2026-09-06</x:v>
      </x:c>
      <x:c r="K66" s="27" t="str">
        <x:v>The underlying digital-accessibility circular defines regulated entities as registered/recognised intermediaries and MIIs; listed status alone is outside that definition.</x:v>
      </x:c>
      <x:c r="L66" s="27" t="str">
        <x:v>No title/URL correction identified at P1 law-family review.</x:v>
      </x:c>
      <x:c r="M66" s="27" t="str">
        <x:v>https://www.sebi.gov.in/legal/circulars/jul-2026/extension-of-timelines-with-repect-to-compliance-of-digital-accessibility-circulars-_103277.html</x:v>
      </x:c>
      <x:c r="N66" s="27" t="str">
        <x:v>https://www.sebi.gov.in/sebi_data/attachdocs/aug-2025/1754651443956.pdf</x:v>
      </x:c>
      <x:c r="O66" s="27" t="str">
        <x:v>Keep in Capital Markets role layer; combine at runtime only when the entity separately performs that SEBI-regulated role.</x:v>
      </x:c>
      <x:c r="P66" s="27" t="str">
        <x:v>Capital Markets</x:v>
      </x:c>
      <x:c r="Q66" s="27" t="str">
        <x:v>P1 REVIEWED</x:v>
      </x:c>
    </x:row>
    <x:row r="67">
      <x:c r="A67" s="27" t="str">
        <x:v>CAP-LAW285</x:v>
      </x:c>
      <x:c r="B67" s="27" t="str">
        <x:v>INCLUDE – Investor Interface</x:v>
      </x:c>
      <x:c r="C67" s="27" t="str">
        <x:v>Redressal of investor grievances through SCORES and linking to ODR, as operationalised through SCORES 2.0</x:v>
      </x:c>
      <x:c r="D67" s="27" t="str">
        <x:v>CURRENT SUPPLEMENTARY DIRECTION</x:v>
      </x:c>
      <x:c r="E67" s="27" t="str">
        <x:v>KEEP — CURRENT SUPPLEMENT</x:v>
      </x:c>
      <x:c r="F67" s="27" t="str">
        <x:v>CAP-LAW285</x:v>
      </x:c>
      <x:c r="G67" s="27" t="str">
        <x:v>EQUITY_OR_APPLICABLE_LISTED_SECURITY</x:v>
      </x:c>
      <x:c r="H67" s="27" t="str">
        <x:v>Listed or proposed-to-be-listed securities as the instrument specifies</x:v>
      </x:c>
      <x:c r="I67" s="27" t="str">
        <x:v>Redressal of investor grievances through SCORES and linking to ODR, as operationalised through SCORES 2.0</x:v>
      </x:c>
      <x:c r="J67" s="27" t="str">
        <x:v>Official source checked 2026-09-06</x:v>
      </x:c>
      <x:c r="K67" s="27" t="str">
        <x:v>Issued after, or not displaced by, the applicable current master parent; retain as a current conditional supplement subject to its event/security trigger.</x:v>
      </x:c>
      <x:c r="L67" s="27" t="str">
        <x:v>No title/URL correction identified at P1 law-family review.</x:v>
      </x:c>
      <x:c r="M67" s="27" t="str">
        <x:v>https://www.sebi.gov.in/legal/circulars/sep-2023/redressal-of-investor-grievances-through-the-sebi-complaint-redressal-scores-platform-and-linking-it-to-online-dispute-resolution-platform_77159.html</x:v>
      </x:c>
      <x:c r="N67" s="27" t="str">
        <x:v>https://scores.sebi.gov.in/</x:v>
      </x:c>
      <x:c r="O67" s="27" t="str">
        <x:v>P2: map only operative clauses, effective dates and event/security conditions.</x:v>
      </x:c>
      <x:c r="P67" s="27" t="str">
        <x:v>Common SEBI Overlay / Legal</x:v>
      </x:c>
      <x:c r="Q67" s="27" t="str">
        <x:v>P1 REVIEWED</x:v>
      </x:c>
    </x:row>
    <x:row r="68">
      <x:c r="A68" s="27" t="str">
        <x:v>CAP-LAW295</x:v>
      </x:c>
      <x:c r="B68" s="27" t="str">
        <x:v>HOLD – Applicability Review</x:v>
      </x:c>
      <x:c r="C68" s="27" t="str">
        <x:v>Advisory on Emerging Advanced Artificial Intelligence (AI) Tools for Vulnerability Detection</x:v>
      </x:c>
      <x:c r="D68" s="27" t="str">
        <x:v>ROLE-BOUND — EXCLUDE FROM LISTING OVERLAY</x:v>
      </x:c>
      <x:c r="E68" s="27" t="str">
        <x:v>EXCLUDE — CAPITAL MARKETS ROLE LAYER</x:v>
      </x:c>
      <x:c r="F68" s="27" t="str">
        <x:v>None in Common Listed-Entity Overlay</x:v>
      </x:c>
      <x:c r="G68" s="27" t="str">
        <x:v>SEBI_REGISTERED_ROLE_ONLY</x:v>
      </x:c>
      <x:c r="H68" s="27" t="str">
        <x:v>Registered intermediary / MII / specialist role</x:v>
      </x:c>
      <x:c r="I68" s="27" t="str">
        <x:v>Advisory on Emerging Advanced Artificial Intelligence (AI) Tools for Vulnerability Detection</x:v>
      </x:c>
      <x:c r="J68" s="27" t="str">
        <x:v>Official source checked 2026-09-06</x:v>
      </x:c>
      <x:c r="K68" s="27" t="str">
        <x:v>The official advisory is addressed to enumerated intermediaries, funds, depositories, exchanges and other regulated market participants, not listed issuers merely because they are listed.</x:v>
      </x:c>
      <x:c r="L68" s="27" t="str">
        <x:v>No title/URL correction identified at P1 law-family review.</x:v>
      </x:c>
      <x:c r="M68" s="27" t="str">
        <x:v>https://www.sebi.gov.in/legal/circulars/may-2026/advisory-on-emerging-advanced-artificial-intelligence-ai-tools-for-vulnerability-detection_101270.html</x:v>
      </x:c>
      <x:c r="N68" s="27" t="str">
        <x:v>https://www.sebi.gov.in/sebi_data/attachdocs/may-2026/1777992004516.pdf</x:v>
      </x:c>
      <x:c r="O68" s="27" t="str">
        <x:v>Keep in Capital Markets role layer; combine at runtime only when the entity separately performs that SEBI-regulated role.</x:v>
      </x:c>
      <x:c r="P68" s="27" t="str">
        <x:v>Capital Markets</x:v>
      </x:c>
      <x:c r="Q68" s="27" t="str">
        <x:v>P1 REVIEWED</x:v>
      </x:c>
    </x:row>
    <x:row r="69">
      <x:c r="A69" s="27" t="str">
        <x:v>CAP-LAW314</x:v>
      </x:c>
      <x:c r="B69" s="27" t="str">
        <x:v>QUARANTINE – Source Conflict</x:v>
      </x:c>
      <x:c r="C69" s="27" t="str">
        <x:v>Revised Norms for appointment of an independent third-party reviewer/certifier for green debt security dated February 27, 2026</x:v>
      </x:c>
      <x:c r="D69" s="27" t="str">
        <x:v>QUARANTINE — DUPLICATE</x:v>
      </x:c>
      <x:c r="E69" s="27" t="str">
        <x:v>QUARANTINE — MAP TO SURVIVING SOURCE</x:v>
      </x:c>
      <x:c r="F69" s="27" t="str">
        <x:v>None in Common Listed-Entity Overlay</x:v>
      </x:c>
      <x:c r="G69" s="27" t="str">
        <x:v>EQUITY_OR_APPLICABLE_LISTED_SECURITY</x:v>
      </x:c>
      <x:c r="H69" s="27" t="str">
        <x:v>Listed or proposed-to-be-listed securities as the instrument specifies</x:v>
      </x:c>
      <x:c r="I69" s="27" t="str">
        <x:v>Revised Norms for appointment of an independent third-party reviewer/certifier for green debt security dated February 27, 2026</x:v>
      </x:c>
      <x:c r="J69" s="27" t="str">
        <x:v>Official source checked 2026-09-06</x:v>
      </x:c>
      <x:c r="K69" s="27" t="str">
        <x:v>Exact duplicate of CAP-LAW249 by title and official URL. CAP-LAW249 survives; this row remains quarantined.</x:v>
      </x:c>
      <x:c r="L69" s="27" t="str">
        <x:v>No title/URL correction identified at P1 law-family review.</x:v>
      </x:c>
      <x:c r="M69" s="27" t="str">
        <x:v>https://www.sebi.gov.in/legal/circulars/feb-2026/revised-norms-for-appointment-of-an-independent-third-party-reviewer-certifier-for-green-debt-security_100043.html</x:v>
      </x:c>
      <x:c r="N69" s="27" t="str">
        <x:v>https://www.sebi.gov.in/legal/circulars/feb-2026/revised-norms-for-appointment-of-an-independent-third-party-reviewer-certifier-for-green-debt-security_100043.html</x:v>
      </x:c>
      <x:c r="O69" s="27" t="str">
        <x:v>Map to CAP-LAW249; retain duplicate record only for audit lineage.</x:v>
      </x:c>
      <x:c r="P69" s="27" t="str">
        <x:v>Common SEBI Overlay / Legal</x:v>
      </x:c>
      <x:c r="Q69" s="27" t="str">
        <x:v>P1 REVIEWED</x:v>
      </x:c>
    </x:row>
    <x:row r="70">
      <x:c r="A70" s="27" t="str">
        <x:v>CAP-LAW321</x:v>
      </x:c>
      <x:c r="B70" s="27" t="str">
        <x:v>QUARANTINE – Source Conflict</x:v>
      </x:c>
      <x:c r="C70" s="27" t="str">
        <x:v>NISM Certification for Social Impact Assessors dated April 13, 2026</x:v>
      </x:c>
      <x:c r="D70" s="27" t="str">
        <x:v>ROLE-BOUND — EXCLUDE FROM LISTING OVERLAY</x:v>
      </x:c>
      <x:c r="E70" s="27" t="str">
        <x:v>EXCLUDE — CAPITAL MARKETS ROLE LAYER</x:v>
      </x:c>
      <x:c r="F70" s="27" t="str">
        <x:v>None in Common Listed-Entity Overlay</x:v>
      </x:c>
      <x:c r="G70" s="27" t="str">
        <x:v>SEBI_REGISTERED_ROLE_ONLY</x:v>
      </x:c>
      <x:c r="H70" s="27" t="str">
        <x:v>Registered intermediary / MII / specialist role</x:v>
      </x:c>
      <x:c r="I70" s="27" t="str">
        <x:v>NISM Certification for Social Impact Assessors dated April 13, 2026</x:v>
      </x:c>
      <x:c r="J70" s="27" t="str">
        <x:v>Official source checked 2026-09-06</x:v>
      </x:c>
      <x:c r="K70" s="27" t="str">
        <x:v>NISM certification for Social Impact Assessors concerns the Social Stock Exchange specialist ecosystem, not a generic listed-company obligation.</x:v>
      </x:c>
      <x:c r="L70" s="27" t="str">
        <x:v>No title/URL correction identified at P1 law-family review.</x:v>
      </x:c>
      <x:c r="M70" s="27" t="str">
        <x:v>https://www.sebi.gov.in/legal/circulars/apr-2026/nism-certification-for-social-impact-assessors_100911.html</x:v>
      </x:c>
      <x:c r="N70" s="27" t="str">
        <x:v>https://www.sebi.gov.in/legal/circulars/apr-2026/nism-certification-for-social-impact-assessors_100911.html</x:v>
      </x:c>
      <x:c r="O70" s="27" t="str">
        <x:v>Keep in Capital Markets role layer; combine at runtime only when the entity separately performs that SEBI-regulated role.</x:v>
      </x:c>
      <x:c r="P70" s="27" t="str">
        <x:v>Capital Markets</x:v>
      </x:c>
      <x:c r="Q70" s="27" t="str">
        <x:v>P1 REVIEWED</x:v>
      </x:c>
    </x:row>
    <x:row r="71">
      <x:c r="A71" s="27" t="str">
        <x:v>CAP-LAW331</x:v>
      </x:c>
      <x:c r="B71" s="27" t="str">
        <x:v>INCLUDE – Enforcement/Appeal</x:v>
      </x:c>
      <x:c r="C71" s="27" t="str">
        <x:v>Securities and Exchange Board of India (Procedure for Holding Inquiry and Imposing Penalties) Rules, 1995 [last amended December 31, 2021]</x:v>
      </x:c>
      <x:c r="D71" s="27" t="str">
        <x:v>CURRENT — EVENT / REFERENCE ONLY</x:v>
      </x:c>
      <x:c r="E71" s="27" t="str">
        <x:v>KEEP — NON-RECURRING EVENT/REFERENCE</x:v>
      </x:c>
      <x:c r="F71" s="27" t="str">
        <x:v>CAP-LAW331</x:v>
      </x:c>
      <x:c r="G71" s="27" t="str">
        <x:v>LEGAL_ENFORCEMENT_EVENT</x:v>
      </x:c>
      <x:c r="H71" s="27" t="str">
        <x:v>Any security; legal event only</x:v>
      </x:c>
      <x:c r="I71" s="27" t="str">
        <x:v>Securities and Exchange Board of India (Procedure for Holding Inquiry and Imposing Penalties) Rules, 1995 [last amended December 31, 2021]</x:v>
      </x:c>
      <x:c r="J71" s="27" t="str">
        <x:v>Official source checked 2026-09-06</x:v>
      </x:c>
      <x:c r="K71" s="27" t="str">
        <x:v>Authoritative instrument exists; retain under a legal-event or reference gate, never as a recurring operational checklist.</x:v>
      </x:c>
      <x:c r="L71" s="27" t="str">
        <x:v>No title/URL correction identified at P1 law-family review.</x:v>
      </x:c>
      <x:c r="M71" s="27" t="str">
        <x:v>https://www.sebi.gov.in/legal/rules/jan-2022/securities-and-exchange-board-of-india-procedure-for-holding-inquiry-and-imposing-penalties-rules-1995-last-amended-on-december-31-2021-_55412.html</x:v>
      </x:c>
      <x:c r="N71" s="27" t="str">
        <x:v>https://www.sebi.gov.in/legal/rules/jan-2022/securities-and-exchange-board-of-india-procedure-for-holding-inquiry-and-imposing-penalties-rules-1995-last-amended-on-december-31-2021-_55412.html</x:v>
      </x:c>
      <x:c r="O71" s="27" t="str">
        <x:v>P2: retain as a non-recurring legal-event/reference node; no routine frequency.</x:v>
      </x:c>
      <x:c r="P71" s="27" t="str">
        <x:v>Common SEBI Overlay / Legal</x:v>
      </x:c>
      <x:c r="Q71" s="27" t="str">
        <x:v>P1 REVIEWED</x:v>
      </x:c>
    </x:row>
    <x:row r="72">
      <x:c r="A72" s="27" t="str">
        <x:v>CAP-LAW332</x:v>
      </x:c>
      <x:c r="B72" s="27" t="str">
        <x:v>INCLUDE – Enforcement/Appeal</x:v>
      </x:c>
      <x:c r="C72" s="27" t="str">
        <x:v>Securities Contracts (Regulation) (Procedure for Holding Inquiry and Imposing Penalties) Rules, 2005 [last amended December 31, 2021]</x:v>
      </x:c>
      <x:c r="D72" s="27" t="str">
        <x:v>CURRENT — EVENT / REFERENCE ONLY</x:v>
      </x:c>
      <x:c r="E72" s="27" t="str">
        <x:v>KEEP — NON-RECURRING EVENT/REFERENCE</x:v>
      </x:c>
      <x:c r="F72" s="27" t="str">
        <x:v>CAP-LAW332</x:v>
      </x:c>
      <x:c r="G72" s="27" t="str">
        <x:v>LEGAL_ENFORCEMENT_EVENT</x:v>
      </x:c>
      <x:c r="H72" s="27" t="str">
        <x:v>Any security; legal event only</x:v>
      </x:c>
      <x:c r="I72" s="27" t="str">
        <x:v>Securities Contracts (Regulation) (Procedure for Holding Inquiry and Imposing Penalties) Rules, 2005 [last amended December 31, 2021]</x:v>
      </x:c>
      <x:c r="J72" s="27" t="str">
        <x:v>Official source checked 2026-09-06</x:v>
      </x:c>
      <x:c r="K72" s="27" t="str">
        <x:v>Authoritative instrument exists; retain under a legal-event or reference gate, never as a recurring operational checklist.</x:v>
      </x:c>
      <x:c r="L72" s="27" t="str">
        <x:v>No title/URL correction identified at P1 law-family review.</x:v>
      </x:c>
      <x:c r="M72" s="27" t="str">
        <x:v>https://www.sebi.gov.in/legal/rules/dec-2021/securities-contracts-regulations-procedure-for-holding-inquiry-and-imposing-penalties-rules-2005-last-amended-on-december-31-2021-_55395.html</x:v>
      </x:c>
      <x:c r="N72" s="27" t="str">
        <x:v>https://www.sebi.gov.in/legal/rules/dec-2021/securities-contracts-regulations-procedure-for-holding-inquiry-and-imposing-penalties-rules-2005-last-amended-on-december-31-2021-_55395.html</x:v>
      </x:c>
      <x:c r="O72" s="27" t="str">
        <x:v>P2: retain as a non-recurring legal-event/reference node; no routine frequency.</x:v>
      </x:c>
      <x:c r="P72" s="27" t="str">
        <x:v>Common SEBI Overlay / Legal</x:v>
      </x:c>
      <x:c r="Q72" s="27" t="str">
        <x:v>P1 REVIEWED</x:v>
      </x:c>
    </x:row>
    <x:row r="73">
      <x:c r="A73" s="27" t="str">
        <x:v>CAP-LAW333</x:v>
      </x:c>
      <x:c r="B73" s="27" t="str">
        <x:v>INCLUDE – Enforcement/Appeal</x:v>
      </x:c>
      <x:c r="C73" s="27" t="str">
        <x:v>Depositories (Procedure for Holding Inquiry and Imposing Penalties) Rules, 2005 [last amended December 31, 2021]</x:v>
      </x:c>
      <x:c r="D73" s="27" t="str">
        <x:v>CURRENT — EVENT / REFERENCE ONLY</x:v>
      </x:c>
      <x:c r="E73" s="27" t="str">
        <x:v>KEEP — NON-RECURRING EVENT/REFERENCE</x:v>
      </x:c>
      <x:c r="F73" s="27" t="str">
        <x:v>CAP-LAW333</x:v>
      </x:c>
      <x:c r="G73" s="27" t="str">
        <x:v>LEGAL_ENFORCEMENT_EVENT</x:v>
      </x:c>
      <x:c r="H73" s="27" t="str">
        <x:v>Any security; legal event only</x:v>
      </x:c>
      <x:c r="I73" s="27" t="str">
        <x:v>Depositories (Procedure for Holding Inquiry and Imposing Penalties) Rules, 2005 [last amended December 31, 2021]</x:v>
      </x:c>
      <x:c r="J73" s="27" t="str">
        <x:v>Official source checked 2026-09-06</x:v>
      </x:c>
      <x:c r="K73" s="27" t="str">
        <x:v>Authoritative instrument exists; retain under a legal-event or reference gate, never as a recurring operational checklist.</x:v>
      </x:c>
      <x:c r="L73" s="27" t="str">
        <x:v>No title/URL correction identified at P1 law-family review.</x:v>
      </x:c>
      <x:c r="M73" s="27" t="str">
        <x:v>https://www.sebi.gov.in/legal/rules/dec-2021/depositories-procedure-for-holding-inquiry-and-imposing-penalties-rules-2005-last-amended-on-december-31-2021-_55388.html</x:v>
      </x:c>
      <x:c r="N73" s="27" t="str">
        <x:v>https://www.sebi.gov.in/legal/rules/dec-2021/depositories-procedure-for-holding-inquiry-and-imposing-penalties-rules-2005-last-amended-on-december-31-2021-_55388.html</x:v>
      </x:c>
      <x:c r="O73" s="27" t="str">
        <x:v>P2: retain as a non-recurring legal-event/reference node; no routine frequency.</x:v>
      </x:c>
      <x:c r="P73" s="27" t="str">
        <x:v>Common SEBI Overlay / Legal</x:v>
      </x:c>
      <x:c r="Q73" s="27" t="str">
        <x:v>P1 REVIEWED</x:v>
      </x:c>
    </x:row>
    <x:row r="74">
      <x:c r="A74" s="27" t="str">
        <x:v>CAP-LAW334</x:v>
      </x:c>
      <x:c r="B74" s="27" t="str">
        <x:v>INCLUDE – Enforcement/Appeal</x:v>
      </x:c>
      <x:c r="C74" s="27" t="str">
        <x:v>Securities Appellate Tribunal (Procedure) Rules, 2000</x:v>
      </x:c>
      <x:c r="D74" s="27" t="str">
        <x:v>CURRENT — EVENT / REFERENCE ONLY</x:v>
      </x:c>
      <x:c r="E74" s="27" t="str">
        <x:v>KEEP — NON-RECURRING EVENT/REFERENCE</x:v>
      </x:c>
      <x:c r="F74" s="27" t="str">
        <x:v>CAP-LAW334</x:v>
      </x:c>
      <x:c r="G74" s="27" t="str">
        <x:v>LEGAL_ENFORCEMENT_EVENT</x:v>
      </x:c>
      <x:c r="H74" s="27" t="str">
        <x:v>Any security; legal event only</x:v>
      </x:c>
      <x:c r="I74" s="27" t="str">
        <x:v>Securities Appellate Tribunal (Procedure) Rules, 2000</x:v>
      </x:c>
      <x:c r="J74" s="27" t="str">
        <x:v>Official source checked 2026-09-06</x:v>
      </x:c>
      <x:c r="K74" s="27" t="str">
        <x:v>Authoritative instrument exists; retain under a legal-event or reference gate, never as a recurring operational checklist.</x:v>
      </x:c>
      <x:c r="L74" s="27" t="str">
        <x:v>No title/URL correction identified at P1 law-family review.</x:v>
      </x:c>
      <x:c r="M74" s="27" t="str">
        <x:v>https://www.sebi.gov.in/legal/rules/feb-2000/securities-appellate-tribunal-procedure-rules-2000_34665.html</x:v>
      </x:c>
      <x:c r="N74" s="27" t="str">
        <x:v>https://www.sebi.gov.in/legal/rules/feb-2000/securities-appellate-tribunal-procedure-rules-2000_34665.html</x:v>
      </x:c>
      <x:c r="O74" s="27" t="str">
        <x:v>P2: retain as a non-recurring legal-event/reference node; no routine frequency.</x:v>
      </x:c>
      <x:c r="P74" s="27" t="str">
        <x:v>Common SEBI Overlay / Legal</x:v>
      </x:c>
      <x:c r="Q74" s="27" t="str">
        <x:v>P1 REVIEWED</x:v>
      </x:c>
    </x:row>
    <x:row r="75">
      <x:c r="A75" s="27" t="str">
        <x:v>CAP-LAW335</x:v>
      </x:c>
      <x:c r="B75" s="27" t="str">
        <x:v>INCLUDE – Enforcement/Appeal</x:v>
      </x:c>
      <x:c r="C75" s="27" t="str">
        <x:v>Securities Contracts (Regulation) (Appeal to Securities Appellate Tribunal) Rules, 2000</x:v>
      </x:c>
      <x:c r="D75" s="27" t="str">
        <x:v>CURRENT — EVENT / REFERENCE ONLY</x:v>
      </x:c>
      <x:c r="E75" s="27" t="str">
        <x:v>KEEP — NON-RECURRING EVENT/REFERENCE</x:v>
      </x:c>
      <x:c r="F75" s="27" t="str">
        <x:v>CAP-LAW335</x:v>
      </x:c>
      <x:c r="G75" s="27" t="str">
        <x:v>LEGAL_ENFORCEMENT_EVENT</x:v>
      </x:c>
      <x:c r="H75" s="27" t="str">
        <x:v>Any security; legal event only</x:v>
      </x:c>
      <x:c r="I75" s="27" t="str">
        <x:v>Securities Contracts (Regulation) (Appeal to Securities Appellate Tribunal) Rules, 2000</x:v>
      </x:c>
      <x:c r="J75" s="27" t="str">
        <x:v>Official source checked 2026-09-06</x:v>
      </x:c>
      <x:c r="K75" s="27" t="str">
        <x:v>Authoritative instrument exists; retain under a legal-event or reference gate, never as a recurring operational checklist.</x:v>
      </x:c>
      <x:c r="L75" s="27" t="str">
        <x:v>No title/URL correction identified at P1 law-family review.</x:v>
      </x:c>
      <x:c r="M75" s="27" t="str">
        <x:v>https://www.sebi.gov.in/legal/rules/feb-2000/securities-contracts-regulations-appeal-to-securities-appellate-tribunal-rules-2000_34669.html</x:v>
      </x:c>
      <x:c r="N75" s="27" t="str">
        <x:v>https://www.sebi.gov.in/legal/rules/feb-2000/securities-contracts-regulations-appeal-to-securities-appellate-tribunal-rules-2000_34669.html</x:v>
      </x:c>
      <x:c r="O75" s="27" t="str">
        <x:v>P2: retain as a non-recurring legal-event/reference node; no routine frequency.</x:v>
      </x:c>
      <x:c r="P75" s="27" t="str">
        <x:v>Common SEBI Overlay / Legal</x:v>
      </x:c>
      <x:c r="Q75" s="27" t="str">
        <x:v>P1 REVIEWED</x:v>
      </x:c>
    </x:row>
    <x:row r="76">
      <x:c r="A76" s="28" t="str">
        <x:v>CAP-LAW336</x:v>
      </x:c>
      <x:c r="B76" s="28" t="str">
        <x:v>INCLUDE – Enforcement/Appeal</x:v>
      </x:c>
      <x:c r="C76" s="28" t="str">
        <x:v>Depositories (Appeal to Securities Appellate Tribunal) Rules, 2000</x:v>
      </x:c>
      <x:c r="D76" s="28" t="str">
        <x:v>CURRENT — EVENT / REFERENCE ONLY</x:v>
      </x:c>
      <x:c r="E76" s="28" t="str">
        <x:v>KEEP — NON-RECURRING EVENT/REFERENCE</x:v>
      </x:c>
      <x:c r="F76" s="28" t="str">
        <x:v>CAP-LAW336</x:v>
      </x:c>
      <x:c r="G76" s="28" t="str">
        <x:v>LEGAL_ENFORCEMENT_EVENT</x:v>
      </x:c>
      <x:c r="H76" s="28" t="str">
        <x:v>Any security; legal event only</x:v>
      </x:c>
      <x:c r="I76" s="28" t="str">
        <x:v>Depositories (Appeal to Securities Appellate Tribunal) Rules, 2000</x:v>
      </x:c>
      <x:c r="J76" s="28" t="str">
        <x:v>Official source checked 2026-09-06</x:v>
      </x:c>
      <x:c r="K76" s="28" t="str">
        <x:v>Authoritative instrument exists; retain under a legal-event or reference gate, never as a recurring operational checklist.</x:v>
      </x:c>
      <x:c r="L76" s="28" t="str">
        <x:v>No title/URL correction identified at P1 law-family review.</x:v>
      </x:c>
      <x:c r="M76" s="28" t="str">
        <x:v>https://www.sebi.gov.in/legal/rules/feb-2000/depositories-appeal-to-securities-appellate-tribunal-rules-2000_13538.html</x:v>
      </x:c>
      <x:c r="N76" s="28" t="str">
        <x:v>https://www.sebi.gov.in/legal/rules/feb-2000/depositories-appeal-to-securities-appellate-tribunal-rules-2000_13538.html</x:v>
      </x:c>
      <x:c r="O76" s="28" t="str">
        <x:v>P2: retain as a non-recurring legal-event/reference node; no routine frequency.</x:v>
      </x:c>
      <x:c r="P76" s="28" t="str">
        <x:v>Common SEBI Overlay / Legal</x:v>
      </x:c>
      <x:c r="Q76" s="28" t="str">
        <x:v>P1 REVIEWED</x:v>
      </x:c>
    </x:row>
  </x:sheetData>
  <x:mergeCells>
    <x:mergeCell ref="A1:Q1"/>
    <x:mergeCell ref="A2:Q2"/>
  </x:mergeCells>
  <x:conditionalFormatting sqref="D5:D76">
    <x:cfRule type="containsText" dxfId="8" priority="1" operator="containsText" text="CURRENT CANONICAL"/>
    <x:cfRule type="containsText" dxfId="9" priority="2" operator="containsText" text="CURRENT SUPPLEMENTARY"/>
    <x:cfRule type="containsText" dxfId="10" priority="3" operator="containsText" text="P2 BOUNDARY HOLD"/>
    <x:cfRule type="containsText" dxfId="11" priority="4" operator="containsText" text="EVENT / REFERENCE"/>
    <x:cfRule type="containsText" dxfId="12" priority="5" operator="containsText" text="CONSOLIDATED"/>
    <x:cfRule type="containsText" dxfId="13" priority="6" operator="containsText" text="EXCLUDE"/>
    <x:cfRule type="containsText" dxfId="14" priority="7" operator="containsText" text="QUARANTINE"/>
  </x:conditionalFormatting>
  <x:dataValidations count="1">
    <x:dataValidation type="list" sqref="Q5:Q76">
      <x:formula1>"P1 REVIEWED,NEEDS LEGAL REVIEW,HOLD"</x:formula1>
    </x:dataValidation>
  </x:dataValidations>
  <x:pageMargins left="0.7" right="0.7" top="0.75" bottom="0.75" header="0.3" footer="0.3"/>
  <x:tableParts count="1">
    <x:tablePart xmlns:r="http://schemas.openxmlformats.org/officeDocument/2006/relationships" r:id="Rfbe2f88b03aa48d1"/>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4" hidden="0" customWidth="1"/>
    <x:col min="2" max="2" width="62" hidden="0" customWidth="1"/>
    <x:col min="3" max="3" width="14" hidden="0" customWidth="1"/>
    <x:col min="4" max="4" width="18" hidden="0" customWidth="1"/>
    <x:col min="5" max="5" width="60" hidden="0" customWidth="1"/>
    <x:col min="6" max="6" width="58" hidden="0" customWidth="1"/>
    <x:col min="7" max="7" width="33" hidden="0" customWidth="1"/>
    <x:col min="8" max="8" width="30" hidden="0" customWidth="1"/>
    <x:col min="9" max="9" width="58" hidden="0" customWidth="1"/>
    <x:col min="10" max="10" width="24" hidden="0" customWidth="1"/>
  </x:cols>
  <x:sheetData>
    <x:row r="1" ht="30" customHeight="1">
      <x:c r="A1" s="106" t="str">
        <x:v>P-1 Official-Universe Additions Missing from P-0</x:v>
      </x:c>
      <x:c r="B1" s="106" t="str">
        <x:v>P-1 Official-Universe Additions Missing from P-0</x:v>
      </x:c>
      <x:c r="C1" s="106" t="str">
        <x:v>P-1 Official-Universe Additions Missing from P-0</x:v>
      </x:c>
      <x:c r="D1" s="106" t="str">
        <x:v>P-1 Official-Universe Additions Missing from P-0</x:v>
      </x:c>
      <x:c r="E1" s="106" t="str">
        <x:v>P-1 Official-Universe Additions Missing from P-0</x:v>
      </x:c>
      <x:c r="F1" s="106" t="str">
        <x:v>P-1 Official-Universe Additions Missing from P-0</x:v>
      </x:c>
      <x:c r="G1" s="106" t="str">
        <x:v>P-1 Official-Universe Additions Missing from P-0</x:v>
      </x:c>
      <x:c r="H1" s="106" t="str">
        <x:v>P-1 Official-Universe Additions Missing from P-0</x:v>
      </x:c>
      <x:c r="I1" s="106" t="str">
        <x:v>P-1 Official-Universe Additions Missing from P-0</x:v>
      </x:c>
      <x:c r="J1" s="106" t="str">
        <x:v>P-1 Official-Universe Additions Missing from P-0</x:v>
      </x:c>
    </x:row>
    <x:row r="2" ht="34" customHeight="1">
      <x:c r="A2" s="110" t="str">
        <x:v>These five instruments were absent from the P-0 candidate set but are present in the official current universe. Inclusion here closes the P-1 coverage gap; P-2 must extract only listed-issuer obligations.</x:v>
      </x:c>
      <x:c r="B2" s="110" t="str">
        <x:v>These five instruments were absent from the P-0 candidate set but are present in the official current universe. Inclusion here closes the P-1 coverage gap; P-2 must extract only listed-issuer obligations.</x:v>
      </x:c>
      <x:c r="C2" s="110" t="str">
        <x:v>These five instruments were absent from the P-0 candidate set but are present in the official current universe. Inclusion here closes the P-1 coverage gap; P-2 must extract only listed-issuer obligations.</x:v>
      </x:c>
      <x:c r="D2" s="110" t="str">
        <x:v>These five instruments were absent from the P-0 candidate set but are present in the official current universe. Inclusion here closes the P-1 coverage gap; P-2 must extract only listed-issuer obligations.</x:v>
      </x:c>
      <x:c r="E2" s="110" t="str">
        <x:v>These five instruments were absent from the P-0 candidate set but are present in the official current universe. Inclusion here closes the P-1 coverage gap; P-2 must extract only listed-issuer obligations.</x:v>
      </x:c>
      <x:c r="F2" s="110" t="str">
        <x:v>These five instruments were absent from the P-0 candidate set but are present in the official current universe. Inclusion here closes the P-1 coverage gap; P-2 must extract only listed-issuer obligations.</x:v>
      </x:c>
      <x:c r="G2" s="110" t="str">
        <x:v>These five instruments were absent from the P-0 candidate set but are present in the official current universe. Inclusion here closes the P-1 coverage gap; P-2 must extract only listed-issuer obligations.</x:v>
      </x:c>
      <x:c r="H2" s="110" t="str">
        <x:v>These five instruments were absent from the P-0 candidate set but are present in the official current universe. Inclusion here closes the P-1 coverage gap; P-2 must extract only listed-issuer obligations.</x:v>
      </x:c>
      <x:c r="I2" s="110" t="str">
        <x:v>These five instruments were absent from the P-0 candidate set but are present in the official current universe. Inclusion here closes the P-1 coverage gap; P-2 must extract only listed-issuer obligations.</x:v>
      </x:c>
      <x:c r="J2" s="110" t="str">
        <x:v>These five instruments were absent from the P-0 candidate set but are present in the official current universe. Inclusion here closes the P-1 coverage gap; P-2 must extract only listed-issuer obligations.</x:v>
      </x:c>
    </x:row>
    <x:row r="4" ht="36" customHeight="1">
      <x:c r="A4" s="119" t="str">
        <x:v>Gap ID</x:v>
      </x:c>
      <x:c r="B4" s="194" t="str">
        <x:v>Official Instrument</x:v>
      </x:c>
      <x:c r="C4" s="194" t="str">
        <x:v>Date</x:v>
      </x:c>
      <x:c r="D4" s="194" t="str">
        <x:v>Type</x:v>
      </x:c>
      <x:c r="E4" s="194" t="str">
        <x:v>Why It Belongs in the Universe</x:v>
      </x:c>
      <x:c r="F4" s="194" t="str">
        <x:v>Boundary / Limitation</x:v>
      </x:c>
      <x:c r="G4" s="194" t="str">
        <x:v>P-1 Decision</x:v>
      </x:c>
      <x:c r="H4" s="194" t="str">
        <x:v>Next Action</x:v>
      </x:c>
      <x:c r="I4" s="194" t="str">
        <x:v>Official URL</x:v>
      </x:c>
      <x:c r="J4" s="120" t="str">
        <x:v>P-1 Status</x:v>
      </x:c>
    </x:row>
    <x:row r="5">
      <x:c r="A5" s="26" t="str">
        <x:v>P1-GAP001</x:v>
      </x:c>
      <x:c r="B5" s="26" t="str">
        <x:v>Master Circular on Surveillance of Securities Market</x:v>
      </x:c>
      <x:c r="C5" s="195" t="n">
        <x:v>46157</x:v>
      </x:c>
      <x:c r="D5" s="26" t="str">
        <x:v>Master Circular</x:v>
      </x:c>
      <x:c r="E5" s="26" t="str">
        <x:v>Current parent for surveillance/PIT operating directions represented in P0 by older individual circulars.</x:v>
      </x:c>
      <x:c r="F5" s="26" t="str">
        <x:v>Listed-company PIT/surveillance provisions only; other market-surveillance content remains in Capital Markets.</x:v>
      </x:c>
      <x:c r="G5" s="26" t="str">
        <x:v>ADD — CURRENT CANONICAL PARENT</x:v>
      </x:c>
      <x:c r="H5" s="26" t="str">
        <x:v>P2 provision mapping</x:v>
      </x:c>
      <x:c r="I5" s="26" t="str">
        <x:v>https://www.sebi.gov.in/legal/master-circulars/may-2026/master-circular-on-surveillance-of-securities-market_101473.html</x:v>
      </x:c>
      <x:c r="J5" s="26" t="str">
        <x:v>Resolved into P1 universe</x:v>
      </x:c>
    </x:row>
    <x:row r="6">
      <x:c r="A6" s="27" t="str">
        <x:v>P1-GAP002</x:v>
      </x:c>
      <x:c r="B6" s="27" t="str">
        <x:v>Master Circular for Registrars to an Issue and Share Transfer Agents</x:v>
      </x:c>
      <x:c r="C6" s="121" t="n">
        <x:v>46059</x:v>
      </x:c>
      <x:c r="D6" s="27" t="str">
        <x:v>Master Circular</x:v>
      </x:c>
      <x:c r="E6" s="27" t="str">
        <x:v>Current RTA parent may contain issuer/listed-company interface duties absent from the P0 candidate universe.</x:v>
      </x:c>
      <x:c r="F6" s="27" t="str">
        <x:v>Do not import intermediary governance wholesale; extract only direct issuer/listed-entity duties.</x:v>
      </x:c>
      <x:c r="G6" s="27" t="str">
        <x:v>ADD — BOUNDARY REFERENCE</x:v>
      </x:c>
      <x:c r="H6" s="27" t="str">
        <x:v>P2 issuer/RTA extraction</x:v>
      </x:c>
      <x:c r="I6" s="27" t="str">
        <x:v>https://www.sebi.gov.in/legal/master-circulars/feb-2026/master-circular-for-registrars-to-an-issue-and-share-transfer-agents_99567.html</x:v>
      </x:c>
      <x:c r="J6" s="27" t="str">
        <x:v>Resolved into P1 universe</x:v>
      </x:c>
    </x:row>
    <x:row r="7">
      <x:c r="A7" s="27" t="str">
        <x:v>P1-GAP003</x:v>
      </x:c>
      <x:c r="B7" s="27" t="str">
        <x:v>Ease of Doing Investment — Special Window for Transfer and Dematerialisation of Physical Securities</x:v>
      </x:c>
      <x:c r="C7" s="121" t="n">
        <x:v>46052</x:v>
      </x:c>
      <x:c r="D7" s="27" t="str">
        <x:v>Circular</x:v>
      </x:c>
      <x:c r="E7" s="27" t="str">
        <x:v>Current issuer/RTA service direction relevant to listed-company security-holder requests.</x:v>
      </x:c>
      <x:c r="F7" s="27" t="str">
        <x:v>Activation is request/event based; listed-company/RTA responsibility split requires atomic mapping.</x:v>
      </x:c>
      <x:c r="G7" s="27" t="str">
        <x:v>ADD — ISSUER-SERVICE CANDIDATE</x:v>
      </x:c>
      <x:c r="H7" s="27" t="str">
        <x:v>P2 issuer/RTA extraction</x:v>
      </x:c>
      <x:c r="I7" s="27" t="str">
        <x:v>https://www.sebi.gov.in/legal/circulars/jan-2026/ease-of-doing-investment-special-window-for-transfer-and-dematerialisation-of-physical-securities_99411.html</x:v>
      </x:c>
      <x:c r="J7" s="27" t="str">
        <x:v>Resolved into P1 universe</x:v>
      </x:c>
    </x:row>
    <x:row r="8">
      <x:c r="A8" s="27" t="str">
        <x:v>P1-GAP004</x:v>
      </x:c>
      <x:c r="B8" s="27" t="str">
        <x:v>Doing away with Letter of Confirmation and direct credit of securities in investor demat account</x:v>
      </x:c>
      <x:c r="C8" s="121" t="n">
        <x:v>46052</x:v>
      </x:c>
      <x:c r="D8" s="27" t="str">
        <x:v>Circular</x:v>
      </x:c>
      <x:c r="E8" s="27" t="str">
        <x:v>Current transfer/demat process direction relevant to issuer/RTA handling of service requests.</x:v>
      </x:c>
      <x:c r="F8" s="27" t="str">
        <x:v>Activation is request/event based; extract listed-company duties only.</x:v>
      </x:c>
      <x:c r="G8" s="27" t="str">
        <x:v>ADD — ISSUER-SERVICE CANDIDATE</x:v>
      </x:c>
      <x:c r="H8" s="27" t="str">
        <x:v>P2 issuer/RTA extraction</x:v>
      </x:c>
      <x:c r="I8" s="27" t="str">
        <x:v>https://www.sebi.gov.in/legal/circulars/jan-2026/ease-of-doing-investment-and-ease-of-doing-business-doing-away-with-requirement-of-issuance-of-letter-of-confirmation-loc-and-to-effect-direct-credit-of-securities-in-dematerialisation-account-o-_99421.html</x:v>
      </x:c>
      <x:c r="J8" s="27" t="str">
        <x:v>Resolved into P1 universe</x:v>
      </x:c>
    </x:row>
    <x:row r="9">
      <x:c r="A9" s="28" t="str">
        <x:v>P1-GAP005</x:v>
      </x:c>
      <x:c r="B9" s="28" t="str">
        <x:v>Simplification and standardisation of the framework for transmission of securities</x:v>
      </x:c>
      <x:c r="C9" s="196" t="n">
        <x:v>46226</x:v>
      </x:c>
      <x:c r="D9" s="28" t="str">
        <x:v>Circular</x:v>
      </x:c>
      <x:c r="E9" s="28" t="str">
        <x:v>Post-P0-source issuer/RTA transmission framework present in the official 2026 circular register.</x:v>
      </x:c>
      <x:c r="F9" s="28" t="str">
        <x:v>Activation is transmission request/event; listed-company/RTA responsibility split requires atomic mapping.</x:v>
      </x:c>
      <x:c r="G9" s="28" t="str">
        <x:v>ADD — ISSUER-SERVICE CANDIDATE</x:v>
      </x:c>
      <x:c r="H9" s="28" t="str">
        <x:v>P2 issuer/RTA extraction</x:v>
      </x:c>
      <x:c r="I9" s="28" t="str">
        <x:v>https://www.sebi.gov.in/legal/circulars/jul-2026/ease-of-doing-investment-and-ease-of-doing-business-simplification-and-standardisation-of-the-framework-for-transmission-of-securities_103030.html</x:v>
      </x:c>
      <x:c r="J9" s="28" t="str">
        <x:v>Resolved into P1 universe</x:v>
      </x:c>
    </x:row>
  </x:sheetData>
  <x:mergeCells>
    <x:mergeCell ref="A1:J1"/>
    <x:mergeCell ref="A2:J2"/>
  </x:mergeCells>
  <x:conditionalFormatting sqref="G5:G9">
    <x:cfRule type="containsText" dxfId="15" priority="1" operator="containsText" text="ADD"/>
  </x:conditionalFormatting>
  <x:dataValidations count="1">
    <x:dataValidation type="list" sqref="J5:J9">
      <x:formula1>"Resolved into P1 universe,Open,Hold"</x:formula1>
    </x:dataValidation>
  </x:dataValidations>
  <x:pageMargins left="0.7" right="0.7" top="0.75" bottom="0.75" header="0.3" footer="0.3"/>
  <x:tableParts count="1">
    <x:tablePart xmlns:r="http://schemas.openxmlformats.org/officeDocument/2006/relationships" r:id="R820c9f1e80684c20"/>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6" hidden="0" customWidth="1"/>
    <x:col min="2" max="2" width="62" hidden="0" customWidth="1"/>
    <x:col min="3" max="3" width="42" hidden="0" customWidth="1"/>
    <x:col min="4" max="4" width="58" hidden="0" customWidth="1"/>
    <x:col min="5" max="5" width="38" hidden="0" customWidth="1"/>
    <x:col min="6" max="6" width="30" hidden="0" customWidth="1"/>
    <x:col min="7" max="7" width="17" hidden="0" customWidth="1"/>
  </x:cols>
  <x:sheetData>
    <x:row r="1" ht="30" customHeight="1">
      <x:c r="A1" s="106" t="str">
        <x:v>P-1 Consolidation and Supersession Map</x:v>
      </x:c>
      <x:c r="B1" s="106" t="str">
        <x:v>P-1 Consolidation and Supersession Map</x:v>
      </x:c>
      <x:c r="C1" s="106" t="str">
        <x:v>P-1 Consolidation and Supersession Map</x:v>
      </x:c>
      <x:c r="D1" s="106" t="str">
        <x:v>P-1 Consolidation and Supersession Map</x:v>
      </x:c>
      <x:c r="E1" s="106" t="str">
        <x:v>P-1 Consolidation and Supersession Map</x:v>
      </x:c>
      <x:c r="F1" s="106" t="str">
        <x:v>P-1 Consolidation and Supersession Map</x:v>
      </x:c>
      <x:c r="G1" s="106" t="str">
        <x:v>P-1 Consolidation and Supersession Map</x:v>
      </x:c>
    </x:row>
    <x:row r="2" ht="34" customHeight="1">
      <x:c r="A2" s="110" t="str">
        <x:v>Historical circulars remain available for audit lineage, but they must not create duplicate current obligations when their directions are incorporated in a current master circular.</x:v>
      </x:c>
      <x:c r="B2" s="110" t="str">
        <x:v>Historical circulars remain available for audit lineage, but they must not create duplicate current obligations when their directions are incorporated in a current master circular.</x:v>
      </x:c>
      <x:c r="C2" s="110" t="str">
        <x:v>Historical circulars remain available for audit lineage, but they must not create duplicate current obligations when their directions are incorporated in a current master circular.</x:v>
      </x:c>
      <x:c r="D2" s="110" t="str">
        <x:v>Historical circulars remain available for audit lineage, but they must not create duplicate current obligations when their directions are incorporated in a current master circular.</x:v>
      </x:c>
      <x:c r="E2" s="110" t="str">
        <x:v>Historical circulars remain available for audit lineage, but they must not create duplicate current obligations when their directions are incorporated in a current master circular.</x:v>
      </x:c>
      <x:c r="F2" s="110" t="str">
        <x:v>Historical circulars remain available for audit lineage, but they must not create duplicate current obligations when their directions are incorporated in a current master circular.</x:v>
      </x:c>
      <x:c r="G2" s="110" t="str">
        <x:v>Historical circulars remain available for audit lineage, but they must not create duplicate current obligations when their directions are incorporated in a current master circular.</x:v>
      </x:c>
    </x:row>
    <x:row r="4" ht="36" customHeight="1">
      <x:c r="A4" s="119" t="str">
        <x:v>Source Law ID</x:v>
      </x:c>
      <x:c r="B4" s="194" t="str">
        <x:v>Historical Source Title</x:v>
      </x:c>
      <x:c r="C4" s="194" t="str">
        <x:v>Current Canonical Parent</x:v>
      </x:c>
      <x:c r="D4" s="194" t="str">
        <x:v>Official Parent URL</x:v>
      </x:c>
      <x:c r="E4" s="194" t="str">
        <x:v>Current Treatment</x:v>
      </x:c>
      <x:c r="F4" s="194" t="str">
        <x:v>Lineage Treatment</x:v>
      </x:c>
      <x:c r="G4" s="120" t="str">
        <x:v>P-1 Review Status</x:v>
      </x:c>
    </x:row>
    <x:row r="5">
      <x:c r="A5" s="26" t="str">
        <x:v>CAP-LAW107</x:v>
      </x:c>
      <x:c r="B5" s="26" t="str">
        <x:v>Business Responsibility and Sustainability Reporting Core and value-chain assurance framework, as amended</x:v>
      </x:c>
      <x:c r="C5" s="26" t="str">
        <x:v>CAP-LAW083 — LODR Master Circular (2026)</x:v>
      </x:c>
      <x:c r="D5" s="26" t="str">
        <x:v>https://www.sebi.gov.in/legal/master-circulars/jan-2026/master-circular-for-compliance-with-the-provisions-of-the-securities-and-exchange-board-of-india-listing-obligations-and-disclosure-requirements-regulations-2015-by-listed-entities_99432.html</x:v>
      </x:c>
      <x:c r="E5" s="197" t="str">
        <x:v>Do not treat as a separate current obligation</x:v>
      </x:c>
      <x:c r="F5" s="26" t="str">
        <x:v>Retain historical lineage</x:v>
      </x:c>
      <x:c r="G5" s="26" t="str">
        <x:v>P1 REVIEWED</x:v>
      </x:c>
    </x:row>
    <x:row r="6">
      <x:c r="A6" s="27" t="str">
        <x:v>CAP-LAW124</x:v>
      </x:c>
      <x:c r="B6" s="27" t="str">
        <x:v>Clarification on the position of Compliance Officer under regulation 6 of the SEBI LODR Regulations dated April 1, 2025</x:v>
      </x:c>
      <x:c r="C6" s="27" t="str">
        <x:v>CAP-LAW083 — LODR Master Circular (2026)</x:v>
      </x:c>
      <x:c r="D6" s="27" t="str">
        <x:v>https://www.sebi.gov.in/legal/master-circulars/jan-2026/master-circular-for-compliance-with-the-provisions-of-the-securities-and-exchange-board-of-india-listing-obligations-and-disclosure-requirements-regulations-2015-by-listed-entities_99432.html</x:v>
      </x:c>
      <x:c r="E6" s="198" t="str">
        <x:v>Do not treat as a separate current obligation</x:v>
      </x:c>
      <x:c r="F6" s="27" t="str">
        <x:v>Retain historical lineage</x:v>
      </x:c>
      <x:c r="G6" s="27" t="str">
        <x:v>P1 REVIEWED</x:v>
      </x:c>
    </x:row>
    <x:row r="7">
      <x:c r="A7" s="27" t="str">
        <x:v>CAP-LAW178</x:v>
      </x:c>
      <x:c r="B7" s="27" t="str">
        <x:v>Extension of automated trading-window closure to immediate relatives of designated persons dated April 21, 2025</x:v>
      </x:c>
      <x:c r="C7" s="27" t="str">
        <x:v>P1-GAP001 — Surveillance Master Circular (2026)</x:v>
      </x:c>
      <x:c r="D7" s="27" t="str">
        <x:v>https://www.sebi.gov.in/legal/master-circulars/may-2026/master-circular-on-surveillance-of-securities-market_101473.html</x:v>
      </x:c>
      <x:c r="E7" s="198" t="str">
        <x:v>Do not treat as a separate current obligation</x:v>
      </x:c>
      <x:c r="F7" s="27" t="str">
        <x:v>Retain historical lineage</x:v>
      </x:c>
      <x:c r="G7" s="27" t="str">
        <x:v>P1 REVIEWED</x:v>
      </x:c>
    </x:row>
    <x:row r="8">
      <x:c r="A8" s="27" t="str">
        <x:v>CAP-LAW180</x:v>
      </x:c>
      <x:c r="B8" s="27" t="str">
        <x:v>Automation of continual disclosures under Regulation 7(2) of the PIT Regulations dated September 9, 2020</x:v>
      </x:c>
      <x:c r="C8" s="27" t="str">
        <x:v>P1-GAP001 — Surveillance Master Circular (2026)</x:v>
      </x:c>
      <x:c r="D8" s="27" t="str">
        <x:v>https://www.sebi.gov.in/legal/master-circulars/may-2026/master-circular-on-surveillance-of-securities-market_101473.html</x:v>
      </x:c>
      <x:c r="E8" s="198" t="str">
        <x:v>Do not treat as a separate current obligation</x:v>
      </x:c>
      <x:c r="F8" s="27" t="str">
        <x:v>Retain historical lineage</x:v>
      </x:c>
      <x:c r="G8" s="27" t="str">
        <x:v>P1 REVIEWED</x:v>
      </x:c>
    </x:row>
    <x:row r="9">
      <x:c r="A9" s="27" t="str">
        <x:v>CAP-LAW181</x:v>
      </x:c>
      <x:c r="B9" s="27" t="str">
        <x:v>Automation of continual disclosures under Regulation 7(2) - system-driven disclosures and ease of doing business dated August 13, 2021</x:v>
      </x:c>
      <x:c r="C9" s="27" t="str">
        <x:v>P1-GAP001 — Surveillance Master Circular (2026)</x:v>
      </x:c>
      <x:c r="D9" s="27" t="str">
        <x:v>https://www.sebi.gov.in/legal/master-circulars/may-2026/master-circular-on-surveillance-of-securities-market_101473.html</x:v>
      </x:c>
      <x:c r="E9" s="198" t="str">
        <x:v>Do not treat as a separate current obligation</x:v>
      </x:c>
      <x:c r="F9" s="27" t="str">
        <x:v>Retain historical lineage</x:v>
      </x:c>
      <x:c r="G9" s="27" t="str">
        <x:v>P1 REVIEWED</x:v>
      </x:c>
    </x:row>
    <x:row r="10">
      <x:c r="A10" s="27" t="str">
        <x:v>CAP-LAW182</x:v>
      </x:c>
      <x:c r="B10" s="27" t="str">
        <x:v>Framework for restricting trading by designated persons by freezing PAN at security level dated August 5, 2022</x:v>
      </x:c>
      <x:c r="C10" s="27" t="str">
        <x:v>P1-GAP001 — Surveillance Master Circular (2026)</x:v>
      </x:c>
      <x:c r="D10" s="27" t="str">
        <x:v>https://www.sebi.gov.in/legal/master-circulars/may-2026/master-circular-on-surveillance-of-securities-market_101473.html</x:v>
      </x:c>
      <x:c r="E10" s="198" t="str">
        <x:v>Do not treat as a separate current obligation</x:v>
      </x:c>
      <x:c r="F10" s="27" t="str">
        <x:v>Retain historical lineage</x:v>
      </x:c>
      <x:c r="G10" s="27" t="str">
        <x:v>P1 REVIEWED</x:v>
      </x:c>
    </x:row>
    <x:row r="11">
      <x:c r="A11" s="27" t="str">
        <x:v>CAP-LAW183</x:v>
      </x:c>
      <x:c r="B11" s="27" t="str">
        <x:v>Extension of PAN-freeze trading-window framework to all listed companies dated July 19, 2023</x:v>
      </x:c>
      <x:c r="C11" s="27" t="str">
        <x:v>P1-GAP001 — Surveillance Master Circular (2026)</x:v>
      </x:c>
      <x:c r="D11" s="27" t="str">
        <x:v>https://www.sebi.gov.in/legal/master-circulars/may-2026/master-circular-on-surveillance-of-securities-market_101473.html</x:v>
      </x:c>
      <x:c r="E11" s="198" t="str">
        <x:v>Do not treat as a separate current obligation</x:v>
      </x:c>
      <x:c r="F11" s="27" t="str">
        <x:v>Retain historical lineage</x:v>
      </x:c>
      <x:c r="G11" s="27" t="str">
        <x:v>P1 REVIEWED</x:v>
      </x:c>
    </x:row>
    <x:row r="12">
      <x:c r="A12" s="27" t="str">
        <x:v>CAP-LAW184</x:v>
      </x:c>
      <x:c r="B12" s="27" t="str">
        <x:v>Revised disclosure formats under the SEBI Prohibition of Insider Trading Regulations dated September 16, 2015</x:v>
      </x:c>
      <x:c r="C12" s="27" t="str">
        <x:v>P1-GAP001 — Surveillance Master Circular (2026)</x:v>
      </x:c>
      <x:c r="D12" s="27" t="str">
        <x:v>https://www.sebi.gov.in/legal/master-circulars/may-2026/master-circular-on-surveillance-of-securities-market_101473.html</x:v>
      </x:c>
      <x:c r="E12" s="198" t="str">
        <x:v>Do not treat as a separate current obligation</x:v>
      </x:c>
      <x:c r="F12" s="27" t="str">
        <x:v>Retain historical lineage</x:v>
      </x:c>
      <x:c r="G12" s="27" t="str">
        <x:v>P1 REVIEWED</x:v>
      </x:c>
    </x:row>
    <x:row r="13">
      <x:c r="A13" s="27" t="str">
        <x:v>CAP-LAW217</x:v>
      </x:c>
      <x:c r="B13" s="27" t="str">
        <x:v>Faster Rights Issue with flexibility of allotment to specific investor(s) dated March 11, 2025</x:v>
      </x:c>
      <x:c r="C13" s="27" t="str">
        <x:v>CAP-LAW079 — ICDR Master Circular (2026)</x:v>
      </x:c>
      <x:c r="D13" s="27" t="str">
        <x:v>https://www.sebi.gov.in/legal/master-circulars/feb-2026/master-circular-for-issue-of-capital-and-disclosure-requirements_99611.html</x:v>
      </x:c>
      <x:c r="E13" s="198" t="str">
        <x:v>Do not treat as a separate current obligation</x:v>
      </x:c>
      <x:c r="F13" s="27" t="str">
        <x:v>Retain historical lineage</x:v>
      </x:c>
      <x:c r="G13" s="27" t="str">
        <x:v>P1 REVIEWED</x:v>
      </x:c>
    </x:row>
    <x:row r="14">
      <x:c r="A14" s="27" t="str">
        <x:v>CAP-LAW220</x:v>
      </x:c>
      <x:c r="B14" s="27" t="str">
        <x:v>Guidelines for returning draft offer document and its resubmission dated February 6, 2024</x:v>
      </x:c>
      <x:c r="C14" s="27" t="str">
        <x:v>CAP-LAW079 — ICDR Master Circular (2026)</x:v>
      </x:c>
      <x:c r="D14" s="27" t="str">
        <x:v>https://www.sebi.gov.in/legal/master-circulars/feb-2026/master-circular-for-issue-of-capital-and-disclosure-requirements_99611.html</x:v>
      </x:c>
      <x:c r="E14" s="198" t="str">
        <x:v>Do not treat as a separate current obligation</x:v>
      </x:c>
      <x:c r="F14" s="27" t="str">
        <x:v>Retain historical lineage</x:v>
      </x:c>
      <x:c r="G14" s="27" t="str">
        <x:v>P1 REVIEWED</x:v>
      </x:c>
    </x:row>
    <x:row r="15">
      <x:c r="A15" s="27" t="str">
        <x:v>CAP-LAW221</x:v>
      </x:c>
      <x:c r="B15" s="27" t="str">
        <x:v>Reduction of timeline for listing of shares in public issues from T+6 to T+3 days dated August 9, 2023</x:v>
      </x:c>
      <x:c r="C15" s="27" t="str">
        <x:v>CAP-LAW079 — ICDR Master Circular (2026)</x:v>
      </x:c>
      <x:c r="D15" s="27" t="str">
        <x:v>https://www.sebi.gov.in/legal/master-circulars/feb-2026/master-circular-for-issue-of-capital-and-disclosure-requirements_99611.html</x:v>
      </x:c>
      <x:c r="E15" s="198" t="str">
        <x:v>Do not treat as a separate current obligation</x:v>
      </x:c>
      <x:c r="F15" s="27" t="str">
        <x:v>Retain historical lineage</x:v>
      </x:c>
      <x:c r="G15" s="27" t="str">
        <x:v>P1 REVIEWED</x:v>
      </x:c>
    </x:row>
    <x:row r="16">
      <x:c r="A16" s="27" t="str">
        <x:v>CAP-LAW222</x:v>
      </x:c>
      <x:c r="B16" s="27" t="str">
        <x:v>Audiovisual presentation of disclosures made in public issue offer documents dated May 24, 2024</x:v>
      </x:c>
      <x:c r="C16" s="27" t="str">
        <x:v>CAP-LAW079 — ICDR Master Circular (2026)</x:v>
      </x:c>
      <x:c r="D16" s="27" t="str">
        <x:v>https://www.sebi.gov.in/legal/master-circulars/feb-2026/master-circular-for-issue-of-capital-and-disclosure-requirements_99611.html</x:v>
      </x:c>
      <x:c r="E16" s="198" t="str">
        <x:v>Do not treat as a separate current obligation</x:v>
      </x:c>
      <x:c r="F16" s="27" t="str">
        <x:v>Retain historical lineage</x:v>
      </x:c>
      <x:c r="G16" s="27" t="str">
        <x:v>P1 REVIEWED</x:v>
      </x:c>
    </x:row>
    <x:row r="17">
      <x:c r="A17" s="27" t="str">
        <x:v>CAP-LAW223</x:v>
      </x:c>
      <x:c r="B17" s="27" t="str">
        <x:v>Introduction of Issue Summary Document and dissemination of issue advertisements dated February 15, 2023</x:v>
      </x:c>
      <x:c r="C17" s="27" t="str">
        <x:v>CAP-LAW079 — ICDR Master Circular (2026)</x:v>
      </x:c>
      <x:c r="D17" s="27" t="str">
        <x:v>https://www.sebi.gov.in/legal/master-circulars/feb-2026/master-circular-for-issue-of-capital-and-disclosure-requirements_99611.html</x:v>
      </x:c>
      <x:c r="E17" s="198" t="str">
        <x:v>Do not treat as a separate current obligation</x:v>
      </x:c>
      <x:c r="F17" s="27" t="str">
        <x:v>Retain historical lineage</x:v>
      </x:c>
      <x:c r="G17" s="27" t="str">
        <x:v>P1 REVIEWED</x:v>
      </x:c>
    </x:row>
    <x:row r="18">
      <x:c r="A18" s="27" t="str">
        <x:v>CAP-LAW224</x:v>
      </x:c>
      <x:c r="B18" s="27" t="str">
        <x:v>Format for statement of deviation or variation in use of proceeds of public issue, rights issue, preferential issue and QIP dated December 24, 2019</x:v>
      </x:c>
      <x:c r="C18" s="27" t="str">
        <x:v>CAP-LAW083 — LODR Master Circular (2026)</x:v>
      </x:c>
      <x:c r="D18" s="27" t="str">
        <x:v>https://www.sebi.gov.in/legal/master-circulars/jan-2026/master-circular-for-compliance-with-the-provisions-of-the-securities-and-exchange-board-of-india-listing-obligations-and-disclosure-requirements-regulations-2015-by-listed-entities_99432.html</x:v>
      </x:c>
      <x:c r="E18" s="198" t="str">
        <x:v>Do not treat as a separate current obligation</x:v>
      </x:c>
      <x:c r="F18" s="27" t="str">
        <x:v>Retain historical lineage</x:v>
      </x:c>
      <x:c r="G18" s="27" t="str">
        <x:v>P1 REVIEWED</x:v>
      </x:c>
    </x:row>
    <x:row r="19">
      <x:c r="A19" s="27" t="str">
        <x:v>CAP-LAW225</x:v>
      </x:c>
      <x:c r="B19" s="27" t="str">
        <x:v>Guidelines on issuance of non-convertible debt instruments with warrants under the QIP chapter dated August 13, 2021</x:v>
      </x:c>
      <x:c r="C19" s="27" t="str">
        <x:v>CAP-LAW079 — ICDR Master Circular (2026)</x:v>
      </x:c>
      <x:c r="D19" s="27" t="str">
        <x:v>https://www.sebi.gov.in/legal/master-circulars/feb-2026/master-circular-for-issue-of-capital-and-disclosure-requirements_99611.html</x:v>
      </x:c>
      <x:c r="E19" s="198" t="str">
        <x:v>Do not treat as a separate current obligation</x:v>
      </x:c>
      <x:c r="F19" s="27" t="str">
        <x:v>Retain historical lineage</x:v>
      </x:c>
      <x:c r="G19" s="27" t="str">
        <x:v>P1 REVIEWED</x:v>
      </x:c>
    </x:row>
    <x:row r="20">
      <x:c r="A20" s="27" t="str">
        <x:v>CAP-LAW226</x:v>
      </x:c>
      <x:c r="B20" s="27" t="str">
        <x:v>Streamlining IPOs with UPI in ASBA and redressal of investor grievances dated March 16, 2021</x:v>
      </x:c>
      <x:c r="C20" s="27" t="str">
        <x:v>CAP-LAW079 — ICDR Master Circular (2026)</x:v>
      </x:c>
      <x:c r="D20" s="27" t="str">
        <x:v>https://www.sebi.gov.in/legal/master-circulars/feb-2026/master-circular-for-issue-of-capital-and-disclosure-requirements_99611.html</x:v>
      </x:c>
      <x:c r="E20" s="198" t="str">
        <x:v>Do not treat as a separate current obligation</x:v>
      </x:c>
      <x:c r="F20" s="27" t="str">
        <x:v>Retain historical lineage</x:v>
      </x:c>
      <x:c r="G20" s="27" t="str">
        <x:v>P1 REVIEWED</x:v>
      </x:c>
    </x:row>
    <x:row r="21">
      <x:c r="A21" s="27" t="str">
        <x:v>CAP-LAW227</x:v>
      </x:c>
      <x:c r="B21" s="27" t="str">
        <x:v>Framework for considering unaffected price for transactions upon confirmation of market rumour dated May 21, 2024</x:v>
      </x:c>
      <x:c r="C21" s="27" t="str">
        <x:v>CAP-LAW083 — LODR Master Circular (2026)</x:v>
      </x:c>
      <x:c r="D21" s="27" t="str">
        <x:v>https://www.sebi.gov.in/legal/master-circulars/jan-2026/master-circular-for-compliance-with-the-provisions-of-the-securities-and-exchange-board-of-india-listing-obligations-and-disclosure-requirements-regulations-2015-by-listed-entities_99432.html</x:v>
      </x:c>
      <x:c r="E21" s="198" t="str">
        <x:v>Do not treat as a separate current obligation</x:v>
      </x:c>
      <x:c r="F21" s="27" t="str">
        <x:v>Retain historical lineage</x:v>
      </x:c>
      <x:c r="G21" s="27" t="str">
        <x:v>P1 REVIEWED</x:v>
      </x:c>
    </x:row>
    <x:row r="22">
      <x:c r="A22" s="27" t="str">
        <x:v>CAP-LAW229</x:v>
      </x:c>
      <x:c r="B22" s="27" t="str">
        <x:v>Implementation of recommendations of the Expert Committee for facilitating ease of doing business for listed entities dated December 31, 2024</x:v>
      </x:c>
      <x:c r="C22" s="27" t="str">
        <x:v>CAP-LAW083 — LODR Master Circular (2026)</x:v>
      </x:c>
      <x:c r="D22" s="27" t="str">
        <x:v>https://www.sebi.gov.in/legal/master-circulars/jan-2026/master-circular-for-compliance-with-the-provisions-of-the-securities-and-exchange-board-of-india-listing-obligations-and-disclosure-requirements-regulations-2015-by-listed-entities_99432.html</x:v>
      </x:c>
      <x:c r="E22" s="198" t="str">
        <x:v>Do not treat as a separate current obligation</x:v>
      </x:c>
      <x:c r="F22" s="27" t="str">
        <x:v>Retain historical lineage</x:v>
      </x:c>
      <x:c r="G22" s="27" t="str">
        <x:v>P1 REVIEWED</x:v>
      </x:c>
    </x:row>
    <x:row r="23">
      <x:c r="A23" s="27" t="str">
        <x:v>CAP-LAW230</x:v>
      </x:c>
      <x:c r="B23" s="27" t="str">
        <x:v>Industry Standards on Regulation 30 of the SEBI LODR Regulations dated February 25, 2025</x:v>
      </x:c>
      <x:c r="C23" s="27" t="str">
        <x:v>CAP-LAW083 — LODR Master Circular (2026)</x:v>
      </x:c>
      <x:c r="D23" s="27" t="str">
        <x:v>https://www.sebi.gov.in/legal/master-circulars/jan-2026/master-circular-for-compliance-with-the-provisions-of-the-securities-and-exchange-board-of-india-listing-obligations-and-disclosure-requirements-regulations-2015-by-listed-entities_99432.html</x:v>
      </x:c>
      <x:c r="E23" s="198" t="str">
        <x:v>Do not treat as a separate current obligation</x:v>
      </x:c>
      <x:c r="F23" s="27" t="str">
        <x:v>Retain historical lineage</x:v>
      </x:c>
      <x:c r="G23" s="27" t="str">
        <x:v>P1 REVIEWED</x:v>
      </x:c>
    </x:row>
    <x:row r="24">
      <x:c r="A24" s="27" t="str">
        <x:v>CAP-LAW231</x:v>
      </x:c>
      <x:c r="B24" s="27" t="str">
        <x:v>Minimum information to be provided to the Audit Committee and shareholders for approval of Related Party Transactions dated October 13, 2025</x:v>
      </x:c>
      <x:c r="C24" s="27" t="str">
        <x:v>CAP-LAW083 — LODR Master Circular (2026)</x:v>
      </x:c>
      <x:c r="D24" s="27" t="str">
        <x:v>https://www.sebi.gov.in/legal/master-circulars/jan-2026/master-circular-for-compliance-with-the-provisions-of-the-securities-and-exchange-board-of-india-listing-obligations-and-disclosure-requirements-regulations-2015-by-listed-entities_99432.html</x:v>
      </x:c>
      <x:c r="E24" s="198" t="str">
        <x:v>Do not treat as a separate current obligation</x:v>
      </x:c>
      <x:c r="F24" s="27" t="str">
        <x:v>Retain historical lineage</x:v>
      </x:c>
      <x:c r="G24" s="27" t="str">
        <x:v>P1 REVIEWED</x:v>
      </x:c>
    </x:row>
    <x:row r="25">
      <x:c r="A25" s="27" t="str">
        <x:v>CAP-LAW232</x:v>
      </x:c>
      <x:c r="B25" s="27" t="str">
        <x:v>Disclosure of material events or information under Regulations 30 and 30A of the SEBI LODR Regulations dated July 13, 2023</x:v>
      </x:c>
      <x:c r="C25" s="27" t="str">
        <x:v>CAP-LAW083 — LODR Master Circular (2026)</x:v>
      </x:c>
      <x:c r="D25" s="27" t="str">
        <x:v>https://www.sebi.gov.in/legal/master-circulars/jan-2026/master-circular-for-compliance-with-the-provisions-of-the-securities-and-exchange-board-of-india-listing-obligations-and-disclosure-requirements-regulations-2015-by-listed-entities_99432.html</x:v>
      </x:c>
      <x:c r="E25" s="198" t="str">
        <x:v>Do not treat as a separate current obligation</x:v>
      </x:c>
      <x:c r="F25" s="27" t="str">
        <x:v>Retain historical lineage</x:v>
      </x:c>
      <x:c r="G25" s="27" t="str">
        <x:v>P1 REVIEWED</x:v>
      </x:c>
    </x:row>
    <x:row r="26">
      <x:c r="A26" s="27" t="str">
        <x:v>CAP-LAW233</x:v>
      </x:c>
      <x:c r="B26" s="27" t="str">
        <x:v>Format of compliance report on Corporate Governance by listed entities dated May 31, 2021</x:v>
      </x:c>
      <x:c r="C26" s="27" t="str">
        <x:v>CAP-LAW083 — LODR Master Circular (2026)</x:v>
      </x:c>
      <x:c r="D26" s="27" t="str">
        <x:v>https://www.sebi.gov.in/legal/master-circulars/jan-2026/master-circular-for-compliance-with-the-provisions-of-the-securities-and-exchange-board-of-india-listing-obligations-and-disclosure-requirements-regulations-2015-by-listed-entities_99432.html</x:v>
      </x:c>
      <x:c r="E26" s="198" t="str">
        <x:v>Do not treat as a separate current obligation</x:v>
      </x:c>
      <x:c r="F26" s="27" t="str">
        <x:v>Retain historical lineage</x:v>
      </x:c>
      <x:c r="G26" s="27" t="str">
        <x:v>P1 REVIEWED</x:v>
      </x:c>
    </x:row>
    <x:row r="27">
      <x:c r="A27" s="27" t="str">
        <x:v>CAP-LAW234</x:v>
      </x:c>
      <x:c r="B27" s="27" t="str">
        <x:v>Format for annual secretarial audit report and annual secretarial compliance report for listed entities and material subsidiaries dated February 8, 2019</x:v>
      </x:c>
      <x:c r="C27" s="27" t="str">
        <x:v>CAP-LAW083 — LODR Master Circular (2026)</x:v>
      </x:c>
      <x:c r="D27" s="27" t="str">
        <x:v>https://www.sebi.gov.in/legal/master-circulars/jan-2026/master-circular-for-compliance-with-the-provisions-of-the-securities-and-exchange-board-of-india-listing-obligations-and-disclosure-requirements-regulations-2015-by-listed-entities_99432.html</x:v>
      </x:c>
      <x:c r="E27" s="198" t="str">
        <x:v>Do not treat as a separate current obligation</x:v>
      </x:c>
      <x:c r="F27" s="27" t="str">
        <x:v>Retain historical lineage</x:v>
      </x:c>
      <x:c r="G27" s="27" t="str">
        <x:v>P1 REVIEWED</x:v>
      </x:c>
    </x:row>
    <x:row r="28">
      <x:c r="A28" s="27" t="str">
        <x:v>CAP-LAW235</x:v>
      </x:c>
      <x:c r="B28" s="27" t="str">
        <x:v>Disclosure of shareholding pattern of promoters and promoter-group entities dated August 13, 2021</x:v>
      </x:c>
      <x:c r="C28" s="27" t="str">
        <x:v>CAP-LAW083 — LODR Master Circular (2026)</x:v>
      </x:c>
      <x:c r="D28" s="27" t="str">
        <x:v>https://www.sebi.gov.in/legal/master-circulars/jan-2026/master-circular-for-compliance-with-the-provisions-of-the-securities-and-exchange-board-of-india-listing-obligations-and-disclosure-requirements-regulations-2015-by-listed-entities_99432.html</x:v>
      </x:c>
      <x:c r="E28" s="198" t="str">
        <x:v>Do not treat as a separate current obligation</x:v>
      </x:c>
      <x:c r="F28" s="27" t="str">
        <x:v>Retain historical lineage</x:v>
      </x:c>
      <x:c r="G28" s="27" t="str">
        <x:v>P1 REVIEWED</x:v>
      </x:c>
    </x:row>
    <x:row r="29">
      <x:c r="A29" s="27" t="str">
        <x:v>CAP-LAW236</x:v>
      </x:c>
      <x:c r="B29" s="27" t="str">
        <x:v>Disclosure of significant beneficial ownership in the shareholding pattern dated December 7, 2018</x:v>
      </x:c>
      <x:c r="C29" s="27" t="str">
        <x:v>CAP-LAW083 — LODR Master Circular (2026)</x:v>
      </x:c>
      <x:c r="D29" s="27" t="str">
        <x:v>https://www.sebi.gov.in/legal/master-circulars/jan-2026/master-circular-for-compliance-with-the-provisions-of-the-securities-and-exchange-board-of-india-listing-obligations-and-disclosure-requirements-regulations-2015-by-listed-entities_99432.html</x:v>
      </x:c>
      <x:c r="E29" s="198" t="str">
        <x:v>Do not treat as a separate current obligation</x:v>
      </x:c>
      <x:c r="F29" s="27" t="str">
        <x:v>Retain historical lineage</x:v>
      </x:c>
      <x:c r="G29" s="27" t="str">
        <x:v>P1 REVIEWED</x:v>
      </x:c>
    </x:row>
    <x:row r="30">
      <x:c r="A30" s="27" t="str">
        <x:v>CAP-LAW246</x:v>
      </x:c>
      <x:c r="B30" s="27" t="str">
        <x:v>Reduction in the timeline for listing of debt securities and Non-convertible Redeemable Preference Shares to T+3 working days from existing T+6 working days dated September 26, 2024</x:v>
      </x:c>
      <x:c r="C30" s="27" t="str">
        <x:v>CAP-LAW085 — NCS/SDI/SR/CP Master Circular (2025)</x:v>
      </x:c>
      <x:c r="D30" s="27" t="str">
        <x:v>https://www.sebi.gov.in/legal/master-circulars/oct-2025/master-circular-for-issue-and-listing-of-non-convertible-securities-securitised-debt-instruments-security-receipts-municipal-debt-securities-and-commercial-paper_97343.html</x:v>
      </x:c>
      <x:c r="E30" s="198" t="str">
        <x:v>Do not treat as a separate current obligation</x:v>
      </x:c>
      <x:c r="F30" s="27" t="str">
        <x:v>Retain historical lineage</x:v>
      </x:c>
      <x:c r="G30" s="27" t="str">
        <x:v>P1 REVIEWED</x:v>
      </x:c>
    </x:row>
    <x:row r="31">
      <x:c r="A31" s="28" t="str">
        <x:v>CAP-LAW250</x:v>
      </x:c>
      <x:c r="B31" s="28" t="str">
        <x:v>Revised disclosure requirements for issuance and listing of Green Debt Securities dated February 6, 2023</x:v>
      </x:c>
      <x:c r="C31" s="28" t="str">
        <x:v>CAP-LAW085 — NCS/SDI/SR/CP Master Circular (2025)</x:v>
      </x:c>
      <x:c r="D31" s="28" t="str">
        <x:v>https://www.sebi.gov.in/legal/master-circulars/oct-2025/master-circular-for-issue-and-listing-of-non-convertible-securities-securitised-debt-instruments-security-receipts-municipal-debt-securities-and-commercial-paper_97343.html</x:v>
      </x:c>
      <x:c r="E31" s="199" t="str">
        <x:v>Do not treat as a separate current obligation</x:v>
      </x:c>
      <x:c r="F31" s="28" t="str">
        <x:v>Retain historical lineage</x:v>
      </x:c>
      <x:c r="G31" s="28" t="str">
        <x:v>P1 REVIEWED</x:v>
      </x:c>
    </x:row>
  </x:sheetData>
  <x:mergeCells>
    <x:mergeCell ref="A1:G1"/>
    <x:mergeCell ref="A2:G2"/>
  </x:mergeCells>
  <x:pageMargins left="0.7" right="0.7" top="0.75" bottom="0.75" header="0.3" footer="0.3"/>
  <x:tableParts count="1">
    <x:tablePart xmlns:r="http://schemas.openxmlformats.org/officeDocument/2006/relationships" r:id="R5a97d50972b04ff3"/>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 hidden="0" customWidth="1"/>
    <x:col min="2" max="2" width="48" hidden="0" customWidth="1"/>
    <x:col min="3" max="3" width="22" hidden="0" customWidth="1"/>
    <x:col min="4" max="4" width="70" hidden="0" customWidth="1"/>
    <x:col min="5" max="5" width="72" hidden="0" customWidth="1"/>
    <x:col min="6" max="6" width="15" hidden="0" customWidth="1"/>
    <x:col min="7" max="7" width="14" hidden="0" customWidth="1"/>
  </x:cols>
  <x:sheetData>
    <x:row r="1" ht="30" customHeight="1">
      <x:c r="A1" s="106" t="str">
        <x:v>P-1 Official Evidence Register</x:v>
      </x:c>
      <x:c r="B1" s="106" t="str">
        <x:v>P-1 Official Evidence Register</x:v>
      </x:c>
      <x:c r="C1" s="106" t="str">
        <x:v>P-1 Official Evidence Register</x:v>
      </x:c>
      <x:c r="D1" s="106" t="str">
        <x:v>P-1 Official Evidence Register</x:v>
      </x:c>
      <x:c r="E1" s="106" t="str">
        <x:v>P-1 Official Evidence Register</x:v>
      </x:c>
      <x:c r="F1" s="106" t="str">
        <x:v>P-1 Official Evidence Register</x:v>
      </x:c>
      <x:c r="G1" s="106" t="str">
        <x:v>P-1 Official Evidence Register</x:v>
      </x:c>
    </x:row>
    <x:row r="2" ht="34" customHeight="1">
      <x:c r="A2" s="110" t="str">
        <x:v>Primary-source evidence used for the current-universe validation. URLs are plain text for direct audit traceability.</x:v>
      </x:c>
      <x:c r="B2" s="110" t="str">
        <x:v>Primary-source evidence used for the current-universe validation. URLs are plain text for direct audit traceability.</x:v>
      </x:c>
      <x:c r="C2" s="110" t="str">
        <x:v>Primary-source evidence used for the current-universe validation. URLs are plain text for direct audit traceability.</x:v>
      </x:c>
      <x:c r="D2" s="110" t="str">
        <x:v>Primary-source evidence used for the current-universe validation. URLs are plain text for direct audit traceability.</x:v>
      </x:c>
      <x:c r="E2" s="110" t="str">
        <x:v>Primary-source evidence used for the current-universe validation. URLs are plain text for direct audit traceability.</x:v>
      </x:c>
      <x:c r="F2" s="110" t="str">
        <x:v>Primary-source evidence used for the current-universe validation. URLs are plain text for direct audit traceability.</x:v>
      </x:c>
      <x:c r="G2" s="110" t="str">
        <x:v>Primary-source evidence used for the current-universe validation. URLs are plain text for direct audit traceability.</x:v>
      </x:c>
    </x:row>
    <x:row r="4" ht="36" customHeight="1">
      <x:c r="A4" s="119" t="str">
        <x:v>Source ID</x:v>
      </x:c>
      <x:c r="B4" s="194" t="str">
        <x:v>Authority / Instrument</x:v>
      </x:c>
      <x:c r="C4" s="194" t="str">
        <x:v>Source Type</x:v>
      </x:c>
      <x:c r="D4" s="194" t="str">
        <x:v>Official URL</x:v>
      </x:c>
      <x:c r="E4" s="194" t="str">
        <x:v>Evidence Used</x:v>
      </x:c>
      <x:c r="F4" s="194" t="str">
        <x:v>Checked Date</x:v>
      </x:c>
      <x:c r="G4" s="120" t="str">
        <x:v>Status</x:v>
      </x:c>
    </x:row>
    <x:row r="5">
      <x:c r="A5" s="26" t="str">
        <x:v>P1-SRC001</x:v>
      </x:c>
      <x:c r="B5" s="26" t="str">
        <x:v>SEBI Regulations register</x:v>
      </x:c>
      <x:c r="C5" s="26" t="str">
        <x:v>Universe index</x:v>
      </x:c>
      <x:c r="D5" s="26" t="str">
        <x:v>https://www.sebi.gov.in/sebiweb/home/HomeAction.do?doListingLegal=yes&amp;sid=1&amp;smid=0&amp;ssid=3</x:v>
      </x:c>
      <x:c r="E5" s="26" t="str">
        <x:v>Current regulation register through 2026-09-06; latest listed-entity entries include LODR July 14, 2026 and Buy-back / SDI July 6, 2026.</x:v>
      </x:c>
      <x:c r="F5" s="195" t="n">
        <x:v>46271</x:v>
      </x:c>
      <x:c r="G5" s="26" t="str">
        <x:v>Checked</x:v>
      </x:c>
    </x:row>
    <x:row r="6">
      <x:c r="A6" s="27" t="str">
        <x:v>P1-SRC002</x:v>
      </x:c>
      <x:c r="B6" s="27" t="str">
        <x:v>SEBI Circulars register</x:v>
      </x:c>
      <x:c r="C6" s="27" t="str">
        <x:v>Universe index</x:v>
      </x:c>
      <x:c r="D6" s="27" t="str">
        <x:v>https://www.sebi.gov.in/sebiweb/home/HomeAction.do?doListing=yes&amp;sid=1&amp;smid=0&amp;ssid=7</x:v>
      </x:c>
      <x:c r="E6" s="27" t="str">
        <x:v>Current circular register through 2026-09-06; most recent visible record dated August 28, 2026.</x:v>
      </x:c>
      <x:c r="F6" s="121" t="n">
        <x:v>46271</x:v>
      </x:c>
      <x:c r="G6" s="27" t="str">
        <x:v>Checked</x:v>
      </x:c>
    </x:row>
    <x:row r="7">
      <x:c r="A7" s="27" t="str">
        <x:v>P1-SRC003</x:v>
      </x:c>
      <x:c r="B7" s="27" t="str">
        <x:v>SEBI Master Circulars register</x:v>
      </x:c>
      <x:c r="C7" s="27" t="str">
        <x:v>Universe index</x:v>
      </x:c>
      <x:c r="D7" s="27" t="str">
        <x:v>https://www.sebi.gov.in/sebiweb/home/HomeAction.do?doListing=yes&amp;sid=1&amp;smid=0&amp;ssid=6</x:v>
      </x:c>
      <x:c r="E7" s="27" t="str">
        <x:v>Current master-circular register used to identify operative parents.</x:v>
      </x:c>
      <x:c r="F7" s="121" t="n">
        <x:v>46271</x:v>
      </x:c>
      <x:c r="G7" s="27" t="str">
        <x:v>Checked</x:v>
      </x:c>
    </x:row>
    <x:row r="8">
      <x:c r="A8" s="27" t="str">
        <x:v>P1-SRC004</x:v>
      </x:c>
      <x:c r="B8" s="27" t="str">
        <x:v>SEBI Acts register</x:v>
      </x:c>
      <x:c r="C8" s="27" t="str">
        <x:v>Universe index</x:v>
      </x:c>
      <x:c r="D8" s="27" t="str">
        <x:v>https://www.sebi.gov.in/sebiweb/home/HomeAction.do?doListing=yes&amp;sid=1&amp;smid=0&amp;ssid=1</x:v>
      </x:c>
      <x:c r="E8" s="27" t="str">
        <x:v>Official SEBI/SCRA/Depositories Act entries.</x:v>
      </x:c>
      <x:c r="F8" s="121" t="n">
        <x:v>46271</x:v>
      </x:c>
      <x:c r="G8" s="27" t="str">
        <x:v>Checked</x:v>
      </x:c>
    </x:row>
    <x:row r="9">
      <x:c r="A9" s="27" t="str">
        <x:v>P1-SRC005</x:v>
      </x:c>
      <x:c r="B9" s="27" t="str">
        <x:v>SCRR 1957</x:v>
      </x:c>
      <x:c r="C9" s="27" t="str">
        <x:v>Rule</x:v>
      </x:c>
      <x:c r="D9" s="27" t="str">
        <x:v>https://www.sebi.gov.in/legal/rules/mar-2026/securities-contracts-regulation-rules-1957-last-amended-on-march-13-2026-_100665.html</x:v>
      </x:c>
      <x:c r="E9" s="27" t="str">
        <x:v>Current official title states last amended March 13, 2026.</x:v>
      </x:c>
      <x:c r="F9" s="121" t="n">
        <x:v>46271</x:v>
      </x:c>
      <x:c r="G9" s="27" t="str">
        <x:v>Checked</x:v>
      </x:c>
    </x:row>
    <x:row r="10">
      <x:c r="A10" s="27" t="str">
        <x:v>P1-SRC006</x:v>
      </x:c>
      <x:c r="B10" s="27" t="str">
        <x:v>LODR Regulations 2015</x:v>
      </x:c>
      <x:c r="C10" s="27" t="str">
        <x:v>Regulations</x:v>
      </x:c>
      <x:c r="D10" s="27" t="str">
        <x:v>https://www.sebi.gov.in/legal/regulations/jul-2026/securities-and-exchange-board-of-india-listing-obligations-and-disclosure-requirements-regulations-2015-last-amended-on-july-14-2026-_102872.html</x:v>
      </x:c>
      <x:c r="E10" s="27" t="str">
        <x:v>Current official title states last amended July 14, 2026.</x:v>
      </x:c>
      <x:c r="F10" s="121" t="n">
        <x:v>46271</x:v>
      </x:c>
      <x:c r="G10" s="27" t="str">
        <x:v>Checked</x:v>
      </x:c>
    </x:row>
    <x:row r="11">
      <x:c r="A11" s="27" t="str">
        <x:v>P1-SRC007</x:v>
      </x:c>
      <x:c r="B11" s="27" t="str">
        <x:v>LODR Master Circular</x:v>
      </x:c>
      <x:c r="C11" s="27" t="str">
        <x:v>Master Circular</x:v>
      </x:c>
      <x:c r="D11" s="27" t="str">
        <x:v>https://www.sebi.gov.in/sebi_data/attachdocs/jan-2026/1769776024792.pdf</x:v>
      </x:c>
      <x:c r="E11" s="27" t="str">
        <x:v>Last updated January 30, 2026; consolidates relevant circulars through December 30, 2025 and rescinds appendix directions to the relevant extent.</x:v>
      </x:c>
      <x:c r="F11" s="121" t="n">
        <x:v>46271</x:v>
      </x:c>
      <x:c r="G11" s="27" t="str">
        <x:v>Checked</x:v>
      </x:c>
    </x:row>
    <x:row r="12">
      <x:c r="A12" s="27" t="str">
        <x:v>P1-SRC008</x:v>
      </x:c>
      <x:c r="B12" s="27" t="str">
        <x:v>ICDR Regulations 2018</x:v>
      </x:c>
      <x:c r="C12" s="27" t="str">
        <x:v>Regulations</x:v>
      </x:c>
      <x:c r="D12" s="27" t="str">
        <x:v>https://www.sebi.gov.in/legal/regulations/mar-2026/securities-and-exchange-board-of-india-issue-of-capital-and-disclosure-requirements-regulations-2018-last-amended-on-march-21-2026-_100581.html</x:v>
      </x:c>
      <x:c r="E12" s="27" t="str">
        <x:v>Current official title states last amended March 21, 2026.</x:v>
      </x:c>
      <x:c r="F12" s="121" t="n">
        <x:v>46271</x:v>
      </x:c>
      <x:c r="G12" s="27" t="str">
        <x:v>Checked</x:v>
      </x:c>
    </x:row>
    <x:row r="13">
      <x:c r="A13" s="27" t="str">
        <x:v>P1-SRC009</x:v>
      </x:c>
      <x:c r="B13" s="27" t="str">
        <x:v>ICDR Master Circular</x:v>
      </x:c>
      <x:c r="C13" s="27" t="str">
        <x:v>Master Circular</x:v>
      </x:c>
      <x:c r="D13" s="27" t="str">
        <x:v>https://www.sebi.gov.in/legal/master-circulars/feb-2026/master-circular-for-issue-of-capital-and-disclosure-requirements_99611.html</x:v>
      </x:c>
      <x:c r="E13" s="27" t="str">
        <x:v>Current official master circular dated February 9, 2026.</x:v>
      </x:c>
      <x:c r="F13" s="121" t="n">
        <x:v>46271</x:v>
      </x:c>
      <x:c r="G13" s="27" t="str">
        <x:v>Checked</x:v>
      </x:c>
    </x:row>
    <x:row r="14">
      <x:c r="A14" s="27" t="str">
        <x:v>P1-SRC010</x:v>
      </x:c>
      <x:c r="B14" s="27" t="str">
        <x:v>NCS Regulations 2021</x:v>
      </x:c>
      <x:c r="C14" s="27" t="str">
        <x:v>Regulations</x:v>
      </x:c>
      <x:c r="D14" s="27" t="str">
        <x:v>https://www.sebi.gov.in/legal/regulations/jan-2026/securities-and-exchange-board-of-india-issue-and-listing-of-non-convertible-securities-regulations-2021-last-amended-as-on-january-21-2026-_99288.html</x:v>
      </x:c>
      <x:c r="E14" s="27" t="str">
        <x:v>Current official title states last amended January 21, 2026.</x:v>
      </x:c>
      <x:c r="F14" s="121" t="n">
        <x:v>46271</x:v>
      </x:c>
      <x:c r="G14" s="27" t="str">
        <x:v>Checked</x:v>
      </x:c>
    </x:row>
    <x:row r="15">
      <x:c r="A15" s="27" t="str">
        <x:v>P1-SRC011</x:v>
      </x:c>
      <x:c r="B15" s="27" t="str">
        <x:v>Debt LODR Master Circular</x:v>
      </x:c>
      <x:c r="C15" s="27" t="str">
        <x:v>Master Circular</x:v>
      </x:c>
      <x:c r="D15" s="27" t="str">
        <x:v>https://www.sebi.gov.in/sebi_data/attachdocs/jul-2025/1752233667904.pdf</x:v>
      </x:c>
      <x:c r="E15" s="27" t="str">
        <x:v>Dated July 11, 2025; incorporates circulars through June 30, 2025 and supersedes Annex-1 circulars, with specified-security carve-out.</x:v>
      </x:c>
      <x:c r="F15" s="121" t="n">
        <x:v>46271</x:v>
      </x:c>
      <x:c r="G15" s="27" t="str">
        <x:v>Checked</x:v>
      </x:c>
    </x:row>
    <x:row r="16">
      <x:c r="A16" s="27" t="str">
        <x:v>P1-SRC012</x:v>
      </x:c>
      <x:c r="B16" s="27" t="str">
        <x:v>NCS/SDI/SR/CP Master Circular</x:v>
      </x:c>
      <x:c r="C16" s="27" t="str">
        <x:v>Master Circular</x:v>
      </x:c>
      <x:c r="D16" s="27" t="str">
        <x:v>https://www.sebi.gov.in/legal/master-circulars/oct-2025/master-circular-for-issue-and-listing-of-non-convertible-securities-securitised-debt-instruments-security-receipts-municipal-debt-securities-and-commercial-paper_97343.html</x:v>
      </x:c>
      <x:c r="E16" s="27" t="str">
        <x:v>Current issue/listing parent dated October 15, 2025.</x:v>
      </x:c>
      <x:c r="F16" s="121" t="n">
        <x:v>46271</x:v>
      </x:c>
      <x:c r="G16" s="27" t="str">
        <x:v>Checked</x:v>
      </x:c>
    </x:row>
    <x:row r="17">
      <x:c r="A17" s="27" t="str">
        <x:v>P1-SRC013</x:v>
      </x:c>
      <x:c r="B17" s="27" t="str">
        <x:v>Depositories and Participants Regulations 2018</x:v>
      </x:c>
      <x:c r="C17" s="27" t="str">
        <x:v>Regulations</x:v>
      </x:c>
      <x:c r="D17" s="27" t="str">
        <x:v>https://www.sebi.gov.in/legal/regulations/nov-2025/securities-and-exchange-board-of-india-depositories-and-participants-regulations-2018-last-amended-on-november-22-2025-_98196.html</x:v>
      </x:c>
      <x:c r="E17" s="27" t="str">
        <x:v>Current official title states last amended November 22, 2025.</x:v>
      </x:c>
      <x:c r="F17" s="121" t="n">
        <x:v>46271</x:v>
      </x:c>
      <x:c r="G17" s="27" t="str">
        <x:v>Checked</x:v>
      </x:c>
    </x:row>
    <x:row r="18">
      <x:c r="A18" s="27" t="str">
        <x:v>P1-SRC014</x:v>
      </x:c>
      <x:c r="B18" s="27" t="str">
        <x:v>PIT Regulations 2015</x:v>
      </x:c>
      <x:c r="C18" s="27" t="str">
        <x:v>Regulations</x:v>
      </x:c>
      <x:c r="D18" s="27" t="str">
        <x:v>https://www.sebi.gov.in/legal/regulations/mar-2025/securities-and-exchange-board-of-india-prohibition-of-insider-trading-regulations-2015-last-amended-on-march-12-2025-_92672.html</x:v>
      </x:c>
      <x:c r="E18" s="27" t="str">
        <x:v>Current official title states last amended March 12, 2025.</x:v>
      </x:c>
      <x:c r="F18" s="121" t="n">
        <x:v>46271</x:v>
      </x:c>
      <x:c r="G18" s="27" t="str">
        <x:v>Checked</x:v>
      </x:c>
    </x:row>
    <x:row r="19">
      <x:c r="A19" s="27" t="str">
        <x:v>P1-SRC015</x:v>
      </x:c>
      <x:c r="B19" s="27" t="str">
        <x:v>Surveillance Master Circular</x:v>
      </x:c>
      <x:c r="C19" s="27" t="str">
        <x:v>Master Circular</x:v>
      </x:c>
      <x:c r="D19" s="27" t="str">
        <x:v>https://www.sebi.gov.in/legal/master-circulars/may-2026/master-circular-on-surveillance-of-securities-market_101473.html</x:v>
      </x:c>
      <x:c r="E19" s="27" t="str">
        <x:v>Current master parent dated May 15, 2026; new P1 universe addition for listed-company PIT operating content.</x:v>
      </x:c>
      <x:c r="F19" s="121" t="n">
        <x:v>46271</x:v>
      </x:c>
      <x:c r="G19" s="27" t="str">
        <x:v>Checked</x:v>
      </x:c>
    </x:row>
    <x:row r="20">
      <x:c r="A20" s="27" t="str">
        <x:v>P1-SRC016</x:v>
      </x:c>
      <x:c r="B20" s="27" t="str">
        <x:v>SAST Regulations 2011</x:v>
      </x:c>
      <x:c r="C20" s="27" t="str">
        <x:v>Regulations</x:v>
      </x:c>
      <x:c r="D20" s="27" t="str">
        <x:v>https://www.sebi.gov.in/legal/regulations/dec-2025/securities-and-exchange-board-of-india-substantial-acquisition-of-shares-and-takeovers-regulations-2011-last-amended-on-december-5-2025-_98643.html</x:v>
      </x:c>
      <x:c r="E20" s="27" t="str">
        <x:v>Current official title states last amended December 5, 2025.</x:v>
      </x:c>
      <x:c r="F20" s="121" t="n">
        <x:v>46271</x:v>
      </x:c>
      <x:c r="G20" s="27" t="str">
        <x:v>Checked</x:v>
      </x:c>
    </x:row>
    <x:row r="21">
      <x:c r="A21" s="27" t="str">
        <x:v>P1-SRC017</x:v>
      </x:c>
      <x:c r="B21" s="27" t="str">
        <x:v>PFUTP Regulations 2003</x:v>
      </x:c>
      <x:c r="C21" s="27" t="str">
        <x:v>Regulations</x:v>
      </x:c>
      <x:c r="D21" s="27" t="str">
        <x:v>https://www.sebi.gov.in/legal/regulations/dec-2025/securities-and-exchange-board-of-india-prohibition-of-fraudulent-and-unfair-trade-practices-relating-to-securities-market-regulations-2003-last-amended-on-december-05-2025-_98694.html</x:v>
      </x:c>
      <x:c r="E21" s="27" t="str">
        <x:v>Current official title states last amended December 5, 2025.</x:v>
      </x:c>
      <x:c r="F21" s="121" t="n">
        <x:v>46271</x:v>
      </x:c>
      <x:c r="G21" s="27" t="str">
        <x:v>Checked</x:v>
      </x:c>
    </x:row>
    <x:row r="22">
      <x:c r="A22" s="27" t="str">
        <x:v>P1-SRC018</x:v>
      </x:c>
      <x:c r="B22" s="27" t="str">
        <x:v>Buy-back Regulations 2018</x:v>
      </x:c>
      <x:c r="C22" s="27" t="str">
        <x:v>Regulations</x:v>
      </x:c>
      <x:c r="D22" s="27" t="str">
        <x:v>https://www.sebi.gov.in/legal/regulations/jul-2026/securities-and-exchange-board-of-india-buy-back-of-securities-regulations-2018-last-amended-on-july-6-2026-_103042.html</x:v>
      </x:c>
      <x:c r="E22" s="27" t="str">
        <x:v>Current official title states last amended July 6, 2026.</x:v>
      </x:c>
      <x:c r="F22" s="121" t="n">
        <x:v>46271</x:v>
      </x:c>
      <x:c r="G22" s="27" t="str">
        <x:v>Checked</x:v>
      </x:c>
    </x:row>
    <x:row r="23">
      <x:c r="A23" s="27" t="str">
        <x:v>P1-SRC019</x:v>
      </x:c>
      <x:c r="B23" s="27" t="str">
        <x:v>SDI and Security Receipts Regulations 2008</x:v>
      </x:c>
      <x:c r="C23" s="27" t="str">
        <x:v>Regulations</x:v>
      </x:c>
      <x:c r="D23" s="27" t="str">
        <x:v>https://www.sebi.gov.in/legal/regulations/jul-2026/securities-and-exchange-board-of-india-issue-and-listing-of-securitised-debt-instruments-and-security-receipts-regulations-2008-last-amended-on-july-06-2026-_102674.html</x:v>
      </x:c>
      <x:c r="E23" s="27" t="str">
        <x:v>Current official title states last amended July 6, 2026.</x:v>
      </x:c>
      <x:c r="F23" s="121" t="n">
        <x:v>46271</x:v>
      </x:c>
      <x:c r="G23" s="27" t="str">
        <x:v>Checked</x:v>
      </x:c>
    </x:row>
    <x:row r="24">
      <x:c r="A24" s="27" t="str">
        <x:v>P1-SRC020</x:v>
      </x:c>
      <x:c r="B24" s="27" t="str">
        <x:v>SBEB and Sweat Equity Regulations 2021</x:v>
      </x:c>
      <x:c r="C24" s="27" t="str">
        <x:v>Regulations</x:v>
      </x:c>
      <x:c r="D24" s="27" t="str">
        <x:v>https://www.sebi.gov.in/legal/regulations/dec-2025/securities-and-exchange-board-of-india-share-based-employee-benefits-and-sweat-equity-regulations-2021-last-amended-on-december-4-2025-_98638.html</x:v>
      </x:c>
      <x:c r="E24" s="27" t="str">
        <x:v>Current official title states last amended December 4, 2025.</x:v>
      </x:c>
      <x:c r="F24" s="121" t="n">
        <x:v>46271</x:v>
      </x:c>
      <x:c r="G24" s="27" t="str">
        <x:v>Checked</x:v>
      </x:c>
    </x:row>
    <x:row r="25">
      <x:c r="A25" s="27" t="str">
        <x:v>P1-SRC021</x:v>
      </x:c>
      <x:c r="B25" s="27" t="str">
        <x:v>Delisting Regulations 2021</x:v>
      </x:c>
      <x:c r="C25" s="27" t="str">
        <x:v>Regulations</x:v>
      </x:c>
      <x:c r="D25" s="27" t="str">
        <x:v>https://www.sebi.gov.in/legal/regulations/sep-2025/securities-and-exchange-board-of-india-delisting-of-equity-shares-regulations-2021-last-amended-on-september-3-2025-_96548.html</x:v>
      </x:c>
      <x:c r="E25" s="27" t="str">
        <x:v>Current official title states last amended September 3, 2025.</x:v>
      </x:c>
      <x:c r="F25" s="121" t="n">
        <x:v>46271</x:v>
      </x:c>
      <x:c r="G25" s="27" t="str">
        <x:v>Checked</x:v>
      </x:c>
    </x:row>
    <x:row r="26">
      <x:c r="A26" s="27" t="str">
        <x:v>P1-SRC022</x:v>
      </x:c>
      <x:c r="B26" s="27" t="str">
        <x:v>RTA Master Circular</x:v>
      </x:c>
      <x:c r="C26" s="27" t="str">
        <x:v>Master Circular</x:v>
      </x:c>
      <x:c r="D26" s="27" t="str">
        <x:v>https://www.sebi.gov.in/legal/master-circulars/feb-2026/master-circular-for-registrars-to-an-issue-and-share-transfer-agents_99567.html</x:v>
      </x:c>
      <x:c r="E26" s="27" t="str">
        <x:v>Current RTA parent dated February 6, 2026; direct issuer-facing clauses require extraction.</x:v>
      </x:c>
      <x:c r="F26" s="121" t="n">
        <x:v>46271</x:v>
      </x:c>
      <x:c r="G26" s="27" t="str">
        <x:v>Checked</x:v>
      </x:c>
    </x:row>
    <x:row r="27">
      <x:c r="A27" s="27" t="str">
        <x:v>P1-SRC023</x:v>
      </x:c>
      <x:c r="B27" s="27" t="str">
        <x:v>SCORES portal</x:v>
      </x:c>
      <x:c r="C27" s="27" t="str">
        <x:v>Official operational source</x:v>
      </x:c>
      <x:c r="D27" s="27" t="str">
        <x:v>https://scores.sebi.gov.in/</x:v>
      </x:c>
      <x:c r="E27" s="27" t="str">
        <x:v>Official description expressly includes listed companies among entities against which grievances may be lodged.</x:v>
      </x:c>
      <x:c r="F27" s="121" t="n">
        <x:v>46271</x:v>
      </x:c>
      <x:c r="G27" s="27" t="str">
        <x:v>Checked</x:v>
      </x:c>
    </x:row>
    <x:row r="28">
      <x:c r="A28" s="27" t="str">
        <x:v>P1-SRC024</x:v>
      </x:c>
      <x:c r="B28" s="27" t="str">
        <x:v>Digital accessibility base circular</x:v>
      </x:c>
      <x:c r="C28" s="27" t="str">
        <x:v>Circular PDF</x:v>
      </x:c>
      <x:c r="D28" s="27" t="str">
        <x:v>https://www.sebi.gov.in/sebi_data/attachdocs/aug-2025/1754651443956.pdf</x:v>
      </x:c>
      <x:c r="E28" s="27" t="str">
        <x:v>Defines RE as registered/recognised intermediaries and MIIs; supports exclusion from listing-only overlay.</x:v>
      </x:c>
      <x:c r="F28" s="121" t="n">
        <x:v>46271</x:v>
      </x:c>
      <x:c r="G28" s="27" t="str">
        <x:v>Checked</x:v>
      </x:c>
    </x:row>
    <x:row r="29">
      <x:c r="A29" s="27" t="str">
        <x:v>P1-SRC025</x:v>
      </x:c>
      <x:c r="B29" s="27" t="str">
        <x:v>AI vulnerability advisory</x:v>
      </x:c>
      <x:c r="C29" s="27" t="str">
        <x:v>Circular PDF</x:v>
      </x:c>
      <x:c r="D29" s="27" t="str">
        <x:v>https://www.sebi.gov.in/sebi_data/attachdocs/may-2026/1777992004516.pdf</x:v>
      </x:c>
      <x:c r="E29" s="27" t="str">
        <x:v>Addressees are enumerated market intermediaries, funds, depositories and exchanges; supports role-layer routing.</x:v>
      </x:c>
      <x:c r="F29" s="121" t="n">
        <x:v>46271</x:v>
      </x:c>
      <x:c r="G29" s="27" t="str">
        <x:v>Checked</x:v>
      </x:c>
    </x:row>
    <x:row r="30">
      <x:c r="A30" s="27" t="str">
        <x:v>P1-SRC026</x:v>
      </x:c>
      <x:c r="B30" s="27" t="str">
        <x:v>Physical-securities special window</x:v>
      </x:c>
      <x:c r="C30" s="27" t="str">
        <x:v>Circular</x:v>
      </x:c>
      <x:c r="D30" s="27" t="str">
        <x:v>https://www.sebi.gov.in/legal/circulars/jan-2026/ease-of-doing-investment-special-window-for-transfer-and-dematerialisation-of-physical-securities_99411.html</x:v>
      </x:c>
      <x:c r="E30" s="27" t="str">
        <x:v>New issuer-service candidate dated January 30, 2026.</x:v>
      </x:c>
      <x:c r="F30" s="121" t="n">
        <x:v>46271</x:v>
      </x:c>
      <x:c r="G30" s="27" t="str">
        <x:v>Checked</x:v>
      </x:c>
    </x:row>
    <x:row r="31">
      <x:c r="A31" s="27" t="str">
        <x:v>P1-SRC027</x:v>
      </x:c>
      <x:c r="B31" s="27" t="str">
        <x:v>Direct demat credit / LOC removal</x:v>
      </x:c>
      <x:c r="C31" s="27" t="str">
        <x:v>Circular</x:v>
      </x:c>
      <x:c r="D31" s="27" t="str">
        <x:v>https://www.sebi.gov.in/legal/circulars/jan-2026/ease-of-doing-investment-and-ease-of-doing-business-doing-away-with-requirement-of-issuance-of-letter-of-confirmation-loc-and-to-effect-direct-credit-of-securities-in-dematerialisation-account-o-_99421.html</x:v>
      </x:c>
      <x:c r="E31" s="27" t="str">
        <x:v>New issuer-service candidate dated January 30, 2026.</x:v>
      </x:c>
      <x:c r="F31" s="121" t="n">
        <x:v>46271</x:v>
      </x:c>
      <x:c r="G31" s="27" t="str">
        <x:v>Checked</x:v>
      </x:c>
    </x:row>
    <x:row r="32">
      <x:c r="A32" s="28" t="str">
        <x:v>P1-SRC028</x:v>
      </x:c>
      <x:c r="B32" s="28" t="str">
        <x:v>Transmission framework</x:v>
      </x:c>
      <x:c r="C32" s="28" t="str">
        <x:v>Circular</x:v>
      </x:c>
      <x:c r="D32" s="28" t="str">
        <x:v>https://www.sebi.gov.in/legal/circulars/jul-2026/ease-of-doing-investment-and-ease-of-doing-business-simplification-and-standardisation-of-the-framework-for-transmission-of-securities_103030.html</x:v>
      </x:c>
      <x:c r="E32" s="28" t="str">
        <x:v>New issuer-service candidate dated July 23, 2026.</x:v>
      </x:c>
      <x:c r="F32" s="196" t="n">
        <x:v>46271</x:v>
      </x:c>
      <x:c r="G32" s="28" t="str">
        <x:v>Checked</x:v>
      </x:c>
    </x:row>
  </x:sheetData>
  <x:mergeCells>
    <x:mergeCell ref="A1:G1"/>
    <x:mergeCell ref="A2:G2"/>
  </x:mergeCells>
  <x:conditionalFormatting sqref="G5:G32">
    <x:cfRule type="containsText" dxfId="16" priority="1" operator="containsText" text="Checked"/>
  </x:conditionalFormatting>
  <x:pageMargins left="0.7" right="0.7" top="0.75" bottom="0.75" header="0.3" footer="0.3"/>
  <x:tableParts count="1">
    <x:tablePart xmlns:r="http://schemas.openxmlformats.org/officeDocument/2006/relationships" r:id="Rf1d9f30bc254429a"/>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52" hidden="0" customWidth="1"/>
    <x:col min="4" max="4" width="68" hidden="0" customWidth="1"/>
    <x:col min="5" max="5" width="34" hidden="0" customWidth="1"/>
    <x:col min="6" max="6" width="42" hidden="0" customWidth="1"/>
    <x:col min="7" max="7" width="60" hidden="0" customWidth="1"/>
    <x:col min="8" max="8" width="27" hidden="0" customWidth="1"/>
    <x:col min="9" max="9" width="34" hidden="0" customWidth="1"/>
  </x:cols>
  <x:sheetData>
    <x:row r="1" ht="30" customHeight="1">
      <x:c r="A1" s="106" t="str">
        <x:v>P-1 Listing, Security, Event and Role Gate Decisions</x:v>
      </x:c>
      <x:c r="B1" s="106" t="str">
        <x:v>P-1 Listing, Security, Event and Role Gate Decisions</x:v>
      </x:c>
      <x:c r="C1" s="106" t="str">
        <x:v>P-1 Listing, Security, Event and Role Gate Decisions</x:v>
      </x:c>
      <x:c r="D1" s="106" t="str">
        <x:v>P-1 Listing, Security, Event and Role Gate Decisions</x:v>
      </x:c>
      <x:c r="E1" s="106" t="str">
        <x:v>P-1 Listing, Security, Event and Role Gate Decisions</x:v>
      </x:c>
      <x:c r="F1" s="106" t="str">
        <x:v>P-1 Listing, Security, Event and Role Gate Decisions</x:v>
      </x:c>
      <x:c r="G1" s="106" t="str">
        <x:v>P-1 Listing, Security, Event and Role Gate Decisions</x:v>
      </x:c>
      <x:c r="H1" s="106" t="str">
        <x:v>P-1 Listing, Security, Event and Role Gate Decisions</x:v>
      </x:c>
      <x:c r="I1" s="106" t="str">
        <x:v>P-1 Listing, Security, Event and Role Gate Decisions</x:v>
      </x:c>
    </x:row>
    <x:row r="2" ht="34" customHeight="1">
      <x:c r="A2" s="110" t="str">
        <x:v>These decisions replace the unsafe binary rule 'Listed = every SEBI law'. They establish which law families can activate; P-2 will map provisions, thresholds and exemptions.</x:v>
      </x:c>
      <x:c r="B2" s="110" t="str">
        <x:v>These decisions replace the unsafe binary rule 'Listed = every SEBI law'. They establish which law families can activate; P-2 will map provisions, thresholds and exemptions.</x:v>
      </x:c>
      <x:c r="C2" s="110" t="str">
        <x:v>These decisions replace the unsafe binary rule 'Listed = every SEBI law'. They establish which law families can activate; P-2 will map provisions, thresholds and exemptions.</x:v>
      </x:c>
      <x:c r="D2" s="110" t="str">
        <x:v>These decisions replace the unsafe binary rule 'Listed = every SEBI law'. They establish which law families can activate; P-2 will map provisions, thresholds and exemptions.</x:v>
      </x:c>
      <x:c r="E2" s="110" t="str">
        <x:v>These decisions replace the unsafe binary rule 'Listed = every SEBI law'. They establish which law families can activate; P-2 will map provisions, thresholds and exemptions.</x:v>
      </x:c>
      <x:c r="F2" s="110" t="str">
        <x:v>These decisions replace the unsafe binary rule 'Listed = every SEBI law'. They establish which law families can activate; P-2 will map provisions, thresholds and exemptions.</x:v>
      </x:c>
      <x:c r="G2" s="110" t="str">
        <x:v>These decisions replace the unsafe binary rule 'Listed = every SEBI law'. They establish which law families can activate; P-2 will map provisions, thresholds and exemptions.</x:v>
      </x:c>
      <x:c r="H2" s="110" t="str">
        <x:v>These decisions replace the unsafe binary rule 'Listed = every SEBI law'. They establish which law families can activate; P-2 will map provisions, thresholds and exemptions.</x:v>
      </x:c>
      <x:c r="I2" s="110" t="str">
        <x:v>These decisions replace the unsafe binary rule 'Listed = every SEBI law'. They establish which law families can activate; P-2 will map provisions, thresholds and exemptions.</x:v>
      </x:c>
    </x:row>
    <x:row r="4" ht="36" customHeight="1">
      <x:c r="A4" s="119" t="str">
        <x:v>Gate ID</x:v>
      </x:c>
      <x:c r="B4" s="194" t="str">
        <x:v>Gate</x:v>
      </x:c>
      <x:c r="C4" s="194" t="str">
        <x:v>Validation Question</x:v>
      </x:c>
      <x:c r="D4" s="194" t="str">
        <x:v>P-1 Runtime Decision</x:v>
      </x:c>
      <x:c r="E4" s="194" t="str">
        <x:v>Security / Capacity</x:v>
      </x:c>
      <x:c r="F4" s="194" t="str">
        <x:v>Authoritative Family</x:v>
      </x:c>
      <x:c r="G4" s="194" t="str">
        <x:v>Official Evidence URL</x:v>
      </x:c>
      <x:c r="H4" s="194" t="str">
        <x:v>P-1 Status</x:v>
      </x:c>
      <x:c r="I4" s="120" t="str">
        <x:v>P-2 Requirement</x:v>
      </x:c>
    </x:row>
    <x:row r="5">
      <x:c r="A5" s="26" t="str">
        <x:v>P1-GATE001</x:v>
      </x:c>
      <x:c r="B5" s="26" t="str">
        <x:v>Equity — Main Board</x:v>
      </x:c>
      <x:c r="C5" s="26" t="str">
        <x:v>Is an equity/specified security listed on the Main Board?</x:v>
      </x:c>
      <x:c r="D5" s="26" t="str">
        <x:v>YES activates equity LODR/PIT/PFUTP and other security/event-specific families.</x:v>
      </x:c>
      <x:c r="E5" s="26" t="str">
        <x:v>Specified securities</x:v>
      </x:c>
      <x:c r="F5" s="26" t="str">
        <x:v>Current LODR + LODR Master Circular</x:v>
      </x:c>
      <x:c r="G5" s="26" t="str">
        <x:v>https://www.sebi.gov.in/sebi_data/attachdocs/jan-2026/1769776024792.pdf</x:v>
      </x:c>
      <x:c r="H5" s="26" t="str">
        <x:v>Validated at family level</x:v>
      </x:c>
      <x:c r="I5" s="26" t="str">
        <x:v>P2 provisions/exemptions</x:v>
      </x:c>
    </x:row>
    <x:row r="6">
      <x:c r="A6" s="27" t="str">
        <x:v>P1-GATE002</x:v>
      </x:c>
      <x:c r="B6" s="27" t="str">
        <x:v>Equity — SME</x:v>
      </x:c>
      <x:c r="C6" s="27" t="str">
        <x:v>Is an equity/specified security listed on an SME platform?</x:v>
      </x:c>
      <x:c r="D6" s="27" t="str">
        <x:v>YES activates the equity overlay, but SME-specific chapters, thresholds and exemptions must be retained.</x:v>
      </x:c>
      <x:c r="E6" s="27" t="str">
        <x:v>SME specified securities</x:v>
      </x:c>
      <x:c r="F6" s="27" t="str">
        <x:v>LODR / ICDR segment rules</x:v>
      </x:c>
      <x:c r="G6" s="27" t="str">
        <x:v>https://www.sebi.gov.in/sebi_data/attachdocs/jan-2026/1769776024792.pdf</x:v>
      </x:c>
      <x:c r="H6" s="27" t="str">
        <x:v>Validated at family level</x:v>
      </x:c>
      <x:c r="I6" s="27" t="str">
        <x:v>P2 segment mapping</x:v>
      </x:c>
    </x:row>
    <x:row r="7">
      <x:c r="A7" s="27" t="str">
        <x:v>P1-GATE003</x:v>
      </x:c>
      <x:c r="B7" s="27" t="str">
        <x:v>Debt / NCRPS</x:v>
      </x:c>
      <x:c r="C7" s="27" t="str">
        <x:v>Are non-convertible securities or NCRPS listed?</x:v>
      </x:c>
      <x:c r="D7" s="27" t="str">
        <x:v>YES activates NCS issue rules and the debt LODR master; do not substitute the equity rule set.</x:v>
      </x:c>
      <x:c r="E7" s="27" t="str">
        <x:v>NCS / NCRPS</x:v>
      </x:c>
      <x:c r="F7" s="27" t="str">
        <x:v>NCS Regulations + debt masters</x:v>
      </x:c>
      <x:c r="G7" s="27" t="str">
        <x:v>https://www.sebi.gov.in/sebi_data/attachdocs/jul-2025/1752233667904.pdf</x:v>
      </x:c>
      <x:c r="H7" s="27" t="str">
        <x:v>Validated</x:v>
      </x:c>
      <x:c r="I7" s="27" t="str">
        <x:v>P2 chapter mapping</x:v>
      </x:c>
    </x:row>
    <x:row r="8">
      <x:c r="A8" s="27" t="str">
        <x:v>P1-GATE004</x:v>
      </x:c>
      <x:c r="B8" s="27" t="str">
        <x:v>SDI / Security Receipts / CP</x:v>
      </x:c>
      <x:c r="C8" s="27" t="str">
        <x:v>Are SDIs, security receipts or commercial paper listed/issued?</x:v>
      </x:c>
      <x:c r="D8" s="27" t="str">
        <x:v>Activate only the instrument-specific regulation/master-circular chapters.</x:v>
      </x:c>
      <x:c r="E8" s="27" t="str">
        <x:v>SDI / SR / CP</x:v>
      </x:c>
      <x:c r="F8" s="27" t="str">
        <x:v>SDI Regulations + debt masters</x:v>
      </x:c>
      <x:c r="G8" s="27" t="str">
        <x:v>https://www.sebi.gov.in/legal/master-circulars/oct-2025/master-circular-for-issue-and-listing-of-non-convertible-securities-securitised-debt-instruments-security-receipts-municipal-debt-securities-and-commercial-paper_97343.html</x:v>
      </x:c>
      <x:c r="H8" s="27" t="str">
        <x:v>Validated</x:v>
      </x:c>
      <x:c r="I8" s="27" t="str">
        <x:v>P2 instrument mapping</x:v>
      </x:c>
    </x:row>
    <x:row r="9">
      <x:c r="A9" s="27" t="str">
        <x:v>P1-GATE005</x:v>
      </x:c>
      <x:c r="B9" s="27" t="str">
        <x:v>Proposed listing</x:v>
      </x:c>
      <x:c r="C9" s="27" t="str">
        <x:v>Are securities proposed to be listed but not yet listed?</x:v>
      </x:c>
      <x:c r="D9" s="27" t="str">
        <x:v>Activate issue regulations and PIT/other provisions only where the text covers proposed listing; do not apply the full recurring LODR overlay prematurely.</x:v>
      </x:c>
      <x:c r="E9" s="27" t="str">
        <x:v>Proposed equity/debt issue</x:v>
      </x:c>
      <x:c r="F9" s="27" t="str">
        <x:v>ICDR / NCS / PIT</x:v>
      </x:c>
      <x:c r="G9" s="27" t="str">
        <x:v>https://www.sebi.gov.in/legal/regulations/mar-2026/securities-and-exchange-board-of-india-issue-of-capital-and-disclosure-requirements-regulations-2018-last-amended-on-march-21-2026-_100581.html</x:v>
      </x:c>
      <x:c r="H9" s="27" t="str">
        <x:v>Validated at family level</x:v>
      </x:c>
      <x:c r="I9" s="27" t="str">
        <x:v>P2 effective-point mapping</x:v>
      </x:c>
    </x:row>
    <x:row r="10">
      <x:c r="A10" s="27" t="str">
        <x:v>P1-GATE006</x:v>
      </x:c>
      <x:c r="B10" s="27" t="str">
        <x:v>Material unlisted subsidiary</x:v>
      </x:c>
      <x:c r="C10" s="27" t="str">
        <x:v>Is the entity an unlisted material subsidiary of a listed entity?</x:v>
      </x:c>
      <x:c r="D10" s="27" t="str">
        <x:v>Do not label it listed; activate only specific LODR flow-down obligations and stakeholder provisions.</x:v>
      </x:c>
      <x:c r="E10" s="27" t="str">
        <x:v>No independently listed security</x:v>
      </x:c>
      <x:c r="F10" s="27" t="str">
        <x:v>LODR specific flow-down</x:v>
      </x:c>
      <x:c r="G10" s="27" t="str">
        <x:v>https://www.sebi.gov.in/sebi_data/attachdocs/jan-2026/1769776024792.pdf</x:v>
      </x:c>
      <x:c r="H10" s="27" t="str">
        <x:v>Validated as distinct gate</x:v>
      </x:c>
      <x:c r="I10" s="27" t="str">
        <x:v>P2 provision list</x:v>
      </x:c>
    </x:row>
    <x:row r="11">
      <x:c r="A11" s="27" t="str">
        <x:v>P1-GATE007</x:v>
      </x:c>
      <x:c r="B11" s="27" t="str">
        <x:v>Corporate action</x:v>
      </x:c>
      <x:c r="C11" s="27" t="str">
        <x:v>Is there an issue, rights issue, buy-back, delisting, takeover, scheme or other covered event?</x:v>
      </x:c>
      <x:c r="D11" s="27" t="str">
        <x:v>Activate only the relevant event family and its current supplementary circulars.</x:v>
      </x:c>
      <x:c r="E11" s="27" t="str">
        <x:v>Event-specific</x:v>
      </x:c>
      <x:c r="F11" s="27" t="str">
        <x:v>ICDR / Buy-back / Delisting / SAST</x:v>
      </x:c>
      <x:c r="G11" s="27" t="str">
        <x:v>https://www.sebi.gov.in/sebiweb/home/HomeAction.do?doListingLegal=yes&amp;sid=1&amp;smid=0&amp;ssid=3</x:v>
      </x:c>
      <x:c r="H11" s="27" t="str">
        <x:v>Validated</x:v>
      </x:c>
      <x:c r="I11" s="27" t="str">
        <x:v>P2 event controls</x:v>
      </x:c>
    </x:row>
    <x:row r="12">
      <x:c r="A12" s="27" t="str">
        <x:v>P1-GATE008</x:v>
      </x:c>
      <x:c r="B12" s="27" t="str">
        <x:v>Investor service / grievance</x:v>
      </x:c>
      <x:c r="C12" s="27" t="str">
        <x:v>Is there a grievance, ODR, transfer, demat or transmission request?</x:v>
      </x:c>
      <x:c r="D12" s="27" t="str">
        <x:v>Activate SCORES/ODR or issuer-service modules only for the relevant complaint/request and responsibility split.</x:v>
      </x:c>
      <x:c r="E12" s="27" t="str">
        <x:v>Listed security-holder interface</x:v>
      </x:c>
      <x:c r="F12" s="27" t="str">
        <x:v>SCORES / ODR / RTA interface</x:v>
      </x:c>
      <x:c r="G12" s="27" t="str">
        <x:v>https://scores.sebi.gov.in/</x:v>
      </x:c>
      <x:c r="H12" s="27" t="str">
        <x:v>Validated with boundary hold</x:v>
      </x:c>
      <x:c r="I12" s="27" t="str">
        <x:v>P2 issuer/RTA clauses</x:v>
      </x:c>
    </x:row>
    <x:row r="13">
      <x:c r="A13" s="27" t="str">
        <x:v>P1-GATE009</x:v>
      </x:c>
      <x:c r="B13" s="27" t="str">
        <x:v>Separate SEBI-regulated role</x:v>
      </x:c>
      <x:c r="C13" s="27" t="str">
        <x:v>Does the entity separately act as an intermediary, fund, MII or other SEBI-registered person?</x:v>
      </x:c>
      <x:c r="D13" s="27" t="str">
        <x:v>Combine the Capital Markets role layer at runtime; listing alone does not import that role content.</x:v>
      </x:c>
      <x:c r="E13" s="27" t="str">
        <x:v>Registered role</x:v>
      </x:c>
      <x:c r="F13" s="27" t="str">
        <x:v>Role-specific Capital Markets universe</x:v>
      </x:c>
      <x:c r="G13" s="27" t="str">
        <x:v>https://www.sebi.gov.in/sebiweb/home/HomeAction.do?doListing=yes&amp;sid=1&amp;smid=0&amp;ssid=7</x:v>
      </x:c>
      <x:c r="H13" s="27" t="str">
        <x:v>Validated</x:v>
      </x:c>
      <x:c r="I13" s="27" t="str">
        <x:v>Runtime composition</x:v>
      </x:c>
    </x:row>
    <x:row r="14">
      <x:c r="A14" s="28" t="str">
        <x:v>P1-GATE010</x:v>
      </x:c>
      <x:c r="B14" s="28" t="str">
        <x:v>Completely unlisted</x:v>
      </x:c>
      <x:c r="C14" s="28" t="str">
        <x:v>Are no securities listed or proposed to be listed and no SEBI-regulated role/event present?</x:v>
      </x:c>
      <x:c r="D14" s="28" t="str">
        <x:v>Do not activate the Common SEBI Listed-Entity Overlay.</x:v>
      </x:c>
      <x:c r="E14" s="28" t="str">
        <x:v>None</x:v>
      </x:c>
      <x:c r="F14" s="28" t="str">
        <x:v>Common Corporate Core + sector only</x:v>
      </x:c>
      <x:c r="G14" s="28" t="str">
        <x:v>https://www.sebi.gov.in/sebiweb/home/HomeAction.do?doListing=yes&amp;sid=1&amp;smid=0&amp;ssid=1</x:v>
      </x:c>
      <x:c r="H14" s="28" t="str">
        <x:v>Validated</x:v>
      </x:c>
      <x:c r="I14" s="28" t="str">
        <x:v>No P2 SEBI overlay</x:v>
      </x:c>
    </x:row>
  </x:sheetData>
  <x:mergeCells>
    <x:mergeCell ref="A1:I1"/>
    <x:mergeCell ref="A2:I2"/>
  </x:mergeCells>
  <x:conditionalFormatting sqref="H5:H14">
    <x:cfRule type="containsText" dxfId="17" priority="1" operator="containsText" text="Validated"/>
  </x:conditionalFormatting>
  <x:dataValidations count="1">
    <x:dataValidation type="list" sqref="H5:H14">
      <x:formula1>"Validated,Validated at family level,Validated as distinct gate,Validated with boundary hold,Hold"</x:formula1>
    </x:dataValidation>
  </x:dataValidations>
  <x:pageMargins left="0.7" right="0.7" top="0.75" bottom="0.75" header="0.3" footer="0.3"/>
  <x:tableParts count="1">
    <x:tablePart xmlns:r="http://schemas.openxmlformats.org/officeDocument/2006/relationships" r:id="R91fb6ce6cfdb4594"/>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7" hidden="0" customWidth="1"/>
    <x:col min="2" max="2" width="38" hidden="0" customWidth="1"/>
    <x:col min="3" max="3" width="46" hidden="0" customWidth="1"/>
    <x:col min="4" max="4" width="14" hidden="0" customWidth="1"/>
    <x:col min="5" max="5" width="34" hidden="0" customWidth="1"/>
    <x:col min="6" max="6" width="72" hidden="0" customWidth="1"/>
    <x:col min="7" max="7" width="20" hidden="0" customWidth="1"/>
  </x:cols>
  <x:sheetData>
    <x:row r="1" ht="30" customHeight="1">
      <x:c r="A1" s="106" t="str">
        <x:v>P-1 Disposition of P-0 Holds and Decisions</x:v>
      </x:c>
      <x:c r="B1" s="106" t="str">
        <x:v>P-1 Disposition of P-0 Holds and Decisions</x:v>
      </x:c>
      <x:c r="C1" s="106" t="str">
        <x:v>P-1 Disposition of P-0 Holds and Decisions</x:v>
      </x:c>
      <x:c r="D1" s="106" t="str">
        <x:v>P-1 Disposition of P-0 Holds and Decisions</x:v>
      </x:c>
      <x:c r="E1" s="106" t="str">
        <x:v>P-1 Disposition of P-0 Holds and Decisions</x:v>
      </x:c>
      <x:c r="F1" s="106" t="str">
        <x:v>P-1 Disposition of P-0 Holds and Decisions</x:v>
      </x:c>
      <x:c r="G1" s="106" t="str">
        <x:v>P-1 Disposition of P-0 Holds and Decisions</x:v>
      </x:c>
    </x:row>
    <x:row r="2" ht="34" customHeight="1">
      <x:c r="A2" s="110" t="str">
        <x:v>Eight P-0 issues are resolved at law-family level. Five controlled items carry into P-2; they do not invalidate the P-1 universe, but they continue to block production-ID assignment and final provision freeze.</x:v>
      </x:c>
      <x:c r="B2" s="110" t="str">
        <x:v>Eight P-0 issues are resolved at law-family level. Five controlled items carry into P-2; they do not invalidate the P-1 universe, but they continue to block production-ID assignment and final provision freeze.</x:v>
      </x:c>
      <x:c r="C2" s="110" t="str">
        <x:v>Eight P-0 issues are resolved at law-family level. Five controlled items carry into P-2; they do not invalidate the P-1 universe, but they continue to block production-ID assignment and final provision freeze.</x:v>
      </x:c>
      <x:c r="D2" s="110" t="str">
        <x:v>Eight P-0 issues are resolved at law-family level. Five controlled items carry into P-2; they do not invalidate the P-1 universe, but they continue to block production-ID assignment and final provision freeze.</x:v>
      </x:c>
      <x:c r="E2" s="110" t="str">
        <x:v>Eight P-0 issues are resolved at law-family level. Five controlled items carry into P-2; they do not invalidate the P-1 universe, but they continue to block production-ID assignment and final provision freeze.</x:v>
      </x:c>
      <x:c r="F2" s="110" t="str">
        <x:v>Eight P-0 issues are resolved at law-family level. Five controlled items carry into P-2; they do not invalidate the P-1 universe, but they continue to block production-ID assignment and final provision freeze.</x:v>
      </x:c>
      <x:c r="G2" s="110" t="str">
        <x:v>Eight P-0 issues are resolved at law-family level. Five controlled items carry into P-2; they do not invalidate the P-1 universe, but they continue to block production-ID assignment and final provision freeze.</x:v>
      </x:c>
    </x:row>
    <x:row r="4" ht="36" customHeight="1">
      <x:c r="A4" s="119" t="str">
        <x:v>Hold ID</x:v>
      </x:c>
      <x:c r="B4" s="194" t="str">
        <x:v>Affected Scope</x:v>
      </x:c>
      <x:c r="C4" s="194" t="str">
        <x:v>Issue</x:v>
      </x:c>
      <x:c r="D4" s="194" t="str">
        <x:v>P-0 Priority</x:v>
      </x:c>
      <x:c r="E4" s="194" t="str">
        <x:v>P-1 Disposition</x:v>
      </x:c>
      <x:c r="F4" s="194" t="str">
        <x:v>P-1 Rationale / Required Action</x:v>
      </x:c>
      <x:c r="G4" s="120" t="str">
        <x:v>Carry-forward Status</x:v>
      </x:c>
    </x:row>
    <x:row r="5">
      <x:c r="A5" s="26" t="str">
        <x:v>SEBI-P0-H001</x:v>
      </x:c>
      <x:c r="B5" s="26" t="str">
        <x:v>CAP-LAW050</x:v>
      </x:c>
      <x:c r="C5" s="26" t="str">
        <x:v>Unsupported placeholder law record</x:v>
      </x:c>
      <x:c r="D5" s="26" t="str">
        <x:v>Critical</x:v>
      </x:c>
      <x:c r="E5" s="26" t="str">
        <x:v>Resolved — quarantined</x:v>
      </x:c>
      <x:c r="F5" s="26" t="str">
        <x:v>No authoritative title; do not transfer or assign an ID.</x:v>
      </x:c>
      <x:c r="G5" s="26" t="str">
        <x:v>Closed in P1</x:v>
      </x:c>
    </x:row>
    <x:row r="6">
      <x:c r="A6" s="27" t="str">
        <x:v>SEBI-P0-H002</x:v>
      </x:c>
      <x:c r="B6" s="27" t="str">
        <x:v>All included candidates</x:v>
      </x:c>
      <x:c r="C6" s="27" t="str">
        <x:v>Permanent ID namespace not approved</x:v>
      </x:c>
      <x:c r="D6" s="27" t="str">
        <x:v>High</x:v>
      </x:c>
      <x:c r="E6" s="27" t="str">
        <x:v>Carry to P2</x:v>
      </x:c>
      <x:c r="F6" s="27" t="str">
        <x:v>P1 continues to use source IDs and PENDING APPROVAL; production namespace requires governance approval.</x:v>
      </x:c>
      <x:c r="G6" s="27" t="str">
        <x:v>Open</x:v>
      </x:c>
    </x:row>
    <x:row r="7">
      <x:c r="A7" s="27" t="str">
        <x:v>SEBI-P0-H003</x:v>
      </x:c>
      <x:c r="B7" s="27" t="str">
        <x:v>CAP-LAW053 / CAP-LAW090</x:v>
      </x:c>
      <x:c r="C7" s="27" t="str">
        <x:v>Equity LODR and debt LODR boundary</x:v>
      </x:c>
      <x:c r="D7" s="27" t="str">
        <x:v>High</x:v>
      </x:c>
      <x:c r="E7" s="27" t="str">
        <x:v>Carry to P2</x:v>
      </x:c>
      <x:c r="F7" s="27" t="str">
        <x:v>Family boundary confirmed; provision/chapter mapping by security type remains required.</x:v>
      </x:c>
      <x:c r="G7" s="27" t="str">
        <x:v>Open</x:v>
      </x:c>
    </x:row>
    <x:row r="8">
      <x:c r="A8" s="27" t="str">
        <x:v>SEBI-P0-H004</x:v>
      </x:c>
      <x:c r="B8" s="27" t="str">
        <x:v>CAP-LAW048 / CAP-LAW095 / P1-GAP002–005</x:v>
      </x:c>
      <x:c r="C8" s="27" t="str">
        <x:v>Depository/RTA versus issuer obligations</x:v>
      </x:c>
      <x:c r="D8" s="27" t="str">
        <x:v>High</x:v>
      </x:c>
      <x:c r="E8" s="27" t="str">
        <x:v>Carry to P2</x:v>
      </x:c>
      <x:c r="F8" s="27" t="str">
        <x:v>Current issuer-service instruments are now in universe; direct issuer duties still require atomic extraction.</x:v>
      </x:c>
      <x:c r="G8" s="27" t="str">
        <x:v>Open</x:v>
      </x:c>
    </x:row>
    <x:row r="9">
      <x:c r="A9" s="27" t="str">
        <x:v>SEBI-P0-H005</x:v>
      </x:c>
      <x:c r="B9" s="27" t="str">
        <x:v>CAP-LAW099 / CAP-LAW285</x:v>
      </x:c>
      <x:c r="C9" s="27" t="str">
        <x:v>SCORES and ODR perimeter</x:v>
      </x:c>
      <x:c r="D9" s="27" t="str">
        <x:v>Medium</x:v>
      </x:c>
      <x:c r="E9" s="27" t="str">
        <x:v>Resolved at P1 family level</x:v>
      </x:c>
      <x:c r="F9" s="27" t="str">
        <x:v>Listed companies are within SCORES; retain event-based investor-interface gate. Atomic process mapping remains P2 work.</x:v>
      </x:c>
      <x:c r="G9" s="27" t="str">
        <x:v>Closed in P1</x:v>
      </x:c>
    </x:row>
    <x:row r="10">
      <x:c r="A10" s="27" t="str">
        <x:v>SEBI-P0-H006</x:v>
      </x:c>
      <x:c r="B10" s="27" t="str">
        <x:v>CAP-LAW331–336</x:v>
      </x:c>
      <x:c r="C10" s="27" t="str">
        <x:v>Enforcement procedure versus audit checklist</x:v>
      </x:c>
      <x:c r="D10" s="27" t="str">
        <x:v>Medium</x:v>
      </x:c>
      <x:c r="E10" s="27" t="str">
        <x:v>Resolved at P1 family level</x:v>
      </x:c>
      <x:c r="F10" s="27" t="str">
        <x:v>Keep only under a legal-event gate; never create recurring compliance frequencies.</x:v>
      </x:c>
      <x:c r="G10" s="27" t="str">
        <x:v>Closed in P1</x:v>
      </x:c>
    </x:row>
    <x:row r="11">
      <x:c r="A11" s="27" t="str">
        <x:v>SEBI-P0-H007</x:v>
      </x:c>
      <x:c r="B11" s="27" t="str">
        <x:v>Material unlisted subsidiaries</x:v>
      </x:c>
      <x:c r="C11" s="27" t="str">
        <x:v>LODR flow-down not equivalent to listed status</x:v>
      </x:c>
      <x:c r="D11" s="27" t="str">
        <x:v>High</x:v>
      </x:c>
      <x:c r="E11" s="27" t="str">
        <x:v>Carry to P2</x:v>
      </x:c>
      <x:c r="F11" s="27" t="str">
        <x:v>Distinct gate confirmed; enumerate only specified flow-down provisions in P2.</x:v>
      </x:c>
      <x:c r="G11" s="27" t="str">
        <x:v>Open</x:v>
      </x:c>
    </x:row>
    <x:row r="12">
      <x:c r="A12" s="27" t="str">
        <x:v>SEBI-P0-H008</x:v>
      </x:c>
      <x:c r="B12" s="27" t="str">
        <x:v>Current-law universe</x:v>
      </x:c>
      <x:c r="C12" s="27" t="str">
        <x:v>Source validation cut-off predates P-0 date</x:v>
      </x:c>
      <x:c r="D12" s="27" t="str">
        <x:v>Critical</x:v>
      </x:c>
      <x:c r="E12" s="27" t="str">
        <x:v>Resolved</x:v>
      </x:c>
      <x:c r="F12" s="27" t="str">
        <x:v>Official SEBI Acts, Regulations, Master Circulars and Circulars registers checked through 2026-09-06; five missing current candidates added.</x:v>
      </x:c>
      <x:c r="G12" s="27" t="str">
        <x:v>Closed in P1</x:v>
      </x:c>
    </x:row>
    <x:row r="13">
      <x:c r="A13" s="27" t="str">
        <x:v>SEBI-P0-H009</x:v>
      </x:c>
      <x:c r="B13" s="27" t="str">
        <x:v>Capital Markets source</x:v>
      </x:c>
      <x:c r="C13" s="27" t="str">
        <x:v>Existing lineage/collision controlled holds</x:v>
      </x:c>
      <x:c r="D13" s="27" t="str">
        <x:v>Critical</x:v>
      </x:c>
      <x:c r="E13" s="27" t="str">
        <x:v>Carry to P2</x:v>
      </x:c>
      <x:c r="F13" s="27" t="str">
        <x:v>Do not inherit the four Law-ID and 80 downstream collision groups; P1 mappings use source IDs only for lineage.</x:v>
      </x:c>
      <x:c r="G13" s="27" t="str">
        <x:v>Open</x:v>
      </x:c>
    </x:row>
    <x:row r="14">
      <x:c r="A14" s="27" t="str">
        <x:v>SEBI-P0-H010</x:v>
      </x:c>
      <x:c r="B14" s="27" t="str">
        <x:v>Intermediary/MII/fund records</x:v>
      </x:c>
      <x:c r="C14" s="27" t="str">
        <x:v>Wholesale duplication risk</x:v>
      </x:c>
      <x:c r="D14" s="27" t="str">
        <x:v>High</x:v>
      </x:c>
      <x:c r="E14" s="27" t="str">
        <x:v>Resolved</x:v>
      </x:c>
      <x:c r="F14" s="27" t="str">
        <x:v>Role-bound content stays in Capital Markets and combines only when the separate regulated-role gate is true.</x:v>
      </x:c>
      <x:c r="G14" s="27" t="str">
        <x:v>Closed in P1</x:v>
      </x:c>
    </x:row>
    <x:row r="15">
      <x:c r="A15" s="27" t="str">
        <x:v>SEBI-P0-H011</x:v>
      </x:c>
      <x:c r="B15" s="27" t="str">
        <x:v>CAP-LAW041/053/054/060/067/107</x:v>
      </x:c>
      <x:c r="C15" s="27" t="str">
        <x:v>Generic or mismatched source applicability triggers</x:v>
      </x:c>
      <x:c r="D15" s="27" t="str">
        <x:v>Critical</x:v>
      </x:c>
      <x:c r="E15" s="27" t="str">
        <x:v>Resolved at instrument level</x:v>
      </x:c>
      <x:c r="F15" s="27" t="str">
        <x:v>P1 replaces source triggers with security/status/event findings; P2 must map atomic applicability.</x:v>
      </x:c>
      <x:c r="G15" s="27" t="str">
        <x:v>Closed in P1</x:v>
      </x:c>
    </x:row>
    <x:row r="16">
      <x:c r="A16" s="27" t="str">
        <x:v>SEBI-P0-H012</x:v>
      </x:c>
      <x:c r="B16" s="27" t="str">
        <x:v>CAP-LAW314</x:v>
      </x:c>
      <x:c r="C16" s="27" t="str">
        <x:v>Duplicate green-debt circular</x:v>
      </x:c>
      <x:c r="D16" s="27" t="str">
        <x:v>Critical</x:v>
      </x:c>
      <x:c r="E16" s="27" t="str">
        <x:v>Resolved — duplicate quarantined</x:v>
      </x:c>
      <x:c r="F16" s="27" t="str">
        <x:v>CAP-LAW249 survives as the current source; CAP-LAW314 remains audit-only lineage.</x:v>
      </x:c>
      <x:c r="G16" s="27" t="str">
        <x:v>Closed in P1</x:v>
      </x:c>
    </x:row>
    <x:row r="17">
      <x:c r="A17" s="28" t="str">
        <x:v>SEBI-P0-H013</x:v>
      </x:c>
      <x:c r="B17" s="28" t="str">
        <x:v>CAP-LAW321</x:v>
      </x:c>
      <x:c r="C17" s="28" t="str">
        <x:v>Incorrect/contested parent lineage</x:v>
      </x:c>
      <x:c r="D17" s="28" t="str">
        <x:v>Critical</x:v>
      </x:c>
      <x:c r="E17" s="28" t="str">
        <x:v>Resolved — excluded</x:v>
      </x:c>
      <x:c r="F17" s="28" t="str">
        <x:v>Social Impact Assessor certification belongs to the Social Stock Exchange specialist layer, not the generic listed-company overlay.</x:v>
      </x:c>
      <x:c r="G17" s="28" t="str">
        <x:v>Closed in P1</x:v>
      </x:c>
    </x:row>
  </x:sheetData>
  <x:mergeCells>
    <x:mergeCell ref="A1:G1"/>
    <x:mergeCell ref="A2:G2"/>
  </x:mergeCells>
  <x:conditionalFormatting sqref="G5:G17">
    <x:cfRule type="containsText" dxfId="18" priority="1" operator="containsText" text="Open"/>
    <x:cfRule type="containsText" dxfId="19" priority="2" operator="containsText" text="Closed"/>
  </x:conditionalFormatting>
  <x:conditionalFormatting sqref="D5:D17">
    <x:cfRule type="containsText" dxfId="20" priority="3" operator="containsText" text="Critical"/>
  </x:conditionalFormatting>
  <x:dataValidations count="1">
    <x:dataValidation type="list" sqref="G5:G17">
      <x:formula1>"Open,Closed in P1"</x:formula1>
    </x:dataValidation>
  </x:dataValidations>
  <x:pageMargins left="0.7" right="0.7" top="0.75" bottom="0.75" header="0.3" footer="0.3"/>
  <x:tableParts count="1">
    <x:tablePart xmlns:r="http://schemas.openxmlformats.org/officeDocument/2006/relationships" r:id="Re4e40c9c81eb4590"/>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208" t="str">
        <x:v>Common SEBI Listed-Entity Overlay — P-2 Provision-Level Applicability and Atomic Compliance Mapping</x:v>
      </x:c>
      <x:c r="B1" s="208" t="str">
        <x:v>Common SEBI Listed-Entity Overlay — P-2 Provision-Level Applicability and Atomic Compliance Mapping</x:v>
      </x:c>
      <x:c r="C1" s="208" t="str">
        <x:v>Common SEBI Listed-Entity Overlay — P-2 Provision-Level Applicability and Atomic Compliance Mapping</x:v>
      </x:c>
      <x:c r="D1" s="208" t="str">
        <x:v>Common SEBI Listed-Entity Overlay — P-2 Provision-Level Applicability and Atomic Compliance Mapping</x:v>
      </x:c>
      <x:c r="E1" s="208" t="str">
        <x:v>Common SEBI Listed-Entity Overlay — P-2 Provision-Level Applicability and Atomic Compliance Mapping</x:v>
      </x:c>
      <x:c r="F1" s="208" t="str">
        <x:v>Common SEBI Listed-Entity Overlay — P-2 Provision-Level Applicability and Atomic Compliance Mapping</x:v>
      </x:c>
      <x:c r="G1" s="208" t="str">
        <x:v>Common SEBI Listed-Entity Overlay — P-2 Provision-Level Applicability and Atomic Compliance Mapping</x:v>
      </x:c>
      <x:c r="H1" s="208" t="str">
        <x:v>Common SEBI Listed-Entity Overlay — P-2 Provision-Level Applicability and Atomic Compliance Mapping</x:v>
      </x:c>
    </x:row>
    <x:row r="2" ht="38" customHeight="1">
      <x:c r="A2" s="212" t="str">
        <x:v>Purpose: convert the P-1 universe into source-backed, one-obligation-per-row working mappings with explicit listing, security, capacity, event, threshold and boundary gates. Keys remain source-derived working references; this is not a production namespace or legal opinion.</x:v>
      </x:c>
      <x:c r="B2" s="212" t="str">
        <x:v>Purpose: convert the P-1 universe into source-backed, one-obligation-per-row working mappings with explicit listing, security, capacity, event, threshold and boundary gates. Keys remain source-derived working references; this is not a production namespace or legal opinion.</x:v>
      </x:c>
      <x:c r="C2" s="212" t="str">
        <x:v>Purpose: convert the P-1 universe into source-backed, one-obligation-per-row working mappings with explicit listing, security, capacity, event, threshold and boundary gates. Keys remain source-derived working references; this is not a production namespace or legal opinion.</x:v>
      </x:c>
      <x:c r="D2" s="212" t="str">
        <x:v>Purpose: convert the P-1 universe into source-backed, one-obligation-per-row working mappings with explicit listing, security, capacity, event, threshold and boundary gates. Keys remain source-derived working references; this is not a production namespace or legal opinion.</x:v>
      </x:c>
      <x:c r="E2" s="212" t="str">
        <x:v>Purpose: convert the P-1 universe into source-backed, one-obligation-per-row working mappings with explicit listing, security, capacity, event, threshold and boundary gates. Keys remain source-derived working references; this is not a production namespace or legal opinion.</x:v>
      </x:c>
      <x:c r="F2" s="212" t="str">
        <x:v>Purpose: convert the P-1 universe into source-backed, one-obligation-per-row working mappings with explicit listing, security, capacity, event, threshold and boundary gates. Keys remain source-derived working references; this is not a production namespace or legal opinion.</x:v>
      </x:c>
      <x:c r="G2" s="212" t="str">
        <x:v>Purpose: convert the P-1 universe into source-backed, one-obligation-per-row working mappings with explicit listing, security, capacity, event, threshold and boundary gates. Keys remain source-derived working references; this is not a production namespace or legal opinion.</x:v>
      </x:c>
      <x:c r="H2" s="212" t="str">
        <x:v>Purpose: convert the P-1 universe into source-backed, one-obligation-per-row working mappings with explicit listing, security, capacity, event, threshold and boundary gates. Keys remain source-derived working references; this is not a production namespace or legal opinion.</x:v>
      </x:c>
    </x:row>
    <x:row r="4" ht="38" customHeight="1">
      <x:c r="A4" s="221" t="str">
        <x:v>Control</x:v>
      </x:c>
      <x:c r="B4" s="222" t="str">
        <x:v>Value</x:v>
      </x:c>
    </x:row>
    <x:row r="5">
      <x:c r="A5" s="226" t="str">
        <x:v>Status</x:v>
      </x:c>
      <x:c r="B5" s="230" t="str">
        <x:v>P-2 CONTROLLED MAPPING COMPLETE — NOT PRODUCTION FREEZE</x:v>
      </x:c>
    </x:row>
    <x:row r="6">
      <x:c r="A6" s="227" t="str">
        <x:v>As-of date</x:v>
      </x:c>
      <x:c r="B6" s="121" t="n">
        <x:v>46271</x:v>
      </x:c>
    </x:row>
    <x:row r="7">
      <x:c r="A7" s="227" t="str">
        <x:v>P-1/P-2 source rows</x:v>
      </x:c>
      <x:c r="B7" s="27" t="n">
        <x:f>COUNTA('P2 Source Disposition'!$A$5:$A$81)</x:f>
        <x:v>77</x:v>
      </x:c>
    </x:row>
    <x:row r="8">
      <x:c r="A8" s="227" t="str">
        <x:v>Atomic provision rows</x:v>
      </x:c>
      <x:c r="B8" s="27" t="n">
        <x:f>COUNTA('P2 Atomic Provisions'!$A$5:$A$176)</x:f>
        <x:v>172</x:v>
      </x:c>
    </x:row>
    <x:row r="9">
      <x:c r="A9" s="227" t="str">
        <x:v>Applicability gates</x:v>
      </x:c>
      <x:c r="B9" s="27" t="n">
        <x:f>COUNTA('P2 Applicability Rules'!$A$5:$A$18)</x:f>
        <x:v>14</x:v>
      </x:c>
    </x:row>
    <x:row r="10">
      <x:c r="A10" s="227" t="str">
        <x:v>Sources with one or more atoms</x:v>
      </x:c>
      <x:c r="B10" s="27" t="n">
        <x:f>COUNTIF('P2 Source Disposition'!$F$5:$F$81,"&gt;0")</x:f>
        <x:v>27</x:v>
      </x:c>
    </x:row>
    <x:row r="11">
      <x:c r="A11" s="227" t="str">
        <x:v>Controlled zero-atom sources</x:v>
      </x:c>
      <x:c r="B11" s="27" t="n">
        <x:f>COUNTIF('P2 Source Disposition'!$E$5:$E$81,"NO ATOM — CONTROLLED")</x:f>
        <x:v>50</x:v>
      </x:c>
    </x:row>
    <x:row r="12">
      <x:c r="A12" s="227" t="str">
        <x:v>Unexplained zero-atom sources</x:v>
      </x:c>
      <x:c r="B12" s="27" t="n">
        <x:f>COUNTIFS('P2 Source Disposition'!$F$5:$F$81,0,'P2 Source Disposition'!$G$5:$G$81,"")</x:f>
        <x:v>0</x:v>
      </x:c>
    </x:row>
    <x:row r="13">
      <x:c r="A13" s="227" t="str">
        <x:v>Duplicate atomic keys</x:v>
      </x:c>
      <x:c r="B13" s="27" t="n">
        <x:f>COUNTIF('P2 Atomic Provisions'!$U$5:$U$176,"DUPLICATE")</x:f>
        <x:v>0</x:v>
      </x:c>
    </x:row>
    <x:row r="14">
      <x:c r="A14" s="227" t="str">
        <x:v>Atomic rows with missing source</x:v>
      </x:c>
      <x:c r="B14" s="27" t="n">
        <x:f>COUNTIF('P2 Atomic Provisions'!$T$5:$T$176,"NO")</x:f>
        <x:v>0</x:v>
      </x:c>
    </x:row>
    <x:row r="15">
      <x:c r="A15" s="227" t="str">
        <x:v>Boundary decisions resolved</x:v>
      </x:c>
      <x:c r="B15" s="27" t="n">
        <x:f>COUNTIF('P2 Boundary Decisions'!$D$5:$D$14,"Resolved")</x:f>
        <x:v>4</x:v>
      </x:c>
    </x:row>
    <x:row r="16">
      <x:c r="A16" s="227" t="str">
        <x:v>Open holds</x:v>
      </x:c>
      <x:c r="B16" s="27" t="n">
        <x:f>COUNTIF('P2 Holds Decisions'!$D$5:$D$9,"Open")</x:f>
        <x:v>1</x:v>
      </x:c>
    </x:row>
    <x:row r="17">
      <x:c r="A17" s="227" t="str">
        <x:v>Critical open holds</x:v>
      </x:c>
      <x:c r="B17" s="27" t="n">
        <x:f>COUNTIFS('P2 Holds Decisions'!$C$5:$C$9,"Critical",'P2 Holds Decisions'!$D$5:$D$9,"Open")</x:f>
        <x:v>0</x:v>
      </x:c>
    </x:row>
    <x:row r="18">
      <x:c r="A18" s="227" t="str">
        <x:v>P-2 gate result</x:v>
      </x:c>
      <x:c r="B18" s="233" t="str">
        <x:v>CONTROLLED PASS — P3 REQUIRED</x:v>
      </x:c>
    </x:row>
    <x:row r="19">
      <x:c r="A19" s="228" t="str">
        <x:v>Production IDs assigned</x:v>
      </x:c>
      <x:c r="B19" s="28" t="str">
        <x:v>No — source-derived working keys only</x:v>
      </x:c>
    </x:row>
    <x:row r="21" ht="22" customHeight="1">
      <x:c r="A21" s="235" t="str">
        <x:v>P-2 gate decision</x:v>
      </x:c>
      <x:c r="B21" s="235" t="str">
        <x:v>P-2 gate decision</x:v>
      </x:c>
      <x:c r="C21" s="235" t="str">
        <x:v>P-2 gate decision</x:v>
      </x:c>
      <x:c r="D21" s="235" t="str">
        <x:v>P-2 gate decision</x:v>
      </x:c>
      <x:c r="E21" s="235" t="str">
        <x:v>P-2 gate decision</x:v>
      </x:c>
      <x:c r="F21" s="235" t="str">
        <x:v>P-2 gate decision</x:v>
      </x:c>
      <x:c r="G21" s="235" t="str">
        <x:v>P-2 gate decision</x:v>
      </x:c>
      <x:c r="H21" s="235" t="str">
        <x:v>P-2 gate decision</x:v>
      </x:c>
    </x:row>
    <x:row r="22">
      <x:c r="A22" s="255"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B22" s="256"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C22" s="256"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D22" s="256"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E22" s="256"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F22" s="256"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G22" s="256"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H22" s="257"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row>
    <x:row r="23">
      <x:c r="A23" s="258"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B23"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C23"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D23"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E23"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F23"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G23"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H23" s="260"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row>
    <x:row r="24">
      <x:c r="A24" s="258"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B24"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C24"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D24"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E24"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F24"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G24"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H24" s="260"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row>
    <x:row r="25">
      <x:c r="A25" s="258"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B25"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C25"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D25"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E25"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F25"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G25" s="259"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H25" s="260"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row>
    <x:row r="26">
      <x:c r="A26" s="261"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B26" s="262"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C26" s="262"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D26" s="262"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E26" s="262"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F26" s="262"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G26" s="262"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c r="H26" s="263" t="str">
        <x:v>P-2 is a controlled pass to P-3. The workbook maps each selected operator duty to a source provision and activation gate, while preserving controlled zero-atom dispositions for enabling statutes, lineage, exclusions, reliefs and event references. Equity LODR, debt LODR/HVDLE, issuer/RTA and material-subsidiary boundaries are resolved. The sole open governance hold is approval of a permanent overlay ID namespace.</x:v>
      </x:c>
    </x:row>
    <x:row r="28" ht="22" customHeight="1">
      <x:c r="A28" s="235" t="str">
        <x:v>Runtime composition and next gate</x:v>
      </x:c>
      <x:c r="B28" s="235" t="str">
        <x:v>Runtime composition and next gate</x:v>
      </x:c>
      <x:c r="C28" s="235" t="str">
        <x:v>Runtime composition and next gate</x:v>
      </x:c>
      <x:c r="D28" s="235" t="str">
        <x:v>Runtime composition and next gate</x:v>
      </x:c>
      <x:c r="E28" s="235" t="str">
        <x:v>Runtime composition and next gate</x:v>
      </x:c>
      <x:c r="F28" s="235" t="str">
        <x:v>Runtime composition and next gate</x:v>
      </x:c>
      <x:c r="G28" s="235" t="str">
        <x:v>Runtime composition and next gate</x:v>
      </x:c>
      <x:c r="H28" s="235" t="str">
        <x:v>Runtime composition and next gate</x:v>
      </x:c>
    </x:row>
    <x:row r="29">
      <x:c r="A29" s="284"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B29" s="285"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C29" s="285"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D29" s="285"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E29" s="285"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F29" s="285"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G29" s="285"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H29" s="286"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row>
    <x:row r="30">
      <x:c r="A30" s="287"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B30"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C30"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D30"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E30"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F30"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G30"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H30" s="289"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row>
    <x:row r="31">
      <x:c r="A31" s="287"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B31"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C31"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D31"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E31"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F31"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G31"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H31" s="289"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row>
    <x:row r="32">
      <x:c r="A32" s="287"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B32"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C32"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D32"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E32"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F32"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G32"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H32" s="289"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row>
    <x:row r="33">
      <x:c r="A33" s="287"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B33"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C33"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D33"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E33"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F33"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G33" s="288"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H33" s="289"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row>
    <x:row r="34">
      <x:c r="A34" s="290"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B34" s="291"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C34" s="291"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D34" s="291"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E34" s="291"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F34" s="291"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G34" s="291"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c r="H34" s="292" t="str">
        <x:v>Runtime composition remains: Common Corporate Core + selected sector dataset + this Common SEBI overlay when a listed-security, proposed-issue, corporate-action, investor-service or legal-event gate is true. A separate SEBI-regulated role adds the Capital Markets role module; listing alone never does so.
Next gate: P-3 — Audit Procedure, Evidence, Observation and Operational Coverage Validation. P-3 must translate these working rows into test procedures, evidence expectations, exception handling, owners and an operational calendar before production freeze.</x:v>
      </x:c>
    </x:row>
  </x:sheetData>
  <x:mergeCells>
    <x:mergeCell ref="A1:H1"/>
    <x:mergeCell ref="A2:H2"/>
    <x:mergeCell ref="A21:H21"/>
    <x:mergeCell ref="A22:H26"/>
    <x:mergeCell ref="A28:H28"/>
    <x:mergeCell ref="A29:H34"/>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8" hidden="0" customWidth="1"/>
    <x:col min="4" max="4" width="42" hidden="0" customWidth="1"/>
    <x:col min="5" max="5" width="26" hidden="0" customWidth="1"/>
    <x:col min="6" max="6" width="14" hidden="0" customWidth="1"/>
    <x:col min="7" max="7" width="58" hidden="0" customWidth="1"/>
    <x:col min="8" max="8" width="30" hidden="0" customWidth="1"/>
    <x:col min="9" max="9" width="54" hidden="0" customWidth="1"/>
    <x:col min="10" max="10" width="18" hidden="0" customWidth="1"/>
    <x:col min="11" max="11" width="48" hidden="0" customWidth="1"/>
  </x:cols>
  <x:sheetData>
    <x:row r="1" ht="30" customHeight="1">
      <x:c r="A1" s="208" t="str">
        <x:v>P-2 Source Disposition and Atomic-Coverage Reconciliation</x:v>
      </x:c>
      <x:c r="B1" s="208" t="str">
        <x:v>P-2 Source Disposition and Atomic-Coverage Reconciliation</x:v>
      </x:c>
      <x:c r="C1" s="208" t="str">
        <x:v>P-2 Source Disposition and Atomic-Coverage Reconciliation</x:v>
      </x:c>
      <x:c r="D1" s="208" t="str">
        <x:v>P-2 Source Disposition and Atomic-Coverage Reconciliation</x:v>
      </x:c>
      <x:c r="E1" s="208" t="str">
        <x:v>P-2 Source Disposition and Atomic-Coverage Reconciliation</x:v>
      </x:c>
      <x:c r="F1" s="208" t="str">
        <x:v>P-2 Source Disposition and Atomic-Coverage Reconciliation</x:v>
      </x:c>
      <x:c r="G1" s="208" t="str">
        <x:v>P-2 Source Disposition and Atomic-Coverage Reconciliation</x:v>
      </x:c>
      <x:c r="H1" s="208" t="str">
        <x:v>P-2 Source Disposition and Atomic-Coverage Reconciliation</x:v>
      </x:c>
      <x:c r="I1" s="208" t="str">
        <x:v>P-2 Source Disposition and Atomic-Coverage Reconciliation</x:v>
      </x:c>
      <x:c r="J1" s="208" t="str">
        <x:v>P-2 Source Disposition and Atomic-Coverage Reconciliation</x:v>
      </x:c>
      <x:c r="K1" s="208" t="str">
        <x:v>P-2 Source Disposition and Atomic-Coverage Reconciliation</x:v>
      </x:c>
    </x:row>
    <x:row r="2" ht="38" customHeight="1">
      <x:c r="A2" s="212" t="str">
        <x:v>All 72 P-1 candidate rows plus five P-1 official additions are accounted for. Zero atoms are allowed only with an explicit controlled rationale. CAP-LAW053 uses the corrected current LODR consolidated page.</x:v>
      </x:c>
      <x:c r="B2" s="212" t="str">
        <x:v>All 72 P-1 candidate rows plus five P-1 official additions are accounted for. Zero atoms are allowed only with an explicit controlled rationale. CAP-LAW053 uses the corrected current LODR consolidated page.</x:v>
      </x:c>
      <x:c r="C2" s="212" t="str">
        <x:v>All 72 P-1 candidate rows plus five P-1 official additions are accounted for. Zero atoms are allowed only with an explicit controlled rationale. CAP-LAW053 uses the corrected current LODR consolidated page.</x:v>
      </x:c>
      <x:c r="D2" s="212" t="str">
        <x:v>All 72 P-1 candidate rows plus five P-1 official additions are accounted for. Zero atoms are allowed only with an explicit controlled rationale. CAP-LAW053 uses the corrected current LODR consolidated page.</x:v>
      </x:c>
      <x:c r="E2" s="212" t="str">
        <x:v>All 72 P-1 candidate rows plus five P-1 official additions are accounted for. Zero atoms are allowed only with an explicit controlled rationale. CAP-LAW053 uses the corrected current LODR consolidated page.</x:v>
      </x:c>
      <x:c r="F2" s="212" t="str">
        <x:v>All 72 P-1 candidate rows plus five P-1 official additions are accounted for. Zero atoms are allowed only with an explicit controlled rationale. CAP-LAW053 uses the corrected current LODR consolidated page.</x:v>
      </x:c>
      <x:c r="G2" s="212" t="str">
        <x:v>All 72 P-1 candidate rows plus five P-1 official additions are accounted for. Zero atoms are allowed only with an explicit controlled rationale. CAP-LAW053 uses the corrected current LODR consolidated page.</x:v>
      </x:c>
      <x:c r="H2" s="212" t="str">
        <x:v>All 72 P-1 candidate rows plus five P-1 official additions are accounted for. Zero atoms are allowed only with an explicit controlled rationale. CAP-LAW053 uses the corrected current LODR consolidated page.</x:v>
      </x:c>
      <x:c r="I2" s="212" t="str">
        <x:v>All 72 P-1 candidate rows plus five P-1 official additions are accounted for. Zero atoms are allowed only with an explicit controlled rationale. CAP-LAW053 uses the corrected current LODR consolidated page.</x:v>
      </x:c>
      <x:c r="J2" s="212" t="str">
        <x:v>All 72 P-1 candidate rows plus five P-1 official additions are accounted for. Zero atoms are allowed only with an explicit controlled rationale. CAP-LAW053 uses the corrected current LODR consolidated page.</x:v>
      </x:c>
      <x:c r="K2" s="212" t="str">
        <x:v>All 72 P-1 candidate rows plus five P-1 official additions are accounted for. Zero atoms are allowed only with an explicit controlled rationale. CAP-LAW053 uses the corrected current LODR consolidated page.</x:v>
      </x:c>
    </x:row>
    <x:row r="3" ht="48" customHeight="1"/>
    <x:row r="4" ht="38" customHeight="1">
      <x:c r="A4" s="221" t="str">
        <x:v>Source ID</x:v>
      </x:c>
      <x:c r="B4" s="296" t="str">
        <x:v>P-1 Status</x:v>
      </x:c>
      <x:c r="C4" s="296" t="str">
        <x:v>Current Instrument</x:v>
      </x:c>
      <x:c r="D4" s="296" t="str">
        <x:v>P-2 Disposition</x:v>
      </x:c>
      <x:c r="E4" s="296" t="str">
        <x:v>Atom Expectation</x:v>
      </x:c>
      <x:c r="F4" s="296" t="str">
        <x:v>Atomic Count</x:v>
      </x:c>
      <x:c r="G4" s="296" t="str">
        <x:v>Zero-Atom Justification</x:v>
      </x:c>
      <x:c r="H4" s="296" t="str">
        <x:v>Activation Gate</x:v>
      </x:c>
      <x:c r="I4" s="296" t="str">
        <x:v>Official Source URL</x:v>
      </x:c>
      <x:c r="J4" s="296" t="str">
        <x:v>P-2 Review Status</x:v>
      </x:c>
      <x:c r="K4" s="222" t="str">
        <x:v>P-3 Action</x:v>
      </x:c>
    </x:row>
    <x:row r="5" ht="48" customHeight="1">
      <x:c r="A5" s="26" t="str">
        <x:v>CAP-LAW001</x:v>
      </x:c>
      <x:c r="B5" s="26" t="str">
        <x:v>CURRENT CANONICAL PARENT</x:v>
      </x:c>
      <x:c r="C5" s="26" t="str">
        <x:v>Securities and Exchange Board of India Act, 1992 (official consolidated Act entry)</x:v>
      </x:c>
      <x:c r="D5" s="26" t="str">
        <x:v>AUTHORITY / OPERATING REFERENCE — NO DUPLICATE ATOM</x:v>
      </x:c>
      <x:c r="E5" s="26" t="str">
        <x:v>NO ATOM — CONTROLLED</x:v>
      </x:c>
      <x:c r="F5" s="26" t="n">
        <x:f>COUNTIF('P2 Atomic Provisions'!$B$5:$B$176,A5)</x:f>
        <x:v>0</x:v>
      </x:c>
      <x:c r="G5" s="26" t="str">
        <x:v>Enabling statute retained as authority; actionable issuer duties are mapped from current subordinate instruments.</x:v>
      </x:c>
      <x:c r="H5" s="26" t="str">
        <x:v>ANY_SEBI_TRIGGER</x:v>
      </x:c>
      <x:c r="I5" s="26" t="str">
        <x:v>https://www.sebi.gov.in/legal/acts/jan-1992/securities-and-exchange-board-of-india-act-1992-as-amended-by-the-finance-act-2021-13-of-2021-w-e-f-april-1-2021-_3.html</x:v>
      </x:c>
      <x:c r="J5" s="26" t="str">
        <x:v>P2 REVIEWED</x:v>
      </x:c>
      <x:c r="K5" s="26" t="str">
        <x:v>Maintain the stated exclusion/reference/lineage control</x:v>
      </x:c>
    </x:row>
    <x:row r="6" ht="48" customHeight="1">
      <x:c r="A6" s="27" t="str">
        <x:v>CAP-LAW002</x:v>
      </x:c>
      <x:c r="B6" s="27" t="str">
        <x:v>CURRENT CANONICAL PARENT</x:v>
      </x:c>
      <x:c r="C6" s="27" t="str">
        <x:v>Securities Contracts (Regulation) Act, 1956 (official consolidated Act entry)</x:v>
      </x:c>
      <x:c r="D6" s="27" t="str">
        <x:v>AUTHORITY / OPERATING REFERENCE — NO DUPLICATE ATOM</x:v>
      </x:c>
      <x:c r="E6" s="27" t="str">
        <x:v>NO ATOM — CONTROLLED</x:v>
      </x:c>
      <x:c r="F6" s="27" t="n">
        <x:f>COUNTIF('P2 Atomic Provisions'!$B$5:$B$176,A6)</x:f>
        <x:v>0</x:v>
      </x:c>
      <x:c r="G6" s="27" t="str">
        <x:v>Enabling statute retained as authority; actionable issuer duties are mapped from current subordinate instruments.</x:v>
      </x:c>
      <x:c r="H6" s="27" t="str">
        <x:v>ANY_SEBI_TRIGGER</x:v>
      </x:c>
      <x:c r="I6" s="27" t="str">
        <x:v>https://www.sebi.gov.in/sebiweb/home/HomeAction.do?doListing=yes&amp;sid=1&amp;smid=0&amp;ssid=1</x:v>
      </x:c>
      <x:c r="J6" s="27" t="str">
        <x:v>P2 REVIEWED</x:v>
      </x:c>
      <x:c r="K6" s="27" t="str">
        <x:v>Maintain the stated exclusion/reference/lineage control</x:v>
      </x:c>
    </x:row>
    <x:row r="7" ht="48" customHeight="1">
      <x:c r="A7" s="27" t="str">
        <x:v>CAP-LAW003</x:v>
      </x:c>
      <x:c r="B7" s="27" t="str">
        <x:v>CURRENT CANONICAL PARENT</x:v>
      </x:c>
      <x:c r="C7" s="27" t="str">
        <x:v>Securities Contracts (Regulation) Rules, 1957 [Last amended on March 13, 2026]</x:v>
      </x:c>
      <x:c r="D7" s="27" t="str">
        <x:v>ATOMIZED — APPLICABILITY-GATED</x:v>
      </x:c>
      <x:c r="E7" s="27" t="str">
        <x:v>ATOMIC MAPPING EXPECTED</x:v>
      </x:c>
      <x:c r="F7" s="27" t="n">
        <x:f>COUNTIF('P2 Atomic Provisions'!$B$5:$B$176,A7)</x:f>
        <x:v>2</x:v>
      </x:c>
      <x:c r="G7" s="27" t="str"/>
      <x:c r="H7" s="27" t="str">
        <x:v>ANY_SEBI_TRIGGER</x:v>
      </x:c>
      <x:c r="I7" s="27" t="str">
        <x:v>https://www.sebi.gov.in/legal/rules/mar-2026/securities-contracts-regulation-rules-1957-last-amended-on-march-13-2026-_100665.html</x:v>
      </x:c>
      <x:c r="J7" s="27" t="str">
        <x:v>P2 REVIEWED</x:v>
      </x:c>
      <x:c r="K7" s="27" t="str">
        <x:v>Validate tests, evidence and exact operating calendar in P3</x:v>
      </x:c>
    </x:row>
    <x:row r="8" ht="48" customHeight="1">
      <x:c r="A8" s="27" t="str">
        <x:v>CAP-LAW004</x:v>
      </x:c>
      <x:c r="B8" s="27" t="str">
        <x:v>CURRENT CANONICAL PARENT</x:v>
      </x:c>
      <x:c r="C8" s="27" t="str">
        <x:v>Depositories Act, 1996 (official consolidated Act entry)</x:v>
      </x:c>
      <x:c r="D8" s="27" t="str">
        <x:v>AUTHORITY / OPERATING REFERENCE — NO DUPLICATE ATOM</x:v>
      </x:c>
      <x:c r="E8" s="27" t="str">
        <x:v>NO ATOM — CONTROLLED</x:v>
      </x:c>
      <x:c r="F8" s="27" t="n">
        <x:f>COUNTIF('P2 Atomic Provisions'!$B$5:$B$176,A8)</x:f>
        <x:v>0</x:v>
      </x:c>
      <x:c r="G8" s="27" t="str">
        <x:v>Enabling statute retained as authority; actionable issuer duties are mapped from current subordinate instruments.</x:v>
      </x:c>
      <x:c r="H8" s="27" t="str">
        <x:v>ANY_SEBI_TRIGGER</x:v>
      </x:c>
      <x:c r="I8" s="27" t="str">
        <x:v>https://www.sebi.gov.in/sebiweb/home/HomeAction.do?doListing=yes&amp;sid=1&amp;smid=0&amp;ssid=1</x:v>
      </x:c>
      <x:c r="J8" s="27" t="str">
        <x:v>P2 REVIEWED</x:v>
      </x:c>
      <x:c r="K8" s="27" t="str">
        <x:v>Maintain the stated exclusion/reference/lineage control</x:v>
      </x:c>
    </x:row>
    <x:row r="9" ht="48" customHeight="1">
      <x:c r="A9" s="27" t="str">
        <x:v>CAP-LAW040</x:v>
      </x:c>
      <x:c r="B9" s="27" t="str">
        <x:v>CURRENT CANONICAL PARENT</x:v>
      </x:c>
      <x:c r="C9" s="27" t="str">
        <x:v>Securities and Exchange Board of India (Delisting of Equity Shares) Regulations, 2021 [last amended September 3, 2025]</x:v>
      </x:c>
      <x:c r="D9" s="27" t="str">
        <x:v>ATOMIZED — APPLICABILITY-GATED</x:v>
      </x:c>
      <x:c r="E9" s="27" t="str">
        <x:v>ATOMIC MAPPING EXPECTED</x:v>
      </x:c>
      <x:c r="F9" s="27" t="n">
        <x:f>COUNTIF('P2 Atomic Provisions'!$B$5:$B$176,A9)</x:f>
        <x:v>11</x:v>
      </x:c>
      <x:c r="G9" s="27" t="str"/>
      <x:c r="H9" s="27" t="str">
        <x:v>ISSUE_OR_CORPORATE_ACTION</x:v>
      </x:c>
      <x:c r="I9" s="27" t="str">
        <x:v>https://www.sebi.gov.in/legal/regulations/sep-2025/securities-and-exchange-board-of-india-delisting-of-equity-shares-regulations-2021-last-amended-on-september-3-2025-_96548.html</x:v>
      </x:c>
      <x:c r="J9" s="27" t="str">
        <x:v>P2 REVIEWED</x:v>
      </x:c>
      <x:c r="K9" s="27" t="str">
        <x:v>Validate tests, evidence and exact operating calendar in P3</x:v>
      </x:c>
    </x:row>
    <x:row r="10" ht="48" customHeight="1">
      <x:c r="A10" s="27" t="str">
        <x:v>CAP-LAW041</x:v>
      </x:c>
      <x:c r="B10" s="27" t="str">
        <x:v>CURRENT CANONICAL PARENT</x:v>
      </x:c>
      <x:c r="C10" s="27" t="str">
        <x:v>Securities and Exchange Board of India (Issue and Listing of Non-Convertible Securities) Regulations, 2021 [Last amended as on January 21, 2026]</x:v>
      </x:c>
      <x:c r="D10" s="27" t="str">
        <x:v>ATOMIZED — APPLICABILITY-GATED</x:v>
      </x:c>
      <x:c r="E10" s="27" t="str">
        <x:v>ATOMIC MAPPING EXPECTED</x:v>
      </x:c>
      <x:c r="F10" s="27" t="n">
        <x:f>COUNTIF('P2 Atomic Provisions'!$B$5:$B$176,A10)</x:f>
        <x:v>4</x:v>
      </x:c>
      <x:c r="G10" s="27" t="str"/>
      <x:c r="H10" s="27" t="str">
        <x:v>DEBT_OR_OTHER_SECURITY_LISTED</x:v>
      </x:c>
      <x:c r="I10" s="27" t="str">
        <x:v>https://www.sebi.gov.in/legal/regulations/jan-2026/securities-and-exchange-board-of-india-issue-and-listing-of-non-convertible-securities-regulations-2021-last-amended-as-on-january-21-2026-_99288.html</x:v>
      </x:c>
      <x:c r="J10" s="27" t="str">
        <x:v>P2 REVIEWED</x:v>
      </x:c>
      <x:c r="K10" s="27" t="str">
        <x:v>Validate tests, evidence and exact operating calendar in P3</x:v>
      </x:c>
    </x:row>
    <x:row r="11" ht="48" customHeight="1">
      <x:c r="A11" s="27" t="str">
        <x:v>CAP-LAW042</x:v>
      </x:c>
      <x:c r="B11" s="27" t="str">
        <x:v>CURRENT CANONICAL PARENT</x:v>
      </x:c>
      <x:c r="C11" s="27" t="str">
        <x:v>Securities and Exchange Board of India (Share Based Employee Benefits and Sweat Equity) Regulations, 2021 [last amended December 4, 2025]</x:v>
      </x:c>
      <x:c r="D11" s="27" t="str">
        <x:v>ATOMIZED — APPLICABILITY-GATED</x:v>
      </x:c>
      <x:c r="E11" s="27" t="str">
        <x:v>ATOMIC MAPPING EXPECTED</x:v>
      </x:c>
      <x:c r="F11" s="27" t="n">
        <x:f>COUNTIF('P2 Atomic Provisions'!$B$5:$B$176,A11)</x:f>
        <x:v>9</x:v>
      </x:c>
      <x:c r="G11" s="27" t="str"/>
      <x:c r="H11" s="27" t="str">
        <x:v>ISSUE_OR_CORPORATE_ACTION</x:v>
      </x:c>
      <x:c r="I11" s="27" t="str">
        <x:v>https://www.sebi.gov.in/legal/regulations/dec-2025/securities-and-exchange-board-of-india-share-based-employee-benefits-and-sweat-equity-regulations-2021-last-amended-on-december-4-2025-_98638.html</x:v>
      </x:c>
      <x:c r="J11" s="27" t="str">
        <x:v>P2 REVIEWED</x:v>
      </x:c>
      <x:c r="K11" s="27" t="str">
        <x:v>Validate tests, evidence and exact operating calendar in P3</x:v>
      </x:c>
    </x:row>
    <x:row r="12" ht="48" customHeight="1">
      <x:c r="A12" s="27" t="str">
        <x:v>CAP-LAW046</x:v>
      </x:c>
      <x:c r="B12" s="27" t="str">
        <x:v>CURRENT — EVENT / REFERENCE ONLY</x:v>
      </x:c>
      <x:c r="C12" s="27" t="str">
        <x:v>Securities and Exchange Board of India (Appointment of Administrator and Procedure for Refunding to the Investors) Regulations, 2018, as amended</x:v>
      </x:c>
      <x:c r="D12" s="27" t="str">
        <x:v>EVENT REFERENCE — NO RECURRING ATOM</x:v>
      </x:c>
      <x:c r="E12" s="27" t="str">
        <x:v>NO ATOM — CONTROLLED</x:v>
      </x:c>
      <x:c r="F12" s="27" t="n">
        <x:f>COUNTIF('P2 Atomic Provisions'!$B$5:$B$176,A12)</x:f>
        <x:v>0</x:v>
      </x:c>
      <x:c r="G12" s="27" t="str">
        <x:v>Legal/enforcement event reference only; no recurring checklist row.</x:v>
      </x:c>
      <x:c r="H12" s="27" t="str">
        <x:v>LEGAL_ENFORCEMENT_EVENT</x:v>
      </x:c>
      <x:c r="I12" s="27" t="str">
        <x:v>https://www.sebi.gov.in/legal/regulations/oct-2018/securities-and-exchange-board-of-india-appointment-of-administrator-and-procedure-for-refunding-to-the-investors-regulations-2018_40621.html</x:v>
      </x:c>
      <x:c r="J12" s="27" t="str">
        <x:v>P2 REVIEWED</x:v>
      </x:c>
      <x:c r="K12" s="27" t="str">
        <x:v>Maintain the stated exclusion/reference/lineage control</x:v>
      </x:c>
    </x:row>
    <x:row r="13" ht="48" customHeight="1">
      <x:c r="A13" s="27" t="str">
        <x:v>CAP-LAW047</x:v>
      </x:c>
      <x:c r="B13" s="27" t="str">
        <x:v>CURRENT CANONICAL PARENT</x:v>
      </x:c>
      <x:c r="C13" s="27" t="str">
        <x:v>Securities and Exchange Board of India (Buy-Back of Securities) Regulations, 2018 [last amended July 6, 2026]</x:v>
      </x:c>
      <x:c r="D13" s="27" t="str">
        <x:v>ATOMIZED — APPLICABILITY-GATED</x:v>
      </x:c>
      <x:c r="E13" s="27" t="str">
        <x:v>ATOMIC MAPPING EXPECTED</x:v>
      </x:c>
      <x:c r="F13" s="27" t="n">
        <x:f>COUNTIF('P2 Atomic Provisions'!$B$5:$B$176,A13)</x:f>
        <x:v>10</x:v>
      </x:c>
      <x:c r="G13" s="27" t="str"/>
      <x:c r="H13" s="27" t="str">
        <x:v>ISSUE_OR_CORPORATE_ACTION</x:v>
      </x:c>
      <x:c r="I13" s="27" t="str">
        <x:v>https://www.sebi.gov.in/legal/regulations/jul-2026/securities-and-exchange-board-of-india-buy-back-of-securities-regulations-2018-last-amended-on-july-6-2026-_103042.html</x:v>
      </x:c>
      <x:c r="J13" s="27" t="str">
        <x:v>P2 REVIEWED</x:v>
      </x:c>
      <x:c r="K13" s="27" t="str">
        <x:v>Validate tests, evidence and exact operating calendar in P3</x:v>
      </x:c>
    </x:row>
    <x:row r="14" ht="48" customHeight="1">
      <x:c r="A14" s="27" t="str">
        <x:v>CAP-LAW048</x:v>
      </x:c>
      <x:c r="B14" s="27" t="str">
        <x:v>CURRENT — P2 BOUNDARY HOLD</x:v>
      </x:c>
      <x:c r="C14" s="27" t="str">
        <x:v>Securities and Exchange Board of India (Depositories and Participants) Regulations, 2018 [Last amended on November 22, 2025]</x:v>
      </x:c>
      <x:c r="D14" s="27" t="str">
        <x:v>BOUNDARY REFERENCE — ISSUER DUTIES MAPPED ELSEWHERE</x:v>
      </x:c>
      <x:c r="E14" s="27" t="str">
        <x:v>NO ATOM — CONTROLLED</x:v>
      </x:c>
      <x:c r="F14" s="27" t="n">
        <x:f>COUNTIF('P2 Atomic Provisions'!$B$5:$B$176,A14)</x:f>
        <x:v>0</x:v>
      </x:c>
      <x:c r="G14" s="27" t="str">
        <x:v>Boundary reference only; direct issuer duties are mapped from LODR and P1-GAP003-005.</x:v>
      </x:c>
      <x:c r="H14" s="27" t="str">
        <x:v>ISSUER_OR_RTA_DEMAT_EVENT</x:v>
      </x:c>
      <x:c r="I14" s="27" t="str">
        <x:v>https://www.sebi.gov.in/legal/regulations/nov-2025/securities-and-exchange-board-of-india-depositories-and-participants-regulations-2018-last-amended-on-november-22-2025-_98196.html</x:v>
      </x:c>
      <x:c r="J14" s="27" t="str">
        <x:v>P2 REVIEWED</x:v>
      </x:c>
      <x:c r="K14" s="27" t="str">
        <x:v>Maintain the stated exclusion/reference/lineage control</x:v>
      </x:c>
    </x:row>
    <x:row r="15" ht="48" customHeight="1">
      <x:c r="A15" s="27" t="str">
        <x:v>CAP-LAW049</x:v>
      </x:c>
      <x:c r="B15" s="27" t="str">
        <x:v>CURRENT CANONICAL PARENT</x:v>
      </x:c>
      <x:c r="C15" s="27" t="str">
        <x:v>Securities and Exchange Board of India (Issue of Capital and Disclosure Requirements) Regulations, 2018 [Last amended on March 21, 2026]</x:v>
      </x:c>
      <x:c r="D15" s="27" t="str">
        <x:v>ATOMIZED — APPLICABILITY-GATED</x:v>
      </x:c>
      <x:c r="E15" s="27" t="str">
        <x:v>ATOMIC MAPPING EXPECTED</x:v>
      </x:c>
      <x:c r="F15" s="27" t="n">
        <x:f>COUNTIF('P2 Atomic Provisions'!$B$5:$B$176,A15)</x:f>
        <x:v>8</x:v>
      </x:c>
      <x:c r="G15" s="27" t="str"/>
      <x:c r="H15" s="27" t="str">
        <x:v>ISSUE_OR_CORPORATE_ACTION</x:v>
      </x:c>
      <x:c r="I15" s="27" t="str">
        <x:v>https://www.sebi.gov.in/legal/regulations/mar-2026/securities-and-exchange-board-of-india-issue-of-capital-and-disclosure-requirements-regulations-2018-last-amended-on-march-21-2026-_100581.html</x:v>
      </x:c>
      <x:c r="J15" s="27" t="str">
        <x:v>P2 REVIEWED</x:v>
      </x:c>
      <x:c r="K15" s="27" t="str">
        <x:v>Validate tests, evidence and exact operating calendar in P3</x:v>
      </x:c>
    </x:row>
    <x:row r="16" ht="48" customHeight="1">
      <x:c r="A16" s="27" t="str">
        <x:v>CAP-LAW050</x:v>
      </x:c>
      <x:c r="B16" s="27" t="str">
        <x:v>QUARANTINE — INVALID PLACEHOLDER</x:v>
      </x:c>
      <x:c r="C16" s="27" t="str">
        <x:v>CAP-LAW050</x:v>
      </x:c>
      <x:c r="D16" s="27" t="str">
        <x:v>QUARANTINED — NO ATOM</x:v>
      </x:c>
      <x:c r="E16" s="27" t="str">
        <x:v>NO ATOM — CONTROLLED</x:v>
      </x:c>
      <x:c r="F16" s="27" t="n">
        <x:f>COUNTIF('P2 Atomic Provisions'!$B$5:$B$176,A16)</x:f>
        <x:v>0</x:v>
      </x:c>
      <x:c r="G16" s="27" t="str">
        <x:v>Quarantined source; no production or working compliance node.</x:v>
      </x:c>
      <x:c r="H16" s="27" t="str">
        <x:v>EQUITY_OR_APPLICABLE_LISTED_SECURITY</x:v>
      </x:c>
      <x:c r="I16" s="27" t="str">
        <x:v>https://www.sebi.gov.in/legal/regulations/</x:v>
      </x:c>
      <x:c r="J16" s="27" t="str">
        <x:v>P2 REVIEWED</x:v>
      </x:c>
      <x:c r="K16" s="27" t="str">
        <x:v>Maintain the stated exclusion/reference/lineage control</x:v>
      </x:c>
    </x:row>
    <x:row r="17" ht="48" customHeight="1">
      <x:c r="A17" s="27" t="str">
        <x:v>CAP-LAW053</x:v>
      </x:c>
      <x:c r="B17" s="27" t="str">
        <x:v>CURRENT CANONICAL PARENT</x:v>
      </x:c>
      <x:c r="C17" s="27" t="str">
        <x:v>Securities and Exchange Board of India (Listing Obligations and Disclosure Requirements) Regulations, 2015 [last amended July 14, 2026]</x:v>
      </x:c>
      <x:c r="D17" s="27" t="str">
        <x:v>ATOMIZED — APPLICABILITY-GATED</x:v>
      </x:c>
      <x:c r="E17" s="27" t="str">
        <x:v>ATOMIC MAPPING EXPECTED</x:v>
      </x:c>
      <x:c r="F17" s="27" t="n">
        <x:f>COUNTIF('P2 Atomic Provisions'!$B$5:$B$176,A17)</x:f>
        <x:v>47</x:v>
      </x:c>
      <x:c r="G17" s="27" t="str"/>
      <x:c r="H17" s="27" t="str">
        <x:v>EQUITY_OR_APPLICABLE_LISTED_SECURITY</x:v>
      </x:c>
      <x:c r="I17" s="27" t="str">
        <x:v>https://www.sebi.gov.in/legal/regulations/jul-2026/securities-and-exchange-board-of-india-listing-obligations-and-disclosure-requirements-regulations-2015-last-amended-on-july-14-2026-_102974.html</x:v>
      </x:c>
      <x:c r="J17" s="27" t="str">
        <x:v>P2 REVIEWED</x:v>
      </x:c>
      <x:c r="K17" s="27" t="str">
        <x:v>Validate tests, evidence and exact operating calendar in P3</x:v>
      </x:c>
    </x:row>
    <x:row r="18" ht="48" customHeight="1">
      <x:c r="A18" s="27" t="str">
        <x:v>CAP-LAW054</x:v>
      </x:c>
      <x:c r="B18" s="27" t="str">
        <x:v>CURRENT CANONICAL PARENT</x:v>
      </x:c>
      <x:c r="C18" s="27" t="str">
        <x:v>Securities and Exchange Board of India (Prohibition of Insider Trading) Regulations, 2015 [Last amended on March 12, 2025]</x:v>
      </x:c>
      <x:c r="D18" s="27" t="str">
        <x:v>ATOMIZED — APPLICABILITY-GATED</x:v>
      </x:c>
      <x:c r="E18" s="27" t="str">
        <x:v>ATOMIC MAPPING EXPECTED</x:v>
      </x:c>
      <x:c r="F18" s="27" t="n">
        <x:f>COUNTIF('P2 Atomic Provisions'!$B$5:$B$176,A18)</x:f>
        <x:v>9</x:v>
      </x:c>
      <x:c r="G18" s="27" t="str"/>
      <x:c r="H18" s="27" t="str">
        <x:v>EQUITY_OR_APPLICABLE_LISTED_SECURITY</x:v>
      </x:c>
      <x:c r="I18" s="27" t="str">
        <x:v>https://www.sebi.gov.in/legal/regulations/mar-2025/securities-and-exchange-board-of-india-prohibition-of-insider-trading-regulations-2015-last-amended-on-march-12-2025-_92672.html</x:v>
      </x:c>
      <x:c r="J18" s="27" t="str">
        <x:v>P2 REVIEWED</x:v>
      </x:c>
      <x:c r="K18" s="27" t="str">
        <x:v>Validate tests, evidence and exact operating calendar in P3</x:v>
      </x:c>
    </x:row>
    <x:row r="19" ht="48" customHeight="1">
      <x:c r="A19" s="27" t="str">
        <x:v>CAP-LAW060</x:v>
      </x:c>
      <x:c r="B19" s="27" t="str">
        <x:v>CURRENT CANONICAL PARENT</x:v>
      </x:c>
      <x:c r="C19" s="27" t="str">
        <x:v>Securities and Exchange Board of India (Substantial Acquisition of Shares and Takeovers) Regulations, 2011 [Last amended on December 5, 2025]</x:v>
      </x:c>
      <x:c r="D19" s="27" t="str">
        <x:v>ATOMIZED — APPLICABILITY-GATED</x:v>
      </x:c>
      <x:c r="E19" s="27" t="str">
        <x:v>ATOMIC MAPPING EXPECTED</x:v>
      </x:c>
      <x:c r="F19" s="27" t="n">
        <x:f>COUNTIF('P2 Atomic Provisions'!$B$5:$B$176,A19)</x:f>
        <x:v>10</x:v>
      </x:c>
      <x:c r="G19" s="27" t="str"/>
      <x:c r="H19" s="27" t="str">
        <x:v>EQUITY_OR_APPLICABLE_LISTED_SECURITY</x:v>
      </x:c>
      <x:c r="I19" s="27" t="str">
        <x:v>https://www.sebi.gov.in/legal/regulations/dec-2025/securities-and-exchange-board-of-india-substantial-acquisition-of-shares-and-takeovers-regulations-2011-last-amended-on-december-5-2025-_98643.html</x:v>
      </x:c>
      <x:c r="J19" s="27" t="str">
        <x:v>P2 REVIEWED</x:v>
      </x:c>
      <x:c r="K19" s="27" t="str">
        <x:v>Validate tests, evidence and exact operating calendar in P3</x:v>
      </x:c>
    </x:row>
    <x:row r="20" ht="48" customHeight="1">
      <x:c r="A20" s="27" t="str">
        <x:v>CAP-LAW062</x:v>
      </x:c>
      <x:c r="B20" s="27" t="str">
        <x:v>CURRENT — EVENT / REFERENCE ONLY</x:v>
      </x:c>
      <x:c r="C20" s="27" t="str">
        <x:v>Securities and Exchange Board of India (Investor Protection and Education Fund) Regulations, 2009 [last amended September 2, 2025]</x:v>
      </x:c>
      <x:c r="D20" s="27" t="str">
        <x:v>EVENT REFERENCE — NO RECURRING ATOM</x:v>
      </x:c>
      <x:c r="E20" s="27" t="str">
        <x:v>NO ATOM — CONTROLLED</x:v>
      </x:c>
      <x:c r="F20" s="27" t="n">
        <x:f>COUNTIF('P2 Atomic Provisions'!$B$5:$B$176,A20)</x:f>
        <x:v>0</x:v>
      </x:c>
      <x:c r="G20" s="27" t="str">
        <x:v>Legal/enforcement event reference only; no recurring checklist row.</x:v>
      </x:c>
      <x:c r="H20" s="27" t="str">
        <x:v>REFERENCE_ONLY</x:v>
      </x:c>
      <x:c r="I20" s="27" t="str">
        <x:v>https://www.sebi.gov.in/legal/regulations/sep-2025/securities-and-exchange-board-of-india-investor-protection-and-education-fund-regulations-2009-last-amended-on-september-2-2025-_96542.html</x:v>
      </x:c>
      <x:c r="J20" s="27" t="str">
        <x:v>P2 REVIEWED</x:v>
      </x:c>
      <x:c r="K20" s="27" t="str">
        <x:v>Maintain the stated exclusion/reference/lineage control</x:v>
      </x:c>
    </x:row>
    <x:row r="21" ht="48" customHeight="1">
      <x:c r="A21" s="27" t="str">
        <x:v>CAP-LAW064</x:v>
      </x:c>
      <x:c r="B21" s="27" t="str">
        <x:v>CURRENT CANONICAL PARENT</x:v>
      </x:c>
      <x:c r="C21" s="27" t="str">
        <x:v>Securities and Exchange Board of India (Issue and Listing of Securitised Debt Instruments and Security Receipts) Regulations, 2008 [last amended July 6, 2026]</x:v>
      </x:c>
      <x:c r="D21" s="27" t="str">
        <x:v>ATOMIZED — APPLICABILITY-GATED</x:v>
      </x:c>
      <x:c r="E21" s="27" t="str">
        <x:v>ATOMIC MAPPING EXPECTED</x:v>
      </x:c>
      <x:c r="F21" s="27" t="n">
        <x:f>COUNTIF('P2 Atomic Provisions'!$B$5:$B$176,A21)</x:f>
        <x:v>1</x:v>
      </x:c>
      <x:c r="G21" s="27" t="str"/>
      <x:c r="H21" s="27" t="str">
        <x:v>DEBT_OR_OTHER_SECURITY_LISTED</x:v>
      </x:c>
      <x:c r="I21" s="27" t="str">
        <x:v>https://www.sebi.gov.in/legal/regulations/jul-2026/securities-and-exchange-board-of-india-issue-and-listing-of-securitised-debt-instruments-and-security-receipts-regulations-2008-last-amended-on-july-06-2026-_102674.html</x:v>
      </x:c>
      <x:c r="J21" s="27" t="str">
        <x:v>P2 REVIEWED</x:v>
      </x:c>
      <x:c r="K21" s="27" t="str">
        <x:v>Validate tests, evidence and exact operating calendar in P3</x:v>
      </x:c>
    </x:row>
    <x:row r="22" ht="48" customHeight="1">
      <x:c r="A22" s="27" t="str">
        <x:v>CAP-LAW067</x:v>
      </x:c>
      <x:c r="B22" s="27" t="str">
        <x:v>CURRENT CANONICAL PARENT</x:v>
      </x:c>
      <x:c r="C22" s="27" t="str">
        <x:v>Securities and Exchange Board of India (Prohibition of Fraudulent and Unfair Trade Practices relating to Securities Market) Regulations, 2003 [Last amended on December 05, 2025]</x:v>
      </x:c>
      <x:c r="D22" s="27" t="str">
        <x:v>ATOMIZED — APPLICABILITY-GATED</x:v>
      </x:c>
      <x:c r="E22" s="27" t="str">
        <x:v>ATOMIC MAPPING EXPECTED</x:v>
      </x:c>
      <x:c r="F22" s="27" t="n">
        <x:f>COUNTIF('P2 Atomic Provisions'!$B$5:$B$176,A22)</x:f>
        <x:v>2</x:v>
      </x:c>
      <x:c r="G22" s="27" t="str"/>
      <x:c r="H22" s="27" t="str">
        <x:v>EQUITY_OR_APPLICABLE_LISTED_SECURITY</x:v>
      </x:c>
      <x:c r="I22" s="27" t="str">
        <x:v>https://www.sebi.gov.in/legal/regulations/dec-2025/securities-and-exchange-board-of-india-prohibition-of-fraudulent-and-unfair-trade-practices-relating-to-securities-market-regulations-2003-last-amended-on-december-05-2025-_98694.html</x:v>
      </x:c>
      <x:c r="J22" s="27" t="str">
        <x:v>P2 REVIEWED</x:v>
      </x:c>
      <x:c r="K22" s="27" t="str">
        <x:v>Validate tests, evidence and exact operating calendar in P3</x:v>
      </x:c>
    </x:row>
    <x:row r="23" ht="48" customHeight="1">
      <x:c r="A23" s="27" t="str">
        <x:v>CAP-LAW079</x:v>
      </x:c>
      <x:c r="B23" s="27" t="str">
        <x:v>CURRENT CANONICAL PARENT</x:v>
      </x:c>
      <x:c r="C23" s="27" t="str">
        <x:v>Master Circular for Issue of Capital and Disclosure Requirements dated February 9, 2026</x:v>
      </x:c>
      <x:c r="D23" s="27" t="str">
        <x:v>ATOMIZED — APPLICABILITY-GATED</x:v>
      </x:c>
      <x:c r="E23" s="27" t="str">
        <x:v>ATOMIC MAPPING EXPECTED</x:v>
      </x:c>
      <x:c r="F23" s="27" t="n">
        <x:f>COUNTIF('P2 Atomic Provisions'!$B$5:$B$176,A23)</x:f>
        <x:v>1</x:v>
      </x:c>
      <x:c r="G23" s="27" t="str"/>
      <x:c r="H23" s="27" t="str">
        <x:v>ISSUE_OR_CORPORATE_ACTION</x:v>
      </x:c>
      <x:c r="I23" s="27" t="str">
        <x:v>https://www.sebi.gov.in/legal/master-circulars/feb-2026/master-circular-for-issue-of-capital-and-disclosure-requirements_99611.html</x:v>
      </x:c>
      <x:c r="J23" s="27" t="str">
        <x:v>P2 REVIEWED</x:v>
      </x:c>
      <x:c r="K23" s="27" t="str">
        <x:v>Validate tests, evidence and exact operating calendar in P3</x:v>
      </x:c>
    </x:row>
    <x:row r="24" ht="48" customHeight="1">
      <x:c r="A24" s="27" t="str">
        <x:v>CAP-LAW083</x:v>
      </x:c>
      <x:c r="B24" s="27" t="str">
        <x:v>CURRENT CANONICAL PARENT</x:v>
      </x:c>
      <x:c r="C24" s="27" t="str">
        <x:v>Master Circular for compliance with the SEBI LODR Regulations by listed entities [Last updated January 30, 2026]</x:v>
      </x:c>
      <x:c r="D24" s="27" t="str">
        <x:v>ATOMIZED — APPLICABILITY-GATED</x:v>
      </x:c>
      <x:c r="E24" s="27" t="str">
        <x:v>ATOMIC MAPPING EXPECTED</x:v>
      </x:c>
      <x:c r="F24" s="27" t="n">
        <x:f>COUNTIF('P2 Atomic Provisions'!$B$5:$B$176,A24)</x:f>
        <x:v>6</x:v>
      </x:c>
      <x:c r="G24" s="27" t="str"/>
      <x:c r="H24" s="27" t="str">
        <x:v>EQUITY_OR_APPLICABLE_LISTED_SECURITY</x:v>
      </x:c>
      <x:c r="I24" s="27" t="str">
        <x:v>https://www.sebi.gov.in/legal/master-circulars/jan-2026/master-circular-for-compliance-with-the-provisions-of-the-securities-and-exchange-board-of-india-listing-obligations-and-disclosure-requirements-regulations-2015-by-listed-entities_99432.html</x:v>
      </x:c>
      <x:c r="J24" s="27" t="str">
        <x:v>P2 REVIEWED</x:v>
      </x:c>
      <x:c r="K24" s="27" t="str">
        <x:v>Validate tests, evidence and exact operating calendar in P3</x:v>
      </x:c>
    </x:row>
    <x:row r="25" ht="48" customHeight="1">
      <x:c r="A25" s="27" t="str">
        <x:v>CAP-LAW085</x:v>
      </x:c>
      <x:c r="B25" s="27" t="str">
        <x:v>CURRENT CANONICAL PARENT</x:v>
      </x:c>
      <x:c r="C25" s="27" t="str">
        <x:v>Master Circular for issue and listing of Non-convertible Securities, Securitised Debt Instruments, Security Receipts, Municipal Debt Securities and Commercial Paper dated October 15, 2025</x:v>
      </x:c>
      <x:c r="D25" s="27" t="str">
        <x:v>ATOMIZED — APPLICABILITY-GATED</x:v>
      </x:c>
      <x:c r="E25" s="27" t="str">
        <x:v>ATOMIC MAPPING EXPECTED</x:v>
      </x:c>
      <x:c r="F25" s="27" t="n">
        <x:f>COUNTIF('P2 Atomic Provisions'!$B$5:$B$176,A25)</x:f>
        <x:v>7</x:v>
      </x:c>
      <x:c r="G25" s="27" t="str"/>
      <x:c r="H25" s="27" t="str">
        <x:v>DEBT_OR_OTHER_SECURITY_LISTED</x:v>
      </x:c>
      <x:c r="I25" s="27" t="str">
        <x:v>https://www.sebi.gov.in/legal/master-circulars/oct-2025/master-circular-for-issue-and-listing-of-non-convertible-securities-securitised-debt-instruments-security-receipts-municipal-debt-securities-and-commercial-paper_97343.html</x:v>
      </x:c>
      <x:c r="J25" s="27" t="str">
        <x:v>P2 REVIEWED</x:v>
      </x:c>
      <x:c r="K25" s="27" t="str">
        <x:v>Validate tests, evidence and exact operating calendar in P3</x:v>
      </x:c>
    </x:row>
    <x:row r="26" ht="48" customHeight="1">
      <x:c r="A26" s="27" t="str">
        <x:v>CAP-LAW090</x:v>
      </x:c>
      <x:c r="B26" s="27" t="str">
        <x:v>CURRENT CANONICAL PARENT</x:v>
      </x:c>
      <x:c r="C26" s="27" t="str">
        <x:v>Master Circular for listing obligations and disclosure requirements for Non-convertible Securities, Securitized Debt Instruments and/or Commercial Paper dated July 11, 2025</x:v>
      </x:c>
      <x:c r="D26" s="27" t="str">
        <x:v>ATOMIZED — APPLICABILITY-GATED</x:v>
      </x:c>
      <x:c r="E26" s="27" t="str">
        <x:v>ATOMIC MAPPING EXPECTED</x:v>
      </x:c>
      <x:c r="F26" s="27" t="n">
        <x:f>COUNTIF('P2 Atomic Provisions'!$B$5:$B$176,A26)</x:f>
        <x:v>16</x:v>
      </x:c>
      <x:c r="G26" s="27" t="str"/>
      <x:c r="H26" s="27" t="str">
        <x:v>DEBT_OR_OTHER_SECURITY_LISTED</x:v>
      </x:c>
      <x:c r="I26" s="27" t="str">
        <x:v>https://www.sebi.gov.in/legal/master-circulars/jul-2025/master-circular-for-listing-obligations-and-disclosure-requirements-for-non-convertible-securities-securitized-debt-instruments-and-or-commercial-paper_95230.html</x:v>
      </x:c>
      <x:c r="J26" s="27" t="str">
        <x:v>P2 REVIEWED</x:v>
      </x:c>
      <x:c r="K26" s="27" t="str">
        <x:v>Validate tests, evidence and exact operating calendar in P3</x:v>
      </x:c>
    </x:row>
    <x:row r="27" ht="48" customHeight="1">
      <x:c r="A27" s="27" t="str">
        <x:v>CAP-LAW095</x:v>
      </x:c>
      <x:c r="B27" s="27" t="str">
        <x:v>CURRENT — P2 BOUNDARY HOLD</x:v>
      </x:c>
      <x:c r="C27" s="27" t="str">
        <x:v>Master Circular for Depositories dated December 3, 2024</x:v>
      </x:c>
      <x:c r="D27" s="27" t="str">
        <x:v>BOUNDARY REFERENCE — ISSUER DUTIES MAPPED ELSEWHERE</x:v>
      </x:c>
      <x:c r="E27" s="27" t="str">
        <x:v>NO ATOM — CONTROLLED</x:v>
      </x:c>
      <x:c r="F27" s="27" t="n">
        <x:f>COUNTIF('P2 Atomic Provisions'!$B$5:$B$176,A27)</x:f>
        <x:v>0</x:v>
      </x:c>
      <x:c r="G27" s="27" t="str">
        <x:v>Boundary reference only; direct issuer duties are mapped from LODR and P1-GAP003-005.</x:v>
      </x:c>
      <x:c r="H27" s="27" t="str">
        <x:v>ISSUER_OR_RTA_DEMAT_EVENT</x:v>
      </x:c>
      <x:c r="I27" s="27" t="str">
        <x:v>https://www.sebi.gov.in/legal/master-circulars/dec-2024/master-circular-for-depositories_89888.html</x:v>
      </x:c>
      <x:c r="J27" s="27" t="str">
        <x:v>P2 REVIEWED</x:v>
      </x:c>
      <x:c r="K27" s="27" t="str">
        <x:v>Maintain the stated exclusion/reference/lineage control</x:v>
      </x:c>
    </x:row>
    <x:row r="28" ht="48" customHeight="1">
      <x:c r="A28" s="27" t="str">
        <x:v>CAP-LAW099</x:v>
      </x:c>
      <x:c r="B28" s="27" t="str">
        <x:v>CURRENT CANONICAL PARENT</x:v>
      </x:c>
      <x:c r="C28" s="27" t="str">
        <x:v>SEBI Online Resolution of Disputes in the Indian Securities Market framework, as amended</x:v>
      </x:c>
      <x:c r="D28" s="27" t="str">
        <x:v>ATOMIZED — APPLICABILITY-GATED</x:v>
      </x:c>
      <x:c r="E28" s="27" t="str">
        <x:v>ATOMIC MAPPING EXPECTED</x:v>
      </x:c>
      <x:c r="F28" s="27" t="n">
        <x:f>COUNTIF('P2 Atomic Provisions'!$B$5:$B$176,A28)</x:f>
        <x:v>2</x:v>
      </x:c>
      <x:c r="G28" s="27" t="str"/>
      <x:c r="H28" s="27" t="str">
        <x:v>EQUITY_OR_APPLICABLE_LISTED_SECURITY</x:v>
      </x:c>
      <x:c r="I28" s="27" t="str">
        <x:v>https://www.sebi.gov.in/legal/master-circulars/dec-2023/master-circular-for-online-resolution-of-disputes-in-the-indian-securities-market_80236.html</x:v>
      </x:c>
      <x:c r="J28" s="27" t="str">
        <x:v>P2 REVIEWED</x:v>
      </x:c>
      <x:c r="K28" s="27" t="str">
        <x:v>Validate tests, evidence and exact operating calendar in P3</x:v>
      </x:c>
    </x:row>
    <x:row r="29" ht="48" customHeight="1">
      <x:c r="A29" s="27" t="str">
        <x:v>CAP-LAW106</x:v>
      </x:c>
      <x:c r="B29" s="27" t="str">
        <x:v>ROLE-BOUND — EXCLUDE FROM LISTING OVERLAY</x:v>
      </x:c>
      <x:c r="C29" s="27" t="str">
        <x:v>Framework concerning association of SEBI regulated entities and their agents with specified/prohibited persons, including finfluencer controls</x:v>
      </x:c>
      <x:c r="D29" s="27" t="str">
        <x:v>EXCLUDED — ROUTE TO CAPITAL MARKETS</x:v>
      </x:c>
      <x:c r="E29" s="27" t="str">
        <x:v>NO ATOM — CONTROLLED</x:v>
      </x:c>
      <x:c r="F29" s="27" t="n">
        <x:f>COUNTIF('P2 Atomic Provisions'!$B$5:$B$176,A29)</x:f>
        <x:v>0</x:v>
      </x:c>
      <x:c r="G29" s="27" t="str">
        <x:v>Separate regulated-role content; route to Capital Markets only when that role gate is true.</x:v>
      </x:c>
      <x:c r="H29" s="27" t="str">
        <x:v>SEBI_REGISTERED_ROLE_ONLY</x:v>
      </x:c>
      <x:c r="I29" s="27" t="str">
        <x:v>https://www.sebi.gov.in/legal/circulars/jan-2025/details-clarifications-on-provisions-related-to-association-of-persons-regulated-by-the-board-miis-and-their-agents-with-persons-engaged-in-prohibited-activities_91356.html</x:v>
      </x:c>
      <x:c r="J29" s="27" t="str">
        <x:v>P2 REVIEWED</x:v>
      </x:c>
      <x:c r="K29" s="27" t="str">
        <x:v>Maintain the stated exclusion/reference/lineage control</x:v>
      </x:c>
    </x:row>
    <x:row r="30" ht="48" customHeight="1">
      <x:c r="A30" s="27" t="str">
        <x:v>CAP-LAW107</x:v>
      </x:c>
      <x:c r="B30" s="27" t="str">
        <x:v>CONSOLIDATED / LINEAGE ONLY</x:v>
      </x:c>
      <x:c r="C30" s="27" t="str">
        <x:v>CAP-LAW083 — LODR Master Circular (2026)</x:v>
      </x:c>
      <x:c r="D30" s="27" t="str">
        <x:v>LINEAGE ONLY — NO NEW ATOM</x:v>
      </x:c>
      <x:c r="E30" s="27" t="str">
        <x:v>NO ATOM — CONTROLLED</x:v>
      </x:c>
      <x:c r="F30" s="27" t="n">
        <x:f>COUNTIF('P2 Atomic Provisions'!$B$5:$B$176,A30)</x:f>
        <x:v>0</x:v>
      </x:c>
      <x:c r="G30" s="27" t="str">
        <x:v>Historical/consolidated lineage only; current parent carries the operating rule.</x:v>
      </x:c>
      <x:c r="H30" s="27" t="str">
        <x:v>EQUITY_OR_APPLICABLE_LISTED_SECURITY</x:v>
      </x:c>
      <x:c r="I30" s="27" t="str">
        <x:v>https://www.sebi.gov.in/legal/master-circulars/jan-2026/master-circular-for-compliance-with-the-provisions-of-the-securities-and-exchange-board-of-india-listing-obligations-and-disclosure-requirements-regulations-2015-by-listed-entities_99432.html</x:v>
      </x:c>
      <x:c r="J30" s="27" t="str">
        <x:v>P2 REVIEWED</x:v>
      </x:c>
      <x:c r="K30" s="27" t="str">
        <x:v>Maintain the stated exclusion/reference/lineage control</x:v>
      </x:c>
    </x:row>
    <x:row r="31" ht="48" customHeight="1">
      <x:c r="A31" s="27" t="str">
        <x:v>CAP-LAW124</x:v>
      </x:c>
      <x:c r="B31" s="27" t="str">
        <x:v>CONSOLIDATED / LINEAGE ONLY</x:v>
      </x:c>
      <x:c r="C31" s="27" t="str">
        <x:v>CAP-LAW083 — LODR Master Circular (2026)</x:v>
      </x:c>
      <x:c r="D31" s="27" t="str">
        <x:v>LINEAGE ONLY — NO NEW ATOM</x:v>
      </x:c>
      <x:c r="E31" s="27" t="str">
        <x:v>NO ATOM — CONTROLLED</x:v>
      </x:c>
      <x:c r="F31" s="27" t="n">
        <x:f>COUNTIF('P2 Atomic Provisions'!$B$5:$B$176,A31)</x:f>
        <x:v>0</x:v>
      </x:c>
      <x:c r="G31" s="27" t="str">
        <x:v>Historical/consolidated lineage only; current parent carries the operating rule.</x:v>
      </x:c>
      <x:c r="H31" s="27" t="str">
        <x:v>EQUITY_OR_APPLICABLE_LISTED_SECURITY</x:v>
      </x:c>
      <x:c r="I31" s="27" t="str">
        <x:v>https://www.sebi.gov.in/legal/master-circulars/jan-2026/master-circular-for-compliance-with-the-provisions-of-the-securities-and-exchange-board-of-india-listing-obligations-and-disclosure-requirements-regulations-2015-by-listed-entities_99432.html</x:v>
      </x:c>
      <x:c r="J31" s="27" t="str">
        <x:v>P2 REVIEWED</x:v>
      </x:c>
      <x:c r="K31" s="27" t="str">
        <x:v>Maintain the stated exclusion/reference/lineage control</x:v>
      </x:c>
    </x:row>
    <x:row r="32" ht="48" customHeight="1">
      <x:c r="A32" s="27" t="str">
        <x:v>CAP-LAW178</x:v>
      </x:c>
      <x:c r="B32" s="27" t="str">
        <x:v>CONSOLIDATED / LINEAGE ONLY</x:v>
      </x:c>
      <x:c r="C32" s="27" t="str">
        <x:v>P1-GAP001 — Surveillance Master Circular (2026)</x:v>
      </x:c>
      <x:c r="D32" s="27" t="str">
        <x:v>LINEAGE ONLY — NO NEW ATOM</x:v>
      </x:c>
      <x:c r="E32" s="27" t="str">
        <x:v>NO ATOM — CONTROLLED</x:v>
      </x:c>
      <x:c r="F32" s="27" t="n">
        <x:f>COUNTIF('P2 Atomic Provisions'!$B$5:$B$176,A32)</x:f>
        <x:v>0</x:v>
      </x:c>
      <x:c r="G32" s="27" t="str">
        <x:v>Historical/consolidated lineage only; current parent carries the operating rule.</x:v>
      </x:c>
      <x:c r="H32" s="27" t="str">
        <x:v>EQUITY_OR_APPLICABLE_LISTED_SECURITY</x:v>
      </x:c>
      <x:c r="I32" s="27" t="str">
        <x:v>https://www.sebi.gov.in/legal/master-circulars/may-2026/master-circular-on-surveillance-of-securities-market_101473.html</x:v>
      </x:c>
      <x:c r="J32" s="27" t="str">
        <x:v>P2 REVIEWED</x:v>
      </x:c>
      <x:c r="K32" s="27" t="str">
        <x:v>Maintain the stated exclusion/reference/lineage control</x:v>
      </x:c>
    </x:row>
    <x:row r="33" ht="48" customHeight="1">
      <x:c r="A33" s="27" t="str">
        <x:v>CAP-LAW180</x:v>
      </x:c>
      <x:c r="B33" s="27" t="str">
        <x:v>CONSOLIDATED / LINEAGE ONLY</x:v>
      </x:c>
      <x:c r="C33" s="27" t="str">
        <x:v>P1-GAP001 — Surveillance Master Circular (2026)</x:v>
      </x:c>
      <x:c r="D33" s="27" t="str">
        <x:v>LINEAGE ONLY — NO NEW ATOM</x:v>
      </x:c>
      <x:c r="E33" s="27" t="str">
        <x:v>NO ATOM — CONTROLLED</x:v>
      </x:c>
      <x:c r="F33" s="27" t="n">
        <x:f>COUNTIF('P2 Atomic Provisions'!$B$5:$B$176,A33)</x:f>
        <x:v>0</x:v>
      </x:c>
      <x:c r="G33" s="27" t="str">
        <x:v>Historical/consolidated lineage only; current parent carries the operating rule.</x:v>
      </x:c>
      <x:c r="H33" s="27" t="str">
        <x:v>EQUITY_OR_APPLICABLE_LISTED_SECURITY</x:v>
      </x:c>
      <x:c r="I33" s="27" t="str">
        <x:v>https://www.sebi.gov.in/legal/master-circulars/may-2026/master-circular-on-surveillance-of-securities-market_101473.html</x:v>
      </x:c>
      <x:c r="J33" s="27" t="str">
        <x:v>P2 REVIEWED</x:v>
      </x:c>
      <x:c r="K33" s="27" t="str">
        <x:v>Maintain the stated exclusion/reference/lineage control</x:v>
      </x:c>
    </x:row>
    <x:row r="34" ht="48" customHeight="1">
      <x:c r="A34" s="27" t="str">
        <x:v>CAP-LAW181</x:v>
      </x:c>
      <x:c r="B34" s="27" t="str">
        <x:v>CONSOLIDATED / LINEAGE ONLY</x:v>
      </x:c>
      <x:c r="C34" s="27" t="str">
        <x:v>P1-GAP001 — Surveillance Master Circular (2026)</x:v>
      </x:c>
      <x:c r="D34" s="27" t="str">
        <x:v>LINEAGE ONLY — NO NEW ATOM</x:v>
      </x:c>
      <x:c r="E34" s="27" t="str">
        <x:v>NO ATOM — CONTROLLED</x:v>
      </x:c>
      <x:c r="F34" s="27" t="n">
        <x:f>COUNTIF('P2 Atomic Provisions'!$B$5:$B$176,A34)</x:f>
        <x:v>0</x:v>
      </x:c>
      <x:c r="G34" s="27" t="str">
        <x:v>Historical/consolidated lineage only; current parent carries the operating rule.</x:v>
      </x:c>
      <x:c r="H34" s="27" t="str">
        <x:v>EQUITY_OR_APPLICABLE_LISTED_SECURITY</x:v>
      </x:c>
      <x:c r="I34" s="27" t="str">
        <x:v>https://www.sebi.gov.in/legal/master-circulars/may-2026/master-circular-on-surveillance-of-securities-market_101473.html</x:v>
      </x:c>
      <x:c r="J34" s="27" t="str">
        <x:v>P2 REVIEWED</x:v>
      </x:c>
      <x:c r="K34" s="27" t="str">
        <x:v>Maintain the stated exclusion/reference/lineage control</x:v>
      </x:c>
    </x:row>
    <x:row r="35" ht="48" customHeight="1">
      <x:c r="A35" s="27" t="str">
        <x:v>CAP-LAW182</x:v>
      </x:c>
      <x:c r="B35" s="27" t="str">
        <x:v>CONSOLIDATED / LINEAGE ONLY</x:v>
      </x:c>
      <x:c r="C35" s="27" t="str">
        <x:v>P1-GAP001 — Surveillance Master Circular (2026)</x:v>
      </x:c>
      <x:c r="D35" s="27" t="str">
        <x:v>LINEAGE ONLY — NO NEW ATOM</x:v>
      </x:c>
      <x:c r="E35" s="27" t="str">
        <x:v>NO ATOM — CONTROLLED</x:v>
      </x:c>
      <x:c r="F35" s="27" t="n">
        <x:f>COUNTIF('P2 Atomic Provisions'!$B$5:$B$176,A35)</x:f>
        <x:v>0</x:v>
      </x:c>
      <x:c r="G35" s="27" t="str">
        <x:v>Historical/consolidated lineage only; current parent carries the operating rule.</x:v>
      </x:c>
      <x:c r="H35" s="27" t="str">
        <x:v>EQUITY_OR_APPLICABLE_LISTED_SECURITY</x:v>
      </x:c>
      <x:c r="I35" s="27" t="str">
        <x:v>https://www.sebi.gov.in/legal/master-circulars/may-2026/master-circular-on-surveillance-of-securities-market_101473.html</x:v>
      </x:c>
      <x:c r="J35" s="27" t="str">
        <x:v>P2 REVIEWED</x:v>
      </x:c>
      <x:c r="K35" s="27" t="str">
        <x:v>Maintain the stated exclusion/reference/lineage control</x:v>
      </x:c>
    </x:row>
    <x:row r="36" ht="48" customHeight="1">
      <x:c r="A36" s="27" t="str">
        <x:v>CAP-LAW183</x:v>
      </x:c>
      <x:c r="B36" s="27" t="str">
        <x:v>CONSOLIDATED / LINEAGE ONLY</x:v>
      </x:c>
      <x:c r="C36" s="27" t="str">
        <x:v>P1-GAP001 — Surveillance Master Circular (2026)</x:v>
      </x:c>
      <x:c r="D36" s="27" t="str">
        <x:v>LINEAGE ONLY — NO NEW ATOM</x:v>
      </x:c>
      <x:c r="E36" s="27" t="str">
        <x:v>NO ATOM — CONTROLLED</x:v>
      </x:c>
      <x:c r="F36" s="27" t="n">
        <x:f>COUNTIF('P2 Atomic Provisions'!$B$5:$B$176,A36)</x:f>
        <x:v>0</x:v>
      </x:c>
      <x:c r="G36" s="27" t="str">
        <x:v>Historical/consolidated lineage only; current parent carries the operating rule.</x:v>
      </x:c>
      <x:c r="H36" s="27" t="str">
        <x:v>EQUITY_OR_APPLICABLE_LISTED_SECURITY</x:v>
      </x:c>
      <x:c r="I36" s="27" t="str">
        <x:v>https://www.sebi.gov.in/legal/master-circulars/may-2026/master-circular-on-surveillance-of-securities-market_101473.html</x:v>
      </x:c>
      <x:c r="J36" s="27" t="str">
        <x:v>P2 REVIEWED</x:v>
      </x:c>
      <x:c r="K36" s="27" t="str">
        <x:v>Maintain the stated exclusion/reference/lineage control</x:v>
      </x:c>
    </x:row>
    <x:row r="37" ht="48" customHeight="1">
      <x:c r="A37" s="27" t="str">
        <x:v>CAP-LAW184</x:v>
      </x:c>
      <x:c r="B37" s="27" t="str">
        <x:v>CONSOLIDATED / LINEAGE ONLY</x:v>
      </x:c>
      <x:c r="C37" s="27" t="str">
        <x:v>P1-GAP001 — Surveillance Master Circular (2026)</x:v>
      </x:c>
      <x:c r="D37" s="27" t="str">
        <x:v>LINEAGE ONLY — NO NEW ATOM</x:v>
      </x:c>
      <x:c r="E37" s="27" t="str">
        <x:v>NO ATOM — CONTROLLED</x:v>
      </x:c>
      <x:c r="F37" s="27" t="n">
        <x:f>COUNTIF('P2 Atomic Provisions'!$B$5:$B$176,A37)</x:f>
        <x:v>0</x:v>
      </x:c>
      <x:c r="G37" s="27" t="str">
        <x:v>Historical/consolidated lineage only; current parent carries the operating rule.</x:v>
      </x:c>
      <x:c r="H37" s="27" t="str">
        <x:v>EQUITY_OR_APPLICABLE_LISTED_SECURITY</x:v>
      </x:c>
      <x:c r="I37" s="27" t="str">
        <x:v>https://www.sebi.gov.in/legal/master-circulars/may-2026/master-circular-on-surveillance-of-securities-market_101473.html</x:v>
      </x:c>
      <x:c r="J37" s="27" t="str">
        <x:v>P2 REVIEWED</x:v>
      </x:c>
      <x:c r="K37" s="27" t="str">
        <x:v>Maintain the stated exclusion/reference/lineage control</x:v>
      </x:c>
    </x:row>
    <x:row r="38" ht="48" customHeight="1">
      <x:c r="A38" s="27" t="str">
        <x:v>CAP-LAW217</x:v>
      </x:c>
      <x:c r="B38" s="27" t="str">
        <x:v>CONSOLIDATED / LINEAGE ONLY</x:v>
      </x:c>
      <x:c r="C38" s="27" t="str">
        <x:v>CAP-LAW079 — ICDR Master Circular (2026)</x:v>
      </x:c>
      <x:c r="D38" s="27" t="str">
        <x:v>LINEAGE ONLY — NO NEW ATOM</x:v>
      </x:c>
      <x:c r="E38" s="27" t="str">
        <x:v>NO ATOM — CONTROLLED</x:v>
      </x:c>
      <x:c r="F38" s="27" t="n">
        <x:f>COUNTIF('P2 Atomic Provisions'!$B$5:$B$176,A38)</x:f>
        <x:v>0</x:v>
      </x:c>
      <x:c r="G38" s="27" t="str">
        <x:v>Historical/consolidated lineage only; current parent carries the operating rule.</x:v>
      </x:c>
      <x:c r="H38" s="27" t="str">
        <x:v>ISSUE_OR_CORPORATE_ACTION</x:v>
      </x:c>
      <x:c r="I38" s="27" t="str">
        <x:v>https://www.sebi.gov.in/legal/master-circulars/feb-2026/master-circular-for-issue-of-capital-and-disclosure-requirements_99611.html</x:v>
      </x:c>
      <x:c r="J38" s="27" t="str">
        <x:v>P2 REVIEWED</x:v>
      </x:c>
      <x:c r="K38" s="27" t="str">
        <x:v>Maintain the stated exclusion/reference/lineage control</x:v>
      </x:c>
    </x:row>
    <x:row r="39" ht="48" customHeight="1">
      <x:c r="A39" s="27" t="str">
        <x:v>CAP-LAW218</x:v>
      </x:c>
      <x:c r="B39" s="27" t="str">
        <x:v>CURRENT SUPPLEMENTARY DIRECTION</x:v>
      </x:c>
      <x:c r="C39" s="27" t="str">
        <x:v>Mechanism for lock-in of pledged shares under the SEBI ICDR Regulations dated April 8, 2026</x:v>
      </x:c>
      <x:c r="D39" s="27" t="str">
        <x:v>ATOMIZED — APPLICABILITY-GATED</x:v>
      </x:c>
      <x:c r="E39" s="27" t="str">
        <x:v>ATOMIC MAPPING EXPECTED</x:v>
      </x:c>
      <x:c r="F39" s="27" t="n">
        <x:f>COUNTIF('P2 Atomic Provisions'!$B$5:$B$176,A39)</x:f>
        <x:v>1</x:v>
      </x:c>
      <x:c r="G39" s="27" t="str"/>
      <x:c r="H39" s="27" t="str">
        <x:v>ISSUE_OR_CORPORATE_ACTION</x:v>
      </x:c>
      <x:c r="I39" s="27" t="str">
        <x:v>https://www.sebi.gov.in/legal/circulars/apr-2026/ease-of-doing-business-mechanism-for-lock-in-of-pledged-shares-under-sebi-issue-of-capital-and-disclosure-requirements-regulations-2018_100826.html</x:v>
      </x:c>
      <x:c r="J39" s="27" t="str">
        <x:v>P2 REVIEWED</x:v>
      </x:c>
      <x:c r="K39" s="27" t="str">
        <x:v>Validate tests, evidence and exact operating calendar in P3</x:v>
      </x:c>
    </x:row>
    <x:row r="40" ht="48" customHeight="1">
      <x:c r="A40" s="27" t="str">
        <x:v>CAP-LAW219</x:v>
      </x:c>
      <x:c r="B40" s="27" t="str">
        <x:v>CURRENT SUPPLEMENTARY DIRECTION</x:v>
      </x:c>
      <x:c r="C40" s="27" t="str">
        <x:v>One-time relaxation with respect to validity of SEBI observation letters dated April 7, 2026</x:v>
      </x:c>
      <x:c r="D40" s="27" t="str">
        <x:v>CONDITION / RELIEF LAYER — NO ROUTINE ATOM</x:v>
      </x:c>
      <x:c r="E40" s="27" t="str">
        <x:v>NO ATOM — CONTROLLED</x:v>
      </x:c>
      <x:c r="F40" s="27" t="n">
        <x:f>COUNTIF('P2 Atomic Provisions'!$B$5:$B$176,A40)</x:f>
        <x:v>0</x:v>
      </x:c>
      <x:c r="G40" s="27" t="str">
        <x:v>One-time observation-letter relief; event reference only and not a recurring duty.</x:v>
      </x:c>
      <x:c r="H40" s="27" t="str">
        <x:v>ISSUE_OR_CORPORATE_ACTION</x:v>
      </x:c>
      <x:c r="I40" s="27" t="str">
        <x:v>https://www.sebi.gov.in/legal/circulars/apr-2026/one-time-relaxation-with-respect-to-validity-of-sebi-observations_100786.html</x:v>
      </x:c>
      <x:c r="J40" s="27" t="str">
        <x:v>P2 REVIEWED</x:v>
      </x:c>
      <x:c r="K40" s="27" t="str">
        <x:v>Maintain the stated exclusion/reference/lineage control</x:v>
      </x:c>
    </x:row>
    <x:row r="41" ht="48" customHeight="1">
      <x:c r="A41" s="27" t="str">
        <x:v>CAP-LAW220</x:v>
      </x:c>
      <x:c r="B41" s="27" t="str">
        <x:v>CONSOLIDATED / LINEAGE ONLY</x:v>
      </x:c>
      <x:c r="C41" s="27" t="str">
        <x:v>CAP-LAW079 — ICDR Master Circular (2026)</x:v>
      </x:c>
      <x:c r="D41" s="27" t="str">
        <x:v>LINEAGE ONLY — NO NEW ATOM</x:v>
      </x:c>
      <x:c r="E41" s="27" t="str">
        <x:v>NO ATOM — CONTROLLED</x:v>
      </x:c>
      <x:c r="F41" s="27" t="n">
        <x:f>COUNTIF('P2 Atomic Provisions'!$B$5:$B$176,A41)</x:f>
        <x:v>0</x:v>
      </x:c>
      <x:c r="G41" s="27" t="str">
        <x:v>Historical/consolidated lineage only; current parent carries the operating rule.</x:v>
      </x:c>
      <x:c r="H41" s="27" t="str">
        <x:v>ISSUE_OR_CORPORATE_ACTION</x:v>
      </x:c>
      <x:c r="I41" s="27" t="str">
        <x:v>https://www.sebi.gov.in/legal/master-circulars/feb-2026/master-circular-for-issue-of-capital-and-disclosure-requirements_99611.html</x:v>
      </x:c>
      <x:c r="J41" s="27" t="str">
        <x:v>P2 REVIEWED</x:v>
      </x:c>
      <x:c r="K41" s="27" t="str">
        <x:v>Maintain the stated exclusion/reference/lineage control</x:v>
      </x:c>
    </x:row>
    <x:row r="42" ht="48" customHeight="1">
      <x:c r="A42" s="27" t="str">
        <x:v>CAP-LAW221</x:v>
      </x:c>
      <x:c r="B42" s="27" t="str">
        <x:v>CONSOLIDATED / LINEAGE ONLY</x:v>
      </x:c>
      <x:c r="C42" s="27" t="str">
        <x:v>CAP-LAW079 — ICDR Master Circular (2026)</x:v>
      </x:c>
      <x:c r="D42" s="27" t="str">
        <x:v>LINEAGE ONLY — NO NEW ATOM</x:v>
      </x:c>
      <x:c r="E42" s="27" t="str">
        <x:v>NO ATOM — CONTROLLED</x:v>
      </x:c>
      <x:c r="F42" s="27" t="n">
        <x:f>COUNTIF('P2 Atomic Provisions'!$B$5:$B$176,A42)</x:f>
        <x:v>0</x:v>
      </x:c>
      <x:c r="G42" s="27" t="str">
        <x:v>Historical/consolidated lineage only; current parent carries the operating rule.</x:v>
      </x:c>
      <x:c r="H42" s="27" t="str">
        <x:v>ISSUE_OR_CORPORATE_ACTION</x:v>
      </x:c>
      <x:c r="I42" s="27" t="str">
        <x:v>https://www.sebi.gov.in/legal/master-circulars/feb-2026/master-circular-for-issue-of-capital-and-disclosure-requirements_99611.html</x:v>
      </x:c>
      <x:c r="J42" s="27" t="str">
        <x:v>P2 REVIEWED</x:v>
      </x:c>
      <x:c r="K42" s="27" t="str">
        <x:v>Maintain the stated exclusion/reference/lineage control</x:v>
      </x:c>
    </x:row>
    <x:row r="43" ht="48" customHeight="1">
      <x:c r="A43" s="27" t="str">
        <x:v>CAP-LAW222</x:v>
      </x:c>
      <x:c r="B43" s="27" t="str">
        <x:v>CONSOLIDATED / LINEAGE ONLY</x:v>
      </x:c>
      <x:c r="C43" s="27" t="str">
        <x:v>CAP-LAW079 — ICDR Master Circular (2026)</x:v>
      </x:c>
      <x:c r="D43" s="27" t="str">
        <x:v>LINEAGE ONLY — NO NEW ATOM</x:v>
      </x:c>
      <x:c r="E43" s="27" t="str">
        <x:v>NO ATOM — CONTROLLED</x:v>
      </x:c>
      <x:c r="F43" s="27" t="n">
        <x:f>COUNTIF('P2 Atomic Provisions'!$B$5:$B$176,A43)</x:f>
        <x:v>0</x:v>
      </x:c>
      <x:c r="G43" s="27" t="str">
        <x:v>Historical/consolidated lineage only; current parent carries the operating rule.</x:v>
      </x:c>
      <x:c r="H43" s="27" t="str">
        <x:v>ISSUE_OR_CORPORATE_ACTION</x:v>
      </x:c>
      <x:c r="I43" s="27" t="str">
        <x:v>https://www.sebi.gov.in/legal/master-circulars/feb-2026/master-circular-for-issue-of-capital-and-disclosure-requirements_99611.html</x:v>
      </x:c>
      <x:c r="J43" s="27" t="str">
        <x:v>P2 REVIEWED</x:v>
      </x:c>
      <x:c r="K43" s="27" t="str">
        <x:v>Maintain the stated exclusion/reference/lineage control</x:v>
      </x:c>
    </x:row>
    <x:row r="44" ht="48" customHeight="1">
      <x:c r="A44" s="27" t="str">
        <x:v>CAP-LAW223</x:v>
      </x:c>
      <x:c r="B44" s="27" t="str">
        <x:v>CONSOLIDATED / LINEAGE ONLY</x:v>
      </x:c>
      <x:c r="C44" s="27" t="str">
        <x:v>CAP-LAW079 — ICDR Master Circular (2026)</x:v>
      </x:c>
      <x:c r="D44" s="27" t="str">
        <x:v>LINEAGE ONLY — NO NEW ATOM</x:v>
      </x:c>
      <x:c r="E44" s="27" t="str">
        <x:v>NO ATOM — CONTROLLED</x:v>
      </x:c>
      <x:c r="F44" s="27" t="n">
        <x:f>COUNTIF('P2 Atomic Provisions'!$B$5:$B$176,A44)</x:f>
        <x:v>0</x:v>
      </x:c>
      <x:c r="G44" s="27" t="str">
        <x:v>Historical/consolidated lineage only; current parent carries the operating rule.</x:v>
      </x:c>
      <x:c r="H44" s="27" t="str">
        <x:v>ISSUE_OR_CORPORATE_ACTION</x:v>
      </x:c>
      <x:c r="I44" s="27" t="str">
        <x:v>https://www.sebi.gov.in/legal/master-circulars/feb-2026/master-circular-for-issue-of-capital-and-disclosure-requirements_99611.html</x:v>
      </x:c>
      <x:c r="J44" s="27" t="str">
        <x:v>P2 REVIEWED</x:v>
      </x:c>
      <x:c r="K44" s="27" t="str">
        <x:v>Maintain the stated exclusion/reference/lineage control</x:v>
      </x:c>
    </x:row>
    <x:row r="45" ht="48" customHeight="1">
      <x:c r="A45" s="27" t="str">
        <x:v>CAP-LAW224</x:v>
      </x:c>
      <x:c r="B45" s="27" t="str">
        <x:v>CONSOLIDATED / LINEAGE ONLY</x:v>
      </x:c>
      <x:c r="C45" s="27" t="str">
        <x:v>CAP-LAW083 — LODR Master Circular (2026)</x:v>
      </x:c>
      <x:c r="D45" s="27" t="str">
        <x:v>LINEAGE ONLY — NO NEW ATOM</x:v>
      </x:c>
      <x:c r="E45" s="27" t="str">
        <x:v>NO ATOM — CONTROLLED</x:v>
      </x:c>
      <x:c r="F45" s="27" t="n">
        <x:f>COUNTIF('P2 Atomic Provisions'!$B$5:$B$176,A45)</x:f>
        <x:v>0</x:v>
      </x:c>
      <x:c r="G45" s="27" t="str">
        <x:v>Historical/consolidated lineage only; current parent carries the operating rule.</x:v>
      </x:c>
      <x:c r="H45" s="27" t="str">
        <x:v>EQUITY_OR_APPLICABLE_LISTED_SECURITY</x:v>
      </x:c>
      <x:c r="I45" s="27" t="str">
        <x:v>https://www.sebi.gov.in/legal/master-circulars/jan-2026/master-circular-for-compliance-with-the-provisions-of-the-securities-and-exchange-board-of-india-listing-obligations-and-disclosure-requirements-regulations-2015-by-listed-entities_99432.html</x:v>
      </x:c>
      <x:c r="J45" s="27" t="str">
        <x:v>P2 REVIEWED</x:v>
      </x:c>
      <x:c r="K45" s="27" t="str">
        <x:v>Maintain the stated exclusion/reference/lineage control</x:v>
      </x:c>
    </x:row>
    <x:row r="46" ht="48" customHeight="1">
      <x:c r="A46" s="27" t="str">
        <x:v>CAP-LAW225</x:v>
      </x:c>
      <x:c r="B46" s="27" t="str">
        <x:v>CONSOLIDATED / LINEAGE ONLY</x:v>
      </x:c>
      <x:c r="C46" s="27" t="str">
        <x:v>CAP-LAW079 — ICDR Master Circular (2026)</x:v>
      </x:c>
      <x:c r="D46" s="27" t="str">
        <x:v>LINEAGE ONLY — NO NEW ATOM</x:v>
      </x:c>
      <x:c r="E46" s="27" t="str">
        <x:v>NO ATOM — CONTROLLED</x:v>
      </x:c>
      <x:c r="F46" s="27" t="n">
        <x:f>COUNTIF('P2 Atomic Provisions'!$B$5:$B$176,A46)</x:f>
        <x:v>0</x:v>
      </x:c>
      <x:c r="G46" s="27" t="str">
        <x:v>Historical/consolidated lineage only; current parent carries the operating rule.</x:v>
      </x:c>
      <x:c r="H46" s="27" t="str">
        <x:v>ISSUE_OR_CORPORATE_ACTION</x:v>
      </x:c>
      <x:c r="I46" s="27" t="str">
        <x:v>https://www.sebi.gov.in/legal/master-circulars/feb-2026/master-circular-for-issue-of-capital-and-disclosure-requirements_99611.html</x:v>
      </x:c>
      <x:c r="J46" s="27" t="str">
        <x:v>P2 REVIEWED</x:v>
      </x:c>
      <x:c r="K46" s="27" t="str">
        <x:v>Maintain the stated exclusion/reference/lineage control</x:v>
      </x:c>
    </x:row>
    <x:row r="47" ht="48" customHeight="1">
      <x:c r="A47" s="27" t="str">
        <x:v>CAP-LAW226</x:v>
      </x:c>
      <x:c r="B47" s="27" t="str">
        <x:v>CONSOLIDATED / LINEAGE ONLY</x:v>
      </x:c>
      <x:c r="C47" s="27" t="str">
        <x:v>CAP-LAW079 — ICDR Master Circular (2026)</x:v>
      </x:c>
      <x:c r="D47" s="27" t="str">
        <x:v>LINEAGE ONLY — NO NEW ATOM</x:v>
      </x:c>
      <x:c r="E47" s="27" t="str">
        <x:v>NO ATOM — CONTROLLED</x:v>
      </x:c>
      <x:c r="F47" s="27" t="n">
        <x:f>COUNTIF('P2 Atomic Provisions'!$B$5:$B$176,A47)</x:f>
        <x:v>0</x:v>
      </x:c>
      <x:c r="G47" s="27" t="str">
        <x:v>Historical/consolidated lineage only; current parent carries the operating rule.</x:v>
      </x:c>
      <x:c r="H47" s="27" t="str">
        <x:v>ISSUE_OR_CORPORATE_ACTION</x:v>
      </x:c>
      <x:c r="I47" s="27" t="str">
        <x:v>https://www.sebi.gov.in/legal/master-circulars/feb-2026/master-circular-for-issue-of-capital-and-disclosure-requirements_99611.html</x:v>
      </x:c>
      <x:c r="J47" s="27" t="str">
        <x:v>P2 REVIEWED</x:v>
      </x:c>
      <x:c r="K47" s="27" t="str">
        <x:v>Maintain the stated exclusion/reference/lineage control</x:v>
      </x:c>
    </x:row>
    <x:row r="48" ht="48" customHeight="1">
      <x:c r="A48" s="27" t="str">
        <x:v>CAP-LAW227</x:v>
      </x:c>
      <x:c r="B48" s="27" t="str">
        <x:v>CONSOLIDATED / LINEAGE ONLY</x:v>
      </x:c>
      <x:c r="C48" s="27" t="str">
        <x:v>CAP-LAW083 — LODR Master Circular (2026)</x:v>
      </x:c>
      <x:c r="D48" s="27" t="str">
        <x:v>LINEAGE ONLY — NO NEW ATOM</x:v>
      </x:c>
      <x:c r="E48" s="27" t="str">
        <x:v>NO ATOM — CONTROLLED</x:v>
      </x:c>
      <x:c r="F48" s="27" t="n">
        <x:f>COUNTIF('P2 Atomic Provisions'!$B$5:$B$176,A48)</x:f>
        <x:v>0</x:v>
      </x:c>
      <x:c r="G48" s="27" t="str">
        <x:v>Historical/consolidated lineage only; current parent carries the operating rule.</x:v>
      </x:c>
      <x:c r="H48" s="27" t="str">
        <x:v>EQUITY_OR_APPLICABLE_LISTED_SECURITY</x:v>
      </x:c>
      <x:c r="I48" s="27" t="str">
        <x:v>https://www.sebi.gov.in/legal/master-circulars/jan-2026/master-circular-for-compliance-with-the-provisions-of-the-securities-and-exchange-board-of-india-listing-obligations-and-disclosure-requirements-regulations-2015-by-listed-entities_99432.html</x:v>
      </x:c>
      <x:c r="J48" s="27" t="str">
        <x:v>P2 REVIEWED</x:v>
      </x:c>
      <x:c r="K48" s="27" t="str">
        <x:v>Maintain the stated exclusion/reference/lineage control</x:v>
      </x:c>
    </x:row>
    <x:row r="49" ht="48" customHeight="1">
      <x:c r="A49" s="27" t="str">
        <x:v>CAP-LAW228</x:v>
      </x:c>
      <x:c r="B49" s="27" t="str">
        <x:v>CURRENT SUPPLEMENTARY DIRECTION</x:v>
      </x:c>
      <x:c r="C49" s="27" t="str">
        <x:v>Relaxation from the applicability of the LODR Master Circular on non-compliance with Minimum Public Shareholding requirements dated April 7, 2026</x:v>
      </x:c>
      <x:c r="D49" s="27" t="str">
        <x:v>CONDITION / RELIEF LAYER — NO ROUTINE ATOM</x:v>
      </x:c>
      <x:c r="E49" s="27" t="str">
        <x:v>NO ATOM — CONTROLLED</x:v>
      </x:c>
      <x:c r="F49" s="27" t="n">
        <x:f>COUNTIF('P2 Atomic Provisions'!$B$5:$B$176,A49)</x:f>
        <x:v>0</x:v>
      </x:c>
      <x:c r="G49" s="27" t="str">
        <x:v>Conditional MPS enforcement relaxation; applied as an exception layer to Rule 19A/Reg. 38.</x:v>
      </x:c>
      <x:c r="H49" s="27" t="str">
        <x:v>EQUITY_OR_APPLICABLE_LISTED_SECURITY</x:v>
      </x:c>
      <x:c r="I49" s="27" t="str">
        <x:v>https://www.sebi.gov.in/legal/circulars/apr-2026/relaxation-from-the-applicability-of-sebi-master-circular-for-compliance-with-the-provisions-of-the-sebi-listing-obligations-and-disclosure-requirements-regulations-2015-on-non-compliance-with-the-_100787.html</x:v>
      </x:c>
      <x:c r="J49" s="27" t="str">
        <x:v>P2 REVIEWED</x:v>
      </x:c>
      <x:c r="K49" s="27" t="str">
        <x:v>Maintain the stated exclusion/reference/lineage control</x:v>
      </x:c>
    </x:row>
    <x:row r="50" ht="48" customHeight="1">
      <x:c r="A50" s="27" t="str">
        <x:v>CAP-LAW229</x:v>
      </x:c>
      <x:c r="B50" s="27" t="str">
        <x:v>CONSOLIDATED / LINEAGE ONLY</x:v>
      </x:c>
      <x:c r="C50" s="27" t="str">
        <x:v>CAP-LAW083 — LODR Master Circular (2026)</x:v>
      </x:c>
      <x:c r="D50" s="27" t="str">
        <x:v>LINEAGE ONLY — NO NEW ATOM</x:v>
      </x:c>
      <x:c r="E50" s="27" t="str">
        <x:v>NO ATOM — CONTROLLED</x:v>
      </x:c>
      <x:c r="F50" s="27" t="n">
        <x:f>COUNTIF('P2 Atomic Provisions'!$B$5:$B$176,A50)</x:f>
        <x:v>0</x:v>
      </x:c>
      <x:c r="G50" s="27" t="str">
        <x:v>Historical/consolidated lineage only; current parent carries the operating rule.</x:v>
      </x:c>
      <x:c r="H50" s="27" t="str">
        <x:v>EQUITY_OR_APPLICABLE_LISTED_SECURITY</x:v>
      </x:c>
      <x:c r="I50" s="27" t="str">
        <x:v>https://www.sebi.gov.in/legal/master-circulars/jan-2026/master-circular-for-compliance-with-the-provisions-of-the-securities-and-exchange-board-of-india-listing-obligations-and-disclosure-requirements-regulations-2015-by-listed-entities_99432.html</x:v>
      </x:c>
      <x:c r="J50" s="27" t="str">
        <x:v>P2 REVIEWED</x:v>
      </x:c>
      <x:c r="K50" s="27" t="str">
        <x:v>Maintain the stated exclusion/reference/lineage control</x:v>
      </x:c>
    </x:row>
    <x:row r="51" ht="48" customHeight="1">
      <x:c r="A51" s="27" t="str">
        <x:v>CAP-LAW230</x:v>
      </x:c>
      <x:c r="B51" s="27" t="str">
        <x:v>CONSOLIDATED / LINEAGE ONLY</x:v>
      </x:c>
      <x:c r="C51" s="27" t="str">
        <x:v>CAP-LAW083 — LODR Master Circular (2026)</x:v>
      </x:c>
      <x:c r="D51" s="27" t="str">
        <x:v>LINEAGE ONLY — NO NEW ATOM</x:v>
      </x:c>
      <x:c r="E51" s="27" t="str">
        <x:v>NO ATOM — CONTROLLED</x:v>
      </x:c>
      <x:c r="F51" s="27" t="n">
        <x:f>COUNTIF('P2 Atomic Provisions'!$B$5:$B$176,A51)</x:f>
        <x:v>0</x:v>
      </x:c>
      <x:c r="G51" s="27" t="str">
        <x:v>Historical/consolidated lineage only; current parent carries the operating rule.</x:v>
      </x:c>
      <x:c r="H51" s="27" t="str">
        <x:v>EQUITY_OR_APPLICABLE_LISTED_SECURITY</x:v>
      </x:c>
      <x:c r="I51" s="27" t="str">
        <x:v>https://www.sebi.gov.in/legal/master-circulars/jan-2026/master-circular-for-compliance-with-the-provisions-of-the-securities-and-exchange-board-of-india-listing-obligations-and-disclosure-requirements-regulations-2015-by-listed-entities_99432.html</x:v>
      </x:c>
      <x:c r="J51" s="27" t="str">
        <x:v>P2 REVIEWED</x:v>
      </x:c>
      <x:c r="K51" s="27" t="str">
        <x:v>Maintain the stated exclusion/reference/lineage control</x:v>
      </x:c>
    </x:row>
    <x:row r="52" ht="48" customHeight="1">
      <x:c r="A52" s="27" t="str">
        <x:v>CAP-LAW231</x:v>
      </x:c>
      <x:c r="B52" s="27" t="str">
        <x:v>CONSOLIDATED / LINEAGE ONLY</x:v>
      </x:c>
      <x:c r="C52" s="27" t="str">
        <x:v>CAP-LAW083 — LODR Master Circular (2026)</x:v>
      </x:c>
      <x:c r="D52" s="27" t="str">
        <x:v>LINEAGE ONLY — NO NEW ATOM</x:v>
      </x:c>
      <x:c r="E52" s="27" t="str">
        <x:v>NO ATOM — CONTROLLED</x:v>
      </x:c>
      <x:c r="F52" s="27" t="n">
        <x:f>COUNTIF('P2 Atomic Provisions'!$B$5:$B$176,A52)</x:f>
        <x:v>0</x:v>
      </x:c>
      <x:c r="G52" s="27" t="str">
        <x:v>Historical/consolidated lineage only; current parent carries the operating rule.</x:v>
      </x:c>
      <x:c r="H52" s="27" t="str">
        <x:v>EQUITY_OR_APPLICABLE_LISTED_SECURITY</x:v>
      </x:c>
      <x:c r="I52" s="27" t="str">
        <x:v>https://www.sebi.gov.in/legal/master-circulars/jan-2026/master-circular-for-compliance-with-the-provisions-of-the-securities-and-exchange-board-of-india-listing-obligations-and-disclosure-requirements-regulations-2015-by-listed-entities_99432.html</x:v>
      </x:c>
      <x:c r="J52" s="27" t="str">
        <x:v>P2 REVIEWED</x:v>
      </x:c>
      <x:c r="K52" s="27" t="str">
        <x:v>Maintain the stated exclusion/reference/lineage control</x:v>
      </x:c>
    </x:row>
    <x:row r="53" ht="48" customHeight="1">
      <x:c r="A53" s="27" t="str">
        <x:v>CAP-LAW232</x:v>
      </x:c>
      <x:c r="B53" s="27" t="str">
        <x:v>CONSOLIDATED / LINEAGE ONLY</x:v>
      </x:c>
      <x:c r="C53" s="27" t="str">
        <x:v>CAP-LAW083 — LODR Master Circular (2026)</x:v>
      </x:c>
      <x:c r="D53" s="27" t="str">
        <x:v>LINEAGE ONLY — NO NEW ATOM</x:v>
      </x:c>
      <x:c r="E53" s="27" t="str">
        <x:v>NO ATOM — CONTROLLED</x:v>
      </x:c>
      <x:c r="F53" s="27" t="n">
        <x:f>COUNTIF('P2 Atomic Provisions'!$B$5:$B$176,A53)</x:f>
        <x:v>0</x:v>
      </x:c>
      <x:c r="G53" s="27" t="str">
        <x:v>Historical/consolidated lineage only; current parent carries the operating rule.</x:v>
      </x:c>
      <x:c r="H53" s="27" t="str">
        <x:v>EQUITY_OR_APPLICABLE_LISTED_SECURITY</x:v>
      </x:c>
      <x:c r="I53" s="27" t="str">
        <x:v>https://www.sebi.gov.in/legal/master-circulars/jan-2026/master-circular-for-compliance-with-the-provisions-of-the-securities-and-exchange-board-of-india-listing-obligations-and-disclosure-requirements-regulations-2015-by-listed-entities_99432.html</x:v>
      </x:c>
      <x:c r="J53" s="27" t="str">
        <x:v>P2 REVIEWED</x:v>
      </x:c>
      <x:c r="K53" s="27" t="str">
        <x:v>Maintain the stated exclusion/reference/lineage control</x:v>
      </x:c>
    </x:row>
    <x:row r="54" ht="48" customHeight="1">
      <x:c r="A54" s="27" t="str">
        <x:v>CAP-LAW233</x:v>
      </x:c>
      <x:c r="B54" s="27" t="str">
        <x:v>CONSOLIDATED / LINEAGE ONLY</x:v>
      </x:c>
      <x:c r="C54" s="27" t="str">
        <x:v>CAP-LAW083 — LODR Master Circular (2026)</x:v>
      </x:c>
      <x:c r="D54" s="27" t="str">
        <x:v>LINEAGE ONLY — NO NEW ATOM</x:v>
      </x:c>
      <x:c r="E54" s="27" t="str">
        <x:v>NO ATOM — CONTROLLED</x:v>
      </x:c>
      <x:c r="F54" s="27" t="n">
        <x:f>COUNTIF('P2 Atomic Provisions'!$B$5:$B$176,A54)</x:f>
        <x:v>0</x:v>
      </x:c>
      <x:c r="G54" s="27" t="str">
        <x:v>Historical/consolidated lineage only; current parent carries the operating rule.</x:v>
      </x:c>
      <x:c r="H54" s="27" t="str">
        <x:v>EQUITY_OR_APPLICABLE_LISTED_SECURITY</x:v>
      </x:c>
      <x:c r="I54" s="27" t="str">
        <x:v>https://www.sebi.gov.in/legal/master-circulars/jan-2026/master-circular-for-compliance-with-the-provisions-of-the-securities-and-exchange-board-of-india-listing-obligations-and-disclosure-requirements-regulations-2015-by-listed-entities_99432.html</x:v>
      </x:c>
      <x:c r="J54" s="27" t="str">
        <x:v>P2 REVIEWED</x:v>
      </x:c>
      <x:c r="K54" s="27" t="str">
        <x:v>Maintain the stated exclusion/reference/lineage control</x:v>
      </x:c>
    </x:row>
    <x:row r="55" ht="48" customHeight="1">
      <x:c r="A55" s="27" t="str">
        <x:v>CAP-LAW234</x:v>
      </x:c>
      <x:c r="B55" s="27" t="str">
        <x:v>CONSOLIDATED / LINEAGE ONLY</x:v>
      </x:c>
      <x:c r="C55" s="27" t="str">
        <x:v>CAP-LAW083 — LODR Master Circular (2026)</x:v>
      </x:c>
      <x:c r="D55" s="27" t="str">
        <x:v>LINEAGE ONLY — NO NEW ATOM</x:v>
      </x:c>
      <x:c r="E55" s="27" t="str">
        <x:v>NO ATOM — CONTROLLED</x:v>
      </x:c>
      <x:c r="F55" s="27" t="n">
        <x:f>COUNTIF('P2 Atomic Provisions'!$B$5:$B$176,A55)</x:f>
        <x:v>0</x:v>
      </x:c>
      <x:c r="G55" s="27" t="str">
        <x:v>Historical/consolidated lineage only; current parent carries the operating rule.</x:v>
      </x:c>
      <x:c r="H55" s="27" t="str">
        <x:v>EQUITY_OR_APPLICABLE_LISTED_SECURITY</x:v>
      </x:c>
      <x:c r="I55" s="27" t="str">
        <x:v>https://www.sebi.gov.in/legal/master-circulars/jan-2026/master-circular-for-compliance-with-the-provisions-of-the-securities-and-exchange-board-of-india-listing-obligations-and-disclosure-requirements-regulations-2015-by-listed-entities_99432.html</x:v>
      </x:c>
      <x:c r="J55" s="27" t="str">
        <x:v>P2 REVIEWED</x:v>
      </x:c>
      <x:c r="K55" s="27" t="str">
        <x:v>Maintain the stated exclusion/reference/lineage control</x:v>
      </x:c>
    </x:row>
    <x:row r="56" ht="48" customHeight="1">
      <x:c r="A56" s="27" t="str">
        <x:v>CAP-LAW235</x:v>
      </x:c>
      <x:c r="B56" s="27" t="str">
        <x:v>CONSOLIDATED / LINEAGE ONLY</x:v>
      </x:c>
      <x:c r="C56" s="27" t="str">
        <x:v>CAP-LAW083 — LODR Master Circular (2026)</x:v>
      </x:c>
      <x:c r="D56" s="27" t="str">
        <x:v>LINEAGE ONLY — NO NEW ATOM</x:v>
      </x:c>
      <x:c r="E56" s="27" t="str">
        <x:v>NO ATOM — CONTROLLED</x:v>
      </x:c>
      <x:c r="F56" s="27" t="n">
        <x:f>COUNTIF('P2 Atomic Provisions'!$B$5:$B$176,A56)</x:f>
        <x:v>0</x:v>
      </x:c>
      <x:c r="G56" s="27" t="str">
        <x:v>Historical/consolidated lineage only; current parent carries the operating rule.</x:v>
      </x:c>
      <x:c r="H56" s="27" t="str">
        <x:v>EQUITY_OR_APPLICABLE_LISTED_SECURITY</x:v>
      </x:c>
      <x:c r="I56" s="27" t="str">
        <x:v>https://www.sebi.gov.in/legal/master-circulars/jan-2026/master-circular-for-compliance-with-the-provisions-of-the-securities-and-exchange-board-of-india-listing-obligations-and-disclosure-requirements-regulations-2015-by-listed-entities_99432.html</x:v>
      </x:c>
      <x:c r="J56" s="27" t="str">
        <x:v>P2 REVIEWED</x:v>
      </x:c>
      <x:c r="K56" s="27" t="str">
        <x:v>Maintain the stated exclusion/reference/lineage control</x:v>
      </x:c>
    </x:row>
    <x:row r="57" ht="48" customHeight="1">
      <x:c r="A57" s="27" t="str">
        <x:v>CAP-LAW236</x:v>
      </x:c>
      <x:c r="B57" s="27" t="str">
        <x:v>CONSOLIDATED / LINEAGE ONLY</x:v>
      </x:c>
      <x:c r="C57" s="27" t="str">
        <x:v>CAP-LAW083 — LODR Master Circular (2026)</x:v>
      </x:c>
      <x:c r="D57" s="27" t="str">
        <x:v>LINEAGE ONLY — NO NEW ATOM</x:v>
      </x:c>
      <x:c r="E57" s="27" t="str">
        <x:v>NO ATOM — CONTROLLED</x:v>
      </x:c>
      <x:c r="F57" s="27" t="n">
        <x:f>COUNTIF('P2 Atomic Provisions'!$B$5:$B$176,A57)</x:f>
        <x:v>0</x:v>
      </x:c>
      <x:c r="G57" s="27" t="str">
        <x:v>Historical/consolidated lineage only; current parent carries the operating rule.</x:v>
      </x:c>
      <x:c r="H57" s="27" t="str">
        <x:v>EQUITY_OR_APPLICABLE_LISTED_SECURITY</x:v>
      </x:c>
      <x:c r="I57" s="27" t="str">
        <x:v>https://www.sebi.gov.in/legal/master-circulars/jan-2026/master-circular-for-compliance-with-the-provisions-of-the-securities-and-exchange-board-of-india-listing-obligations-and-disclosure-requirements-regulations-2015-by-listed-entities_99432.html</x:v>
      </x:c>
      <x:c r="J57" s="27" t="str">
        <x:v>P2 REVIEWED</x:v>
      </x:c>
      <x:c r="K57" s="27" t="str">
        <x:v>Maintain the stated exclusion/reference/lineage control</x:v>
      </x:c>
    </x:row>
    <x:row r="58" ht="48" customHeight="1">
      <x:c r="A58" s="27" t="str">
        <x:v>CAP-LAW237</x:v>
      </x:c>
      <x:c r="B58" s="27" t="str">
        <x:v>CURRENT CANONICAL PARENT</x:v>
      </x:c>
      <x:c r="C58" s="27" t="str">
        <x:v>Master Circular for Substantial Acquisition of Shares and Takeovers dated February 16, 2023</x:v>
      </x:c>
      <x:c r="D58" s="27" t="str">
        <x:v>AUTHORITY / OPERATING REFERENCE — NO DUPLICATE ATOM</x:v>
      </x:c>
      <x:c r="E58" s="27" t="str">
        <x:v>NO ATOM — CONTROLLED</x:v>
      </x:c>
      <x:c r="F58" s="27" t="n">
        <x:f>COUNTIF('P2 Atomic Provisions'!$B$5:$B$176,A58)</x:f>
        <x:v>0</x:v>
      </x:c>
      <x:c r="G58" s="27" t="str">
        <x:v>Operating reference for SAST; substantive duties are mapped to CAP-LAW060 and the online supplement.</x:v>
      </x:c>
      <x:c r="H58" s="27" t="str">
        <x:v>EQUITY_OR_APPLICABLE_LISTED_SECURITY</x:v>
      </x:c>
      <x:c r="I58" s="27" t="str">
        <x:v>https://www.sebi.gov.in/legal/master-circulars/feb-2023/master-circular-for-substantial-acquisition-of-shares-and-takeovers_68091.html</x:v>
      </x:c>
      <x:c r="J58" s="27" t="str">
        <x:v>P2 REVIEWED</x:v>
      </x:c>
      <x:c r="K58" s="27" t="str">
        <x:v>Maintain the stated exclusion/reference/lineage control</x:v>
      </x:c>
    </x:row>
    <x:row r="59" ht="48" customHeight="1">
      <x:c r="A59" s="27" t="str">
        <x:v>CAP-LAW238</x:v>
      </x:c>
      <x:c r="B59" s="27" t="str">
        <x:v>CURRENT SUPPLEMENTARY DIRECTION</x:v>
      </x:c>
      <x:c r="C59" s="27" t="str">
        <x:v>Online Filing System for reports under Regulation 10(7) of the SAST Regulations dated March 20, 2025</x:v>
      </x:c>
      <x:c r="D59" s="27" t="str">
        <x:v>ATOMIZED — APPLICABILITY-GATED</x:v>
      </x:c>
      <x:c r="E59" s="27" t="str">
        <x:v>ATOMIC MAPPING EXPECTED</x:v>
      </x:c>
      <x:c r="F59" s="27" t="n">
        <x:f>COUNTIF('P2 Atomic Provisions'!$B$5:$B$176,A59)</x:f>
        <x:v>1</x:v>
      </x:c>
      <x:c r="G59" s="27" t="str"/>
      <x:c r="H59" s="27" t="str">
        <x:v>EQUITY_OR_APPLICABLE_LISTED_SECURITY</x:v>
      </x:c>
      <x:c r="I59" s="27" t="str">
        <x:v>https://www.sebi.gov.in/legal/circulars/mar-2025/online-filing-system-for-reports-filed-under-regulation-10-7-of-sebi-substantial-acquisition-of-shares-and-takeovers-regulations-2011_92791.html</x:v>
      </x:c>
      <x:c r="J59" s="27" t="str">
        <x:v>P2 REVIEWED</x:v>
      </x:c>
      <x:c r="K59" s="27" t="str">
        <x:v>Validate tests, evidence and exact operating calendar in P3</x:v>
      </x:c>
    </x:row>
    <x:row r="60" ht="48" customHeight="1">
      <x:c r="A60" s="27" t="str">
        <x:v>CAP-LAW239</x:v>
      </x:c>
      <x:c r="B60" s="27" t="str">
        <x:v>CURRENT SUPPLEMENTARY DIRECTION</x:v>
      </x:c>
      <x:c r="C60" s="27" t="str">
        <x:v>Operationalisation of freezing of promoter holdings at ISIN level under the Buy-back Regulations dated July 21, 2026</x:v>
      </x:c>
      <x:c r="D60" s="27" t="str">
        <x:v>ATOMIZED — APPLICABILITY-GATED</x:v>
      </x:c>
      <x:c r="E60" s="27" t="str">
        <x:v>ATOMIC MAPPING EXPECTED</x:v>
      </x:c>
      <x:c r="F60" s="27" t="n">
        <x:f>COUNTIF('P2 Atomic Provisions'!$B$5:$B$176,A60)</x:f>
        <x:v>1</x:v>
      </x:c>
      <x:c r="G60" s="27" t="str"/>
      <x:c r="H60" s="27" t="str">
        <x:v>ISSUE_OR_CORPORATE_ACTION</x:v>
      </x:c>
      <x:c r="I60" s="27" t="str">
        <x:v>https://www.sebi.gov.in/legal/circulars/jul-2026/operationalisation-of-freezing-of-holdings-of-promoter-and-promoter-group-including-their-associates-promoter-holdings-at-the-isin-level-under-regulation-24-i-ea-of-the-sebi-buy-back-of-securitie-_102978.html</x:v>
      </x:c>
      <x:c r="J60" s="27" t="str">
        <x:v>P2 REVIEWED</x:v>
      </x:c>
      <x:c r="K60" s="27" t="str">
        <x:v>Validate tests, evidence and exact operating calendar in P3</x:v>
      </x:c>
    </x:row>
    <x:row r="61" ht="48" customHeight="1">
      <x:c r="A61" s="27" t="str">
        <x:v>CAP-LAW246</x:v>
      </x:c>
      <x:c r="B61" s="27" t="str">
        <x:v>CONSOLIDATED / LINEAGE ONLY</x:v>
      </x:c>
      <x:c r="C61" s="27" t="str">
        <x:v>CAP-LAW085 — NCS/SDI/SR/CP Master Circular (2025)</x:v>
      </x:c>
      <x:c r="D61" s="27" t="str">
        <x:v>LINEAGE ONLY — NO NEW ATOM</x:v>
      </x:c>
      <x:c r="E61" s="27" t="str">
        <x:v>NO ATOM — CONTROLLED</x:v>
      </x:c>
      <x:c r="F61" s="27" t="n">
        <x:f>COUNTIF('P2 Atomic Provisions'!$B$5:$B$176,A61)</x:f>
        <x:v>0</x:v>
      </x:c>
      <x:c r="G61" s="27" t="str">
        <x:v>Historical/consolidated lineage only; current parent carries the operating rule.</x:v>
      </x:c>
      <x:c r="H61" s="27" t="str">
        <x:v>DEBT_OR_OTHER_SECURITY_LISTED</x:v>
      </x:c>
      <x:c r="I61" s="27" t="str">
        <x:v>https://www.sebi.gov.in/legal/master-circulars/oct-2025/master-circular-for-issue-and-listing-of-non-convertible-securities-securitised-debt-instruments-security-receipts-municipal-debt-securities-and-commercial-paper_97343.html</x:v>
      </x:c>
      <x:c r="J61" s="27" t="str">
        <x:v>P2 REVIEWED</x:v>
      </x:c>
      <x:c r="K61" s="27" t="str">
        <x:v>Maintain the stated exclusion/reference/lineage control</x:v>
      </x:c>
    </x:row>
    <x:row r="62" ht="48" customHeight="1">
      <x:c r="A62" s="27" t="str">
        <x:v>CAP-LAW247</x:v>
      </x:c>
      <x:c r="B62" s="27" t="str">
        <x:v>CURRENT SUPPLEMENTARY DIRECTION</x:v>
      </x:c>
      <x:c r="C62" s="27" t="str">
        <x:v>Modification in the conditions specified for reduction in denomination of debt securities dated December 18, 2025</x:v>
      </x:c>
      <x:c r="D62" s="27" t="str">
        <x:v>ATOMIZED — APPLICABILITY-GATED</x:v>
      </x:c>
      <x:c r="E62" s="27" t="str">
        <x:v>ATOMIC MAPPING EXPECTED</x:v>
      </x:c>
      <x:c r="F62" s="27" t="n">
        <x:f>COUNTIF('P2 Atomic Provisions'!$B$5:$B$176,A62)</x:f>
        <x:v>1</x:v>
      </x:c>
      <x:c r="G62" s="27" t="str"/>
      <x:c r="H62" s="27" t="str">
        <x:v>DEBT_OR_OTHER_SECURITY_LISTED</x:v>
      </x:c>
      <x:c r="I62" s="27" t="str">
        <x:v>https://www.sebi.gov.in/legal/circulars/dec-2025/modification-in-the-conditions-specified-for-reduction-in-denomination-of-debt-securities_98463.html</x:v>
      </x:c>
      <x:c r="J62" s="27" t="str">
        <x:v>P2 REVIEWED</x:v>
      </x:c>
      <x:c r="K62" s="27" t="str">
        <x:v>Validate tests, evidence and exact operating calendar in P3</x:v>
      </x:c>
    </x:row>
    <x:row r="63" ht="48" customHeight="1">
      <x:c r="A63" s="27" t="str">
        <x:v>CAP-LAW248</x:v>
      </x:c>
      <x:c r="B63" s="27" t="str">
        <x:v>CURRENT SUPPLEMENTARY DIRECTION</x:v>
      </x:c>
      <x:c r="C63" s="27" t="str">
        <x:v>Mandating periodic disclosure requirements- Securitised Debt Instruments (SDIs) dated December 16, 2025</x:v>
      </x:c>
      <x:c r="D63" s="27" t="str">
        <x:v>ATOMIZED — APPLICABILITY-GATED</x:v>
      </x:c>
      <x:c r="E63" s="27" t="str">
        <x:v>ATOMIC MAPPING EXPECTED</x:v>
      </x:c>
      <x:c r="F63" s="27" t="n">
        <x:f>COUNTIF('P2 Atomic Provisions'!$B$5:$B$176,A63)</x:f>
        <x:v>1</x:v>
      </x:c>
      <x:c r="G63" s="27" t="str"/>
      <x:c r="H63" s="27" t="str">
        <x:v>DEBT_OR_OTHER_SECURITY_LISTED</x:v>
      </x:c>
      <x:c r="I63" s="27" t="str">
        <x:v>https://www.sebi.gov.in/legal/circulars/dec-2025/mandating-periodic-disclosure-requirements-securitised-debt-instruments-sdis-_98409.html</x:v>
      </x:c>
      <x:c r="J63" s="27" t="str">
        <x:v>P2 REVIEWED</x:v>
      </x:c>
      <x:c r="K63" s="27" t="str">
        <x:v>Validate tests, evidence and exact operating calendar in P3</x:v>
      </x:c>
    </x:row>
    <x:row r="64" ht="48" customHeight="1">
      <x:c r="A64" s="27" t="str">
        <x:v>CAP-LAW249</x:v>
      </x:c>
      <x:c r="B64" s="27" t="str">
        <x:v>CURRENT SUPPLEMENTARY DIRECTION</x:v>
      </x:c>
      <x:c r="C64" s="27" t="str">
        <x:v>Revised Norms for appointment of an independent third-party reviewer/ certifier for green debt security dated February 27, 2026</x:v>
      </x:c>
      <x:c r="D64" s="27" t="str">
        <x:v>ATOMIZED — APPLICABILITY-GATED</x:v>
      </x:c>
      <x:c r="E64" s="27" t="str">
        <x:v>ATOMIC MAPPING EXPECTED</x:v>
      </x:c>
      <x:c r="F64" s="27" t="n">
        <x:f>COUNTIF('P2 Atomic Provisions'!$B$5:$B$176,A64)</x:f>
        <x:v>2</x:v>
      </x:c>
      <x:c r="G64" s="27" t="str"/>
      <x:c r="H64" s="27" t="str">
        <x:v>DEBT_OR_OTHER_SECURITY_LISTED</x:v>
      </x:c>
      <x:c r="I64" s="27" t="str">
        <x:v>https://www.sebi.gov.in/legal/circulars/feb-2026/revised-norms-for-appointment-of-an-independent-third-party-reviewer-certifier-for-green-debt-security_100043.html</x:v>
      </x:c>
      <x:c r="J64" s="27" t="str">
        <x:v>P2 REVIEWED</x:v>
      </x:c>
      <x:c r="K64" s="27" t="str">
        <x:v>Validate tests, evidence and exact operating calendar in P3</x:v>
      </x:c>
    </x:row>
    <x:row r="65" ht="48" customHeight="1">
      <x:c r="A65" s="27" t="str">
        <x:v>CAP-LAW250</x:v>
      </x:c>
      <x:c r="B65" s="27" t="str">
        <x:v>CONSOLIDATED / LINEAGE ONLY</x:v>
      </x:c>
      <x:c r="C65" s="27" t="str">
        <x:v>CAP-LAW085 — NCS/SDI/SR/CP Master Circular (2025)</x:v>
      </x:c>
      <x:c r="D65" s="27" t="str">
        <x:v>LINEAGE ONLY — NO NEW ATOM</x:v>
      </x:c>
      <x:c r="E65" s="27" t="str">
        <x:v>NO ATOM — CONTROLLED</x:v>
      </x:c>
      <x:c r="F65" s="27" t="n">
        <x:f>COUNTIF('P2 Atomic Provisions'!$B$5:$B$176,A65)</x:f>
        <x:v>0</x:v>
      </x:c>
      <x:c r="G65" s="27" t="str">
        <x:v>Historical/consolidated lineage only; current parent carries the operating rule.</x:v>
      </x:c>
      <x:c r="H65" s="27" t="str">
        <x:v>DEBT_OR_OTHER_SECURITY_LISTED</x:v>
      </x:c>
      <x:c r="I65" s="27" t="str">
        <x:v>https://www.sebi.gov.in/legal/master-circulars/oct-2025/master-circular-for-issue-and-listing-of-non-convertible-securities-securitised-debt-instruments-security-receipts-municipal-debt-securities-and-commercial-paper_97343.html</x:v>
      </x:c>
      <x:c r="J65" s="27" t="str">
        <x:v>P2 REVIEWED</x:v>
      </x:c>
      <x:c r="K65" s="27" t="str">
        <x:v>Maintain the stated exclusion/reference/lineage control</x:v>
      </x:c>
    </x:row>
    <x:row r="66" ht="48" customHeight="1">
      <x:c r="A66" s="27" t="str">
        <x:v>CAP-LAW264</x:v>
      </x:c>
      <x:c r="B66" s="27" t="str">
        <x:v>ROLE-BOUND — EXCLUDE FROM LISTING OVERLAY</x:v>
      </x:c>
      <x:c r="C66" s="27" t="str">
        <x:v>Extension of timelines with respect to compliance of Digital Accessibility Circulars dated July 31, 2026</x:v>
      </x:c>
      <x:c r="D66" s="27" t="str">
        <x:v>EXCLUDED — ROUTE TO CAPITAL MARKETS</x:v>
      </x:c>
      <x:c r="E66" s="27" t="str">
        <x:v>NO ATOM — CONTROLLED</x:v>
      </x:c>
      <x:c r="F66" s="27" t="n">
        <x:f>COUNTIF('P2 Atomic Provisions'!$B$5:$B$176,A66)</x:f>
        <x:v>0</x:v>
      </x:c>
      <x:c r="G66" s="27" t="str">
        <x:v>Separate regulated-role content; route to Capital Markets only when that role gate is true.</x:v>
      </x:c>
      <x:c r="H66" s="27" t="str">
        <x:v>SEBI_REGISTERED_ROLE_ONLY</x:v>
      </x:c>
      <x:c r="I66" s="27" t="str">
        <x:v>https://www.sebi.gov.in/sebi_data/attachdocs/aug-2025/1754651443956.pdf</x:v>
      </x:c>
      <x:c r="J66" s="27" t="str">
        <x:v>P2 REVIEWED</x:v>
      </x:c>
      <x:c r="K66" s="27" t="str">
        <x:v>Maintain the stated exclusion/reference/lineage control</x:v>
      </x:c>
    </x:row>
    <x:row r="67" ht="48" customHeight="1">
      <x:c r="A67" s="27" t="str">
        <x:v>CAP-LAW285</x:v>
      </x:c>
      <x:c r="B67" s="27" t="str">
        <x:v>CURRENT SUPPLEMENTARY DIRECTION</x:v>
      </x:c>
      <x:c r="C67" s="27" t="str">
        <x:v>Redressal of investor grievances through SCORES and linking to ODR, as operationalised through SCORES 2.0</x:v>
      </x:c>
      <x:c r="D67" s="27" t="str">
        <x:v>ATOMIZED — APPLICABILITY-GATED</x:v>
      </x:c>
      <x:c r="E67" s="27" t="str">
        <x:v>ATOMIC MAPPING EXPECTED</x:v>
      </x:c>
      <x:c r="F67" s="27" t="n">
        <x:f>COUNTIF('P2 Atomic Provisions'!$B$5:$B$176,A67)</x:f>
        <x:v>2</x:v>
      </x:c>
      <x:c r="G67" s="27" t="str"/>
      <x:c r="H67" s="27" t="str">
        <x:v>EQUITY_OR_APPLICABLE_LISTED_SECURITY</x:v>
      </x:c>
      <x:c r="I67" s="27" t="str">
        <x:v>https://scores.sebi.gov.in/</x:v>
      </x:c>
      <x:c r="J67" s="27" t="str">
        <x:v>P2 REVIEWED</x:v>
      </x:c>
      <x:c r="K67" s="27" t="str">
        <x:v>Validate tests, evidence and exact operating calendar in P3</x:v>
      </x:c>
    </x:row>
    <x:row r="68" ht="48" customHeight="1">
      <x:c r="A68" s="27" t="str">
        <x:v>CAP-LAW295</x:v>
      </x:c>
      <x:c r="B68" s="27" t="str">
        <x:v>ROLE-BOUND — EXCLUDE FROM LISTING OVERLAY</x:v>
      </x:c>
      <x:c r="C68" s="27" t="str">
        <x:v>Advisory on Emerging Advanced Artificial Intelligence (AI) Tools for Vulnerability Detection</x:v>
      </x:c>
      <x:c r="D68" s="27" t="str">
        <x:v>EXCLUDED — ROUTE TO CAPITAL MARKETS</x:v>
      </x:c>
      <x:c r="E68" s="27" t="str">
        <x:v>NO ATOM — CONTROLLED</x:v>
      </x:c>
      <x:c r="F68" s="27" t="n">
        <x:f>COUNTIF('P2 Atomic Provisions'!$B$5:$B$176,A68)</x:f>
        <x:v>0</x:v>
      </x:c>
      <x:c r="G68" s="27" t="str">
        <x:v>Separate regulated-role content; route to Capital Markets only when that role gate is true.</x:v>
      </x:c>
      <x:c r="H68" s="27" t="str">
        <x:v>SEBI_REGISTERED_ROLE_ONLY</x:v>
      </x:c>
      <x:c r="I68" s="27" t="str">
        <x:v>https://www.sebi.gov.in/sebi_data/attachdocs/may-2026/1777992004516.pdf</x:v>
      </x:c>
      <x:c r="J68" s="27" t="str">
        <x:v>P2 REVIEWED</x:v>
      </x:c>
      <x:c r="K68" s="27" t="str">
        <x:v>Maintain the stated exclusion/reference/lineage control</x:v>
      </x:c>
    </x:row>
    <x:row r="69" ht="48" customHeight="1">
      <x:c r="A69" s="27" t="str">
        <x:v>CAP-LAW314</x:v>
      </x:c>
      <x:c r="B69" s="27" t="str">
        <x:v>QUARANTINE — DUPLICATE</x:v>
      </x:c>
      <x:c r="C69" s="27" t="str">
        <x:v>Revised Norms for appointment of an independent third-party reviewer/certifier for green debt security dated February 27, 2026</x:v>
      </x:c>
      <x:c r="D69" s="27" t="str">
        <x:v>QUARANTINED — NO ATOM</x:v>
      </x:c>
      <x:c r="E69" s="27" t="str">
        <x:v>NO ATOM — CONTROLLED</x:v>
      </x:c>
      <x:c r="F69" s="27" t="n">
        <x:f>COUNTIF('P2 Atomic Provisions'!$B$5:$B$176,A69)</x:f>
        <x:v>0</x:v>
      </x:c>
      <x:c r="G69" s="27" t="str">
        <x:v>Quarantined source; no production or working compliance node.</x:v>
      </x:c>
      <x:c r="H69" s="27" t="str">
        <x:v>EQUITY_OR_APPLICABLE_LISTED_SECURITY</x:v>
      </x:c>
      <x:c r="I69" s="27" t="str">
        <x:v>https://www.sebi.gov.in/legal/circulars/feb-2026/revised-norms-for-appointment-of-an-independent-third-party-reviewer-certifier-for-green-debt-security_100043.html</x:v>
      </x:c>
      <x:c r="J69" s="27" t="str">
        <x:v>P2 REVIEWED</x:v>
      </x:c>
      <x:c r="K69" s="27" t="str">
        <x:v>Maintain the stated exclusion/reference/lineage control</x:v>
      </x:c>
    </x:row>
    <x:row r="70" ht="48" customHeight="1">
      <x:c r="A70" s="27" t="str">
        <x:v>CAP-LAW321</x:v>
      </x:c>
      <x:c r="B70" s="27" t="str">
        <x:v>ROLE-BOUND — EXCLUDE FROM LISTING OVERLAY</x:v>
      </x:c>
      <x:c r="C70" s="27" t="str">
        <x:v>NISM Certification for Social Impact Assessors dated April 13, 2026</x:v>
      </x:c>
      <x:c r="D70" s="27" t="str">
        <x:v>EXCLUDED — ROUTE TO CAPITAL MARKETS</x:v>
      </x:c>
      <x:c r="E70" s="27" t="str">
        <x:v>NO ATOM — CONTROLLED</x:v>
      </x:c>
      <x:c r="F70" s="27" t="n">
        <x:f>COUNTIF('P2 Atomic Provisions'!$B$5:$B$176,A70)</x:f>
        <x:v>0</x:v>
      </x:c>
      <x:c r="G70" s="27" t="str">
        <x:v>Separate regulated-role content; route to Capital Markets only when that role gate is true.</x:v>
      </x:c>
      <x:c r="H70" s="27" t="str">
        <x:v>SEBI_REGISTERED_ROLE_ONLY</x:v>
      </x:c>
      <x:c r="I70" s="27" t="str">
        <x:v>https://www.sebi.gov.in/legal/circulars/apr-2026/nism-certification-for-social-impact-assessors_100911.html</x:v>
      </x:c>
      <x:c r="J70" s="27" t="str">
        <x:v>P2 REVIEWED</x:v>
      </x:c>
      <x:c r="K70" s="27" t="str">
        <x:v>Maintain the stated exclusion/reference/lineage control</x:v>
      </x:c>
    </x:row>
    <x:row r="71" ht="48" customHeight="1">
      <x:c r="A71" s="27" t="str">
        <x:v>CAP-LAW331</x:v>
      </x:c>
      <x:c r="B71" s="27" t="str">
        <x:v>CURRENT — EVENT / REFERENCE ONLY</x:v>
      </x:c>
      <x:c r="C71" s="27" t="str">
        <x:v>Securities and Exchange Board of India (Procedure for Holding Inquiry and Imposing Penalties) Rules, 1995 [last amended December 31, 2021]</x:v>
      </x:c>
      <x:c r="D71" s="27" t="str">
        <x:v>EVENT REFERENCE — NO RECURRING ATOM</x:v>
      </x:c>
      <x:c r="E71" s="27" t="str">
        <x:v>NO ATOM — CONTROLLED</x:v>
      </x:c>
      <x:c r="F71" s="27" t="n">
        <x:f>COUNTIF('P2 Atomic Provisions'!$B$5:$B$176,A71)</x:f>
        <x:v>0</x:v>
      </x:c>
      <x:c r="G71" s="27" t="str">
        <x:v>Legal/enforcement event reference only; no recurring checklist row.</x:v>
      </x:c>
      <x:c r="H71" s="27" t="str">
        <x:v>LEGAL_ENFORCEMENT_EVENT</x:v>
      </x:c>
      <x:c r="I71" s="27" t="str">
        <x:v>https://www.sebi.gov.in/legal/rules/jan-2022/securities-and-exchange-board-of-india-procedure-for-holding-inquiry-and-imposing-penalties-rules-1995-last-amended-on-december-31-2021-_55412.html</x:v>
      </x:c>
      <x:c r="J71" s="27" t="str">
        <x:v>P2 REVIEWED</x:v>
      </x:c>
      <x:c r="K71" s="27" t="str">
        <x:v>Maintain the stated exclusion/reference/lineage control</x:v>
      </x:c>
    </x:row>
    <x:row r="72" ht="48" customHeight="1">
      <x:c r="A72" s="27" t="str">
        <x:v>CAP-LAW332</x:v>
      </x:c>
      <x:c r="B72" s="27" t="str">
        <x:v>CURRENT — EVENT / REFERENCE ONLY</x:v>
      </x:c>
      <x:c r="C72" s="27" t="str">
        <x:v>Securities Contracts (Regulation) (Procedure for Holding Inquiry and Imposing Penalties) Rules, 2005 [last amended December 31, 2021]</x:v>
      </x:c>
      <x:c r="D72" s="27" t="str">
        <x:v>EVENT REFERENCE — NO RECURRING ATOM</x:v>
      </x:c>
      <x:c r="E72" s="27" t="str">
        <x:v>NO ATOM — CONTROLLED</x:v>
      </x:c>
      <x:c r="F72" s="27" t="n">
        <x:f>COUNTIF('P2 Atomic Provisions'!$B$5:$B$176,A72)</x:f>
        <x:v>0</x:v>
      </x:c>
      <x:c r="G72" s="27" t="str">
        <x:v>Legal/enforcement event reference only; no recurring checklist row.</x:v>
      </x:c>
      <x:c r="H72" s="27" t="str">
        <x:v>LEGAL_ENFORCEMENT_EVENT</x:v>
      </x:c>
      <x:c r="I72" s="27" t="str">
        <x:v>https://www.sebi.gov.in/legal/rules/dec-2021/securities-contracts-regulations-procedure-for-holding-inquiry-and-imposing-penalties-rules-2005-last-amended-on-december-31-2021-_55395.html</x:v>
      </x:c>
      <x:c r="J72" s="27" t="str">
        <x:v>P2 REVIEWED</x:v>
      </x:c>
      <x:c r="K72" s="27" t="str">
        <x:v>Maintain the stated exclusion/reference/lineage control</x:v>
      </x:c>
    </x:row>
    <x:row r="73" ht="48" customHeight="1">
      <x:c r="A73" s="27" t="str">
        <x:v>CAP-LAW333</x:v>
      </x:c>
      <x:c r="B73" s="27" t="str">
        <x:v>CURRENT — EVENT / REFERENCE ONLY</x:v>
      </x:c>
      <x:c r="C73" s="27" t="str">
        <x:v>Depositories (Procedure for Holding Inquiry and Imposing Penalties) Rules, 2005 [last amended December 31, 2021]</x:v>
      </x:c>
      <x:c r="D73" s="27" t="str">
        <x:v>EVENT REFERENCE — NO RECURRING ATOM</x:v>
      </x:c>
      <x:c r="E73" s="27" t="str">
        <x:v>NO ATOM — CONTROLLED</x:v>
      </x:c>
      <x:c r="F73" s="27" t="n">
        <x:f>COUNTIF('P2 Atomic Provisions'!$B$5:$B$176,A73)</x:f>
        <x:v>0</x:v>
      </x:c>
      <x:c r="G73" s="27" t="str">
        <x:v>Legal/enforcement event reference only; no recurring checklist row.</x:v>
      </x:c>
      <x:c r="H73" s="27" t="str">
        <x:v>LEGAL_ENFORCEMENT_EVENT</x:v>
      </x:c>
      <x:c r="I73" s="27" t="str">
        <x:v>https://www.sebi.gov.in/legal/rules/dec-2021/depositories-procedure-for-holding-inquiry-and-imposing-penalties-rules-2005-last-amended-on-december-31-2021-_55388.html</x:v>
      </x:c>
      <x:c r="J73" s="27" t="str">
        <x:v>P2 REVIEWED</x:v>
      </x:c>
      <x:c r="K73" s="27" t="str">
        <x:v>Maintain the stated exclusion/reference/lineage control</x:v>
      </x:c>
    </x:row>
    <x:row r="74" ht="48" customHeight="1">
      <x:c r="A74" s="27" t="str">
        <x:v>CAP-LAW334</x:v>
      </x:c>
      <x:c r="B74" s="27" t="str">
        <x:v>CURRENT — EVENT / REFERENCE ONLY</x:v>
      </x:c>
      <x:c r="C74" s="27" t="str">
        <x:v>Securities Appellate Tribunal (Procedure) Rules, 2000</x:v>
      </x:c>
      <x:c r="D74" s="27" t="str">
        <x:v>EVENT REFERENCE — NO RECURRING ATOM</x:v>
      </x:c>
      <x:c r="E74" s="27" t="str">
        <x:v>NO ATOM — CONTROLLED</x:v>
      </x:c>
      <x:c r="F74" s="27" t="n">
        <x:f>COUNTIF('P2 Atomic Provisions'!$B$5:$B$176,A74)</x:f>
        <x:v>0</x:v>
      </x:c>
      <x:c r="G74" s="27" t="str">
        <x:v>Legal/enforcement event reference only; no recurring checklist row.</x:v>
      </x:c>
      <x:c r="H74" s="27" t="str">
        <x:v>LEGAL_ENFORCEMENT_EVENT</x:v>
      </x:c>
      <x:c r="I74" s="27" t="str">
        <x:v>https://www.sebi.gov.in/legal/rules/feb-2000/securities-appellate-tribunal-procedure-rules-2000_34665.html</x:v>
      </x:c>
      <x:c r="J74" s="27" t="str">
        <x:v>P2 REVIEWED</x:v>
      </x:c>
      <x:c r="K74" s="27" t="str">
        <x:v>Maintain the stated exclusion/reference/lineage control</x:v>
      </x:c>
    </x:row>
    <x:row r="75" ht="48" customHeight="1">
      <x:c r="A75" s="27" t="str">
        <x:v>CAP-LAW335</x:v>
      </x:c>
      <x:c r="B75" s="27" t="str">
        <x:v>CURRENT — EVENT / REFERENCE ONLY</x:v>
      </x:c>
      <x:c r="C75" s="27" t="str">
        <x:v>Securities Contracts (Regulation) (Appeal to Securities Appellate Tribunal) Rules, 2000</x:v>
      </x:c>
      <x:c r="D75" s="27" t="str">
        <x:v>EVENT REFERENCE — NO RECURRING ATOM</x:v>
      </x:c>
      <x:c r="E75" s="27" t="str">
        <x:v>NO ATOM — CONTROLLED</x:v>
      </x:c>
      <x:c r="F75" s="27" t="n">
        <x:f>COUNTIF('P2 Atomic Provisions'!$B$5:$B$176,A75)</x:f>
        <x:v>0</x:v>
      </x:c>
      <x:c r="G75" s="27" t="str">
        <x:v>Legal/enforcement event reference only; no recurring checklist row.</x:v>
      </x:c>
      <x:c r="H75" s="27" t="str">
        <x:v>LEGAL_ENFORCEMENT_EVENT</x:v>
      </x:c>
      <x:c r="I75" s="27" t="str">
        <x:v>https://www.sebi.gov.in/legal/rules/feb-2000/securities-contracts-regulations-appeal-to-securities-appellate-tribunal-rules-2000_34669.html</x:v>
      </x:c>
      <x:c r="J75" s="27" t="str">
        <x:v>P2 REVIEWED</x:v>
      </x:c>
      <x:c r="K75" s="27" t="str">
        <x:v>Maintain the stated exclusion/reference/lineage control</x:v>
      </x:c>
    </x:row>
    <x:row r="76" ht="48" customHeight="1">
      <x:c r="A76" s="27" t="str">
        <x:v>CAP-LAW336</x:v>
      </x:c>
      <x:c r="B76" s="27" t="str">
        <x:v>CURRENT — EVENT / REFERENCE ONLY</x:v>
      </x:c>
      <x:c r="C76" s="27" t="str">
        <x:v>Depositories (Appeal to Securities Appellate Tribunal) Rules, 2000</x:v>
      </x:c>
      <x:c r="D76" s="27" t="str">
        <x:v>EVENT REFERENCE — NO RECURRING ATOM</x:v>
      </x:c>
      <x:c r="E76" s="27" t="str">
        <x:v>NO ATOM — CONTROLLED</x:v>
      </x:c>
      <x:c r="F76" s="27" t="n">
        <x:f>COUNTIF('P2 Atomic Provisions'!$B$5:$B$176,A76)</x:f>
        <x:v>0</x:v>
      </x:c>
      <x:c r="G76" s="27" t="str">
        <x:v>Legal/enforcement event reference only; no recurring checklist row.</x:v>
      </x:c>
      <x:c r="H76" s="27" t="str">
        <x:v>LEGAL_ENFORCEMENT_EVENT</x:v>
      </x:c>
      <x:c r="I76" s="27" t="str">
        <x:v>https://www.sebi.gov.in/legal/rules/feb-2000/depositories-appeal-to-securities-appellate-tribunal-rules-2000_13538.html</x:v>
      </x:c>
      <x:c r="J76" s="27" t="str">
        <x:v>P2 REVIEWED</x:v>
      </x:c>
      <x:c r="K76" s="27" t="str">
        <x:v>Maintain the stated exclusion/reference/lineage control</x:v>
      </x:c>
    </x:row>
    <x:row r="77" ht="48" customHeight="1">
      <x:c r="A77" s="27" t="str">
        <x:v>P1-GAP001</x:v>
      </x:c>
      <x:c r="B77" s="27" t="str">
        <x:v>P1 OFFICIAL ADDITION</x:v>
      </x:c>
      <x:c r="C77" s="27" t="str">
        <x:v>Master Circular on Surveillance of Securities Market</x:v>
      </x:c>
      <x:c r="D77" s="27" t="str">
        <x:v>ATOMIZED — APPLICABILITY-GATED</x:v>
      </x:c>
      <x:c r="E77" s="27" t="str">
        <x:v>ATOMIC MAPPING EXPECTED</x:v>
      </x:c>
      <x:c r="F77" s="27" t="n">
        <x:f>COUNTIF('P2 Atomic Provisions'!$B$5:$B$176,A77)</x:f>
        <x:v>1</x:v>
      </x:c>
      <x:c r="G77" s="27" t="str"/>
      <x:c r="H77" s="27" t="str">
        <x:v>EQUITY_LISTED / PIT_SURVEILLANCE</x:v>
      </x:c>
      <x:c r="I77" s="27" t="str">
        <x:v>https://www.sebi.gov.in/legal/master-circulars/may-2026/master-circular-on-surveillance-of-securities-market_101473.html</x:v>
      </x:c>
      <x:c r="J77" s="27" t="str">
        <x:v>P2 REVIEWED</x:v>
      </x:c>
      <x:c r="K77" s="27" t="str">
        <x:v>Validate tests, evidence and exact operating calendar in P3</x:v>
      </x:c>
    </x:row>
    <x:row r="78" ht="48" customHeight="1">
      <x:c r="A78" s="27" t="str">
        <x:v>P1-GAP002</x:v>
      </x:c>
      <x:c r="B78" s="27" t="str">
        <x:v>P1 OFFICIAL ADDITION</x:v>
      </x:c>
      <x:c r="C78" s="27" t="str">
        <x:v>Master Circular for Registrars to an Issue and Share Transfer Agents</x:v>
      </x:c>
      <x:c r="D78" s="27" t="str">
        <x:v>BOUNDARY REFERENCE — ISSUER DUTIES MAPPED ELSEWHERE</x:v>
      </x:c>
      <x:c r="E78" s="27" t="str">
        <x:v>NO ATOM — CONTROLLED</x:v>
      </x:c>
      <x:c r="F78" s="27" t="n">
        <x:f>COUNTIF('P2 Atomic Provisions'!$B$5:$B$176,A78)</x:f>
        <x:v>0</x:v>
      </x:c>
      <x:c r="G78" s="27" t="str">
        <x:v>Boundary reference only; direct issuer duties are mapped from LODR and P1-GAP003-005.</x:v>
      </x:c>
      <x:c r="H78" s="27" t="str">
        <x:v>ISSUER_OR_RTA_DEMAT_EVENT</x:v>
      </x:c>
      <x:c r="I78" s="27" t="str">
        <x:v>https://www.sebi.gov.in/legal/master-circulars/feb-2026/master-circular-for-registrars-to-an-issue-and-share-transfer-agents_99567.html</x:v>
      </x:c>
      <x:c r="J78" s="27" t="str">
        <x:v>P2 REVIEWED</x:v>
      </x:c>
      <x:c r="K78" s="27" t="str">
        <x:v>Maintain the stated exclusion/reference/lineage control</x:v>
      </x:c>
    </x:row>
    <x:row r="79" ht="48" customHeight="1">
      <x:c r="A79" s="27" t="str">
        <x:v>P1-GAP003</x:v>
      </x:c>
      <x:c r="B79" s="27" t="str">
        <x:v>P1 OFFICIAL ADDITION</x:v>
      </x:c>
      <x:c r="C79" s="27" t="str">
        <x:v>Ease of Doing Investment — Special Window for Transfer and Dematerialisation of Physical Securities</x:v>
      </x:c>
      <x:c r="D79" s="27" t="str">
        <x:v>ATOMIZED — APPLICABILITY-GATED</x:v>
      </x:c>
      <x:c r="E79" s="27" t="str">
        <x:v>ATOMIC MAPPING EXPECTED</x:v>
      </x:c>
      <x:c r="F79" s="27" t="n">
        <x:f>COUNTIF('P2 Atomic Provisions'!$B$5:$B$176,A79)</x:f>
        <x:v>5</x:v>
      </x:c>
      <x:c r="G79" s="27" t="str"/>
      <x:c r="H79" s="27" t="str">
        <x:v>INVESTOR_SERVICE_EVENT</x:v>
      </x:c>
      <x:c r="I79" s="27" t="str">
        <x:v>https://www.sebi.gov.in/legal/circulars/jan-2026/ease-of-doing-investment-special-window-for-transfer-and-dematerialisation-of-physical-securities_99411.html</x:v>
      </x:c>
      <x:c r="J79" s="27" t="str">
        <x:v>P2 REVIEWED</x:v>
      </x:c>
      <x:c r="K79" s="27" t="str">
        <x:v>Validate tests, evidence and exact operating calendar in P3</x:v>
      </x:c>
    </x:row>
    <x:row r="80" ht="48" customHeight="1">
      <x:c r="A80" s="27" t="str">
        <x:v>P1-GAP004</x:v>
      </x:c>
      <x:c r="B80" s="27" t="str">
        <x:v>P1 OFFICIAL ADDITION</x:v>
      </x:c>
      <x:c r="C80" s="27" t="str">
        <x:v>Doing away with Letter of Confirmation and direct credit of securities in investor demat account</x:v>
      </x:c>
      <x:c r="D80" s="27" t="str">
        <x:v>ATOMIZED — APPLICABILITY-GATED</x:v>
      </x:c>
      <x:c r="E80" s="27" t="str">
        <x:v>ATOMIC MAPPING EXPECTED</x:v>
      </x:c>
      <x:c r="F80" s="27" t="n">
        <x:f>COUNTIF('P2 Atomic Provisions'!$B$5:$B$176,A80)</x:f>
        <x:v>4</x:v>
      </x:c>
      <x:c r="G80" s="27" t="str"/>
      <x:c r="H80" s="27" t="str">
        <x:v>INVESTOR_SERVICE_EVENT</x:v>
      </x:c>
      <x:c r="I80" s="27" t="str">
        <x:v>https://www.sebi.gov.in/legal/circulars/jan-2026/ease-of-doing-investment-and-ease-of-doing-business-doing-away-with-requirement-of-issuance-of-letter-of-confirmation-loc-and-to-effect-direct-credit-of-securities-in-dematerialisation-account-o-_99421.html</x:v>
      </x:c>
      <x:c r="J80" s="27" t="str">
        <x:v>P2 REVIEWED</x:v>
      </x:c>
      <x:c r="K80" s="27" t="str">
        <x:v>Validate tests, evidence and exact operating calendar in P3</x:v>
      </x:c>
    </x:row>
    <x:row r="81" ht="48" customHeight="1">
      <x:c r="A81" s="28" t="str">
        <x:v>P1-GAP005</x:v>
      </x:c>
      <x:c r="B81" s="28" t="str">
        <x:v>P1 OFFICIAL ADDITION</x:v>
      </x:c>
      <x:c r="C81" s="28" t="str">
        <x:v>Simplification and standardisation of the framework for transmission of securities</x:v>
      </x:c>
      <x:c r="D81" s="28" t="str">
        <x:v>ATOMIZED — APPLICABILITY-GATED</x:v>
      </x:c>
      <x:c r="E81" s="28" t="str">
        <x:v>ATOMIC MAPPING EXPECTED</x:v>
      </x:c>
      <x:c r="F81" s="28" t="n">
        <x:f>COUNTIF('P2 Atomic Provisions'!$B$5:$B$176,A81)</x:f>
        <x:v>8</x:v>
      </x:c>
      <x:c r="G81" s="28" t="str"/>
      <x:c r="H81" s="28" t="str">
        <x:v>INVESTOR_SERVICE_EVENT</x:v>
      </x:c>
      <x:c r="I81" s="28" t="str">
        <x:v>https://www.sebi.gov.in/legal/circulars/jul-2026/ease-of-doing-investment-and-ease-of-doing-business-simplification-and-standardisation-of-the-framework-for-transmission-of-securities_103030.html</x:v>
      </x:c>
      <x:c r="J81" s="28" t="str">
        <x:v>P2 REVIEWED</x:v>
      </x:c>
      <x:c r="K81" s="28" t="str">
        <x:v>Validate tests, evidence and exact operating calendar in P3</x:v>
      </x:c>
    </x:row>
  </x:sheetData>
  <x:mergeCells>
    <x:mergeCell ref="A1:K1"/>
    <x:mergeCell ref="A2:K2"/>
  </x:mergeCells>
  <x:conditionalFormatting sqref="D5:D81">
    <x:cfRule type="containsText" dxfId="21" priority="1" operator="containsText" text="ATOMIZED"/>
    <x:cfRule type="containsText" dxfId="22" priority="2" operator="containsText" text="EXCLUDED"/>
    <x:cfRule type="containsText" dxfId="23" priority="3" operator="containsText" text="QUARANTINED"/>
    <x:cfRule type="containsText" dxfId="24" priority="4" operator="containsText" text="LINEAGE"/>
    <x:cfRule type="containsText" dxfId="25" priority="5" operator="containsText" text="REFERENCE"/>
  </x:conditionalFormatting>
  <x:conditionalFormatting sqref="E5:E81">
    <x:cfRule type="containsText" dxfId="26" priority="6" operator="containsText" text="NO ATOM"/>
  </x:conditionalFormatting>
  <x:pageMargins left="0.7" right="0.7" top="0.75" bottom="0.75" header="0.3" footer="0.3"/>
  <x:tableParts count="1">
    <x:tablePart xmlns:r="http://schemas.openxmlformats.org/officeDocument/2006/relationships" r:id="R3d8df29323af40bd"/>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52" hidden="0" customWidth="1"/>
    <x:col min="4" max="4" width="26" hidden="0" customWidth="1"/>
    <x:col min="5" max="5" width="58" hidden="0" customWidth="1"/>
    <x:col min="6" max="6" width="32" hidden="0" customWidth="1"/>
    <x:col min="7" max="7" width="32" hidden="0" customWidth="1"/>
    <x:col min="8" max="8" width="34" hidden="0" customWidth="1"/>
    <x:col min="9" max="9" width="38" hidden="0" customWidth="1"/>
    <x:col min="10" max="10" width="48" hidden="0" customWidth="1"/>
    <x:col min="11" max="11" width="30" hidden="0" customWidth="1"/>
    <x:col min="12" max="12" width="24" hidden="0" customWidth="1"/>
    <x:col min="13" max="13" width="52" hidden="0" customWidth="1"/>
    <x:col min="14" max="14" width="50" hidden="0" customWidth="1"/>
    <x:col min="15" max="15" width="24" hidden="0" customWidth="1"/>
    <x:col min="16" max="16" width="54" hidden="0" customWidth="1"/>
    <x:col min="17" max="17" width="18" hidden="0" customWidth="1"/>
    <x:col min="18" max="18" width="16" hidden="0" customWidth="1"/>
    <x:col min="19" max="19" width="44" hidden="0" customWidth="1"/>
    <x:col min="20" max="20" width="15" hidden="0" customWidth="1"/>
    <x:col min="21" max="21" width="15" hidden="0" customWidth="1"/>
  </x:cols>
  <x:sheetData>
    <x:row r="1" ht="30" customHeight="1">
      <x:c r="A1" s="208" t="str">
        <x:v>P-2 Atomic Provision and Applicability Map</x:v>
      </x:c>
      <x:c r="B1" s="208" t="str">
        <x:v>P-2 Atomic Provision and Applicability Map</x:v>
      </x:c>
      <x:c r="C1" s="208" t="str">
        <x:v>P-2 Atomic Provision and Applicability Map</x:v>
      </x:c>
      <x:c r="D1" s="208" t="str">
        <x:v>P-2 Atomic Provision and Applicability Map</x:v>
      </x:c>
      <x:c r="E1" s="208" t="str">
        <x:v>P-2 Atomic Provision and Applicability Map</x:v>
      </x:c>
      <x:c r="F1" s="208" t="str">
        <x:v>P-2 Atomic Provision and Applicability Map</x:v>
      </x:c>
      <x:c r="G1" s="208" t="str">
        <x:v>P-2 Atomic Provision and Applicability Map</x:v>
      </x:c>
      <x:c r="H1" s="208" t="str">
        <x:v>P-2 Atomic Provision and Applicability Map</x:v>
      </x:c>
      <x:c r="I1" s="208" t="str">
        <x:v>P-2 Atomic Provision and Applicability Map</x:v>
      </x:c>
      <x:c r="J1" s="208" t="str">
        <x:v>P-2 Atomic Provision and Applicability Map</x:v>
      </x:c>
      <x:c r="K1" s="208" t="str">
        <x:v>P-2 Atomic Provision and Applicability Map</x:v>
      </x:c>
      <x:c r="L1" s="208" t="str">
        <x:v>P-2 Atomic Provision and Applicability Map</x:v>
      </x:c>
      <x:c r="M1" s="208" t="str">
        <x:v>P-2 Atomic Provision and Applicability Map</x:v>
      </x:c>
      <x:c r="N1" s="208" t="str">
        <x:v>P-2 Atomic Provision and Applicability Map</x:v>
      </x:c>
      <x:c r="O1" s="208" t="str">
        <x:v>P-2 Atomic Provision and Applicability Map</x:v>
      </x:c>
      <x:c r="P1" s="208" t="str">
        <x:v>P-2 Atomic Provision and Applicability Map</x:v>
      </x:c>
      <x:c r="Q1" s="208" t="str">
        <x:v>P-2 Atomic Provision and Applicability Map</x:v>
      </x:c>
      <x:c r="R1" s="208" t="str">
        <x:v>P-2 Atomic Provision and Applicability Map</x:v>
      </x:c>
      <x:c r="S1" s="208" t="str">
        <x:v>P-2 Atomic Provision and Applicability Map</x:v>
      </x:c>
      <x:c r="T1" s="208" t="str">
        <x:v>P-2 Atomic Provision and Applicability Map</x:v>
      </x:c>
      <x:c r="U1" s="208" t="str">
        <x:v>P-2 Atomic Provision and Applicability Map</x:v>
      </x:c>
    </x:row>
    <x:row r="2" ht="38" customHeight="1">
      <x:c r="A2" s="212" t="str">
        <x:v>One obligation per row. Atomic Key is a source-derived working reference only—not a production identifier. Thresholds, exemptions and dynamic deadlines must be revalidated against the current source at execution and converted to evidence/test steps in P-3.</x:v>
      </x:c>
      <x:c r="B2" s="212" t="str">
        <x:v>One obligation per row. Atomic Key is a source-derived working reference only—not a production identifier. Thresholds, exemptions and dynamic deadlines must be revalidated against the current source at execution and converted to evidence/test steps in P-3.</x:v>
      </x:c>
      <x:c r="C2" s="212" t="str">
        <x:v>One obligation per row. Atomic Key is a source-derived working reference only—not a production identifier. Thresholds, exemptions and dynamic deadlines must be revalidated against the current source at execution and converted to evidence/test steps in P-3.</x:v>
      </x:c>
      <x:c r="D2" s="212" t="str">
        <x:v>One obligation per row. Atomic Key is a source-derived working reference only—not a production identifier. Thresholds, exemptions and dynamic deadlines must be revalidated against the current source at execution and converted to evidence/test steps in P-3.</x:v>
      </x:c>
      <x:c r="E2" s="212" t="str">
        <x:v>One obligation per row. Atomic Key is a source-derived working reference only—not a production identifier. Thresholds, exemptions and dynamic deadlines must be revalidated against the current source at execution and converted to evidence/test steps in P-3.</x:v>
      </x:c>
      <x:c r="F2" s="212" t="str">
        <x:v>One obligation per row. Atomic Key is a source-derived working reference only—not a production identifier. Thresholds, exemptions and dynamic deadlines must be revalidated against the current source at execution and converted to evidence/test steps in P-3.</x:v>
      </x:c>
      <x:c r="G2" s="212" t="str">
        <x:v>One obligation per row. Atomic Key is a source-derived working reference only—not a production identifier. Thresholds, exemptions and dynamic deadlines must be revalidated against the current source at execution and converted to evidence/test steps in P-3.</x:v>
      </x:c>
      <x:c r="H2" s="212" t="str">
        <x:v>One obligation per row. Atomic Key is a source-derived working reference only—not a production identifier. Thresholds, exemptions and dynamic deadlines must be revalidated against the current source at execution and converted to evidence/test steps in P-3.</x:v>
      </x:c>
      <x:c r="I2" s="212" t="str">
        <x:v>One obligation per row. Atomic Key is a source-derived working reference only—not a production identifier. Thresholds, exemptions and dynamic deadlines must be revalidated against the current source at execution and converted to evidence/test steps in P-3.</x:v>
      </x:c>
      <x:c r="J2" s="212" t="str">
        <x:v>One obligation per row. Atomic Key is a source-derived working reference only—not a production identifier. Thresholds, exemptions and dynamic deadlines must be revalidated against the current source at execution and converted to evidence/test steps in P-3.</x:v>
      </x:c>
      <x:c r="K2" s="212" t="str">
        <x:v>One obligation per row. Atomic Key is a source-derived working reference only—not a production identifier. Thresholds, exemptions and dynamic deadlines must be revalidated against the current source at execution and converted to evidence/test steps in P-3.</x:v>
      </x:c>
      <x:c r="L2" s="212" t="str">
        <x:v>One obligation per row. Atomic Key is a source-derived working reference only—not a production identifier. Thresholds, exemptions and dynamic deadlines must be revalidated against the current source at execution and converted to evidence/test steps in P-3.</x:v>
      </x:c>
      <x:c r="M2" s="212" t="str">
        <x:v>One obligation per row. Atomic Key is a source-derived working reference only—not a production identifier. Thresholds, exemptions and dynamic deadlines must be revalidated against the current source at execution and converted to evidence/test steps in P-3.</x:v>
      </x:c>
      <x:c r="N2" s="212" t="str">
        <x:v>One obligation per row. Atomic Key is a source-derived working reference only—not a production identifier. Thresholds, exemptions and dynamic deadlines must be revalidated against the current source at execution and converted to evidence/test steps in P-3.</x:v>
      </x:c>
      <x:c r="O2" s="212" t="str">
        <x:v>One obligation per row. Atomic Key is a source-derived working reference only—not a production identifier. Thresholds, exemptions and dynamic deadlines must be revalidated against the current source at execution and converted to evidence/test steps in P-3.</x:v>
      </x:c>
      <x:c r="P2" s="212" t="str">
        <x:v>One obligation per row. Atomic Key is a source-derived working reference only—not a production identifier. Thresholds, exemptions and dynamic deadlines must be revalidated against the current source at execution and converted to evidence/test steps in P-3.</x:v>
      </x:c>
      <x:c r="Q2" s="212" t="str">
        <x:v>One obligation per row. Atomic Key is a source-derived working reference only—not a production identifier. Thresholds, exemptions and dynamic deadlines must be revalidated against the current source at execution and converted to evidence/test steps in P-3.</x:v>
      </x:c>
      <x:c r="R2" s="212" t="str">
        <x:v>One obligation per row. Atomic Key is a source-derived working reference only—not a production identifier. Thresholds, exemptions and dynamic deadlines must be revalidated against the current source at execution and converted to evidence/test steps in P-3.</x:v>
      </x:c>
      <x:c r="S2" s="212" t="str">
        <x:v>One obligation per row. Atomic Key is a source-derived working reference only—not a production identifier. Thresholds, exemptions and dynamic deadlines must be revalidated against the current source at execution and converted to evidence/test steps in P-3.</x:v>
      </x:c>
      <x:c r="T2" s="212" t="str">
        <x:v>One obligation per row. Atomic Key is a source-derived working reference only—not a production identifier. Thresholds, exemptions and dynamic deadlines must be revalidated against the current source at execution and converted to evidence/test steps in P-3.</x:v>
      </x:c>
      <x:c r="U2" s="212" t="str">
        <x:v>One obligation per row. Atomic Key is a source-derived working reference only—not a production identifier. Thresholds, exemptions and dynamic deadlines must be revalidated against the current source at execution and converted to evidence/test steps in P-3.</x:v>
      </x:c>
    </x:row>
    <x:row r="3" ht="48" customHeight="1"/>
    <x:row r="4" ht="38" customHeight="1">
      <x:c r="A4" s="221" t="str">
        <x:v>Atomic Key</x:v>
      </x:c>
      <x:c r="B4" s="296" t="str">
        <x:v>Source Law ID</x:v>
      </x:c>
      <x:c r="C4" s="296" t="str">
        <x:v>Instrument</x:v>
      </x:c>
      <x:c r="D4" s="296" t="str">
        <x:v>Provision Reference</x:v>
      </x:c>
      <x:c r="E4" s="296" t="str">
        <x:v>Atomic Obligation</x:v>
      </x:c>
      <x:c r="F4" s="296" t="str">
        <x:v>Primary Duty Holder</x:v>
      </x:c>
      <x:c r="G4" s="296" t="str">
        <x:v>Activation Gate</x:v>
      </x:c>
      <x:c r="H4" s="296" t="str">
        <x:v>Security / Capacity</x:v>
      </x:c>
      <x:c r="I4" s="296" t="str">
        <x:v>Event / Trigger</x:v>
      </x:c>
      <x:c r="J4" s="296" t="str">
        <x:v>Threshold / Exemption</x:v>
      </x:c>
      <x:c r="K4" s="296" t="str">
        <x:v>Timing / Frequency</x:v>
      </x:c>
      <x:c r="L4" s="296" t="str">
        <x:v>Compliance Area</x:v>
      </x:c>
      <x:c r="M4" s="296" t="str">
        <x:v>Compliance Requirement</x:v>
      </x:c>
      <x:c r="N4" s="296" t="str">
        <x:v>Boundary / Exclusion</x:v>
      </x:c>
      <x:c r="O4" s="296" t="str">
        <x:v>Effective / As-of</x:v>
      </x:c>
      <x:c r="P4" s="296" t="str">
        <x:v>Official Source URL</x:v>
      </x:c>
      <x:c r="Q4" s="296" t="str">
        <x:v>Source Confidence</x:v>
      </x:c>
      <x:c r="R4" s="296" t="str">
        <x:v>P-2 Status</x:v>
      </x:c>
      <x:c r="S4" s="296" t="str">
        <x:v>P-3 Action</x:v>
      </x:c>
      <x:c r="T4" s="296" t="str">
        <x:v>Source Exists?</x:v>
      </x:c>
      <x:c r="U4" s="222" t="str">
        <x:v>Duplicate Flag</x:v>
      </x:c>
    </x:row>
    <x:row r="5" ht="48" customHeight="1">
      <x:c r="A5" s="304" t="str">
        <x:v>CAP-LAW003|Rule 19(2)(b)</x:v>
      </x:c>
      <x:c r="B5" s="304" t="str">
        <x:v>CAP-LAW003</x:v>
      </x:c>
      <x:c r="C5" s="304" t="str">
        <x:v>Securities Contracts (Regulation) Rules, 1957 [Last amended on March 13, 2026]</x:v>
      </x:c>
      <x:c r="D5" s="304" t="str">
        <x:v>Rule 19(2)(b)</x:v>
      </x:c>
      <x:c r="E5" s="304" t="str">
        <x:v>Satisfy the applicable conditions for admission of specified securities to listing.</x:v>
      </x:c>
      <x:c r="F5" s="304" t="str">
        <x:v>Issuer</x:v>
      </x:c>
      <x:c r="G5" s="304" t="str">
        <x:v>GATE|PROPOSED_ISSUE</x:v>
      </x:c>
      <x:c r="H5" s="304" t="str">
        <x:v>Equity / specified securities</x:v>
      </x:c>
      <x:c r="I5" s="304" t="str">
        <x:v>Application for listing</x:v>
      </x:c>
      <x:c r="J5" s="304" t="str">
        <x:v>Apply the route-specific rule conditions and permitted relaxations.</x:v>
      </x:c>
      <x:c r="K5" s="304" t="str">
        <x:v>Before listing approval</x:v>
      </x:c>
      <x:c r="L5" s="304" t="str">
        <x:v>Listing eligibility</x:v>
      </x:c>
      <x:c r="M5" s="304" t="str">
        <x:v>Document compliance with the applicable admission conditions.</x:v>
      </x:c>
      <x:c r="N5" s="304" t="str">
        <x:v>Route-specific ICDR requirements remain separately mapped.</x:v>
      </x:c>
      <x:c r="O5" s="304" t="str">
        <x:v>Current as of 2026-09-06</x:v>
      </x:c>
      <x:c r="P5" s="304" t="str">
        <x:v>https://www.sebi.gov.in/legal/rules/mar-2026/securities-contracts-regulation-rules-1957-last-amended-on-march-13-2026-_100665.html</x:v>
      </x:c>
      <x:c r="Q5" s="304" t="str">
        <x:v>High</x:v>
      </x:c>
      <x:c r="R5" s="304" t="str">
        <x:v>P2 MAPPED</x:v>
      </x:c>
      <x:c r="S5" s="304" t="str">
        <x:v>Validate evidence design and operating calendar</x:v>
      </x:c>
      <x:c r="T5" s="304" t="str">
        <x:f>IF(COUNTIF('P2 Source Disposition'!$A$5:$A$81,B5)&gt;0,"YES","NO")</x:f>
        <x:v>YES</x:v>
      </x:c>
      <x:c r="U5" s="304" t="str">
        <x:f>IF(COUNTIF($A$5:$A$176,A5)&gt;1,"DUPLICATE","")</x:f>
      </x:c>
    </x:row>
    <x:row r="6" ht="48" customHeight="1">
      <x:c r="A6" s="305" t="str">
        <x:v>CAP-LAW003|Rule 19A</x:v>
      </x:c>
      <x:c r="B6" s="305" t="str">
        <x:v>CAP-LAW003</x:v>
      </x:c>
      <x:c r="C6" s="305" t="str">
        <x:v>Securities Contracts (Regulation) Rules, 1957 [Last amended on March 13, 2026]</x:v>
      </x:c>
      <x:c r="D6" s="305" t="str">
        <x:v>Rule 19A</x:v>
      </x:c>
      <x:c r="E6" s="305" t="str">
        <x:v>Maintain minimum public shareholding and restore it within the period prescribed when it falls below the minimum.</x:v>
      </x:c>
      <x:c r="F6" s="305" t="str">
        <x:v>Listed entity</x:v>
      </x:c>
      <x:c r="G6" s="305" t="str">
        <x:v>GATE|EQUITY_MAIN or GATE|EQUITY_SME</x:v>
      </x:c>
      <x:c r="H6" s="305" t="str">
        <x:v>Specified securities</x:v>
      </x:c>
      <x:c r="I6" s="305" t="str">
        <x:v>Continuing listing / MPS shortfall</x:v>
      </x:c>
      <x:c r="J6" s="305" t="str">
        <x:v>Apply the current minimum, exemptions and restoration route for the entity class.</x:v>
      </x:c>
      <x:c r="K6" s="305" t="str">
        <x:v>Continuous; cure period when triggered</x:v>
      </x:c>
      <x:c r="L6" s="305" t="str">
        <x:v>Shareholding</x:v>
      </x:c>
      <x:c r="M6" s="305" t="str">
        <x:v>Monitor public shareholding and execute an approved restoration method when required.</x:v>
      </x:c>
      <x:c r="N6" s="305" t="str">
        <x:v>CAP-LAW228 is an enforcement-relaxation condition, not a second MPS duty.</x:v>
      </x:c>
      <x:c r="O6" s="305" t="str">
        <x:v>Current as of 2026-09-06</x:v>
      </x:c>
      <x:c r="P6" s="305" t="str">
        <x:v>https://www.sebi.gov.in/legal/rules/mar-2026/securities-contracts-regulation-rules-1957-last-amended-on-march-13-2026-_100665.html</x:v>
      </x:c>
      <x:c r="Q6" s="305" t="str">
        <x:v>High</x:v>
      </x:c>
      <x:c r="R6" s="305" t="str">
        <x:v>P2 MAPPED</x:v>
      </x:c>
      <x:c r="S6" s="305" t="str">
        <x:v>Validate evidence design and operating calendar</x:v>
      </x:c>
      <x:c r="T6" s="305" t="str">
        <x:f>IF(COUNTIF('P2 Source Disposition'!$A$5:$A$81,B6)&gt;0,"YES","NO")</x:f>
        <x:v>YES</x:v>
      </x:c>
      <x:c r="U6" s="305" t="str">
        <x:f>IF(COUNTIF($A$5:$A$176,A6)&gt;1,"DUPLICATE","")</x:f>
      </x:c>
    </x:row>
    <x:row r="7" ht="48" customHeight="1">
      <x:c r="A7" s="305" t="str">
        <x:v>CAP-LAW053|Reg. 5</x:v>
      </x:c>
      <x:c r="B7" s="305" t="str">
        <x:v>CAP-LAW053</x:v>
      </x:c>
      <x:c r="C7" s="305" t="str">
        <x:v>Securities and Exchange Board of India (Listing Obligations and Disclosure Requirements) Regulations, 2015 [last amended July 14, 2026]</x:v>
      </x:c>
      <x:c r="D7" s="305" t="str">
        <x:v>Reg. 5</x:v>
      </x:c>
      <x:c r="E7" s="305" t="str">
        <x:v>Ensure responsibility for compliance with LODR obligations.</x:v>
      </x:c>
      <x:c r="F7" s="305" t="str">
        <x:v>Listed entity</x:v>
      </x:c>
      <x:c r="G7" s="305" t="str">
        <x:v>GATE|EQUITY_MAIN or GATE|EQUITY_SME</x:v>
      </x:c>
      <x:c r="H7" s="305" t="str">
        <x:v>Specified securities</x:v>
      </x:c>
      <x:c r="I7" s="305" t="str">
        <x:v>Listing remains active</x:v>
      </x:c>
      <x:c r="J7" s="305" t="str">
        <x:v>Subject to Reg. 15 and other stated applicability provisions.</x:v>
      </x:c>
      <x:c r="K7" s="305" t="str">
        <x:v>Continuous</x:v>
      </x:c>
      <x:c r="L7" s="305" t="str">
        <x:v>Governance</x:v>
      </x:c>
      <x:c r="M7" s="305" t="str">
        <x:v>Maintain ownership, controls and records for LODR compliance.</x:v>
      </x:c>
      <x:c r="N7" s="305" t="str">
        <x:v>General accountability row; underlying duties remain separately atomic.</x:v>
      </x:c>
      <x:c r="O7" s="305" t="str">
        <x:v>Current as of 2026-09-06</x:v>
      </x:c>
      <x:c r="P7" s="305" t="str">
        <x:v>https://www.sebi.gov.in/legal/regulations/jul-2026/securities-and-exchange-board-of-india-listing-obligations-and-disclosure-requirements-regulations-2015-last-amended-on-july-14-2026-_102974.html</x:v>
      </x:c>
      <x:c r="Q7" s="305" t="str">
        <x:v>High</x:v>
      </x:c>
      <x:c r="R7" s="305" t="str">
        <x:v>P2 MAPPED</x:v>
      </x:c>
      <x:c r="S7" s="305" t="str">
        <x:v>Validate evidence design and operating calendar</x:v>
      </x:c>
      <x:c r="T7" s="305" t="str">
        <x:f>IF(COUNTIF('P2 Source Disposition'!$A$5:$A$81,B7)&gt;0,"YES","NO")</x:f>
        <x:v>YES</x:v>
      </x:c>
      <x:c r="U7" s="305" t="str">
        <x:f>IF(COUNTIF($A$5:$A$176,A7)&gt;1,"DUPLICATE","")</x:f>
      </x:c>
    </x:row>
    <x:row r="8" ht="48" customHeight="1">
      <x:c r="A8" s="305" t="str">
        <x:v>CAP-LAW053|Reg. 6</x:v>
      </x:c>
      <x:c r="B8" s="305" t="str">
        <x:v>CAP-LAW053</x:v>
      </x:c>
      <x:c r="C8" s="305" t="str">
        <x:v>Securities and Exchange Board of India (Listing Obligations and Disclosure Requirements) Regulations, 2015 [last amended July 14, 2026]</x:v>
      </x:c>
      <x:c r="D8" s="305" t="str">
        <x:v>Reg. 6</x:v>
      </x:c>
      <x:c r="E8" s="305" t="str">
        <x:v>Appoint and maintain an eligible compliance officer and ensure the prescribed reporting line.</x:v>
      </x:c>
      <x:c r="F8" s="305" t="str">
        <x:v>Listed entity</x:v>
      </x:c>
      <x:c r="G8" s="305" t="str">
        <x:v>GATE|EQUITY_MAIN or GATE|EQUITY_SME</x:v>
      </x:c>
      <x:c r="H8" s="305" t="str">
        <x:v>Specified securities</x:v>
      </x:c>
      <x:c r="I8" s="305" t="str">
        <x:v>Listing remains active</x:v>
      </x:c>
      <x:c r="J8" s="305" t="str">
        <x:v>Apply current qualification, full-time and reporting requirements.</x:v>
      </x:c>
      <x:c r="K8" s="305" t="str">
        <x:v>Continuous; vacancy/appointment event</x:v>
      </x:c>
      <x:c r="L8" s="305" t="str">
        <x:v>Governance</x:v>
      </x:c>
      <x:c r="M8" s="305" t="str">
        <x:v>Evidence appointment, authority, reporting line and vacancy handling.</x:v>
      </x:c>
      <x:c r="N8" s="305" t="str">
        <x:v>Validate latest amended text before production.</x:v>
      </x:c>
      <x:c r="O8" s="305" t="str">
        <x:v>Current as of 2026-09-06</x:v>
      </x:c>
      <x:c r="P8" s="305" t="str">
        <x:v>https://www.sebi.gov.in/legal/regulations/jul-2026/securities-and-exchange-board-of-india-listing-obligations-and-disclosure-requirements-regulations-2015-last-amended-on-july-14-2026-_102974.html</x:v>
      </x:c>
      <x:c r="Q8" s="305" t="str">
        <x:v>High</x:v>
      </x:c>
      <x:c r="R8" s="305" t="str">
        <x:v>P2 MAPPED</x:v>
      </x:c>
      <x:c r="S8" s="305" t="str">
        <x:v>Validate evidence design and operating calendar</x:v>
      </x:c>
      <x:c r="T8" s="305" t="str">
        <x:f>IF(COUNTIF('P2 Source Disposition'!$A$5:$A$81,B8)&gt;0,"YES","NO")</x:f>
        <x:v>YES</x:v>
      </x:c>
      <x:c r="U8" s="305" t="str">
        <x:f>IF(COUNTIF($A$5:$A$176,A8)&gt;1,"DUPLICATE","")</x:f>
      </x:c>
    </x:row>
    <x:row r="9" ht="48" customHeight="1">
      <x:c r="A9" s="305" t="str">
        <x:v>CAP-LAW053|Reg. 7</x:v>
      </x:c>
      <x:c r="B9" s="305" t="str">
        <x:v>CAP-LAW053</x:v>
      </x:c>
      <x:c r="C9" s="305" t="str">
        <x:v>Securities and Exchange Board of India (Listing Obligations and Disclosure Requirements) Regulations, 2015 [last amended July 14, 2026]</x:v>
      </x:c>
      <x:c r="D9" s="305" t="str">
        <x:v>Reg. 7</x:v>
      </x:c>
      <x:c r="E9" s="305" t="str">
        <x:v>Maintain a share-transfer facility in-house or through an eligible RTA and complete the prescribed certification.</x:v>
      </x:c>
      <x:c r="F9" s="305" t="str">
        <x:v>Listed entity</x:v>
      </x:c>
      <x:c r="G9" s="305" t="str">
        <x:v>GATE|INVESTOR_SERVICE</x:v>
      </x:c>
      <x:c r="H9" s="305" t="str">
        <x:v>Specified securities</x:v>
      </x:c>
      <x:c r="I9" s="305" t="str">
        <x:v>Investor-service function active</x:v>
      </x:c>
      <x:c r="J9" s="305" t="str">
        <x:v>Apply the current holder-count and RTA conditions.</x:v>
      </x:c>
      <x:c r="K9" s="305" t="str">
        <x:v>Continuous; certification as prescribed</x:v>
      </x:c>
      <x:c r="L9" s="305" t="str">
        <x:v>Investor service</x:v>
      </x:c>
      <x:c r="M9" s="305" t="str">
        <x:v>Maintain issuer/RTA interface and obtain the required compliance certificate.</x:v>
      </x:c>
      <x:c r="N9" s="305" t="str">
        <x:v>RTA-owned internal controls are excluded.</x:v>
      </x:c>
      <x:c r="O9" s="305" t="str">
        <x:v>Current as of 2026-09-06</x:v>
      </x:c>
      <x:c r="P9" s="305" t="str">
        <x:v>https://www.sebi.gov.in/legal/regulations/jul-2026/securities-and-exchange-board-of-india-listing-obligations-and-disclosure-requirements-regulations-2015-last-amended-on-july-14-2026-_102974.html</x:v>
      </x:c>
      <x:c r="Q9" s="305" t="str">
        <x:v>High</x:v>
      </x:c>
      <x:c r="R9" s="305" t="str">
        <x:v>P2 MAPPED</x:v>
      </x:c>
      <x:c r="S9" s="305" t="str">
        <x:v>Validate evidence design and operating calendar</x:v>
      </x:c>
      <x:c r="T9" s="305" t="str">
        <x:f>IF(COUNTIF('P2 Source Disposition'!$A$5:$A$81,B9)&gt;0,"YES","NO")</x:f>
        <x:v>YES</x:v>
      </x:c>
      <x:c r="U9" s="305" t="str">
        <x:f>IF(COUNTIF($A$5:$A$176,A9)&gt;1,"DUPLICATE","")</x:f>
      </x:c>
    </x:row>
    <x:row r="10" ht="48" customHeight="1">
      <x:c r="A10" s="305" t="str">
        <x:v>CAP-LAW053|Reg. 9</x:v>
      </x:c>
      <x:c r="B10" s="305" t="str">
        <x:v>CAP-LAW053</x:v>
      </x:c>
      <x:c r="C10" s="305" t="str">
        <x:v>Securities and Exchange Board of India (Listing Obligations and Disclosure Requirements) Regulations, 2015 [last amended July 14, 2026]</x:v>
      </x:c>
      <x:c r="D10" s="305" t="str">
        <x:v>Reg. 9</x:v>
      </x:c>
      <x:c r="E10" s="305" t="str">
        <x:v>Preserve documents under an approved policy for the prescribed periods.</x:v>
      </x:c>
      <x:c r="F10" s="305" t="str">
        <x:v>Listed entity</x:v>
      </x:c>
      <x:c r="G10" s="305" t="str">
        <x:v>GATE|EQUITY_MAIN or GATE|EQUITY_SME</x:v>
      </x:c>
      <x:c r="H10" s="305" t="str">
        <x:v>Specified securities</x:v>
      </x:c>
      <x:c r="I10" s="305" t="str">
        <x:v>Records created under securities law</x:v>
      </x:c>
      <x:c r="J10" s="305" t="str">
        <x:v>Permanent or minimum-period categories as prescribed.</x:v>
      </x:c>
      <x:c r="K10" s="305" t="str">
        <x:v>Continuous</x:v>
      </x:c>
      <x:c r="L10" s="305" t="str">
        <x:v>Records</x:v>
      </x:c>
      <x:c r="M10" s="305" t="str">
        <x:v>Approve and operate a document-preservation policy.</x:v>
      </x:c>
      <x:c r="N10" s="305" t="str">
        <x:v>Common Corporate Core retention duties are referenced, not duplicated.</x:v>
      </x:c>
      <x:c r="O10" s="305" t="str">
        <x:v>Current as of 2026-09-06</x:v>
      </x:c>
      <x:c r="P10" s="305" t="str">
        <x:v>https://www.sebi.gov.in/legal/regulations/jul-2026/securities-and-exchange-board-of-india-listing-obligations-and-disclosure-requirements-regulations-2015-last-amended-on-july-14-2026-_102974.html</x:v>
      </x:c>
      <x:c r="Q10" s="305" t="str">
        <x:v>High</x:v>
      </x:c>
      <x:c r="R10" s="305" t="str">
        <x:v>P2 MAPPED</x:v>
      </x:c>
      <x:c r="S10" s="305" t="str">
        <x:v>Validate evidence design and operating calendar</x:v>
      </x:c>
      <x:c r="T10" s="305" t="str">
        <x:f>IF(COUNTIF('P2 Source Disposition'!$A$5:$A$81,B10)&gt;0,"YES","NO")</x:f>
        <x:v>YES</x:v>
      </x:c>
      <x:c r="U10" s="305" t="str">
        <x:f>IF(COUNTIF($A$5:$A$176,A10)&gt;1,"DUPLICATE","")</x:f>
      </x:c>
    </x:row>
    <x:row r="11" ht="48" customHeight="1">
      <x:c r="A11" s="305" t="str">
        <x:v>CAP-LAW053|Reg. 10</x:v>
      </x:c>
      <x:c r="B11" s="305" t="str">
        <x:v>CAP-LAW053</x:v>
      </x:c>
      <x:c r="C11" s="305" t="str">
        <x:v>Securities and Exchange Board of India (Listing Obligations and Disclosure Requirements) Regulations, 2015 [last amended July 14, 2026]</x:v>
      </x:c>
      <x:c r="D11" s="305" t="str">
        <x:v>Reg. 10</x:v>
      </x:c>
      <x:c r="E11" s="305" t="str">
        <x:v>File reports, statements and documents with the stock exchange in the prescribed electronic manner.</x:v>
      </x:c>
      <x:c r="F11" s="305" t="str">
        <x:v>Listed entity</x:v>
      </x:c>
      <x:c r="G11" s="305" t="str">
        <x:v>GATE|EQUITY_MAIN or GATE|EQUITY_SME</x:v>
      </x:c>
      <x:c r="H11" s="305" t="str">
        <x:v>Specified securities</x:v>
      </x:c>
      <x:c r="I11" s="305" t="str">
        <x:v>A filing obligation becomes due</x:v>
      </x:c>
      <x:c r="J11" s="305" t="str">
        <x:v>Use the exchange/SEBI format and system then in force.</x:v>
      </x:c>
      <x:c r="K11" s="305" t="str">
        <x:v>At each filing due date</x:v>
      </x:c>
      <x:c r="L11" s="305" t="str">
        <x:v>Regulatory filing</x:v>
      </x:c>
      <x:c r="M11" s="305" t="str">
        <x:v>Submit through the required electronic channel and retain acknowledgement.</x:v>
      </x:c>
      <x:c r="N11" s="305" t="str">
        <x:v>Operational formats may sit in CAP-LAW083.</x:v>
      </x:c>
      <x:c r="O11" s="305" t="str">
        <x:v>Current as of 2026-09-06</x:v>
      </x:c>
      <x:c r="P11" s="305" t="str">
        <x:v>https://www.sebi.gov.in/legal/regulations/jul-2026/securities-and-exchange-board-of-india-listing-obligations-and-disclosure-requirements-regulations-2015-last-amended-on-july-14-2026-_102974.html</x:v>
      </x:c>
      <x:c r="Q11" s="305" t="str">
        <x:v>High</x:v>
      </x:c>
      <x:c r="R11" s="305" t="str">
        <x:v>P2 MAPPED</x:v>
      </x:c>
      <x:c r="S11" s="305" t="str">
        <x:v>Validate evidence design and operating calendar</x:v>
      </x:c>
      <x:c r="T11" s="305" t="str">
        <x:f>IF(COUNTIF('P2 Source Disposition'!$A$5:$A$81,B11)&gt;0,"YES","NO")</x:f>
        <x:v>YES</x:v>
      </x:c>
      <x:c r="U11" s="305" t="str">
        <x:f>IF(COUNTIF($A$5:$A$176,A11)&gt;1,"DUPLICATE","")</x:f>
      </x:c>
    </x:row>
    <x:row r="12" ht="48" customHeight="1">
      <x:c r="A12" s="305" t="str">
        <x:v>CAP-LAW053|Reg. 12</x:v>
      </x:c>
      <x:c r="B12" s="305" t="str">
        <x:v>CAP-LAW053</x:v>
      </x:c>
      <x:c r="C12" s="305" t="str">
        <x:v>Securities and Exchange Board of India (Listing Obligations and Disclosure Requirements) Regulations, 2015 [last amended July 14, 2026]</x:v>
      </x:c>
      <x:c r="D12" s="305" t="str">
        <x:v>Reg. 12</x:v>
      </x:c>
      <x:c r="E12" s="305" t="str">
        <x:v>Use electronic modes for payments to security holders, subject to the stated exceptions.</x:v>
      </x:c>
      <x:c r="F12" s="305" t="str">
        <x:v>Listed entity</x:v>
      </x:c>
      <x:c r="G12" s="305" t="str">
        <x:v>GATE|EQUITY_MAIN or GATE|EQUITY_SME</x:v>
      </x:c>
      <x:c r="H12" s="305" t="str">
        <x:v>Specified securities</x:v>
      </x:c>
      <x:c r="I12" s="305" t="str">
        <x:v>Payment to security holder</x:v>
      </x:c>
      <x:c r="J12" s="305" t="str">
        <x:v>Apply the prescribed electronic-payment rule and exception handling.</x:v>
      </x:c>
      <x:c r="K12" s="305" t="str">
        <x:v>At payment event</x:v>
      </x:c>
      <x:c r="L12" s="305" t="str">
        <x:v>Investor payment</x:v>
      </x:c>
      <x:c r="M12" s="305" t="str">
        <x:v>Pay through permitted electronic modes and document exceptions.</x:v>
      </x:c>
      <x:c r="N12" s="305" t="str">
        <x:v>Instrument-specific payment rules may add requirements.</x:v>
      </x:c>
      <x:c r="O12" s="305" t="str">
        <x:v>Current as of 2026-09-06</x:v>
      </x:c>
      <x:c r="P12" s="305" t="str">
        <x:v>https://www.sebi.gov.in/legal/regulations/jul-2026/securities-and-exchange-board-of-india-listing-obligations-and-disclosure-requirements-regulations-2015-last-amended-on-july-14-2026-_102974.html</x:v>
      </x:c>
      <x:c r="Q12" s="305" t="str">
        <x:v>High</x:v>
      </x:c>
      <x:c r="R12" s="305" t="str">
        <x:v>P2 MAPPED</x:v>
      </x:c>
      <x:c r="S12" s="305" t="str">
        <x:v>Validate evidence design and operating calendar</x:v>
      </x:c>
      <x:c r="T12" s="305" t="str">
        <x:f>IF(COUNTIF('P2 Source Disposition'!$A$5:$A$81,B12)&gt;0,"YES","NO")</x:f>
        <x:v>YES</x:v>
      </x:c>
      <x:c r="U12" s="305" t="str">
        <x:f>IF(COUNTIF($A$5:$A$176,A12)&gt;1,"DUPLICATE","")</x:f>
      </x:c>
    </x:row>
    <x:row r="13" ht="48" customHeight="1">
      <x:c r="A13" s="305" t="str">
        <x:v>CAP-LAW053|Reg. 13</x:v>
      </x:c>
      <x:c r="B13" s="305" t="str">
        <x:v>CAP-LAW053</x:v>
      </x:c>
      <x:c r="C13" s="305" t="str">
        <x:v>Securities and Exchange Board of India (Listing Obligations and Disclosure Requirements) Regulations, 2015 [last amended July 14, 2026]</x:v>
      </x:c>
      <x:c r="D13" s="305" t="str">
        <x:v>Reg. 13</x:v>
      </x:c>
      <x:c r="E13" s="305" t="str">
        <x:v>Register, resolve and report investor complaints in the prescribed manner.</x:v>
      </x:c>
      <x:c r="F13" s="305" t="str">
        <x:v>Listed entity</x:v>
      </x:c>
      <x:c r="G13" s="305" t="str">
        <x:v>GATE|INVESTOR_SERVICE</x:v>
      </x:c>
      <x:c r="H13" s="305" t="str">
        <x:v>Specified securities</x:v>
      </x:c>
      <x:c r="I13" s="305" t="str">
        <x:v>Complaint received / periodic statement due</x:v>
      </x:c>
      <x:c r="J13" s="305" t="str">
        <x:v>Use current SCORES, exchange and integrated-filing requirements.</x:v>
      </x:c>
      <x:c r="K13" s="305" t="str">
        <x:v>Ongoing; periodic reporting</x:v>
      </x:c>
      <x:c r="L13" s="305" t="str">
        <x:v>Grievance redressal</x:v>
      </x:c>
      <x:c r="M13" s="305" t="str">
        <x:v>Maintain complaint register, aging, resolution evidence and filed status.</x:v>
      </x:c>
      <x:c r="N13" s="305" t="str">
        <x:v>CAP-LAW285 and CAP-LAW099 provide channel/escalation layers.</x:v>
      </x:c>
      <x:c r="O13" s="305" t="str">
        <x:v>Current as of 2026-09-06</x:v>
      </x:c>
      <x:c r="P13" s="305" t="str">
        <x:v>https://www.sebi.gov.in/legal/regulations/jul-2026/securities-and-exchange-board-of-india-listing-obligations-and-disclosure-requirements-regulations-2015-last-amended-on-july-14-2026-_102974.html</x:v>
      </x:c>
      <x:c r="Q13" s="305" t="str">
        <x:v>High</x:v>
      </x:c>
      <x:c r="R13" s="305" t="str">
        <x:v>P2 MAPPED</x:v>
      </x:c>
      <x:c r="S13" s="305" t="str">
        <x:v>Validate evidence design and operating calendar</x:v>
      </x:c>
      <x:c r="T13" s="305" t="str">
        <x:f>IF(COUNTIF('P2 Source Disposition'!$A$5:$A$81,B13)&gt;0,"YES","NO")</x:f>
        <x:v>YES</x:v>
      </x:c>
      <x:c r="U13" s="305" t="str">
        <x:f>IF(COUNTIF($A$5:$A$176,A13)&gt;1,"DUPLICATE","")</x:f>
      </x:c>
    </x:row>
    <x:row r="14" ht="48" customHeight="1">
      <x:c r="A14" s="305" t="str">
        <x:v>CAP-LAW053|Reg. 14</x:v>
      </x:c>
      <x:c r="B14" s="305" t="str">
        <x:v>CAP-LAW053</x:v>
      </x:c>
      <x:c r="C14" s="305" t="str">
        <x:v>Securities and Exchange Board of India (Listing Obligations and Disclosure Requirements) Regulations, 2015 [last amended July 14, 2026]</x:v>
      </x:c>
      <x:c r="D14" s="305" t="str">
        <x:v>Reg. 14</x:v>
      </x:c>
      <x:c r="E14" s="305" t="str">
        <x:v>Pay annual listing fees to the recognised stock exchange.</x:v>
      </x:c>
      <x:c r="F14" s="305" t="str">
        <x:v>Listed entity</x:v>
      </x:c>
      <x:c r="G14" s="305" t="str">
        <x:v>GATE|EQUITY_MAIN or GATE|EQUITY_SME</x:v>
      </x:c>
      <x:c r="H14" s="305" t="str">
        <x:v>Specified securities</x:v>
      </x:c>
      <x:c r="I14" s="305" t="str">
        <x:v>Annual fee becomes due</x:v>
      </x:c>
      <x:c r="J14" s="305" t="str">
        <x:v>Amount and due date per exchange schedule.</x:v>
      </x:c>
      <x:c r="K14" s="305" t="str">
        <x:v>Annual</x:v>
      </x:c>
      <x:c r="L14" s="305" t="str">
        <x:v>Fees</x:v>
      </x:c>
      <x:c r="M14" s="305" t="str">
        <x:v>Pay and retain exchange acknowledgement.</x:v>
      </x:c>
      <x:c r="N14" s="305" t="str">
        <x:v>Exchange commercial charges outside the regulation are not mapped.</x:v>
      </x:c>
      <x:c r="O14" s="305" t="str">
        <x:v>Current as of 2026-09-06</x:v>
      </x:c>
      <x:c r="P14" s="305" t="str">
        <x:v>https://www.sebi.gov.in/legal/regulations/jul-2026/securities-and-exchange-board-of-india-listing-obligations-and-disclosure-requirements-regulations-2015-last-amended-on-july-14-2026-_102974.html</x:v>
      </x:c>
      <x:c r="Q14" s="305" t="str">
        <x:v>High</x:v>
      </x:c>
      <x:c r="R14" s="305" t="str">
        <x:v>P2 MAPPED</x:v>
      </x:c>
      <x:c r="S14" s="305" t="str">
        <x:v>Validate evidence design and operating calendar</x:v>
      </x:c>
      <x:c r="T14" s="305" t="str">
        <x:f>IF(COUNTIF('P2 Source Disposition'!$A$5:$A$81,B14)&gt;0,"YES","NO")</x:f>
        <x:v>YES</x:v>
      </x:c>
      <x:c r="U14" s="305" t="str">
        <x:f>IF(COUNTIF($A$5:$A$176,A14)&gt;1,"DUPLICATE","")</x:f>
      </x:c>
    </x:row>
    <x:row r="15" ht="48" customHeight="1">
      <x:c r="A15" s="305" t="str">
        <x:v>CAP-LAW053|Reg. 15</x:v>
      </x:c>
      <x:c r="B15" s="305" t="str">
        <x:v>CAP-LAW053</x:v>
      </x:c>
      <x:c r="C15" s="305" t="str">
        <x:v>Securities and Exchange Board of India (Listing Obligations and Disclosure Requirements) Regulations, 2015 [last amended July 14, 2026]</x:v>
      </x:c>
      <x:c r="D15" s="305" t="str">
        <x:v>Reg. 15</x:v>
      </x:c>
      <x:c r="E15" s="305" t="str">
        <x:v>Apply the corporate-governance chapter only after testing the current applicability, exemption and transition provisions.</x:v>
      </x:c>
      <x:c r="F15" s="305" t="str">
        <x:v>Listed entity</x:v>
      </x:c>
      <x:c r="G15" s="305" t="str">
        <x:v>GATE|EQUITY_MAIN or GATE|EQUITY_SME or GATE|HVDLE</x:v>
      </x:c>
      <x:c r="H15" s="305" t="str">
        <x:v>Specified securities / high-value debt</x:v>
      </x:c>
      <x:c r="I15" s="305" t="str">
        <x:v>Governance applicability assessment</x:v>
      </x:c>
      <x:c r="J15" s="305" t="str">
        <x:v>Use current paid-up capital, net worth, security class, entity type and transition rules.</x:v>
      </x:c>
      <x:c r="K15" s="305" t="str">
        <x:v>At year start and on relevant change</x:v>
      </x:c>
      <x:c r="L15" s="305" t="str">
        <x:v>Applicability</x:v>
      </x:c>
      <x:c r="M15" s="305" t="str">
        <x:v>Document the chapter-applicability conclusion and any exemption.</x:v>
      </x:c>
      <x:c r="N15" s="305" t="str">
        <x:v>This is an applicability control, not a blanket governance duty.</x:v>
      </x:c>
      <x:c r="O15" s="305" t="str">
        <x:v>Current as of 2026-09-06</x:v>
      </x:c>
      <x:c r="P15" s="305" t="str">
        <x:v>https://www.sebi.gov.in/legal/regulations/jul-2026/securities-and-exchange-board-of-india-listing-obligations-and-disclosure-requirements-regulations-2015-last-amended-on-july-14-2026-_102974.html</x:v>
      </x:c>
      <x:c r="Q15" s="305" t="str">
        <x:v>High</x:v>
      </x:c>
      <x:c r="R15" s="305" t="str">
        <x:v>P2 MAPPED</x:v>
      </x:c>
      <x:c r="S15" s="305" t="str">
        <x:v>Validate evidence design and operating calendar</x:v>
      </x:c>
      <x:c r="T15" s="305" t="str">
        <x:f>IF(COUNTIF('P2 Source Disposition'!$A$5:$A$81,B15)&gt;0,"YES","NO")</x:f>
        <x:v>YES</x:v>
      </x:c>
      <x:c r="U15" s="305" t="str">
        <x:f>IF(COUNTIF($A$5:$A$176,A15)&gt;1,"DUPLICATE","")</x:f>
      </x:c>
    </x:row>
    <x:row r="16" ht="48" customHeight="1">
      <x:c r="A16" s="305" t="str">
        <x:v>CAP-LAW053|Reg. 17(1)-(2)</x:v>
      </x:c>
      <x:c r="B16" s="305" t="str">
        <x:v>CAP-LAW053</x:v>
      </x:c>
      <x:c r="C16" s="305" t="str">
        <x:v>Securities and Exchange Board of India (Listing Obligations and Disclosure Requirements) Regulations, 2015 [last amended July 14, 2026]</x:v>
      </x:c>
      <x:c r="D16" s="305" t="str">
        <x:v>Reg. 17(1)-(2)</x:v>
      </x:c>
      <x:c r="E16" s="305" t="str">
        <x:v>Maintain the board composition, independence, gender and meeting requirements that apply to the entity.</x:v>
      </x:c>
      <x:c r="F16" s="305" t="str">
        <x:v>Listed entity / board</x:v>
      </x:c>
      <x:c r="G16" s="305" t="str">
        <x:v>GATE|EQUITY_MAIN or GATE|HVDLE</x:v>
      </x:c>
      <x:c r="H16" s="305" t="str">
        <x:v>Specified securities / HVDLE</x:v>
      </x:c>
      <x:c r="I16" s="305" t="str">
        <x:v>Governance chapter applies</x:v>
      </x:c>
      <x:c r="J16" s="305" t="str">
        <x:v>Apply entity-specific composition and top-entity requirements.</x:v>
      </x:c>
      <x:c r="K16" s="305" t="str">
        <x:v>Continuous; meetings as prescribed</x:v>
      </x:c>
      <x:c r="L16" s="305" t="str">
        <x:v>Board governance</x:v>
      </x:c>
      <x:c r="M16" s="305" t="str">
        <x:v>Monitor composition, vacancies, quorum and meeting cadence.</x:v>
      </x:c>
      <x:c r="N16" s="305" t="str">
        <x:v>SME/exempt entities require a separate applicability conclusion.</x:v>
      </x:c>
      <x:c r="O16" s="305" t="str">
        <x:v>Current as of 2026-09-06</x:v>
      </x:c>
      <x:c r="P16" s="305" t="str">
        <x:v>https://www.sebi.gov.in/legal/regulations/jul-2026/securities-and-exchange-board-of-india-listing-obligations-and-disclosure-requirements-regulations-2015-last-amended-on-july-14-2026-_102974.html</x:v>
      </x:c>
      <x:c r="Q16" s="305" t="str">
        <x:v>High</x:v>
      </x:c>
      <x:c r="R16" s="305" t="str">
        <x:v>P2 MAPPED</x:v>
      </x:c>
      <x:c r="S16" s="305" t="str">
        <x:v>Validate evidence design and operating calendar</x:v>
      </x:c>
      <x:c r="T16" s="305" t="str">
        <x:f>IF(COUNTIF('P2 Source Disposition'!$A$5:$A$81,B16)&gt;0,"YES","NO")</x:f>
        <x:v>YES</x:v>
      </x:c>
      <x:c r="U16" s="305" t="str">
        <x:f>IF(COUNTIF($A$5:$A$176,A16)&gt;1,"DUPLICATE","")</x:f>
      </x:c>
    </x:row>
    <x:row r="17" ht="48" customHeight="1">
      <x:c r="A17" s="305" t="str">
        <x:v>CAP-LAW053|Reg. 17(8)</x:v>
      </x:c>
      <x:c r="B17" s="305" t="str">
        <x:v>CAP-LAW053</x:v>
      </x:c>
      <x:c r="C17" s="305" t="str">
        <x:v>Securities and Exchange Board of India (Listing Obligations and Disclosure Requirements) Regulations, 2015 [last amended July 14, 2026]</x:v>
      </x:c>
      <x:c r="D17" s="305" t="str">
        <x:v>Reg. 17(8)</x:v>
      </x:c>
      <x:c r="E17" s="305" t="str">
        <x:v>Obtain the prescribed chief executive and chief financial officer compliance certification.</x:v>
      </x:c>
      <x:c r="F17" s="305" t="str">
        <x:v>CEO and CFO / listed entity</x:v>
      </x:c>
      <x:c r="G17" s="305" t="str">
        <x:v>GATE|EQUITY_MAIN or GATE|HVDLE</x:v>
      </x:c>
      <x:c r="H17" s="305" t="str">
        <x:v>Specified securities / HVDLE</x:v>
      </x:c>
      <x:c r="I17" s="305" t="str">
        <x:v>Financial reporting cycle</x:v>
      </x:c>
      <x:c r="J17" s="305" t="str">
        <x:v>Governance chapter applies.</x:v>
      </x:c>
      <x:c r="K17" s="305" t="str">
        <x:v>Annual / reporting cycle as prescribed</x:v>
      </x:c>
      <x:c r="L17" s="305" t="str">
        <x:v>Financial governance</x:v>
      </x:c>
      <x:c r="M17" s="305" t="str">
        <x:v>Table the signed certification before the board and retain it.</x:v>
      </x:c>
      <x:c r="N17" s="305" t="str">
        <x:v>Do not merge with Companies Act certifications.</x:v>
      </x:c>
      <x:c r="O17" s="305" t="str">
        <x:v>Current as of 2026-09-06</x:v>
      </x:c>
      <x:c r="P17" s="305" t="str">
        <x:v>https://www.sebi.gov.in/legal/regulations/jul-2026/securities-and-exchange-board-of-india-listing-obligations-and-disclosure-requirements-regulations-2015-last-amended-on-july-14-2026-_102974.html</x:v>
      </x:c>
      <x:c r="Q17" s="305" t="str">
        <x:v>High</x:v>
      </x:c>
      <x:c r="R17" s="305" t="str">
        <x:v>P2 MAPPED</x:v>
      </x:c>
      <x:c r="S17" s="305" t="str">
        <x:v>Validate evidence design and operating calendar</x:v>
      </x:c>
      <x:c r="T17" s="305" t="str">
        <x:f>IF(COUNTIF('P2 Source Disposition'!$A$5:$A$81,B17)&gt;0,"YES","NO")</x:f>
        <x:v>YES</x:v>
      </x:c>
      <x:c r="U17" s="305" t="str">
        <x:f>IF(COUNTIF($A$5:$A$176,A17)&gt;1,"DUPLICATE","")</x:f>
      </x:c>
    </x:row>
    <x:row r="18" ht="48" customHeight="1">
      <x:c r="A18" s="305" t="str">
        <x:v>CAP-LAW053|Reg. 18</x:v>
      </x:c>
      <x:c r="B18" s="305" t="str">
        <x:v>CAP-LAW053</x:v>
      </x:c>
      <x:c r="C18" s="305" t="str">
        <x:v>Securities and Exchange Board of India (Listing Obligations and Disclosure Requirements) Regulations, 2015 [last amended July 14, 2026]</x:v>
      </x:c>
      <x:c r="D18" s="305" t="str">
        <x:v>Reg. 18</x:v>
      </x:c>
      <x:c r="E18" s="305" t="str">
        <x:v>Constitute and operate the audit committee with the prescribed composition, meetings, powers and review responsibilities.</x:v>
      </x:c>
      <x:c r="F18" s="305" t="str">
        <x:v>Listed entity / audit committee</x:v>
      </x:c>
      <x:c r="G18" s="305" t="str">
        <x:v>GATE|EQUITY_MAIN or GATE|HVDLE</x:v>
      </x:c>
      <x:c r="H18" s="305" t="str">
        <x:v>Specified securities / HVDLE</x:v>
      </x:c>
      <x:c r="I18" s="305" t="str">
        <x:v>Governance chapter applies</x:v>
      </x:c>
      <x:c r="J18" s="305" t="str">
        <x:v>Apply stated exemptions and transition periods.</x:v>
      </x:c>
      <x:c r="K18" s="305" t="str">
        <x:v>Continuous; each meeting cycle</x:v>
      </x:c>
      <x:c r="L18" s="305" t="str">
        <x:v>Committee governance</x:v>
      </x:c>
      <x:c r="M18" s="305" t="str">
        <x:v>Maintain charter, composition, agenda coverage, minutes and action tracking.</x:v>
      </x:c>
      <x:c r="N18" s="305" t="str">
        <x:v>Subsidiary financial review is separately mapped under Reg. 24.</x:v>
      </x:c>
      <x:c r="O18" s="305" t="str">
        <x:v>Current as of 2026-09-06</x:v>
      </x:c>
      <x:c r="P18" s="305" t="str">
        <x:v>https://www.sebi.gov.in/legal/regulations/jul-2026/securities-and-exchange-board-of-india-listing-obligations-and-disclosure-requirements-regulations-2015-last-amended-on-july-14-2026-_102974.html</x:v>
      </x:c>
      <x:c r="Q18" s="305" t="str">
        <x:v>High</x:v>
      </x:c>
      <x:c r="R18" s="305" t="str">
        <x:v>P2 MAPPED</x:v>
      </x:c>
      <x:c r="S18" s="305" t="str">
        <x:v>Validate evidence design and operating calendar</x:v>
      </x:c>
      <x:c r="T18" s="305" t="str">
        <x:f>IF(COUNTIF('P2 Source Disposition'!$A$5:$A$81,B18)&gt;0,"YES","NO")</x:f>
        <x:v>YES</x:v>
      </x:c>
      <x:c r="U18" s="305" t="str">
        <x:f>IF(COUNTIF($A$5:$A$176,A18)&gt;1,"DUPLICATE","")</x:f>
      </x:c>
    </x:row>
    <x:row r="19" ht="48" customHeight="1">
      <x:c r="A19" s="305" t="str">
        <x:v>CAP-LAW053|Reg. 19</x:v>
      </x:c>
      <x:c r="B19" s="305" t="str">
        <x:v>CAP-LAW053</x:v>
      </x:c>
      <x:c r="C19" s="305" t="str">
        <x:v>Securities and Exchange Board of India (Listing Obligations and Disclosure Requirements) Regulations, 2015 [last amended July 14, 2026]</x:v>
      </x:c>
      <x:c r="D19" s="305" t="str">
        <x:v>Reg. 19</x:v>
      </x:c>
      <x:c r="E19" s="305" t="str">
        <x:v>Constitute and operate the nomination and remuneration committee as prescribed.</x:v>
      </x:c>
      <x:c r="F19" s="305" t="str">
        <x:v>Listed entity / NRC</x:v>
      </x:c>
      <x:c r="G19" s="305" t="str">
        <x:v>GATE|EQUITY_MAIN or GATE|HVDLE</x:v>
      </x:c>
      <x:c r="H19" s="305" t="str">
        <x:v>Specified securities / HVDLE</x:v>
      </x:c>
      <x:c r="I19" s="305" t="str">
        <x:v>Governance chapter applies</x:v>
      </x:c>
      <x:c r="J19" s="305" t="str">
        <x:v>Apply stated exemptions.</x:v>
      </x:c>
      <x:c r="K19" s="305" t="str">
        <x:v>Continuous; as events arise</x:v>
      </x:c>
      <x:c r="L19" s="305" t="str">
        <x:v>Committee governance</x:v>
      </x:c>
      <x:c r="M19" s="305" t="str">
        <x:v>Maintain composition, policy, evaluation and minutes evidence.</x:v>
      </x:c>
      <x:c r="N19" s="305" t="str">
        <x:v>Companies Act overlap is Common Corporate Core.</x:v>
      </x:c>
      <x:c r="O19" s="305" t="str">
        <x:v>Current as of 2026-09-06</x:v>
      </x:c>
      <x:c r="P19" s="305" t="str">
        <x:v>https://www.sebi.gov.in/legal/regulations/jul-2026/securities-and-exchange-board-of-india-listing-obligations-and-disclosure-requirements-regulations-2015-last-amended-on-july-14-2026-_102974.html</x:v>
      </x:c>
      <x:c r="Q19" s="305" t="str">
        <x:v>High</x:v>
      </x:c>
      <x:c r="R19" s="305" t="str">
        <x:v>P2 MAPPED</x:v>
      </x:c>
      <x:c r="S19" s="305" t="str">
        <x:v>Validate evidence design and operating calendar</x:v>
      </x:c>
      <x:c r="T19" s="305" t="str">
        <x:f>IF(COUNTIF('P2 Source Disposition'!$A$5:$A$81,B19)&gt;0,"YES","NO")</x:f>
        <x:v>YES</x:v>
      </x:c>
      <x:c r="U19" s="305" t="str">
        <x:f>IF(COUNTIF($A$5:$A$176,A19)&gt;1,"DUPLICATE","")</x:f>
      </x:c>
    </x:row>
    <x:row r="20" ht="48" customHeight="1">
      <x:c r="A20" s="305" t="str">
        <x:v>CAP-LAW053|Reg. 20</x:v>
      </x:c>
      <x:c r="B20" s="305" t="str">
        <x:v>CAP-LAW053</x:v>
      </x:c>
      <x:c r="C20" s="305" t="str">
        <x:v>Securities and Exchange Board of India (Listing Obligations and Disclosure Requirements) Regulations, 2015 [last amended July 14, 2026]</x:v>
      </x:c>
      <x:c r="D20" s="305" t="str">
        <x:v>Reg. 20</x:v>
      </x:c>
      <x:c r="E20" s="305" t="str">
        <x:v>Constitute and operate the stakeholders relationship committee and review security-holder service matters.</x:v>
      </x:c>
      <x:c r="F20" s="305" t="str">
        <x:v>Listed entity / SRC</x:v>
      </x:c>
      <x:c r="G20" s="305" t="str">
        <x:v>GATE|EQUITY_MAIN or GATE|HVDLE</x:v>
      </x:c>
      <x:c r="H20" s="305" t="str">
        <x:v>Specified securities / HVDLE</x:v>
      </x:c>
      <x:c r="I20" s="305" t="str">
        <x:v>Governance chapter applies / grievances exist</x:v>
      </x:c>
      <x:c r="J20" s="305" t="str">
        <x:v>Apply current composition and meeting requirements.</x:v>
      </x:c>
      <x:c r="K20" s="305" t="str">
        <x:v>Continuous; periodic meetings</x:v>
      </x:c>
      <x:c r="L20" s="305" t="str">
        <x:v>Investor governance</x:v>
      </x:c>
      <x:c r="M20" s="305" t="str">
        <x:v>Track grievances, service requests and committee oversight.</x:v>
      </x:c>
      <x:c r="N20" s="305" t="str">
        <x:v>Operational complaint processing is separately mapped.</x:v>
      </x:c>
      <x:c r="O20" s="305" t="str">
        <x:v>Current as of 2026-09-06</x:v>
      </x:c>
      <x:c r="P20" s="305" t="str">
        <x:v>https://www.sebi.gov.in/legal/regulations/jul-2026/securities-and-exchange-board-of-india-listing-obligations-and-disclosure-requirements-regulations-2015-last-amended-on-july-14-2026-_102974.html</x:v>
      </x:c>
      <x:c r="Q20" s="305" t="str">
        <x:v>High</x:v>
      </x:c>
      <x:c r="R20" s="305" t="str">
        <x:v>P2 MAPPED</x:v>
      </x:c>
      <x:c r="S20" s="305" t="str">
        <x:v>Validate evidence design and operating calendar</x:v>
      </x:c>
      <x:c r="T20" s="305" t="str">
        <x:f>IF(COUNTIF('P2 Source Disposition'!$A$5:$A$81,B20)&gt;0,"YES","NO")</x:f>
        <x:v>YES</x:v>
      </x:c>
      <x:c r="U20" s="305" t="str">
        <x:f>IF(COUNTIF($A$5:$A$176,A20)&gt;1,"DUPLICATE","")</x:f>
      </x:c>
    </x:row>
    <x:row r="21" ht="48" customHeight="1">
      <x:c r="A21" s="305" t="str">
        <x:v>CAP-LAW053|Reg. 21</x:v>
      </x:c>
      <x:c r="B21" s="305" t="str">
        <x:v>CAP-LAW053</x:v>
      </x:c>
      <x:c r="C21" s="305" t="str">
        <x:v>Securities and Exchange Board of India (Listing Obligations and Disclosure Requirements) Regulations, 2015 [last amended July 14, 2026]</x:v>
      </x:c>
      <x:c r="D21" s="305" t="str">
        <x:v>Reg. 21</x:v>
      </x:c>
      <x:c r="E21" s="305" t="str">
        <x:v>Constitute and operate the risk management committee where the current applicability test is met.</x:v>
      </x:c>
      <x:c r="F21" s="305" t="str">
        <x:v>Listed entity / RMC</x:v>
      </x:c>
      <x:c r="G21" s="305" t="str">
        <x:v>GATE|EQUITY_MAIN</x:v>
      </x:c>
      <x:c r="H21" s="305" t="str">
        <x:v>Specified securities</x:v>
      </x:c>
      <x:c r="I21" s="305" t="str">
        <x:v>Entity falls within prescribed class/ranking</x:v>
      </x:c>
      <x:c r="J21" s="305" t="str">
        <x:v>Apply current ranking, composition and meeting rules.</x:v>
      </x:c>
      <x:c r="K21" s="305" t="str">
        <x:v>Continuous; periodic meetings</x:v>
      </x:c>
      <x:c r="L21" s="305" t="str">
        <x:v>Risk governance</x:v>
      </x:c>
      <x:c r="M21" s="305" t="str">
        <x:v>Document applicability, committee workplan, risks and minutes.</x:v>
      </x:c>
      <x:c r="N21" s="305" t="str">
        <x:v>Do not auto-apply to every listed entity.</x:v>
      </x:c>
      <x:c r="O21" s="305" t="str">
        <x:v>Current as of 2026-09-06</x:v>
      </x:c>
      <x:c r="P21" s="305" t="str">
        <x:v>https://www.sebi.gov.in/legal/regulations/jul-2026/securities-and-exchange-board-of-india-listing-obligations-and-disclosure-requirements-regulations-2015-last-amended-on-july-14-2026-_102974.html</x:v>
      </x:c>
      <x:c r="Q21" s="305" t="str">
        <x:v>High</x:v>
      </x:c>
      <x:c r="R21" s="305" t="str">
        <x:v>P2 MAPPED</x:v>
      </x:c>
      <x:c r="S21" s="305" t="str">
        <x:v>Validate evidence design and operating calendar</x:v>
      </x:c>
      <x:c r="T21" s="305" t="str">
        <x:f>IF(COUNTIF('P2 Source Disposition'!$A$5:$A$81,B21)&gt;0,"YES","NO")</x:f>
        <x:v>YES</x:v>
      </x:c>
      <x:c r="U21" s="305" t="str">
        <x:f>IF(COUNTIF($A$5:$A$176,A21)&gt;1,"DUPLICATE","")</x:f>
      </x:c>
    </x:row>
    <x:row r="22" ht="48" customHeight="1">
      <x:c r="A22" s="305" t="str">
        <x:v>CAP-LAW053|Reg. 22</x:v>
      </x:c>
      <x:c r="B22" s="305" t="str">
        <x:v>CAP-LAW053</x:v>
      </x:c>
      <x:c r="C22" s="305" t="str">
        <x:v>Securities and Exchange Board of India (Listing Obligations and Disclosure Requirements) Regulations, 2015 [last amended July 14, 2026]</x:v>
      </x:c>
      <x:c r="D22" s="305" t="str">
        <x:v>Reg. 22</x:v>
      </x:c>
      <x:c r="E22" s="305" t="str">
        <x:v>Maintain a vigil mechanism for directors and employees.</x:v>
      </x:c>
      <x:c r="F22" s="305" t="str">
        <x:v>Listed entity</x:v>
      </x:c>
      <x:c r="G22" s="305" t="str">
        <x:v>GATE|EQUITY_MAIN or GATE|HVDLE</x:v>
      </x:c>
      <x:c r="H22" s="305" t="str">
        <x:v>Specified securities / HVDLE</x:v>
      </x:c>
      <x:c r="I22" s="305" t="str">
        <x:v>Governance chapter applies</x:v>
      </x:c>
      <x:c r="J22" s="305" t="str">
        <x:v>Provide safeguards and audit-committee access as prescribed.</x:v>
      </x:c>
      <x:c r="K22" s="305" t="str">
        <x:v>Continuous</x:v>
      </x:c>
      <x:c r="L22" s="305" t="str">
        <x:v>Whistleblowing</x:v>
      </x:c>
      <x:c r="M22" s="305" t="str">
        <x:v>Operate and disclose the vigil mechanism and investigate reports.</x:v>
      </x:c>
      <x:c r="N22" s="305" t="str">
        <x:v>Common Corporate Core mechanism may be reused if requirements are met.</x:v>
      </x:c>
      <x:c r="O22" s="305" t="str">
        <x:v>Current as of 2026-09-06</x:v>
      </x:c>
      <x:c r="P22" s="305" t="str">
        <x:v>https://www.sebi.gov.in/legal/regulations/jul-2026/securities-and-exchange-board-of-india-listing-obligations-and-disclosure-requirements-regulations-2015-last-amended-on-july-14-2026-_102974.html</x:v>
      </x:c>
      <x:c r="Q22" s="305" t="str">
        <x:v>High</x:v>
      </x:c>
      <x:c r="R22" s="305" t="str">
        <x:v>P2 MAPPED</x:v>
      </x:c>
      <x:c r="S22" s="305" t="str">
        <x:v>Validate evidence design and operating calendar</x:v>
      </x:c>
      <x:c r="T22" s="305" t="str">
        <x:f>IF(COUNTIF('P2 Source Disposition'!$A$5:$A$81,B22)&gt;0,"YES","NO")</x:f>
        <x:v>YES</x:v>
      </x:c>
      <x:c r="U22" s="305" t="str">
        <x:f>IF(COUNTIF($A$5:$A$176,A22)&gt;1,"DUPLICATE","")</x:f>
      </x:c>
    </x:row>
    <x:row r="23" ht="48" customHeight="1">
      <x:c r="A23" s="305" t="str">
        <x:v>CAP-LAW053|Reg. 23(1)</x:v>
      </x:c>
      <x:c r="B23" s="305" t="str">
        <x:v>CAP-LAW053</x:v>
      </x:c>
      <x:c r="C23" s="305" t="str">
        <x:v>Securities and Exchange Board of India (Listing Obligations and Disclosure Requirements) Regulations, 2015 [last amended July 14, 2026]</x:v>
      </x:c>
      <x:c r="D23" s="305" t="str">
        <x:v>Reg. 23(1)</x:v>
      </x:c>
      <x:c r="E23" s="305" t="str">
        <x:v>Adopt and periodically review a policy on materiality of related-party transactions and dealing with related parties.</x:v>
      </x:c>
      <x:c r="F23" s="305" t="str">
        <x:v>Listed entity / board</x:v>
      </x:c>
      <x:c r="G23" s="305" t="str">
        <x:v>GATE|EQUITY_MAIN or GATE|HVDLE</x:v>
      </x:c>
      <x:c r="H23" s="305" t="str">
        <x:v>Specified securities / HVDLE</x:v>
      </x:c>
      <x:c r="I23" s="305" t="str">
        <x:v>Governance chapter applies</x:v>
      </x:c>
      <x:c r="J23" s="305" t="str">
        <x:v>Use current materiality thresholds and review cycle.</x:v>
      </x:c>
      <x:c r="K23" s="305" t="str">
        <x:v>Periodic / on policy change</x:v>
      </x:c>
      <x:c r="L23" s="305" t="str">
        <x:v>Related parties</x:v>
      </x:c>
      <x:c r="M23" s="305" t="str">
        <x:v>Maintain the board-approved policy and threshold assessment.</x:v>
      </x:c>
      <x:c r="N23" s="305" t="str">
        <x:v>Companies Act RPT policy is not duplicated.</x:v>
      </x:c>
      <x:c r="O23" s="305" t="str">
        <x:v>Current as of 2026-09-06</x:v>
      </x:c>
      <x:c r="P23" s="305" t="str">
        <x:v>https://www.sebi.gov.in/legal/regulations/jul-2026/securities-and-exchange-board-of-india-listing-obligations-and-disclosure-requirements-regulations-2015-last-amended-on-july-14-2026-_102974.html</x:v>
      </x:c>
      <x:c r="Q23" s="305" t="str">
        <x:v>High</x:v>
      </x:c>
      <x:c r="R23" s="305" t="str">
        <x:v>P2 MAPPED</x:v>
      </x:c>
      <x:c r="S23" s="305" t="str">
        <x:v>Validate evidence design and operating calendar</x:v>
      </x:c>
      <x:c r="T23" s="305" t="str">
        <x:f>IF(COUNTIF('P2 Source Disposition'!$A$5:$A$81,B23)&gt;0,"YES","NO")</x:f>
        <x:v>YES</x:v>
      </x:c>
      <x:c r="U23" s="305" t="str">
        <x:f>IF(COUNTIF($A$5:$A$176,A23)&gt;1,"DUPLICATE","")</x:f>
      </x:c>
    </x:row>
    <x:row r="24" ht="48" customHeight="1">
      <x:c r="A24" s="305" t="str">
        <x:v>CAP-LAW053|Reg. 23(2)-(4)</x:v>
      </x:c>
      <x:c r="B24" s="305" t="str">
        <x:v>CAP-LAW053</x:v>
      </x:c>
      <x:c r="C24" s="305" t="str">
        <x:v>Securities and Exchange Board of India (Listing Obligations and Disclosure Requirements) Regulations, 2015 [last amended July 14, 2026]</x:v>
      </x:c>
      <x:c r="D24" s="305" t="str">
        <x:v>Reg. 23(2)-(4)</x:v>
      </x:c>
      <x:c r="E24" s="305" t="str">
        <x:v>Obtain the required audit-committee and shareholder approvals before entering applicable related-party transactions.</x:v>
      </x:c>
      <x:c r="F24" s="305" t="str">
        <x:v>Listed entity / audit committee / shareholders</x:v>
      </x:c>
      <x:c r="G24" s="305" t="str">
        <x:v>GATE|EQUITY_MAIN or GATE|HVDLE</x:v>
      </x:c>
      <x:c r="H24" s="305" t="str">
        <x:v>Specified securities / HVDLE</x:v>
      </x:c>
      <x:c r="I24" s="305" t="str">
        <x:v>RPT proposed</x:v>
      </x:c>
      <x:c r="J24" s="305" t="str">
        <x:v>Apply omnibus, materiality, voting and exemption provisions.</x:v>
      </x:c>
      <x:c r="K24" s="305" t="str">
        <x:v>Before transaction; ratification only where allowed</x:v>
      </x:c>
      <x:c r="L24" s="305" t="str">
        <x:v>Related parties</x:v>
      </x:c>
      <x:c r="M24" s="305" t="str">
        <x:v>Route each transaction through the correct approval path.</x:v>
      </x:c>
      <x:c r="N24" s="305" t="str">
        <x:v>Threshold and exemption tests stay in the transaction file.</x:v>
      </x:c>
      <x:c r="O24" s="305" t="str">
        <x:v>Current as of 2026-09-06</x:v>
      </x:c>
      <x:c r="P24" s="305" t="str">
        <x:v>https://www.sebi.gov.in/legal/regulations/jul-2026/securities-and-exchange-board-of-india-listing-obligations-and-disclosure-requirements-regulations-2015-last-amended-on-july-14-2026-_102974.html</x:v>
      </x:c>
      <x:c r="Q24" s="305" t="str">
        <x:v>High</x:v>
      </x:c>
      <x:c r="R24" s="305" t="str">
        <x:v>P2 MAPPED</x:v>
      </x:c>
      <x:c r="S24" s="305" t="str">
        <x:v>Validate evidence design and operating calendar</x:v>
      </x:c>
      <x:c r="T24" s="305" t="str">
        <x:f>IF(COUNTIF('P2 Source Disposition'!$A$5:$A$81,B24)&gt;0,"YES","NO")</x:f>
        <x:v>YES</x:v>
      </x:c>
      <x:c r="U24" s="305" t="str">
        <x:f>IF(COUNTIF($A$5:$A$176,A24)&gt;1,"DUPLICATE","")</x:f>
      </x:c>
    </x:row>
    <x:row r="25" ht="48" customHeight="1">
      <x:c r="A25" s="305" t="str">
        <x:v>CAP-LAW053|Reg. 23(9)</x:v>
      </x:c>
      <x:c r="B25" s="305" t="str">
        <x:v>CAP-LAW053</x:v>
      </x:c>
      <x:c r="C25" s="305" t="str">
        <x:v>Securities and Exchange Board of India (Listing Obligations and Disclosure Requirements) Regulations, 2015 [last amended July 14, 2026]</x:v>
      </x:c>
      <x:c r="D25" s="305" t="str">
        <x:v>Reg. 23(9)</x:v>
      </x:c>
      <x:c r="E25" s="305" t="str">
        <x:v>Disclose related-party transactions in the prescribed format.</x:v>
      </x:c>
      <x:c r="F25" s="305" t="str">
        <x:v>Listed entity</x:v>
      </x:c>
      <x:c r="G25" s="305" t="str">
        <x:v>GATE|EQUITY_MAIN or GATE|HVDLE</x:v>
      </x:c>
      <x:c r="H25" s="305" t="str">
        <x:v>Specified securities / HVDLE</x:v>
      </x:c>
      <x:c r="I25" s="305" t="str">
        <x:v>Periodic RPT disclosure due</x:v>
      </x:c>
      <x:c r="J25" s="305" t="str">
        <x:v>Use current SEBI/exchange format and timing.</x:v>
      </x:c>
      <x:c r="K25" s="305" t="str">
        <x:v>Periodic as prescribed</x:v>
      </x:c>
      <x:c r="L25" s="305" t="str">
        <x:v>Disclosure</x:v>
      </x:c>
      <x:c r="M25" s="305" t="str">
        <x:v>File and publish the RPT disclosure with acknowledgement.</x:v>
      </x:c>
      <x:c r="N25" s="305" t="str">
        <x:v>CAP-LAW083 may prescribe the current format.</x:v>
      </x:c>
      <x:c r="O25" s="305" t="str">
        <x:v>Current as of 2026-09-06</x:v>
      </x:c>
      <x:c r="P25" s="305" t="str">
        <x:v>https://www.sebi.gov.in/legal/regulations/jul-2026/securities-and-exchange-board-of-india-listing-obligations-and-disclosure-requirements-regulations-2015-last-amended-on-july-14-2026-_102974.html</x:v>
      </x:c>
      <x:c r="Q25" s="305" t="str">
        <x:v>High</x:v>
      </x:c>
      <x:c r="R25" s="305" t="str">
        <x:v>P2 MAPPED</x:v>
      </x:c>
      <x:c r="S25" s="305" t="str">
        <x:v>Validate evidence design and operating calendar</x:v>
      </x:c>
      <x:c r="T25" s="305" t="str">
        <x:f>IF(COUNTIF('P2 Source Disposition'!$A$5:$A$81,B25)&gt;0,"YES","NO")</x:f>
        <x:v>YES</x:v>
      </x:c>
      <x:c r="U25" s="305" t="str">
        <x:f>IF(COUNTIF($A$5:$A$176,A25)&gt;1,"DUPLICATE","")</x:f>
      </x:c>
    </x:row>
    <x:row r="26" ht="48" customHeight="1">
      <x:c r="A26" s="305" t="str">
        <x:v>CAP-LAW053|Reg. 24(1)</x:v>
      </x:c>
      <x:c r="B26" s="305" t="str">
        <x:v>CAP-LAW053</x:v>
      </x:c>
      <x:c r="C26" s="305" t="str">
        <x:v>Securities and Exchange Board of India (Listing Obligations and Disclosure Requirements) Regulations, 2015 [last amended July 14, 2026]</x:v>
      </x:c>
      <x:c r="D26" s="305" t="str">
        <x:v>Reg. 24(1)</x:v>
      </x:c>
      <x:c r="E26" s="305" t="str">
        <x:v>Ensure the board of an unlisted material subsidiary includes the independent director required by LODR.</x:v>
      </x:c>
      <x:c r="F26" s="305" t="str">
        <x:v>Listed entity / material unlisted subsidiary</x:v>
      </x:c>
      <x:c r="G26" s="305" t="str">
        <x:v>GATE|MATERIAL_SUB</x:v>
      </x:c>
      <x:c r="H26" s="305" t="str">
        <x:v>Material unlisted subsidiary</x:v>
      </x:c>
      <x:c r="I26" s="305" t="str">
        <x:v>Subsidiary meets current materiality test</x:v>
      </x:c>
      <x:c r="J26" s="305" t="str">
        <x:v>Apply location, definition and exemption conditions in current text.</x:v>
      </x:c>
      <x:c r="K26" s="305" t="str">
        <x:v>Continuous while gate remains true</x:v>
      </x:c>
      <x:c r="L26" s="305" t="str">
        <x:v>Subsidiary governance</x:v>
      </x:c>
      <x:c r="M26" s="305" t="str">
        <x:v>Track materiality and board composition of the affected subsidiary.</x:v>
      </x:c>
      <x:c r="N26" s="305" t="str">
        <x:v>Flow-down only; subsidiary is not classified as listed.</x:v>
      </x:c>
      <x:c r="O26" s="305" t="str">
        <x:v>Current as of 2026-09-06</x:v>
      </x:c>
      <x:c r="P26" s="305" t="str">
        <x:v>https://www.sebi.gov.in/legal/regulations/jul-2026/securities-and-exchange-board-of-india-listing-obligations-and-disclosure-requirements-regulations-2015-last-amended-on-july-14-2026-_102974.html</x:v>
      </x:c>
      <x:c r="Q26" s="305" t="str">
        <x:v>High</x:v>
      </x:c>
      <x:c r="R26" s="305" t="str">
        <x:v>P2 MAPPED</x:v>
      </x:c>
      <x:c r="S26" s="305" t="str">
        <x:v>Validate evidence design and operating calendar</x:v>
      </x:c>
      <x:c r="T26" s="305" t="str">
        <x:f>IF(COUNTIF('P2 Source Disposition'!$A$5:$A$81,B26)&gt;0,"YES","NO")</x:f>
        <x:v>YES</x:v>
      </x:c>
      <x:c r="U26" s="305" t="str">
        <x:f>IF(COUNTIF($A$5:$A$176,A26)&gt;1,"DUPLICATE","")</x:f>
      </x:c>
    </x:row>
    <x:row r="27" ht="48" customHeight="1">
      <x:c r="A27" s="305" t="str">
        <x:v>CAP-LAW053|Reg. 24(2)</x:v>
      </x:c>
      <x:c r="B27" s="305" t="str">
        <x:v>CAP-LAW053</x:v>
      </x:c>
      <x:c r="C27" s="305" t="str">
        <x:v>Securities and Exchange Board of India (Listing Obligations and Disclosure Requirements) Regulations, 2015 [last amended July 14, 2026]</x:v>
      </x:c>
      <x:c r="D27" s="305" t="str">
        <x:v>Reg. 24(2)</x:v>
      </x:c>
      <x:c r="E27" s="305" t="str">
        <x:v>Have the listed entity audit committee review the financial statements and investments of unlisted subsidiaries as prescribed.</x:v>
      </x:c>
      <x:c r="F27" s="305" t="str">
        <x:v>Listed entity / audit committee</x:v>
      </x:c>
      <x:c r="G27" s="305" t="str">
        <x:v>GATE|MATERIAL_SUB</x:v>
      </x:c>
      <x:c r="H27" s="305" t="str">
        <x:v>Unlisted subsidiary</x:v>
      </x:c>
      <x:c r="I27" s="305" t="str">
        <x:v>Specified review cycle</x:v>
      </x:c>
      <x:c r="J27" s="305" t="str">
        <x:v>Scope is the subsidiary information identified by the provision.</x:v>
      </x:c>
      <x:c r="K27" s="305" t="str">
        <x:v>Periodic</x:v>
      </x:c>
      <x:c r="L27" s="305" t="str">
        <x:v>Subsidiary oversight</x:v>
      </x:c>
      <x:c r="M27" s="305" t="str">
        <x:v>Table the required subsidiary financial and investment information.</x:v>
      </x:c>
      <x:c r="N27" s="305" t="str">
        <x:v>This is a parent-listed-entity duty.</x:v>
      </x:c>
      <x:c r="O27" s="305" t="str">
        <x:v>Current as of 2026-09-06</x:v>
      </x:c>
      <x:c r="P27" s="305" t="str">
        <x:v>https://www.sebi.gov.in/legal/regulations/jul-2026/securities-and-exchange-board-of-india-listing-obligations-and-disclosure-requirements-regulations-2015-last-amended-on-july-14-2026-_102974.html</x:v>
      </x:c>
      <x:c r="Q27" s="305" t="str">
        <x:v>High</x:v>
      </x:c>
      <x:c r="R27" s="305" t="str">
        <x:v>P2 MAPPED</x:v>
      </x:c>
      <x:c r="S27" s="305" t="str">
        <x:v>Validate evidence design and operating calendar</x:v>
      </x:c>
      <x:c r="T27" s="305" t="str">
        <x:f>IF(COUNTIF('P2 Source Disposition'!$A$5:$A$81,B27)&gt;0,"YES","NO")</x:f>
        <x:v>YES</x:v>
      </x:c>
      <x:c r="U27" s="305" t="str">
        <x:f>IF(COUNTIF($A$5:$A$176,A27)&gt;1,"DUPLICATE","")</x:f>
      </x:c>
    </x:row>
    <x:row r="28" ht="48" customHeight="1">
      <x:c r="A28" s="305" t="str">
        <x:v>CAP-LAW053|Reg. 24(3)</x:v>
      </x:c>
      <x:c r="B28" s="305" t="str">
        <x:v>CAP-LAW053</x:v>
      </x:c>
      <x:c r="C28" s="305" t="str">
        <x:v>Securities and Exchange Board of India (Listing Obligations and Disclosure Requirements) Regulations, 2015 [last amended July 14, 2026]</x:v>
      </x:c>
      <x:c r="D28" s="305" t="str">
        <x:v>Reg. 24(3)</x:v>
      </x:c>
      <x:c r="E28" s="305" t="str">
        <x:v>Place minutes of unlisted-subsidiary board meetings before the listed entity board.</x:v>
      </x:c>
      <x:c r="F28" s="305" t="str">
        <x:v>Listed entity / board</x:v>
      </x:c>
      <x:c r="G28" s="305" t="str">
        <x:v>GATE|MATERIAL_SUB</x:v>
      </x:c>
      <x:c r="H28" s="305" t="str">
        <x:v>Unlisted subsidiary</x:v>
      </x:c>
      <x:c r="I28" s="305" t="str">
        <x:v>Subsidiary board meeting held</x:v>
      </x:c>
      <x:c r="J28" s="305" t="str">
        <x:v>All unlisted subsidiaries within the clause scope.</x:v>
      </x:c>
      <x:c r="K28" s="305" t="str">
        <x:v>At listed-entity board cycle</x:v>
      </x:c>
      <x:c r="L28" s="305" t="str">
        <x:v>Subsidiary oversight</x:v>
      </x:c>
      <x:c r="M28" s="305" t="str">
        <x:v>Obtain and table subsidiary board minutes.</x:v>
      </x:c>
      <x:c r="N28" s="305" t="str">
        <x:v>Do not convert subsidiary governance generally into LODR duties.</x:v>
      </x:c>
      <x:c r="O28" s="305" t="str">
        <x:v>Current as of 2026-09-06</x:v>
      </x:c>
      <x:c r="P28" s="305" t="str">
        <x:v>https://www.sebi.gov.in/legal/regulations/jul-2026/securities-and-exchange-board-of-india-listing-obligations-and-disclosure-requirements-regulations-2015-last-amended-on-july-14-2026-_102974.html</x:v>
      </x:c>
      <x:c r="Q28" s="305" t="str">
        <x:v>High</x:v>
      </x:c>
      <x:c r="R28" s="305" t="str">
        <x:v>P2 MAPPED</x:v>
      </x:c>
      <x:c r="S28" s="305" t="str">
        <x:v>Validate evidence design and operating calendar</x:v>
      </x:c>
      <x:c r="T28" s="305" t="str">
        <x:f>IF(COUNTIF('P2 Source Disposition'!$A$5:$A$81,B28)&gt;0,"YES","NO")</x:f>
        <x:v>YES</x:v>
      </x:c>
      <x:c r="U28" s="305" t="str">
        <x:f>IF(COUNTIF($A$5:$A$176,A28)&gt;1,"DUPLICATE","")</x:f>
      </x:c>
    </x:row>
    <x:row r="29" ht="48" customHeight="1">
      <x:c r="A29" s="305" t="str">
        <x:v>CAP-LAW053|Reg. 24(4)</x:v>
      </x:c>
      <x:c r="B29" s="305" t="str">
        <x:v>CAP-LAW053</x:v>
      </x:c>
      <x:c r="C29" s="305" t="str">
        <x:v>Securities and Exchange Board of India (Listing Obligations and Disclosure Requirements) Regulations, 2015 [last amended July 14, 2026]</x:v>
      </x:c>
      <x:c r="D29" s="305" t="str">
        <x:v>Reg. 24(4)</x:v>
      </x:c>
      <x:c r="E29" s="305" t="str">
        <x:v>Bring significant transactions and arrangements of unlisted subsidiaries to the listed entity board.</x:v>
      </x:c>
      <x:c r="F29" s="305" t="str">
        <x:v>Listed entity / board</x:v>
      </x:c>
      <x:c r="G29" s="305" t="str">
        <x:v>GATE|MATERIAL_SUB</x:v>
      </x:c>
      <x:c r="H29" s="305" t="str">
        <x:v>Unlisted subsidiary</x:v>
      </x:c>
      <x:c r="I29" s="305" t="str">
        <x:v>Significant subsidiary transaction/arrangement</x:v>
      </x:c>
      <x:c r="J29" s="305" t="str">
        <x:v>Apply the percentage definition in the provision.</x:v>
      </x:c>
      <x:c r="K29" s="305" t="str">
        <x:v>At occurrence / board cycle</x:v>
      </x:c>
      <x:c r="L29" s="305" t="str">
        <x:v>Subsidiary oversight</x:v>
      </x:c>
      <x:c r="M29" s="305" t="str">
        <x:v>Identify, report and minute significant subsidiary transactions.</x:v>
      </x:c>
      <x:c r="N29" s="305" t="str">
        <x:v>Threshold must be calculated from current subsidiary metrics.</x:v>
      </x:c>
      <x:c r="O29" s="305" t="str">
        <x:v>Current as of 2026-09-06</x:v>
      </x:c>
      <x:c r="P29" s="305" t="str">
        <x:v>https://www.sebi.gov.in/legal/regulations/jul-2026/securities-and-exchange-board-of-india-listing-obligations-and-disclosure-requirements-regulations-2015-last-amended-on-july-14-2026-_102974.html</x:v>
      </x:c>
      <x:c r="Q29" s="305" t="str">
        <x:v>High</x:v>
      </x:c>
      <x:c r="R29" s="305" t="str">
        <x:v>P2 MAPPED</x:v>
      </x:c>
      <x:c r="S29" s="305" t="str">
        <x:v>Validate evidence design and operating calendar</x:v>
      </x:c>
      <x:c r="T29" s="305" t="str">
        <x:f>IF(COUNTIF('P2 Source Disposition'!$A$5:$A$81,B29)&gt;0,"YES","NO")</x:f>
        <x:v>YES</x:v>
      </x:c>
      <x:c r="U29" s="305" t="str">
        <x:f>IF(COUNTIF($A$5:$A$176,A29)&gt;1,"DUPLICATE","")</x:f>
      </x:c>
    </x:row>
    <x:row r="30" ht="48" customHeight="1">
      <x:c r="A30" s="305" t="str">
        <x:v>CAP-LAW053|Reg. 24(5)-(6)</x:v>
      </x:c>
      <x:c r="B30" s="305" t="str">
        <x:v>CAP-LAW053</x:v>
      </x:c>
      <x:c r="C30" s="305" t="str">
        <x:v>Securities and Exchange Board of India (Listing Obligations and Disclosure Requirements) Regulations, 2015 [last amended July 14, 2026]</x:v>
      </x:c>
      <x:c r="D30" s="305" t="str">
        <x:v>Reg. 24(5)-(6)</x:v>
      </x:c>
      <x:c r="E30" s="305" t="str">
        <x:v>Obtain required shareholder approval before disposal of shares or assets of a material subsidiary beyond the permitted limits.</x:v>
      </x:c>
      <x:c r="F30" s="305" t="str">
        <x:v>Listed entity</x:v>
      </x:c>
      <x:c r="G30" s="305" t="str">
        <x:v>GATE|MATERIAL_SUB</x:v>
      </x:c>
      <x:c r="H30" s="305" t="str">
        <x:v>Material subsidiary</x:v>
      </x:c>
      <x:c r="I30" s="305" t="str">
        <x:v>Proposed disposal / loss of control</x:v>
      </x:c>
      <x:c r="J30" s="305" t="str">
        <x:v>Apply ordinary-course, scheme and stated exception provisions.</x:v>
      </x:c>
      <x:c r="K30" s="305" t="str">
        <x:v>Before disposal</x:v>
      </x:c>
      <x:c r="L30" s="305" t="str">
        <x:v>Corporate action</x:v>
      </x:c>
      <x:c r="M30" s="305" t="str">
        <x:v>Perform threshold test and complete approval before execution.</x:v>
      </x:c>
      <x:c r="N30" s="305" t="str">
        <x:v>Only the specified disposal flow-down applies.</x:v>
      </x:c>
      <x:c r="O30" s="305" t="str">
        <x:v>Current as of 2026-09-06</x:v>
      </x:c>
      <x:c r="P30" s="305" t="str">
        <x:v>https://www.sebi.gov.in/legal/regulations/jul-2026/securities-and-exchange-board-of-india-listing-obligations-and-disclosure-requirements-regulations-2015-last-amended-on-july-14-2026-_102974.html</x:v>
      </x:c>
      <x:c r="Q30" s="305" t="str">
        <x:v>High</x:v>
      </x:c>
      <x:c r="R30" s="305" t="str">
        <x:v>P2 MAPPED</x:v>
      </x:c>
      <x:c r="S30" s="305" t="str">
        <x:v>Validate evidence design and operating calendar</x:v>
      </x:c>
      <x:c r="T30" s="305" t="str">
        <x:f>IF(COUNTIF('P2 Source Disposition'!$A$5:$A$81,B30)&gt;0,"YES","NO")</x:f>
        <x:v>YES</x:v>
      </x:c>
      <x:c r="U30" s="305" t="str">
        <x:f>IF(COUNTIF($A$5:$A$176,A30)&gt;1,"DUPLICATE","")</x:f>
      </x:c>
    </x:row>
    <x:row r="31" ht="48" customHeight="1">
      <x:c r="A31" s="305" t="str">
        <x:v>CAP-LAW053|Reg. 24A</x:v>
      </x:c>
      <x:c r="B31" s="305" t="str">
        <x:v>CAP-LAW053</x:v>
      </x:c>
      <x:c r="C31" s="305" t="str">
        <x:v>Securities and Exchange Board of India (Listing Obligations and Disclosure Requirements) Regulations, 2015 [last amended July 14, 2026]</x:v>
      </x:c>
      <x:c r="D31" s="305" t="str">
        <x:v>Reg. 24A</x:v>
      </x:c>
      <x:c r="E31" s="305" t="str">
        <x:v>Ensure the listed entity and covered material unlisted Indian subsidiaries undergo secretarial audit and provide the required reports/compliance filing.</x:v>
      </x:c>
      <x:c r="F31" s="305" t="str">
        <x:v>Listed entity / material unlisted Indian subsidiary</x:v>
      </x:c>
      <x:c r="G31" s="305" t="str">
        <x:v>GATE|MATERIAL_SUB or GATE|EQUITY_MAIN</x:v>
      </x:c>
      <x:c r="H31" s="305" t="str">
        <x:v>Specified securities / covered subsidiary</x:v>
      </x:c>
      <x:c r="I31" s="305" t="str">
        <x:v>Annual audit and filing cycle</x:v>
      </x:c>
      <x:c r="J31" s="305" t="str">
        <x:v>Apply current entity coverage, format and due date.</x:v>
      </x:c>
      <x:c r="K31" s="305" t="str">
        <x:v>Annual</x:v>
      </x:c>
      <x:c r="L31" s="305" t="str">
        <x:v>Secretarial compliance</x:v>
      </x:c>
      <x:c r="M31" s="305" t="str">
        <x:v>Appoint eligible auditor, complete audit and file/annex the prescribed reports.</x:v>
      </x:c>
      <x:c r="N31" s="305" t="str">
        <x:v>Subsidiary coverage is clause-specific, not full listing status.</x:v>
      </x:c>
      <x:c r="O31" s="305" t="str">
        <x:v>Current as of 2026-09-06</x:v>
      </x:c>
      <x:c r="P31" s="305" t="str">
        <x:v>https://www.sebi.gov.in/legal/regulations/jul-2026/securities-and-exchange-board-of-india-listing-obligations-and-disclosure-requirements-regulations-2015-last-amended-on-july-14-2026-_102974.html</x:v>
      </x:c>
      <x:c r="Q31" s="305" t="str">
        <x:v>High</x:v>
      </x:c>
      <x:c r="R31" s="305" t="str">
        <x:v>P2 MAPPED</x:v>
      </x:c>
      <x:c r="S31" s="305" t="str">
        <x:v>Validate evidence design and operating calendar</x:v>
      </x:c>
      <x:c r="T31" s="305" t="str">
        <x:f>IF(COUNTIF('P2 Source Disposition'!$A$5:$A$81,B31)&gt;0,"YES","NO")</x:f>
        <x:v>YES</x:v>
      </x:c>
      <x:c r="U31" s="305" t="str">
        <x:f>IF(COUNTIF($A$5:$A$176,A31)&gt;1,"DUPLICATE","")</x:f>
      </x:c>
    </x:row>
    <x:row r="32" ht="48" customHeight="1">
      <x:c r="A32" s="305" t="str">
        <x:v>CAP-LAW053|Reg. 25</x:v>
      </x:c>
      <x:c r="B32" s="305" t="str">
        <x:v>CAP-LAW053</x:v>
      </x:c>
      <x:c r="C32" s="305" t="str">
        <x:v>Securities and Exchange Board of India (Listing Obligations and Disclosure Requirements) Regulations, 2015 [last amended July 14, 2026]</x:v>
      </x:c>
      <x:c r="D32" s="305" t="str">
        <x:v>Reg. 25</x:v>
      </x:c>
      <x:c r="E32" s="305" t="str">
        <x:v>Comply with appointment, tenure, meeting, liability, familiarisation and other applicable independent-director requirements.</x:v>
      </x:c>
      <x:c r="F32" s="305" t="str">
        <x:v>Listed entity / independent directors</x:v>
      </x:c>
      <x:c r="G32" s="305" t="str">
        <x:v>GATE|EQUITY_MAIN or GATE|HVDLE</x:v>
      </x:c>
      <x:c r="H32" s="305" t="str">
        <x:v>Specified securities / HVDLE</x:v>
      </x:c>
      <x:c r="I32" s="305" t="str">
        <x:v>Governance chapter applies</x:v>
      </x:c>
      <x:c r="J32" s="305" t="str">
        <x:v>Apply current exemptions and transition provisions.</x:v>
      </x:c>
      <x:c r="K32" s="305" t="str">
        <x:v>Continuous / annual</x:v>
      </x:c>
      <x:c r="L32" s="305" t="str">
        <x:v>Board governance</x:v>
      </x:c>
      <x:c r="M32" s="305" t="str">
        <x:v>Maintain appointment and annual compliance evidence for independent directors.</x:v>
      </x:c>
      <x:c r="N32" s="305" t="str">
        <x:v>Companies Act duties are referenced through Common Corporate Core.</x:v>
      </x:c>
      <x:c r="O32" s="305" t="str">
        <x:v>Current as of 2026-09-06</x:v>
      </x:c>
      <x:c r="P32" s="305" t="str">
        <x:v>https://www.sebi.gov.in/legal/regulations/jul-2026/securities-and-exchange-board-of-india-listing-obligations-and-disclosure-requirements-regulations-2015-last-amended-on-july-14-2026-_102974.html</x:v>
      </x:c>
      <x:c r="Q32" s="305" t="str">
        <x:v>High</x:v>
      </x:c>
      <x:c r="R32" s="305" t="str">
        <x:v>P2 MAPPED</x:v>
      </x:c>
      <x:c r="S32" s="305" t="str">
        <x:v>Validate evidence design and operating calendar</x:v>
      </x:c>
      <x:c r="T32" s="305" t="str">
        <x:f>IF(COUNTIF('P2 Source Disposition'!$A$5:$A$81,B32)&gt;0,"YES","NO")</x:f>
        <x:v>YES</x:v>
      </x:c>
      <x:c r="U32" s="305" t="str">
        <x:f>IF(COUNTIF($A$5:$A$176,A32)&gt;1,"DUPLICATE","")</x:f>
      </x:c>
    </x:row>
    <x:row r="33" ht="48" customHeight="1">
      <x:c r="A33" s="305" t="str">
        <x:v>CAP-LAW053|Reg. 26</x:v>
      </x:c>
      <x:c r="B33" s="305" t="str">
        <x:v>CAP-LAW053</x:v>
      </x:c>
      <x:c r="C33" s="305" t="str">
        <x:v>Securities and Exchange Board of India (Listing Obligations and Disclosure Requirements) Regulations, 2015 [last amended July 14, 2026]</x:v>
      </x:c>
      <x:c r="D33" s="305" t="str">
        <x:v>Reg. 26</x:v>
      </x:c>
      <x:c r="E33" s="305" t="str">
        <x:v>Comply with applicable obligations of directors and senior management, including code-of-conduct and disclosure controls.</x:v>
      </x:c>
      <x:c r="F33" s="305" t="str">
        <x:v>Directors / senior management / listed entity</x:v>
      </x:c>
      <x:c r="G33" s="305" t="str">
        <x:v>GATE|EQUITY_MAIN or GATE|HVDLE</x:v>
      </x:c>
      <x:c r="H33" s="305" t="str">
        <x:v>Specified securities / HVDLE</x:v>
      </x:c>
      <x:c r="I33" s="305" t="str">
        <x:v>Governance chapter applies</x:v>
      </x:c>
      <x:c r="J33" s="305" t="str">
        <x:v>Apply current conflict, compensation and disclosure clauses.</x:v>
      </x:c>
      <x:c r="K33" s="305" t="str">
        <x:v>Continuous / annual declarations</x:v>
      </x:c>
      <x:c r="L33" s="305" t="str">
        <x:v>Conduct</x:v>
      </x:c>
      <x:c r="M33" s="305" t="str">
        <x:v>Obtain declarations and evidence code compliance.</x:v>
      </x:c>
      <x:c r="N33" s="305" t="str">
        <x:v>Role-specific disclosures are not treated as issuer acts where the duty holder is personal.</x:v>
      </x:c>
      <x:c r="O33" s="305" t="str">
        <x:v>Current as of 2026-09-06</x:v>
      </x:c>
      <x:c r="P33" s="305" t="str">
        <x:v>https://www.sebi.gov.in/legal/regulations/jul-2026/securities-and-exchange-board-of-india-listing-obligations-and-disclosure-requirements-regulations-2015-last-amended-on-july-14-2026-_102974.html</x:v>
      </x:c>
      <x:c r="Q33" s="305" t="str">
        <x:v>High</x:v>
      </x:c>
      <x:c r="R33" s="305" t="str">
        <x:v>P2 MAPPED</x:v>
      </x:c>
      <x:c r="S33" s="305" t="str">
        <x:v>Validate evidence design and operating calendar</x:v>
      </x:c>
      <x:c r="T33" s="305" t="str">
        <x:f>IF(COUNTIF('P2 Source Disposition'!$A$5:$A$81,B33)&gt;0,"YES","NO")</x:f>
        <x:v>YES</x:v>
      </x:c>
      <x:c r="U33" s="305" t="str">
        <x:f>IF(COUNTIF($A$5:$A$176,A33)&gt;1,"DUPLICATE","")</x:f>
      </x:c>
    </x:row>
    <x:row r="34" ht="48" customHeight="1">
      <x:c r="A34" s="305" t="str">
        <x:v>CAP-LAW053|Reg. 27</x:v>
      </x:c>
      <x:c r="B34" s="305" t="str">
        <x:v>CAP-LAW053</x:v>
      </x:c>
      <x:c r="C34" s="305" t="str">
        <x:v>Securities and Exchange Board of India (Listing Obligations and Disclosure Requirements) Regulations, 2015 [last amended July 14, 2026]</x:v>
      </x:c>
      <x:c r="D34" s="305" t="str">
        <x:v>Reg. 27</x:v>
      </x:c>
      <x:c r="E34" s="305" t="str">
        <x:v>File the corporate-governance compliance report in the current form.</x:v>
      </x:c>
      <x:c r="F34" s="305" t="str">
        <x:v>Listed entity</x:v>
      </x:c>
      <x:c r="G34" s="305" t="str">
        <x:v>GATE|EQUITY_MAIN or GATE|HVDLE</x:v>
      </x:c>
      <x:c r="H34" s="305" t="str">
        <x:v>Specified securities / HVDLE</x:v>
      </x:c>
      <x:c r="I34" s="305" t="str">
        <x:v>Reporting period closes</x:v>
      </x:c>
      <x:c r="J34" s="305" t="str">
        <x:v>Apply integrated-filing format and current applicability.</x:v>
      </x:c>
      <x:c r="K34" s="305" t="str">
        <x:v>Periodic as prescribed</x:v>
      </x:c>
      <x:c r="L34" s="305" t="str">
        <x:v>Regulatory filing</x:v>
      </x:c>
      <x:c r="M34" s="305" t="str">
        <x:v>Prepare, approve and file the governance report with acknowledgement.</x:v>
      </x:c>
      <x:c r="N34" s="305" t="str">
        <x:v>Use CAP-LAW083 operational format.</x:v>
      </x:c>
      <x:c r="O34" s="305" t="str">
        <x:v>Current as of 2026-09-06</x:v>
      </x:c>
      <x:c r="P34" s="305" t="str">
        <x:v>https://www.sebi.gov.in/legal/regulations/jul-2026/securities-and-exchange-board-of-india-listing-obligations-and-disclosure-requirements-regulations-2015-last-amended-on-july-14-2026-_102974.html</x:v>
      </x:c>
      <x:c r="Q34" s="305" t="str">
        <x:v>High</x:v>
      </x:c>
      <x:c r="R34" s="305" t="str">
        <x:v>P2 MAPPED</x:v>
      </x:c>
      <x:c r="S34" s="305" t="str">
        <x:v>Validate evidence design and operating calendar</x:v>
      </x:c>
      <x:c r="T34" s="305" t="str">
        <x:f>IF(COUNTIF('P2 Source Disposition'!$A$5:$A$81,B34)&gt;0,"YES","NO")</x:f>
        <x:v>YES</x:v>
      </x:c>
      <x:c r="U34" s="305" t="str">
        <x:f>IF(COUNTIF($A$5:$A$176,A34)&gt;1,"DUPLICATE","")</x:f>
      </x:c>
    </x:row>
    <x:row r="35" ht="48" customHeight="1">
      <x:c r="A35" s="305" t="str">
        <x:v>CAP-LAW053|Reg. 29</x:v>
      </x:c>
      <x:c r="B35" s="305" t="str">
        <x:v>CAP-LAW053</x:v>
      </x:c>
      <x:c r="C35" s="305" t="str">
        <x:v>Securities and Exchange Board of India (Listing Obligations and Disclosure Requirements) Regulations, 2015 [last amended July 14, 2026]</x:v>
      </x:c>
      <x:c r="D35" s="305" t="str">
        <x:v>Reg. 29</x:v>
      </x:c>
      <x:c r="E35" s="305" t="str">
        <x:v>Give prior intimation of specified board meetings and proposals to the stock exchange.</x:v>
      </x:c>
      <x:c r="F35" s="305" t="str">
        <x:v>Listed entity</x:v>
      </x:c>
      <x:c r="G35" s="305" t="str">
        <x:v>GATE|EQUITY_MAIN or GATE|EQUITY_SME</x:v>
      </x:c>
      <x:c r="H35" s="305" t="str">
        <x:v>Specified securities</x:v>
      </x:c>
      <x:c r="I35" s="305" t="str">
        <x:v>Specified board agenda item planned</x:v>
      </x:c>
      <x:c r="J35" s="305" t="str">
        <x:v>Apply topic-specific notice period and exceptions.</x:v>
      </x:c>
      <x:c r="K35" s="305" t="str">
        <x:v>Before board meeting</x:v>
      </x:c>
      <x:c r="L35" s="305" t="str">
        <x:v>Disclosure</x:v>
      </x:c>
      <x:c r="M35" s="305" t="str">
        <x:v>Identify covered agenda items and file prior intimation on time.</x:v>
      </x:c>
      <x:c r="N35" s="305" t="str">
        <x:v>P3 must calendar each topic-specific deadline.</x:v>
      </x:c>
      <x:c r="O35" s="305" t="str">
        <x:v>Current as of 2026-09-06</x:v>
      </x:c>
      <x:c r="P35" s="305" t="str">
        <x:v>https://www.sebi.gov.in/legal/regulations/jul-2026/securities-and-exchange-board-of-india-listing-obligations-and-disclosure-requirements-regulations-2015-last-amended-on-july-14-2026-_102974.html</x:v>
      </x:c>
      <x:c r="Q35" s="305" t="str">
        <x:v>High</x:v>
      </x:c>
      <x:c r="R35" s="305" t="str">
        <x:v>P2 MAPPED</x:v>
      </x:c>
      <x:c r="S35" s="305" t="str">
        <x:v>Validate evidence design and operating calendar</x:v>
      </x:c>
      <x:c r="T35" s="305" t="str">
        <x:f>IF(COUNTIF('P2 Source Disposition'!$A$5:$A$81,B35)&gt;0,"YES","NO")</x:f>
        <x:v>YES</x:v>
      </x:c>
      <x:c r="U35" s="305" t="str">
        <x:f>IF(COUNTIF($A$5:$A$176,A35)&gt;1,"DUPLICATE","")</x:f>
      </x:c>
    </x:row>
    <x:row r="36" ht="48" customHeight="1">
      <x:c r="A36" s="305" t="str">
        <x:v>CAP-LAW053|Reg. 30</x:v>
      </x:c>
      <x:c r="B36" s="305" t="str">
        <x:v>CAP-LAW053</x:v>
      </x:c>
      <x:c r="C36" s="305" t="str">
        <x:v>Securities and Exchange Board of India (Listing Obligations and Disclosure Requirements) Regulations, 2015 [last amended July 14, 2026]</x:v>
      </x:c>
      <x:c r="D36" s="305" t="str">
        <x:v>Reg. 30</x:v>
      </x:c>
      <x:c r="E36" s="305" t="str">
        <x:v>Determine materiality and disclose listed events or information to the stock exchange.</x:v>
      </x:c>
      <x:c r="F36" s="305" t="str">
        <x:v>Listed entity</x:v>
      </x:c>
      <x:c r="G36" s="305" t="str">
        <x:v>GATE|EQUITY_MAIN or GATE|EQUITY_SME</x:v>
      </x:c>
      <x:c r="H36" s="305" t="str">
        <x:v>Specified securities</x:v>
      </x:c>
      <x:c r="I36" s="305" t="str">
        <x:v>Schedule III event/information occurs</x:v>
      </x:c>
      <x:c r="J36" s="305" t="str">
        <x:v>Apply deemed-material events, quantitative/qualitative tests, verification and update duties.</x:v>
      </x:c>
      <x:c r="K36" s="305" t="str">
        <x:v>Promptly within the applicable current deadline; update until closure</x:v>
      </x:c>
      <x:c r="L36" s="305" t="str">
        <x:v>Continuous disclosure</x:v>
      </x:c>
      <x:c r="M36" s="305" t="str">
        <x:v>Operate event escalation, materiality decision, filing and update workflow.</x:v>
      </x:c>
      <x:c r="N36" s="305" t="str">
        <x:v>Exact event deadline belongs in P3 operational calendar.</x:v>
      </x:c>
      <x:c r="O36" s="305" t="str">
        <x:v>Current as of 2026-09-06</x:v>
      </x:c>
      <x:c r="P36" s="305" t="str">
        <x:v>https://www.sebi.gov.in/legal/regulations/jul-2026/securities-and-exchange-board-of-india-listing-obligations-and-disclosure-requirements-regulations-2015-last-amended-on-july-14-2026-_102974.html</x:v>
      </x:c>
      <x:c r="Q36" s="305" t="str">
        <x:v>High</x:v>
      </x:c>
      <x:c r="R36" s="305" t="str">
        <x:v>P2 MAPPED</x:v>
      </x:c>
      <x:c r="S36" s="305" t="str">
        <x:v>Validate evidence design and operating calendar</x:v>
      </x:c>
      <x:c r="T36" s="305" t="str">
        <x:f>IF(COUNTIF('P2 Source Disposition'!$A$5:$A$81,B36)&gt;0,"YES","NO")</x:f>
        <x:v>YES</x:v>
      </x:c>
      <x:c r="U36" s="305" t="str">
        <x:f>IF(COUNTIF($A$5:$A$176,A36)&gt;1,"DUPLICATE","")</x:f>
      </x:c>
    </x:row>
    <x:row r="37" ht="48" customHeight="1">
      <x:c r="A37" s="305" t="str">
        <x:v>CAP-LAW053|Reg. 30A</x:v>
      </x:c>
      <x:c r="B37" s="305" t="str">
        <x:v>CAP-LAW053</x:v>
      </x:c>
      <x:c r="C37" s="305" t="str">
        <x:v>Securities and Exchange Board of India (Listing Obligations and Disclosure Requirements) Regulations, 2015 [last amended July 14, 2026]</x:v>
      </x:c>
      <x:c r="D37" s="305" t="str">
        <x:v>Reg. 30A</x:v>
      </x:c>
      <x:c r="E37" s="305" t="str">
        <x:v>Disclose covered agreements binding the listed entity and meet the associated governance requirements.</x:v>
      </x:c>
      <x:c r="F37" s="305" t="str">
        <x:v>Listed entity / covered parties</x:v>
      </x:c>
      <x:c r="G37" s="305" t="str">
        <x:v>GATE|EQUITY_MAIN or GATE|EQUITY_SME</x:v>
      </x:c>
      <x:c r="H37" s="305" t="str">
        <x:v>Specified securities</x:v>
      </x:c>
      <x:c r="I37" s="305" t="str">
        <x:v>Covered agreement exists or changes</x:v>
      </x:c>
      <x:c r="J37" s="305" t="str">
        <x:v>Apply party, subject-matter, disclosure and legacy-agreement conditions.</x:v>
      </x:c>
      <x:c r="K37" s="305" t="str">
        <x:v>At execution/change and as otherwise prescribed</x:v>
      </x:c>
      <x:c r="L37" s="305" t="str">
        <x:v>Disclosure</x:v>
      </x:c>
      <x:c r="M37" s="305" t="str">
        <x:v>Maintain agreement inventory and complete required disclosure/action.</x:v>
      </x:c>
      <x:c r="N37" s="305" t="str">
        <x:v>Personal duty-holder elements must be separately assigned.</x:v>
      </x:c>
      <x:c r="O37" s="305" t="str">
        <x:v>Current as of 2026-09-06</x:v>
      </x:c>
      <x:c r="P37" s="305" t="str">
        <x:v>https://www.sebi.gov.in/legal/regulations/jul-2026/securities-and-exchange-board-of-india-listing-obligations-and-disclosure-requirements-regulations-2015-last-amended-on-july-14-2026-_102974.html</x:v>
      </x:c>
      <x:c r="Q37" s="305" t="str">
        <x:v>High</x:v>
      </x:c>
      <x:c r="R37" s="305" t="str">
        <x:v>P2 MAPPED</x:v>
      </x:c>
      <x:c r="S37" s="305" t="str">
        <x:v>Validate evidence design and operating calendar</x:v>
      </x:c>
      <x:c r="T37" s="305" t="str">
        <x:f>IF(COUNTIF('P2 Source Disposition'!$A$5:$A$81,B37)&gt;0,"YES","NO")</x:f>
        <x:v>YES</x:v>
      </x:c>
      <x:c r="U37" s="305" t="str">
        <x:f>IF(COUNTIF($A$5:$A$176,A37)&gt;1,"DUPLICATE","")</x:f>
      </x:c>
    </x:row>
    <x:row r="38" ht="48" customHeight="1">
      <x:c r="A38" s="305" t="str">
        <x:v>CAP-LAW053|Reg. 31</x:v>
      </x:c>
      <x:c r="B38" s="305" t="str">
        <x:v>CAP-LAW053</x:v>
      </x:c>
      <x:c r="C38" s="305" t="str">
        <x:v>Securities and Exchange Board of India (Listing Obligations and Disclosure Requirements) Regulations, 2015 [last amended July 14, 2026]</x:v>
      </x:c>
      <x:c r="D38" s="305" t="str">
        <x:v>Reg. 31</x:v>
      </x:c>
      <x:c r="E38" s="305" t="str">
        <x:v>File the shareholding pattern in the prescribed form.</x:v>
      </x:c>
      <x:c r="F38" s="305" t="str">
        <x:v>Listed entity</x:v>
      </x:c>
      <x:c r="G38" s="305" t="str">
        <x:v>GATE|EQUITY_MAIN or GATE|EQUITY_SME</x:v>
      </x:c>
      <x:c r="H38" s="305" t="str">
        <x:v>Specified securities</x:v>
      </x:c>
      <x:c r="I38" s="305" t="str">
        <x:v>Quarter/event triggers in the provision</x:v>
      </x:c>
      <x:c r="J38" s="305" t="str">
        <x:v>Use current format and classification rules.</x:v>
      </x:c>
      <x:c r="K38" s="305" t="str">
        <x:v>Periodic / event-based</x:v>
      </x:c>
      <x:c r="L38" s="305" t="str">
        <x:v>Shareholding</x:v>
      </x:c>
      <x:c r="M38" s="305" t="str">
        <x:v>Reconcile depository, RTA and corporate records and file the pattern.</x:v>
      </x:c>
      <x:c r="N38" s="305" t="str">
        <x:v>CAP-LAW083 contains operational format.</x:v>
      </x:c>
      <x:c r="O38" s="305" t="str">
        <x:v>Current as of 2026-09-06</x:v>
      </x:c>
      <x:c r="P38" s="305" t="str">
        <x:v>https://www.sebi.gov.in/legal/regulations/jul-2026/securities-and-exchange-board-of-india-listing-obligations-and-disclosure-requirements-regulations-2015-last-amended-on-july-14-2026-_102974.html</x:v>
      </x:c>
      <x:c r="Q38" s="305" t="str">
        <x:v>High</x:v>
      </x:c>
      <x:c r="R38" s="305" t="str">
        <x:v>P2 MAPPED</x:v>
      </x:c>
      <x:c r="S38" s="305" t="str">
        <x:v>Validate evidence design and operating calendar</x:v>
      </x:c>
      <x:c r="T38" s="305" t="str">
        <x:f>IF(COUNTIF('P2 Source Disposition'!$A$5:$A$81,B38)&gt;0,"YES","NO")</x:f>
        <x:v>YES</x:v>
      </x:c>
      <x:c r="U38" s="305" t="str">
        <x:f>IF(COUNTIF($A$5:$A$176,A38)&gt;1,"DUPLICATE","")</x:f>
      </x:c>
    </x:row>
    <x:row r="39" ht="48" customHeight="1">
      <x:c r="A39" s="305" t="str">
        <x:v>CAP-LAW053|Reg. 31A</x:v>
      </x:c>
      <x:c r="B39" s="305" t="str">
        <x:v>CAP-LAW053</x:v>
      </x:c>
      <x:c r="C39" s="305" t="str">
        <x:v>Securities and Exchange Board of India (Listing Obligations and Disclosure Requirements) Regulations, 2015 [last amended July 14, 2026]</x:v>
      </x:c>
      <x:c r="D39" s="305" t="str">
        <x:v>Reg. 31A</x:v>
      </x:c>
      <x:c r="E39" s="305" t="str">
        <x:v>Follow the prescribed conditions and process for promoter/public reclassification.</x:v>
      </x:c>
      <x:c r="F39" s="305" t="str">
        <x:v>Listed entity</x:v>
      </x:c>
      <x:c r="G39" s="305" t="str">
        <x:v>GATE|EQUITY_MAIN or GATE|EQUITY_SME</x:v>
      </x:c>
      <x:c r="H39" s="305" t="str">
        <x:v>Specified securities</x:v>
      </x:c>
      <x:c r="I39" s="305" t="str">
        <x:v>Reclassification requested or proposed</x:v>
      </x:c>
      <x:c r="J39" s="305" t="str">
        <x:v>Apply eligibility, approvals, voting, disclosure and post-event conditions.</x:v>
      </x:c>
      <x:c r="K39" s="305" t="str">
        <x:v>Event-based</x:v>
      </x:c>
      <x:c r="L39" s="305" t="str">
        <x:v>Shareholding</x:v>
      </x:c>
      <x:c r="M39" s="305" t="str">
        <x:v>Validate eligibility and complete the regulated reclassification process.</x:v>
      </x:c>
      <x:c r="N39" s="305" t="str">
        <x:v>Do not infer reclassification from factual dilution alone.</x:v>
      </x:c>
      <x:c r="O39" s="305" t="str">
        <x:v>Current as of 2026-09-06</x:v>
      </x:c>
      <x:c r="P39" s="305" t="str">
        <x:v>https://www.sebi.gov.in/legal/regulations/jul-2026/securities-and-exchange-board-of-india-listing-obligations-and-disclosure-requirements-regulations-2015-last-amended-on-july-14-2026-_102974.html</x:v>
      </x:c>
      <x:c r="Q39" s="305" t="str">
        <x:v>High</x:v>
      </x:c>
      <x:c r="R39" s="305" t="str">
        <x:v>P2 MAPPED</x:v>
      </x:c>
      <x:c r="S39" s="305" t="str">
        <x:v>Validate evidence design and operating calendar</x:v>
      </x:c>
      <x:c r="T39" s="305" t="str">
        <x:f>IF(COUNTIF('P2 Source Disposition'!$A$5:$A$81,B39)&gt;0,"YES","NO")</x:f>
        <x:v>YES</x:v>
      </x:c>
      <x:c r="U39" s="305" t="str">
        <x:f>IF(COUNTIF($A$5:$A$176,A39)&gt;1,"DUPLICATE","")</x:f>
      </x:c>
    </x:row>
    <x:row r="40" ht="48" customHeight="1">
      <x:c r="A40" s="305" t="str">
        <x:v>CAP-LAW053|Reg. 32</x:v>
      </x:c>
      <x:c r="B40" s="305" t="str">
        <x:v>CAP-LAW053</x:v>
      </x:c>
      <x:c r="C40" s="305" t="str">
        <x:v>Securities and Exchange Board of India (Listing Obligations and Disclosure Requirements) Regulations, 2015 [last amended July 14, 2026]</x:v>
      </x:c>
      <x:c r="D40" s="305" t="str">
        <x:v>Reg. 32</x:v>
      </x:c>
      <x:c r="E40" s="305" t="str">
        <x:v>File statements of deviation or variation in use of issue proceeds and obtain the prescribed review.</x:v>
      </x:c>
      <x:c r="F40" s="305" t="str">
        <x:v>Listed entity / audit committee</x:v>
      </x:c>
      <x:c r="G40" s="305" t="str">
        <x:v>GATE|EQUITY_MAIN or GATE|EQUITY_SME</x:v>
      </x:c>
      <x:c r="H40" s="305" t="str">
        <x:v>Specified securities</x:v>
      </x:c>
      <x:c r="I40" s="305" t="str">
        <x:v>Issue proceeds remain to be fully utilised</x:v>
      </x:c>
      <x:c r="J40" s="305" t="str">
        <x:v>Apply issue type, monitoring-agency and format requirements.</x:v>
      </x:c>
      <x:c r="K40" s="305" t="str">
        <x:v>Periodic until full utilisation</x:v>
      </x:c>
      <x:c r="L40" s="305" t="str">
        <x:v>Use of proceeds</x:v>
      </x:c>
      <x:c r="M40" s="305" t="str">
        <x:v>Reconcile proceeds, obtain review and file the statement.</x:v>
      </x:c>
      <x:c r="N40" s="305" t="str">
        <x:v>Issue-specific monitoring obligations may also arise under ICDR.</x:v>
      </x:c>
      <x:c r="O40" s="305" t="str">
        <x:v>Current as of 2026-09-06</x:v>
      </x:c>
      <x:c r="P40" s="305" t="str">
        <x:v>https://www.sebi.gov.in/legal/regulations/jul-2026/securities-and-exchange-board-of-india-listing-obligations-and-disclosure-requirements-regulations-2015-last-amended-on-july-14-2026-_102974.html</x:v>
      </x:c>
      <x:c r="Q40" s="305" t="str">
        <x:v>High</x:v>
      </x:c>
      <x:c r="R40" s="305" t="str">
        <x:v>P2 MAPPED</x:v>
      </x:c>
      <x:c r="S40" s="305" t="str">
        <x:v>Validate evidence design and operating calendar</x:v>
      </x:c>
      <x:c r="T40" s="305" t="str">
        <x:f>IF(COUNTIF('P2 Source Disposition'!$A$5:$A$81,B40)&gt;0,"YES","NO")</x:f>
        <x:v>YES</x:v>
      </x:c>
      <x:c r="U40" s="305" t="str">
        <x:f>IF(COUNTIF($A$5:$A$176,A40)&gt;1,"DUPLICATE","")</x:f>
      </x:c>
    </x:row>
    <x:row r="41" ht="48" customHeight="1">
      <x:c r="A41" s="305" t="str">
        <x:v>CAP-LAW053|Reg. 33</x:v>
      </x:c>
      <x:c r="B41" s="305" t="str">
        <x:v>CAP-LAW053</x:v>
      </x:c>
      <x:c r="C41" s="305" t="str">
        <x:v>Securities and Exchange Board of India (Listing Obligations and Disclosure Requirements) Regulations, 2015 [last amended July 14, 2026]</x:v>
      </x:c>
      <x:c r="D41" s="305" t="str">
        <x:v>Reg. 33</x:v>
      </x:c>
      <x:c r="E41" s="305" t="str">
        <x:v>Prepare, approve, audit/review and file financial results in accordance with the prescribed standards and timelines.</x:v>
      </x:c>
      <x:c r="F41" s="305" t="str">
        <x:v>Listed entity / board / auditors</x:v>
      </x:c>
      <x:c r="G41" s="305" t="str">
        <x:v>GATE|EQUITY_MAIN or GATE|EQUITY_SME</x:v>
      </x:c>
      <x:c r="H41" s="305" t="str">
        <x:v>Specified securities</x:v>
      </x:c>
      <x:c r="I41" s="305" t="str">
        <x:v>Reporting period closes</x:v>
      </x:c>
      <x:c r="J41" s="305" t="str">
        <x:v>Apply standalone/consolidated, limited-review/audit and extension provisions.</x:v>
      </x:c>
      <x:c r="K41" s="305" t="str">
        <x:v>Quarterly and annual as prescribed</x:v>
      </x:c>
      <x:c r="L41" s="305" t="str">
        <x:v>Financial reporting</x:v>
      </x:c>
      <x:c r="M41" s="305" t="str">
        <x:v>Run close, board approval, auditor report and exchange filing controls.</x:v>
      </x:c>
      <x:c r="N41" s="305" t="str">
        <x:v>Exact due dates and modified-opinion formats belong in P3.</x:v>
      </x:c>
      <x:c r="O41" s="305" t="str">
        <x:v>Current as of 2026-09-06</x:v>
      </x:c>
      <x:c r="P41" s="305" t="str">
        <x:v>https://www.sebi.gov.in/legal/regulations/jul-2026/securities-and-exchange-board-of-india-listing-obligations-and-disclosure-requirements-regulations-2015-last-amended-on-july-14-2026-_102974.html</x:v>
      </x:c>
      <x:c r="Q41" s="305" t="str">
        <x:v>High</x:v>
      </x:c>
      <x:c r="R41" s="305" t="str">
        <x:v>P2 MAPPED</x:v>
      </x:c>
      <x:c r="S41" s="305" t="str">
        <x:v>Validate evidence design and operating calendar</x:v>
      </x:c>
      <x:c r="T41" s="305" t="str">
        <x:f>IF(COUNTIF('P2 Source Disposition'!$A$5:$A$81,B41)&gt;0,"YES","NO")</x:f>
        <x:v>YES</x:v>
      </x:c>
      <x:c r="U41" s="305" t="str">
        <x:f>IF(COUNTIF($A$5:$A$176,A41)&gt;1,"DUPLICATE","")</x:f>
      </x:c>
    </x:row>
    <x:row r="42" ht="48" customHeight="1">
      <x:c r="A42" s="305" t="str">
        <x:v>CAP-LAW053|Reg. 34</x:v>
      </x:c>
      <x:c r="B42" s="305" t="str">
        <x:v>CAP-LAW053</x:v>
      </x:c>
      <x:c r="C42" s="305" t="str">
        <x:v>Securities and Exchange Board of India (Listing Obligations and Disclosure Requirements) Regulations, 2015 [last amended July 14, 2026]</x:v>
      </x:c>
      <x:c r="D42" s="305" t="str">
        <x:v>Reg. 34</x:v>
      </x:c>
      <x:c r="E42" s="305" t="str">
        <x:v>Submit and publish the annual report with the prescribed contents.</x:v>
      </x:c>
      <x:c r="F42" s="305" t="str">
        <x:v>Listed entity</x:v>
      </x:c>
      <x:c r="G42" s="305" t="str">
        <x:v>GATE|EQUITY_MAIN or GATE|EQUITY_SME</x:v>
      </x:c>
      <x:c r="H42" s="305" t="str">
        <x:v>Specified securities</x:v>
      </x:c>
      <x:c r="I42" s="305" t="str">
        <x:v>Annual general meeting cycle</x:v>
      </x:c>
      <x:c r="J42" s="305" t="str">
        <x:v>Apply BRSR, governance, subsidiary and electronic-delivery requirements as applicable.</x:v>
      </x:c>
      <x:c r="K42" s="305" t="str">
        <x:v>Annual before/after AGM as prescribed</x:v>
      </x:c>
      <x:c r="L42" s="305" t="str">
        <x:v>Annual reporting</x:v>
      </x:c>
      <x:c r="M42" s="305" t="str">
        <x:v>Assemble required reports, dispatch/publish and file the annual report.</x:v>
      </x:c>
      <x:c r="N42" s="305" t="str">
        <x:v>Common Corporate Core annual-report content is incorporated by reference.</x:v>
      </x:c>
      <x:c r="O42" s="305" t="str">
        <x:v>Current as of 2026-09-06</x:v>
      </x:c>
      <x:c r="P42" s="305" t="str">
        <x:v>https://www.sebi.gov.in/legal/regulations/jul-2026/securities-and-exchange-board-of-india-listing-obligations-and-disclosure-requirements-regulations-2015-last-amended-on-july-14-2026-_102974.html</x:v>
      </x:c>
      <x:c r="Q42" s="305" t="str">
        <x:v>High</x:v>
      </x:c>
      <x:c r="R42" s="305" t="str">
        <x:v>P2 MAPPED</x:v>
      </x:c>
      <x:c r="S42" s="305" t="str">
        <x:v>Validate evidence design and operating calendar</x:v>
      </x:c>
      <x:c r="T42" s="305" t="str">
        <x:f>IF(COUNTIF('P2 Source Disposition'!$A$5:$A$81,B42)&gt;0,"YES","NO")</x:f>
        <x:v>YES</x:v>
      </x:c>
      <x:c r="U42" s="305" t="str">
        <x:f>IF(COUNTIF($A$5:$A$176,A42)&gt;1,"DUPLICATE","")</x:f>
      </x:c>
    </x:row>
    <x:row r="43" ht="48" customHeight="1">
      <x:c r="A43" s="305" t="str">
        <x:v>CAP-LAW053|Reg. 36</x:v>
      </x:c>
      <x:c r="B43" s="305" t="str">
        <x:v>CAP-LAW053</x:v>
      </x:c>
      <x:c r="C43" s="305" t="str">
        <x:v>Securities and Exchange Board of India (Listing Obligations and Disclosure Requirements) Regulations, 2015 [last amended July 14, 2026]</x:v>
      </x:c>
      <x:c r="D43" s="305" t="str">
        <x:v>Reg. 36</x:v>
      </x:c>
      <x:c r="E43" s="305" t="str">
        <x:v>Send the annual report and other specified documents/information to holders within the applicable period.</x:v>
      </x:c>
      <x:c r="F43" s="305" t="str">
        <x:v>Listed entity</x:v>
      </x:c>
      <x:c r="G43" s="305" t="str">
        <x:v>GATE|EQUITY_MAIN or GATE|EQUITY_SME</x:v>
      </x:c>
      <x:c r="H43" s="305" t="str">
        <x:v>Specified securities</x:v>
      </x:c>
      <x:c r="I43" s="305" t="str">
        <x:v>General meeting / information delivery</x:v>
      </x:c>
      <x:c r="J43" s="305" t="str">
        <x:v>Apply electronic, physical and notice requirements then in force.</x:v>
      </x:c>
      <x:c r="K43" s="305" t="str">
        <x:v>Before meeting / on request</x:v>
      </x:c>
      <x:c r="L43" s="305" t="str">
        <x:v>Security-holder communication</x:v>
      </x:c>
      <x:c r="M43" s="305" t="str">
        <x:v>Complete dispatch and retain delivery evidence.</x:v>
      </x:c>
      <x:c r="N43" s="305" t="str">
        <x:v>Companies Act notice requirements remain in Common Corporate Core.</x:v>
      </x:c>
      <x:c r="O43" s="305" t="str">
        <x:v>Current as of 2026-09-06</x:v>
      </x:c>
      <x:c r="P43" s="305" t="str">
        <x:v>https://www.sebi.gov.in/legal/regulations/jul-2026/securities-and-exchange-board-of-india-listing-obligations-and-disclosure-requirements-regulations-2015-last-amended-on-july-14-2026-_102974.html</x:v>
      </x:c>
      <x:c r="Q43" s="305" t="str">
        <x:v>High</x:v>
      </x:c>
      <x:c r="R43" s="305" t="str">
        <x:v>P2 MAPPED</x:v>
      </x:c>
      <x:c r="S43" s="305" t="str">
        <x:v>Validate evidence design and operating calendar</x:v>
      </x:c>
      <x:c r="T43" s="305" t="str">
        <x:f>IF(COUNTIF('P2 Source Disposition'!$A$5:$A$81,B43)&gt;0,"YES","NO")</x:f>
        <x:v>YES</x:v>
      </x:c>
      <x:c r="U43" s="305" t="str">
        <x:f>IF(COUNTIF($A$5:$A$176,A43)&gt;1,"DUPLICATE","")</x:f>
      </x:c>
    </x:row>
    <x:row r="44" ht="48" customHeight="1">
      <x:c r="A44" s="305" t="str">
        <x:v>CAP-LAW053|Reg. 37</x:v>
      </x:c>
      <x:c r="B44" s="305" t="str">
        <x:v>CAP-LAW053</x:v>
      </x:c>
      <x:c r="C44" s="305" t="str">
        <x:v>Securities and Exchange Board of India (Listing Obligations and Disclosure Requirements) Regulations, 2015 [last amended July 14, 2026]</x:v>
      </x:c>
      <x:c r="D44" s="305" t="str">
        <x:v>Reg. 37</x:v>
      </x:c>
      <x:c r="E44" s="305" t="str">
        <x:v>Obtain the stock exchange no-objection/observation process for a scheme of arrangement before filing it with the tribunal.</x:v>
      </x:c>
      <x:c r="F44" s="305" t="str">
        <x:v>Listed entity</x:v>
      </x:c>
      <x:c r="G44" s="305" t="str">
        <x:v>GATE|CORP_ACTION</x:v>
      </x:c>
      <x:c r="H44" s="305" t="str">
        <x:v>Specified securities</x:v>
      </x:c>
      <x:c r="I44" s="305" t="str">
        <x:v>Scheme of arrangement proposed</x:v>
      </x:c>
      <x:c r="J44" s="305" t="str">
        <x:v>Apply exclusions, valuation, fairness, audit-committee and voting conditions.</x:v>
      </x:c>
      <x:c r="K44" s="305" t="str">
        <x:v>Before tribunal filing</x:v>
      </x:c>
      <x:c r="L44" s="305" t="str">
        <x:v>Restructuring</x:v>
      </x:c>
      <x:c r="M44" s="305" t="str">
        <x:v>Complete exchange filing and obtain the required letter.</x:v>
      </x:c>
      <x:c r="N44" s="305" t="str">
        <x:v>Company-law scheme procedure remains in Common Corporate Core.</x:v>
      </x:c>
      <x:c r="O44" s="305" t="str">
        <x:v>Current as of 2026-09-06</x:v>
      </x:c>
      <x:c r="P44" s="305" t="str">
        <x:v>https://www.sebi.gov.in/legal/regulations/jul-2026/securities-and-exchange-board-of-india-listing-obligations-and-disclosure-requirements-regulations-2015-last-amended-on-july-14-2026-_102974.html</x:v>
      </x:c>
      <x:c r="Q44" s="305" t="str">
        <x:v>High</x:v>
      </x:c>
      <x:c r="R44" s="305" t="str">
        <x:v>P2 MAPPED</x:v>
      </x:c>
      <x:c r="S44" s="305" t="str">
        <x:v>Validate evidence design and operating calendar</x:v>
      </x:c>
      <x:c r="T44" s="305" t="str">
        <x:f>IF(COUNTIF('P2 Source Disposition'!$A$5:$A$81,B44)&gt;0,"YES","NO")</x:f>
        <x:v>YES</x:v>
      </x:c>
      <x:c r="U44" s="305" t="str">
        <x:f>IF(COUNTIF($A$5:$A$176,A44)&gt;1,"DUPLICATE","")</x:f>
      </x:c>
    </x:row>
    <x:row r="45" ht="48" customHeight="1">
      <x:c r="A45" s="305" t="str">
        <x:v>CAP-LAW053|Reg. 38</x:v>
      </x:c>
      <x:c r="B45" s="305" t="str">
        <x:v>CAP-LAW053</x:v>
      </x:c>
      <x:c r="C45" s="305" t="str">
        <x:v>Securities and Exchange Board of India (Listing Obligations and Disclosure Requirements) Regulations, 2015 [last amended July 14, 2026]</x:v>
      </x:c>
      <x:c r="D45" s="305" t="str">
        <x:v>Reg. 38</x:v>
      </x:c>
      <x:c r="E45" s="305" t="str">
        <x:v>Comply with minimum public shareholding requirements.</x:v>
      </x:c>
      <x:c r="F45" s="305" t="str">
        <x:v>Listed entity</x:v>
      </x:c>
      <x:c r="G45" s="305" t="str">
        <x:v>GATE|EQUITY_MAIN or GATE|EQUITY_SME</x:v>
      </x:c>
      <x:c r="H45" s="305" t="str">
        <x:v>Specified securities</x:v>
      </x:c>
      <x:c r="I45" s="305" t="str">
        <x:v>Continuing listing / MPS shortfall</x:v>
      </x:c>
      <x:c r="J45" s="305" t="str">
        <x:v>Apply SCRR rule, permitted methods, exemption and enforcement-relaxation conditions.</x:v>
      </x:c>
      <x:c r="K45" s="305" t="str">
        <x:v>Continuous; cure when triggered</x:v>
      </x:c>
      <x:c r="L45" s="305" t="str">
        <x:v>Shareholding</x:v>
      </x:c>
      <x:c r="M45" s="305" t="str">
        <x:v>Monitor MPS and document any restoration plan.</x:v>
      </x:c>
      <x:c r="N45" s="305" t="str">
        <x:v>Primary minimum derives from SCRR Rule 19A.</x:v>
      </x:c>
      <x:c r="O45" s="305" t="str">
        <x:v>Current as of 2026-09-06</x:v>
      </x:c>
      <x:c r="P45" s="305" t="str">
        <x:v>https://www.sebi.gov.in/legal/regulations/jul-2026/securities-and-exchange-board-of-india-listing-obligations-and-disclosure-requirements-regulations-2015-last-amended-on-july-14-2026-_102974.html</x:v>
      </x:c>
      <x:c r="Q45" s="305" t="str">
        <x:v>High</x:v>
      </x:c>
      <x:c r="R45" s="305" t="str">
        <x:v>P2 MAPPED</x:v>
      </x:c>
      <x:c r="S45" s="305" t="str">
        <x:v>Validate evidence design and operating calendar</x:v>
      </x:c>
      <x:c r="T45" s="305" t="str">
        <x:f>IF(COUNTIF('P2 Source Disposition'!$A$5:$A$81,B45)&gt;0,"YES","NO")</x:f>
        <x:v>YES</x:v>
      </x:c>
      <x:c r="U45" s="305" t="str">
        <x:f>IF(COUNTIF($A$5:$A$176,A45)&gt;1,"DUPLICATE","")</x:f>
      </x:c>
    </x:row>
    <x:row r="46" ht="48" customHeight="1">
      <x:c r="A46" s="305" t="str">
        <x:v>CAP-LAW053|Reg. 39</x:v>
      </x:c>
      <x:c r="B46" s="305" t="str">
        <x:v>CAP-LAW053</x:v>
      </x:c>
      <x:c r="C46" s="305" t="str">
        <x:v>Securities and Exchange Board of India (Listing Obligations and Disclosure Requirements) Regulations, 2015 [last amended July 14, 2026]</x:v>
      </x:c>
      <x:c r="D46" s="305" t="str">
        <x:v>Reg. 39</x:v>
      </x:c>
      <x:c r="E46" s="305" t="str">
        <x:v>Process loss-of-certificate and issuance/credit events in the prescribed manner.</x:v>
      </x:c>
      <x:c r="F46" s="305" t="str">
        <x:v>Listed entity / RTA</x:v>
      </x:c>
      <x:c r="G46" s="305" t="str">
        <x:v>GATE|INVESTOR_SERVICE</x:v>
      </x:c>
      <x:c r="H46" s="305" t="str">
        <x:v>Specified securities</x:v>
      </x:c>
      <x:c r="I46" s="305" t="str">
        <x:v>Loss/duplicate/service request</x:v>
      </x:c>
      <x:c r="J46" s="305" t="str">
        <x:v>Apply current dematerialisation and direct-credit framework.</x:v>
      </x:c>
      <x:c r="K46" s="305" t="str">
        <x:v>Event-based</x:v>
      </x:c>
      <x:c r="L46" s="305" t="str">
        <x:v>Investor service</x:v>
      </x:c>
      <x:c r="M46" s="305" t="str">
        <x:v>Verify request, disclose as required and complete issuance/credit workflow.</x:v>
      </x:c>
      <x:c r="N46" s="305" t="str">
        <x:v>Detailed direct-credit mechanics are in P1-GAP004.</x:v>
      </x:c>
      <x:c r="O46" s="305" t="str">
        <x:v>Current as of 2026-09-06</x:v>
      </x:c>
      <x:c r="P46" s="305" t="str">
        <x:v>https://www.sebi.gov.in/legal/regulations/jul-2026/securities-and-exchange-board-of-india-listing-obligations-and-disclosure-requirements-regulations-2015-last-amended-on-july-14-2026-_102974.html</x:v>
      </x:c>
      <x:c r="Q46" s="305" t="str">
        <x:v>High</x:v>
      </x:c>
      <x:c r="R46" s="305" t="str">
        <x:v>P2 MAPPED</x:v>
      </x:c>
      <x:c r="S46" s="305" t="str">
        <x:v>Validate evidence design and operating calendar</x:v>
      </x:c>
      <x:c r="T46" s="305" t="str">
        <x:f>IF(COUNTIF('P2 Source Disposition'!$A$5:$A$81,B46)&gt;0,"YES","NO")</x:f>
        <x:v>YES</x:v>
      </x:c>
      <x:c r="U46" s="305" t="str">
        <x:f>IF(COUNTIF($A$5:$A$176,A46)&gt;1,"DUPLICATE","")</x:f>
      </x:c>
    </x:row>
    <x:row r="47" ht="48" customHeight="1">
      <x:c r="A47" s="305" t="str">
        <x:v>CAP-LAW053|Reg. 40</x:v>
      </x:c>
      <x:c r="B47" s="305" t="str">
        <x:v>CAP-LAW053</x:v>
      </x:c>
      <x:c r="C47" s="305" t="str">
        <x:v>Securities and Exchange Board of India (Listing Obligations and Disclosure Requirements) Regulations, 2015 [last amended July 14, 2026]</x:v>
      </x:c>
      <x:c r="D47" s="305" t="str">
        <x:v>Reg. 40</x:v>
      </x:c>
      <x:c r="E47" s="305" t="str">
        <x:v>Comply with transfer, transmission and transposition requirements for securities.</x:v>
      </x:c>
      <x:c r="F47" s="305" t="str">
        <x:v>Listed entity / RTA</x:v>
      </x:c>
      <x:c r="G47" s="305" t="str">
        <x:v>GATE|INVESTOR_SERVICE</x:v>
      </x:c>
      <x:c r="H47" s="305" t="str">
        <x:v>Specified securities</x:v>
      </x:c>
      <x:c r="I47" s="305" t="str">
        <x:v>Transfer/transmission/transposition request</x:v>
      </x:c>
      <x:c r="J47" s="305" t="str">
        <x:v>Apply demat mandate, exception and current service standards.</x:v>
      </x:c>
      <x:c r="K47" s="305" t="str">
        <x:v>Event-based; certification as prescribed</x:v>
      </x:c>
      <x:c r="L47" s="305" t="str">
        <x:v>Investor service</x:v>
      </x:c>
      <x:c r="M47" s="305" t="str">
        <x:v>Operate the issuer/RTA process and retain decision evidence.</x:v>
      </x:c>
      <x:c r="N47" s="305" t="str">
        <x:v>RTA internal duties are excluded; direct issuer duties are retained.</x:v>
      </x:c>
      <x:c r="O47" s="305" t="str">
        <x:v>Current as of 2026-09-06</x:v>
      </x:c>
      <x:c r="P47" s="305" t="str">
        <x:v>https://www.sebi.gov.in/legal/regulations/jul-2026/securities-and-exchange-board-of-india-listing-obligations-and-disclosure-requirements-regulations-2015-last-amended-on-july-14-2026-_102974.html</x:v>
      </x:c>
      <x:c r="Q47" s="305" t="str">
        <x:v>High</x:v>
      </x:c>
      <x:c r="R47" s="305" t="str">
        <x:v>P2 MAPPED</x:v>
      </x:c>
      <x:c r="S47" s="305" t="str">
        <x:v>Validate evidence design and operating calendar</x:v>
      </x:c>
      <x:c r="T47" s="305" t="str">
        <x:f>IF(COUNTIF('P2 Source Disposition'!$A$5:$A$81,B47)&gt;0,"YES","NO")</x:f>
        <x:v>YES</x:v>
      </x:c>
      <x:c r="U47" s="305" t="str">
        <x:f>IF(COUNTIF($A$5:$A$176,A47)&gt;1,"DUPLICATE","")</x:f>
      </x:c>
    </x:row>
    <x:row r="48" ht="48" customHeight="1">
      <x:c r="A48" s="305" t="str">
        <x:v>CAP-LAW053|Reg. 42</x:v>
      </x:c>
      <x:c r="B48" s="305" t="str">
        <x:v>CAP-LAW053</x:v>
      </x:c>
      <x:c r="C48" s="305" t="str">
        <x:v>Securities and Exchange Board of India (Listing Obligations and Disclosure Requirements) Regulations, 2015 [last amended July 14, 2026]</x:v>
      </x:c>
      <x:c r="D48" s="305" t="str">
        <x:v>Reg. 42</x:v>
      </x:c>
      <x:c r="E48" s="305" t="str">
        <x:v>Give advance notice of record date/book closure and maintain the required interval.</x:v>
      </x:c>
      <x:c r="F48" s="305" t="str">
        <x:v>Listed entity</x:v>
      </x:c>
      <x:c r="G48" s="305" t="str">
        <x:v>GATE|EQUITY_MAIN or GATE|EQUITY_SME</x:v>
      </x:c>
      <x:c r="H48" s="305" t="str">
        <x:v>Specified securities</x:v>
      </x:c>
      <x:c r="I48" s="305" t="str">
        <x:v>Corporate action requires record date/book closure</x:v>
      </x:c>
      <x:c r="J48" s="305" t="str">
        <x:v>Apply action-specific notice and interval rules.</x:v>
      </x:c>
      <x:c r="K48" s="305" t="str">
        <x:v>Before record date/book closure</x:v>
      </x:c>
      <x:c r="L48" s="305" t="str">
        <x:v>Corporate action</x:v>
      </x:c>
      <x:c r="M48" s="305" t="str">
        <x:v>Approve, intimate and reconcile the record date.</x:v>
      </x:c>
      <x:c r="N48" s="305" t="str">
        <x:v>P3 calendars exact lead times by action.</x:v>
      </x:c>
      <x:c r="O48" s="305" t="str">
        <x:v>Current as of 2026-09-06</x:v>
      </x:c>
      <x:c r="P48" s="305" t="str">
        <x:v>https://www.sebi.gov.in/legal/regulations/jul-2026/securities-and-exchange-board-of-india-listing-obligations-and-disclosure-requirements-regulations-2015-last-amended-on-july-14-2026-_102974.html</x:v>
      </x:c>
      <x:c r="Q48" s="305" t="str">
        <x:v>High</x:v>
      </x:c>
      <x:c r="R48" s="305" t="str">
        <x:v>P2 MAPPED</x:v>
      </x:c>
      <x:c r="S48" s="305" t="str">
        <x:v>Validate evidence design and operating calendar</x:v>
      </x:c>
      <x:c r="T48" s="305" t="str">
        <x:f>IF(COUNTIF('P2 Source Disposition'!$A$5:$A$81,B48)&gt;0,"YES","NO")</x:f>
        <x:v>YES</x:v>
      </x:c>
      <x:c r="U48" s="305" t="str">
        <x:f>IF(COUNTIF($A$5:$A$176,A48)&gt;1,"DUPLICATE","")</x:f>
      </x:c>
    </x:row>
    <x:row r="49" ht="48" customHeight="1">
      <x:c r="A49" s="305" t="str">
        <x:v>CAP-LAW053|Reg. 43A</x:v>
      </x:c>
      <x:c r="B49" s="305" t="str">
        <x:v>CAP-LAW053</x:v>
      </x:c>
      <x:c r="C49" s="305" t="str">
        <x:v>Securities and Exchange Board of India (Listing Obligations and Disclosure Requirements) Regulations, 2015 [last amended July 14, 2026]</x:v>
      </x:c>
      <x:c r="D49" s="305" t="str">
        <x:v>Reg. 43A</x:v>
      </x:c>
      <x:c r="E49" s="305" t="str">
        <x:v>Adopt and disclose a dividend-distribution policy where the current applicability test is met.</x:v>
      </x:c>
      <x:c r="F49" s="305" t="str">
        <x:v>Listed entity</x:v>
      </x:c>
      <x:c r="G49" s="305" t="str">
        <x:v>GATE|EQUITY_MAIN</x:v>
      </x:c>
      <x:c r="H49" s="305" t="str">
        <x:v>Specified securities</x:v>
      </x:c>
      <x:c r="I49" s="305" t="str">
        <x:v>Entity falls within prescribed class/ranking</x:v>
      </x:c>
      <x:c r="J49" s="305" t="str">
        <x:v>Use current ranking and voluntary-disclosure treatment.</x:v>
      </x:c>
      <x:c r="K49" s="305" t="str">
        <x:v>Annual review / on change</x:v>
      </x:c>
      <x:c r="L49" s="305" t="str">
        <x:v>Shareholder return</x:v>
      </x:c>
      <x:c r="M49" s="305" t="str">
        <x:v>Maintain board-approved policy and website/annual-report disclosure.</x:v>
      </x:c>
      <x:c r="N49" s="305" t="str">
        <x:v>Not automatically mandatory for every listed entity.</x:v>
      </x:c>
      <x:c r="O49" s="305" t="str">
        <x:v>Current as of 2026-09-06</x:v>
      </x:c>
      <x:c r="P49" s="305" t="str">
        <x:v>https://www.sebi.gov.in/legal/regulations/jul-2026/securities-and-exchange-board-of-india-listing-obligations-and-disclosure-requirements-regulations-2015-last-amended-on-july-14-2026-_102974.html</x:v>
      </x:c>
      <x:c r="Q49" s="305" t="str">
        <x:v>High</x:v>
      </x:c>
      <x:c r="R49" s="305" t="str">
        <x:v>P2 MAPPED</x:v>
      </x:c>
      <x:c r="S49" s="305" t="str">
        <x:v>Validate evidence design and operating calendar</x:v>
      </x:c>
      <x:c r="T49" s="305" t="str">
        <x:f>IF(COUNTIF('P2 Source Disposition'!$A$5:$A$81,B49)&gt;0,"YES","NO")</x:f>
        <x:v>YES</x:v>
      </x:c>
      <x:c r="U49" s="305" t="str">
        <x:f>IF(COUNTIF($A$5:$A$176,A49)&gt;1,"DUPLICATE","")</x:f>
      </x:c>
    </x:row>
    <x:row r="50" ht="48" customHeight="1">
      <x:c r="A50" s="305" t="str">
        <x:v>CAP-LAW053|Reg. 44</x:v>
      </x:c>
      <x:c r="B50" s="305" t="str">
        <x:v>CAP-LAW053</x:v>
      </x:c>
      <x:c r="C50" s="305" t="str">
        <x:v>Securities and Exchange Board of India (Listing Obligations and Disclosure Requirements) Regulations, 2015 [last amended July 14, 2026]</x:v>
      </x:c>
      <x:c r="D50" s="305" t="str">
        <x:v>Reg. 44</x:v>
      </x:c>
      <x:c r="E50" s="305" t="str">
        <x:v>Provide voting facilities and disclose voting results in the prescribed form.</x:v>
      </x:c>
      <x:c r="F50" s="305" t="str">
        <x:v>Listed entity</x:v>
      </x:c>
      <x:c r="G50" s="305" t="str">
        <x:v>GATE|EQUITY_MAIN or GATE|EQUITY_SME</x:v>
      </x:c>
      <x:c r="H50" s="305" t="str">
        <x:v>Specified securities</x:v>
      </x:c>
      <x:c r="I50" s="305" t="str">
        <x:v>General meeting / postal ballot</x:v>
      </x:c>
      <x:c r="J50" s="305" t="str">
        <x:v>Apply e-voting, scrutiniser and filing requirements.</x:v>
      </x:c>
      <x:c r="K50" s="305" t="str">
        <x:v>At each voting event</x:v>
      </x:c>
      <x:c r="L50" s="305" t="str">
        <x:v>Shareholder meeting</x:v>
      </x:c>
      <x:c r="M50" s="305" t="str">
        <x:v>Arrange voting and file results with report.</x:v>
      </x:c>
      <x:c r="N50" s="305" t="str">
        <x:v>Companies Act meeting procedure remains in Common Corporate Core.</x:v>
      </x:c>
      <x:c r="O50" s="305" t="str">
        <x:v>Current as of 2026-09-06</x:v>
      </x:c>
      <x:c r="P50" s="305" t="str">
        <x:v>https://www.sebi.gov.in/legal/regulations/jul-2026/securities-and-exchange-board-of-india-listing-obligations-and-disclosure-requirements-regulations-2015-last-amended-on-july-14-2026-_102974.html</x:v>
      </x:c>
      <x:c r="Q50" s="305" t="str">
        <x:v>High</x:v>
      </x:c>
      <x:c r="R50" s="305" t="str">
        <x:v>P2 MAPPED</x:v>
      </x:c>
      <x:c r="S50" s="305" t="str">
        <x:v>Validate evidence design and operating calendar</x:v>
      </x:c>
      <x:c r="T50" s="305" t="str">
        <x:f>IF(COUNTIF('P2 Source Disposition'!$A$5:$A$81,B50)&gt;0,"YES","NO")</x:f>
        <x:v>YES</x:v>
      </x:c>
      <x:c r="U50" s="305" t="str">
        <x:f>IF(COUNTIF($A$5:$A$176,A50)&gt;1,"DUPLICATE","")</x:f>
      </x:c>
    </x:row>
    <x:row r="51" ht="48" customHeight="1">
      <x:c r="A51" s="305" t="str">
        <x:v>CAP-LAW053|Reg. 45</x:v>
      </x:c>
      <x:c r="B51" s="305" t="str">
        <x:v>CAP-LAW053</x:v>
      </x:c>
      <x:c r="C51" s="305" t="str">
        <x:v>Securities and Exchange Board of India (Listing Obligations and Disclosure Requirements) Regulations, 2015 [last amended July 14, 2026]</x:v>
      </x:c>
      <x:c r="D51" s="305" t="str">
        <x:v>Reg. 45</x:v>
      </x:c>
      <x:c r="E51" s="305" t="str">
        <x:v>Comply with conditions for a change in name by the listed entity.</x:v>
      </x:c>
      <x:c r="F51" s="305" t="str">
        <x:v>Listed entity</x:v>
      </x:c>
      <x:c r="G51" s="305" t="str">
        <x:v>GATE|EQUITY_MAIN or GATE|EQUITY_SME</x:v>
      </x:c>
      <x:c r="H51" s="305" t="str">
        <x:v>Specified securities</x:v>
      </x:c>
      <x:c r="I51" s="305" t="str">
        <x:v>Name change proposed</x:v>
      </x:c>
      <x:c r="J51" s="305" t="str">
        <x:v>Apply revenue/asset and period conditions, subject to stated exceptions.</x:v>
      </x:c>
      <x:c r="K51" s="305" t="str">
        <x:v>Before/at name-change approval</x:v>
      </x:c>
      <x:c r="L51" s="305" t="str">
        <x:v>Corporate action</x:v>
      </x:c>
      <x:c r="M51" s="305" t="str">
        <x:v>Document eligibility and include required certificate/disclosures.</x:v>
      </x:c>
      <x:c r="N51" s="305" t="str">
        <x:v>Companies Act name-change approvals remain separate.</x:v>
      </x:c>
      <x:c r="O51" s="305" t="str">
        <x:v>Current as of 2026-09-06</x:v>
      </x:c>
      <x:c r="P51" s="305" t="str">
        <x:v>https://www.sebi.gov.in/legal/regulations/jul-2026/securities-and-exchange-board-of-india-listing-obligations-and-disclosure-requirements-regulations-2015-last-amended-on-july-14-2026-_102974.html</x:v>
      </x:c>
      <x:c r="Q51" s="305" t="str">
        <x:v>High</x:v>
      </x:c>
      <x:c r="R51" s="305" t="str">
        <x:v>P2 MAPPED</x:v>
      </x:c>
      <x:c r="S51" s="305" t="str">
        <x:v>Validate evidence design and operating calendar</x:v>
      </x:c>
      <x:c r="T51" s="305" t="str">
        <x:f>IF(COUNTIF('P2 Source Disposition'!$A$5:$A$81,B51)&gt;0,"YES","NO")</x:f>
        <x:v>YES</x:v>
      </x:c>
      <x:c r="U51" s="305" t="str">
        <x:f>IF(COUNTIF($A$5:$A$176,A51)&gt;1,"DUPLICATE","")</x:f>
      </x:c>
    </x:row>
    <x:row r="52" ht="48" customHeight="1">
      <x:c r="A52" s="305" t="str">
        <x:v>CAP-LAW053|Reg. 46</x:v>
      </x:c>
      <x:c r="B52" s="305" t="str">
        <x:v>CAP-LAW053</x:v>
      </x:c>
      <x:c r="C52" s="305" t="str">
        <x:v>Securities and Exchange Board of India (Listing Obligations and Disclosure Requirements) Regulations, 2015 [last amended July 14, 2026]</x:v>
      </x:c>
      <x:c r="D52" s="305" t="str">
        <x:v>Reg. 46</x:v>
      </x:c>
      <x:c r="E52" s="305" t="str">
        <x:v>Maintain and update the listed entity website with prescribed information.</x:v>
      </x:c>
      <x:c r="F52" s="305" t="str">
        <x:v>Listed entity</x:v>
      </x:c>
      <x:c r="G52" s="305" t="str">
        <x:v>GATE|EQUITY_MAIN or GATE|EQUITY_SME</x:v>
      </x:c>
      <x:c r="H52" s="305" t="str">
        <x:v>Specified securities</x:v>
      </x:c>
      <x:c r="I52" s="305" t="str">
        <x:v>Listing remains active / disclosure changes</x:v>
      </x:c>
      <x:c r="J52" s="305" t="str">
        <x:v>Apply current content, archival and update timing.</x:v>
      </x:c>
      <x:c r="K52" s="305" t="str">
        <x:v>Continuous; prompt updates</x:v>
      </x:c>
      <x:c r="L52" s="305" t="str">
        <x:v>Website disclosure</x:v>
      </x:c>
      <x:c r="M52" s="305" t="str">
        <x:v>Operate a controlled website-content register and archive.</x:v>
      </x:c>
      <x:c r="N52" s="305" t="str">
        <x:v>Do not copy role-bound website duties.</x:v>
      </x:c>
      <x:c r="O52" s="305" t="str">
        <x:v>Current as of 2026-09-06</x:v>
      </x:c>
      <x:c r="P52" s="305" t="str">
        <x:v>https://www.sebi.gov.in/legal/regulations/jul-2026/securities-and-exchange-board-of-india-listing-obligations-and-disclosure-requirements-regulations-2015-last-amended-on-july-14-2026-_102974.html</x:v>
      </x:c>
      <x:c r="Q52" s="305" t="str">
        <x:v>High</x:v>
      </x:c>
      <x:c r="R52" s="305" t="str">
        <x:v>P2 MAPPED</x:v>
      </x:c>
      <x:c r="S52" s="305" t="str">
        <x:v>Validate evidence design and operating calendar</x:v>
      </x:c>
      <x:c r="T52" s="305" t="str">
        <x:f>IF(COUNTIF('P2 Source Disposition'!$A$5:$A$81,B52)&gt;0,"YES","NO")</x:f>
        <x:v>YES</x:v>
      </x:c>
      <x:c r="U52" s="305" t="str">
        <x:f>IF(COUNTIF($A$5:$A$176,A52)&gt;1,"DUPLICATE","")</x:f>
      </x:c>
    </x:row>
    <x:row r="53" ht="48" customHeight="1">
      <x:c r="A53" s="305" t="str">
        <x:v>CAP-LAW053|Reg. 47</x:v>
      </x:c>
      <x:c r="B53" s="305" t="str">
        <x:v>CAP-LAW053</x:v>
      </x:c>
      <x:c r="C53" s="305" t="str">
        <x:v>Securities and Exchange Board of India (Listing Obligations and Disclosure Requirements) Regulations, 2015 [last amended July 14, 2026]</x:v>
      </x:c>
      <x:c r="D53" s="305" t="str">
        <x:v>Reg. 47</x:v>
      </x:c>
      <x:c r="E53" s="305" t="str">
        <x:v>Publish prescribed advertisements in newspapers where required.</x:v>
      </x:c>
      <x:c r="F53" s="305" t="str">
        <x:v>Listed entity</x:v>
      </x:c>
      <x:c r="G53" s="305" t="str">
        <x:v>GATE|EQUITY_MAIN or GATE|EQUITY_SME</x:v>
      </x:c>
      <x:c r="H53" s="305" t="str">
        <x:v>Specified securities</x:v>
      </x:c>
      <x:c r="I53" s="305" t="str">
        <x:v>A covered notice/result becomes publishable</x:v>
      </x:c>
      <x:c r="J53" s="305" t="str">
        <x:v>Apply content, language and timing requirements.</x:v>
      </x:c>
      <x:c r="K53" s="305" t="str">
        <x:v>Event-based / periodic as specified</x:v>
      </x:c>
      <x:c r="L53" s="305" t="str">
        <x:v>Public notice</x:v>
      </x:c>
      <x:c r="M53" s="305" t="str">
        <x:v>Publish and retain full-page evidence and invoices.</x:v>
      </x:c>
      <x:c r="N53" s="305" t="str">
        <x:v>Check current relaxations before each publication.</x:v>
      </x:c>
      <x:c r="O53" s="305" t="str">
        <x:v>Current as of 2026-09-06</x:v>
      </x:c>
      <x:c r="P53" s="305" t="str">
        <x:v>https://www.sebi.gov.in/legal/regulations/jul-2026/securities-and-exchange-board-of-india-listing-obligations-and-disclosure-requirements-regulations-2015-last-amended-on-july-14-2026-_102974.html</x:v>
      </x:c>
      <x:c r="Q53" s="305" t="str">
        <x:v>High</x:v>
      </x:c>
      <x:c r="R53" s="305" t="str">
        <x:v>P2 MAPPED</x:v>
      </x:c>
      <x:c r="S53" s="305" t="str">
        <x:v>Validate evidence design and operating calendar</x:v>
      </x:c>
      <x:c r="T53" s="305" t="str">
        <x:f>IF(COUNTIF('P2 Source Disposition'!$A$5:$A$81,B53)&gt;0,"YES","NO")</x:f>
        <x:v>YES</x:v>
      </x:c>
      <x:c r="U53" s="305" t="str">
        <x:f>IF(COUNTIF($A$5:$A$176,A53)&gt;1,"DUPLICATE","")</x:f>
      </x:c>
    </x:row>
    <x:row r="54" ht="48" customHeight="1">
      <x:c r="A54" s="305" t="str">
        <x:v>CAP-LAW083|Ch. II</x:v>
      </x:c>
      <x:c r="B54" s="305" t="str">
        <x:v>CAP-LAW083</x:v>
      </x:c>
      <x:c r="C54" s="305" t="str">
        <x:v>Master Circular for compliance with the SEBI LODR Regulations by listed entities [Last updated January 30, 2026]</x:v>
      </x:c>
      <x:c r="D54" s="305" t="str">
        <x:v>Ch. II</x:v>
      </x:c>
      <x:c r="E54" s="305" t="str">
        <x:v>Use the current prescribed shareholding-pattern forms and filing instructions.</x:v>
      </x:c>
      <x:c r="F54" s="305" t="str">
        <x:v>Listed entity</x:v>
      </x:c>
      <x:c r="G54" s="305" t="str">
        <x:v>GATE|EQUITY_MAIN or GATE|EQUITY_SME</x:v>
      </x:c>
      <x:c r="H54" s="305" t="str">
        <x:v>Specified securities</x:v>
      </x:c>
      <x:c r="I54" s="305" t="str">
        <x:v>Reg. 31 filing due</x:v>
      </x:c>
      <x:c r="J54" s="305" t="str">
        <x:v>Apply current category, beneficial-owner and format instructions.</x:v>
      </x:c>
      <x:c r="K54" s="305" t="str">
        <x:v>At each Reg. 31 filing</x:v>
      </x:c>
      <x:c r="L54" s="305" t="str">
        <x:v>Shareholding</x:v>
      </x:c>
      <x:c r="M54" s="305" t="str">
        <x:v>Prepare the filing using the master-circular form and validations.</x:v>
      </x:c>
      <x:c r="N54" s="305" t="str">
        <x:v>Operationalizes CAP-LAW053; does not duplicate it.</x:v>
      </x:c>
      <x:c r="O54" s="305" t="str">
        <x:v>Current as of 2026-09-06</x:v>
      </x:c>
      <x:c r="P54" s="305" t="str">
        <x:v>https://www.sebi.gov.in/legal/master-circulars/jan-2026/master-circular-for-compliance-with-the-provisions-of-the-securities-and-exchange-board-of-india-listing-obligations-and-disclosure-requirements-regulations-2015-by-listed-entities_99432.html</x:v>
      </x:c>
      <x:c r="Q54" s="305" t="str">
        <x:v>High</x:v>
      </x:c>
      <x:c r="R54" s="305" t="str">
        <x:v>P2 MAPPED</x:v>
      </x:c>
      <x:c r="S54" s="305" t="str">
        <x:v>Validate evidence design and operating calendar</x:v>
      </x:c>
      <x:c r="T54" s="305" t="str">
        <x:f>IF(COUNTIF('P2 Source Disposition'!$A$5:$A$81,B54)&gt;0,"YES","NO")</x:f>
        <x:v>YES</x:v>
      </x:c>
      <x:c r="U54" s="305" t="str">
        <x:f>IF(COUNTIF($A$5:$A$176,A54)&gt;1,"DUPLICATE","")</x:f>
      </x:c>
    </x:row>
    <x:row r="55" ht="48" customHeight="1">
      <x:c r="A55" s="305" t="str">
        <x:v>CAP-LAW083|RPT chapter</x:v>
      </x:c>
      <x:c r="B55" s="305" t="str">
        <x:v>CAP-LAW083</x:v>
      </x:c>
      <x:c r="C55" s="305" t="str">
        <x:v>Master Circular for compliance with the SEBI LODR Regulations by listed entities [Last updated January 30, 2026]</x:v>
      </x:c>
      <x:c r="D55" s="305" t="str">
        <x:v>RPT chapter</x:v>
      </x:c>
      <x:c r="E55" s="305" t="str">
        <x:v>Use the current related-party transaction disclosure format and operational instructions.</x:v>
      </x:c>
      <x:c r="F55" s="305" t="str">
        <x:v>Listed entity</x:v>
      </x:c>
      <x:c r="G55" s="305" t="str">
        <x:v>GATE|EQUITY_MAIN or GATE|HVDLE</x:v>
      </x:c>
      <x:c r="H55" s="305" t="str">
        <x:v>Specified securities / HVDLE</x:v>
      </x:c>
      <x:c r="I55" s="305" t="str">
        <x:v>RPT disclosure due</x:v>
      </x:c>
      <x:c r="J55" s="305" t="str">
        <x:v>Apply current value thresholds and format fields.</x:v>
      </x:c>
      <x:c r="K55" s="305" t="str">
        <x:v>Periodic as prescribed</x:v>
      </x:c>
      <x:c r="L55" s="305" t="str">
        <x:v>Related parties</x:v>
      </x:c>
      <x:c r="M55" s="305" t="str">
        <x:v>Reconcile and file the prescribed RPT return.</x:v>
      </x:c>
      <x:c r="N55" s="305" t="str">
        <x:v>Underlying approval duty remains CAP-LAW053 Reg. 23.</x:v>
      </x:c>
      <x:c r="O55" s="305" t="str">
        <x:v>Current as of 2026-09-06</x:v>
      </x:c>
      <x:c r="P55" s="305" t="str">
        <x:v>https://www.sebi.gov.in/legal/master-circulars/jan-2026/master-circular-for-compliance-with-the-provisions-of-the-securities-and-exchange-board-of-india-listing-obligations-and-disclosure-requirements-regulations-2015-by-listed-entities_99432.html</x:v>
      </x:c>
      <x:c r="Q55" s="305" t="str">
        <x:v>High</x:v>
      </x:c>
      <x:c r="R55" s="305" t="str">
        <x:v>P2 MAPPED</x:v>
      </x:c>
      <x:c r="S55" s="305" t="str">
        <x:v>Validate evidence design and operating calendar</x:v>
      </x:c>
      <x:c r="T55" s="305" t="str">
        <x:f>IF(COUNTIF('P2 Source Disposition'!$A$5:$A$81,B55)&gt;0,"YES","NO")</x:f>
        <x:v>YES</x:v>
      </x:c>
      <x:c r="U55" s="305" t="str">
        <x:f>IF(COUNTIF($A$5:$A$176,A55)&gt;1,"DUPLICATE","")</x:f>
      </x:c>
    </x:row>
    <x:row r="56" ht="48" customHeight="1">
      <x:c r="A56" s="305" t="str">
        <x:v>CAP-LAW083|BRSR chapter</x:v>
      </x:c>
      <x:c r="B56" s="305" t="str">
        <x:v>CAP-LAW083</x:v>
      </x:c>
      <x:c r="C56" s="305" t="str">
        <x:v>Master Circular for compliance with the SEBI LODR Regulations by listed entities [Last updated January 30, 2026]</x:v>
      </x:c>
      <x:c r="D56" s="305" t="str">
        <x:v>BRSR chapter</x:v>
      </x:c>
      <x:c r="E56" s="305" t="str">
        <x:v>Prepare BRSR and BRSR Core disclosures and assurance/assessment where the applicability test is met.</x:v>
      </x:c>
      <x:c r="F56" s="305" t="str">
        <x:v>Listed entity</x:v>
      </x:c>
      <x:c r="G56" s="305" t="str">
        <x:v>GATE|EQUITY_MAIN</x:v>
      </x:c>
      <x:c r="H56" s="305" t="str">
        <x:v>Specified securities</x:v>
      </x:c>
      <x:c r="I56" s="305" t="str">
        <x:v>Entity falls in current BRSR/BRSR Core class</x:v>
      </x:c>
      <x:c r="J56" s="305" t="str">
        <x:v>Apply current market-cap ranking, value-chain phase-in and assurance/assessment terminology.</x:v>
      </x:c>
      <x:c r="K56" s="305" t="str">
        <x:v>Annual</x:v>
      </x:c>
      <x:c r="L56" s="305" t="str">
        <x:v>Sustainability reporting</x:v>
      </x:c>
      <x:c r="M56" s="305" t="str">
        <x:v>Document applicability, data owners, review and annual-report inclusion.</x:v>
      </x:c>
      <x:c r="N56" s="305" t="str">
        <x:v>Do not assume universal application.</x:v>
      </x:c>
      <x:c r="O56" s="305" t="str">
        <x:v>Current as of 2026-09-06</x:v>
      </x:c>
      <x:c r="P56" s="305" t="str">
        <x:v>https://www.sebi.gov.in/legal/master-circulars/jan-2026/master-circular-for-compliance-with-the-provisions-of-the-securities-and-exchange-board-of-india-listing-obligations-and-disclosure-requirements-regulations-2015-by-listed-entities_99432.html</x:v>
      </x:c>
      <x:c r="Q56" s="305" t="str">
        <x:v>High</x:v>
      </x:c>
      <x:c r="R56" s="305" t="str">
        <x:v>P2 MAPPED</x:v>
      </x:c>
      <x:c r="S56" s="305" t="str">
        <x:v>Validate evidence design and operating calendar</x:v>
      </x:c>
      <x:c r="T56" s="305" t="str">
        <x:f>IF(COUNTIF('P2 Source Disposition'!$A$5:$A$81,B56)&gt;0,"YES","NO")</x:f>
        <x:v>YES</x:v>
      </x:c>
      <x:c r="U56" s="305" t="str">
        <x:f>IF(COUNTIF($A$5:$A$176,A56)&gt;1,"DUPLICATE","")</x:f>
      </x:c>
    </x:row>
    <x:row r="57" ht="48" customHeight="1">
      <x:c r="A57" s="305" t="str">
        <x:v>CAP-LAW083|Material-event chapter</x:v>
      </x:c>
      <x:c r="B57" s="305" t="str">
        <x:v>CAP-LAW083</x:v>
      </x:c>
      <x:c r="C57" s="305" t="str">
        <x:v>Master Circular for compliance with the SEBI LODR Regulations by listed entities [Last updated January 30, 2026]</x:v>
      </x:c>
      <x:c r="D57" s="305" t="str">
        <x:v>Material-event chapter</x:v>
      </x:c>
      <x:c r="E57" s="305" t="str">
        <x:v>Use prescribed details, formats and operational guidance for material-event, default, auditor-resignation and related disclosures.</x:v>
      </x:c>
      <x:c r="F57" s="305" t="str">
        <x:v>Listed entity</x:v>
      </x:c>
      <x:c r="G57" s="305" t="str">
        <x:v>GATE|EQUITY_MAIN or GATE|EQUITY_SME</x:v>
      </x:c>
      <x:c r="H57" s="305" t="str">
        <x:v>Specified securities</x:v>
      </x:c>
      <x:c r="I57" s="305" t="str">
        <x:v>Reg. 30 event occurs</x:v>
      </x:c>
      <x:c r="J57" s="305" t="str">
        <x:v>Apply event-specific data and continuing-update expectations.</x:v>
      </x:c>
      <x:c r="K57" s="305" t="str">
        <x:v>At event and updates</x:v>
      </x:c>
      <x:c r="L57" s="305" t="str">
        <x:v>Continuous disclosure</x:v>
      </x:c>
      <x:c r="M57" s="305" t="str">
        <x:v>Attach the required particulars and evidence to each exchange filing.</x:v>
      </x:c>
      <x:c r="N57" s="305" t="str">
        <x:v>Underlying trigger/timing remains CAP-LAW053 Reg. 30.</x:v>
      </x:c>
      <x:c r="O57" s="305" t="str">
        <x:v>Current as of 2026-09-06</x:v>
      </x:c>
      <x:c r="P57" s="305" t="str">
        <x:v>https://www.sebi.gov.in/legal/master-circulars/jan-2026/master-circular-for-compliance-with-the-provisions-of-the-securities-and-exchange-board-of-india-listing-obligations-and-disclosure-requirements-regulations-2015-by-listed-entities_99432.html</x:v>
      </x:c>
      <x:c r="Q57" s="305" t="str">
        <x:v>High</x:v>
      </x:c>
      <x:c r="R57" s="305" t="str">
        <x:v>P2 MAPPED</x:v>
      </x:c>
      <x:c r="S57" s="305" t="str">
        <x:v>Validate evidence design and operating calendar</x:v>
      </x:c>
      <x:c r="T57" s="305" t="str">
        <x:f>IF(COUNTIF('P2 Source Disposition'!$A$5:$A$81,B57)&gt;0,"YES","NO")</x:f>
        <x:v>YES</x:v>
      </x:c>
      <x:c r="U57" s="305" t="str">
        <x:f>IF(COUNTIF($A$5:$A$176,A57)&gt;1,"DUPLICATE","")</x:f>
      </x:c>
    </x:row>
    <x:row r="58" ht="48" customHeight="1">
      <x:c r="A58" s="305" t="str">
        <x:v>CAP-LAW083|Rumour-verification chapter</x:v>
      </x:c>
      <x:c r="B58" s="305" t="str">
        <x:v>CAP-LAW083</x:v>
      </x:c>
      <x:c r="C58" s="305" t="str">
        <x:v>Master Circular for compliance with the SEBI LODR Regulations by listed entities [Last updated January 30, 2026]</x:v>
      </x:c>
      <x:c r="D58" s="305" t="str">
        <x:v>Rumour-verification chapter</x:v>
      </x:c>
      <x:c r="E58" s="305" t="str">
        <x:v>Apply the current rumour-verification framework where the entity falls within the prescribed class.</x:v>
      </x:c>
      <x:c r="F58" s="305" t="str">
        <x:v>Listed entity</x:v>
      </x:c>
      <x:c r="G58" s="305" t="str">
        <x:v>GATE|EQUITY_MAIN</x:v>
      </x:c>
      <x:c r="H58" s="305" t="str">
        <x:v>Specified securities</x:v>
      </x:c>
      <x:c r="I58" s="305" t="str">
        <x:v>Material price movement / mainstream-media rumour</x:v>
      </x:c>
      <x:c r="J58" s="305" t="str">
        <x:v>Apply current ranking, implementation date, materiality and exception provisions.</x:v>
      </x:c>
      <x:c r="K58" s="305" t="str">
        <x:v>Within current prescribed period</x:v>
      </x:c>
      <x:c r="L58" s="305" t="str">
        <x:v>Continuous disclosure</x:v>
      </x:c>
      <x:c r="M58" s="305" t="str">
        <x:v>Detect eligible rumours, verify facts and disclose confirmation/denial/clarification.</x:v>
      </x:c>
      <x:c r="N58" s="305" t="str">
        <x:v>This is a controlled dynamic gate; P3 must validate current exchange parameters.</x:v>
      </x:c>
      <x:c r="O58" s="305" t="str">
        <x:v>Current as of 2026-09-06</x:v>
      </x:c>
      <x:c r="P58" s="305" t="str">
        <x:v>https://www.sebi.gov.in/legal/master-circulars/jan-2026/master-circular-for-compliance-with-the-provisions-of-the-securities-and-exchange-board-of-india-listing-obligations-and-disclosure-requirements-regulations-2015-by-listed-entities_99432.html</x:v>
      </x:c>
      <x:c r="Q58" s="305" t="str">
        <x:v>High</x:v>
      </x:c>
      <x:c r="R58" s="305" t="str">
        <x:v>P2 MAPPED</x:v>
      </x:c>
      <x:c r="S58" s="305" t="str">
        <x:v>Validate evidence design and operating calendar</x:v>
      </x:c>
      <x:c r="T58" s="305" t="str">
        <x:f>IF(COUNTIF('P2 Source Disposition'!$A$5:$A$81,B58)&gt;0,"YES","NO")</x:f>
        <x:v>YES</x:v>
      </x:c>
      <x:c r="U58" s="305" t="str">
        <x:f>IF(COUNTIF($A$5:$A$176,A58)&gt;1,"DUPLICATE","")</x:f>
      </x:c>
    </x:row>
    <x:row r="59" ht="48" customHeight="1">
      <x:c r="A59" s="305" t="str">
        <x:v>CAP-LAW083|Integrated Filing chapter</x:v>
      </x:c>
      <x:c r="B59" s="305" t="str">
        <x:v>CAP-LAW083</x:v>
      </x:c>
      <x:c r="C59" s="305" t="str">
        <x:v>Master Circular for compliance with the SEBI LODR Regulations by listed entities [Last updated January 30, 2026]</x:v>
      </x:c>
      <x:c r="D59" s="305" t="str">
        <x:v>Integrated Filing chapter</x:v>
      </x:c>
      <x:c r="E59" s="305" t="str">
        <x:v>Submit governance and financial filing components through the current integrated-filing structure.</x:v>
      </x:c>
      <x:c r="F59" s="305" t="str">
        <x:v>Listed entity</x:v>
      </x:c>
      <x:c r="G59" s="305" t="str">
        <x:v>GATE|EQUITY_MAIN or GATE|HVDLE</x:v>
      </x:c>
      <x:c r="H59" s="305" t="str">
        <x:v>Specified securities / HVDLE</x:v>
      </x:c>
      <x:c r="I59" s="305" t="str">
        <x:v>Integrated filing period closes</x:v>
      </x:c>
      <x:c r="J59" s="305" t="str">
        <x:v>Apply part, format and transition provisions.</x:v>
      </x:c>
      <x:c r="K59" s="305" t="str">
        <x:v>Periodic as prescribed</x:v>
      </x:c>
      <x:c r="L59" s="305" t="str">
        <x:v>Regulatory filing</x:v>
      </x:c>
      <x:c r="M59" s="305" t="str">
        <x:v>Maintain a single filing checklist with component ownership and acknowledgement.</x:v>
      </x:c>
      <x:c r="N59" s="305" t="str">
        <x:v>Does not eliminate underlying regulations.</x:v>
      </x:c>
      <x:c r="O59" s="305" t="str">
        <x:v>Current as of 2026-09-06</x:v>
      </x:c>
      <x:c r="P59" s="305" t="str">
        <x:v>https://www.sebi.gov.in/legal/master-circulars/jan-2026/master-circular-for-compliance-with-the-provisions-of-the-securities-and-exchange-board-of-india-listing-obligations-and-disclosure-requirements-regulations-2015-by-listed-entities_99432.html</x:v>
      </x:c>
      <x:c r="Q59" s="305" t="str">
        <x:v>High</x:v>
      </x:c>
      <x:c r="R59" s="305" t="str">
        <x:v>P2 MAPPED</x:v>
      </x:c>
      <x:c r="S59" s="305" t="str">
        <x:v>Validate evidence design and operating calendar</x:v>
      </x:c>
      <x:c r="T59" s="305" t="str">
        <x:f>IF(COUNTIF('P2 Source Disposition'!$A$5:$A$81,B59)&gt;0,"YES","NO")</x:f>
        <x:v>YES</x:v>
      </x:c>
      <x:c r="U59" s="305" t="str">
        <x:f>IF(COUNTIF($A$5:$A$176,A59)&gt;1,"DUPLICATE","")</x:f>
      </x:c>
    </x:row>
    <x:row r="60" ht="48" customHeight="1">
      <x:c r="A60" s="305" t="str">
        <x:v>CAP-LAW054|Reg. 3(1)</x:v>
      </x:c>
      <x:c r="B60" s="305" t="str">
        <x:v>CAP-LAW054</x:v>
      </x:c>
      <x:c r="C60" s="305" t="str">
        <x:v>Securities and Exchange Board of India (Prohibition of Insider Trading) Regulations, 2015 [Last amended on March 12, 2025]</x:v>
      </x:c>
      <x:c r="D60" s="305" t="str">
        <x:v>Reg. 3(1)</x:v>
      </x:c>
      <x:c r="E60" s="305" t="str">
        <x:v>Do not communicate, provide or allow access to unpublished price sensitive information except for permitted purposes.</x:v>
      </x:c>
      <x:c r="F60" s="305" t="str">
        <x:v>Listed entity / insiders</x:v>
      </x:c>
      <x:c r="G60" s="305" t="str">
        <x:v>GATE|EQUITY_MAIN or GATE|EQUITY_SME</x:v>
      </x:c>
      <x:c r="H60" s="305" t="str">
        <x:v>Listed or proposed specified securities</x:v>
      </x:c>
      <x:c r="I60" s="305" t="str">
        <x:v>UPSI exists</x:v>
      </x:c>
      <x:c r="J60" s="305" t="str">
        <x:v>Legitimate purpose, performance of duties or legal obligation exception.</x:v>
      </x:c>
      <x:c r="K60" s="305" t="str">
        <x:v>Continuous</x:v>
      </x:c>
      <x:c r="L60" s="305" t="str">
        <x:v>Insider trading</x:v>
      </x:c>
      <x:c r="M60" s="305" t="str">
        <x:v>Restrict, approve and evidence each permitted UPSI sharing.</x:v>
      </x:c>
      <x:c r="N60" s="305" t="str">
        <x:v>Personal conduct and company control components must be separately owned.</x:v>
      </x:c>
      <x:c r="O60" s="305" t="str">
        <x:v>Current as of 2026-09-06</x:v>
      </x:c>
      <x:c r="P60" s="305" t="str">
        <x:v>https://www.sebi.gov.in/legal/regulations/mar-2025/securities-and-exchange-board-of-india-prohibition-of-insider-trading-regulations-2015-last-amended-on-march-12-2025-_92672.html</x:v>
      </x:c>
      <x:c r="Q60" s="305" t="str">
        <x:v>High</x:v>
      </x:c>
      <x:c r="R60" s="305" t="str">
        <x:v>P2 MAPPED</x:v>
      </x:c>
      <x:c r="S60" s="305" t="str">
        <x:v>Validate evidence design and operating calendar</x:v>
      </x:c>
      <x:c r="T60" s="305" t="str">
        <x:f>IF(COUNTIF('P2 Source Disposition'!$A$5:$A$81,B60)&gt;0,"YES","NO")</x:f>
        <x:v>YES</x:v>
      </x:c>
      <x:c r="U60" s="305" t="str">
        <x:f>IF(COUNTIF($A$5:$A$176,A60)&gt;1,"DUPLICATE","")</x:f>
      </x:c>
    </x:row>
    <x:row r="61" ht="48" customHeight="1">
      <x:c r="A61" s="305" t="str">
        <x:v>CAP-LAW054|Reg. 3(2A)</x:v>
      </x:c>
      <x:c r="B61" s="305" t="str">
        <x:v>CAP-LAW054</x:v>
      </x:c>
      <x:c r="C61" s="305" t="str">
        <x:v>Securities and Exchange Board of India (Prohibition of Insider Trading) Regulations, 2015 [Last amended on March 12, 2025]</x:v>
      </x:c>
      <x:c r="D61" s="305" t="str">
        <x:v>Reg. 3(2A)</x:v>
      </x:c>
      <x:c r="E61" s="305" t="str">
        <x:v>Maintain a board-approved policy defining legitimate purposes for sharing UPSI.</x:v>
      </x:c>
      <x:c r="F61" s="305" t="str">
        <x:v>Listed entity / board</x:v>
      </x:c>
      <x:c r="G61" s="305" t="str">
        <x:v>GATE|EQUITY_MAIN or GATE|EQUITY_SME</x:v>
      </x:c>
      <x:c r="H61" s="305" t="str">
        <x:v>Listed or proposed specified securities</x:v>
      </x:c>
      <x:c r="I61" s="305" t="str">
        <x:v>PIT framework applies</x:v>
      </x:c>
      <x:c r="J61" s="305" t="str">
        <x:v>Policy must form part of the fair-disclosure code.</x:v>
      </x:c>
      <x:c r="K61" s="305" t="str">
        <x:v>Continuous; review on change</x:v>
      </x:c>
      <x:c r="L61" s="305" t="str">
        <x:v>Insider trading</x:v>
      </x:c>
      <x:c r="M61" s="305" t="str">
        <x:v>Approve, publish and apply the legitimate-purpose policy.</x:v>
      </x:c>
      <x:c r="N61" s="305" t="str">
        <x:v>Record each recipient as an insider where required.</x:v>
      </x:c>
      <x:c r="O61" s="305" t="str">
        <x:v>Current as of 2026-09-06</x:v>
      </x:c>
      <x:c r="P61" s="305" t="str">
        <x:v>https://www.sebi.gov.in/legal/regulations/mar-2025/securities-and-exchange-board-of-india-prohibition-of-insider-trading-regulations-2015-last-amended-on-march-12-2025-_92672.html</x:v>
      </x:c>
      <x:c r="Q61" s="305" t="str">
        <x:v>High</x:v>
      </x:c>
      <x:c r="R61" s="305" t="str">
        <x:v>P2 MAPPED</x:v>
      </x:c>
      <x:c r="S61" s="305" t="str">
        <x:v>Validate evidence design and operating calendar</x:v>
      </x:c>
      <x:c r="T61" s="305" t="str">
        <x:f>IF(COUNTIF('P2 Source Disposition'!$A$5:$A$81,B61)&gt;0,"YES","NO")</x:f>
        <x:v>YES</x:v>
      </x:c>
      <x:c r="U61" s="305" t="str">
        <x:f>IF(COUNTIF($A$5:$A$176,A61)&gt;1,"DUPLICATE","")</x:f>
      </x:c>
    </x:row>
    <x:row r="62" ht="48" customHeight="1">
      <x:c r="A62" s="305" t="str">
        <x:v>CAP-LAW054|Reg. 3(5)</x:v>
      </x:c>
      <x:c r="B62" s="305" t="str">
        <x:v>CAP-LAW054</x:v>
      </x:c>
      <x:c r="C62" s="305" t="str">
        <x:v>Securities and Exchange Board of India (Prohibition of Insider Trading) Regulations, 2015 [Last amended on March 12, 2025]</x:v>
      </x:c>
      <x:c r="D62" s="305" t="str">
        <x:v>Reg. 3(5)</x:v>
      </x:c>
      <x:c r="E62" s="305" t="str">
        <x:v>Maintain a structured digital database of persons/entities with whom UPSI is shared, with prescribed controls and retention.</x:v>
      </x:c>
      <x:c r="F62" s="305" t="str">
        <x:v>Listed entity / intermediary / fiduciary as applicable</x:v>
      </x:c>
      <x:c r="G62" s="305" t="str">
        <x:v>GATE|EQUITY_MAIN or GATE|EQUITY_SME</x:v>
      </x:c>
      <x:c r="H62" s="305" t="str">
        <x:v>Listed or proposed specified securities</x:v>
      </x:c>
      <x:c r="I62" s="305" t="str">
        <x:v>UPSI is internally generated or shared</x:v>
      </x:c>
      <x:c r="J62" s="305" t="str">
        <x:v>Apply non-outsourcing, integrity, access and retention requirements.</x:v>
      </x:c>
      <x:c r="K62" s="305" t="str">
        <x:v>Contemporaneous; preserve as prescribed</x:v>
      </x:c>
      <x:c r="L62" s="305" t="str">
        <x:v>Insider trading</x:v>
      </x:c>
      <x:c r="M62" s="305" t="str">
        <x:v>Capture UPSI nature, sharer, recipient, identifiers and audit trail.</x:v>
      </x:c>
      <x:c r="N62" s="305" t="str">
        <x:v>Only the listed-entity instance belongs in this overlay.</x:v>
      </x:c>
      <x:c r="O62" s="305" t="str">
        <x:v>Current as of 2026-09-06</x:v>
      </x:c>
      <x:c r="P62" s="305" t="str">
        <x:v>https://www.sebi.gov.in/legal/regulations/mar-2025/securities-and-exchange-board-of-india-prohibition-of-insider-trading-regulations-2015-last-amended-on-march-12-2025-_92672.html</x:v>
      </x:c>
      <x:c r="Q62" s="305" t="str">
        <x:v>High</x:v>
      </x:c>
      <x:c r="R62" s="305" t="str">
        <x:v>P2 MAPPED</x:v>
      </x:c>
      <x:c r="S62" s="305" t="str">
        <x:v>Validate evidence design and operating calendar</x:v>
      </x:c>
      <x:c r="T62" s="305" t="str">
        <x:f>IF(COUNTIF('P2 Source Disposition'!$A$5:$A$81,B62)&gt;0,"YES","NO")</x:f>
        <x:v>YES</x:v>
      </x:c>
      <x:c r="U62" s="305" t="str">
        <x:f>IF(COUNTIF($A$5:$A$176,A62)&gt;1,"DUPLICATE","")</x:f>
      </x:c>
    </x:row>
    <x:row r="63" ht="48" customHeight="1">
      <x:c r="A63" s="305" t="str">
        <x:v>CAP-LAW054|Reg. 4</x:v>
      </x:c>
      <x:c r="B63" s="305" t="str">
        <x:v>CAP-LAW054</x:v>
      </x:c>
      <x:c r="C63" s="305" t="str">
        <x:v>Securities and Exchange Board of India (Prohibition of Insider Trading) Regulations, 2015 [Last amended on March 12, 2025]</x:v>
      </x:c>
      <x:c r="D63" s="305" t="str">
        <x:v>Reg. 4</x:v>
      </x:c>
      <x:c r="E63" s="305" t="str">
        <x:v>Prevent trading while in possession of UPSI, subject to available defences.</x:v>
      </x:c>
      <x:c r="F63" s="305" t="str">
        <x:v>Insiders / company where it trades</x:v>
      </x:c>
      <x:c r="G63" s="305" t="str">
        <x:v>GATE|EQUITY_MAIN or GATE|EQUITY_SME</x:v>
      </x:c>
      <x:c r="H63" s="305" t="str">
        <x:v>Listed or proposed specified securities</x:v>
      </x:c>
      <x:c r="I63" s="305" t="str">
        <x:v>Trade proposed while UPSI may exist</x:v>
      </x:c>
      <x:c r="J63" s="305" t="str">
        <x:v>Evaluate statutory defences and connected-person/possession facts.</x:v>
      </x:c>
      <x:c r="K63" s="305" t="str">
        <x:v>Per trade</x:v>
      </x:c>
      <x:c r="L63" s="305" t="str">
        <x:v>Insider trading</x:v>
      </x:c>
      <x:c r="M63" s="305" t="str">
        <x:v>Run pre-clearance, restricted-list and investigation controls.</x:v>
      </x:c>
      <x:c r="N63" s="305" t="str">
        <x:v>The prohibition is person-specific; company monitoring is the compliance control.</x:v>
      </x:c>
      <x:c r="O63" s="305" t="str">
        <x:v>Current as of 2026-09-06</x:v>
      </x:c>
      <x:c r="P63" s="305" t="str">
        <x:v>https://www.sebi.gov.in/legal/regulations/mar-2025/securities-and-exchange-board-of-india-prohibition-of-insider-trading-regulations-2015-last-amended-on-march-12-2025-_92672.html</x:v>
      </x:c>
      <x:c r="Q63" s="305" t="str">
        <x:v>High</x:v>
      </x:c>
      <x:c r="R63" s="305" t="str">
        <x:v>P2 MAPPED</x:v>
      </x:c>
      <x:c r="S63" s="305" t="str">
        <x:v>Validate evidence design and operating calendar</x:v>
      </x:c>
      <x:c r="T63" s="305" t="str">
        <x:f>IF(COUNTIF('P2 Source Disposition'!$A$5:$A$81,B63)&gt;0,"YES","NO")</x:f>
        <x:v>YES</x:v>
      </x:c>
      <x:c r="U63" s="305" t="str">
        <x:f>IF(COUNTIF($A$5:$A$176,A63)&gt;1,"DUPLICATE","")</x:f>
      </x:c>
    </x:row>
    <x:row r="64" ht="48" customHeight="1">
      <x:c r="A64" s="305" t="str">
        <x:v>CAP-LAW054|Reg. 5</x:v>
      </x:c>
      <x:c r="B64" s="305" t="str">
        <x:v>CAP-LAW054</x:v>
      </x:c>
      <x:c r="C64" s="305" t="str">
        <x:v>Securities and Exchange Board of India (Prohibition of Insider Trading) Regulations, 2015 [Last amended on March 12, 2025]</x:v>
      </x:c>
      <x:c r="D64" s="305" t="str">
        <x:v>Reg. 5</x:v>
      </x:c>
      <x:c r="E64" s="305" t="str">
        <x:v>Administer compliant trading plans where insiders elect to use them.</x:v>
      </x:c>
      <x:c r="F64" s="305" t="str">
        <x:v>Insider / compliance officer / listed entity</x:v>
      </x:c>
      <x:c r="G64" s="305" t="str">
        <x:v>GATE|EQUITY_MAIN or GATE|EQUITY_SME</x:v>
      </x:c>
      <x:c r="H64" s="305" t="str">
        <x:v>Listed securities</x:v>
      </x:c>
      <x:c r="I64" s="305" t="str">
        <x:v>Trading plan submitted</x:v>
      </x:c>
      <x:c r="J64" s="305" t="str">
        <x:v>Apply current formulation, approval, disclosure and execution conditions.</x:v>
      </x:c>
      <x:c r="K64" s="305" t="str">
        <x:v>Event-based</x:v>
      </x:c>
      <x:c r="L64" s="305" t="str">
        <x:v>Insider trading</x:v>
      </x:c>
      <x:c r="M64" s="305" t="str">
        <x:v>Review, approve/disallow, disclose and monitor plan execution.</x:v>
      </x:c>
      <x:c r="N64" s="305" t="str">
        <x:v>No trading-plan duty arises absent a submitted plan.</x:v>
      </x:c>
      <x:c r="O64" s="305" t="str">
        <x:v>Current as of 2026-09-06</x:v>
      </x:c>
      <x:c r="P64" s="305" t="str">
        <x:v>https://www.sebi.gov.in/legal/regulations/mar-2025/securities-and-exchange-board-of-india-prohibition-of-insider-trading-regulations-2015-last-amended-on-march-12-2025-_92672.html</x:v>
      </x:c>
      <x:c r="Q64" s="305" t="str">
        <x:v>High</x:v>
      </x:c>
      <x:c r="R64" s="305" t="str">
        <x:v>P2 MAPPED</x:v>
      </x:c>
      <x:c r="S64" s="305" t="str">
        <x:v>Validate evidence design and operating calendar</x:v>
      </x:c>
      <x:c r="T64" s="305" t="str">
        <x:f>IF(COUNTIF('P2 Source Disposition'!$A$5:$A$81,B64)&gt;0,"YES","NO")</x:f>
        <x:v>YES</x:v>
      </x:c>
      <x:c r="U64" s="305" t="str">
        <x:f>IF(COUNTIF($A$5:$A$176,A64)&gt;1,"DUPLICATE","")</x:f>
      </x:c>
    </x:row>
    <x:row r="65" ht="48" customHeight="1">
      <x:c r="A65" s="305" t="str">
        <x:v>CAP-LAW054|Reg. 7</x:v>
      </x:c>
      <x:c r="B65" s="305" t="str">
        <x:v>CAP-LAW054</x:v>
      </x:c>
      <x:c r="C65" s="305" t="str">
        <x:v>Securities and Exchange Board of India (Prohibition of Insider Trading) Regulations, 2015 [Last amended on March 12, 2025]</x:v>
      </x:c>
      <x:c r="D65" s="305" t="str">
        <x:v>Reg. 7</x:v>
      </x:c>
      <x:c r="E65" s="305" t="str">
        <x:v>Make or facilitate PIT disclosures required from promoters, members of promoter group, designated persons, directors or other covered persons.</x:v>
      </x:c>
      <x:c r="F65" s="305" t="str">
        <x:v>Covered person / listed entity interface</x:v>
      </x:c>
      <x:c r="G65" s="305" t="str">
        <x:v>GATE|EQUITY_MAIN or GATE|EQUITY_SME</x:v>
      </x:c>
      <x:c r="H65" s="305" t="str">
        <x:v>Listed securities</x:v>
      </x:c>
      <x:c r="I65" s="305" t="str">
        <x:v>Holding/trade crosses current disclosure trigger</x:v>
      </x:c>
      <x:c r="J65" s="305" t="str">
        <x:v>Apply person, threshold, aggregation and automated-system provisions.</x:v>
      </x:c>
      <x:c r="K65" s="305" t="str">
        <x:v>Event-based within prescribed deadline</x:v>
      </x:c>
      <x:c r="L65" s="305" t="str">
        <x:v>Insider disclosure</x:v>
      </x:c>
      <x:c r="M65" s="305" t="str">
        <x:v>Capture, validate and file covered disclosures.</x:v>
      </x:c>
      <x:c r="N65" s="305" t="str">
        <x:v>Primary duty may sit with the person; issuer duty is receipt/filing/interface where prescribed.</x:v>
      </x:c>
      <x:c r="O65" s="305" t="str">
        <x:v>Current as of 2026-09-06</x:v>
      </x:c>
      <x:c r="P65" s="305" t="str">
        <x:v>https://www.sebi.gov.in/legal/regulations/mar-2025/securities-and-exchange-board-of-india-prohibition-of-insider-trading-regulations-2015-last-amended-on-march-12-2025-_92672.html</x:v>
      </x:c>
      <x:c r="Q65" s="305" t="str">
        <x:v>High</x:v>
      </x:c>
      <x:c r="R65" s="305" t="str">
        <x:v>P2 MAPPED</x:v>
      </x:c>
      <x:c r="S65" s="305" t="str">
        <x:v>Validate evidence design and operating calendar</x:v>
      </x:c>
      <x:c r="T65" s="305" t="str">
        <x:f>IF(COUNTIF('P2 Source Disposition'!$A$5:$A$81,B65)&gt;0,"YES","NO")</x:f>
        <x:v>YES</x:v>
      </x:c>
      <x:c r="U65" s="305" t="str">
        <x:f>IF(COUNTIF($A$5:$A$176,A65)&gt;1,"DUPLICATE","")</x:f>
      </x:c>
    </x:row>
    <x:row r="66" ht="48" customHeight="1">
      <x:c r="A66" s="305" t="str">
        <x:v>CAP-LAW054|Reg. 8</x:v>
      </x:c>
      <x:c r="B66" s="305" t="str">
        <x:v>CAP-LAW054</x:v>
      </x:c>
      <x:c r="C66" s="305" t="str">
        <x:v>Securities and Exchange Board of India (Prohibition of Insider Trading) Regulations, 2015 [Last amended on March 12, 2025]</x:v>
      </x:c>
      <x:c r="D66" s="305" t="str">
        <x:v>Reg. 8</x:v>
      </x:c>
      <x:c r="E66" s="305" t="str">
        <x:v>Adopt and publish a code of practices and procedures for fair disclosure of UPSI.</x:v>
      </x:c>
      <x:c r="F66" s="305" t="str">
        <x:v>Listed entity / board</x:v>
      </x:c>
      <x:c r="G66" s="305" t="str">
        <x:v>GATE|EQUITY_MAIN or GATE|EQUITY_SME</x:v>
      </x:c>
      <x:c r="H66" s="305" t="str">
        <x:v>Listed or proposed specified securities</x:v>
      </x:c>
      <x:c r="I66" s="305" t="str">
        <x:v>PIT framework applies</x:v>
      </x:c>
      <x:c r="J66" s="305" t="str">
        <x:v>Apply Schedule A principles and prompt-disclosure controls.</x:v>
      </x:c>
      <x:c r="K66" s="305" t="str">
        <x:v>Continuous; review on change</x:v>
      </x:c>
      <x:c r="L66" s="305" t="str">
        <x:v>Insider trading</x:v>
      </x:c>
      <x:c r="M66" s="305" t="str">
        <x:v>Maintain code, chief investor-relations ownership and dissemination process.</x:v>
      </x:c>
      <x:c r="N66" s="305" t="str">
        <x:v>Policy governance is distinct from individual trading controls.</x:v>
      </x:c>
      <x:c r="O66" s="305" t="str">
        <x:v>Current as of 2026-09-06</x:v>
      </x:c>
      <x:c r="P66" s="305" t="str">
        <x:v>https://www.sebi.gov.in/legal/regulations/mar-2025/securities-and-exchange-board-of-india-prohibition-of-insider-trading-regulations-2015-last-amended-on-march-12-2025-_92672.html</x:v>
      </x:c>
      <x:c r="Q66" s="305" t="str">
        <x:v>High</x:v>
      </x:c>
      <x:c r="R66" s="305" t="str">
        <x:v>P2 MAPPED</x:v>
      </x:c>
      <x:c r="S66" s="305" t="str">
        <x:v>Validate evidence design and operating calendar</x:v>
      </x:c>
      <x:c r="T66" s="305" t="str">
        <x:f>IF(COUNTIF('P2 Source Disposition'!$A$5:$A$81,B66)&gt;0,"YES","NO")</x:f>
        <x:v>YES</x:v>
      </x:c>
      <x:c r="U66" s="305" t="str">
        <x:f>IF(COUNTIF($A$5:$A$176,A66)&gt;1,"DUPLICATE","")</x:f>
      </x:c>
    </x:row>
    <x:row r="67" ht="48" customHeight="1">
      <x:c r="A67" s="305" t="str">
        <x:v>CAP-LAW054|Reg. 9</x:v>
      </x:c>
      <x:c r="B67" s="305" t="str">
        <x:v>CAP-LAW054</x:v>
      </x:c>
      <x:c r="C67" s="305" t="str">
        <x:v>Securities and Exchange Board of India (Prohibition of Insider Trading) Regulations, 2015 [Last amended on March 12, 2025]</x:v>
      </x:c>
      <x:c r="D67" s="305" t="str">
        <x:v>Reg. 9</x:v>
      </x:c>
      <x:c r="E67" s="305" t="str">
        <x:v>Adopt and administer a code of conduct to regulate, monitor and report trading by designated persons and immediate relatives.</x:v>
      </x:c>
      <x:c r="F67" s="305" t="str">
        <x:v>Listed entity / compliance officer</x:v>
      </x:c>
      <x:c r="G67" s="305" t="str">
        <x:v>GATE|EQUITY_MAIN or GATE|EQUITY_SME</x:v>
      </x:c>
      <x:c r="H67" s="305" t="str">
        <x:v>Listed or proposed specified securities</x:v>
      </x:c>
      <x:c r="I67" s="305" t="str">
        <x:v>PIT framework applies</x:v>
      </x:c>
      <x:c r="J67" s="305" t="str">
        <x:v>Identify designated persons using role/access criteria; apply Schedule B.</x:v>
      </x:c>
      <x:c r="K67" s="305" t="str">
        <x:v>Continuous</x:v>
      </x:c>
      <x:c r="L67" s="305" t="str">
        <x:v>Insider trading</x:v>
      </x:c>
      <x:c r="M67" s="305" t="str">
        <x:v>Maintain designated-person universe, trading window, pre-clearance and contra-trade controls.</x:v>
      </x:c>
      <x:c r="N67" s="305" t="str">
        <x:v>Other regulated intermediaries use their role-specific code outside this overlay.</x:v>
      </x:c>
      <x:c r="O67" s="305" t="str">
        <x:v>Current as of 2026-09-06</x:v>
      </x:c>
      <x:c r="P67" s="305" t="str">
        <x:v>https://www.sebi.gov.in/legal/regulations/mar-2025/securities-and-exchange-board-of-india-prohibition-of-insider-trading-regulations-2015-last-amended-on-march-12-2025-_92672.html</x:v>
      </x:c>
      <x:c r="Q67" s="305" t="str">
        <x:v>High</x:v>
      </x:c>
      <x:c r="R67" s="305" t="str">
        <x:v>P2 MAPPED</x:v>
      </x:c>
      <x:c r="S67" s="305" t="str">
        <x:v>Validate evidence design and operating calendar</x:v>
      </x:c>
      <x:c r="T67" s="305" t="str">
        <x:f>IF(COUNTIF('P2 Source Disposition'!$A$5:$A$81,B67)&gt;0,"YES","NO")</x:f>
        <x:v>YES</x:v>
      </x:c>
      <x:c r="U67" s="305" t="str">
        <x:f>IF(COUNTIF($A$5:$A$176,A67)&gt;1,"DUPLICATE","")</x:f>
      </x:c>
    </x:row>
    <x:row r="68" ht="48" customHeight="1">
      <x:c r="A68" s="305" t="str">
        <x:v>CAP-LAW054|Reg. 9A</x:v>
      </x:c>
      <x:c r="B68" s="305" t="str">
        <x:v>CAP-LAW054</x:v>
      </x:c>
      <x:c r="C68" s="305" t="str">
        <x:v>Securities and Exchange Board of India (Prohibition of Insider Trading) Regulations, 2015 [Last amended on March 12, 2025]</x:v>
      </x:c>
      <x:c r="D68" s="305" t="str">
        <x:v>Reg. 9A</x:v>
      </x:c>
      <x:c r="E68" s="305" t="str">
        <x:v>Maintain institutional mechanisms, internal controls, inquiry and whistleblower arrangements to prevent insider trading.</x:v>
      </x:c>
      <x:c r="F68" s="305" t="str">
        <x:v>Listed entity / CEO or MD / board</x:v>
      </x:c>
      <x:c r="G68" s="305" t="str">
        <x:v>GATE|EQUITY_MAIN or GATE|EQUITY_SME</x:v>
      </x:c>
      <x:c r="H68" s="305" t="str">
        <x:v>Listed securities</x:v>
      </x:c>
      <x:c r="I68" s="305" t="str">
        <x:v>PIT framework applies / leak suspected</x:v>
      </x:c>
      <x:c r="J68" s="305" t="str">
        <x:v>Apply inquiry and reporting provisions.</x:v>
      </x:c>
      <x:c r="K68" s="305" t="str">
        <x:v>Continuous; event-based investigation</x:v>
      </x:c>
      <x:c r="L68" s="305" t="str">
        <x:v>Insider trading</x:v>
      </x:c>
      <x:c r="M68" s="305" t="str">
        <x:v>Test controls, investigate leaks and report/escalate as required.</x:v>
      </x:c>
      <x:c r="N68" s="305" t="str">
        <x:v>Common vigil mechanism may support but does not replace PIT-specific controls.</x:v>
      </x:c>
      <x:c r="O68" s="305" t="str">
        <x:v>Current as of 2026-09-06</x:v>
      </x:c>
      <x:c r="P68" s="305" t="str">
        <x:v>https://www.sebi.gov.in/legal/regulations/mar-2025/securities-and-exchange-board-of-india-prohibition-of-insider-trading-regulations-2015-last-amended-on-march-12-2025-_92672.html</x:v>
      </x:c>
      <x:c r="Q68" s="305" t="str">
        <x:v>High</x:v>
      </x:c>
      <x:c r="R68" s="305" t="str">
        <x:v>P2 MAPPED</x:v>
      </x:c>
      <x:c r="S68" s="305" t="str">
        <x:v>Validate evidence design and operating calendar</x:v>
      </x:c>
      <x:c r="T68" s="305" t="str">
        <x:f>IF(COUNTIF('P2 Source Disposition'!$A$5:$A$81,B68)&gt;0,"YES","NO")</x:f>
        <x:v>YES</x:v>
      </x:c>
      <x:c r="U68" s="305" t="str">
        <x:f>IF(COUNTIF($A$5:$A$176,A68)&gt;1,"DUPLICATE","")</x:f>
      </x:c>
    </x:row>
    <x:row r="69" ht="48" customHeight="1">
      <x:c r="A69" s="305" t="str">
        <x:v>P1-GAP001|PIT surveillance chapters</x:v>
      </x:c>
      <x:c r="B69" s="305" t="str">
        <x:v>P1-GAP001</x:v>
      </x:c>
      <x:c r="C69" s="305" t="str">
        <x:v>Master Circular on Surveillance of Securities Market</x:v>
      </x:c>
      <x:c r="D69" s="305" t="str">
        <x:v>PIT surveillance chapters</x:v>
      </x:c>
      <x:c r="E69" s="305" t="str">
        <x:v>Implement the current exchange/depository surveillance directions applicable to listed-company PIT controls, including automated trading-window restrictions where applicable.</x:v>
      </x:c>
      <x:c r="F69" s="305" t="str">
        <x:v>Listed entity / compliance officer</x:v>
      </x:c>
      <x:c r="G69" s="305" t="str">
        <x:v>GATE|EQUITY_MAIN or GATE|EQUITY_SME</x:v>
      </x:c>
      <x:c r="H69" s="305" t="str">
        <x:v>Listed securities</x:v>
      </x:c>
      <x:c r="I69" s="305" t="str">
        <x:v>Entity/security is within current system scope</x:v>
      </x:c>
      <x:c r="J69" s="305" t="str">
        <x:v>Apply current PAN/ISIN, designated-person and system instructions.</x:v>
      </x:c>
      <x:c r="K69" s="305" t="str">
        <x:v>Continuous / event-based</x:v>
      </x:c>
      <x:c r="L69" s="305" t="str">
        <x:v>Insider surveillance</x:v>
      </x:c>
      <x:c r="M69" s="305" t="str">
        <x:v>Maintain accurate identifiers and reconcile system restrictions/exceptions.</x:v>
      </x:c>
      <x:c r="N69" s="305" t="str">
        <x:v>Non-issuer market-surveillance content routes to Capital Markets.</x:v>
      </x:c>
      <x:c r="O69" s="305" t="str">
        <x:v>Current as of 2026-09-06</x:v>
      </x:c>
      <x:c r="P69" s="305" t="str">
        <x:v>https://www.sebi.gov.in/legal/master-circulars/may-2026/master-circular-on-surveillance-of-securities-market_101473.html</x:v>
      </x:c>
      <x:c r="Q69" s="305" t="str">
        <x:v>High</x:v>
      </x:c>
      <x:c r="R69" s="305" t="str">
        <x:v>P2 MAPPED</x:v>
      </x:c>
      <x:c r="S69" s="305" t="str">
        <x:v>Validate evidence design and operating calendar</x:v>
      </x:c>
      <x:c r="T69" s="305" t="str">
        <x:f>IF(COUNTIF('P2 Source Disposition'!$A$5:$A$81,B69)&gt;0,"YES","NO")</x:f>
        <x:v>YES</x:v>
      </x:c>
      <x:c r="U69" s="305" t="str">
        <x:f>IF(COUNTIF($A$5:$A$176,A69)&gt;1,"DUPLICATE","")</x:f>
      </x:c>
    </x:row>
    <x:row r="70" ht="48" customHeight="1">
      <x:c r="A70" s="305" t="str">
        <x:v>CAP-LAW067|Reg. 3</x:v>
      </x:c>
      <x:c r="B70" s="305" t="str">
        <x:v>CAP-LAW067</x:v>
      </x:c>
      <x:c r="C70" s="305" t="str">
        <x:v>Securities and Exchange Board of India (Prohibition of Fraudulent and Unfair Trade Practices relating to Securities Market) Regulations, 2003 [Last amended on December 05, 2025]</x:v>
      </x:c>
      <x:c r="D70" s="305" t="str">
        <x:v>Reg. 3</x:v>
      </x:c>
      <x:c r="E70" s="305" t="str">
        <x:v>Do not deal in securities through a manipulative, fraudulent or unfair device or scheme.</x:v>
      </x:c>
      <x:c r="F70" s="305" t="str">
        <x:v>Listed entity and any person acting for it</x:v>
      </x:c>
      <x:c r="G70" s="305" t="str">
        <x:v>GATE|EQUITY_MAIN or GATE|DEBT</x:v>
      </x:c>
      <x:c r="H70" s="305" t="str">
        <x:v>Any securities</x:v>
      </x:c>
      <x:c r="I70" s="305" t="str">
        <x:v>Market-facing transaction or communication</x:v>
      </x:c>
      <x:c r="J70" s="305" t="str">
        <x:v>Prohibition applies based on conduct and facts.</x:v>
      </x:c>
      <x:c r="K70" s="305" t="str">
        <x:v>Continuous</x:v>
      </x:c>
      <x:c r="L70" s="305" t="str">
        <x:v>Market conduct</x:v>
      </x:c>
      <x:c r="M70" s="305" t="str">
        <x:v>Subject market transactions and disclosures to fraud/manipulation review.</x:v>
      </x:c>
      <x:c r="N70" s="305" t="str">
        <x:v>Negative conduct rule; no artificial periodic filing.</x:v>
      </x:c>
      <x:c r="O70" s="305" t="str">
        <x:v>Current as of 2026-09-06</x:v>
      </x:c>
      <x:c r="P70" s="305" t="str">
        <x:v>https://www.sebi.gov.in/legal/regulations/dec-2025/securities-and-exchange-board-of-india-prohibition-of-fraudulent-and-unfair-trade-practices-relating-to-securities-market-regulations-2003-last-amended-on-december-05-2025-_98694.html</x:v>
      </x:c>
      <x:c r="Q70" s="305" t="str">
        <x:v>High</x:v>
      </x:c>
      <x:c r="R70" s="305" t="str">
        <x:v>P2 MAPPED</x:v>
      </x:c>
      <x:c r="S70" s="305" t="str">
        <x:v>Validate evidence design and operating calendar</x:v>
      </x:c>
      <x:c r="T70" s="305" t="str">
        <x:f>IF(COUNTIF('P2 Source Disposition'!$A$5:$A$81,B70)&gt;0,"YES","NO")</x:f>
        <x:v>YES</x:v>
      </x:c>
      <x:c r="U70" s="305" t="str">
        <x:f>IF(COUNTIF($A$5:$A$176,A70)&gt;1,"DUPLICATE","")</x:f>
      </x:c>
    </x:row>
    <x:row r="71" ht="48" customHeight="1">
      <x:c r="A71" s="305" t="str">
        <x:v>CAP-LAW067|Reg. 4</x:v>
      </x:c>
      <x:c r="B71" s="305" t="str">
        <x:v>CAP-LAW067</x:v>
      </x:c>
      <x:c r="C71" s="305" t="str">
        <x:v>Securities and Exchange Board of India (Prohibition of Fraudulent and Unfair Trade Practices relating to Securities Market) Regulations, 2003 [Last amended on December 05, 2025]</x:v>
      </x:c>
      <x:c r="D71" s="305" t="str">
        <x:v>Reg. 4</x:v>
      </x:c>
      <x:c r="E71" s="305" t="str">
        <x:v>Do not engage in the listed manipulative, fraudulent or unfair trade practices.</x:v>
      </x:c>
      <x:c r="F71" s="305" t="str">
        <x:v>Listed entity and any person acting for it</x:v>
      </x:c>
      <x:c r="G71" s="305" t="str">
        <x:v>GATE|EQUITY_MAIN or GATE|DEBT</x:v>
      </x:c>
      <x:c r="H71" s="305" t="str">
        <x:v>Any securities</x:v>
      </x:c>
      <x:c r="I71" s="305" t="str">
        <x:v>Trading, order, disclosure or securities-market conduct</x:v>
      </x:c>
      <x:c r="J71" s="305" t="str">
        <x:v>Apply current illustrative practices and deeming provisions.</x:v>
      </x:c>
      <x:c r="K71" s="305" t="str">
        <x:v>Continuous</x:v>
      </x:c>
      <x:c r="L71" s="305" t="str">
        <x:v>Market conduct</x:v>
      </x:c>
      <x:c r="M71" s="305" t="str">
        <x:v>Escalate suspicious practices and preserve transaction rationale/evidence.</x:v>
      </x:c>
      <x:c r="N71" s="305" t="str">
        <x:v>Event/fact-specific prohibition.</x:v>
      </x:c>
      <x:c r="O71" s="305" t="str">
        <x:v>Current as of 2026-09-06</x:v>
      </x:c>
      <x:c r="P71" s="305" t="str">
        <x:v>https://www.sebi.gov.in/legal/regulations/dec-2025/securities-and-exchange-board-of-india-prohibition-of-fraudulent-and-unfair-trade-practices-relating-to-securities-market-regulations-2003-last-amended-on-december-05-2025-_98694.html</x:v>
      </x:c>
      <x:c r="Q71" s="305" t="str">
        <x:v>High</x:v>
      </x:c>
      <x:c r="R71" s="305" t="str">
        <x:v>P2 MAPPED</x:v>
      </x:c>
      <x:c r="S71" s="305" t="str">
        <x:v>Validate evidence design and operating calendar</x:v>
      </x:c>
      <x:c r="T71" s="305" t="str">
        <x:f>IF(COUNTIF('P2 Source Disposition'!$A$5:$A$81,B71)&gt;0,"YES","NO")</x:f>
        <x:v>YES</x:v>
      </x:c>
      <x:c r="U71" s="305" t="str">
        <x:f>IF(COUNTIF($A$5:$A$176,A71)&gt;1,"DUPLICATE","")</x:f>
      </x:c>
    </x:row>
    <x:row r="72" ht="48" customHeight="1">
      <x:c r="A72" s="305" t="str">
        <x:v>CAP-LAW060|Reg. 26(2)</x:v>
      </x:c>
      <x:c r="B72" s="305" t="str">
        <x:v>CAP-LAW060</x:v>
      </x:c>
      <x:c r="C72" s="305" t="str">
        <x:v>Securities and Exchange Board of India (Substantial Acquisition of Shares and Takeovers) Regulations, 2011 [Last amended on December 5, 2025]</x:v>
      </x:c>
      <x:c r="D72" s="305" t="str">
        <x:v>Reg. 26(2)</x:v>
      </x:c>
      <x:c r="E72" s="305" t="str">
        <x:v>During an open offer, do not undertake restricted material actions outside the ordinary course without the required shareholder approval.</x:v>
      </x:c>
      <x:c r="F72" s="305" t="str">
        <x:v>Target company / board</x:v>
      </x:c>
      <x:c r="G72" s="305" t="str">
        <x:v>GATE|TAKEOVER</x:v>
      </x:c>
      <x:c r="H72" s="305" t="str">
        <x:v>Target company equity shares</x:v>
      </x:c>
      <x:c r="I72" s="305" t="str">
        <x:v>Public announcement of open offer until offer completion</x:v>
      </x:c>
      <x:c r="J72" s="305" t="str">
        <x:v>Apply the specified actions, postal-ballot special-resolution route and statutory exceptions.</x:v>
      </x:c>
      <x:c r="K72" s="305" t="str">
        <x:v>During offer period</x:v>
      </x:c>
      <x:c r="L72" s="305" t="str">
        <x:v>Takeover response</x:v>
      </x:c>
      <x:c r="M72" s="305" t="str">
        <x:v>Freeze covered actions or obtain required approval before proceeding.</x:v>
      </x:c>
      <x:c r="N72" s="305" t="str">
        <x:v>Target-company duty only.</x:v>
      </x:c>
      <x:c r="O72" s="305" t="str">
        <x:v>Current as of 2026-09-06</x:v>
      </x:c>
      <x:c r="P72" s="305" t="str">
        <x:v>https://www.sebi.gov.in/legal/regulations/dec-2025/securities-and-exchange-board-of-india-substantial-acquisition-of-shares-and-takeovers-regulations-2011-last-amended-on-december-5-2025-_98643.html</x:v>
      </x:c>
      <x:c r="Q72" s="305" t="str">
        <x:v>High</x:v>
      </x:c>
      <x:c r="R72" s="305" t="str">
        <x:v>P2 MAPPED</x:v>
      </x:c>
      <x:c r="S72" s="305" t="str">
        <x:v>Validate evidence design and operating calendar</x:v>
      </x:c>
      <x:c r="T72" s="305" t="str">
        <x:f>IF(COUNTIF('P2 Source Disposition'!$A$5:$A$81,B72)&gt;0,"YES","NO")</x:f>
        <x:v>YES</x:v>
      </x:c>
      <x:c r="U72" s="305" t="str">
        <x:f>IF(COUNTIF($A$5:$A$176,A72)&gt;1,"DUPLICATE","")</x:f>
      </x:c>
    </x:row>
    <x:row r="73" ht="48" customHeight="1">
      <x:c r="A73" s="305" t="str">
        <x:v>CAP-LAW060|Reg. 26(4)</x:v>
      </x:c>
      <x:c r="B73" s="305" t="str">
        <x:v>CAP-LAW060</x:v>
      </x:c>
      <x:c r="C73" s="305" t="str">
        <x:v>Securities and Exchange Board of India (Substantial Acquisition of Shares and Takeovers) Regulations, 2011 [Last amended on December 5, 2025]</x:v>
      </x:c>
      <x:c r="D73" s="305" t="str">
        <x:v>Reg. 26(4)</x:v>
      </x:c>
      <x:c r="E73" s="305" t="str">
        <x:v>Do not fix a record date for corporate actions so as to fall within the restricted period around the tendering period.</x:v>
      </x:c>
      <x:c r="F73" s="305" t="str">
        <x:v>Target company</x:v>
      </x:c>
      <x:c r="G73" s="305" t="str">
        <x:v>GATE|TAKEOVER</x:v>
      </x:c>
      <x:c r="H73" s="305" t="str">
        <x:v>Target company equity shares</x:v>
      </x:c>
      <x:c r="I73" s="305" t="str">
        <x:v>Open-offer tendering period scheduled</x:v>
      </x:c>
      <x:c r="J73" s="305" t="str">
        <x:v>Apply the exact buffer period in current regulation.</x:v>
      </x:c>
      <x:c r="K73" s="305" t="str">
        <x:v>During offer timetable</x:v>
      </x:c>
      <x:c r="L73" s="305" t="str">
        <x:v>Takeover response</x:v>
      </x:c>
      <x:c r="M73" s="305" t="str">
        <x:v>Screen corporate-action calendar against the tender period.</x:v>
      </x:c>
      <x:c r="N73" s="305" t="str">
        <x:v>P3 must calendar the exact days.</x:v>
      </x:c>
      <x:c r="O73" s="305" t="str">
        <x:v>Current as of 2026-09-06</x:v>
      </x:c>
      <x:c r="P73" s="305" t="str">
        <x:v>https://www.sebi.gov.in/legal/regulations/dec-2025/securities-and-exchange-board-of-india-substantial-acquisition-of-shares-and-takeovers-regulations-2011-last-amended-on-december-5-2025-_98643.html</x:v>
      </x:c>
      <x:c r="Q73" s="305" t="str">
        <x:v>High</x:v>
      </x:c>
      <x:c r="R73" s="305" t="str">
        <x:v>P2 MAPPED</x:v>
      </x:c>
      <x:c r="S73" s="305" t="str">
        <x:v>Validate evidence design and operating calendar</x:v>
      </x:c>
      <x:c r="T73" s="305" t="str">
        <x:f>IF(COUNTIF('P2 Source Disposition'!$A$5:$A$81,B73)&gt;0,"YES","NO")</x:f>
        <x:v>YES</x:v>
      </x:c>
      <x:c r="U73" s="305" t="str">
        <x:f>IF(COUNTIF($A$5:$A$176,A73)&gt;1,"DUPLICATE","")</x:f>
      </x:c>
    </x:row>
    <x:row r="74" ht="48" customHeight="1">
      <x:c r="A74" s="305" t="str">
        <x:v>CAP-LAW060|Reg. 26(6)</x:v>
      </x:c>
      <x:c r="B74" s="305" t="str">
        <x:v>CAP-LAW060</x:v>
      </x:c>
      <x:c r="C74" s="305" t="str">
        <x:v>Securities and Exchange Board of India (Substantial Acquisition of Shares and Takeovers) Regulations, 2011 [Last amended on December 5, 2025]</x:v>
      </x:c>
      <x:c r="D74" s="305" t="str">
        <x:v>Reg. 26(6)</x:v>
      </x:c>
      <x:c r="E74" s="305" t="str">
        <x:v>Furnish the acquirer with the list of shareholders and related data required for the open offer.</x:v>
      </x:c>
      <x:c r="F74" s="305" t="str">
        <x:v>Target company</x:v>
      </x:c>
      <x:c r="G74" s="305" t="str">
        <x:v>GATE|TAKEOVER</x:v>
      </x:c>
      <x:c r="H74" s="305" t="str">
        <x:v>Target company equity shares</x:v>
      </x:c>
      <x:c r="I74" s="305" t="str">
        <x:v>Acquirer request / identified persons date</x:v>
      </x:c>
      <x:c r="J74" s="305" t="str">
        <x:v>Data scope as prescribed.</x:v>
      </x:c>
      <x:c r="K74" s="305" t="str">
        <x:v>Within two working days of request/identified date as applicable</x:v>
      </x:c>
      <x:c r="L74" s="305" t="str">
        <x:v>Takeover response</x:v>
      </x:c>
      <x:c r="M74" s="305" t="str">
        <x:v>Extract, validate and securely provide the shareholder list.</x:v>
      </x:c>
      <x:c r="N74" s="305" t="str">
        <x:v>Exact trigger mechanics must be validated in the deal checklist.</x:v>
      </x:c>
      <x:c r="O74" s="305" t="str">
        <x:v>Current as of 2026-09-06</x:v>
      </x:c>
      <x:c r="P74" s="305" t="str">
        <x:v>https://www.sebi.gov.in/legal/regulations/dec-2025/securities-and-exchange-board-of-india-substantial-acquisition-of-shares-and-takeovers-regulations-2011-last-amended-on-december-5-2025-_98643.html</x:v>
      </x:c>
      <x:c r="Q74" s="305" t="str">
        <x:v>High</x:v>
      </x:c>
      <x:c r="R74" s="305" t="str">
        <x:v>P2 MAPPED</x:v>
      </x:c>
      <x:c r="S74" s="305" t="str">
        <x:v>Validate evidence design and operating calendar</x:v>
      </x:c>
      <x:c r="T74" s="305" t="str">
        <x:f>IF(COUNTIF('P2 Source Disposition'!$A$5:$A$81,B74)&gt;0,"YES","NO")</x:f>
        <x:v>YES</x:v>
      </x:c>
      <x:c r="U74" s="305" t="str">
        <x:f>IF(COUNTIF($A$5:$A$176,A74)&gt;1,"DUPLICATE","")</x:f>
      </x:c>
    </x:row>
    <x:row r="75" ht="48" customHeight="1">
      <x:c r="A75" s="305" t="str">
        <x:v>CAP-LAW060|Reg. 26(6A)</x:v>
      </x:c>
      <x:c r="B75" s="305" t="str">
        <x:v>CAP-LAW060</x:v>
      </x:c>
      <x:c r="C75" s="305" t="str">
        <x:v>Securities and Exchange Board of India (Substantial Acquisition of Shares and Takeovers) Regulations, 2011 [Last amended on December 5, 2025]</x:v>
      </x:c>
      <x:c r="D75" s="305" t="str">
        <x:v>Reg. 26(6A)</x:v>
      </x:c>
      <x:c r="E75" s="305" t="str">
        <x:v>Constitute the committee of independent directors required for the open offer.</x:v>
      </x:c>
      <x:c r="F75" s="305" t="str">
        <x:v>Target company / board</x:v>
      </x:c>
      <x:c r="G75" s="305" t="str">
        <x:v>GATE|TAKEOVER</x:v>
      </x:c>
      <x:c r="H75" s="305" t="str">
        <x:v>Target company equity shares</x:v>
      </x:c>
      <x:c r="I75" s="305" t="str">
        <x:v>Detailed public statement / open offer</x:v>
      </x:c>
      <x:c r="J75" s="305" t="str">
        <x:v>Composition and conflict requirements as prescribed.</x:v>
      </x:c>
      <x:c r="K75" s="305" t="str">
        <x:v>Promptly for the offer</x:v>
      </x:c>
      <x:c r="L75" s="305" t="str">
        <x:v>Takeover response</x:v>
      </x:c>
      <x:c r="M75" s="305" t="str">
        <x:v>Approve committee constitution and document independence.</x:v>
      </x:c>
      <x:c r="N75" s="305" t="str">
        <x:v>Use current numbering/text in final legal sign-off.</x:v>
      </x:c>
      <x:c r="O75" s="305" t="str">
        <x:v>Current as of 2026-09-06</x:v>
      </x:c>
      <x:c r="P75" s="305" t="str">
        <x:v>https://www.sebi.gov.in/legal/regulations/dec-2025/securities-and-exchange-board-of-india-substantial-acquisition-of-shares-and-takeovers-regulations-2011-last-amended-on-december-5-2025-_98643.html</x:v>
      </x:c>
      <x:c r="Q75" s="305" t="str">
        <x:v>High</x:v>
      </x:c>
      <x:c r="R75" s="305" t="str">
        <x:v>P2 MAPPED</x:v>
      </x:c>
      <x:c r="S75" s="305" t="str">
        <x:v>Validate evidence design and operating calendar</x:v>
      </x:c>
      <x:c r="T75" s="305" t="str">
        <x:f>IF(COUNTIF('P2 Source Disposition'!$A$5:$A$81,B75)&gt;0,"YES","NO")</x:f>
        <x:v>YES</x:v>
      </x:c>
      <x:c r="U75" s="305" t="str">
        <x:f>IF(COUNTIF($A$5:$A$176,A75)&gt;1,"DUPLICATE","")</x:f>
      </x:c>
    </x:row>
    <x:row r="76" ht="48" customHeight="1">
      <x:c r="A76" s="305" t="str">
        <x:v>CAP-LAW060|Reg. 26(7)</x:v>
      </x:c>
      <x:c r="B76" s="305" t="str">
        <x:v>CAP-LAW060</x:v>
      </x:c>
      <x:c r="C76" s="305" t="str">
        <x:v>Securities and Exchange Board of India (Substantial Acquisition of Shares and Takeovers) Regulations, 2011 [Last amended on December 5, 2025]</x:v>
      </x:c>
      <x:c r="D76" s="305" t="str">
        <x:v>Reg. 26(7)</x:v>
      </x:c>
      <x:c r="E76" s="305" t="str">
        <x:v>Publish the independent-director committee's reasoned recommendations on the open offer.</x:v>
      </x:c>
      <x:c r="F76" s="305" t="str">
        <x:v>Independent directors' committee / target company</x:v>
      </x:c>
      <x:c r="G76" s="305" t="str">
        <x:v>GATE|TAKEOVER</x:v>
      </x:c>
      <x:c r="H76" s="305" t="str">
        <x:v>Target company equity shares</x:v>
      </x:c>
      <x:c r="I76" s="305" t="str">
        <x:v>Open offer underway</x:v>
      </x:c>
      <x:c r="J76" s="305" t="str">
        <x:v>Use prescribed format and publication route.</x:v>
      </x:c>
      <x:c r="K76" s="305" t="str">
        <x:v>At least two working days before tendering period begins</x:v>
      </x:c>
      <x:c r="L76" s="305" t="str">
        <x:v>Takeover response</x:v>
      </x:c>
      <x:c r="M76" s="305" t="str">
        <x:v>Approve and publish recommendations and send to required recipients.</x:v>
      </x:c>
      <x:c r="N76" s="305" t="str">
        <x:v>Recommendation content belongs to the committee.</x:v>
      </x:c>
      <x:c r="O76" s="305" t="str">
        <x:v>Current as of 2026-09-06</x:v>
      </x:c>
      <x:c r="P76" s="305" t="str">
        <x:v>https://www.sebi.gov.in/legal/regulations/dec-2025/securities-and-exchange-board-of-india-substantial-acquisition-of-shares-and-takeovers-regulations-2011-last-amended-on-december-5-2025-_98643.html</x:v>
      </x:c>
      <x:c r="Q76" s="305" t="str">
        <x:v>High</x:v>
      </x:c>
      <x:c r="R76" s="305" t="str">
        <x:v>P2 MAPPED</x:v>
      </x:c>
      <x:c r="S76" s="305" t="str">
        <x:v>Validate evidence design and operating calendar</x:v>
      </x:c>
      <x:c r="T76" s="305" t="str">
        <x:f>IF(COUNTIF('P2 Source Disposition'!$A$5:$A$81,B76)&gt;0,"YES","NO")</x:f>
        <x:v>YES</x:v>
      </x:c>
      <x:c r="U76" s="305" t="str">
        <x:f>IF(COUNTIF($A$5:$A$176,A76)&gt;1,"DUPLICATE","")</x:f>
      </x:c>
    </x:row>
    <x:row r="77" ht="48" customHeight="1">
      <x:c r="A77" s="305" t="str">
        <x:v>CAP-LAW060|Reg. 26(8)</x:v>
      </x:c>
      <x:c r="B77" s="305" t="str">
        <x:v>CAP-LAW060</x:v>
      </x:c>
      <x:c r="C77" s="305" t="str">
        <x:v>Securities and Exchange Board of India (Substantial Acquisition of Shares and Takeovers) Regulations, 2011 [Last amended on December 5, 2025]</x:v>
      </x:c>
      <x:c r="D77" s="305" t="str">
        <x:v>Reg. 26(8)</x:v>
      </x:c>
      <x:c r="E77" s="305" t="str">
        <x:v>Facilitate verification of shares tendered in the open offer.</x:v>
      </x:c>
      <x:c r="F77" s="305" t="str">
        <x:v>Target company</x:v>
      </x:c>
      <x:c r="G77" s="305" t="str">
        <x:v>GATE|TAKEOVER</x:v>
      </x:c>
      <x:c r="H77" s="305" t="str">
        <x:v>Target company equity shares</x:v>
      </x:c>
      <x:c r="I77" s="305" t="str">
        <x:v>Tendering/verification stage</x:v>
      </x:c>
      <x:c r="J77" s="305" t="str">
        <x:v>Coordinate with registrar/acquirer as prescribed.</x:v>
      </x:c>
      <x:c r="K77" s="305" t="str">
        <x:v>During offer processing</x:v>
      </x:c>
      <x:c r="L77" s="305" t="str">
        <x:v>Takeover response</x:v>
      </x:c>
      <x:c r="M77" s="305" t="str">
        <x:v>Provide records and support verification without delay.</x:v>
      </x:c>
      <x:c r="N77" s="305" t="str">
        <x:v>Registrar operations are not imported wholesale.</x:v>
      </x:c>
      <x:c r="O77" s="305" t="str">
        <x:v>Current as of 2026-09-06</x:v>
      </x:c>
      <x:c r="P77" s="305" t="str">
        <x:v>https://www.sebi.gov.in/legal/regulations/dec-2025/securities-and-exchange-board-of-india-substantial-acquisition-of-shares-and-takeovers-regulations-2011-last-amended-on-december-5-2025-_98643.html</x:v>
      </x:c>
      <x:c r="Q77" s="305" t="str">
        <x:v>High</x:v>
      </x:c>
      <x:c r="R77" s="305" t="str">
        <x:v>P2 MAPPED</x:v>
      </x:c>
      <x:c r="S77" s="305" t="str">
        <x:v>Validate evidence design and operating calendar</x:v>
      </x:c>
      <x:c r="T77" s="305" t="str">
        <x:f>IF(COUNTIF('P2 Source Disposition'!$A$5:$A$81,B77)&gt;0,"YES","NO")</x:f>
        <x:v>YES</x:v>
      </x:c>
      <x:c r="U77" s="305" t="str">
        <x:f>IF(COUNTIF($A$5:$A$176,A77)&gt;1,"DUPLICATE","")</x:f>
      </x:c>
    </x:row>
    <x:row r="78" ht="48" customHeight="1">
      <x:c r="A78" s="305" t="str">
        <x:v>CAP-LAW060|Reg. 26(9)</x:v>
      </x:c>
      <x:c r="B78" s="305" t="str">
        <x:v>CAP-LAW060</x:v>
      </x:c>
      <x:c r="C78" s="305" t="str">
        <x:v>Securities and Exchange Board of India (Substantial Acquisition of Shares and Takeovers) Regulations, 2011 [Last amended on December 5, 2025]</x:v>
      </x:c>
      <x:c r="D78" s="305" t="str">
        <x:v>Reg. 26(9)</x:v>
      </x:c>
      <x:c r="E78" s="305" t="str">
        <x:v>Provide equivalent information to all competing acquirers in a competitive offer.</x:v>
      </x:c>
      <x:c r="F78" s="305" t="str">
        <x:v>Target company</x:v>
      </x:c>
      <x:c r="G78" s="305" t="str">
        <x:v>GATE|TAKEOVER</x:v>
      </x:c>
      <x:c r="H78" s="305" t="str">
        <x:v>Target company equity shares</x:v>
      </x:c>
      <x:c r="I78" s="305" t="str">
        <x:v>Competing offers exist</x:v>
      </x:c>
      <x:c r="J78" s="305" t="str">
        <x:v>Equality applies to information provided during due diligence/offer process.</x:v>
      </x:c>
      <x:c r="K78" s="305" t="str">
        <x:v>Throughout competing-offer process</x:v>
      </x:c>
      <x:c r="L78" s="305" t="str">
        <x:v>Takeover response</x:v>
      </x:c>
      <x:c r="M78" s="305" t="str">
        <x:v>Maintain an information log and equal-access control.</x:v>
      </x:c>
      <x:c r="N78" s="305" t="str">
        <x:v>Subject to lawful confidentiality controls.</x:v>
      </x:c>
      <x:c r="O78" s="305" t="str">
        <x:v>Current as of 2026-09-06</x:v>
      </x:c>
      <x:c r="P78" s="305" t="str">
        <x:v>https://www.sebi.gov.in/legal/regulations/dec-2025/securities-and-exchange-board-of-india-substantial-acquisition-of-shares-and-takeovers-regulations-2011-last-amended-on-december-5-2025-_98643.html</x:v>
      </x:c>
      <x:c r="Q78" s="305" t="str">
        <x:v>High</x:v>
      </x:c>
      <x:c r="R78" s="305" t="str">
        <x:v>P2 MAPPED</x:v>
      </x:c>
      <x:c r="S78" s="305" t="str">
        <x:v>Validate evidence design and operating calendar</x:v>
      </x:c>
      <x:c r="T78" s="305" t="str">
        <x:f>IF(COUNTIF('P2 Source Disposition'!$A$5:$A$81,B78)&gt;0,"YES","NO")</x:f>
        <x:v>YES</x:v>
      </x:c>
      <x:c r="U78" s="305" t="str">
        <x:f>IF(COUNTIF($A$5:$A$176,A78)&gt;1,"DUPLICATE","")</x:f>
      </x:c>
    </x:row>
    <x:row r="79" ht="48" customHeight="1">
      <x:c r="A79" s="305" t="str">
        <x:v>CAP-LAW060|Reg. 26(10)</x:v>
      </x:c>
      <x:c r="B79" s="305" t="str">
        <x:v>CAP-LAW060</x:v>
      </x:c>
      <x:c r="C79" s="305" t="str">
        <x:v>Securities and Exchange Board of India (Substantial Acquisition of Shares and Takeovers) Regulations, 2011 [Last amended on December 5, 2025]</x:v>
      </x:c>
      <x:c r="D79" s="305" t="str">
        <x:v>Reg. 26(10)</x:v>
      </x:c>
      <x:c r="E79" s="305" t="str">
        <x:v>Register transfer of securities without delay during the open-offer process, subject to permitted exceptions.</x:v>
      </x:c>
      <x:c r="F79" s="305" t="str">
        <x:v>Target company / RTA</x:v>
      </x:c>
      <x:c r="G79" s="305" t="str">
        <x:v>GATE|TAKEOVER</x:v>
      </x:c>
      <x:c r="H79" s="305" t="str">
        <x:v>Target company equity shares</x:v>
      </x:c>
      <x:c r="I79" s="305" t="str">
        <x:v>Transfer lodged during open offer</x:v>
      </x:c>
      <x:c r="J79" s="305" t="str">
        <x:v>Apply current legal exceptions.</x:v>
      </x:c>
      <x:c r="K79" s="305" t="str">
        <x:v>Without delay</x:v>
      </x:c>
      <x:c r="L79" s="305" t="str">
        <x:v>Takeover response</x:v>
      </x:c>
      <x:c r="M79" s="305" t="str">
        <x:v>Monitor transfer queue and record any lawful hold.</x:v>
      </x:c>
      <x:c r="N79" s="305" t="str">
        <x:v>Direct issuer/RTA interface only.</x:v>
      </x:c>
      <x:c r="O79" s="305" t="str">
        <x:v>Current as of 2026-09-06</x:v>
      </x:c>
      <x:c r="P79" s="305" t="str">
        <x:v>https://www.sebi.gov.in/legal/regulations/dec-2025/securities-and-exchange-board-of-india-substantial-acquisition-of-shares-and-takeovers-regulations-2011-last-amended-on-december-5-2025-_98643.html</x:v>
      </x:c>
      <x:c r="Q79" s="305" t="str">
        <x:v>High</x:v>
      </x:c>
      <x:c r="R79" s="305" t="str">
        <x:v>P2 MAPPED</x:v>
      </x:c>
      <x:c r="S79" s="305" t="str">
        <x:v>Validate evidence design and operating calendar</x:v>
      </x:c>
      <x:c r="T79" s="305" t="str">
        <x:f>IF(COUNTIF('P2 Source Disposition'!$A$5:$A$81,B79)&gt;0,"YES","NO")</x:f>
        <x:v>YES</x:v>
      </x:c>
      <x:c r="U79" s="305" t="str">
        <x:f>IF(COUNTIF($A$5:$A$176,A79)&gt;1,"DUPLICATE","")</x:f>
      </x:c>
    </x:row>
    <x:row r="80" ht="48" customHeight="1">
      <x:c r="A80" s="305" t="str">
        <x:v>CAP-LAW060|Reg. 29</x:v>
      </x:c>
      <x:c r="B80" s="305" t="str">
        <x:v>CAP-LAW060</x:v>
      </x:c>
      <x:c r="C80" s="305" t="str">
        <x:v>Securities and Exchange Board of India (Substantial Acquisition of Shares and Takeovers) Regulations, 2011 [Last amended on December 5, 2025]</x:v>
      </x:c>
      <x:c r="D80" s="305" t="str">
        <x:v>Reg. 29</x:v>
      </x:c>
      <x:c r="E80" s="305" t="str">
        <x:v>Make and process substantial-acquisition/holding disclosures when current thresholds are crossed.</x:v>
      </x:c>
      <x:c r="F80" s="305" t="str">
        <x:v>Acquirer / person acting in concert / listed entity interface</x:v>
      </x:c>
      <x:c r="G80" s="305" t="str">
        <x:v>GATE|TAKEOVER</x:v>
      </x:c>
      <x:c r="H80" s="305" t="str">
        <x:v>Target company shares/voting rights</x:v>
      </x:c>
      <x:c r="I80" s="305" t="str">
        <x:v>Acquisition/disposal crosses prescribed threshold</x:v>
      </x:c>
      <x:c r="J80" s="305" t="str">
        <x:v>Apply aggregation, instrument and timing rules.</x:v>
      </x:c>
      <x:c r="K80" s="305" t="str">
        <x:v>Event-based</x:v>
      </x:c>
      <x:c r="L80" s="305" t="str">
        <x:v>Takeover disclosure</x:v>
      </x:c>
      <x:c r="M80" s="305" t="str">
        <x:v>Determine duty holder, prepare disclosure and retain exchange/target receipt.</x:v>
      </x:c>
      <x:c r="N80" s="305" t="str">
        <x:v>Not an automatic issuer duty; applies when the company/person has the regulated capacity.</x:v>
      </x:c>
      <x:c r="O80" s="305" t="str">
        <x:v>Current as of 2026-09-06</x:v>
      </x:c>
      <x:c r="P80" s="305" t="str">
        <x:v>https://www.sebi.gov.in/legal/regulations/dec-2025/securities-and-exchange-board-of-india-substantial-acquisition-of-shares-and-takeovers-regulations-2011-last-amended-on-december-5-2025-_98643.html</x:v>
      </x:c>
      <x:c r="Q80" s="305" t="str">
        <x:v>High</x:v>
      </x:c>
      <x:c r="R80" s="305" t="str">
        <x:v>P2 MAPPED</x:v>
      </x:c>
      <x:c r="S80" s="305" t="str">
        <x:v>Validate evidence design and operating calendar</x:v>
      </x:c>
      <x:c r="T80" s="305" t="str">
        <x:f>IF(COUNTIF('P2 Source Disposition'!$A$5:$A$81,B80)&gt;0,"YES","NO")</x:f>
        <x:v>YES</x:v>
      </x:c>
      <x:c r="U80" s="305" t="str">
        <x:f>IF(COUNTIF($A$5:$A$176,A80)&gt;1,"DUPLICATE","")</x:f>
      </x:c>
    </x:row>
    <x:row r="81" ht="48" customHeight="1">
      <x:c r="A81" s="305" t="str">
        <x:v>CAP-LAW060|Reg. 31</x:v>
      </x:c>
      <x:c r="B81" s="305" t="str">
        <x:v>CAP-LAW060</x:v>
      </x:c>
      <x:c r="C81" s="305" t="str">
        <x:v>Securities and Exchange Board of India (Substantial Acquisition of Shares and Takeovers) Regulations, 2011 [Last amended on December 5, 2025]</x:v>
      </x:c>
      <x:c r="D81" s="305" t="str">
        <x:v>Reg. 31</x:v>
      </x:c>
      <x:c r="E81" s="305" t="str">
        <x:v>Disclose creation, invocation and release of encumbrances by promoters and persons acting in concert.</x:v>
      </x:c>
      <x:c r="F81" s="305" t="str">
        <x:v>Promoter / PAC / listed entity interface</x:v>
      </x:c>
      <x:c r="G81" s="305" t="str">
        <x:v>GATE|TAKEOVER</x:v>
      </x:c>
      <x:c r="H81" s="305" t="str">
        <x:v>Target company shares</x:v>
      </x:c>
      <x:c r="I81" s="305" t="str">
        <x:v>Encumbrance event occurs</x:v>
      </x:c>
      <x:c r="J81" s="305" t="str">
        <x:v>Apply current definition, format, timing and annual-declaration rules.</x:v>
      </x:c>
      <x:c r="K81" s="305" t="str">
        <x:v>Event-based / annual as prescribed</x:v>
      </x:c>
      <x:c r="L81" s="305" t="str">
        <x:v>Takeover disclosure</x:v>
      </x:c>
      <x:c r="M81" s="305" t="str">
        <x:v>Capture promoter declarations and complete required filing/interface steps.</x:v>
      </x:c>
      <x:c r="N81" s="305" t="str">
        <x:v>Primary duty holder may be promoter/PAC.</x:v>
      </x:c>
      <x:c r="O81" s="305" t="str">
        <x:v>Current as of 2026-09-06</x:v>
      </x:c>
      <x:c r="P81" s="305" t="str">
        <x:v>https://www.sebi.gov.in/legal/regulations/dec-2025/securities-and-exchange-board-of-india-substantial-acquisition-of-shares-and-takeovers-regulations-2011-last-amended-on-december-5-2025-_98643.html</x:v>
      </x:c>
      <x:c r="Q81" s="305" t="str">
        <x:v>High</x:v>
      </x:c>
      <x:c r="R81" s="305" t="str">
        <x:v>P2 MAPPED</x:v>
      </x:c>
      <x:c r="S81" s="305" t="str">
        <x:v>Validate evidence design and operating calendar</x:v>
      </x:c>
      <x:c r="T81" s="305" t="str">
        <x:f>IF(COUNTIF('P2 Source Disposition'!$A$5:$A$81,B81)&gt;0,"YES","NO")</x:f>
        <x:v>YES</x:v>
      </x:c>
      <x:c r="U81" s="305" t="str">
        <x:f>IF(COUNTIF($A$5:$A$176,A81)&gt;1,"DUPLICATE","")</x:f>
      </x:c>
    </x:row>
    <x:row r="82" ht="48" customHeight="1">
      <x:c r="A82" s="305" t="str">
        <x:v>CAP-LAW238|Reg. 10(7) online filing</x:v>
      </x:c>
      <x:c r="B82" s="305" t="str">
        <x:v>CAP-LAW238</x:v>
      </x:c>
      <x:c r="C82" s="305" t="str">
        <x:v>Online Filing System for reports under Regulation 10(7) of the SAST Regulations dated March 20, 2025</x:v>
      </x:c>
      <x:c r="D82" s="305" t="str">
        <x:v>Reg. 10(7) online filing</x:v>
      </x:c>
      <x:c r="E82" s="305" t="str">
        <x:v>File the exemption report under SAST Regulation 10(7) through the SEBI online system when relying on a reportable exemption.</x:v>
      </x:c>
      <x:c r="F82" s="305" t="str">
        <x:v>Acquirer</x:v>
      </x:c>
      <x:c r="G82" s="305" t="str">
        <x:v>GATE|TAKEOVER</x:v>
      </x:c>
      <x:c r="H82" s="305" t="str">
        <x:v>Target company shares</x:v>
      </x:c>
      <x:c r="I82" s="305" t="str">
        <x:v>A reportable exempt acquisition is completed</x:v>
      </x:c>
      <x:c r="J82" s="305" t="str">
        <x:v>Only exemptions covered by Reg. 10(7); apply fee and form requirements.</x:v>
      </x:c>
      <x:c r="K82" s="305" t="str">
        <x:v>Within the statutory filing period</x:v>
      </x:c>
      <x:c r="L82" s="305" t="str">
        <x:v>Takeover filing</x:v>
      </x:c>
      <x:c r="M82" s="305" t="str">
        <x:v>Submit electronically and retain payment/acknowledgement.</x:v>
      </x:c>
      <x:c r="N82" s="305" t="str">
        <x:v>Company-only if it is the acquirer.</x:v>
      </x:c>
      <x:c r="O82" s="305" t="str">
        <x:v>Current as of 2026-09-06</x:v>
      </x:c>
      <x:c r="P82" s="305" t="str">
        <x:v>https://www.sebi.gov.in/legal/circulars/mar-2025/online-filing-system-for-reports-filed-under-regulation-10-7-of-sebi-substantial-acquisition-of-shares-and-takeovers-regulations-2011_92791.html</x:v>
      </x:c>
      <x:c r="Q82" s="305" t="str">
        <x:v>High</x:v>
      </x:c>
      <x:c r="R82" s="305" t="str">
        <x:v>P2 MAPPED</x:v>
      </x:c>
      <x:c r="S82" s="305" t="str">
        <x:v>Validate evidence design and operating calendar</x:v>
      </x:c>
      <x:c r="T82" s="305" t="str">
        <x:f>IF(COUNTIF('P2 Source Disposition'!$A$5:$A$81,B82)&gt;0,"YES","NO")</x:f>
        <x:v>YES</x:v>
      </x:c>
      <x:c r="U82" s="305" t="str">
        <x:f>IF(COUNTIF($A$5:$A$176,A82)&gt;1,"DUPLICATE","")</x:f>
      </x:c>
    </x:row>
    <x:row r="83" ht="48" customHeight="1">
      <x:c r="A83" s="305" t="str">
        <x:v>CAP-LAW049|Ch. II / Reg. 6</x:v>
      </x:c>
      <x:c r="B83" s="305" t="str">
        <x:v>CAP-LAW049</x:v>
      </x:c>
      <x:c r="C83" s="305" t="str">
        <x:v>Securities and Exchange Board of India (Issue of Capital and Disclosure Requirements) Regulations, 2018 [Last amended on March 21, 2026]</x:v>
      </x:c>
      <x:c r="D83" s="305" t="str">
        <x:v>Ch. II / Reg. 6</x:v>
      </x:c>
      <x:c r="E83" s="305" t="str">
        <x:v>Satisfy the eligibility conditions for an initial public offer under the selected route.</x:v>
      </x:c>
      <x:c r="F83" s="305" t="str">
        <x:v>Issuer</x:v>
      </x:c>
      <x:c r="G83" s="305" t="str">
        <x:v>GATE|PROPOSED_ISSUE</x:v>
      </x:c>
      <x:c r="H83" s="305" t="str">
        <x:v>Specified securities</x:v>
      </x:c>
      <x:c r="I83" s="305" t="str">
        <x:v>IPO proposed</x:v>
      </x:c>
      <x:c r="J83" s="305" t="str">
        <x:v>Apply main-board/SME and alternative eligibility route conditions.</x:v>
      </x:c>
      <x:c r="K83" s="305" t="str">
        <x:v>Before draft offer document</x:v>
      </x:c>
      <x:c r="L83" s="305" t="str">
        <x:v>Capital raising</x:v>
      </x:c>
      <x:c r="M83" s="305" t="str">
        <x:v>Document each eligibility limb and any route-specific condition.</x:v>
      </x:c>
      <x:c r="N83" s="305" t="str">
        <x:v>Do not reuse main-board conclusion for SME.</x:v>
      </x:c>
      <x:c r="O83" s="305" t="str">
        <x:v>Current as of 2026-09-06</x:v>
      </x:c>
      <x:c r="P83" s="305" t="str">
        <x:v>https://www.sebi.gov.in/legal/regulations/mar-2026/securities-and-exchange-board-of-india-issue-of-capital-and-disclosure-requirements-regulations-2018-last-amended-on-march-21-2026-_100581.html</x:v>
      </x:c>
      <x:c r="Q83" s="305" t="str">
        <x:v>High</x:v>
      </x:c>
      <x:c r="R83" s="305" t="str">
        <x:v>P2 MAPPED</x:v>
      </x:c>
      <x:c r="S83" s="305" t="str">
        <x:v>Validate evidence design and operating calendar</x:v>
      </x:c>
      <x:c r="T83" s="305" t="str">
        <x:f>IF(COUNTIF('P2 Source Disposition'!$A$5:$A$81,B83)&gt;0,"YES","NO")</x:f>
        <x:v>YES</x:v>
      </x:c>
      <x:c r="U83" s="305" t="str">
        <x:f>IF(COUNTIF($A$5:$A$176,A83)&gt;1,"DUPLICATE","")</x:f>
      </x:c>
    </x:row>
    <x:row r="84" ht="48" customHeight="1">
      <x:c r="A84" s="305" t="str">
        <x:v>CAP-LAW049|Ch. II offer document</x:v>
      </x:c>
      <x:c r="B84" s="305" t="str">
        <x:v>CAP-LAW049</x:v>
      </x:c>
      <x:c r="C84" s="305" t="str">
        <x:v>Securities and Exchange Board of India (Issue of Capital and Disclosure Requirements) Regulations, 2018 [Last amended on March 21, 2026]</x:v>
      </x:c>
      <x:c r="D84" s="305" t="str">
        <x:v>Ch. II offer document</x:v>
      </x:c>
      <x:c r="E84" s="305" t="str">
        <x:v>Prepare and file the draft/offer documents with complete material disclosures.</x:v>
      </x:c>
      <x:c r="F84" s="305" t="str">
        <x:v>Issuer / lead managers</x:v>
      </x:c>
      <x:c r="G84" s="305" t="str">
        <x:v>GATE|PROPOSED_ISSUE</x:v>
      </x:c>
      <x:c r="H84" s="305" t="str">
        <x:v>Specified securities</x:v>
      </x:c>
      <x:c r="I84" s="305" t="str">
        <x:v>IPO proposed</x:v>
      </x:c>
      <x:c r="J84" s="305" t="str">
        <x:v>Apply current financial, risk, litigation, objects, promoter and issue disclosures.</x:v>
      </x:c>
      <x:c r="K84" s="305" t="str">
        <x:v>At each draft/final filing stage</x:v>
      </x:c>
      <x:c r="L84" s="305" t="str">
        <x:v>Capital raising</x:v>
      </x:c>
      <x:c r="M84" s="305" t="str">
        <x:v>Run disclosure verification and board/manager sign-off.</x:v>
      </x:c>
      <x:c r="N84" s="305" t="str">
        <x:v>Merchant-banker role controls remain in Capital Markets.</x:v>
      </x:c>
      <x:c r="O84" s="305" t="str">
        <x:v>Current as of 2026-09-06</x:v>
      </x:c>
      <x:c r="P84" s="305" t="str">
        <x:v>https://www.sebi.gov.in/legal/regulations/mar-2026/securities-and-exchange-board-of-india-issue-of-capital-and-disclosure-requirements-regulations-2018-last-amended-on-march-21-2026-_100581.html</x:v>
      </x:c>
      <x:c r="Q84" s="305" t="str">
        <x:v>High</x:v>
      </x:c>
      <x:c r="R84" s="305" t="str">
        <x:v>P2 MAPPED</x:v>
      </x:c>
      <x:c r="S84" s="305" t="str">
        <x:v>Validate evidence design and operating calendar</x:v>
      </x:c>
      <x:c r="T84" s="305" t="str">
        <x:f>IF(COUNTIF('P2 Source Disposition'!$A$5:$A$81,B84)&gt;0,"YES","NO")</x:f>
        <x:v>YES</x:v>
      </x:c>
      <x:c r="U84" s="305" t="str">
        <x:f>IF(COUNTIF($A$5:$A$176,A84)&gt;1,"DUPLICATE","")</x:f>
      </x:c>
    </x:row>
    <x:row r="85" ht="48" customHeight="1">
      <x:c r="A85" s="305" t="str">
        <x:v>CAP-LAW049|Ch. II issue process</x:v>
      </x:c>
      <x:c r="B85" s="305" t="str">
        <x:v>CAP-LAW049</x:v>
      </x:c>
      <x:c r="C85" s="305" t="str">
        <x:v>Securities and Exchange Board of India (Issue of Capital and Disclosure Requirements) Regulations, 2018 [Last amended on March 21, 2026]</x:v>
      </x:c>
      <x:c r="D85" s="305" t="str">
        <x:v>Ch. II issue process</x:v>
      </x:c>
      <x:c r="E85" s="305" t="str">
        <x:v>Complete approvals, marketing, bidding, allocation, allotment, refund and listing steps for an IPO.</x:v>
      </x:c>
      <x:c r="F85" s="305" t="str">
        <x:v>Issuer</x:v>
      </x:c>
      <x:c r="G85" s="305" t="str">
        <x:v>GATE|PROPOSED_ISSUE</x:v>
      </x:c>
      <x:c r="H85" s="305" t="str">
        <x:v>Specified securities</x:v>
      </x:c>
      <x:c r="I85" s="305" t="str">
        <x:v>IPO launched</x:v>
      </x:c>
      <x:c r="J85" s="305" t="str">
        <x:v>Apply investor category, price-band, anchor and timeline rules for the route.</x:v>
      </x:c>
      <x:c r="K85" s="305" t="str">
        <x:v>Transaction timetable</x:v>
      </x:c>
      <x:c r="L85" s="305" t="str">
        <x:v>Capital raising</x:v>
      </x:c>
      <x:c r="M85" s="305" t="str">
        <x:v>Operate a signed transaction checklist from launch through listing.</x:v>
      </x:c>
      <x:c r="N85" s="305" t="str">
        <x:v>Split into detailed procedures at P3.</x:v>
      </x:c>
      <x:c r="O85" s="305" t="str">
        <x:v>Current as of 2026-09-06</x:v>
      </x:c>
      <x:c r="P85" s="305" t="str">
        <x:v>https://www.sebi.gov.in/legal/regulations/mar-2026/securities-and-exchange-board-of-india-issue-of-capital-and-disclosure-requirements-regulations-2018-last-amended-on-march-21-2026-_100581.html</x:v>
      </x:c>
      <x:c r="Q85" s="305" t="str">
        <x:v>High</x:v>
      </x:c>
      <x:c r="R85" s="305" t="str">
        <x:v>P2 MAPPED</x:v>
      </x:c>
      <x:c r="S85" s="305" t="str">
        <x:v>Validate evidence design and operating calendar</x:v>
      </x:c>
      <x:c r="T85" s="305" t="str">
        <x:f>IF(COUNTIF('P2 Source Disposition'!$A$5:$A$81,B85)&gt;0,"YES","NO")</x:f>
        <x:v>YES</x:v>
      </x:c>
      <x:c r="U85" s="305" t="str">
        <x:f>IF(COUNTIF($A$5:$A$176,A85)&gt;1,"DUPLICATE","")</x:f>
      </x:c>
    </x:row>
    <x:row r="86" ht="48" customHeight="1">
      <x:c r="A86" s="305" t="str">
        <x:v>CAP-LAW049|Ch. III</x:v>
      </x:c>
      <x:c r="B86" s="305" t="str">
        <x:v>CAP-LAW049</x:v>
      </x:c>
      <x:c r="C86" s="305" t="str">
        <x:v>Securities and Exchange Board of India (Issue of Capital and Disclosure Requirements) Regulations, 2018 [Last amended on March 21, 2026]</x:v>
      </x:c>
      <x:c r="D86" s="305" t="str">
        <x:v>Ch. III</x:v>
      </x:c>
      <x:c r="E86" s="305" t="str">
        <x:v>Comply with rights-issue eligibility, record-date, offer-document, pricing, renunciation, allotment and listing requirements.</x:v>
      </x:c>
      <x:c r="F86" s="305" t="str">
        <x:v>Listed issuer</x:v>
      </x:c>
      <x:c r="G86" s="305" t="str">
        <x:v>GATE|PROPOSED_ISSUE</x:v>
      </x:c>
      <x:c r="H86" s="305" t="str">
        <x:v>Specified securities</x:v>
      </x:c>
      <x:c r="I86" s="305" t="str">
        <x:v>Rights issue proposed</x:v>
      </x:c>
      <x:c r="J86" s="305" t="str">
        <x:v>Apply fast-track/normal route and issue-size conditions.</x:v>
      </x:c>
      <x:c r="K86" s="305" t="str">
        <x:v>Transaction timetable</x:v>
      </x:c>
      <x:c r="L86" s="305" t="str">
        <x:v>Capital raising</x:v>
      </x:c>
      <x:c r="M86" s="305" t="str">
        <x:v>Select route and evidence each rights-issue step.</x:v>
      </x:c>
      <x:c r="N86" s="305" t="str">
        <x:v>Only activated for a rights issue.</x:v>
      </x:c>
      <x:c r="O86" s="305" t="str">
        <x:v>Current as of 2026-09-06</x:v>
      </x:c>
      <x:c r="P86" s="305" t="str">
        <x:v>https://www.sebi.gov.in/legal/regulations/mar-2026/securities-and-exchange-board-of-india-issue-of-capital-and-disclosure-requirements-regulations-2018-last-amended-on-march-21-2026-_100581.html</x:v>
      </x:c>
      <x:c r="Q86" s="305" t="str">
        <x:v>High</x:v>
      </x:c>
      <x:c r="R86" s="305" t="str">
        <x:v>P2 MAPPED</x:v>
      </x:c>
      <x:c r="S86" s="305" t="str">
        <x:v>Validate evidence design and operating calendar</x:v>
      </x:c>
      <x:c r="T86" s="305" t="str">
        <x:f>IF(COUNTIF('P2 Source Disposition'!$A$5:$A$81,B86)&gt;0,"YES","NO")</x:f>
        <x:v>YES</x:v>
      </x:c>
      <x:c r="U86" s="305" t="str">
        <x:f>IF(COUNTIF($A$5:$A$176,A86)&gt;1,"DUPLICATE","")</x:f>
      </x:c>
    </x:row>
    <x:row r="87" ht="48" customHeight="1">
      <x:c r="A87" s="305" t="str">
        <x:v>CAP-LAW049|Ch. IV</x:v>
      </x:c>
      <x:c r="B87" s="305" t="str">
        <x:v>CAP-LAW049</x:v>
      </x:c>
      <x:c r="C87" s="305" t="str">
        <x:v>Securities and Exchange Board of India (Issue of Capital and Disclosure Requirements) Regulations, 2018 [Last amended on March 21, 2026]</x:v>
      </x:c>
      <x:c r="D87" s="305" t="str">
        <x:v>Ch. IV</x:v>
      </x:c>
      <x:c r="E87" s="305" t="str">
        <x:v>Comply with further-public-offer eligibility, offer-document and issue-process requirements.</x:v>
      </x:c>
      <x:c r="F87" s="305" t="str">
        <x:v>Listed issuer</x:v>
      </x:c>
      <x:c r="G87" s="305" t="str">
        <x:v>GATE|PROPOSED_ISSUE</x:v>
      </x:c>
      <x:c r="H87" s="305" t="str">
        <x:v>Specified securities</x:v>
      </x:c>
      <x:c r="I87" s="305" t="str">
        <x:v>FPO proposed</x:v>
      </x:c>
      <x:c r="J87" s="305" t="str">
        <x:v>Apply fast-track/normal route conditions.</x:v>
      </x:c>
      <x:c r="K87" s="305" t="str">
        <x:v>Transaction timetable</x:v>
      </x:c>
      <x:c r="L87" s="305" t="str">
        <x:v>Capital raising</x:v>
      </x:c>
      <x:c r="M87" s="305" t="str">
        <x:v>Document eligibility, disclosures and completion steps.</x:v>
      </x:c>
      <x:c r="N87" s="305" t="str">
        <x:v>Only activated for an FPO.</x:v>
      </x:c>
      <x:c r="O87" s="305" t="str">
        <x:v>Current as of 2026-09-06</x:v>
      </x:c>
      <x:c r="P87" s="305" t="str">
        <x:v>https://www.sebi.gov.in/legal/regulations/mar-2026/securities-and-exchange-board-of-india-issue-of-capital-and-disclosure-requirements-regulations-2018-last-amended-on-march-21-2026-_100581.html</x:v>
      </x:c>
      <x:c r="Q87" s="305" t="str">
        <x:v>High</x:v>
      </x:c>
      <x:c r="R87" s="305" t="str">
        <x:v>P2 MAPPED</x:v>
      </x:c>
      <x:c r="S87" s="305" t="str">
        <x:v>Validate evidence design and operating calendar</x:v>
      </x:c>
      <x:c r="T87" s="305" t="str">
        <x:f>IF(COUNTIF('P2 Source Disposition'!$A$5:$A$81,B87)&gt;0,"YES","NO")</x:f>
        <x:v>YES</x:v>
      </x:c>
      <x:c r="U87" s="305" t="str">
        <x:f>IF(COUNTIF($A$5:$A$176,A87)&gt;1,"DUPLICATE","")</x:f>
      </x:c>
    </x:row>
    <x:row r="88" ht="48" customHeight="1">
      <x:c r="A88" s="305" t="str">
        <x:v>CAP-LAW049|Ch. V</x:v>
      </x:c>
      <x:c r="B88" s="305" t="str">
        <x:v>CAP-LAW049</x:v>
      </x:c>
      <x:c r="C88" s="305" t="str">
        <x:v>Securities and Exchange Board of India (Issue of Capital and Disclosure Requirements) Regulations, 2018 [Last amended on March 21, 2026]</x:v>
      </x:c>
      <x:c r="D88" s="305" t="str">
        <x:v>Ch. V</x:v>
      </x:c>
      <x:c r="E88" s="305" t="str">
        <x:v>Obtain approvals and comply with pricing, valuation, disclosure, allotment and lock-in requirements for a preferential issue.</x:v>
      </x:c>
      <x:c r="F88" s="305" t="str">
        <x:v>Listed issuer</x:v>
      </x:c>
      <x:c r="G88" s="305" t="str">
        <x:v>GATE|PROPOSED_ISSUE</x:v>
      </x:c>
      <x:c r="H88" s="305" t="str">
        <x:v>Specified securities / convertible instruments</x:v>
      </x:c>
      <x:c r="I88" s="305" t="str">
        <x:v>Preferential issue proposed</x:v>
      </x:c>
      <x:c r="J88" s="305" t="str">
        <x:v>Apply allottee status, pricing date, change-of-control and exemption provisions.</x:v>
      </x:c>
      <x:c r="K88" s="305" t="str">
        <x:v>Before approval through allotment/listing</x:v>
      </x:c>
      <x:c r="L88" s="305" t="str">
        <x:v>Capital raising</x:v>
      </x:c>
      <x:c r="M88" s="305" t="str">
        <x:v>Run allottee diligence, valuation/pricing, approval and allotment controls.</x:v>
      </x:c>
      <x:c r="N88" s="305" t="str">
        <x:v>Companies Act preferential-allotment process remains in Common Corporate Core.</x:v>
      </x:c>
      <x:c r="O88" s="305" t="str">
        <x:v>Current as of 2026-09-06</x:v>
      </x:c>
      <x:c r="P88" s="305" t="str">
        <x:v>https://www.sebi.gov.in/legal/regulations/mar-2026/securities-and-exchange-board-of-india-issue-of-capital-and-disclosure-requirements-regulations-2018-last-amended-on-march-21-2026-_100581.html</x:v>
      </x:c>
      <x:c r="Q88" s="305" t="str">
        <x:v>High</x:v>
      </x:c>
      <x:c r="R88" s="305" t="str">
        <x:v>P2 MAPPED</x:v>
      </x:c>
      <x:c r="S88" s="305" t="str">
        <x:v>Validate evidence design and operating calendar</x:v>
      </x:c>
      <x:c r="T88" s="305" t="str">
        <x:f>IF(COUNTIF('P2 Source Disposition'!$A$5:$A$81,B88)&gt;0,"YES","NO")</x:f>
        <x:v>YES</x:v>
      </x:c>
      <x:c r="U88" s="305" t="str">
        <x:f>IF(COUNTIF($A$5:$A$176,A88)&gt;1,"DUPLICATE","")</x:f>
      </x:c>
    </x:row>
    <x:row r="89" ht="48" customHeight="1">
      <x:c r="A89" s="305" t="str">
        <x:v>CAP-LAW049|Ch. VI</x:v>
      </x:c>
      <x:c r="B89" s="305" t="str">
        <x:v>CAP-LAW049</x:v>
      </x:c>
      <x:c r="C89" s="305" t="str">
        <x:v>Securities and Exchange Board of India (Issue of Capital and Disclosure Requirements) Regulations, 2018 [Last amended on March 21, 2026]</x:v>
      </x:c>
      <x:c r="D89" s="305" t="str">
        <x:v>Ch. VI</x:v>
      </x:c>
      <x:c r="E89" s="305" t="str">
        <x:v>Comply with qualified-institutions-placement approvals, eligible-investor, pricing, allocation and disclosure conditions.</x:v>
      </x:c>
      <x:c r="F89" s="305" t="str">
        <x:v>Listed issuer</x:v>
      </x:c>
      <x:c r="G89" s="305" t="str">
        <x:v>GATE|PROPOSED_ISSUE</x:v>
      </x:c>
      <x:c r="H89" s="305" t="str">
        <x:v>Specified securities / eligible instruments</x:v>
      </x:c>
      <x:c r="I89" s="305" t="str">
        <x:v>QIP proposed</x:v>
      </x:c>
      <x:c r="J89" s="305" t="str">
        <x:v>Apply current eligibility and minimum pricing/allotment rules.</x:v>
      </x:c>
      <x:c r="K89" s="305" t="str">
        <x:v>Transaction timetable</x:v>
      </x:c>
      <x:c r="L89" s="305" t="str">
        <x:v>Capital raising</x:v>
      </x:c>
      <x:c r="M89" s="305" t="str">
        <x:v>Evidence route eligibility, book build, allocation and filing.</x:v>
      </x:c>
      <x:c r="N89" s="305" t="str">
        <x:v>Only activated for a QIP.</x:v>
      </x:c>
      <x:c r="O89" s="305" t="str">
        <x:v>Current as of 2026-09-06</x:v>
      </x:c>
      <x:c r="P89" s="305" t="str">
        <x:v>https://www.sebi.gov.in/legal/regulations/mar-2026/securities-and-exchange-board-of-india-issue-of-capital-and-disclosure-requirements-regulations-2018-last-amended-on-march-21-2026-_100581.html</x:v>
      </x:c>
      <x:c r="Q89" s="305" t="str">
        <x:v>High</x:v>
      </x:c>
      <x:c r="R89" s="305" t="str">
        <x:v>P2 MAPPED</x:v>
      </x:c>
      <x:c r="S89" s="305" t="str">
        <x:v>Validate evidence design and operating calendar</x:v>
      </x:c>
      <x:c r="T89" s="305" t="str">
        <x:f>IF(COUNTIF('P2 Source Disposition'!$A$5:$A$81,B89)&gt;0,"YES","NO")</x:f>
        <x:v>YES</x:v>
      </x:c>
      <x:c r="U89" s="305" t="str">
        <x:f>IF(COUNTIF($A$5:$A$176,A89)&gt;1,"DUPLICATE","")</x:f>
      </x:c>
    </x:row>
    <x:row r="90" ht="48" customHeight="1">
      <x:c r="A90" s="305" t="str">
        <x:v>CAP-LAW049|Ch. IX</x:v>
      </x:c>
      <x:c r="B90" s="305" t="str">
        <x:v>CAP-LAW049</x:v>
      </x:c>
      <x:c r="C90" s="305" t="str">
        <x:v>Securities and Exchange Board of India (Issue of Capital and Disclosure Requirements) Regulations, 2018 [Last amended on March 21, 2026]</x:v>
      </x:c>
      <x:c r="D90" s="305" t="str">
        <x:v>Ch. IX</x:v>
      </x:c>
      <x:c r="E90" s="305" t="str">
        <x:v>Comply with conditions for a bonus issue, including eligibility, approvals, capitalisation and implementation.</x:v>
      </x:c>
      <x:c r="F90" s="305" t="str">
        <x:v>Listed issuer</x:v>
      </x:c>
      <x:c r="G90" s="305" t="str">
        <x:v>GATE|PROPOSED_ISSUE</x:v>
      </x:c>
      <x:c r="H90" s="305" t="str">
        <x:v>Specified securities</x:v>
      </x:c>
      <x:c r="I90" s="305" t="str">
        <x:v>Bonus issue proposed</x:v>
      </x:c>
      <x:c r="J90" s="305" t="str">
        <x:v>Apply default, authorisation, partly-paid and completion conditions.</x:v>
      </x:c>
      <x:c r="K90" s="305" t="str">
        <x:v>Board/record date through allotment</x:v>
      </x:c>
      <x:c r="L90" s="305" t="str">
        <x:v>Capital raising</x:v>
      </x:c>
      <x:c r="M90" s="305" t="str">
        <x:v>Validate conditions and complete issue/listing actions.</x:v>
      </x:c>
      <x:c r="N90" s="305" t="str">
        <x:v>Companies Act capitalisation approvals remain separate.</x:v>
      </x:c>
      <x:c r="O90" s="305" t="str">
        <x:v>Current as of 2026-09-06</x:v>
      </x:c>
      <x:c r="P90" s="305" t="str">
        <x:v>https://www.sebi.gov.in/legal/regulations/mar-2026/securities-and-exchange-board-of-india-issue-of-capital-and-disclosure-requirements-regulations-2018-last-amended-on-march-21-2026-_100581.html</x:v>
      </x:c>
      <x:c r="Q90" s="305" t="str">
        <x:v>High</x:v>
      </x:c>
      <x:c r="R90" s="305" t="str">
        <x:v>P2 MAPPED</x:v>
      </x:c>
      <x:c r="S90" s="305" t="str">
        <x:v>Validate evidence design and operating calendar</x:v>
      </x:c>
      <x:c r="T90" s="305" t="str">
        <x:f>IF(COUNTIF('P2 Source Disposition'!$A$5:$A$81,B90)&gt;0,"YES","NO")</x:f>
        <x:v>YES</x:v>
      </x:c>
      <x:c r="U90" s="305" t="str">
        <x:f>IF(COUNTIF($A$5:$A$176,A90)&gt;1,"DUPLICATE","")</x:f>
      </x:c>
    </x:row>
    <x:row r="91" ht="48" customHeight="1">
      <x:c r="A91" s="305" t="str">
        <x:v>CAP-LAW079|Operational chapters</x:v>
      </x:c>
      <x:c r="B91" s="305" t="str">
        <x:v>CAP-LAW079</x:v>
      </x:c>
      <x:c r="C91" s="305" t="str">
        <x:v>Master Circular for Issue of Capital and Disclosure Requirements dated February 9, 2026</x:v>
      </x:c>
      <x:c r="D91" s="305" t="str">
        <x:v>Operational chapters</x:v>
      </x:c>
      <x:c r="E91" s="305" t="str">
        <x:v>Use the current ICDR master-circular forms, system steps and due-diligence instructions for the selected issue route.</x:v>
      </x:c>
      <x:c r="F91" s="305" t="str">
        <x:v>Issuer</x:v>
      </x:c>
      <x:c r="G91" s="305" t="str">
        <x:v>GATE|PROPOSED_ISSUE</x:v>
      </x:c>
      <x:c r="H91" s="305" t="str">
        <x:v>Specified securities</x:v>
      </x:c>
      <x:c r="I91" s="305" t="str">
        <x:v>ICDR transaction active</x:v>
      </x:c>
      <x:c r="J91" s="305" t="str">
        <x:v>Only the route-specific chapter applies.</x:v>
      </x:c>
      <x:c r="K91" s="305" t="str">
        <x:v>Transaction timetable</x:v>
      </x:c>
      <x:c r="L91" s="305" t="str">
        <x:v>Capital raising</x:v>
      </x:c>
      <x:c r="M91" s="305" t="str">
        <x:v>Map each regulatory step to its current circular form/evidence.</x:v>
      </x:c>
      <x:c r="N91" s="305" t="str">
        <x:v>Underlying substantive duty remains CAP-LAW049.</x:v>
      </x:c>
      <x:c r="O91" s="305" t="str">
        <x:v>Current as of 2026-09-06</x:v>
      </x:c>
      <x:c r="P91" s="305" t="str">
        <x:v>https://www.sebi.gov.in/legal/master-circulars/feb-2026/master-circular-for-issue-of-capital-and-disclosure-requirements_99611.html</x:v>
      </x:c>
      <x:c r="Q91" s="305" t="str">
        <x:v>High</x:v>
      </x:c>
      <x:c r="R91" s="305" t="str">
        <x:v>P2 MAPPED</x:v>
      </x:c>
      <x:c r="S91" s="305" t="str">
        <x:v>Validate evidence design and operating calendar</x:v>
      </x:c>
      <x:c r="T91" s="305" t="str">
        <x:f>IF(COUNTIF('P2 Source Disposition'!$A$5:$A$81,B91)&gt;0,"YES","NO")</x:f>
        <x:v>YES</x:v>
      </x:c>
      <x:c r="U91" s="305" t="str">
        <x:f>IF(COUNTIF($A$5:$A$176,A91)&gt;1,"DUPLICATE","")</x:f>
      </x:c>
    </x:row>
    <x:row r="92" ht="48" customHeight="1">
      <x:c r="A92" s="305" t="str">
        <x:v>CAP-LAW218|Pledged-share lock-in mechanism</x:v>
      </x:c>
      <x:c r="B92" s="305" t="str">
        <x:v>CAP-LAW218</x:v>
      </x:c>
      <x:c r="C92" s="305" t="str">
        <x:v>Mechanism for lock-in of pledged shares under the SEBI ICDR Regulations dated April 8, 2026</x:v>
      </x:c>
      <x:c r="D92" s="305" t="str">
        <x:v>Pledged-share lock-in mechanism</x:v>
      </x:c>
      <x:c r="E92" s="305" t="str">
        <x:v>Implement the prescribed depository mechanism where shares subject to ICDR lock-in are pledged.</x:v>
      </x:c>
      <x:c r="F92" s="305" t="str">
        <x:v>Issuer / promoter or allottee interface</x:v>
      </x:c>
      <x:c r="G92" s="305" t="str">
        <x:v>GATE|PROPOSED_ISSUE</x:v>
      </x:c>
      <x:c r="H92" s="305" t="str">
        <x:v>ICDR-locked specified securities</x:v>
      </x:c>
      <x:c r="I92" s="305" t="str">
        <x:v>Locked-in shares are pledged</x:v>
      </x:c>
      <x:c r="J92" s="305" t="str">
        <x:v>Apply eligibility, pledge, invocation and depository instructions.</x:v>
      </x:c>
      <x:c r="K92" s="305" t="str">
        <x:v>At pledge/invocation event</x:v>
      </x:c>
      <x:c r="L92" s="305" t="str">
        <x:v>Capital raising</x:v>
      </x:c>
      <x:c r="M92" s="305" t="str">
        <x:v>Identify locked shares and follow the permitted lock-in/pledge workflow.</x:v>
      </x:c>
      <x:c r="N92" s="305" t="str">
        <x:v>Company duty limited to its issuer/interface steps.</x:v>
      </x:c>
      <x:c r="O92" s="305" t="str">
        <x:v>Current as of 2026-09-06</x:v>
      </x:c>
      <x:c r="P92" s="305" t="str">
        <x:v>https://www.sebi.gov.in/legal/circulars/apr-2026/ease-of-doing-business-mechanism-for-lock-in-of-pledged-shares-under-sebi-issue-of-capital-and-disclosure-requirements-regulations-2018_100826.html</x:v>
      </x:c>
      <x:c r="Q92" s="305" t="str">
        <x:v>High</x:v>
      </x:c>
      <x:c r="R92" s="305" t="str">
        <x:v>P2 MAPPED</x:v>
      </x:c>
      <x:c r="S92" s="305" t="str">
        <x:v>Validate evidence design and operating calendar</x:v>
      </x:c>
      <x:c r="T92" s="305" t="str">
        <x:f>IF(COUNTIF('P2 Source Disposition'!$A$5:$A$81,B92)&gt;0,"YES","NO")</x:f>
        <x:v>YES</x:v>
      </x:c>
      <x:c r="U92" s="305" t="str">
        <x:f>IF(COUNTIF($A$5:$A$176,A92)&gt;1,"DUPLICATE","")</x:f>
      </x:c>
    </x:row>
    <x:row r="93" ht="48" customHeight="1">
      <x:c r="A93" s="305" t="str">
        <x:v>CAP-LAW047|Reg. 4</x:v>
      </x:c>
      <x:c r="B93" s="305" t="str">
        <x:v>CAP-LAW047</x:v>
      </x:c>
      <x:c r="C93" s="305" t="str">
        <x:v>Securities and Exchange Board of India (Buy-Back of Securities) Regulations, 2018 [last amended July 6, 2026]</x:v>
      </x:c>
      <x:c r="D93" s="305" t="str">
        <x:v>Reg. 4</x:v>
      </x:c>
      <x:c r="E93" s="305" t="str">
        <x:v>Satisfy the conditions and limits for undertaking a buy-back.</x:v>
      </x:c>
      <x:c r="F93" s="305" t="str">
        <x:v>Listed company</x:v>
      </x:c>
      <x:c r="G93" s="305" t="str">
        <x:v>GATE|CORP_ACTION</x:v>
      </x:c>
      <x:c r="H93" s="305" t="str">
        <x:v>Shares or other specified securities</x:v>
      </x:c>
      <x:c r="I93" s="305" t="str">
        <x:v>Buy-back proposed</x:v>
      </x:c>
      <x:c r="J93" s="305" t="str">
        <x:v>Apply capital/free-reserve, size, debt-equity, fully-paid and cooling-period conditions.</x:v>
      </x:c>
      <x:c r="K93" s="305" t="str">
        <x:v>Before approval and throughout offer</x:v>
      </x:c>
      <x:c r="L93" s="305" t="str">
        <x:v>Buy-back</x:v>
      </x:c>
      <x:c r="M93" s="305" t="str">
        <x:v>Prepare a legal/financial conditions memorandum.</x:v>
      </x:c>
      <x:c r="N93" s="305" t="str">
        <x:v>Companies Act buy-back conditions also apply through Common Corporate Core.</x:v>
      </x:c>
      <x:c r="O93" s="305" t="str">
        <x:v>Current as of 2026-09-06</x:v>
      </x:c>
      <x:c r="P93" s="305" t="str">
        <x:v>https://www.sebi.gov.in/legal/regulations/jul-2026/securities-and-exchange-board-of-india-buy-back-of-securities-regulations-2018-last-amended-on-july-6-2026-_103042.html</x:v>
      </x:c>
      <x:c r="Q93" s="305" t="str">
        <x:v>High</x:v>
      </x:c>
      <x:c r="R93" s="305" t="str">
        <x:v>P2 MAPPED</x:v>
      </x:c>
      <x:c r="S93" s="305" t="str">
        <x:v>Validate evidence design and operating calendar</x:v>
      </x:c>
      <x:c r="T93" s="305" t="str">
        <x:f>IF(COUNTIF('P2 Source Disposition'!$A$5:$A$81,B93)&gt;0,"YES","NO")</x:f>
        <x:v>YES</x:v>
      </x:c>
      <x:c r="U93" s="305" t="str">
        <x:f>IF(COUNTIF($A$5:$A$176,A93)&gt;1,"DUPLICATE","")</x:f>
      </x:c>
    </x:row>
    <x:row r="94" ht="48" customHeight="1">
      <x:c r="A94" s="305" t="str">
        <x:v>CAP-LAW047|Reg. 6</x:v>
      </x:c>
      <x:c r="B94" s="305" t="str">
        <x:v>CAP-LAW047</x:v>
      </x:c>
      <x:c r="C94" s="305" t="str">
        <x:v>Securities and Exchange Board of India (Buy-Back of Securities) Regulations, 2018 [last amended July 6, 2026]</x:v>
      </x:c>
      <x:c r="D94" s="305" t="str">
        <x:v>Reg. 6</x:v>
      </x:c>
      <x:c r="E94" s="305" t="str">
        <x:v>Undertake a tender-offer buy-back in accordance with the route conditions, including the required small-shareholder reservation.</x:v>
      </x:c>
      <x:c r="F94" s="305" t="str">
        <x:v>Listed company</x:v>
      </x:c>
      <x:c r="G94" s="305" t="str">
        <x:v>GATE|CORP_ACTION</x:v>
      </x:c>
      <x:c r="H94" s="305" t="str">
        <x:v>Shares or other specified securities</x:v>
      </x:c>
      <x:c r="I94" s="305" t="str">
        <x:v>Tender-offer buy-back proposed</x:v>
      </x:c>
      <x:c r="J94" s="305" t="str">
        <x:v>Apply entitlement, reservation and current route conditions.</x:v>
      </x:c>
      <x:c r="K94" s="305" t="str">
        <x:v>Before launch and during offer</x:v>
      </x:c>
      <x:c r="L94" s="305" t="str">
        <x:v>Buy-back</x:v>
      </x:c>
      <x:c r="M94" s="305" t="str">
        <x:v>Document route conditions and reservation computation.</x:v>
      </x:c>
      <x:c r="N94" s="305" t="str">
        <x:v>Revalidate any other currently permitted method before use.</x:v>
      </x:c>
      <x:c r="O94" s="305" t="str">
        <x:v>Current as of 2026-09-06</x:v>
      </x:c>
      <x:c r="P94" s="305" t="str">
        <x:v>https://www.sebi.gov.in/legal/regulations/jul-2026/securities-and-exchange-board-of-india-buy-back-of-securities-regulations-2018-last-amended-on-july-6-2026-_103042.html</x:v>
      </x:c>
      <x:c r="Q94" s="305" t="str">
        <x:v>High</x:v>
      </x:c>
      <x:c r="R94" s="305" t="str">
        <x:v>P2 MAPPED</x:v>
      </x:c>
      <x:c r="S94" s="305" t="str">
        <x:v>Validate evidence design and operating calendar</x:v>
      </x:c>
      <x:c r="T94" s="305" t="str">
        <x:f>IF(COUNTIF('P2 Source Disposition'!$A$5:$A$81,B94)&gt;0,"YES","NO")</x:f>
        <x:v>YES</x:v>
      </x:c>
      <x:c r="U94" s="305" t="str">
        <x:f>IF(COUNTIF($A$5:$A$176,A94)&gt;1,"DUPLICATE","")</x:f>
      </x:c>
    </x:row>
    <x:row r="95" ht="48" customHeight="1">
      <x:c r="A95" s="305" t="str">
        <x:v>CAP-LAW047|Reg. 5</x:v>
      </x:c>
      <x:c r="B95" s="305" t="str">
        <x:v>CAP-LAW047</x:v>
      </x:c>
      <x:c r="C95" s="305" t="str">
        <x:v>Securities and Exchange Board of India (Buy-Back of Securities) Regulations, 2018 [last amended July 6, 2026]</x:v>
      </x:c>
      <x:c r="D95" s="305" t="str">
        <x:v>Reg. 5</x:v>
      </x:c>
      <x:c r="E95" s="305" t="str">
        <x:v>Obtain the board or special-resolution authorisation required for the proposed buy-back.</x:v>
      </x:c>
      <x:c r="F95" s="305" t="str">
        <x:v>Listed company / board / shareholders</x:v>
      </x:c>
      <x:c r="G95" s="305" t="str">
        <x:v>GATE|CORP_ACTION</x:v>
      </x:c>
      <x:c r="H95" s="305" t="str">
        <x:v>Shares or other specified securities</x:v>
      </x:c>
      <x:c r="I95" s="305" t="str">
        <x:v>Buy-back proposed</x:v>
      </x:c>
      <x:c r="J95" s="305" t="str">
        <x:v>Apply current approval threshold and voting rules.</x:v>
      </x:c>
      <x:c r="K95" s="305" t="str">
        <x:v>Before public announcement</x:v>
      </x:c>
      <x:c r="L95" s="305" t="str">
        <x:v>Buy-back</x:v>
      </x:c>
      <x:c r="M95" s="305" t="str">
        <x:v>Complete financial analysis and approval records.</x:v>
      </x:c>
      <x:c r="N95" s="305" t="str">
        <x:v>Companies Act authorisation remains in Common Corporate Core.</x:v>
      </x:c>
      <x:c r="O95" s="305" t="str">
        <x:v>Current as of 2026-09-06</x:v>
      </x:c>
      <x:c r="P95" s="305" t="str">
        <x:v>https://www.sebi.gov.in/legal/regulations/jul-2026/securities-and-exchange-board-of-india-buy-back-of-securities-regulations-2018-last-amended-on-july-6-2026-_103042.html</x:v>
      </x:c>
      <x:c r="Q95" s="305" t="str">
        <x:v>High</x:v>
      </x:c>
      <x:c r="R95" s="305" t="str">
        <x:v>P2 MAPPED</x:v>
      </x:c>
      <x:c r="S95" s="305" t="str">
        <x:v>Validate evidence design and operating calendar</x:v>
      </x:c>
      <x:c r="T95" s="305" t="str">
        <x:f>IF(COUNTIF('P2 Source Disposition'!$A$5:$A$81,B95)&gt;0,"YES","NO")</x:f>
        <x:v>YES</x:v>
      </x:c>
      <x:c r="U95" s="305" t="str">
        <x:f>IF(COUNTIF($A$5:$A$176,A95)&gt;1,"DUPLICATE","")</x:f>
      </x:c>
    </x:row>
    <x:row r="96" ht="48" customHeight="1">
      <x:c r="A96" s="305" t="str">
        <x:v>CAP-LAW047|Reg. 7</x:v>
      </x:c>
      <x:c r="B96" s="305" t="str">
        <x:v>CAP-LAW047</x:v>
      </x:c>
      <x:c r="C96" s="305" t="str">
        <x:v>Securities and Exchange Board of India (Buy-Back of Securities) Regulations, 2018 [last amended July 6, 2026]</x:v>
      </x:c>
      <x:c r="D96" s="305" t="str">
        <x:v>Reg. 7</x:v>
      </x:c>
      <x:c r="E96" s="305" t="str">
        <x:v>Publish and file the buy-back public announcement with the prescribed contents.</x:v>
      </x:c>
      <x:c r="F96" s="305" t="str">
        <x:v>Listed company / appointed adviser if used</x:v>
      </x:c>
      <x:c r="G96" s="305" t="str">
        <x:v>GATE|CORP_ACTION</x:v>
      </x:c>
      <x:c r="H96" s="305" t="str">
        <x:v>Shares or other specified securities</x:v>
      </x:c>
      <x:c r="I96" s="305" t="str">
        <x:v>Buy-back authorised</x:v>
      </x:c>
      <x:c r="J96" s="305" t="str">
        <x:v>Apply current schedule, publication, filing and responsibility requirements.</x:v>
      </x:c>
      <x:c r="K96" s="305" t="str">
        <x:v>At announcement stage</x:v>
      </x:c>
      <x:c r="L96" s="305" t="str">
        <x:v>Buy-back</x:v>
      </x:c>
      <x:c r="M96" s="305" t="str">
        <x:v>Verify, approve, publish and file the announcement.</x:v>
      </x:c>
      <x:c r="N96" s="305" t="str">
        <x:v>Role-bound adviser controls are excluded.</x:v>
      </x:c>
      <x:c r="O96" s="305" t="str">
        <x:v>Current as of 2026-09-06</x:v>
      </x:c>
      <x:c r="P96" s="305" t="str">
        <x:v>https://www.sebi.gov.in/legal/regulations/jul-2026/securities-and-exchange-board-of-india-buy-back-of-securities-regulations-2018-last-amended-on-july-6-2026-_103042.html</x:v>
      </x:c>
      <x:c r="Q96" s="305" t="str">
        <x:v>High</x:v>
      </x:c>
      <x:c r="R96" s="305" t="str">
        <x:v>P2 MAPPED</x:v>
      </x:c>
      <x:c r="S96" s="305" t="str">
        <x:v>Validate evidence design and operating calendar</x:v>
      </x:c>
      <x:c r="T96" s="305" t="str">
        <x:f>IF(COUNTIF('P2 Source Disposition'!$A$5:$A$81,B96)&gt;0,"YES","NO")</x:f>
        <x:v>YES</x:v>
      </x:c>
      <x:c r="U96" s="305" t="str">
        <x:f>IF(COUNTIF($A$5:$A$176,A96)&gt;1,"DUPLICATE","")</x:f>
      </x:c>
    </x:row>
    <x:row r="97" ht="48" customHeight="1">
      <x:c r="A97" s="305" t="str">
        <x:v>CAP-LAW047|Reg. 8</x:v>
      </x:c>
      <x:c r="B97" s="305" t="str">
        <x:v>CAP-LAW047</x:v>
      </x:c>
      <x:c r="C97" s="305" t="str">
        <x:v>Securities and Exchange Board of India (Buy-Back of Securities) Regulations, 2018 [last amended July 6, 2026]</x:v>
      </x:c>
      <x:c r="D97" s="305" t="str">
        <x:v>Reg. 8</x:v>
      </x:c>
      <x:c r="E97" s="305" t="str">
        <x:v>Prepare and submit the draft letter of offer and dispatch the final offer material as prescribed.</x:v>
      </x:c>
      <x:c r="F97" s="305" t="str">
        <x:v>Listed company / appointed adviser if used</x:v>
      </x:c>
      <x:c r="G97" s="305" t="str">
        <x:v>GATE|CORP_ACTION</x:v>
      </x:c>
      <x:c r="H97" s="305" t="str">
        <x:v>Shares or other specified securities</x:v>
      </x:c>
      <x:c r="I97" s="305" t="str">
        <x:v>Tender-offer route active</x:v>
      </x:c>
      <x:c r="J97" s="305" t="str">
        <x:v>Apply current content, filing and dispatch provisions.</x:v>
      </x:c>
      <x:c r="K97" s="305" t="str">
        <x:v>Before offer opening</x:v>
      </x:c>
      <x:c r="L97" s="305" t="str">
        <x:v>Buy-back</x:v>
      </x:c>
      <x:c r="M97" s="305" t="str">
        <x:v>Complete disclosure verification and retain filing/dispatch evidence.</x:v>
      </x:c>
      <x:c r="N97" s="305" t="str">
        <x:v>Company retains the duties assigned by the current 2026 text.</x:v>
      </x:c>
      <x:c r="O97" s="305" t="str">
        <x:v>Current as of 2026-09-06</x:v>
      </x:c>
      <x:c r="P97" s="305" t="str">
        <x:v>https://www.sebi.gov.in/legal/regulations/jul-2026/securities-and-exchange-board-of-india-buy-back-of-securities-regulations-2018-last-amended-on-july-6-2026-_103042.html</x:v>
      </x:c>
      <x:c r="Q97" s="305" t="str">
        <x:v>High</x:v>
      </x:c>
      <x:c r="R97" s="305" t="str">
        <x:v>P2 MAPPED</x:v>
      </x:c>
      <x:c r="S97" s="305" t="str">
        <x:v>Validate evidence design and operating calendar</x:v>
      </x:c>
      <x:c r="T97" s="305" t="str">
        <x:f>IF(COUNTIF('P2 Source Disposition'!$A$5:$A$81,B97)&gt;0,"YES","NO")</x:f>
        <x:v>YES</x:v>
      </x:c>
      <x:c r="U97" s="305" t="str">
        <x:f>IF(COUNTIF($A$5:$A$176,A97)&gt;1,"DUPLICATE","")</x:f>
      </x:c>
    </x:row>
    <x:row r="98" ht="48" customHeight="1">
      <x:c r="A98" s="305" t="str">
        <x:v>CAP-LAW047|Reg. 9(xi)</x:v>
      </x:c>
      <x:c r="B98" s="305" t="str">
        <x:v>CAP-LAW047</x:v>
      </x:c>
      <x:c r="C98" s="305" t="str">
        <x:v>Securities and Exchange Board of India (Buy-Back of Securities) Regulations, 2018 [last amended July 6, 2026]</x:v>
      </x:c>
      <x:c r="D98" s="305" t="str">
        <x:v>Reg. 9(xi)</x:v>
      </x:c>
      <x:c r="E98" s="305" t="str">
        <x:v>Create, fund and maintain the required escrow arrangement for the tender offer.</x:v>
      </x:c>
      <x:c r="F98" s="305" t="str">
        <x:v>Listed company</x:v>
      </x:c>
      <x:c r="G98" s="305" t="str">
        <x:v>GATE|CORP_ACTION</x:v>
      </x:c>
      <x:c r="H98" s="305" t="str">
        <x:v>Shares or other specified securities</x:v>
      </x:c>
      <x:c r="I98" s="305" t="str">
        <x:v>Tender offer launched</x:v>
      </x:c>
      <x:c r="J98" s="305" t="str">
        <x:v>Amount and permitted forms depend on the offer size and current text.</x:v>
      </x:c>
      <x:c r="K98" s="305" t="str">
        <x:v>Before opening through completion</x:v>
      </x:c>
      <x:c r="L98" s="305" t="str">
        <x:v>Buy-back</x:v>
      </x:c>
      <x:c r="M98" s="305" t="str">
        <x:v>Fund, monitor and release escrow only as permitted.</x:v>
      </x:c>
      <x:c r="N98" s="305" t="str">
        <x:v>Bank/adviser controls are supporting evidence, not imported duties.</x:v>
      </x:c>
      <x:c r="O98" s="305" t="str">
        <x:v>Current as of 2026-09-06</x:v>
      </x:c>
      <x:c r="P98" s="305" t="str">
        <x:v>https://www.sebi.gov.in/legal/regulations/jul-2026/securities-and-exchange-board-of-india-buy-back-of-securities-regulations-2018-last-amended-on-july-6-2026-_103042.html</x:v>
      </x:c>
      <x:c r="Q98" s="305" t="str">
        <x:v>High</x:v>
      </x:c>
      <x:c r="R98" s="305" t="str">
        <x:v>P2 MAPPED</x:v>
      </x:c>
      <x:c r="S98" s="305" t="str">
        <x:v>Validate evidence design and operating calendar</x:v>
      </x:c>
      <x:c r="T98" s="305" t="str">
        <x:f>IF(COUNTIF('P2 Source Disposition'!$A$5:$A$81,B98)&gt;0,"YES","NO")</x:f>
        <x:v>YES</x:v>
      </x:c>
      <x:c r="U98" s="305" t="str">
        <x:f>IF(COUNTIF($A$5:$A$176,A98)&gt;1,"DUPLICATE","")</x:f>
      </x:c>
    </x:row>
    <x:row r="99" ht="48" customHeight="1">
      <x:c r="A99" s="305" t="str">
        <x:v>CAP-LAW047|Reg. 9</x:v>
      </x:c>
      <x:c r="B99" s="305" t="str">
        <x:v>CAP-LAW047</x:v>
      </x:c>
      <x:c r="C99" s="305" t="str">
        <x:v>Securities and Exchange Board of India (Buy-Back of Securities) Regulations, 2018 [last amended July 6, 2026]</x:v>
      </x:c>
      <x:c r="D99" s="305" t="str">
        <x:v>Reg. 9</x:v>
      </x:c>
      <x:c r="E99" s="305" t="str">
        <x:v>Provide the regulated tendering, acceptance and verification process.</x:v>
      </x:c>
      <x:c r="F99" s="305" t="str">
        <x:v>Listed company / RTA interface</x:v>
      </x:c>
      <x:c r="G99" s="305" t="str">
        <x:v>GATE|CORP_ACTION</x:v>
      </x:c>
      <x:c r="H99" s="305" t="str">
        <x:v>Shares or other specified securities</x:v>
      </x:c>
      <x:c r="I99" s="305" t="str">
        <x:v>Tender offer opens</x:v>
      </x:c>
      <x:c r="J99" s="305" t="str">
        <x:v>Apply entitlement, additional tender, acceptance and verification rules.</x:v>
      </x:c>
      <x:c r="K99" s="305" t="str">
        <x:v>Offer period</x:v>
      </x:c>
      <x:c r="L99" s="305" t="str">
        <x:v>Buy-back</x:v>
      </x:c>
      <x:c r="M99" s="305" t="str">
        <x:v>Reconcile eligible holders, bids, acceptance and communication.</x:v>
      </x:c>
      <x:c r="N99" s="305" t="str">
        <x:v>RTA operations are supporting evidence.</x:v>
      </x:c>
      <x:c r="O99" s="305" t="str">
        <x:v>Current as of 2026-09-06</x:v>
      </x:c>
      <x:c r="P99" s="305" t="str">
        <x:v>https://www.sebi.gov.in/legal/regulations/jul-2026/securities-and-exchange-board-of-india-buy-back-of-securities-regulations-2018-last-amended-on-july-6-2026-_103042.html</x:v>
      </x:c>
      <x:c r="Q99" s="305" t="str">
        <x:v>High</x:v>
      </x:c>
      <x:c r="R99" s="305" t="str">
        <x:v>P2 MAPPED</x:v>
      </x:c>
      <x:c r="S99" s="305" t="str">
        <x:v>Validate evidence design and operating calendar</x:v>
      </x:c>
      <x:c r="T99" s="305" t="str">
        <x:f>IF(COUNTIF('P2 Source Disposition'!$A$5:$A$81,B99)&gt;0,"YES","NO")</x:f>
        <x:v>YES</x:v>
      </x:c>
      <x:c r="U99" s="305" t="str">
        <x:f>IF(COUNTIF($A$5:$A$176,A99)&gt;1,"DUPLICATE","")</x:f>
      </x:c>
    </x:row>
    <x:row r="100" ht="48" customHeight="1">
      <x:c r="A100" s="305" t="str">
        <x:v>CAP-LAW047|Reg. 10</x:v>
      </x:c>
      <x:c r="B100" s="305" t="str">
        <x:v>CAP-LAW047</x:v>
      </x:c>
      <x:c r="C100" s="305" t="str">
        <x:v>Securities and Exchange Board of India (Buy-Back of Securities) Regulations, 2018 [last amended July 6, 2026]</x:v>
      </x:c>
      <x:c r="D100" s="305" t="str">
        <x:v>Reg. 10</x:v>
      </x:c>
      <x:c r="E100" s="305" t="str">
        <x:v>Complete offer closure, verify acceptances, pay accepted holders and return remaining securities within the prescribed timetable.</x:v>
      </x:c>
      <x:c r="F100" s="305" t="str">
        <x:v>Listed company</x:v>
      </x:c>
      <x:c r="G100" s="305" t="str">
        <x:v>GATE|CORP_ACTION</x:v>
      </x:c>
      <x:c r="H100" s="305" t="str">
        <x:v>Shares or other specified securities</x:v>
      </x:c>
      <x:c r="I100" s="305" t="str">
        <x:v>Offer closes</x:v>
      </x:c>
      <x:c r="J100" s="305" t="str">
        <x:v>Apply current special-account, payment and return mechanics.</x:v>
      </x:c>
      <x:c r="K100" s="305" t="str">
        <x:v>After offer closure as prescribed</x:v>
      </x:c>
      <x:c r="L100" s="305" t="str">
        <x:v>Buy-back</x:v>
      </x:c>
      <x:c r="M100" s="305" t="str">
        <x:v>Reconcile accepted quantity and complete payment/return.</x:v>
      </x:c>
      <x:c r="N100" s="305" t="str">
        <x:v>P3 calendars the exact current deadline.</x:v>
      </x:c>
      <x:c r="O100" s="305" t="str">
        <x:v>Current as of 2026-09-06</x:v>
      </x:c>
      <x:c r="P100" s="305" t="str">
        <x:v>https://www.sebi.gov.in/legal/regulations/jul-2026/securities-and-exchange-board-of-india-buy-back-of-securities-regulations-2018-last-amended-on-july-6-2026-_103042.html</x:v>
      </x:c>
      <x:c r="Q100" s="305" t="str">
        <x:v>High</x:v>
      </x:c>
      <x:c r="R100" s="305" t="str">
        <x:v>P2 MAPPED</x:v>
      </x:c>
      <x:c r="S100" s="305" t="str">
        <x:v>Validate evidence design and operating calendar</x:v>
      </x:c>
      <x:c r="T100" s="305" t="str">
        <x:f>IF(COUNTIF('P2 Source Disposition'!$A$5:$A$81,B100)&gt;0,"YES","NO")</x:f>
        <x:v>YES</x:v>
      </x:c>
      <x:c r="U100" s="305" t="str">
        <x:f>IF(COUNTIF($A$5:$A$176,A100)&gt;1,"DUPLICATE","")</x:f>
      </x:c>
    </x:row>
    <x:row r="101" ht="48" customHeight="1">
      <x:c r="A101" s="305" t="str">
        <x:v>CAP-LAW047|Reg. 11</x:v>
      </x:c>
      <x:c r="B101" s="305" t="str">
        <x:v>CAP-LAW047</x:v>
      </x:c>
      <x:c r="C101" s="305" t="str">
        <x:v>Securities and Exchange Board of India (Buy-Back of Securities) Regulations, 2018 [last amended July 6, 2026]</x:v>
      </x:c>
      <x:c r="D101" s="305" t="str">
        <x:v>Reg. 11</x:v>
      </x:c>
      <x:c r="E101" s="305" t="str">
        <x:v>Extinguish and cancel bought-back securities and complete the prescribed closure certification/reporting.</x:v>
      </x:c>
      <x:c r="F101" s="305" t="str">
        <x:v>Listed company / compliance officer as assigned</x:v>
      </x:c>
      <x:c r="G101" s="305" t="str">
        <x:v>GATE|CORP_ACTION</x:v>
      </x:c>
      <x:c r="H101" s="305" t="str">
        <x:v>Shares or other specified securities</x:v>
      </x:c>
      <x:c r="I101" s="305" t="str">
        <x:v>Securities bought back</x:v>
      </x:c>
      <x:c r="J101" s="305" t="str">
        <x:v>Apply current depository, presence, certificate and filing requirements.</x:v>
      </x:c>
      <x:c r="K101" s="305" t="str">
        <x:v>Within prescribed post-closure period</x:v>
      </x:c>
      <x:c r="L101" s="305" t="str">
        <x:v>Buy-back</x:v>
      </x:c>
      <x:c r="M101" s="305" t="str">
        <x:v>Complete extinguishment and file the required evidence.</x:v>
      </x:c>
      <x:c r="N101" s="305" t="str">
        <x:v>Use the duty allocation in the July 2026 text.</x:v>
      </x:c>
      <x:c r="O101" s="305" t="str">
        <x:v>Current as of 2026-09-06</x:v>
      </x:c>
      <x:c r="P101" s="305" t="str">
        <x:v>https://www.sebi.gov.in/legal/regulations/jul-2026/securities-and-exchange-board-of-india-buy-back-of-securities-regulations-2018-last-amended-on-july-6-2026-_103042.html</x:v>
      </x:c>
      <x:c r="Q101" s="305" t="str">
        <x:v>High</x:v>
      </x:c>
      <x:c r="R101" s="305" t="str">
        <x:v>P2 MAPPED</x:v>
      </x:c>
      <x:c r="S101" s="305" t="str">
        <x:v>Validate evidence design and operating calendar</x:v>
      </x:c>
      <x:c r="T101" s="305" t="str">
        <x:f>IF(COUNTIF('P2 Source Disposition'!$A$5:$A$81,B101)&gt;0,"YES","NO")</x:f>
        <x:v>YES</x:v>
      </x:c>
      <x:c r="U101" s="305" t="str">
        <x:f>IF(COUNTIF($A$5:$A$176,A101)&gt;1,"DUPLICATE","")</x:f>
      </x:c>
    </x:row>
    <x:row r="102" ht="48" customHeight="1">
      <x:c r="A102" s="305" t="str">
        <x:v>CAP-LAW047|Reg. 24 general obligations</x:v>
      </x:c>
      <x:c r="B102" s="305" t="str">
        <x:v>CAP-LAW047</x:v>
      </x:c>
      <x:c r="C102" s="305" t="str">
        <x:v>Securities and Exchange Board of India (Buy-Back of Securities) Regulations, 2018 [last amended July 6, 2026]</x:v>
      </x:c>
      <x:c r="D102" s="305" t="str">
        <x:v>Reg. 24 general obligations</x:v>
      </x:c>
      <x:c r="E102" s="305" t="str">
        <x:v>Comply with the general obligations and restrictions applicable during and after the buy-back.</x:v>
      </x:c>
      <x:c r="F102" s="305" t="str">
        <x:v>Listed company</x:v>
      </x:c>
      <x:c r="G102" s="305" t="str">
        <x:v>GATE|CORP_ACTION</x:v>
      </x:c>
      <x:c r="H102" s="305" t="str">
        <x:v>Shares or other specified securities</x:v>
      </x:c>
      <x:c r="I102" s="305" t="str">
        <x:v>Buy-back approved/ongoing</x:v>
      </x:c>
      <x:c r="J102" s="305" t="str">
        <x:v>Apply restrictions on further issue, promoter conduct, announcements and compliance certification.</x:v>
      </x:c>
      <x:c r="K102" s="305" t="str">
        <x:v>Throughout buy-back and specified post-period</x:v>
      </x:c>
      <x:c r="L102" s="305" t="str">
        <x:v>Buy-back</x:v>
      </x:c>
      <x:c r="M102" s="305" t="str">
        <x:v>Maintain a transaction restrictions register and final compliance file.</x:v>
      </x:c>
      <x:c r="N102" s="305" t="str">
        <x:v>Do not convert event restrictions into recurring controls.</x:v>
      </x:c>
      <x:c r="O102" s="305" t="str">
        <x:v>Current as of 2026-09-06</x:v>
      </x:c>
      <x:c r="P102" s="305" t="str">
        <x:v>https://www.sebi.gov.in/legal/regulations/jul-2026/securities-and-exchange-board-of-india-buy-back-of-securities-regulations-2018-last-amended-on-july-6-2026-_103042.html</x:v>
      </x:c>
      <x:c r="Q102" s="305" t="str">
        <x:v>High</x:v>
      </x:c>
      <x:c r="R102" s="305" t="str">
        <x:v>P2 MAPPED</x:v>
      </x:c>
      <x:c r="S102" s="305" t="str">
        <x:v>Validate evidence design and operating calendar</x:v>
      </x:c>
      <x:c r="T102" s="305" t="str">
        <x:f>IF(COUNTIF('P2 Source Disposition'!$A$5:$A$81,B102)&gt;0,"YES","NO")</x:f>
        <x:v>YES</x:v>
      </x:c>
      <x:c r="U102" s="305" t="str">
        <x:f>IF(COUNTIF($A$5:$A$176,A102)&gt;1,"DUPLICATE","")</x:f>
      </x:c>
    </x:row>
    <x:row r="103" ht="48" customHeight="1">
      <x:c r="A103" s="305" t="str">
        <x:v>CAP-LAW239|Reg. 24(i)(ea) operationalisation</x:v>
      </x:c>
      <x:c r="B103" s="305" t="str">
        <x:v>CAP-LAW239</x:v>
      </x:c>
      <x:c r="C103" s="305" t="str">
        <x:v>Operationalisation of freezing of promoter holdings at ISIN level under the Buy-back Regulations dated July 21, 2026</x:v>
      </x:c>
      <x:c r="D103" s="305" t="str">
        <x:v>Reg. 24(i)(ea) operationalisation</x:v>
      </x:c>
      <x:c r="E103" s="305" t="str">
        <x:v>Instruct and coordinate the ISIN-level freeze of promoter/promoter-group/associate holdings from approval until closing, subject to permitted tender and encumbrance actions.</x:v>
      </x:c>
      <x:c r="F103" s="305" t="str">
        <x:v>Listed company</x:v>
      </x:c>
      <x:c r="G103" s="305" t="str">
        <x:v>GATE|CORP_ACTION</x:v>
      </x:c>
      <x:c r="H103" s="305" t="str">
        <x:v>Buy-back security ISIN</x:v>
      </x:c>
      <x:c r="I103" s="305" t="str">
        <x:v>Board or special resolution approving buy-back</x:v>
      </x:c>
      <x:c r="J103" s="305" t="str">
        <x:v>Freeze permits tendering under tender route and invocation/release of pre-existing encumbrances as specified.</x:v>
      </x:c>
      <x:c r="K103" s="305" t="str">
        <x:v>From approval date to offer closing</x:v>
      </x:c>
      <x:c r="L103" s="305" t="str">
        <x:v>Buy-back</x:v>
      </x:c>
      <x:c r="M103" s="305" t="str">
        <x:v>Send depository instruction and reconcile freeze status through closing.</x:v>
      </x:c>
      <x:c r="N103" s="305" t="str">
        <x:v>Circular effective 2026-07-21; depository framework was to be ready before 2026-08-01.</x:v>
      </x:c>
      <x:c r="O103" s="305" t="str">
        <x:v>Effective 2026-07-21</x:v>
      </x:c>
      <x:c r="P103" s="305" t="str">
        <x:v>https://www.sebi.gov.in/legal/circulars/jul-2026/operationalisation-of-freezing-of-holdings-of-promoter-and-promoter-group-including-their-associates-promoter-holdings-at-the-isin-level-under-regulation-24-i-ea-of-the-sebi-buy-back-of-securitie-_102978.html</x:v>
      </x:c>
      <x:c r="Q103" s="305" t="str">
        <x:v>High</x:v>
      </x:c>
      <x:c r="R103" s="305" t="str">
        <x:v>P2 MAPPED</x:v>
      </x:c>
      <x:c r="S103" s="305" t="str">
        <x:v>Validate evidence design and operating calendar</x:v>
      </x:c>
      <x:c r="T103" s="305" t="str">
        <x:f>IF(COUNTIF('P2 Source Disposition'!$A$5:$A$81,B103)&gt;0,"YES","NO")</x:f>
        <x:v>YES</x:v>
      </x:c>
      <x:c r="U103" s="305" t="str">
        <x:f>IF(COUNTIF($A$5:$A$176,A103)&gt;1,"DUPLICATE","")</x:f>
      </x:c>
    </x:row>
    <x:row r="104" ht="48" customHeight="1">
      <x:c r="A104" s="305" t="str">
        <x:v>CAP-LAW040|Reg. 8</x:v>
      </x:c>
      <x:c r="B104" s="305" t="str">
        <x:v>CAP-LAW040</x:v>
      </x:c>
      <x:c r="C104" s="305" t="str">
        <x:v>Securities and Exchange Board of India (Delisting of Equity Shares) Regulations, 2021 [last amended September 3, 2025]</x:v>
      </x:c>
      <x:c r="D104" s="305" t="str">
        <x:v>Reg. 8</x:v>
      </x:c>
      <x:c r="E104" s="305" t="str">
        <x:v>Issue the initial public announcement to the stock exchanges and provide the prescribed copy to the company when the acquirer decides to delist.</x:v>
      </x:c>
      <x:c r="F104" s="305" t="str">
        <x:v>Acquirer / listed company interface</x:v>
      </x:c>
      <x:c r="G104" s="305" t="str">
        <x:v>GATE|CORP_ACTION</x:v>
      </x:c>
      <x:c r="H104" s="305" t="str">
        <x:v>Equity shares</x:v>
      </x:c>
      <x:c r="I104" s="305" t="str">
        <x:v>Acquirer decides to pursue voluntary delisting</x:v>
      </x:c>
      <x:c r="J104" s="305" t="str">
        <x:v>Apply content, truthfulness and delivery requirements.</x:v>
      </x:c>
      <x:c r="K104" s="305" t="str">
        <x:v>At decision / within prescribed delivery time</x:v>
      </x:c>
      <x:c r="L104" s="305" t="str">
        <x:v>Delisting</x:v>
      </x:c>
      <x:c r="M104" s="305" t="str">
        <x:v>File the initial announcement and retain exchange/company acknowledgements.</x:v>
      </x:c>
      <x:c r="N104" s="305" t="str">
        <x:v>No row activates absent a delisting event.</x:v>
      </x:c>
      <x:c r="O104" s="305" t="str">
        <x:v>Current as of 2026-09-06</x:v>
      </x:c>
      <x:c r="P104" s="305" t="str">
        <x:v>https://www.sebi.gov.in/legal/regulations/sep-2025/securities-and-exchange-board-of-india-delisting-of-equity-shares-regulations-2021-last-amended-on-september-3-2025-_96548.html</x:v>
      </x:c>
      <x:c r="Q104" s="305" t="str">
        <x:v>High</x:v>
      </x:c>
      <x:c r="R104" s="305" t="str">
        <x:v>P2 MAPPED</x:v>
      </x:c>
      <x:c r="S104" s="305" t="str">
        <x:v>Validate evidence design and operating calendar</x:v>
      </x:c>
      <x:c r="T104" s="305" t="str">
        <x:f>IF(COUNTIF('P2 Source Disposition'!$A$5:$A$81,B104)&gt;0,"YES","NO")</x:f>
        <x:v>YES</x:v>
      </x:c>
      <x:c r="U104" s="305" t="str">
        <x:f>IF(COUNTIF($A$5:$A$176,A104)&gt;1,"DUPLICATE","")</x:f>
      </x:c>
    </x:row>
    <x:row r="105" ht="48" customHeight="1">
      <x:c r="A105" s="305" t="str">
        <x:v>CAP-LAW040|Regs. 9 and 10(2)-(3)</x:v>
      </x:c>
      <x:c r="B105" s="305" t="str">
        <x:v>CAP-LAW040</x:v>
      </x:c>
      <x:c r="C105" s="305" t="str">
        <x:v>Securities and Exchange Board of India (Delisting of Equity Shares) Regulations, 2021 [last amended September 3, 2025]</x:v>
      </x:c>
      <x:c r="D105" s="305" t="str">
        <x:v>Regs. 9 and 10(2)-(3)</x:v>
      </x:c>
      <x:c r="E105" s="305" t="str">
        <x:v>Complete the required manager-to-offer and peer-review company-secretary appointments and obtain the due-diligence report.</x:v>
      </x:c>
      <x:c r="F105" s="305" t="str">
        <x:v>Acquirer / listed company</x:v>
      </x:c>
      <x:c r="G105" s="305" t="str">
        <x:v>GATE|CORP_ACTION</x:v>
      </x:c>
      <x:c r="H105" s="305" t="str">
        <x:v>Equity shares</x:v>
      </x:c>
      <x:c r="I105" s="305" t="str">
        <x:v>Initial public announcement made</x:v>
      </x:c>
      <x:c r="J105" s="305" t="str">
        <x:v>Apply independence, appointment timing and report-scope requirements.</x:v>
      </x:c>
      <x:c r="K105" s="305" t="str">
        <x:v>Before board approval</x:v>
      </x:c>
      <x:c r="L105" s="305" t="str">
        <x:v>Delisting</x:v>
      </x:c>
      <x:c r="M105" s="305" t="str">
        <x:v>Complete appointments and table the due-diligence report.</x:v>
      </x:c>
      <x:c r="N105" s="305" t="str">
        <x:v>Adviser professional duties remain role-bound.</x:v>
      </x:c>
      <x:c r="O105" s="305" t="str">
        <x:v>Current as of 2026-09-06</x:v>
      </x:c>
      <x:c r="P105" s="305" t="str">
        <x:v>https://www.sebi.gov.in/legal/regulations/sep-2025/securities-and-exchange-board-of-india-delisting-of-equity-shares-regulations-2021-last-amended-on-september-3-2025-_96548.html</x:v>
      </x:c>
      <x:c r="Q105" s="305" t="str">
        <x:v>High</x:v>
      </x:c>
      <x:c r="R105" s="305" t="str">
        <x:v>P2 MAPPED</x:v>
      </x:c>
      <x:c r="S105" s="305" t="str">
        <x:v>Validate evidence design and operating calendar</x:v>
      </x:c>
      <x:c r="T105" s="305" t="str">
        <x:f>IF(COUNTIF('P2 Source Disposition'!$A$5:$A$81,B105)&gt;0,"YES","NO")</x:f>
        <x:v>YES</x:v>
      </x:c>
      <x:c r="U105" s="305" t="str">
        <x:f>IF(COUNTIF($A$5:$A$176,A105)&gt;1,"DUPLICATE","")</x:f>
      </x:c>
    </x:row>
    <x:row r="106" ht="48" customHeight="1">
      <x:c r="A106" s="305" t="str">
        <x:v>CAP-LAW040|Reg. 10(1),(4)-(6)</x:v>
      </x:c>
      <x:c r="B106" s="305" t="str">
        <x:v>CAP-LAW040</x:v>
      </x:c>
      <x:c r="C106" s="305" t="str">
        <x:v>Securities and Exchange Board of India (Delisting of Equity Shares) Regulations, 2021 [last amended September 3, 2025]</x:v>
      </x:c>
      <x:c r="D106" s="305" t="str">
        <x:v>Reg. 10(1),(4)-(6)</x:v>
      </x:c>
      <x:c r="E106" s="305" t="str">
        <x:v>Have the board approve or reject the proposal, make the prescribed certifications and disclose its decision.</x:v>
      </x:c>
      <x:c r="F106" s="305" t="str">
        <x:v>Listed company / board</x:v>
      </x:c>
      <x:c r="G106" s="305" t="str">
        <x:v>GATE|CORP_ACTION</x:v>
      </x:c>
      <x:c r="H106" s="305" t="str">
        <x:v>Equity shares</x:v>
      </x:c>
      <x:c r="I106" s="305" t="str">
        <x:v>Delisting considered by board</x:v>
      </x:c>
      <x:c r="J106" s="305" t="str">
        <x:v>Apply current board findings, certification and disclosure conditions.</x:v>
      </x:c>
      <x:c r="K106" s="305" t="str">
        <x:v>At board meeting / promptly after</x:v>
      </x:c>
      <x:c r="L106" s="305" t="str">
        <x:v>Delisting</x:v>
      </x:c>
      <x:c r="M106" s="305" t="str">
        <x:v>Record findings and file the exchange disclosure.</x:v>
      </x:c>
      <x:c r="N106" s="305" t="str">
        <x:v>Issuer-facing board duty.</x:v>
      </x:c>
      <x:c r="O106" s="305" t="str">
        <x:v>Current as of 2026-09-06</x:v>
      </x:c>
      <x:c r="P106" s="305" t="str">
        <x:v>https://www.sebi.gov.in/legal/regulations/sep-2025/securities-and-exchange-board-of-india-delisting-of-equity-shares-regulations-2021-last-amended-on-september-3-2025-_96548.html</x:v>
      </x:c>
      <x:c r="Q106" s="305" t="str">
        <x:v>High</x:v>
      </x:c>
      <x:c r="R106" s="305" t="str">
        <x:v>P2 MAPPED</x:v>
      </x:c>
      <x:c r="S106" s="305" t="str">
        <x:v>Validate evidence design and operating calendar</x:v>
      </x:c>
      <x:c r="T106" s="305" t="str">
        <x:f>IF(COUNTIF('P2 Source Disposition'!$A$5:$A$81,B106)&gt;0,"YES","NO")</x:f>
        <x:v>YES</x:v>
      </x:c>
      <x:c r="U106" s="305" t="str">
        <x:f>IF(COUNTIF($A$5:$A$176,A106)&gt;1,"DUPLICATE","")</x:f>
      </x:c>
    </x:row>
    <x:row r="107" ht="48" customHeight="1">
      <x:c r="A107" s="305" t="str">
        <x:v>CAP-LAW040|Reg. 11</x:v>
      </x:c>
      <x:c r="B107" s="305" t="str">
        <x:v>CAP-LAW040</x:v>
      </x:c>
      <x:c r="C107" s="305" t="str">
        <x:v>Securities and Exchange Board of India (Delisting of Equity Shares) Regulations, 2021 [last amended September 3, 2025]</x:v>
      </x:c>
      <x:c r="D107" s="305" t="str">
        <x:v>Reg. 11</x:v>
      </x:c>
      <x:c r="E107" s="305" t="str">
        <x:v>Obtain the special resolution and the required public-shareholder voting result.</x:v>
      </x:c>
      <x:c r="F107" s="305" t="str">
        <x:v>Listed company / shareholders</x:v>
      </x:c>
      <x:c r="G107" s="305" t="str">
        <x:v>GATE|CORP_ACTION</x:v>
      </x:c>
      <x:c r="H107" s="305" t="str">
        <x:v>Equity shares</x:v>
      </x:c>
      <x:c r="I107" s="305" t="str">
        <x:v>Delisting approved by board</x:v>
      </x:c>
      <x:c r="J107" s="305" t="str">
        <x:v>Apply postal-ballot/e-voting and public-shareholder vote test.</x:v>
      </x:c>
      <x:c r="K107" s="305" t="str">
        <x:v>Before exchange in-principle approval</x:v>
      </x:c>
      <x:c r="L107" s="305" t="str">
        <x:v>Delisting</x:v>
      </x:c>
      <x:c r="M107" s="305" t="str">
        <x:v>Conduct vote and document result.</x:v>
      </x:c>
      <x:c r="N107" s="305" t="str">
        <x:v>Companies Act meeting procedure remains separate.</x:v>
      </x:c>
      <x:c r="O107" s="305" t="str">
        <x:v>Current as of 2026-09-06</x:v>
      </x:c>
      <x:c r="P107" s="305" t="str">
        <x:v>https://www.sebi.gov.in/legal/regulations/sep-2025/securities-and-exchange-board-of-india-delisting-of-equity-shares-regulations-2021-last-amended-on-september-3-2025-_96548.html</x:v>
      </x:c>
      <x:c r="Q107" s="305" t="str">
        <x:v>High</x:v>
      </x:c>
      <x:c r="R107" s="305" t="str">
        <x:v>P2 MAPPED</x:v>
      </x:c>
      <x:c r="S107" s="305" t="str">
        <x:v>Validate evidence design and operating calendar</x:v>
      </x:c>
      <x:c r="T107" s="305" t="str">
        <x:f>IF(COUNTIF('P2 Source Disposition'!$A$5:$A$81,B107)&gt;0,"YES","NO")</x:f>
        <x:v>YES</x:v>
      </x:c>
      <x:c r="U107" s="305" t="str">
        <x:f>IF(COUNTIF($A$5:$A$176,A107)&gt;1,"DUPLICATE","")</x:f>
      </x:c>
    </x:row>
    <x:row r="108" ht="48" customHeight="1">
      <x:c r="A108" s="305" t="str">
        <x:v>CAP-LAW040|Reg. 12</x:v>
      </x:c>
      <x:c r="B108" s="305" t="str">
        <x:v>CAP-LAW040</x:v>
      </x:c>
      <x:c r="C108" s="305" t="str">
        <x:v>Securities and Exchange Board of India (Delisting of Equity Shares) Regulations, 2021 [last amended September 3, 2025]</x:v>
      </x:c>
      <x:c r="D108" s="305" t="str">
        <x:v>Reg. 12</x:v>
      </x:c>
      <x:c r="E108" s="305" t="str">
        <x:v>Apply to the stock exchange for in-principle approval of the proposed delisting.</x:v>
      </x:c>
      <x:c r="F108" s="305" t="str">
        <x:v>Listed company</x:v>
      </x:c>
      <x:c r="G108" s="305" t="str">
        <x:v>GATE|CORP_ACTION</x:v>
      </x:c>
      <x:c r="H108" s="305" t="str">
        <x:v>Equity shares</x:v>
      </x:c>
      <x:c r="I108" s="305" t="str">
        <x:v>Shareholder approval obtained</x:v>
      </x:c>
      <x:c r="J108" s="305" t="str">
        <x:v>Apply filing, compliance and exchange-query requirements.</x:v>
      </x:c>
      <x:c r="K108" s="305" t="str">
        <x:v>Within the current prescribed period</x:v>
      </x:c>
      <x:c r="L108" s="305" t="str">
        <x:v>Delisting</x:v>
      </x:c>
      <x:c r="M108" s="305" t="str">
        <x:v>Submit the complete application and obtain the exchange decision.</x:v>
      </x:c>
      <x:c r="N108" s="305" t="str">
        <x:v>P3 calendars the exact current deadline.</x:v>
      </x:c>
      <x:c r="O108" s="305" t="str">
        <x:v>Current as of 2026-09-06</x:v>
      </x:c>
      <x:c r="P108" s="305" t="str">
        <x:v>https://www.sebi.gov.in/legal/regulations/sep-2025/securities-and-exchange-board-of-india-delisting-of-equity-shares-regulations-2021-last-amended-on-september-3-2025-_96548.html</x:v>
      </x:c>
      <x:c r="Q108" s="305" t="str">
        <x:v>High</x:v>
      </x:c>
      <x:c r="R108" s="305" t="str">
        <x:v>P2 MAPPED</x:v>
      </x:c>
      <x:c r="S108" s="305" t="str">
        <x:v>Validate evidence design and operating calendar</x:v>
      </x:c>
      <x:c r="T108" s="305" t="str">
        <x:f>IF(COUNTIF('P2 Source Disposition'!$A$5:$A$81,B108)&gt;0,"YES","NO")</x:f>
        <x:v>YES</x:v>
      </x:c>
      <x:c r="U108" s="305" t="str">
        <x:f>IF(COUNTIF($A$5:$A$176,A108)&gt;1,"DUPLICATE","")</x:f>
      </x:c>
    </x:row>
    <x:row r="109" ht="48" customHeight="1">
      <x:c r="A109" s="305" t="str">
        <x:v>CAP-LAW040|Reg. 14</x:v>
      </x:c>
      <x:c r="B109" s="305" t="str">
        <x:v>CAP-LAW040</x:v>
      </x:c>
      <x:c r="C109" s="305" t="str">
        <x:v>Securities and Exchange Board of India (Delisting of Equity Shares) Regulations, 2021 [last amended September 3, 2025]</x:v>
      </x:c>
      <x:c r="D109" s="305" t="str">
        <x:v>Reg. 14</x:v>
      </x:c>
      <x:c r="E109" s="305" t="str">
        <x:v>Create and fund the escrow account required for the exit offer.</x:v>
      </x:c>
      <x:c r="F109" s="305" t="str">
        <x:v>Acquirer</x:v>
      </x:c>
      <x:c r="G109" s="305" t="str">
        <x:v>GATE|CORP_ACTION</x:v>
      </x:c>
      <x:c r="H109" s="305" t="str">
        <x:v>Equity shares</x:v>
      </x:c>
      <x:c r="I109" s="305" t="str">
        <x:v>Shareholder approval obtained / exit offer proceeds</x:v>
      </x:c>
      <x:c r="J109" s="305" t="str">
        <x:v>Apply amount, form, top-up, release and failure provisions.</x:v>
      </x:c>
      <x:c r="K109" s="305" t="str">
        <x:v>Before detailed public announcement and through payment</x:v>
      </x:c>
      <x:c r="L109" s="305" t="str">
        <x:v>Delisting</x:v>
      </x:c>
      <x:c r="M109" s="305" t="str">
        <x:v>Fund, reconcile and release escrow only as permitted.</x:v>
      </x:c>
      <x:c r="N109" s="305" t="str">
        <x:v>Primary funding duty sits with the acquirer.</x:v>
      </x:c>
      <x:c r="O109" s="305" t="str">
        <x:v>Current as of 2026-09-06</x:v>
      </x:c>
      <x:c r="P109" s="305" t="str">
        <x:v>https://www.sebi.gov.in/legal/regulations/sep-2025/securities-and-exchange-board-of-india-delisting-of-equity-shares-regulations-2021-last-amended-on-september-3-2025-_96548.html</x:v>
      </x:c>
      <x:c r="Q109" s="305" t="str">
        <x:v>High</x:v>
      </x:c>
      <x:c r="R109" s="305" t="str">
        <x:v>P2 MAPPED</x:v>
      </x:c>
      <x:c r="S109" s="305" t="str">
        <x:v>Validate evidence design and operating calendar</x:v>
      </x:c>
      <x:c r="T109" s="305" t="str">
        <x:f>IF(COUNTIF('P2 Source Disposition'!$A$5:$A$81,B109)&gt;0,"YES","NO")</x:f>
        <x:v>YES</x:v>
      </x:c>
      <x:c r="U109" s="305" t="str">
        <x:f>IF(COUNTIF($A$5:$A$176,A109)&gt;1,"DUPLICATE","")</x:f>
      </x:c>
    </x:row>
    <x:row r="110" ht="48" customHeight="1">
      <x:c r="A110" s="305" t="str">
        <x:v>CAP-LAW040|Reg. 15</x:v>
      </x:c>
      <x:c r="B110" s="305" t="str">
        <x:v>CAP-LAW040</x:v>
      </x:c>
      <x:c r="C110" s="305" t="str">
        <x:v>Securities and Exchange Board of India (Delisting of Equity Shares) Regulations, 2021 [last amended September 3, 2025]</x:v>
      </x:c>
      <x:c r="D110" s="305" t="str">
        <x:v>Reg. 15</x:v>
      </x:c>
      <x:c r="E110" s="305" t="str">
        <x:v>Publish the detailed public announcement with the prescribed contents.</x:v>
      </x:c>
      <x:c r="F110" s="305" t="str">
        <x:v>Acquirer / manager to offer</x:v>
      </x:c>
      <x:c r="G110" s="305" t="str">
        <x:v>GATE|CORP_ACTION</x:v>
      </x:c>
      <x:c r="H110" s="305" t="str">
        <x:v>Equity shares</x:v>
      </x:c>
      <x:c r="I110" s="305" t="str">
        <x:v>In-principle approval received and escrow funded</x:v>
      </x:c>
      <x:c r="J110" s="305" t="str">
        <x:v>Apply Schedule I, publication and correction requirements.</x:v>
      </x:c>
      <x:c r="K110" s="305" t="str">
        <x:v>Before bidding opens</x:v>
      </x:c>
      <x:c r="L110" s="305" t="str">
        <x:v>Delisting</x:v>
      </x:c>
      <x:c r="M110" s="305" t="str">
        <x:v>Verify and publish the detailed announcement.</x:v>
      </x:c>
      <x:c r="N110" s="305" t="str">
        <x:v>Manager role remains in Capital Markets.</x:v>
      </x:c>
      <x:c r="O110" s="305" t="str">
        <x:v>Current as of 2026-09-06</x:v>
      </x:c>
      <x:c r="P110" s="305" t="str">
        <x:v>https://www.sebi.gov.in/legal/regulations/sep-2025/securities-and-exchange-board-of-india-delisting-of-equity-shares-regulations-2021-last-amended-on-september-3-2025-_96548.html</x:v>
      </x:c>
      <x:c r="Q110" s="305" t="str">
        <x:v>High</x:v>
      </x:c>
      <x:c r="R110" s="305" t="str">
        <x:v>P2 MAPPED</x:v>
      </x:c>
      <x:c r="S110" s="305" t="str">
        <x:v>Validate evidence design and operating calendar</x:v>
      </x:c>
      <x:c r="T110" s="305" t="str">
        <x:f>IF(COUNTIF('P2 Source Disposition'!$A$5:$A$81,B110)&gt;0,"YES","NO")</x:f>
        <x:v>YES</x:v>
      </x:c>
      <x:c r="U110" s="305" t="str">
        <x:f>IF(COUNTIF($A$5:$A$176,A110)&gt;1,"DUPLICATE","")</x:f>
      </x:c>
    </x:row>
    <x:row r="111" ht="48" customHeight="1">
      <x:c r="A111" s="305" t="str">
        <x:v>CAP-LAW040|Reg. 16</x:v>
      </x:c>
      <x:c r="B111" s="305" t="str">
        <x:v>CAP-LAW040</x:v>
      </x:c>
      <x:c r="C111" s="305" t="str">
        <x:v>Securities and Exchange Board of India (Delisting of Equity Shares) Regulations, 2021 [last amended September 3, 2025]</x:v>
      </x:c>
      <x:c r="D111" s="305" t="str">
        <x:v>Reg. 16</x:v>
      </x:c>
      <x:c r="E111" s="305" t="str">
        <x:v>Dispatch the letter of offer to public shareholders.</x:v>
      </x:c>
      <x:c r="F111" s="305" t="str">
        <x:v>Acquirer / manager / listed company interface</x:v>
      </x:c>
      <x:c r="G111" s="305" t="str">
        <x:v>GATE|CORP_ACTION</x:v>
      </x:c>
      <x:c r="H111" s="305" t="str">
        <x:v>Equity shares</x:v>
      </x:c>
      <x:c r="I111" s="305" t="str">
        <x:v>Detailed public announcement issued</x:v>
      </x:c>
      <x:c r="J111" s="305" t="str">
        <x:v>Apply content, electronic/physical dispatch and delivery requirements.</x:v>
      </x:c>
      <x:c r="K111" s="305" t="str">
        <x:v>Within the prescribed offer timetable</x:v>
      </x:c>
      <x:c r="L111" s="305" t="str">
        <x:v>Delisting</x:v>
      </x:c>
      <x:c r="M111" s="305" t="str">
        <x:v>Complete holder data, dispatch and delivery reconciliation.</x:v>
      </x:c>
      <x:c r="N111" s="305" t="str">
        <x:v>RTA support is evidence, not a reclassified issuer duty.</x:v>
      </x:c>
      <x:c r="O111" s="305" t="str">
        <x:v>Current as of 2026-09-06</x:v>
      </x:c>
      <x:c r="P111" s="305" t="str">
        <x:v>https://www.sebi.gov.in/legal/regulations/sep-2025/securities-and-exchange-board-of-india-delisting-of-equity-shares-regulations-2021-last-amended-on-september-3-2025-_96548.html</x:v>
      </x:c>
      <x:c r="Q111" s="305" t="str">
        <x:v>High</x:v>
      </x:c>
      <x:c r="R111" s="305" t="str">
        <x:v>P2 MAPPED</x:v>
      </x:c>
      <x:c r="S111" s="305" t="str">
        <x:v>Validate evidence design and operating calendar</x:v>
      </x:c>
      <x:c r="T111" s="305" t="str">
        <x:f>IF(COUNTIF('P2 Source Disposition'!$A$5:$A$81,B111)&gt;0,"YES","NO")</x:f>
        <x:v>YES</x:v>
      </x:c>
      <x:c r="U111" s="305" t="str">
        <x:f>IF(COUNTIF($A$5:$A$176,A111)&gt;1,"DUPLICATE","")</x:f>
      </x:c>
    </x:row>
    <x:row r="112" ht="48" customHeight="1">
      <x:c r="A112" s="305" t="str">
        <x:v>CAP-LAW040|Regs. 19A-23 and Schedules II/IV</x:v>
      </x:c>
      <x:c r="B112" s="305" t="str">
        <x:v>CAP-LAW040</x:v>
      </x:c>
      <x:c r="C112" s="305" t="str">
        <x:v>Securities and Exchange Board of India (Delisting of Equity Shares) Regulations, 2021 [last amended September 3, 2025]</x:v>
      </x:c>
      <x:c r="D112" s="305" t="str">
        <x:v>Regs. 19A-23 and Schedules II/IV</x:v>
      </x:c>
      <x:c r="E112" s="305" t="str">
        <x:v>Conduct the applicable reverse-book-building or fixed-price process and determine acceptance, success, counter-offer or failure.</x:v>
      </x:c>
      <x:c r="F112" s="305" t="str">
        <x:v>Acquirer / listed company interface</x:v>
      </x:c>
      <x:c r="G112" s="305" t="str">
        <x:v>GATE|CORP_ACTION</x:v>
      </x:c>
      <x:c r="H112" s="305" t="str">
        <x:v>Equity shares</x:v>
      </x:c>
      <x:c r="I112" s="305" t="str">
        <x:v>Delisting bidding period opens</x:v>
      </x:c>
      <x:c r="J112" s="305" t="str">
        <x:v>Apply floor price, bidding, 90% success condition, counter-offer and failure rules.</x:v>
      </x:c>
      <x:c r="K112" s="305" t="str">
        <x:v>Offer period</x:v>
      </x:c>
      <x:c r="L112" s="305" t="str">
        <x:v>Delisting</x:v>
      </x:c>
      <x:c r="M112" s="305" t="str">
        <x:v>Operate the selected process and document price/success determination.</x:v>
      </x:c>
      <x:c r="N112" s="305" t="str">
        <x:v>Route selection must be legally confirmed for the facts.</x:v>
      </x:c>
      <x:c r="O112" s="305" t="str">
        <x:v>Current as of 2026-09-06</x:v>
      </x:c>
      <x:c r="P112" s="305" t="str">
        <x:v>https://www.sebi.gov.in/legal/regulations/sep-2025/securities-and-exchange-board-of-india-delisting-of-equity-shares-regulations-2021-last-amended-on-september-3-2025-_96548.html</x:v>
      </x:c>
      <x:c r="Q112" s="305" t="str">
        <x:v>High</x:v>
      </x:c>
      <x:c r="R112" s="305" t="str">
        <x:v>P2 MAPPED</x:v>
      </x:c>
      <x:c r="S112" s="305" t="str">
        <x:v>Validate evidence design and operating calendar</x:v>
      </x:c>
      <x:c r="T112" s="305" t="str">
        <x:f>IF(COUNTIF('P2 Source Disposition'!$A$5:$A$81,B112)&gt;0,"YES","NO")</x:f>
        <x:v>YES</x:v>
      </x:c>
      <x:c r="U112" s="305" t="str">
        <x:f>IF(COUNTIF($A$5:$A$176,A112)&gt;1,"DUPLICATE","")</x:f>
      </x:c>
    </x:row>
    <x:row r="113" ht="48" customHeight="1">
      <x:c r="A113" s="305" t="str">
        <x:v>CAP-LAW040|Reg. 24</x:v>
      </x:c>
      <x:c r="B113" s="305" t="str">
        <x:v>CAP-LAW040</x:v>
      </x:c>
      <x:c r="C113" s="305" t="str">
        <x:v>Securities and Exchange Board of India (Delisting of Equity Shares) Regulations, 2021 [last amended September 3, 2025]</x:v>
      </x:c>
      <x:c r="D113" s="305" t="str">
        <x:v>Reg. 24</x:v>
      </x:c>
      <x:c r="E113" s="305" t="str">
        <x:v>Pay consideration to accepting public shareholders within the prescribed period.</x:v>
      </x:c>
      <x:c r="F113" s="305" t="str">
        <x:v>Acquirer</x:v>
      </x:c>
      <x:c r="G113" s="305" t="str">
        <x:v>GATE|CORP_ACTION</x:v>
      </x:c>
      <x:c r="H113" s="305" t="str">
        <x:v>Equity shares</x:v>
      </x:c>
      <x:c r="I113" s="305" t="str">
        <x:v>Successful delisting offer</x:v>
      </x:c>
      <x:c r="J113" s="305" t="str">
        <x:v>Apply settlement route and delay-interest provisions.</x:v>
      </x:c>
      <x:c r="K113" s="305" t="str">
        <x:v>Post offer within prescribed period</x:v>
      </x:c>
      <x:c r="L113" s="305" t="str">
        <x:v>Delisting</x:v>
      </x:c>
      <x:c r="M113" s="305" t="str">
        <x:v>Reconcile accepted shares and complete payment.</x:v>
      </x:c>
      <x:c r="N113" s="305" t="str">
        <x:v>Primary payment duty sits with the acquirer.</x:v>
      </x:c>
      <x:c r="O113" s="305" t="str">
        <x:v>Current as of 2026-09-06</x:v>
      </x:c>
      <x:c r="P113" s="305" t="str">
        <x:v>https://www.sebi.gov.in/legal/regulations/sep-2025/securities-and-exchange-board-of-india-delisting-of-equity-shares-regulations-2021-last-amended-on-september-3-2025-_96548.html</x:v>
      </x:c>
      <x:c r="Q113" s="305" t="str">
        <x:v>High</x:v>
      </x:c>
      <x:c r="R113" s="305" t="str">
        <x:v>P2 MAPPED</x:v>
      </x:c>
      <x:c r="S113" s="305" t="str">
        <x:v>Validate evidence design and operating calendar</x:v>
      </x:c>
      <x:c r="T113" s="305" t="str">
        <x:f>IF(COUNTIF('P2 Source Disposition'!$A$5:$A$81,B113)&gt;0,"YES","NO")</x:f>
        <x:v>YES</x:v>
      </x:c>
      <x:c r="U113" s="305" t="str">
        <x:f>IF(COUNTIF($A$5:$A$176,A113)&gt;1,"DUPLICATE","")</x:f>
      </x:c>
    </x:row>
    <x:row r="114" ht="48" customHeight="1">
      <x:c r="A114" s="305" t="str">
        <x:v>CAP-LAW040|Reg. 25</x:v>
      </x:c>
      <x:c r="B114" s="305" t="str">
        <x:v>CAP-LAW040</x:v>
      </x:c>
      <x:c r="C114" s="305" t="str">
        <x:v>Securities and Exchange Board of India (Delisting of Equity Shares) Regulations, 2021 [last amended September 3, 2025]</x:v>
      </x:c>
      <x:c r="D114" s="305" t="str">
        <x:v>Reg. 25</x:v>
      </x:c>
      <x:c r="E114" s="305" t="str">
        <x:v>Submit the final delisting application to the stock exchange with proof of the exit opportunity.</x:v>
      </x:c>
      <x:c r="F114" s="305" t="str">
        <x:v>Listed company / acquirer interface</x:v>
      </x:c>
      <x:c r="G114" s="305" t="str">
        <x:v>GATE|CORP_ACTION</x:v>
      </x:c>
      <x:c r="H114" s="305" t="str">
        <x:v>Equity shares</x:v>
      </x:c>
      <x:c r="I114" s="305" t="str">
        <x:v>Payment completed</x:v>
      </x:c>
      <x:c r="J114" s="305" t="str">
        <x:v>Apply filing content and deadline.</x:v>
      </x:c>
      <x:c r="K114" s="305" t="str">
        <x:v>Within current prescribed post-payment period</x:v>
      </x:c>
      <x:c r="L114" s="305" t="str">
        <x:v>Delisting</x:v>
      </x:c>
      <x:c r="M114" s="305" t="str">
        <x:v>Submit final application and obtain delisting order.</x:v>
      </x:c>
      <x:c r="N114" s="305" t="str">
        <x:v>P3 calendars the exact current deadline.</x:v>
      </x:c>
      <x:c r="O114" s="305" t="str">
        <x:v>Current as of 2026-09-06</x:v>
      </x:c>
      <x:c r="P114" s="305" t="str">
        <x:v>https://www.sebi.gov.in/legal/regulations/sep-2025/securities-and-exchange-board-of-india-delisting-of-equity-shares-regulations-2021-last-amended-on-september-3-2025-_96548.html</x:v>
      </x:c>
      <x:c r="Q114" s="305" t="str">
        <x:v>High</x:v>
      </x:c>
      <x:c r="R114" s="305" t="str">
        <x:v>P2 MAPPED</x:v>
      </x:c>
      <x:c r="S114" s="305" t="str">
        <x:v>Validate evidence design and operating calendar</x:v>
      </x:c>
      <x:c r="T114" s="305" t="str">
        <x:f>IF(COUNTIF('P2 Source Disposition'!$A$5:$A$81,B114)&gt;0,"YES","NO")</x:f>
        <x:v>YES</x:v>
      </x:c>
      <x:c r="U114" s="305" t="str">
        <x:f>IF(COUNTIF($A$5:$A$176,A114)&gt;1,"DUPLICATE","")</x:f>
      </x:c>
    </x:row>
    <x:row r="115" ht="48" customHeight="1">
      <x:c r="A115" s="305" t="str">
        <x:v>CAP-LAW042|Reg. 5</x:v>
      </x:c>
      <x:c r="B115" s="305" t="str">
        <x:v>CAP-LAW042</x:v>
      </x:c>
      <x:c r="C115" s="305" t="str">
        <x:v>Securities and Exchange Board of India (Share Based Employee Benefits and Sweat Equity) Regulations, 2021 [last amended December 4, 2025]</x:v>
      </x:c>
      <x:c r="D115" s="305" t="str">
        <x:v>Reg. 5</x:v>
      </x:c>
      <x:c r="E115" s="305" t="str">
        <x:v>Constitute the compensation committee and assign the prescribed scheme-administration powers.</x:v>
      </x:c>
      <x:c r="F115" s="305" t="str">
        <x:v>Listed company / board</x:v>
      </x:c>
      <x:c r="G115" s="305" t="str">
        <x:v>GATE|CORP_ACTION</x:v>
      </x:c>
      <x:c r="H115" s="305" t="str">
        <x:v>Equity-linked employee benefits</x:v>
      </x:c>
      <x:c r="I115" s="305" t="str">
        <x:v>SBEB scheme proposed/operated</x:v>
      </x:c>
      <x:c r="J115" s="305" t="str">
        <x:v>Apply composition and independent-director requirements.</x:v>
      </x:c>
      <x:c r="K115" s="305" t="str">
        <x:v>Continuous while scheme exists</x:v>
      </x:c>
      <x:c r="L115" s="305" t="str">
        <x:v>Employee benefits</x:v>
      </x:c>
      <x:c r="M115" s="305" t="str">
        <x:v>Maintain committee charter, composition, approvals and minutes.</x:v>
      </x:c>
      <x:c r="N115" s="305" t="str">
        <x:v>NRC may act where composition requirements are met.</x:v>
      </x:c>
      <x:c r="O115" s="305" t="str">
        <x:v>Current as of 2026-09-06</x:v>
      </x:c>
      <x:c r="P115" s="305" t="str">
        <x:v>https://www.sebi.gov.in/legal/regulations/dec-2025/securities-and-exchange-board-of-india-share-based-employee-benefits-and-sweat-equity-regulations-2021-last-amended-on-december-4-2025-_98638.html</x:v>
      </x:c>
      <x:c r="Q115" s="305" t="str">
        <x:v>High</x:v>
      </x:c>
      <x:c r="R115" s="305" t="str">
        <x:v>P2 MAPPED</x:v>
      </x:c>
      <x:c r="S115" s="305" t="str">
        <x:v>Validate evidence design and operating calendar</x:v>
      </x:c>
      <x:c r="T115" s="305" t="str">
        <x:f>IF(COUNTIF('P2 Source Disposition'!$A$5:$A$81,B115)&gt;0,"YES","NO")</x:f>
        <x:v>YES</x:v>
      </x:c>
      <x:c r="U115" s="305" t="str">
        <x:f>IF(COUNTIF($A$5:$A$176,A115)&gt;1,"DUPLICATE","")</x:f>
      </x:c>
    </x:row>
    <x:row r="116" ht="48" customHeight="1">
      <x:c r="A116" s="305" t="str">
        <x:v>CAP-LAW042|Reg. 6</x:v>
      </x:c>
      <x:c r="B116" s="305" t="str">
        <x:v>CAP-LAW042</x:v>
      </x:c>
      <x:c r="C116" s="305" t="str">
        <x:v>Securities and Exchange Board of India (Share Based Employee Benefits and Sweat Equity) Regulations, 2021 [last amended December 4, 2025]</x:v>
      </x:c>
      <x:c r="D116" s="305" t="str">
        <x:v>Reg. 6</x:v>
      </x:c>
      <x:c r="E116" s="305" t="str">
        <x:v>Obtain shareholders' approval for each scheme and separate approvals for specified variations/classes of grants.</x:v>
      </x:c>
      <x:c r="F116" s="305" t="str">
        <x:v>Listed company / shareholders</x:v>
      </x:c>
      <x:c r="G116" s="305" t="str">
        <x:v>GATE|CORP_ACTION</x:v>
      </x:c>
      <x:c r="H116" s="305" t="str">
        <x:v>Equity-linked employee benefits</x:v>
      </x:c>
      <x:c r="I116" s="305" t="str">
        <x:v>Scheme/grant/variation proposed</x:v>
      </x:c>
      <x:c r="J116" s="305" t="str">
        <x:v>Apply special-resolution and separate-approval conditions.</x:v>
      </x:c>
      <x:c r="K116" s="305" t="str">
        <x:v>Before implementation/grant/change</x:v>
      </x:c>
      <x:c r="L116" s="305" t="str">
        <x:v>Employee benefits</x:v>
      </x:c>
      <x:c r="M116" s="305" t="str">
        <x:v>Prepare explanatory statement and voting evidence.</x:v>
      </x:c>
      <x:c r="N116" s="305" t="str">
        <x:v>Companies Act approvals remain in Common Corporate Core.</x:v>
      </x:c>
      <x:c r="O116" s="305" t="str">
        <x:v>Current as of 2026-09-06</x:v>
      </x:c>
      <x:c r="P116" s="305" t="str">
        <x:v>https://www.sebi.gov.in/legal/regulations/dec-2025/securities-and-exchange-board-of-india-share-based-employee-benefits-and-sweat-equity-regulations-2021-last-amended-on-december-4-2025-_98638.html</x:v>
      </x:c>
      <x:c r="Q116" s="305" t="str">
        <x:v>High</x:v>
      </x:c>
      <x:c r="R116" s="305" t="str">
        <x:v>P2 MAPPED</x:v>
      </x:c>
      <x:c r="S116" s="305" t="str">
        <x:v>Validate evidence design and operating calendar</x:v>
      </x:c>
      <x:c r="T116" s="305" t="str">
        <x:f>IF(COUNTIF('P2 Source Disposition'!$A$5:$A$81,B116)&gt;0,"YES","NO")</x:f>
        <x:v>YES</x:v>
      </x:c>
      <x:c r="U116" s="305" t="str">
        <x:f>IF(COUNTIF($A$5:$A$176,A116)&gt;1,"DUPLICATE","")</x:f>
      </x:c>
    </x:row>
    <x:row r="117" ht="48" customHeight="1">
      <x:c r="A117" s="305" t="str">
        <x:v>CAP-LAW042|Regs. 6 and 14 / Schedule I</x:v>
      </x:c>
      <x:c r="B117" s="305" t="str">
        <x:v>CAP-LAW042</x:v>
      </x:c>
      <x:c r="C117" s="305" t="str">
        <x:v>Securities and Exchange Board of India (Share Based Employee Benefits and Sweat Equity) Regulations, 2021 [last amended December 4, 2025]</x:v>
      </x:c>
      <x:c r="D117" s="305" t="str">
        <x:v>Regs. 6 and 14 / Schedule I</x:v>
      </x:c>
      <x:c r="E117" s="305" t="str">
        <x:v>Provide the prescribed shareholder-approval, annual-report and scheme disclosures.</x:v>
      </x:c>
      <x:c r="F117" s="305" t="str">
        <x:v>Listed company</x:v>
      </x:c>
      <x:c r="G117" s="305" t="str">
        <x:v>GATE|CORP_ACTION</x:v>
      </x:c>
      <x:c r="H117" s="305" t="str">
        <x:v>Equity-linked employee benefits</x:v>
      </x:c>
      <x:c r="I117" s="305" t="str">
        <x:v>Scheme approval or annual reporting</x:v>
      </x:c>
      <x:c r="J117" s="305" t="str">
        <x:v>Apply scheme-type and trust disclosure tables.</x:v>
      </x:c>
      <x:c r="K117" s="305" t="str">
        <x:v>At approval; annual and on update</x:v>
      </x:c>
      <x:c r="L117" s="305" t="str">
        <x:v>Employee benefits</x:v>
      </x:c>
      <x:c r="M117" s="305" t="str">
        <x:v>Maintain the disclosure schedule and required communications.</x:v>
      </x:c>
      <x:c r="N117" s="305" t="str">
        <x:v>One scheme type per applicability test.</x:v>
      </x:c>
      <x:c r="O117" s="305" t="str">
        <x:v>Current as of 2026-09-06</x:v>
      </x:c>
      <x:c r="P117" s="305" t="str">
        <x:v>https://www.sebi.gov.in/legal/regulations/dec-2025/securities-and-exchange-board-of-india-share-based-employee-benefits-and-sweat-equity-regulations-2021-last-amended-on-december-4-2025-_98638.html</x:v>
      </x:c>
      <x:c r="Q117" s="305" t="str">
        <x:v>High</x:v>
      </x:c>
      <x:c r="R117" s="305" t="str">
        <x:v>P2 MAPPED</x:v>
      </x:c>
      <x:c r="S117" s="305" t="str">
        <x:v>Validate evidence design and operating calendar</x:v>
      </x:c>
      <x:c r="T117" s="305" t="str">
        <x:f>IF(COUNTIF('P2 Source Disposition'!$A$5:$A$81,B117)&gt;0,"YES","NO")</x:f>
        <x:v>YES</x:v>
      </x:c>
      <x:c r="U117" s="305" t="str">
        <x:f>IF(COUNTIF($A$5:$A$176,A117)&gt;1,"DUPLICATE","")</x:f>
      </x:c>
    </x:row>
    <x:row r="118" ht="48" customHeight="1">
      <x:c r="A118" s="305" t="str">
        <x:v>CAP-LAW042|Reg. 3</x:v>
      </x:c>
      <x:c r="B118" s="305" t="str">
        <x:v>CAP-LAW042</x:v>
      </x:c>
      <x:c r="C118" s="305" t="str">
        <x:v>Securities and Exchange Board of India (Share Based Employee Benefits and Sweat Equity) Regulations, 2021 [last amended December 4, 2025]</x:v>
      </x:c>
      <x:c r="D118" s="305" t="str">
        <x:v>Reg. 3</x:v>
      </x:c>
      <x:c r="E118" s="305" t="str">
        <x:v>Operate any employee-benefit trust and secondary acquisition within the prescribed limits and restrictions.</x:v>
      </x:c>
      <x:c r="F118" s="305" t="str">
        <x:v>Listed company / trust</x:v>
      </x:c>
      <x:c r="G118" s="305" t="str">
        <x:v>GATE|CORP_ACTION</x:v>
      </x:c>
      <x:c r="H118" s="305" t="str">
        <x:v>Equity-linked employee benefits</x:v>
      </x:c>
      <x:c r="I118" s="305" t="str">
        <x:v>Trust route or secondary acquisition used</x:v>
      </x:c>
      <x:c r="J118" s="305" t="str">
        <x:v>Apply trust independence, funding, holding, acquisition and sale limits.</x:v>
      </x:c>
      <x:c r="K118" s="305" t="str">
        <x:v>Continuous / transaction-based</x:v>
      </x:c>
      <x:c r="L118" s="305" t="str">
        <x:v>Employee benefits</x:v>
      </x:c>
      <x:c r="M118" s="305" t="str">
        <x:v>Monitor trust transactions and quantitative limits.</x:v>
      </x:c>
      <x:c r="N118" s="305" t="str">
        <x:v>Trust fiduciary duties outside SEBI overlay are not duplicated.</x:v>
      </x:c>
      <x:c r="O118" s="305" t="str">
        <x:v>Current as of 2026-09-06</x:v>
      </x:c>
      <x:c r="P118" s="305" t="str">
        <x:v>https://www.sebi.gov.in/legal/regulations/dec-2025/securities-and-exchange-board-of-india-share-based-employee-benefits-and-sweat-equity-regulations-2021-last-amended-on-december-4-2025-_98638.html</x:v>
      </x:c>
      <x:c r="Q118" s="305" t="str">
        <x:v>High</x:v>
      </x:c>
      <x:c r="R118" s="305" t="str">
        <x:v>P2 MAPPED</x:v>
      </x:c>
      <x:c r="S118" s="305" t="str">
        <x:v>Validate evidence design and operating calendar</x:v>
      </x:c>
      <x:c r="T118" s="305" t="str">
        <x:f>IF(COUNTIF('P2 Source Disposition'!$A$5:$A$81,B118)&gt;0,"YES","NO")</x:f>
        <x:v>YES</x:v>
      </x:c>
      <x:c r="U118" s="305" t="str">
        <x:f>IF(COUNTIF($A$5:$A$176,A118)&gt;1,"DUPLICATE","")</x:f>
      </x:c>
    </x:row>
    <x:row r="119" ht="48" customHeight="1">
      <x:c r="A119" s="305" t="str">
        <x:v>CAP-LAW042|Reg. 12(3)</x:v>
      </x:c>
      <x:c r="B119" s="305" t="str">
        <x:v>CAP-LAW042</x:v>
      </x:c>
      <x:c r="C119" s="305" t="str">
        <x:v>Securities and Exchange Board of India (Share Based Employee Benefits and Sweat Equity) Regulations, 2021 [last amended December 4, 2025]</x:v>
      </x:c>
      <x:c r="D119" s="305" t="str">
        <x:v>Reg. 12(3)</x:v>
      </x:c>
      <x:c r="E119" s="305" t="str">
        <x:v>Obtain stock-exchange in-principle approval before grant of options or SARs that will result in listed shares.</x:v>
      </x:c>
      <x:c r="F119" s="305" t="str">
        <x:v>Listed company</x:v>
      </x:c>
      <x:c r="G119" s="305" t="str">
        <x:v>GATE|CORP_ACTION</x:v>
      </x:c>
      <x:c r="H119" s="305" t="str">
        <x:v>Equity-linked employee benefits</x:v>
      </x:c>
      <x:c r="I119" s="305" t="str">
        <x:v>New-share issuance under ESOS/ESPS/SAR scheme</x:v>
      </x:c>
      <x:c r="J119" s="305" t="str">
        <x:v>Apply exchange-document requirements.</x:v>
      </x:c>
      <x:c r="K119" s="305" t="str">
        <x:v>Before grant as prescribed</x:v>
      </x:c>
      <x:c r="L119" s="305" t="str">
        <x:v>Employee benefits</x:v>
      </x:c>
      <x:c r="M119" s="305" t="str">
        <x:v>Submit the application and retain approval.</x:v>
      </x:c>
      <x:c r="N119" s="305" t="str">
        <x:v>Only applies to new-share route.</x:v>
      </x:c>
      <x:c r="O119" s="305" t="str">
        <x:v>Current as of 2026-09-06</x:v>
      </x:c>
      <x:c r="P119" s="305" t="str">
        <x:v>https://www.sebi.gov.in/legal/regulations/dec-2025/securities-and-exchange-board-of-india-share-based-employee-benefits-and-sweat-equity-regulations-2021-last-amended-on-december-4-2025-_98638.html</x:v>
      </x:c>
      <x:c r="Q119" s="305" t="str">
        <x:v>High</x:v>
      </x:c>
      <x:c r="R119" s="305" t="str">
        <x:v>P2 MAPPED</x:v>
      </x:c>
      <x:c r="S119" s="305" t="str">
        <x:v>Validate evidence design and operating calendar</x:v>
      </x:c>
      <x:c r="T119" s="305" t="str">
        <x:f>IF(COUNTIF('P2 Source Disposition'!$A$5:$A$81,B119)&gt;0,"YES","NO")</x:f>
        <x:v>YES</x:v>
      </x:c>
      <x:c r="U119" s="305" t="str">
        <x:f>IF(COUNTIF($A$5:$A$176,A119)&gt;1,"DUPLICATE","")</x:f>
      </x:c>
    </x:row>
    <x:row r="120" ht="48" customHeight="1">
      <x:c r="A120" s="305" t="str">
        <x:v>CAP-LAW042|Regs. 10 and 12</x:v>
      </x:c>
      <x:c r="B120" s="305" t="str">
        <x:v>CAP-LAW042</x:v>
      </x:c>
      <x:c r="C120" s="305" t="str">
        <x:v>Securities and Exchange Board of India (Share Based Employee Benefits and Sweat Equity) Regulations, 2021 [last amended December 4, 2025]</x:v>
      </x:c>
      <x:c r="D120" s="305" t="str">
        <x:v>Regs. 10 and 12</x:v>
      </x:c>
      <x:c r="E120" s="305" t="str">
        <x:v>Notify each issue/allotment and obtain listing/trading approval for shares issued under the approved scheme.</x:v>
      </x:c>
      <x:c r="F120" s="305" t="str">
        <x:v>Listed company</x:v>
      </x:c>
      <x:c r="G120" s="305" t="str">
        <x:v>GATE|CORP_ACTION</x:v>
      </x:c>
      <x:c r="H120" s="305" t="str">
        <x:v>Equity-linked employee benefits</x:v>
      </x:c>
      <x:c r="I120" s="305" t="str">
        <x:v>Options/benefits exercised and shares issued</x:v>
      </x:c>
      <x:c r="J120" s="305" t="str">
        <x:v>Apply scheme, exchange notification and listing conditions.</x:v>
      </x:c>
      <x:c r="K120" s="305" t="str">
        <x:v>At each issue/allotment cycle</x:v>
      </x:c>
      <x:c r="L120" s="305" t="str">
        <x:v>Employee benefits</x:v>
      </x:c>
      <x:c r="M120" s="305" t="str">
        <x:v>Reconcile exercise, allotment, demat credit and exchange approval.</x:v>
      </x:c>
      <x:c r="N120" s="305" t="str">
        <x:v>Tax and Companies Act tasks remain in Common Corporate Core.</x:v>
      </x:c>
      <x:c r="O120" s="305" t="str">
        <x:v>Current as of 2026-09-06</x:v>
      </x:c>
      <x:c r="P120" s="305" t="str">
        <x:v>https://www.sebi.gov.in/legal/regulations/dec-2025/securities-and-exchange-board-of-india-share-based-employee-benefits-and-sweat-equity-regulations-2021-last-amended-on-december-4-2025-_98638.html</x:v>
      </x:c>
      <x:c r="Q120" s="305" t="str">
        <x:v>High</x:v>
      </x:c>
      <x:c r="R120" s="305" t="str">
        <x:v>P2 MAPPED</x:v>
      </x:c>
      <x:c r="S120" s="305" t="str">
        <x:v>Validate evidence design and operating calendar</x:v>
      </x:c>
      <x:c r="T120" s="305" t="str">
        <x:f>IF(COUNTIF('P2 Source Disposition'!$A$5:$A$81,B120)&gt;0,"YES","NO")</x:f>
        <x:v>YES</x:v>
      </x:c>
      <x:c r="U120" s="305" t="str">
        <x:f>IF(COUNTIF($A$5:$A$176,A120)&gt;1,"DUPLICATE","")</x:f>
      </x:c>
    </x:row>
    <x:row r="121" ht="48" customHeight="1">
      <x:c r="A121" s="305" t="str">
        <x:v>CAP-LAW042|Reg. 14 / Schedule I Part F</x:v>
      </x:c>
      <x:c r="B121" s="305" t="str">
        <x:v>CAP-LAW042</x:v>
      </x:c>
      <x:c r="C121" s="305" t="str">
        <x:v>Securities and Exchange Board of India (Share Based Employee Benefits and Sweat Equity) Regulations, 2021 [last amended December 4, 2025]</x:v>
      </x:c>
      <x:c r="D121" s="305" t="str">
        <x:v>Reg. 14 / Schedule I Part F</x:v>
      </x:c>
      <x:c r="E121" s="305" t="str">
        <x:v>Make the prescribed annual-report and website disclosures for employee-benefit schemes.</x:v>
      </x:c>
      <x:c r="F121" s="305" t="str">
        <x:v>Listed company</x:v>
      </x:c>
      <x:c r="G121" s="305" t="str">
        <x:v>GATE|CORP_ACTION</x:v>
      </x:c>
      <x:c r="H121" s="305" t="str">
        <x:v>Equity-linked employee benefits</x:v>
      </x:c>
      <x:c r="I121" s="305" t="str">
        <x:v>Scheme remains active / year closes</x:v>
      </x:c>
      <x:c r="J121" s="305" t="str">
        <x:v>Apply scheme-type disclosure tables.</x:v>
      </x:c>
      <x:c r="K121" s="305" t="str">
        <x:v>Annual and on update</x:v>
      </x:c>
      <x:c r="L121" s="305" t="str">
        <x:v>Employee benefits</x:v>
      </x:c>
      <x:c r="M121" s="305" t="str">
        <x:v>Compile scheme metrics and publish/file required disclosures.</x:v>
      </x:c>
      <x:c r="N121" s="305" t="str">
        <x:v>Use latest SEBI format in P3.</x:v>
      </x:c>
      <x:c r="O121" s="305" t="str">
        <x:v>Current as of 2026-09-06</x:v>
      </x:c>
      <x:c r="P121" s="305" t="str">
        <x:v>https://www.sebi.gov.in/legal/regulations/dec-2025/securities-and-exchange-board-of-india-share-based-employee-benefits-and-sweat-equity-regulations-2021-last-amended-on-december-4-2025-_98638.html</x:v>
      </x:c>
      <x:c r="Q121" s="305" t="str">
        <x:v>High</x:v>
      </x:c>
      <x:c r="R121" s="305" t="str">
        <x:v>P2 MAPPED</x:v>
      </x:c>
      <x:c r="S121" s="305" t="str">
        <x:v>Validate evidence design and operating calendar</x:v>
      </x:c>
      <x:c r="T121" s="305" t="str">
        <x:f>IF(COUNTIF('P2 Source Disposition'!$A$5:$A$81,B121)&gt;0,"YES","NO")</x:f>
        <x:v>YES</x:v>
      </x:c>
      <x:c r="U121" s="305" t="str">
        <x:f>IF(COUNTIF($A$5:$A$176,A121)&gt;1,"DUPLICATE","")</x:f>
      </x:c>
    </x:row>
    <x:row r="122" ht="48" customHeight="1">
      <x:c r="A122" s="305" t="str">
        <x:v>CAP-LAW042|Reg. 13</x:v>
      </x:c>
      <x:c r="B122" s="305" t="str">
        <x:v>CAP-LAW042</x:v>
      </x:c>
      <x:c r="C122" s="305" t="str">
        <x:v>Securities and Exchange Board of India (Share Based Employee Benefits and Sweat Equity) Regulations, 2021 [last amended December 4, 2025]</x:v>
      </x:c>
      <x:c r="D122" s="305" t="str">
        <x:v>Reg. 13</x:v>
      </x:c>
      <x:c r="E122" s="305" t="str">
        <x:v>Place the secretarial-auditor certificate on scheme compliance before shareholders at each annual general meeting.</x:v>
      </x:c>
      <x:c r="F122" s="305" t="str">
        <x:v>Listed company</x:v>
      </x:c>
      <x:c r="G122" s="305" t="str">
        <x:v>GATE|CORP_ACTION</x:v>
      </x:c>
      <x:c r="H122" s="305" t="str">
        <x:v>Equity-linked employee benefits</x:v>
      </x:c>
      <x:c r="I122" s="305" t="str">
        <x:v>Annual general meeting cycle</x:v>
      </x:c>
      <x:c r="J122" s="305" t="str">
        <x:v>Certificate covers compliance with regulations and the shareholder resolution.</x:v>
      </x:c>
      <x:c r="K122" s="305" t="str">
        <x:v>Annual</x:v>
      </x:c>
      <x:c r="L122" s="305" t="str">
        <x:v>Employee benefits</x:v>
      </x:c>
      <x:c r="M122" s="305" t="str">
        <x:v>Obtain the certificate and place it before the meeting.</x:v>
      </x:c>
      <x:c r="N122" s="305" t="str">
        <x:v>Separate from LODR Reg. 24A audit.</x:v>
      </x:c>
      <x:c r="O122" s="305" t="str">
        <x:v>Current as of 2026-09-06</x:v>
      </x:c>
      <x:c r="P122" s="305" t="str">
        <x:v>https://www.sebi.gov.in/legal/regulations/dec-2025/securities-and-exchange-board-of-india-share-based-employee-benefits-and-sweat-equity-regulations-2021-last-amended-on-december-4-2025-_98638.html</x:v>
      </x:c>
      <x:c r="Q122" s="305" t="str">
        <x:v>High</x:v>
      </x:c>
      <x:c r="R122" s="305" t="str">
        <x:v>P2 MAPPED</x:v>
      </x:c>
      <x:c r="S122" s="305" t="str">
        <x:v>Validate evidence design and operating calendar</x:v>
      </x:c>
      <x:c r="T122" s="305" t="str">
        <x:f>IF(COUNTIF('P2 Source Disposition'!$A$5:$A$81,B122)&gt;0,"YES","NO")</x:f>
        <x:v>YES</x:v>
      </x:c>
      <x:c r="U122" s="305" t="str">
        <x:f>IF(COUNTIF($A$5:$A$176,A122)&gt;1,"DUPLICATE","")</x:f>
      </x:c>
    </x:row>
    <x:row r="123" ht="48" customHeight="1">
      <x:c r="A123" s="305" t="str">
        <x:v>CAP-LAW042|Chapter IV (Regs. 28-38)</x:v>
      </x:c>
      <x:c r="B123" s="305" t="str">
        <x:v>CAP-LAW042</x:v>
      </x:c>
      <x:c r="C123" s="305" t="str">
        <x:v>Securities and Exchange Board of India (Share Based Employee Benefits and Sweat Equity) Regulations, 2021 [last amended December 4, 2025]</x:v>
      </x:c>
      <x:c r="D123" s="305" t="str">
        <x:v>Chapter IV (Regs. 28-38)</x:v>
      </x:c>
      <x:c r="E123" s="305" t="str">
        <x:v>Apply the sweat-equity approval, limit, pricing, valuation, accounting, certificate and post-issue disclosure requirements.</x:v>
      </x:c>
      <x:c r="F123" s="305" t="str">
        <x:v>Listed company</x:v>
      </x:c>
      <x:c r="G123" s="305" t="str">
        <x:v>GATE|CORP_ACTION</x:v>
      </x:c>
      <x:c r="H123" s="305" t="str">
        <x:v>Sweat equity shares</x:v>
      </x:c>
      <x:c r="I123" s="305" t="str">
        <x:v>Sweat equity proposed</x:v>
      </x:c>
      <x:c r="J123" s="305" t="str">
        <x:v>Apply employee/director, annual/overall quantum and current valuer conditions.</x:v>
      </x:c>
      <x:c r="K123" s="305" t="str">
        <x:v>Before issue through post-allotment</x:v>
      </x:c>
      <x:c r="L123" s="305" t="str">
        <x:v>Employee benefits</x:v>
      </x:c>
      <x:c r="M123" s="305" t="str">
        <x:v>Operate a sweat-equity transaction checklist with separate evidence for each applicable regulation.</x:v>
      </x:c>
      <x:c r="N123" s="305" t="str">
        <x:v>Only activated for sweat equity; P3 splits the transaction evidence by regulation.</x:v>
      </x:c>
      <x:c r="O123" s="305" t="str">
        <x:v>Current as of 2026-09-06</x:v>
      </x:c>
      <x:c r="P123" s="305" t="str">
        <x:v>https://www.sebi.gov.in/legal/regulations/dec-2025/securities-and-exchange-board-of-india-share-based-employee-benefits-and-sweat-equity-regulations-2021-last-amended-on-december-4-2025-_98638.html</x:v>
      </x:c>
      <x:c r="Q123" s="305" t="str">
        <x:v>High</x:v>
      </x:c>
      <x:c r="R123" s="305" t="str">
        <x:v>P2 MAPPED</x:v>
      </x:c>
      <x:c r="S123" s="305" t="str">
        <x:v>Validate evidence design and operating calendar</x:v>
      </x:c>
      <x:c r="T123" s="305" t="str">
        <x:f>IF(COUNTIF('P2 Source Disposition'!$A$5:$A$81,B123)&gt;0,"YES","NO")</x:f>
        <x:v>YES</x:v>
      </x:c>
      <x:c r="U123" s="305" t="str">
        <x:f>IF(COUNTIF($A$5:$A$176,A123)&gt;1,"DUPLICATE","")</x:f>
      </x:c>
    </x:row>
    <x:row r="124" ht="48" customHeight="1">
      <x:c r="A124" s="305" t="str">
        <x:v>CAP-LAW041|Eligibility / general conditions</x:v>
      </x:c>
      <x:c r="B124" s="305" t="str">
        <x:v>CAP-LAW041</x:v>
      </x:c>
      <x:c r="C124" s="305" t="str">
        <x:v>Securities and Exchange Board of India (Issue and Listing of Non-Convertible Securities) Regulations, 2021 [Last amended as on January 21, 2026]</x:v>
      </x:c>
      <x:c r="D124" s="305" t="str">
        <x:v>Eligibility / general conditions</x:v>
      </x:c>
      <x:c r="E124" s="305" t="str">
        <x:v>Satisfy the applicable eligibility and general conditions before issuing listed non-convertible securities.</x:v>
      </x:c>
      <x:c r="F124" s="305" t="str">
        <x:v>Issuer</x:v>
      </x:c>
      <x:c r="G124" s="305" t="str">
        <x:v>GATE|PROPOSED_ISSUE or GATE|DEBT</x:v>
      </x:c>
      <x:c r="H124" s="305" t="str">
        <x:v>NCS / NCRPS</x:v>
      </x:c>
      <x:c r="I124" s="305" t="str">
        <x:v>Listed NCS issue proposed</x:v>
      </x:c>
      <x:c r="J124" s="305" t="str">
        <x:v>Apply public/private placement, secured/unsecured and issuer-class provisions.</x:v>
      </x:c>
      <x:c r="K124" s="305" t="str">
        <x:v>Before offer/placement</x:v>
      </x:c>
      <x:c r="L124" s="305" t="str">
        <x:v>Debt issuance</x:v>
      </x:c>
      <x:c r="M124" s="305" t="str">
        <x:v>Prepare an eligibility and conditions memorandum.</x:v>
      </x:c>
      <x:c r="N124" s="305" t="str">
        <x:v>Instrument and route must be fixed before testing.</x:v>
      </x:c>
      <x:c r="O124" s="305" t="str">
        <x:v>Current as of 2026-09-06</x:v>
      </x:c>
      <x:c r="P124" s="305" t="str">
        <x:v>https://www.sebi.gov.in/legal/regulations/jan-2026/securities-and-exchange-board-of-india-issue-and-listing-of-non-convertible-securities-regulations-2021-last-amended-as-on-january-21-2026-_99288.html</x:v>
      </x:c>
      <x:c r="Q124" s="305" t="str">
        <x:v>High</x:v>
      </x:c>
      <x:c r="R124" s="305" t="str">
        <x:v>P2 MAPPED</x:v>
      </x:c>
      <x:c r="S124" s="305" t="str">
        <x:v>Validate evidence design and operating calendar</x:v>
      </x:c>
      <x:c r="T124" s="305" t="str">
        <x:f>IF(COUNTIF('P2 Source Disposition'!$A$5:$A$81,B124)&gt;0,"YES","NO")</x:f>
        <x:v>YES</x:v>
      </x:c>
      <x:c r="U124" s="305" t="str">
        <x:f>IF(COUNTIF($A$5:$A$176,A124)&gt;1,"DUPLICATE","")</x:f>
      </x:c>
    </x:row>
    <x:row r="125" ht="48" customHeight="1">
      <x:c r="A125" s="305" t="str">
        <x:v>CAP-LAW041|Offer document / placement memorandum</x:v>
      </x:c>
      <x:c r="B125" s="305" t="str">
        <x:v>CAP-LAW041</x:v>
      </x:c>
      <x:c r="C125" s="305" t="str">
        <x:v>Securities and Exchange Board of India (Issue and Listing of Non-Convertible Securities) Regulations, 2021 [Last amended as on January 21, 2026]</x:v>
      </x:c>
      <x:c r="D125" s="305" t="str">
        <x:v>Offer document / placement memorandum</x:v>
      </x:c>
      <x:c r="E125" s="305" t="str">
        <x:v>Prepare and file the prescribed offer document or placement memorandum with complete disclosures.</x:v>
      </x:c>
      <x:c r="F125" s="305" t="str">
        <x:v>Issuer</x:v>
      </x:c>
      <x:c r="G125" s="305" t="str">
        <x:v>GATE|PROPOSED_ISSUE or GATE|DEBT</x:v>
      </x:c>
      <x:c r="H125" s="305" t="str">
        <x:v>NCS / NCRPS</x:v>
      </x:c>
      <x:c r="I125" s="305" t="str">
        <x:v>Debt issue proposed</x:v>
      </x:c>
      <x:c r="J125" s="305" t="str">
        <x:v>Apply route, issuer and instrument-specific schedules.</x:v>
      </x:c>
      <x:c r="K125" s="305" t="str">
        <x:v>Before issue opens/allotment</x:v>
      </x:c>
      <x:c r="L125" s="305" t="str">
        <x:v>Debt issuance</x:v>
      </x:c>
      <x:c r="M125" s="305" t="str">
        <x:v>Run disclosure verification and approval.</x:v>
      </x:c>
      <x:c r="N125" s="305" t="str">
        <x:v>Merchant-banker due diligence remains role-bound.</x:v>
      </x:c>
      <x:c r="O125" s="305" t="str">
        <x:v>Current as of 2026-09-06</x:v>
      </x:c>
      <x:c r="P125" s="305" t="str">
        <x:v>https://www.sebi.gov.in/legal/regulations/jan-2026/securities-and-exchange-board-of-india-issue-and-listing-of-non-convertible-securities-regulations-2021-last-amended-as-on-january-21-2026-_99288.html</x:v>
      </x:c>
      <x:c r="Q125" s="305" t="str">
        <x:v>High</x:v>
      </x:c>
      <x:c r="R125" s="305" t="str">
        <x:v>P2 MAPPED</x:v>
      </x:c>
      <x:c r="S125" s="305" t="str">
        <x:v>Validate evidence design and operating calendar</x:v>
      </x:c>
      <x:c r="T125" s="305" t="str">
        <x:f>IF(COUNTIF('P2 Source Disposition'!$A$5:$A$81,B125)&gt;0,"YES","NO")</x:f>
        <x:v>YES</x:v>
      </x:c>
      <x:c r="U125" s="305" t="str">
        <x:f>IF(COUNTIF($A$5:$A$176,A125)&gt;1,"DUPLICATE","")</x:f>
      </x:c>
    </x:row>
    <x:row r="126" ht="48" customHeight="1">
      <x:c r="A126" s="305" t="str">
        <x:v>CAP-LAW041|Debenture trustee / security / rating provisions</x:v>
      </x:c>
      <x:c r="B126" s="305" t="str">
        <x:v>CAP-LAW041</x:v>
      </x:c>
      <x:c r="C126" s="305" t="str">
        <x:v>Securities and Exchange Board of India (Issue and Listing of Non-Convertible Securities) Regulations, 2021 [Last amended as on January 21, 2026]</x:v>
      </x:c>
      <x:c r="D126" s="305" t="str">
        <x:v>Debenture trustee / security / rating provisions</x:v>
      </x:c>
      <x:c r="E126" s="305" t="str">
        <x:v>Complete required credit rating, debenture-trustee appointment, trust deed and security creation steps.</x:v>
      </x:c>
      <x:c r="F126" s="305" t="str">
        <x:v>Issuer</x:v>
      </x:c>
      <x:c r="G126" s="305" t="str">
        <x:v>GATE|PROPOSED_ISSUE or GATE|DEBT</x:v>
      </x:c>
      <x:c r="H126" s="305" t="str">
        <x:v>Debt securities</x:v>
      </x:c>
      <x:c r="I126" s="305" t="str">
        <x:v>Debt issue proposed</x:v>
      </x:c>
      <x:c r="J126" s="305" t="str">
        <x:v>Apply secured/unsecured, public/private and conversion features.</x:v>
      </x:c>
      <x:c r="K126" s="305" t="str">
        <x:v>Before issue/allotment and within prescribed post-allotment period</x:v>
      </x:c>
      <x:c r="L126" s="305" t="str">
        <x:v>Debt issuance</x:v>
      </x:c>
      <x:c r="M126" s="305" t="str">
        <x:v>Track rating, trustee consent, security documents and charge completion.</x:v>
      </x:c>
      <x:c r="N126" s="305" t="str">
        <x:v>Companies Act charge and debenture rules remain in Common Corporate Core.</x:v>
      </x:c>
      <x:c r="O126" s="305" t="str">
        <x:v>Current as of 2026-09-06</x:v>
      </x:c>
      <x:c r="P126" s="305" t="str">
        <x:v>https://www.sebi.gov.in/legal/regulations/jan-2026/securities-and-exchange-board-of-india-issue-and-listing-of-non-convertible-securities-regulations-2021-last-amended-as-on-january-21-2026-_99288.html</x:v>
      </x:c>
      <x:c r="Q126" s="305" t="str">
        <x:v>High</x:v>
      </x:c>
      <x:c r="R126" s="305" t="str">
        <x:v>P2 MAPPED</x:v>
      </x:c>
      <x:c r="S126" s="305" t="str">
        <x:v>Validate evidence design and operating calendar</x:v>
      </x:c>
      <x:c r="T126" s="305" t="str">
        <x:f>IF(COUNTIF('P2 Source Disposition'!$A$5:$A$81,B126)&gt;0,"YES","NO")</x:f>
        <x:v>YES</x:v>
      </x:c>
      <x:c r="U126" s="305" t="str">
        <x:f>IF(COUNTIF($A$5:$A$176,A126)&gt;1,"DUPLICATE","")</x:f>
      </x:c>
    </x:row>
    <x:row r="127" ht="48" customHeight="1">
      <x:c r="A127" s="305" t="str">
        <x:v>CAP-LAW041|Allotment / listing provisions</x:v>
      </x:c>
      <x:c r="B127" s="305" t="str">
        <x:v>CAP-LAW041</x:v>
      </x:c>
      <x:c r="C127" s="305" t="str">
        <x:v>Securities and Exchange Board of India (Issue and Listing of Non-Convertible Securities) Regulations, 2021 [Last amended as on January 21, 2026]</x:v>
      </x:c>
      <x:c r="D127" s="305" t="str">
        <x:v>Allotment / listing provisions</x:v>
      </x:c>
      <x:c r="E127" s="305" t="str">
        <x:v>Complete allotment, demat credit, refunds and listing within the prescribed timetable.</x:v>
      </x:c>
      <x:c r="F127" s="305" t="str">
        <x:v>Issuer</x:v>
      </x:c>
      <x:c r="G127" s="305" t="str">
        <x:v>GATE|PROPOSED_ISSUE or GATE|DEBT</x:v>
      </x:c>
      <x:c r="H127" s="305" t="str">
        <x:v>NCS / NCRPS</x:v>
      </x:c>
      <x:c r="I127" s="305" t="str">
        <x:v>Issue closes</x:v>
      </x:c>
      <x:c r="J127" s="305" t="str">
        <x:v>Apply route-specific timelines and delay consequences.</x:v>
      </x:c>
      <x:c r="K127" s="305" t="str">
        <x:v>Transaction timetable</x:v>
      </x:c>
      <x:c r="L127" s="305" t="str">
        <x:v>Debt issuance</x:v>
      </x:c>
      <x:c r="M127" s="305" t="str">
        <x:v>Reconcile applications, allot, credit/refund and obtain listing approval.</x:v>
      </x:c>
      <x:c r="N127" s="305" t="str">
        <x:v>P3 must calendar current exact deadlines.</x:v>
      </x:c>
      <x:c r="O127" s="305" t="str">
        <x:v>Current as of 2026-09-06</x:v>
      </x:c>
      <x:c r="P127" s="305" t="str">
        <x:v>https://www.sebi.gov.in/legal/regulations/jan-2026/securities-and-exchange-board-of-india-issue-and-listing-of-non-convertible-securities-regulations-2021-last-amended-as-on-january-21-2026-_99288.html</x:v>
      </x:c>
      <x:c r="Q127" s="305" t="str">
        <x:v>High</x:v>
      </x:c>
      <x:c r="R127" s="305" t="str">
        <x:v>P2 MAPPED</x:v>
      </x:c>
      <x:c r="S127" s="305" t="str">
        <x:v>Validate evidence design and operating calendar</x:v>
      </x:c>
      <x:c r="T127" s="305" t="str">
        <x:f>IF(COUNTIF('P2 Source Disposition'!$A$5:$A$81,B127)&gt;0,"YES","NO")</x:f>
        <x:v>YES</x:v>
      </x:c>
      <x:c r="U127" s="305" t="str">
        <x:f>IF(COUNTIF($A$5:$A$176,A127)&gt;1,"DUPLICATE","")</x:f>
      </x:c>
    </x:row>
    <x:row r="128" ht="48" customHeight="1">
      <x:c r="A128" s="305" t="str">
        <x:v>CAP-LAW085|Public issue / ASBA chapter</x:v>
      </x:c>
      <x:c r="B128" s="305" t="str">
        <x:v>CAP-LAW085</x:v>
      </x:c>
      <x:c r="C128" s="305" t="str">
        <x:v>Master Circular for issue and listing of Non-convertible Securities, Securitised Debt Instruments, Security Receipts, Municipal Debt Securities and Commercial Paper dated October 15, 2025</x:v>
      </x:c>
      <x:c r="D128" s="305" t="str">
        <x:v>Public issue / ASBA chapter</x:v>
      </x:c>
      <x:c r="E128" s="305" t="str">
        <x:v>Use the prescribed application, ASBA, advertisement and issue-timeline process for a public NCS issue.</x:v>
      </x:c>
      <x:c r="F128" s="305" t="str">
        <x:v>Issuer</x:v>
      </x:c>
      <x:c r="G128" s="305" t="str">
        <x:v>GATE|PROPOSED_ISSUE</x:v>
      </x:c>
      <x:c r="H128" s="305" t="str">
        <x:v>Public NCS / NCRPS</x:v>
      </x:c>
      <x:c r="I128" s="305" t="str">
        <x:v>Public debt issue selected</x:v>
      </x:c>
      <x:c r="J128" s="305" t="str">
        <x:v>Apply current issue size, bidding and application provisions.</x:v>
      </x:c>
      <x:c r="K128" s="305" t="str">
        <x:v>Transaction timetable</x:v>
      </x:c>
      <x:c r="L128" s="305" t="str">
        <x:v>Debt issuance</x:v>
      </x:c>
      <x:c r="M128" s="305" t="str">
        <x:v>Map each public-issue step to evidence and owner.</x:v>
      </x:c>
      <x:c r="N128" s="305" t="str">
        <x:v>Only applies to public issue route.</x:v>
      </x:c>
      <x:c r="O128" s="305" t="str">
        <x:v>Current as of 2026-09-06</x:v>
      </x:c>
      <x:c r="P128" s="305" t="str">
        <x:v>https://www.sebi.gov.in/legal/master-circulars/oct-2025/master-circular-for-issue-and-listing-of-non-convertible-securities-securitised-debt-instruments-security-receipts-municipal-debt-securities-and-commercial-paper_97343.html</x:v>
      </x:c>
      <x:c r="Q128" s="305" t="str">
        <x:v>High</x:v>
      </x:c>
      <x:c r="R128" s="305" t="str">
        <x:v>P2 MAPPED</x:v>
      </x:c>
      <x:c r="S128" s="305" t="str">
        <x:v>Validate evidence design and operating calendar</x:v>
      </x:c>
      <x:c r="T128" s="305" t="str">
        <x:f>IF(COUNTIF('P2 Source Disposition'!$A$5:$A$81,B128)&gt;0,"YES","NO")</x:f>
        <x:v>YES</x:v>
      </x:c>
      <x:c r="U128" s="305" t="str">
        <x:f>IF(COUNTIF($A$5:$A$176,A128)&gt;1,"DUPLICATE","")</x:f>
      </x:c>
    </x:row>
    <x:row r="129" ht="48" customHeight="1">
      <x:c r="A129" s="305" t="str">
        <x:v>CAP-LAW085|Private placement / EBP chapter</x:v>
      </x:c>
      <x:c r="B129" s="305" t="str">
        <x:v>CAP-LAW085</x:v>
      </x:c>
      <x:c r="C129" s="305" t="str">
        <x:v>Master Circular for issue and listing of Non-convertible Securities, Securitised Debt Instruments, Security Receipts, Municipal Debt Securities and Commercial Paper dated October 15, 2025</x:v>
      </x:c>
      <x:c r="D129" s="305" t="str">
        <x:v>Private placement / EBP chapter</x:v>
      </x:c>
      <x:c r="E129" s="305" t="str">
        <x:v>Use the prescribed electronic book provider and listing process where a private placement falls within the current EBP framework.</x:v>
      </x:c>
      <x:c r="F129" s="305" t="str">
        <x:v>Issuer</x:v>
      </x:c>
      <x:c r="G129" s="305" t="str">
        <x:v>GATE|PROPOSED_ISSUE</x:v>
      </x:c>
      <x:c r="H129" s="305" t="str">
        <x:v>Privately placed NCS / NCRPS</x:v>
      </x:c>
      <x:c r="I129" s="305" t="str">
        <x:v>Private placement proposed</x:v>
      </x:c>
      <x:c r="J129" s="305" t="str">
        <x:v>Apply issue-size, eligible-investor, bidding and exception provisions.</x:v>
      </x:c>
      <x:c r="K129" s="305" t="str">
        <x:v>Transaction timetable</x:v>
      </x:c>
      <x:c r="L129" s="305" t="str">
        <x:v>Debt issuance</x:v>
      </x:c>
      <x:c r="M129" s="305" t="str">
        <x:v>Document EBP applicability and preserve platform records.</x:v>
      </x:c>
      <x:c r="N129" s="305" t="str">
        <x:v>Companies Act private-placement process remains separate.</x:v>
      </x:c>
      <x:c r="O129" s="305" t="str">
        <x:v>Current as of 2026-09-06</x:v>
      </x:c>
      <x:c r="P129" s="305" t="str">
        <x:v>https://www.sebi.gov.in/legal/master-circulars/oct-2025/master-circular-for-issue-and-listing-of-non-convertible-securities-securitised-debt-instruments-security-receipts-municipal-debt-securities-and-commercial-paper_97343.html</x:v>
      </x:c>
      <x:c r="Q129" s="305" t="str">
        <x:v>High</x:v>
      </x:c>
      <x:c r="R129" s="305" t="str">
        <x:v>P2 MAPPED</x:v>
      </x:c>
      <x:c r="S129" s="305" t="str">
        <x:v>Validate evidence design and operating calendar</x:v>
      </x:c>
      <x:c r="T129" s="305" t="str">
        <x:f>IF(COUNTIF('P2 Source Disposition'!$A$5:$A$81,B129)&gt;0,"YES","NO")</x:f>
        <x:v>YES</x:v>
      </x:c>
      <x:c r="U129" s="305" t="str">
        <x:f>IF(COUNTIF($A$5:$A$176,A129)&gt;1,"DUPLICATE","")</x:f>
      </x:c>
    </x:row>
    <x:row r="130" ht="48" customHeight="1">
      <x:c r="A130" s="305" t="str">
        <x:v>CAP-LAW085|ISIN / dematerialisation chapter</x:v>
      </x:c>
      <x:c r="B130" s="305" t="str">
        <x:v>CAP-LAW085</x:v>
      </x:c>
      <x:c r="C130" s="305" t="str">
        <x:v>Master Circular for issue and listing of Non-convertible Securities, Securitised Debt Instruments, Security Receipts, Municipal Debt Securities and Commercial Paper dated October 15, 2025</x:v>
      </x:c>
      <x:c r="D130" s="305" t="str">
        <x:v>ISIN / dematerialisation chapter</x:v>
      </x:c>
      <x:c r="E130" s="305" t="str">
        <x:v>Obtain and use the correct ISIN and issue/list securities in dematerialised form as required.</x:v>
      </x:c>
      <x:c r="F130" s="305" t="str">
        <x:v>Issuer</x:v>
      </x:c>
      <x:c r="G130" s="305" t="str">
        <x:v>GATE|PROPOSED_ISSUE or GATE|DEBT</x:v>
      </x:c>
      <x:c r="H130" s="305" t="str">
        <x:v>NCS / SDI / SR / CP as applicable</x:v>
      </x:c>
      <x:c r="I130" s="305" t="str">
        <x:v>Issue proposed / instrument outstanding</x:v>
      </x:c>
      <x:c r="J130" s="305" t="str">
        <x:v>Apply fungibility, ISIN cap and instrument-specific instructions.</x:v>
      </x:c>
      <x:c r="K130" s="305" t="str">
        <x:v>Before issue and continuous maintenance</x:v>
      </x:c>
      <x:c r="L130" s="305" t="str">
        <x:v>Debt issuance</x:v>
      </x:c>
      <x:c r="M130" s="305" t="str">
        <x:v>Reconcile term sheet, depository records and exchange listing.</x:v>
      </x:c>
      <x:c r="N130" s="305" t="str">
        <x:v>Depository participant operations are excluded.</x:v>
      </x:c>
      <x:c r="O130" s="305" t="str">
        <x:v>Current as of 2026-09-06</x:v>
      </x:c>
      <x:c r="P130" s="305" t="str">
        <x:v>https://www.sebi.gov.in/legal/master-circulars/oct-2025/master-circular-for-issue-and-listing-of-non-convertible-securities-securitised-debt-instruments-security-receipts-municipal-debt-securities-and-commercial-paper_97343.html</x:v>
      </x:c>
      <x:c r="Q130" s="305" t="str">
        <x:v>High</x:v>
      </x:c>
      <x:c r="R130" s="305" t="str">
        <x:v>P2 MAPPED</x:v>
      </x:c>
      <x:c r="S130" s="305" t="str">
        <x:v>Validate evidence design and operating calendar</x:v>
      </x:c>
      <x:c r="T130" s="305" t="str">
        <x:f>IF(COUNTIF('P2 Source Disposition'!$A$5:$A$81,B130)&gt;0,"YES","NO")</x:f>
        <x:v>YES</x:v>
      </x:c>
      <x:c r="U130" s="305" t="str">
        <x:f>IF(COUNTIF($A$5:$A$176,A130)&gt;1,"DUPLICATE","")</x:f>
      </x:c>
    </x:row>
    <x:row r="131" ht="48" customHeight="1">
      <x:c r="A131" s="305" t="str">
        <x:v>CAP-LAW085|Centralised bond database / reporting chapter</x:v>
      </x:c>
      <x:c r="B131" s="305" t="str">
        <x:v>CAP-LAW085</x:v>
      </x:c>
      <x:c r="C131" s="305" t="str">
        <x:v>Master Circular for issue and listing of Non-convertible Securities, Securitised Debt Instruments, Security Receipts, Municipal Debt Securities and Commercial Paper dated October 15, 2025</x:v>
      </x:c>
      <x:c r="D131" s="305" t="str">
        <x:v>Centralised bond database / reporting chapter</x:v>
      </x:c>
      <x:c r="E131" s="305" t="str">
        <x:v>Submit prescribed primary-issuance and instrument data to the designated exchange/database.</x:v>
      </x:c>
      <x:c r="F131" s="305" t="str">
        <x:v>Issuer</x:v>
      </x:c>
      <x:c r="G131" s="305" t="str">
        <x:v>GATE|PROPOSED_ISSUE or GATE|DEBT</x:v>
      </x:c>
      <x:c r="H131" s="305" t="str">
        <x:v>Debt securities</x:v>
      </x:c>
      <x:c r="I131" s="305" t="str">
        <x:v>Issue/allotment/update occurs</x:v>
      </x:c>
      <x:c r="J131" s="305" t="str">
        <x:v>Apply current data fields and update triggers.</x:v>
      </x:c>
      <x:c r="K131" s="305" t="str">
        <x:v>At issue and prescribed updates</x:v>
      </x:c>
      <x:c r="L131" s="305" t="str">
        <x:v>Debt reporting</x:v>
      </x:c>
      <x:c r="M131" s="305" t="str">
        <x:v>File and reconcile database records to offer and depository data.</x:v>
      </x:c>
      <x:c r="N131" s="305" t="str">
        <x:v>Operational exchange system evidence required in P3.</x:v>
      </x:c>
      <x:c r="O131" s="305" t="str">
        <x:v>Current as of 2026-09-06</x:v>
      </x:c>
      <x:c r="P131" s="305" t="str">
        <x:v>https://www.sebi.gov.in/legal/master-circulars/oct-2025/master-circular-for-issue-and-listing-of-non-convertible-securities-securitised-debt-instruments-security-receipts-municipal-debt-securities-and-commercial-paper_97343.html</x:v>
      </x:c>
      <x:c r="Q131" s="305" t="str">
        <x:v>High</x:v>
      </x:c>
      <x:c r="R131" s="305" t="str">
        <x:v>P2 MAPPED</x:v>
      </x:c>
      <x:c r="S131" s="305" t="str">
        <x:v>Validate evidence design and operating calendar</x:v>
      </x:c>
      <x:c r="T131" s="305" t="str">
        <x:f>IF(COUNTIF('P2 Source Disposition'!$A$5:$A$81,B131)&gt;0,"YES","NO")</x:f>
        <x:v>YES</x:v>
      </x:c>
      <x:c r="U131" s="305" t="str">
        <x:f>IF(COUNTIF($A$5:$A$176,A131)&gt;1,"DUPLICATE","")</x:f>
      </x:c>
    </x:row>
    <x:row r="132" ht="48" customHeight="1">
      <x:c r="A132" s="305" t="str">
        <x:v>CAP-LAW085|Commercial paper chapter</x:v>
      </x:c>
      <x:c r="B132" s="305" t="str">
        <x:v>CAP-LAW085</x:v>
      </x:c>
      <x:c r="C132" s="305" t="str">
        <x:v>Master Circular for issue and listing of Non-convertible Securities, Securitised Debt Instruments, Security Receipts, Municipal Debt Securities and Commercial Paper dated October 15, 2025</x:v>
      </x:c>
      <x:c r="D132" s="305" t="str">
        <x:v>Commercial paper chapter</x:v>
      </x:c>
      <x:c r="E132" s="305" t="str">
        <x:v>Comply with SEBI issue/listing and disclosure steps for listed commercial paper.</x:v>
      </x:c>
      <x:c r="F132" s="305" t="str">
        <x:v>Issuer</x:v>
      </x:c>
      <x:c r="G132" s="305" t="str">
        <x:v>GATE|SDI_SR_CP</x:v>
      </x:c>
      <x:c r="H132" s="305" t="str">
        <x:v>Commercial paper</x:v>
      </x:c>
      <x:c r="I132" s="305" t="str">
        <x:v>CP proposed/listed</x:v>
      </x:c>
      <x:c r="J132" s="305" t="str">
        <x:v>Apply eligibility, disclosure, ISIN, listing and reporting provisions.</x:v>
      </x:c>
      <x:c r="K132" s="305" t="str">
        <x:v>Issue and continuous periods</x:v>
      </x:c>
      <x:c r="L132" s="305" t="str">
        <x:v>Debt issuance</x:v>
      </x:c>
      <x:c r="M132" s="305" t="str">
        <x:v>Run the CP-specific checklist and maintain maturity/payment evidence.</x:v>
      </x:c>
      <x:c r="N132" s="305" t="str">
        <x:v>RBI requirements may also apply outside this overlay.</x:v>
      </x:c>
      <x:c r="O132" s="305" t="str">
        <x:v>Current as of 2026-09-06</x:v>
      </x:c>
      <x:c r="P132" s="305" t="str">
        <x:v>https://www.sebi.gov.in/legal/master-circulars/oct-2025/master-circular-for-issue-and-listing-of-non-convertible-securities-securitised-debt-instruments-security-receipts-municipal-debt-securities-and-commercial-paper_97343.html</x:v>
      </x:c>
      <x:c r="Q132" s="305" t="str">
        <x:v>High</x:v>
      </x:c>
      <x:c r="R132" s="305" t="str">
        <x:v>P2 MAPPED</x:v>
      </x:c>
      <x:c r="S132" s="305" t="str">
        <x:v>Validate evidence design and operating calendar</x:v>
      </x:c>
      <x:c r="T132" s="305" t="str">
        <x:f>IF(COUNTIF('P2 Source Disposition'!$A$5:$A$81,B132)&gt;0,"YES","NO")</x:f>
        <x:v>YES</x:v>
      </x:c>
      <x:c r="U132" s="305" t="str">
        <x:f>IF(COUNTIF($A$5:$A$176,A132)&gt;1,"DUPLICATE","")</x:f>
      </x:c>
    </x:row>
    <x:row r="133" ht="48" customHeight="1">
      <x:c r="A133" s="305" t="str">
        <x:v>CAP-LAW085|LEI chapter</x:v>
      </x:c>
      <x:c r="B133" s="305" t="str">
        <x:v>CAP-LAW085</x:v>
      </x:c>
      <x:c r="C133" s="305" t="str">
        <x:v>Master Circular for issue and listing of Non-convertible Securities, Securitised Debt Instruments, Security Receipts, Municipal Debt Securities and Commercial Paper dated October 15, 2025</x:v>
      </x:c>
      <x:c r="D133" s="305" t="str">
        <x:v>LEI chapter</x:v>
      </x:c>
      <x:c r="E133" s="305" t="str">
        <x:v>Obtain/disclose a legal entity identifier where required for the debt-market transaction.</x:v>
      </x:c>
      <x:c r="F133" s="305" t="str">
        <x:v>Issuer</x:v>
      </x:c>
      <x:c r="G133" s="305" t="str">
        <x:v>GATE|PROPOSED_ISSUE or GATE|DEBT</x:v>
      </x:c>
      <x:c r="H133" s="305" t="str">
        <x:v>Covered debt instruments</x:v>
      </x:c>
      <x:c r="I133" s="305" t="str">
        <x:v>Transaction falls within LEI scope</x:v>
      </x:c>
      <x:c r="J133" s="305" t="str">
        <x:v>Apply current issuer/instrument/transaction thresholds and exemptions.</x:v>
      </x:c>
      <x:c r="K133" s="305" t="str">
        <x:v>Before transaction / update</x:v>
      </x:c>
      <x:c r="L133" s="305" t="str">
        <x:v>Debt reporting</x:v>
      </x:c>
      <x:c r="M133" s="305" t="str">
        <x:v>Validate LEI and include it in required documents/systems.</x:v>
      </x:c>
      <x:c r="N133" s="305" t="str">
        <x:v>Dynamic applicability must be revalidated at each issue.</x:v>
      </x:c>
      <x:c r="O133" s="305" t="str">
        <x:v>Current as of 2026-09-06</x:v>
      </x:c>
      <x:c r="P133" s="305" t="str">
        <x:v>https://www.sebi.gov.in/legal/master-circulars/oct-2025/master-circular-for-issue-and-listing-of-non-convertible-securities-securitised-debt-instruments-security-receipts-municipal-debt-securities-and-commercial-paper_97343.html</x:v>
      </x:c>
      <x:c r="Q133" s="305" t="str">
        <x:v>High</x:v>
      </x:c>
      <x:c r="R133" s="305" t="str">
        <x:v>P2 MAPPED</x:v>
      </x:c>
      <x:c r="S133" s="305" t="str">
        <x:v>Validate evidence design and operating calendar</x:v>
      </x:c>
      <x:c r="T133" s="305" t="str">
        <x:f>IF(COUNTIF('P2 Source Disposition'!$A$5:$A$81,B133)&gt;0,"YES","NO")</x:f>
        <x:v>YES</x:v>
      </x:c>
      <x:c r="U133" s="305" t="str">
        <x:f>IF(COUNTIF($A$5:$A$176,A133)&gt;1,"DUPLICATE","")</x:f>
      </x:c>
    </x:row>
    <x:row r="134" ht="48" customHeight="1">
      <x:c r="A134" s="305" t="str">
        <x:v>CAP-LAW247|NCS MC Ch. V para 1.3</x:v>
      </x:c>
      <x:c r="B134" s="305" t="str">
        <x:v>CAP-LAW247</x:v>
      </x:c>
      <x:c r="C134" s="305" t="str">
        <x:v>Modification in the conditions specified for reduction in denomination of debt securities dated December 18, 2025</x:v>
      </x:c>
      <x:c r="D134" s="305" t="str">
        <x:v>NCS MC Ch. V para 1.3</x:v>
      </x:c>
      <x:c r="E134" s="305" t="str">
        <x:v>Where electing the reduced face value, issue eligible privately placed debt securities/NCRPS at ₹10,000 only after all current conditions are met.</x:v>
      </x:c>
      <x:c r="F134" s="305" t="str">
        <x:v>Issuer</x:v>
      </x:c>
      <x:c r="G134" s="305" t="str">
        <x:v>GATE|PROPOSED_ISSUE</x:v>
      </x:c>
      <x:c r="H134" s="305" t="str">
        <x:v>Private-placement debt / NCRPS</x:v>
      </x:c>
      <x:c r="I134" s="305" t="str">
        <x:v>Issuer elects reduced denomination</x:v>
      </x:c>
      <x:c r="J134" s="305" t="str">
        <x:v>Interest/dividend-bearing fixed-maturity non-structured securities or zero-coupon fixed-maturity non-structured debt, plus all other para 1.3 conditions.</x:v>
      </x:c>
      <x:c r="K134" s="305" t="str">
        <x:v>For issues proposed to be listed from 2025-12-18</x:v>
      </x:c>
      <x:c r="L134" s="305" t="str">
        <x:v>Debt issuance</x:v>
      </x:c>
      <x:c r="M134" s="305" t="str">
        <x:v>Document eligibility and state the denomination in transaction documents.</x:v>
      </x:c>
      <x:c r="N134" s="305" t="str">
        <x:v>Permissive option, not mandatory denomination.</x:v>
      </x:c>
      <x:c r="O134" s="305" t="str">
        <x:v>Effective 2025-12-18</x:v>
      </x:c>
      <x:c r="P134" s="305" t="str">
        <x:v>https://www.sebi.gov.in/legal/circulars/dec-2025/modification-in-the-conditions-specified-for-reduction-in-denomination-of-debt-securities_98463.html</x:v>
      </x:c>
      <x:c r="Q134" s="305" t="str">
        <x:v>High</x:v>
      </x:c>
      <x:c r="R134" s="305" t="str">
        <x:v>P2 MAPPED</x:v>
      </x:c>
      <x:c r="S134" s="305" t="str">
        <x:v>Validate evidence design and operating calendar</x:v>
      </x:c>
      <x:c r="T134" s="305" t="str">
        <x:f>IF(COUNTIF('P2 Source Disposition'!$A$5:$A$81,B134)&gt;0,"YES","NO")</x:f>
        <x:v>YES</x:v>
      </x:c>
      <x:c r="U134" s="305" t="str">
        <x:f>IF(COUNTIF($A$5:$A$176,A134)&gt;1,"DUPLICATE","")</x:f>
      </x:c>
    </x:row>
    <x:row r="135" ht="48" customHeight="1">
      <x:c r="A135" s="305" t="str">
        <x:v>CAP-LAW085|Green / ESG debt disclosure chapter</x:v>
      </x:c>
      <x:c r="B135" s="305" t="str">
        <x:v>CAP-LAW085</x:v>
      </x:c>
      <x:c r="C135" s="305" t="str">
        <x:v>Master Circular for issue and listing of Non-convertible Securities, Securitised Debt Instruments, Security Receipts, Municipal Debt Securities and Commercial Paper dated October 15, 2025</x:v>
      </x:c>
      <x:c r="D135" s="305" t="str">
        <x:v>Green / ESG debt disclosure chapter</x:v>
      </x:c>
      <x:c r="E135" s="305" t="str">
        <x:v>Make required initial and continuous use-of-proceeds, project, allocation and impact disclosures for labelled debt.</x:v>
      </x:c>
      <x:c r="F135" s="305" t="str">
        <x:v>Issuer</x:v>
      </x:c>
      <x:c r="G135" s="305" t="str">
        <x:v>GATE|GREEN_DEBT</x:v>
      </x:c>
      <x:c r="H135" s="305" t="str">
        <x:v>Green debt / relevant ESG debt</x:v>
      </x:c>
      <x:c r="I135" s="305" t="str">
        <x:v>Labelled debt proposed or outstanding</x:v>
      </x:c>
      <x:c r="J135" s="305" t="str">
        <x:v>Apply label-specific taxonomy, disclosure and review conditions.</x:v>
      </x:c>
      <x:c r="K135" s="305" t="str">
        <x:v>At issue and periodic until obligations end</x:v>
      </x:c>
      <x:c r="L135" s="305" t="str">
        <x:v>Sustainable finance</x:v>
      </x:c>
      <x:c r="M135" s="305" t="str">
        <x:v>Maintain eligible-project, allocation and impact data and publish/file disclosures.</x:v>
      </x:c>
      <x:c r="N135" s="305" t="str">
        <x:v>Other ESG labels require separate current framework confirmation.</x:v>
      </x:c>
      <x:c r="O135" s="305" t="str">
        <x:v>Current as of 2026-09-06</x:v>
      </x:c>
      <x:c r="P135" s="305" t="str">
        <x:v>https://www.sebi.gov.in/legal/master-circulars/oct-2025/master-circular-for-issue-and-listing-of-non-convertible-securities-securitised-debt-instruments-security-receipts-municipal-debt-securities-and-commercial-paper_97343.html</x:v>
      </x:c>
      <x:c r="Q135" s="305" t="str">
        <x:v>High</x:v>
      </x:c>
      <x:c r="R135" s="305" t="str">
        <x:v>P2 MAPPED</x:v>
      </x:c>
      <x:c r="S135" s="305" t="str">
        <x:v>Validate evidence design and operating calendar</x:v>
      </x:c>
      <x:c r="T135" s="305" t="str">
        <x:f>IF(COUNTIF('P2 Source Disposition'!$A$5:$A$81,B135)&gt;0,"YES","NO")</x:f>
        <x:v>YES</x:v>
      </x:c>
      <x:c r="U135" s="305" t="str">
        <x:f>IF(COUNTIF($A$5:$A$176,A135)&gt;1,"DUPLICATE","")</x:f>
      </x:c>
    </x:row>
    <x:row r="136" ht="48" customHeight="1">
      <x:c r="A136" s="305" t="str">
        <x:v>CAP-LAW249|Ch. IX para 5.1</x:v>
      </x:c>
      <x:c r="B136" s="305" t="str">
        <x:v>CAP-LAW249</x:v>
      </x:c>
      <x:c r="C136" s="305" t="str">
        <x:v>Revised Norms for appointment of an independent third-party reviewer/ certifier for green debt security dated February 27, 2026</x:v>
      </x:c>
      <x:c r="D136" s="305" t="str">
        <x:v>Ch. IX para 5.1</x:v>
      </x:c>
      <x:c r="E136" s="305" t="str">
        <x:v>Appoint an independent third-party reviewer/certifier for a green debt issue and ensure independence, conflict-free remuneration and relevant expertise.</x:v>
      </x:c>
      <x:c r="F136" s="305" t="str">
        <x:v>Issuer</x:v>
      </x:c>
      <x:c r="G136" s="305" t="str">
        <x:v>GATE|GREEN_DEBT</x:v>
      </x:c>
      <x:c r="H136" s="305" t="str">
        <x:v>Green debt securities</x:v>
      </x:c>
      <x:c r="I136" s="305" t="str">
        <x:v>Green debt proposed</x:v>
      </x:c>
      <x:c r="J136" s="305" t="str">
        <x:v>Reviewer must be independent of issuer, directors, senior management and KMP; remuneration must avoid conflict; reviewer must have ESG-debt expertise.</x:v>
      </x:c>
      <x:c r="K136" s="305" t="str">
        <x:v>Before/for issuance review</x:v>
      </x:c>
      <x:c r="L136" s="305" t="str">
        <x:v>Sustainable finance</x:v>
      </x:c>
      <x:c r="M136" s="305" t="str">
        <x:v>Complete reviewer diligence, appointment and conflict documentation.</x:v>
      </x:c>
      <x:c r="N136" s="305" t="str">
        <x:v>Applies to issuers listed/proposing to list green debt.</x:v>
      </x:c>
      <x:c r="O136" s="305" t="str">
        <x:v>Effective 2026-02-27</x:v>
      </x:c>
      <x:c r="P136" s="305" t="str">
        <x:v>https://www.sebi.gov.in/legal/circulars/feb-2026/revised-norms-for-appointment-of-an-independent-third-party-reviewer-certifier-for-green-debt-security_100043.html</x:v>
      </x:c>
      <x:c r="Q136" s="305" t="str">
        <x:v>High</x:v>
      </x:c>
      <x:c r="R136" s="305" t="str">
        <x:v>P2 MAPPED</x:v>
      </x:c>
      <x:c r="S136" s="305" t="str">
        <x:v>Validate evidence design and operating calendar</x:v>
      </x:c>
      <x:c r="T136" s="305" t="str">
        <x:f>IF(COUNTIF('P2 Source Disposition'!$A$5:$A$81,B136)&gt;0,"YES","NO")</x:f>
        <x:v>YES</x:v>
      </x:c>
      <x:c r="U136" s="305" t="str">
        <x:f>IF(COUNTIF($A$5:$A$176,A136)&gt;1,"DUPLICATE","")</x:f>
      </x:c>
    </x:row>
    <x:row r="137" ht="48" customHeight="1">
      <x:c r="A137" s="305" t="str">
        <x:v>CAP-LAW249|Ch. IX paras 5.2-5.4</x:v>
      </x:c>
      <x:c r="B137" s="305" t="str">
        <x:v>CAP-LAW249</x:v>
      </x:c>
      <x:c r="C137" s="305" t="str">
        <x:v>Revised Norms for appointment of an independent third-party reviewer/ certifier for green debt security dated February 27, 2026</x:v>
      </x:c>
      <x:c r="D137" s="305" t="str">
        <x:v>Ch. IX paras 5.2-5.4</x:v>
      </x:c>
      <x:c r="E137" s="305" t="str">
        <x:v>State the independent review scope and reviewer details adequately in the offer document.</x:v>
      </x:c>
      <x:c r="F137" s="305" t="str">
        <x:v>Issuer</x:v>
      </x:c>
      <x:c r="G137" s="305" t="str">
        <x:v>GATE|GREEN_DEBT</x:v>
      </x:c>
      <x:c r="H137" s="305" t="str">
        <x:v>Green debt securities</x:v>
      </x:c>
      <x:c r="I137" s="305" t="str">
        <x:v>Offer document prepared</x:v>
      </x:c>
      <x:c r="J137" s="305" t="str">
        <x:v>Review may use permitted external-review forms.</x:v>
      </x:c>
      <x:c r="K137" s="305" t="str">
        <x:v>At offer-document filing</x:v>
      </x:c>
      <x:c r="L137" s="305" t="str">
        <x:v>Sustainable finance</x:v>
      </x:c>
      <x:c r="M137" s="305" t="str">
        <x:v>Verify scope, form and reviewer details in the offer document.</x:v>
      </x:c>
      <x:c r="N137" s="305" t="str">
        <x:v>Independent review supports but does not replace issuer disclosures.</x:v>
      </x:c>
      <x:c r="O137" s="305" t="str">
        <x:v>Effective 2026-02-27</x:v>
      </x:c>
      <x:c r="P137" s="305" t="str">
        <x:v>https://www.sebi.gov.in/legal/circulars/feb-2026/revised-norms-for-appointment-of-an-independent-third-party-reviewer-certifier-for-green-debt-security_100043.html</x:v>
      </x:c>
      <x:c r="Q137" s="305" t="str">
        <x:v>High</x:v>
      </x:c>
      <x:c r="R137" s="305" t="str">
        <x:v>P2 MAPPED</x:v>
      </x:c>
      <x:c r="S137" s="305" t="str">
        <x:v>Validate evidence design and operating calendar</x:v>
      </x:c>
      <x:c r="T137" s="305" t="str">
        <x:f>IF(COUNTIF('P2 Source Disposition'!$A$5:$A$81,B137)&gt;0,"YES","NO")</x:f>
        <x:v>YES</x:v>
      </x:c>
      <x:c r="U137" s="305" t="str">
        <x:f>IF(COUNTIF($A$5:$A$176,A137)&gt;1,"DUPLICATE","")</x:f>
      </x:c>
    </x:row>
    <x:row r="138" ht="48" customHeight="1">
      <x:c r="A138" s="305" t="str">
        <x:v>CAP-LAW090|Reg. 50</x:v>
      </x:c>
      <x:c r="B138" s="305" t="str">
        <x:v>CAP-LAW090</x:v>
      </x:c>
      <x:c r="C138" s="305" t="str">
        <x:v>Master Circular for listing obligations and disclosure requirements for Non-convertible Securities, Securitized Debt Instruments and/or Commercial Paper dated July 11, 2025</x:v>
      </x:c>
      <x:c r="D138" s="305" t="str">
        <x:v>Reg. 50</x:v>
      </x:c>
      <x:c r="E138" s="305" t="str">
        <x:v>Give prior intimation of prescribed meetings/actions for listed non-convertible securities.</x:v>
      </x:c>
      <x:c r="F138" s="305" t="str">
        <x:v>Listed entity</x:v>
      </x:c>
      <x:c r="G138" s="305" t="str">
        <x:v>GATE|DEBT</x:v>
      </x:c>
      <x:c r="H138" s="305" t="str">
        <x:v>Listed NCS / NCRPS</x:v>
      </x:c>
      <x:c r="I138" s="305" t="str">
        <x:v>Specified agenda/action planned</x:v>
      </x:c>
      <x:c r="J138" s="305" t="str">
        <x:v>Apply instrument-specific notice period.</x:v>
      </x:c>
      <x:c r="K138" s="305" t="str">
        <x:v>Before event</x:v>
      </x:c>
      <x:c r="L138" s="305" t="str">
        <x:v>Debt continuous disclosure</x:v>
      </x:c>
      <x:c r="M138" s="305" t="str">
        <x:v>Identify covered matters and file prior intimation.</x:v>
      </x:c>
      <x:c r="N138" s="305" t="str">
        <x:v>Separate from equity Reg. 29.</x:v>
      </x:c>
      <x:c r="O138" s="305" t="str">
        <x:v>Current as of 2026-09-06</x:v>
      </x:c>
      <x:c r="P138" s="305" t="str">
        <x:v>https://www.sebi.gov.in/legal/master-circulars/jul-2025/master-circular-for-listing-obligations-and-disclosure-requirements-for-non-convertible-securities-securitized-debt-instruments-and-or-commercial-paper_95230.html</x:v>
      </x:c>
      <x:c r="Q138" s="305" t="str">
        <x:v>High</x:v>
      </x:c>
      <x:c r="R138" s="305" t="str">
        <x:v>P2 MAPPED</x:v>
      </x:c>
      <x:c r="S138" s="305" t="str">
        <x:v>Validate evidence design and operating calendar</x:v>
      </x:c>
      <x:c r="T138" s="305" t="str">
        <x:f>IF(COUNTIF('P2 Source Disposition'!$A$5:$A$81,B138)&gt;0,"YES","NO")</x:f>
        <x:v>YES</x:v>
      </x:c>
      <x:c r="U138" s="305" t="str">
        <x:f>IF(COUNTIF($A$5:$A$176,A138)&gt;1,"DUPLICATE","")</x:f>
      </x:c>
    </x:row>
    <x:row r="139" ht="48" customHeight="1">
      <x:c r="A139" s="305" t="str">
        <x:v>CAP-LAW090|Reg. 51</x:v>
      </x:c>
      <x:c r="B139" s="305" t="str">
        <x:v>CAP-LAW090</x:v>
      </x:c>
      <x:c r="C139" s="305" t="str">
        <x:v>Master Circular for listing obligations and disclosure requirements for Non-convertible Securities, Securitized Debt Instruments and/or Commercial Paper dated July 11, 2025</x:v>
      </x:c>
      <x:c r="D139" s="305" t="str">
        <x:v>Reg. 51</x:v>
      </x:c>
      <x:c r="E139" s="305" t="str">
        <x:v>Promptly disclose material information/events affecting listed non-convertible securities.</x:v>
      </x:c>
      <x:c r="F139" s="305" t="str">
        <x:v>Listed entity</x:v>
      </x:c>
      <x:c r="G139" s="305" t="str">
        <x:v>GATE|DEBT</x:v>
      </x:c>
      <x:c r="H139" s="305" t="str">
        <x:v>Listed NCS / NCRPS</x:v>
      </x:c>
      <x:c r="I139" s="305" t="str">
        <x:v>Material event/information occurs</x:v>
      </x:c>
      <x:c r="J139" s="305" t="str">
        <x:v>Apply Part B of Schedule III and updates.</x:v>
      </x:c>
      <x:c r="K139" s="305" t="str">
        <x:v>Promptly within current prescribed deadline</x:v>
      </x:c>
      <x:c r="L139" s="305" t="str">
        <x:v>Debt continuous disclosure</x:v>
      </x:c>
      <x:c r="M139" s="305" t="str">
        <x:v>Operate event escalation and exchange filing.</x:v>
      </x:c>
      <x:c r="N139" s="305" t="str">
        <x:v>Separate from equity Reg. 30.</x:v>
      </x:c>
      <x:c r="O139" s="305" t="str">
        <x:v>Current as of 2026-09-06</x:v>
      </x:c>
      <x:c r="P139" s="305" t="str">
        <x:v>https://www.sebi.gov.in/legal/master-circulars/jul-2025/master-circular-for-listing-obligations-and-disclosure-requirements-for-non-convertible-securities-securitized-debt-instruments-and-or-commercial-paper_95230.html</x:v>
      </x:c>
      <x:c r="Q139" s="305" t="str">
        <x:v>High</x:v>
      </x:c>
      <x:c r="R139" s="305" t="str">
        <x:v>P2 MAPPED</x:v>
      </x:c>
      <x:c r="S139" s="305" t="str">
        <x:v>Validate evidence design and operating calendar</x:v>
      </x:c>
      <x:c r="T139" s="305" t="str">
        <x:f>IF(COUNTIF('P2 Source Disposition'!$A$5:$A$81,B139)&gt;0,"YES","NO")</x:f>
        <x:v>YES</x:v>
      </x:c>
      <x:c r="U139" s="305" t="str">
        <x:f>IF(COUNTIF($A$5:$A$176,A139)&gt;1,"DUPLICATE","")</x:f>
      </x:c>
    </x:row>
    <x:row r="140" ht="48" customHeight="1">
      <x:c r="A140" s="305" t="str">
        <x:v>CAP-LAW090|Reg. 52(1)-(2)</x:v>
      </x:c>
      <x:c r="B140" s="305" t="str">
        <x:v>CAP-LAW090</x:v>
      </x:c>
      <x:c r="C140" s="305" t="str">
        <x:v>Master Circular for listing obligations and disclosure requirements for Non-convertible Securities, Securitized Debt Instruments and/or Commercial Paper dated July 11, 2025</x:v>
      </x:c>
      <x:c r="D140" s="305" t="str">
        <x:v>Reg. 52(1)-(2)</x:v>
      </x:c>
      <x:c r="E140" s="305" t="str">
        <x:v>Prepare, approve and submit quarterly/annual financial results with required audit/limited-review material.</x:v>
      </x:c>
      <x:c r="F140" s="305" t="str">
        <x:v>Listed entity</x:v>
      </x:c>
      <x:c r="G140" s="305" t="str">
        <x:v>GATE|DEBT</x:v>
      </x:c>
      <x:c r="H140" s="305" t="str">
        <x:v>Listed NCS / NCRPS</x:v>
      </x:c>
      <x:c r="I140" s="305" t="str">
        <x:v>Reporting period closes</x:v>
      </x:c>
      <x:c r="J140" s="305" t="str">
        <x:v>Apply entity type, consolidation and half-year statement requirements.</x:v>
      </x:c>
      <x:c r="K140" s="305" t="str">
        <x:v>Quarterly/annual as prescribed</x:v>
      </x:c>
      <x:c r="L140" s="305" t="str">
        <x:v>Debt financial reporting</x:v>
      </x:c>
      <x:c r="M140" s="305" t="str">
        <x:v>Complete close, board approval, auditor review and exchange filing.</x:v>
      </x:c>
      <x:c r="N140" s="305" t="str">
        <x:v>Use current master-circular forms.</x:v>
      </x:c>
      <x:c r="O140" s="305" t="str">
        <x:v>Current as of 2026-09-06</x:v>
      </x:c>
      <x:c r="P140" s="305" t="str">
        <x:v>https://www.sebi.gov.in/legal/master-circulars/jul-2025/master-circular-for-listing-obligations-and-disclosure-requirements-for-non-convertible-securities-securitized-debt-instruments-and-or-commercial-paper_95230.html</x:v>
      </x:c>
      <x:c r="Q140" s="305" t="str">
        <x:v>High</x:v>
      </x:c>
      <x:c r="R140" s="305" t="str">
        <x:v>P2 MAPPED</x:v>
      </x:c>
      <x:c r="S140" s="305" t="str">
        <x:v>Validate evidence design and operating calendar</x:v>
      </x:c>
      <x:c r="T140" s="305" t="str">
        <x:f>IF(COUNTIF('P2 Source Disposition'!$A$5:$A$81,B140)&gt;0,"YES","NO")</x:f>
        <x:v>YES</x:v>
      </x:c>
      <x:c r="U140" s="305" t="str">
        <x:f>IF(COUNTIF($A$5:$A$176,A140)&gt;1,"DUPLICATE","")</x:f>
      </x:c>
    </x:row>
    <x:row r="141" ht="48" customHeight="1">
      <x:c r="A141" s="305" t="str">
        <x:v>CAP-LAW090|Reg. 52 delay notice</x:v>
      </x:c>
      <x:c r="B141" s="305" t="str">
        <x:v>CAP-LAW090</x:v>
      </x:c>
      <x:c r="C141" s="305" t="str">
        <x:v>Master Circular for listing obligations and disclosure requirements for Non-convertible Securities, Securitized Debt Instruments and/or Commercial Paper dated July 11, 2025</x:v>
      </x:c>
      <x:c r="D141" s="305" t="str">
        <x:v>Reg. 52 delay notice</x:v>
      </x:c>
      <x:c r="E141" s="305" t="str">
        <x:v>When results will be delayed, disclose reasons to the exchange within the prescribed one-working-day trigger.</x:v>
      </x:c>
      <x:c r="F141" s="305" t="str">
        <x:v>Listed entity</x:v>
      </x:c>
      <x:c r="G141" s="305" t="str">
        <x:v>GATE|DEBT</x:v>
      </x:c>
      <x:c r="H141" s="305" t="str">
        <x:v>Listed NCS / NCRPS</x:v>
      </x:c>
      <x:c r="I141" s="305" t="str">
        <x:v>Due date missed or decision indicates delay</x:v>
      </x:c>
      <x:c r="J141" s="305" t="str">
        <x:v>Apply current trigger wording.</x:v>
      </x:c>
      <x:c r="K141" s="305" t="str">
        <x:v>Within one working day of due date/decision as applicable</x:v>
      </x:c>
      <x:c r="L141" s="305" t="str">
        <x:v>Debt financial reporting</x:v>
      </x:c>
      <x:c r="M141" s="305" t="str">
        <x:v>Escalate expected delay and file reason notice.</x:v>
      </x:c>
      <x:c r="N141" s="305" t="str">
        <x:v>Does not cure the underlying delay.</x:v>
      </x:c>
      <x:c r="O141" s="305" t="str">
        <x:v>Current as of 2026-09-06</x:v>
      </x:c>
      <x:c r="P141" s="305" t="str">
        <x:v>https://www.sebi.gov.in/legal/master-circulars/jul-2025/master-circular-for-listing-obligations-and-disclosure-requirements-for-non-convertible-securities-securitized-debt-instruments-and-or-commercial-paper_95230.html</x:v>
      </x:c>
      <x:c r="Q141" s="305" t="str">
        <x:v>High</x:v>
      </x:c>
      <x:c r="R141" s="305" t="str">
        <x:v>P2 MAPPED</x:v>
      </x:c>
      <x:c r="S141" s="305" t="str">
        <x:v>Validate evidence design and operating calendar</x:v>
      </x:c>
      <x:c r="T141" s="305" t="str">
        <x:f>IF(COUNTIF('P2 Source Disposition'!$A$5:$A$81,B141)&gt;0,"YES","NO")</x:f>
        <x:v>YES</x:v>
      </x:c>
      <x:c r="U141" s="305" t="str">
        <x:f>IF(COUNTIF($A$5:$A$176,A141)&gt;1,"DUPLICATE","")</x:f>
      </x:c>
    </x:row>
    <x:row r="142" ht="48" customHeight="1">
      <x:c r="A142" s="305" t="str">
        <x:v>CAP-LAW090|Reg. 52 use-of-proceeds statements</x:v>
      </x:c>
      <x:c r="B142" s="305" t="str">
        <x:v>CAP-LAW090</x:v>
      </x:c>
      <x:c r="C142" s="305" t="str">
        <x:v>Master Circular for listing obligations and disclosure requirements for Non-convertible Securities, Securitized Debt Instruments and/or Commercial Paper dated July 11, 2025</x:v>
      </x:c>
      <x:c r="D142" s="305" t="str">
        <x:v>Reg. 52 use-of-proceeds statements</x:v>
      </x:c>
      <x:c r="E142" s="305" t="str">
        <x:v>Disclose statements of use of proceeds and material deviation/variation as applicable.</x:v>
      </x:c>
      <x:c r="F142" s="305" t="str">
        <x:v>Listed entity</x:v>
      </x:c>
      <x:c r="G142" s="305" t="str">
        <x:v>GATE|DEBT</x:v>
      </x:c>
      <x:c r="H142" s="305" t="str">
        <x:v>Listed NCS / NCRPS</x:v>
      </x:c>
      <x:c r="I142" s="305" t="str">
        <x:v>Issue proceeds outstanding / reporting date</x:v>
      </x:c>
      <x:c r="J142" s="305" t="str">
        <x:v>Apply trustee/audit review and format requirements.</x:v>
      </x:c>
      <x:c r="K142" s="305" t="str">
        <x:v>Periodic until full utilisation as prescribed</x:v>
      </x:c>
      <x:c r="L142" s="305" t="str">
        <x:v>Use of proceeds</x:v>
      </x:c>
      <x:c r="M142" s="305" t="str">
        <x:v>Reconcile proceeds and file required statements.</x:v>
      </x:c>
      <x:c r="N142" s="305" t="str">
        <x:v>Issue-offer conditions remain separately tracked.</x:v>
      </x:c>
      <x:c r="O142" s="305" t="str">
        <x:v>Current as of 2026-09-06</x:v>
      </x:c>
      <x:c r="P142" s="305" t="str">
        <x:v>https://www.sebi.gov.in/legal/master-circulars/jul-2025/master-circular-for-listing-obligations-and-disclosure-requirements-for-non-convertible-securities-securitized-debt-instruments-and-or-commercial-paper_95230.html</x:v>
      </x:c>
      <x:c r="Q142" s="305" t="str">
        <x:v>High</x:v>
      </x:c>
      <x:c r="R142" s="305" t="str">
        <x:v>P2 MAPPED</x:v>
      </x:c>
      <x:c r="S142" s="305" t="str">
        <x:v>Validate evidence design and operating calendar</x:v>
      </x:c>
      <x:c r="T142" s="305" t="str">
        <x:f>IF(COUNTIF('P2 Source Disposition'!$A$5:$A$81,B142)&gt;0,"YES","NO")</x:f>
        <x:v>YES</x:v>
      </x:c>
      <x:c r="U142" s="305" t="str">
        <x:f>IF(COUNTIF($A$5:$A$176,A142)&gt;1,"DUPLICATE","")</x:f>
      </x:c>
    </x:row>
    <x:row r="143" ht="48" customHeight="1">
      <x:c r="A143" s="305" t="str">
        <x:v>CAP-LAW090|Reg. 53</x:v>
      </x:c>
      <x:c r="B143" s="305" t="str">
        <x:v>CAP-LAW090</x:v>
      </x:c>
      <x:c r="C143" s="305" t="str">
        <x:v>Master Circular for listing obligations and disclosure requirements for Non-convertible Securities, Securitized Debt Instruments and/or Commercial Paper dated July 11, 2025</x:v>
      </x:c>
      <x:c r="D143" s="305" t="str">
        <x:v>Reg. 53</x:v>
      </x:c>
      <x:c r="E143" s="305" t="str">
        <x:v>Submit and publish the annual report with debt-specific disclosures.</x:v>
      </x:c>
      <x:c r="F143" s="305" t="str">
        <x:v>Listed entity</x:v>
      </x:c>
      <x:c r="G143" s="305" t="str">
        <x:v>GATE|DEBT</x:v>
      </x:c>
      <x:c r="H143" s="305" t="str">
        <x:v>Listed NCS / NCRPS</x:v>
      </x:c>
      <x:c r="I143" s="305" t="str">
        <x:v>Financial year closes</x:v>
      </x:c>
      <x:c r="J143" s="305" t="str">
        <x:v>Apply annual-report content and dispatch/filing provisions.</x:v>
      </x:c>
      <x:c r="K143" s="305" t="str">
        <x:v>Annual</x:v>
      </x:c>
      <x:c r="L143" s="305" t="str">
        <x:v>Debt annual reporting</x:v>
      </x:c>
      <x:c r="M143" s="305" t="str">
        <x:v>Include debt/security/trustee information and file/publish.</x:v>
      </x:c>
      <x:c r="N143" s="305" t="str">
        <x:v>Common annual-report content is not duplicated.</x:v>
      </x:c>
      <x:c r="O143" s="305" t="str">
        <x:v>Current as of 2026-09-06</x:v>
      </x:c>
      <x:c r="P143" s="305" t="str">
        <x:v>https://www.sebi.gov.in/legal/master-circulars/jul-2025/master-circular-for-listing-obligations-and-disclosure-requirements-for-non-convertible-securities-securitized-debt-instruments-and-or-commercial-paper_95230.html</x:v>
      </x:c>
      <x:c r="Q143" s="305" t="str">
        <x:v>High</x:v>
      </x:c>
      <x:c r="R143" s="305" t="str">
        <x:v>P2 MAPPED</x:v>
      </x:c>
      <x:c r="S143" s="305" t="str">
        <x:v>Validate evidence design and operating calendar</x:v>
      </x:c>
      <x:c r="T143" s="305" t="str">
        <x:f>IF(COUNTIF('P2 Source Disposition'!$A$5:$A$81,B143)&gt;0,"YES","NO")</x:f>
        <x:v>YES</x:v>
      </x:c>
      <x:c r="U143" s="305" t="str">
        <x:f>IF(COUNTIF($A$5:$A$176,A143)&gt;1,"DUPLICATE","")</x:f>
      </x:c>
    </x:row>
    <x:row r="144" ht="48" customHeight="1">
      <x:c r="A144" s="305" t="str">
        <x:v>CAP-LAW090|Reg. 54</x:v>
      </x:c>
      <x:c r="B144" s="305" t="str">
        <x:v>CAP-LAW090</x:v>
      </x:c>
      <x:c r="C144" s="305" t="str">
        <x:v>Master Circular for listing obligations and disclosure requirements for Non-convertible Securities, Securitized Debt Instruments and/or Commercial Paper dated July 11, 2025</x:v>
      </x:c>
      <x:c r="D144" s="305" t="str">
        <x:v>Reg. 54</x:v>
      </x:c>
      <x:c r="E144" s="305" t="str">
        <x:v>Maintain and disclose the required security cover for secured listed non-convertible debt.</x:v>
      </x:c>
      <x:c r="F144" s="305" t="str">
        <x:v>Listed entity</x:v>
      </x:c>
      <x:c r="G144" s="305" t="str">
        <x:v>GATE|DEBT</x:v>
      </x:c>
      <x:c r="H144" s="305" t="str">
        <x:v>Secured listed NCS</x:v>
      </x:c>
      <x:c r="I144" s="305" t="str">
        <x:v>Secured debt outstanding</x:v>
      </x:c>
      <x:c r="J144" s="305" t="str">
        <x:v>Apply asset cover, certificate and format requirements.</x:v>
      </x:c>
      <x:c r="K144" s="305" t="str">
        <x:v>Continuous; periodic reporting</x:v>
      </x:c>
      <x:c r="L144" s="305" t="str">
        <x:v>Security cover</x:v>
      </x:c>
      <x:c r="M144" s="305" t="str">
        <x:v>Monitor cover, obtain certificate and file disclosures.</x:v>
      </x:c>
      <x:c r="N144" s="305" t="str">
        <x:v>Not applicable to unsecured instruments.</x:v>
      </x:c>
      <x:c r="O144" s="305" t="str">
        <x:v>Current as of 2026-09-06</x:v>
      </x:c>
      <x:c r="P144" s="305" t="str">
        <x:v>https://www.sebi.gov.in/legal/master-circulars/jul-2025/master-circular-for-listing-obligations-and-disclosure-requirements-for-non-convertible-securities-securitized-debt-instruments-and-or-commercial-paper_95230.html</x:v>
      </x:c>
      <x:c r="Q144" s="305" t="str">
        <x:v>High</x:v>
      </x:c>
      <x:c r="R144" s="305" t="str">
        <x:v>P2 MAPPED</x:v>
      </x:c>
      <x:c r="S144" s="305" t="str">
        <x:v>Validate evidence design and operating calendar</x:v>
      </x:c>
      <x:c r="T144" s="305" t="str">
        <x:f>IF(COUNTIF('P2 Source Disposition'!$A$5:$A$81,B144)&gt;0,"YES","NO")</x:f>
        <x:v>YES</x:v>
      </x:c>
      <x:c r="U144" s="305" t="str">
        <x:f>IF(COUNTIF($A$5:$A$176,A144)&gt;1,"DUPLICATE","")</x:f>
      </x:c>
    </x:row>
    <x:row r="145" ht="48" customHeight="1">
      <x:c r="A145" s="305" t="str">
        <x:v>CAP-LAW090|Reg. 55</x:v>
      </x:c>
      <x:c r="B145" s="305" t="str">
        <x:v>CAP-LAW090</x:v>
      </x:c>
      <x:c r="C145" s="305" t="str">
        <x:v>Master Circular for listing obligations and disclosure requirements for Non-convertible Securities, Securitized Debt Instruments and/or Commercial Paper dated July 11, 2025</x:v>
      </x:c>
      <x:c r="D145" s="305" t="str">
        <x:v>Reg. 55</x:v>
      </x:c>
      <x:c r="E145" s="305" t="str">
        <x:v>Review and disclose credit ratings and rating changes.</x:v>
      </x:c>
      <x:c r="F145" s="305" t="str">
        <x:v>Listed entity</x:v>
      </x:c>
      <x:c r="G145" s="305" t="str">
        <x:v>GATE|DEBT</x:v>
      </x:c>
      <x:c r="H145" s="305" t="str">
        <x:v>Rated listed NCS / NCRPS</x:v>
      </x:c>
      <x:c r="I145" s="305" t="str">
        <x:v>Rating assigned/reviewed/changed</x:v>
      </x:c>
      <x:c r="J145" s="305" t="str">
        <x:v>Apply review and disclosure requirements.</x:v>
      </x:c>
      <x:c r="K145" s="305" t="str">
        <x:v>Periodic and on change</x:v>
      </x:c>
      <x:c r="L145" s="305" t="str">
        <x:v>Credit rating</x:v>
      </x:c>
      <x:c r="M145" s="305" t="str">
        <x:v>Maintain rating calendar and promptly disclose actions.</x:v>
      </x:c>
      <x:c r="N145" s="305" t="str">
        <x:v>CRA role duties remain in Capital Markets.</x:v>
      </x:c>
      <x:c r="O145" s="305" t="str">
        <x:v>Current as of 2026-09-06</x:v>
      </x:c>
      <x:c r="P145" s="305" t="str">
        <x:v>https://www.sebi.gov.in/legal/master-circulars/jul-2025/master-circular-for-listing-obligations-and-disclosure-requirements-for-non-convertible-securities-securitized-debt-instruments-and-or-commercial-paper_95230.html</x:v>
      </x:c>
      <x:c r="Q145" s="305" t="str">
        <x:v>High</x:v>
      </x:c>
      <x:c r="R145" s="305" t="str">
        <x:v>P2 MAPPED</x:v>
      </x:c>
      <x:c r="S145" s="305" t="str">
        <x:v>Validate evidence design and operating calendar</x:v>
      </x:c>
      <x:c r="T145" s="305" t="str">
        <x:f>IF(COUNTIF('P2 Source Disposition'!$A$5:$A$81,B145)&gt;0,"YES","NO")</x:f>
        <x:v>YES</x:v>
      </x:c>
      <x:c r="U145" s="305" t="str">
        <x:f>IF(COUNTIF($A$5:$A$176,A145)&gt;1,"DUPLICATE","")</x:f>
      </x:c>
    </x:row>
    <x:row r="146" ht="48" customHeight="1">
      <x:c r="A146" s="305" t="str">
        <x:v>CAP-LAW090|Reg. 56</x:v>
      </x:c>
      <x:c r="B146" s="305" t="str">
        <x:v>CAP-LAW090</x:v>
      </x:c>
      <x:c r="C146" s="305" t="str">
        <x:v>Master Circular for listing obligations and disclosure requirements for Non-convertible Securities, Securitized Debt Instruments and/or Commercial Paper dated July 11, 2025</x:v>
      </x:c>
      <x:c r="D146" s="305" t="str">
        <x:v>Reg. 56</x:v>
      </x:c>
      <x:c r="E146" s="305" t="str">
        <x:v>Provide the debenture trustee with prescribed documents, reports and event information.</x:v>
      </x:c>
      <x:c r="F146" s="305" t="str">
        <x:v>Listed entity</x:v>
      </x:c>
      <x:c r="G146" s="305" t="str">
        <x:v>GATE|DEBT</x:v>
      </x:c>
      <x:c r="H146" s="305" t="str">
        <x:v>Listed debt with debenture trustee</x:v>
      </x:c>
      <x:c r="I146" s="305" t="str">
        <x:v>Periodic/event information due</x:v>
      </x:c>
      <x:c r="J146" s="305" t="str">
        <x:v>Apply security, covenant, default and financial-document requirements.</x:v>
      </x:c>
      <x:c r="K146" s="305" t="str">
        <x:v>Periodic and event-based</x:v>
      </x:c>
      <x:c r="L146" s="305" t="str">
        <x:v>Trustee interface</x:v>
      </x:c>
      <x:c r="M146" s="305" t="str">
        <x:v>Maintain a trustee-deliverables register with acknowledgements.</x:v>
      </x:c>
      <x:c r="N146" s="305" t="str">
        <x:v>Trustee internal duties excluded.</x:v>
      </x:c>
      <x:c r="O146" s="305" t="str">
        <x:v>Current as of 2026-09-06</x:v>
      </x:c>
      <x:c r="P146" s="305" t="str">
        <x:v>https://www.sebi.gov.in/legal/master-circulars/jul-2025/master-circular-for-listing-obligations-and-disclosure-requirements-for-non-convertible-securities-securitized-debt-instruments-and-or-commercial-paper_95230.html</x:v>
      </x:c>
      <x:c r="Q146" s="305" t="str">
        <x:v>High</x:v>
      </x:c>
      <x:c r="R146" s="305" t="str">
        <x:v>P2 MAPPED</x:v>
      </x:c>
      <x:c r="S146" s="305" t="str">
        <x:v>Validate evidence design and operating calendar</x:v>
      </x:c>
      <x:c r="T146" s="305" t="str">
        <x:f>IF(COUNTIF('P2 Source Disposition'!$A$5:$A$81,B146)&gt;0,"YES","NO")</x:f>
        <x:v>YES</x:v>
      </x:c>
      <x:c r="U146" s="305" t="str">
        <x:f>IF(COUNTIF($A$5:$A$176,A146)&gt;1,"DUPLICATE","")</x:f>
      </x:c>
    </x:row>
    <x:row r="147" ht="48" customHeight="1">
      <x:c r="A147" s="305" t="str">
        <x:v>CAP-LAW090|Reg. 57</x:v>
      </x:c>
      <x:c r="B147" s="305" t="str">
        <x:v>CAP-LAW090</x:v>
      </x:c>
      <x:c r="C147" s="305" t="str">
        <x:v>Master Circular for listing obligations and disclosure requirements for Non-convertible Securities, Securitized Debt Instruments and/or Commercial Paper dated July 11, 2025</x:v>
      </x:c>
      <x:c r="D147" s="305" t="str">
        <x:v>Reg. 57</x:v>
      </x:c>
      <x:c r="E147" s="305" t="str">
        <x:v>Submit the prescribed certificate/information regarding payment of interest, dividend or principal.</x:v>
      </x:c>
      <x:c r="F147" s="305" t="str">
        <x:v>Listed entity</x:v>
      </x:c>
      <x:c r="G147" s="305" t="str">
        <x:v>GATE|DEBT</x:v>
      </x:c>
      <x:c r="H147" s="305" t="str">
        <x:v>Listed NCS / NCRPS</x:v>
      </x:c>
      <x:c r="I147" s="305" t="str">
        <x:v>Payment due/completed</x:v>
      </x:c>
      <x:c r="J147" s="305" t="str">
        <x:v>Apply exchange/trustee format and timing.</x:v>
      </x:c>
      <x:c r="K147" s="305" t="str">
        <x:v>At each payment event</x:v>
      </x:c>
      <x:c r="L147" s="305" t="str">
        <x:v>Debt servicing</x:v>
      </x:c>
      <x:c r="M147" s="305" t="str">
        <x:v>Reconcile payment and file the required confirmation.</x:v>
      </x:c>
      <x:c r="N147" s="305" t="str">
        <x:v>Instrument terms determine the payment calendar.</x:v>
      </x:c>
      <x:c r="O147" s="305" t="str">
        <x:v>Current as of 2026-09-06</x:v>
      </x:c>
      <x:c r="P147" s="305" t="str">
        <x:v>https://www.sebi.gov.in/legal/master-circulars/jul-2025/master-circular-for-listing-obligations-and-disclosure-requirements-for-non-convertible-securities-securitized-debt-instruments-and-or-commercial-paper_95230.html</x:v>
      </x:c>
      <x:c r="Q147" s="305" t="str">
        <x:v>High</x:v>
      </x:c>
      <x:c r="R147" s="305" t="str">
        <x:v>P2 MAPPED</x:v>
      </x:c>
      <x:c r="S147" s="305" t="str">
        <x:v>Validate evidence design and operating calendar</x:v>
      </x:c>
      <x:c r="T147" s="305" t="str">
        <x:f>IF(COUNTIF('P2 Source Disposition'!$A$5:$A$81,B147)&gt;0,"YES","NO")</x:f>
        <x:v>YES</x:v>
      </x:c>
      <x:c r="U147" s="305" t="str">
        <x:f>IF(COUNTIF($A$5:$A$176,A147)&gt;1,"DUPLICATE","")</x:f>
      </x:c>
    </x:row>
    <x:row r="148" ht="48" customHeight="1">
      <x:c r="A148" s="305" t="str">
        <x:v>CAP-LAW090|Reg. 58</x:v>
      </x:c>
      <x:c r="B148" s="305" t="str">
        <x:v>CAP-LAW090</x:v>
      </x:c>
      <x:c r="C148" s="305" t="str">
        <x:v>Master Circular for listing obligations and disclosure requirements for Non-convertible Securities, Securitized Debt Instruments and/or Commercial Paper dated July 11, 2025</x:v>
      </x:c>
      <x:c r="D148" s="305" t="str">
        <x:v>Reg. 58</x:v>
      </x:c>
      <x:c r="E148" s="305" t="str">
        <x:v>Provide prescribed documents and information to holders of listed non-convertible securities.</x:v>
      </x:c>
      <x:c r="F148" s="305" t="str">
        <x:v>Listed entity</x:v>
      </x:c>
      <x:c r="G148" s="305" t="str">
        <x:v>GATE|DEBT</x:v>
      </x:c>
      <x:c r="H148" s="305" t="str">
        <x:v>Listed NCS / NCRPS</x:v>
      </x:c>
      <x:c r="I148" s="305" t="str">
        <x:v>Holder request / periodic delivery</x:v>
      </x:c>
      <x:c r="J148" s="305" t="str">
        <x:v>Apply electronic/physical and document-scope requirements.</x:v>
      </x:c>
      <x:c r="K148" s="305" t="str">
        <x:v>Event-based / periodic</x:v>
      </x:c>
      <x:c r="L148" s="305" t="str">
        <x:v>Holder communication</x:v>
      </x:c>
      <x:c r="M148" s="305" t="str">
        <x:v>Respond and retain delivery evidence.</x:v>
      </x:c>
      <x:c r="N148" s="305" t="str">
        <x:v>RTA/trustee support does not shift issuer accountability.</x:v>
      </x:c>
      <x:c r="O148" s="305" t="str">
        <x:v>Current as of 2026-09-06</x:v>
      </x:c>
      <x:c r="P148" s="305" t="str">
        <x:v>https://www.sebi.gov.in/legal/master-circulars/jul-2025/master-circular-for-listing-obligations-and-disclosure-requirements-for-non-convertible-securities-securitized-debt-instruments-and-or-commercial-paper_95230.html</x:v>
      </x:c>
      <x:c r="Q148" s="305" t="str">
        <x:v>High</x:v>
      </x:c>
      <x:c r="R148" s="305" t="str">
        <x:v>P2 MAPPED</x:v>
      </x:c>
      <x:c r="S148" s="305" t="str">
        <x:v>Validate evidence design and operating calendar</x:v>
      </x:c>
      <x:c r="T148" s="305" t="str">
        <x:f>IF(COUNTIF('P2 Source Disposition'!$A$5:$A$81,B148)&gt;0,"YES","NO")</x:f>
        <x:v>YES</x:v>
      </x:c>
      <x:c r="U148" s="305" t="str">
        <x:f>IF(COUNTIF($A$5:$A$176,A148)&gt;1,"DUPLICATE","")</x:f>
      </x:c>
    </x:row>
    <x:row r="149" ht="48" customHeight="1">
      <x:c r="A149" s="305" t="str">
        <x:v>CAP-LAW090|Reg. 59</x:v>
      </x:c>
      <x:c r="B149" s="305" t="str">
        <x:v>CAP-LAW090</x:v>
      </x:c>
      <x:c r="C149" s="305" t="str">
        <x:v>Master Circular for listing obligations and disclosure requirements for Non-convertible Securities, Securitized Debt Instruments and/or Commercial Paper dated July 11, 2025</x:v>
      </x:c>
      <x:c r="D149" s="305" t="str">
        <x:v>Reg. 59</x:v>
      </x:c>
      <x:c r="E149" s="305" t="str">
        <x:v>Obtain consent/approvals and complete disclosures before material structural modification of listed debt terms.</x:v>
      </x:c>
      <x:c r="F149" s="305" t="str">
        <x:v>Listed entity</x:v>
      </x:c>
      <x:c r="G149" s="305" t="str">
        <x:v>GATE|DEBT</x:v>
      </x:c>
      <x:c r="H149" s="305" t="str">
        <x:v>Listed NCS / NCRPS</x:v>
      </x:c>
      <x:c r="I149" s="305" t="str">
        <x:v>Change to structure/terms proposed</x:v>
      </x:c>
      <x:c r="J149" s="305" t="str">
        <x:v>Apply holder, exchange and trustee approval conditions.</x:v>
      </x:c>
      <x:c r="K149" s="305" t="str">
        <x:v>Before modification</x:v>
      </x:c>
      <x:c r="L149" s="305" t="str">
        <x:v>Debt modification</x:v>
      </x:c>
      <x:c r="M149" s="305" t="str">
        <x:v>Run approval and disclosure checklist before effecting change.</x:v>
      </x:c>
      <x:c r="N149" s="305" t="str">
        <x:v>Companies Act/contract consents may also apply.</x:v>
      </x:c>
      <x:c r="O149" s="305" t="str">
        <x:v>Current as of 2026-09-06</x:v>
      </x:c>
      <x:c r="P149" s="305" t="str">
        <x:v>https://www.sebi.gov.in/legal/master-circulars/jul-2025/master-circular-for-listing-obligations-and-disclosure-requirements-for-non-convertible-securities-securitized-debt-instruments-and-or-commercial-paper_95230.html</x:v>
      </x:c>
      <x:c r="Q149" s="305" t="str">
        <x:v>High</x:v>
      </x:c>
      <x:c r="R149" s="305" t="str">
        <x:v>P2 MAPPED</x:v>
      </x:c>
      <x:c r="S149" s="305" t="str">
        <x:v>Validate evidence design and operating calendar</x:v>
      </x:c>
      <x:c r="T149" s="305" t="str">
        <x:f>IF(COUNTIF('P2 Source Disposition'!$A$5:$A$81,B149)&gt;0,"YES","NO")</x:f>
        <x:v>YES</x:v>
      </x:c>
      <x:c r="U149" s="305" t="str">
        <x:f>IF(COUNTIF($A$5:$A$176,A149)&gt;1,"DUPLICATE","")</x:f>
      </x:c>
    </x:row>
    <x:row r="150" ht="48" customHeight="1">
      <x:c r="A150" s="305" t="str">
        <x:v>CAP-LAW090|Reg. 60</x:v>
      </x:c>
      <x:c r="B150" s="305" t="str">
        <x:v>CAP-LAW090</x:v>
      </x:c>
      <x:c r="C150" s="305" t="str">
        <x:v>Master Circular for listing obligations and disclosure requirements for Non-convertible Securities, Securitized Debt Instruments and/or Commercial Paper dated July 11, 2025</x:v>
      </x:c>
      <x:c r="D150" s="305" t="str">
        <x:v>Reg. 60</x:v>
      </x:c>
      <x:c r="E150" s="305" t="str">
        <x:v>Fix and intimate record dates for debt payments/actions.</x:v>
      </x:c>
      <x:c r="F150" s="305" t="str">
        <x:v>Listed entity</x:v>
      </x:c>
      <x:c r="G150" s="305" t="str">
        <x:v>GATE|DEBT</x:v>
      </x:c>
      <x:c r="H150" s="305" t="str">
        <x:v>Listed NCS / NCRPS</x:v>
      </x:c>
      <x:c r="I150" s="305" t="str">
        <x:v>Payment or corporate action requires record date</x:v>
      </x:c>
      <x:c r="J150" s="305" t="str">
        <x:v>Apply current lead time.</x:v>
      </x:c>
      <x:c r="K150" s="305" t="str">
        <x:v>Before record date</x:v>
      </x:c>
      <x:c r="L150" s="305" t="str">
        <x:v>Debt servicing</x:v>
      </x:c>
      <x:c r="M150" s="305" t="str">
        <x:v>Approve and notify record date, then reconcile holder data.</x:v>
      </x:c>
      <x:c r="N150" s="305" t="str">
        <x:v>Separate from equity Reg. 42.</x:v>
      </x:c>
      <x:c r="O150" s="305" t="str">
        <x:v>Current as of 2026-09-06</x:v>
      </x:c>
      <x:c r="P150" s="305" t="str">
        <x:v>https://www.sebi.gov.in/legal/master-circulars/jul-2025/master-circular-for-listing-obligations-and-disclosure-requirements-for-non-convertible-securities-securitized-debt-instruments-and-or-commercial-paper_95230.html</x:v>
      </x:c>
      <x:c r="Q150" s="305" t="str">
        <x:v>High</x:v>
      </x:c>
      <x:c r="R150" s="305" t="str">
        <x:v>P2 MAPPED</x:v>
      </x:c>
      <x:c r="S150" s="305" t="str">
        <x:v>Validate evidence design and operating calendar</x:v>
      </x:c>
      <x:c r="T150" s="305" t="str">
        <x:f>IF(COUNTIF('P2 Source Disposition'!$A$5:$A$81,B150)&gt;0,"YES","NO")</x:f>
        <x:v>YES</x:v>
      </x:c>
      <x:c r="U150" s="305" t="str">
        <x:f>IF(COUNTIF($A$5:$A$176,A150)&gt;1,"DUPLICATE","")</x:f>
      </x:c>
    </x:row>
    <x:row r="151" ht="48" customHeight="1">
      <x:c r="A151" s="305" t="str">
        <x:v>CAP-LAW090|Reg. 61B / unclaimed amounts</x:v>
      </x:c>
      <x:c r="B151" s="305" t="str">
        <x:v>CAP-LAW090</x:v>
      </x:c>
      <x:c r="C151" s="305" t="str">
        <x:v>Master Circular for listing obligations and disclosure requirements for Non-convertible Securities, Securitized Debt Instruments and/or Commercial Paper dated July 11, 2025</x:v>
      </x:c>
      <x:c r="D151" s="305" t="str">
        <x:v>Reg. 61B / unclaimed amounts</x:v>
      </x:c>
      <x:c r="E151" s="305" t="str">
        <x:v>Transfer and administer unclaimed interest, dividend or redemption amounts through the prescribed framework.</x:v>
      </x:c>
      <x:c r="F151" s="305" t="str">
        <x:v>Listed entity</x:v>
      </x:c>
      <x:c r="G151" s="305" t="str">
        <x:v>GATE|DEBT</x:v>
      </x:c>
      <x:c r="H151" s="305" t="str">
        <x:v>Listed NCS / NCRPS</x:v>
      </x:c>
      <x:c r="I151" s="305" t="str">
        <x:v>Payment remains unclaimed</x:v>
      </x:c>
      <x:c r="J151" s="305" t="str">
        <x:v>Apply current escrow/fund, claim and disclosure provisions.</x:v>
      </x:c>
      <x:c r="K151" s="305" t="str">
        <x:v>When aging threshold is reached; ongoing claims</x:v>
      </x:c>
      <x:c r="L151" s="305" t="str">
        <x:v>Unclaimed amounts</x:v>
      </x:c>
      <x:c r="M151" s="305" t="str">
        <x:v>Reconcile unclaimed balances, transfer on time and operate claims.</x:v>
      </x:c>
      <x:c r="N151" s="305" t="str">
        <x:v>Tax/IEPF regimes must be separately assessed.</x:v>
      </x:c>
      <x:c r="O151" s="305" t="str">
        <x:v>Current as of 2026-09-06</x:v>
      </x:c>
      <x:c r="P151" s="305" t="str">
        <x:v>https://www.sebi.gov.in/legal/master-circulars/jul-2025/master-circular-for-listing-obligations-and-disclosure-requirements-for-non-convertible-securities-securitized-debt-instruments-and-or-commercial-paper_95230.html</x:v>
      </x:c>
      <x:c r="Q151" s="305" t="str">
        <x:v>High</x:v>
      </x:c>
      <x:c r="R151" s="305" t="str">
        <x:v>P2 MAPPED</x:v>
      </x:c>
      <x:c r="S151" s="305" t="str">
        <x:v>Validate evidence design and operating calendar</x:v>
      </x:c>
      <x:c r="T151" s="305" t="str">
        <x:f>IF(COUNTIF('P2 Source Disposition'!$A$5:$A$81,B151)&gt;0,"YES","NO")</x:f>
        <x:v>YES</x:v>
      </x:c>
      <x:c r="U151" s="305" t="str">
        <x:f>IF(COUNTIF($A$5:$A$176,A151)&gt;1,"DUPLICATE","")</x:f>
      </x:c>
    </x:row>
    <x:row r="152" ht="48" customHeight="1">
      <x:c r="A152" s="305" t="str">
        <x:v>CAP-LAW090|Reg. 62</x:v>
      </x:c>
      <x:c r="B152" s="305" t="str">
        <x:v>CAP-LAW090</x:v>
      </x:c>
      <x:c r="C152" s="305" t="str">
        <x:v>Master Circular for listing obligations and disclosure requirements for Non-convertible Securities, Securitized Debt Instruments and/or Commercial Paper dated July 11, 2025</x:v>
      </x:c>
      <x:c r="D152" s="305" t="str">
        <x:v>Reg. 62</x:v>
      </x:c>
      <x:c r="E152" s="305" t="str">
        <x:v>Maintain the debt-listed entity website disclosures required by LODR.</x:v>
      </x:c>
      <x:c r="F152" s="305" t="str">
        <x:v>Listed entity</x:v>
      </x:c>
      <x:c r="G152" s="305" t="str">
        <x:v>GATE|DEBT</x:v>
      </x:c>
      <x:c r="H152" s="305" t="str">
        <x:v>Listed NCS / NCRPS / other covered instruments</x:v>
      </x:c>
      <x:c r="I152" s="305" t="str">
        <x:v>Instrument remains listed / disclosure changes</x:v>
      </x:c>
      <x:c r="J152" s="305" t="str">
        <x:v>Apply content and update requirements for the security class.</x:v>
      </x:c>
      <x:c r="K152" s="305" t="str">
        <x:v>Continuous</x:v>
      </x:c>
      <x:c r="L152" s="305" t="str">
        <x:v>Website disclosure</x:v>
      </x:c>
      <x:c r="M152" s="305" t="str">
        <x:v>Maintain a debt-disclosure website register and archive.</x:v>
      </x:c>
      <x:c r="N152" s="305" t="str">
        <x:v>Do not substitute equity Reg. 46 without applicability test.</x:v>
      </x:c>
      <x:c r="O152" s="305" t="str">
        <x:v>Current as of 2026-09-06</x:v>
      </x:c>
      <x:c r="P152" s="305" t="str">
        <x:v>https://www.sebi.gov.in/legal/master-circulars/jul-2025/master-circular-for-listing-obligations-and-disclosure-requirements-for-non-convertible-securities-securitized-debt-instruments-and-or-commercial-paper_95230.html</x:v>
      </x:c>
      <x:c r="Q152" s="305" t="str">
        <x:v>High</x:v>
      </x:c>
      <x:c r="R152" s="305" t="str">
        <x:v>P2 MAPPED</x:v>
      </x:c>
      <x:c r="S152" s="305" t="str">
        <x:v>Validate evidence design and operating calendar</x:v>
      </x:c>
      <x:c r="T152" s="305" t="str">
        <x:f>IF(COUNTIF('P2 Source Disposition'!$A$5:$A$81,B152)&gt;0,"YES","NO")</x:f>
        <x:v>YES</x:v>
      </x:c>
      <x:c r="U152" s="305" t="str">
        <x:f>IF(COUNTIF($A$5:$A$176,A152)&gt;1,"DUPLICATE","")</x:f>
      </x:c>
    </x:row>
    <x:row r="153" ht="48" customHeight="1">
      <x:c r="A153" s="305" t="str">
        <x:v>CAP-LAW090|HVDLE corporate-governance chapter</x:v>
      </x:c>
      <x:c r="B153" s="305" t="str">
        <x:v>CAP-LAW090</x:v>
      </x:c>
      <x:c r="C153" s="305" t="str">
        <x:v>Master Circular for listing obligations and disclosure requirements for Non-convertible Securities, Securitized Debt Instruments and/or Commercial Paper dated July 11, 2025</x:v>
      </x:c>
      <x:c r="D153" s="305" t="str">
        <x:v>HVDLE corporate-governance chapter</x:v>
      </x:c>
      <x:c r="E153" s="305" t="str">
        <x:v>Apply the specified corporate-governance provisions when the high-value debt listed-entity test is met.</x:v>
      </x:c>
      <x:c r="F153" s="305" t="str">
        <x:v>Listed entity</x:v>
      </x:c>
      <x:c r="G153" s="305" t="str">
        <x:v>GATE|HVDLE</x:v>
      </x:c>
      <x:c r="H153" s="305" t="str">
        <x:v>High-value listed debt</x:v>
      </x:c>
      <x:c r="I153" s="305" t="str">
        <x:v>Current HVDLE threshold/test met</x:v>
      </x:c>
      <x:c r="J153" s="305" t="str">
        <x:v>Apply measurement, transition, exemption and listed-subsidiary provisions then in force.</x:v>
      </x:c>
      <x:c r="K153" s="305" t="str">
        <x:v>Continuous after activation</x:v>
      </x:c>
      <x:c r="L153" s="305" t="str">
        <x:v>Debt governance</x:v>
      </x:c>
      <x:c r="M153" s="305" t="str">
        <x:v>Document threshold and map each incorporated governance provision.</x:v>
      </x:c>
      <x:c r="N153" s="305" t="str">
        <x:v>This resolves the equity/debt boundary without blanket duplication.</x:v>
      </x:c>
      <x:c r="O153" s="305" t="str">
        <x:v>Current as of 2026-09-06</x:v>
      </x:c>
      <x:c r="P153" s="305" t="str">
        <x:v>https://www.sebi.gov.in/legal/master-circulars/jul-2025/master-circular-for-listing-obligations-and-disclosure-requirements-for-non-convertible-securities-securitized-debt-instruments-and-or-commercial-paper_95230.html</x:v>
      </x:c>
      <x:c r="Q153" s="305" t="str">
        <x:v>High</x:v>
      </x:c>
      <x:c r="R153" s="305" t="str">
        <x:v>P2 MAPPED</x:v>
      </x:c>
      <x:c r="S153" s="305" t="str">
        <x:v>Validate evidence design and operating calendar</x:v>
      </x:c>
      <x:c r="T153" s="305" t="str">
        <x:f>IF(COUNTIF('P2 Source Disposition'!$A$5:$A$81,B153)&gt;0,"YES","NO")</x:f>
        <x:v>YES</x:v>
      </x:c>
      <x:c r="U153" s="305" t="str">
        <x:f>IF(COUNTIF($A$5:$A$176,A153)&gt;1,"DUPLICATE","")</x:f>
      </x:c>
    </x:row>
    <x:row r="154" ht="48" customHeight="1">
      <x:c r="A154" s="305" t="str">
        <x:v>CAP-LAW064|Issue/listing provisions</x:v>
      </x:c>
      <x:c r="B154" s="305" t="str">
        <x:v>CAP-LAW064</x:v>
      </x:c>
      <x:c r="C154" s="305" t="str">
        <x:v>Securities and Exchange Board of India (Issue and Listing of Securitised Debt Instruments and Security Receipts) Regulations, 2008 [last amended July 6, 2026]</x:v>
      </x:c>
      <x:c r="D154" s="305" t="str">
        <x:v>Issue/listing provisions</x:v>
      </x:c>
      <x:c r="E154" s="305" t="str">
        <x:v>Comply with issue, trust, offer-document, rating, listing and ongoing requirements for SDIs or security receipts when the entity acts in that capacity.</x:v>
      </x:c>
      <x:c r="F154" s="305" t="str">
        <x:v>Special purpose distinct entity / issuer / trustee as specified</x:v>
      </x:c>
      <x:c r="G154" s="305" t="str">
        <x:v>GATE|SDI_SR_CP</x:v>
      </x:c>
      <x:c r="H154" s="305" t="str">
        <x:v>SDI / security receipt</x:v>
      </x:c>
      <x:c r="I154" s="305" t="str">
        <x:v>SDI/SR issuance or listing exists</x:v>
      </x:c>
      <x:c r="J154" s="305" t="str">
        <x:v>Apply instrument and duty-holder-specific provisions.</x:v>
      </x:c>
      <x:c r="K154" s="305" t="str">
        <x:v>Issue and continuous periods</x:v>
      </x:c>
      <x:c r="L154" s="305" t="str">
        <x:v>Structured finance</x:v>
      </x:c>
      <x:c r="M154" s="305" t="str">
        <x:v>Create an instrument-specific checklist with explicit duty-holder assignment.</x:v>
      </x:c>
      <x:c r="N154" s="305" t="str">
        <x:v>Not a generic listed-company row.</x:v>
      </x:c>
      <x:c r="O154" s="305" t="str">
        <x:v>Current as of 2026-09-06</x:v>
      </x:c>
      <x:c r="P154" s="305" t="str">
        <x:v>https://www.sebi.gov.in/legal/regulations/jul-2026/securities-and-exchange-board-of-india-issue-and-listing-of-securitised-debt-instruments-and-security-receipts-regulations-2008-last-amended-on-july-06-2026-_102674.html</x:v>
      </x:c>
      <x:c r="Q154" s="305" t="str">
        <x:v>High</x:v>
      </x:c>
      <x:c r="R154" s="305" t="str">
        <x:v>P2 MAPPED</x:v>
      </x:c>
      <x:c r="S154" s="305" t="str">
        <x:v>Validate evidence design and operating calendar</x:v>
      </x:c>
      <x:c r="T154" s="305" t="str">
        <x:f>IF(COUNTIF('P2 Source Disposition'!$A$5:$A$81,B154)&gt;0,"YES","NO")</x:f>
        <x:v>YES</x:v>
      </x:c>
      <x:c r="U154" s="305" t="str">
        <x:f>IF(COUNTIF($A$5:$A$176,A154)&gt;1,"DUPLICATE","")</x:f>
      </x:c>
    </x:row>
    <x:row r="155" ht="48" customHeight="1">
      <x:c r="A155" s="305" t="str">
        <x:v>CAP-LAW248|Reg. 11B / Circular para 2</x:v>
      </x:c>
      <x:c r="B155" s="305" t="str">
        <x:v>CAP-LAW248</x:v>
      </x:c>
      <x:c r="C155" s="305" t="str">
        <x:v>Mandating periodic disclosure requirements- Securitised Debt Instruments (SDIs) dated December 16, 2025</x:v>
      </x:c>
      <x:c r="D155" s="305" t="str">
        <x:v>Reg. 11B / Circular para 2</x:v>
      </x:c>
      <x:c r="E155" s="305" t="str">
        <x:v>Submit the prescribed SDI pool disclosures to SEBI and the listing exchange on a half-yearly basis.</x:v>
      </x:c>
      <x:c r="F155" s="305" t="str">
        <x:v>Trustee of special purpose distinct entity</x:v>
      </x:c>
      <x:c r="G155" s="305" t="str">
        <x:v>GATE|SDI_SR_CP</x:v>
      </x:c>
      <x:c r="H155" s="305" t="str">
        <x:v>Listed SDI</x:v>
      </x:c>
      <x:c r="I155" s="305" t="str">
        <x:v>SDI remains listed</x:v>
      </x:c>
      <x:c r="J155" s="305" t="str">
        <x:v>Use Annexure I for loan/listed-debt/credit-facility pools and Annexure II for other exposures.</x:v>
      </x:c>
      <x:c r="K155" s="305" t="str">
        <x:v>Within 30 days after end of March and September</x:v>
      </x:c>
      <x:c r="L155" s="305" t="str">
        <x:v>SDI disclosure</x:v>
      </x:c>
      <x:c r="M155" s="305" t="str">
        <x:v>Compile, validate and submit the applicable annexure.</x:v>
      </x:c>
      <x:c r="N155" s="305" t="str">
        <x:v>Duty holder is trustee; include only where the corporate structure has this capacity.</x:v>
      </x:c>
      <x:c r="O155" s="305" t="str">
        <x:v>Effective 2026-03-31</x:v>
      </x:c>
      <x:c r="P155" s="305" t="str">
        <x:v>https://www.sebi.gov.in/legal/circulars/dec-2025/mandating-periodic-disclosure-requirements-securitised-debt-instruments-sdis-_98409.html</x:v>
      </x:c>
      <x:c r="Q155" s="305" t="str">
        <x:v>High</x:v>
      </x:c>
      <x:c r="R155" s="305" t="str">
        <x:v>P2 MAPPED</x:v>
      </x:c>
      <x:c r="S155" s="305" t="str">
        <x:v>Validate evidence design and operating calendar</x:v>
      </x:c>
      <x:c r="T155" s="305" t="str">
        <x:f>IF(COUNTIF('P2 Source Disposition'!$A$5:$A$81,B155)&gt;0,"YES","NO")</x:f>
        <x:v>YES</x:v>
      </x:c>
      <x:c r="U155" s="305" t="str">
        <x:f>IF(COUNTIF($A$5:$A$176,A155)&gt;1,"DUPLICATE","")</x:f>
      </x:c>
    </x:row>
    <x:row r="156" ht="48" customHeight="1">
      <x:c r="A156" s="305" t="str">
        <x:v>P1-GAP003|Paras 2-4</x:v>
      </x:c>
      <x:c r="B156" s="305" t="str">
        <x:v>P1-GAP003</x:v>
      </x:c>
      <x:c r="C156" s="305" t="str">
        <x:v>Ease of Doing Investment — Special Window for Transfer and Dematerialisation of Physical Securities</x:v>
      </x:c>
      <x:c r="D156" s="305" t="str">
        <x:v>Paras 2-4</x:v>
      </x:c>
      <x:c r="E156" s="305" t="str">
        <x:v>Accept and process eligible pre-2019 physical-security transfer requests during the special window.</x:v>
      </x:c>
      <x:c r="F156" s="305" t="str">
        <x:v>Listed company / RTA</x:v>
      </x:c>
      <x:c r="G156" s="305" t="str">
        <x:v>GATE|INVESTOR_SERVICE</x:v>
      </x:c>
      <x:c r="H156" s="305" t="str">
        <x:v>Physical securities</x:v>
      </x:c>
      <x:c r="I156" s="305" t="str">
        <x:v>Transfer was executed before 2019-04-01 and request falls within window</x:v>
      </x:c>
      <x:c r="J156" s="305" t="str">
        <x:v>Window runs 2026-02-05 through 2027-02-04; earlier rejected/returned requests can qualify.</x:v>
      </x:c>
      <x:c r="K156" s="305" t="str">
        <x:v>During special window</x:v>
      </x:c>
      <x:c r="L156" s="305" t="str">
        <x:v>Investor service</x:v>
      </x:c>
      <x:c r="M156" s="305" t="str">
        <x:v>Validate execution date/history and register the request.</x:v>
      </x:c>
      <x:c r="N156" s="305" t="str">
        <x:v>Disputes and securities in IEPF are excluded.</x:v>
      </x:c>
      <x:c r="O156" s="305" t="str">
        <x:v>2026-02-05 to 2027-02-04</x:v>
      </x:c>
      <x:c r="P156" s="305" t="str">
        <x:v>https://www.sebi.gov.in/legal/circulars/jan-2026/ease-of-doing-investment-special-window-for-transfer-and-dematerialisation-of-physical-securities_99411.html</x:v>
      </x:c>
      <x:c r="Q156" s="305" t="str">
        <x:v>High</x:v>
      </x:c>
      <x:c r="R156" s="305" t="str">
        <x:v>P2 MAPPED</x:v>
      </x:c>
      <x:c r="S156" s="305" t="str">
        <x:v>Validate evidence design and operating calendar</x:v>
      </x:c>
      <x:c r="T156" s="305" t="str">
        <x:f>IF(COUNTIF('P2 Source Disposition'!$A$5:$A$81,B156)&gt;0,"YES","NO")</x:f>
        <x:v>YES</x:v>
      </x:c>
      <x:c r="U156" s="305" t="str">
        <x:f>IF(COUNTIF($A$5:$A$176,A156)&gt;1,"DUPLICATE","")</x:f>
      </x:c>
    </x:row>
    <x:row r="157" ht="48" customHeight="1">
      <x:c r="A157" s="305" t="str">
        <x:v>P1-GAP003|Demat and lock-in conditions</x:v>
      </x:c>
      <x:c r="B157" s="305" t="str">
        <x:v>P1-GAP003</x:v>
      </x:c>
      <x:c r="C157" s="305" t="str">
        <x:v>Ease of Doing Investment — Special Window for Transfer and Dematerialisation of Physical Securities</x:v>
      </x:c>
      <x:c r="D157" s="305" t="str">
        <x:v>Demat and lock-in conditions</x:v>
      </x:c>
      <x:c r="E157" s="305" t="str">
        <x:v>Ensure eligible transferred securities are dematerialised and subject to the prescribed one-year lock-in.</x:v>
      </x:c>
      <x:c r="F157" s="305" t="str">
        <x:v>Listed company / RTA</x:v>
      </x:c>
      <x:c r="G157" s="305" t="str">
        <x:v>GATE|INVESTOR_SERVICE</x:v>
      </x:c>
      <x:c r="H157" s="305" t="str">
        <x:v>Physical securities</x:v>
      </x:c>
      <x:c r="I157" s="305" t="str">
        <x:v>Eligible special-window transfer approved</x:v>
      </x:c>
      <x:c r="J157" s="305" t="str">
        <x:v>Mandatory demat and one-year lock-in.</x:v>
      </x:c>
      <x:c r="K157" s="305" t="str">
        <x:v>At transfer/demat completion</x:v>
      </x:c>
      <x:c r="L157" s="305" t="str">
        <x:v>Investor service</x:v>
      </x:c>
      <x:c r="M157" s="305" t="str">
        <x:v>Coordinate demat credit and record lock-in start/end.</x:v>
      </x:c>
      <x:c r="N157" s="305" t="str">
        <x:v>Only special-window transfers.</x:v>
      </x:c>
      <x:c r="O157" s="305" t="str">
        <x:v>Current as of 2026-09-06</x:v>
      </x:c>
      <x:c r="P157" s="305" t="str">
        <x:v>https://www.sebi.gov.in/legal/circulars/jan-2026/ease-of-doing-investment-special-window-for-transfer-and-dematerialisation-of-physical-securities_99411.html</x:v>
      </x:c>
      <x:c r="Q157" s="305" t="str">
        <x:v>High</x:v>
      </x:c>
      <x:c r="R157" s="305" t="str">
        <x:v>P2 MAPPED</x:v>
      </x:c>
      <x:c r="S157" s="305" t="str">
        <x:v>Validate evidence design and operating calendar</x:v>
      </x:c>
      <x:c r="T157" s="305" t="str">
        <x:f>IF(COUNTIF('P2 Source Disposition'!$A$5:$A$81,B157)&gt;0,"YES","NO")</x:f>
        <x:v>YES</x:v>
      </x:c>
      <x:c r="U157" s="305" t="str">
        <x:f>IF(COUNTIF($A$5:$A$176,A157)&gt;1,"DUPLICATE","")</x:f>
      </x:c>
    </x:row>
    <x:row r="158" ht="48" customHeight="1">
      <x:c r="A158" s="305" t="str">
        <x:v>P1-GAP003|Verification / notice process</x:v>
      </x:c>
      <x:c r="B158" s="305" t="str">
        <x:v>P1-GAP003</x:v>
      </x:c>
      <x:c r="C158" s="305" t="str">
        <x:v>Ease of Doing Investment — Special Window for Transfer and Dematerialisation of Physical Securities</x:v>
      </x:c>
      <x:c r="D158" s="305" t="str">
        <x:v>Verification / notice process</x:v>
      </x:c>
      <x:c r="E158" s="305" t="str">
        <x:v>Verify identity, PAN, address and signatures and follow the advertisement/objection process where the transferor is unavailable.</x:v>
      </x:c>
      <x:c r="F158" s="305" t="str">
        <x:v>Listed company / RTA</x:v>
      </x:c>
      <x:c r="G158" s="305" t="str">
        <x:v>GATE|INVESTOR_SERVICE</x:v>
      </x:c>
      <x:c r="H158" s="305" t="str">
        <x:v>Physical securities</x:v>
      </x:c>
      <x:c r="I158" s="305" t="str">
        <x:v>Eligible special-window request; transferor unavailable if applicable</x:v>
      </x:c>
      <x:c r="J158" s="305" t="str">
        <x:v>Objection period is 30 days; website posting/public notice as prescribed.</x:v>
      </x:c>
      <x:c r="K158" s="305" t="str">
        <x:v>During request processing</x:v>
      </x:c>
      <x:c r="L158" s="305" t="str">
        <x:v>Investor service</x:v>
      </x:c>
      <x:c r="M158" s="305" t="str">
        <x:v>Document verification, publication, website posting and objection outcome.</x:v>
      </x:c>
      <x:c r="N158" s="305" t="str">
        <x:v>Use only the circular's verification route.</x:v>
      </x:c>
      <x:c r="O158" s="305" t="str">
        <x:v>Current as of 2026-09-06</x:v>
      </x:c>
      <x:c r="P158" s="305" t="str">
        <x:v>https://www.sebi.gov.in/legal/circulars/jan-2026/ease-of-doing-investment-special-window-for-transfer-and-dematerialisation-of-physical-securities_99411.html</x:v>
      </x:c>
      <x:c r="Q158" s="305" t="str">
        <x:v>High</x:v>
      </x:c>
      <x:c r="R158" s="305" t="str">
        <x:v>P2 MAPPED</x:v>
      </x:c>
      <x:c r="S158" s="305" t="str">
        <x:v>Validate evidence design and operating calendar</x:v>
      </x:c>
      <x:c r="T158" s="305" t="str">
        <x:f>IF(COUNTIF('P2 Source Disposition'!$A$5:$A$81,B158)&gt;0,"YES","NO")</x:f>
        <x:v>YES</x:v>
      </x:c>
      <x:c r="U158" s="305" t="str">
        <x:f>IF(COUNTIF($A$5:$A$176,A158)&gt;1,"DUPLICATE","")</x:f>
      </x:c>
    </x:row>
    <x:row r="159" ht="48" customHeight="1">
      <x:c r="A159" s="305" t="str">
        <x:v>P1-GAP003|Processing timeline</x:v>
      </x:c>
      <x:c r="B159" s="305" t="str">
        <x:v>P1-GAP003</x:v>
      </x:c>
      <x:c r="C159" s="305" t="str">
        <x:v>Ease of Doing Investment — Special Window for Transfer and Dematerialisation of Physical Securities</x:v>
      </x:c>
      <x:c r="D159" s="305" t="str">
        <x:v>Processing timeline</x:v>
      </x:c>
      <x:c r="E159" s="305" t="str">
        <x:v>Process a complete eligible special-window transfer request within the prescribed period.</x:v>
      </x:c>
      <x:c r="F159" s="305" t="str">
        <x:v>Listed company / RTA</x:v>
      </x:c>
      <x:c r="G159" s="305" t="str">
        <x:v>GATE|INVESTOR_SERVICE</x:v>
      </x:c>
      <x:c r="H159" s="305" t="str">
        <x:v>Physical securities</x:v>
      </x:c>
      <x:c r="I159" s="305" t="str">
        <x:v>Complete request received</x:v>
      </x:c>
      <x:c r="J159" s="305" t="str">
        <x:v>70-day service standard, subject to circular conditions.</x:v>
      </x:c>
      <x:c r="K159" s="305" t="str">
        <x:v>Within 70 days</x:v>
      </x:c>
      <x:c r="L159" s="305" t="str">
        <x:v>Investor service</x:v>
      </x:c>
      <x:c r="M159" s="305" t="str">
        <x:v>Timestamp completeness and monitor aging to closure.</x:v>
      </x:c>
      <x:c r="N159" s="305" t="str">
        <x:v>Disputes/IEPF excluded.</x:v>
      </x:c>
      <x:c r="O159" s="305" t="str">
        <x:v>Current as of 2026-09-06</x:v>
      </x:c>
      <x:c r="P159" s="305" t="str">
        <x:v>https://www.sebi.gov.in/legal/circulars/jan-2026/ease-of-doing-investment-special-window-for-transfer-and-dematerialisation-of-physical-securities_99411.html</x:v>
      </x:c>
      <x:c r="Q159" s="305" t="str">
        <x:v>High</x:v>
      </x:c>
      <x:c r="R159" s="305" t="str">
        <x:v>P2 MAPPED</x:v>
      </x:c>
      <x:c r="S159" s="305" t="str">
        <x:v>Validate evidence design and operating calendar</x:v>
      </x:c>
      <x:c r="T159" s="305" t="str">
        <x:f>IF(COUNTIF('P2 Source Disposition'!$A$5:$A$81,B159)&gt;0,"YES","NO")</x:f>
        <x:v>YES</x:v>
      </x:c>
      <x:c r="U159" s="305" t="str">
        <x:f>IF(COUNTIF($A$5:$A$176,A159)&gt;1,"DUPLICATE","")</x:f>
      </x:c>
    </x:row>
    <x:row r="160" ht="48" customHeight="1">
      <x:c r="A160" s="305" t="str">
        <x:v>P1-GAP003|Publicity requirement</x:v>
      </x:c>
      <x:c r="B160" s="305" t="str">
        <x:v>P1-GAP003</x:v>
      </x:c>
      <x:c r="C160" s="305" t="str">
        <x:v>Ease of Doing Investment — Special Window for Transfer and Dematerialisation of Physical Securities</x:v>
      </x:c>
      <x:c r="D160" s="305" t="str">
        <x:v>Publicity requirement</x:v>
      </x:c>
      <x:c r="E160" s="305" t="str">
        <x:v>Publicise the special window at the prescribed interval throughout its availability.</x:v>
      </x:c>
      <x:c r="F160" s="305" t="str">
        <x:v>Listed company / RTA</x:v>
      </x:c>
      <x:c r="G160" s="305" t="str">
        <x:v>GATE|INVESTOR_SERVICE</x:v>
      </x:c>
      <x:c r="H160" s="305" t="str">
        <x:v>Physical securities</x:v>
      </x:c>
      <x:c r="I160" s="305" t="str">
        <x:v>Special window remains open</x:v>
      </x:c>
      <x:c r="J160" s="305" t="str">
        <x:v>Publicity every two months during the one-year window.</x:v>
      </x:c>
      <x:c r="K160" s="305" t="str">
        <x:v>Every two months through 2027-02-04</x:v>
      </x:c>
      <x:c r="L160" s="305" t="str">
        <x:v>Investor service</x:v>
      </x:c>
      <x:c r="M160" s="305" t="str">
        <x:v>Maintain publication plan and evidence.</x:v>
      </x:c>
      <x:c r="N160" s="305" t="str">
        <x:v>Time-limited control.</x:v>
      </x:c>
      <x:c r="O160" s="305" t="str">
        <x:v>Current as of 2026-09-06</x:v>
      </x:c>
      <x:c r="P160" s="305" t="str">
        <x:v>https://www.sebi.gov.in/legal/circulars/jan-2026/ease-of-doing-investment-special-window-for-transfer-and-dematerialisation-of-physical-securities_99411.html</x:v>
      </x:c>
      <x:c r="Q160" s="305" t="str">
        <x:v>High</x:v>
      </x:c>
      <x:c r="R160" s="305" t="str">
        <x:v>P2 MAPPED</x:v>
      </x:c>
      <x:c r="S160" s="305" t="str">
        <x:v>Validate evidence design and operating calendar</x:v>
      </x:c>
      <x:c r="T160" s="305" t="str">
        <x:f>IF(COUNTIF('P2 Source Disposition'!$A$5:$A$81,B160)&gt;0,"YES","NO")</x:f>
        <x:v>YES</x:v>
      </x:c>
      <x:c r="U160" s="305" t="str">
        <x:f>IF(COUNTIF($A$5:$A$176,A160)&gt;1,"DUPLICATE","")</x:f>
      </x:c>
    </x:row>
    <x:row r="161" ht="48" customHeight="1">
      <x:c r="A161" s="305" t="str">
        <x:v>P1-GAP004|Paras 2-4</x:v>
      </x:c>
      <x:c r="B161" s="305" t="str">
        <x:v>P1-GAP004</x:v>
      </x:c>
      <x:c r="C161" s="305" t="str">
        <x:v>Doing away with Letter of Confirmation and direct credit of securities in investor demat account</x:v>
      </x:c>
      <x:c r="D161" s="305" t="str">
        <x:v>Paras 2-4</x:v>
      </x:c>
      <x:c r="E161" s="305" t="str">
        <x:v>Verify and process covered securities-service requests without issuing a new letter of confirmation.</x:v>
      </x:c>
      <x:c r="F161" s="305" t="str">
        <x:v>Issuer / RTA</x:v>
      </x:c>
      <x:c r="G161" s="305" t="str">
        <x:v>GATE|INVESTOR_SERVICE</x:v>
      </x:c>
      <x:c r="H161" s="305" t="str">
        <x:v>Covered listed securities</x:v>
      </x:c>
      <x:c r="I161" s="305" t="str">
        <x:v>Complete service request / objections cured</x:v>
      </x:c>
      <x:c r="J161" s="305" t="str">
        <x:v>Apply transitional treatment to earlier letters of confirmation.</x:v>
      </x:c>
      <x:c r="K161" s="305" t="str">
        <x:v>Event-based</x:v>
      </x:c>
      <x:c r="L161" s="305" t="str">
        <x:v>Investor service</x:v>
      </x:c>
      <x:c r="M161" s="305" t="str">
        <x:v>Validate documents and initiate the prescribed direct-credit route.</x:v>
      </x:c>
      <x:c r="N161" s="305" t="str">
        <x:v>Earlier letters remain usable for demat submission within 120 days of issuance.</x:v>
      </x:c>
      <x:c r="O161" s="305" t="str">
        <x:v>Effective 2026-04-02</x:v>
      </x:c>
      <x:c r="P161" s="305" t="str">
        <x:v>https://www.sebi.gov.in/legal/circulars/jan-2026/ease-of-doing-investment-and-ease-of-doing-business-doing-away-with-requirement-of-issuance-of-letter-of-confirmation-loc-and-to-effect-direct-credit-of-securities-in-dematerialisation-account-o-_99421.html</x:v>
      </x:c>
      <x:c r="Q161" s="305" t="str">
        <x:v>High</x:v>
      </x:c>
      <x:c r="R161" s="305" t="str">
        <x:v>P2 MAPPED</x:v>
      </x:c>
      <x:c r="S161" s="305" t="str">
        <x:v>Validate evidence design and operating calendar</x:v>
      </x:c>
      <x:c r="T161" s="305" t="str">
        <x:f>IF(COUNTIF('P2 Source Disposition'!$A$5:$A$81,B161)&gt;0,"YES","NO")</x:f>
        <x:v>YES</x:v>
      </x:c>
      <x:c r="U161" s="305" t="str">
        <x:f>IF(COUNTIF($A$5:$A$176,A161)&gt;1,"DUPLICATE","")</x:f>
      </x:c>
    </x:row>
    <x:row r="162" ht="48" customHeight="1">
      <x:c r="A162" s="305" t="str">
        <x:v>P1-GAP004|Direct-credit timeline</x:v>
      </x:c>
      <x:c r="B162" s="305" t="str">
        <x:v>P1-GAP004</x:v>
      </x:c>
      <x:c r="C162" s="305" t="str">
        <x:v>Doing away with Letter of Confirmation and direct credit of securities in investor demat account</x:v>
      </x:c>
      <x:c r="D162" s="305" t="str">
        <x:v>Direct-credit timeline</x:v>
      </x:c>
      <x:c r="E162" s="305" t="str">
        <x:v>Effect direct credit of securities to the holder's demat account within the prescribed period after objections are removed.</x:v>
      </x:c>
      <x:c r="F162" s="305" t="str">
        <x:v>Issuer / RTA</x:v>
      </x:c>
      <x:c r="G162" s="305" t="str">
        <x:v>GATE|INVESTOR_SERVICE</x:v>
      </x:c>
      <x:c r="H162" s="305" t="str">
        <x:v>Covered listed securities</x:v>
      </x:c>
      <x:c r="I162" s="305" t="str">
        <x:v>Complete request and objections removed</x:v>
      </x:c>
      <x:c r="J162" s="305" t="str">
        <x:v>30-day direct-credit period.</x:v>
      </x:c>
      <x:c r="K162" s="305" t="str">
        <x:v>Within 30 days after objections are removed</x:v>
      </x:c>
      <x:c r="L162" s="305" t="str">
        <x:v>Investor service</x:v>
      </x:c>
      <x:c r="M162" s="305" t="str">
        <x:v>Timestamp cure, initiate demat and reconcile successful credit.</x:v>
      </x:c>
      <x:c r="N162" s="305" t="str">
        <x:v>Direct issuer/RTA interface only.</x:v>
      </x:c>
      <x:c r="O162" s="305" t="str">
        <x:v>Effective 2026-04-02</x:v>
      </x:c>
      <x:c r="P162" s="305" t="str">
        <x:v>https://www.sebi.gov.in/legal/circulars/jan-2026/ease-of-doing-investment-and-ease-of-doing-business-doing-away-with-requirement-of-issuance-of-letter-of-confirmation-loc-and-to-effect-direct-credit-of-securities-in-dematerialisation-account-o-_99421.html</x:v>
      </x:c>
      <x:c r="Q162" s="305" t="str">
        <x:v>High</x:v>
      </x:c>
      <x:c r="R162" s="305" t="str">
        <x:v>P2 MAPPED</x:v>
      </x:c>
      <x:c r="S162" s="305" t="str">
        <x:v>Validate evidence design and operating calendar</x:v>
      </x:c>
      <x:c r="T162" s="305" t="str">
        <x:f>IF(COUNTIF('P2 Source Disposition'!$A$5:$A$81,B162)&gt;0,"YES","NO")</x:f>
        <x:v>YES</x:v>
      </x:c>
      <x:c r="U162" s="305" t="str">
        <x:f>IF(COUNTIF($A$5:$A$176,A162)&gt;1,"DUPLICATE","")</x:f>
      </x:c>
    </x:row>
    <x:row r="163" ht="48" customHeight="1">
      <x:c r="A163" s="305" t="str">
        <x:v>P1-GAP004|Investor notification</x:v>
      </x:c>
      <x:c r="B163" s="305" t="str">
        <x:v>P1-GAP004</x:v>
      </x:c>
      <x:c r="C163" s="305" t="str">
        <x:v>Doing away with Letter of Confirmation and direct credit of securities in investor demat account</x:v>
      </x:c>
      <x:c r="D163" s="305" t="str">
        <x:v>Investor notification</x:v>
      </x:c>
      <x:c r="E163" s="305" t="str">
        <x:v>Notify the holder/claimant when dematerialisation/direct credit succeeds.</x:v>
      </x:c>
      <x:c r="F163" s="305" t="str">
        <x:v>Issuer / RTA</x:v>
      </x:c>
      <x:c r="G163" s="305" t="str">
        <x:v>GATE|INVESTOR_SERVICE</x:v>
      </x:c>
      <x:c r="H163" s="305" t="str">
        <x:v>Covered listed securities</x:v>
      </x:c>
      <x:c r="I163" s="305" t="str">
        <x:v>Direct credit completed</x:v>
      </x:c>
      <x:c r="J163" s="305" t="str">
        <x:v>Use prescribed communication details.</x:v>
      </x:c>
      <x:c r="K163" s="305" t="str">
        <x:v>On successful credit</x:v>
      </x:c>
      <x:c r="L163" s="305" t="str">
        <x:v>Investor service</x:v>
      </x:c>
      <x:c r="M163" s="305" t="str">
        <x:v>Send and retain notification evidence.</x:v>
      </x:c>
      <x:c r="N163" s="305" t="str">
        <x:v>Event-based.</x:v>
      </x:c>
      <x:c r="O163" s="305" t="str">
        <x:v>Current as of 2026-09-06</x:v>
      </x:c>
      <x:c r="P163" s="305" t="str">
        <x:v>https://www.sebi.gov.in/legal/circulars/jan-2026/ease-of-doing-investment-and-ease-of-doing-business-doing-away-with-requirement-of-issuance-of-letter-of-confirmation-loc-and-to-effect-direct-credit-of-securities-in-dematerialisation-account-o-_99421.html</x:v>
      </x:c>
      <x:c r="Q163" s="305" t="str">
        <x:v>High</x:v>
      </x:c>
      <x:c r="R163" s="305" t="str">
        <x:v>P2 MAPPED</x:v>
      </x:c>
      <x:c r="S163" s="305" t="str">
        <x:v>Validate evidence design and operating calendar</x:v>
      </x:c>
      <x:c r="T163" s="305" t="str">
        <x:f>IF(COUNTIF('P2 Source Disposition'!$A$5:$A$81,B163)&gt;0,"YES","NO")</x:f>
        <x:v>YES</x:v>
      </x:c>
      <x:c r="U163" s="305" t="str">
        <x:f>IF(COUNTIF($A$5:$A$176,A163)&gt;1,"DUPLICATE","")</x:f>
      </x:c>
    </x:row>
    <x:row r="164" ht="48" customHeight="1">
      <x:c r="A164" s="305" t="str">
        <x:v>P1-GAP004|Form ISR-4 website</x:v>
      </x:c>
      <x:c r="B164" s="305" t="str">
        <x:v>P1-GAP004</x:v>
      </x:c>
      <x:c r="C164" s="305" t="str">
        <x:v>Doing away with Letter of Confirmation and direct credit of securities in investor demat account</x:v>
      </x:c>
      <x:c r="D164" s="305" t="str">
        <x:v>Form ISR-4 website</x:v>
      </x:c>
      <x:c r="E164" s="305" t="str">
        <x:v>Host the current Form ISR-4 on the issuer/RTA website.</x:v>
      </x:c>
      <x:c r="F164" s="305" t="str">
        <x:v>Issuer / RTA</x:v>
      </x:c>
      <x:c r="G164" s="305" t="str">
        <x:v>GATE|INVESTOR_SERVICE</x:v>
      </x:c>
      <x:c r="H164" s="305" t="str">
        <x:v>Covered listed securities</x:v>
      </x:c>
      <x:c r="I164" s="305" t="str">
        <x:v>Framework applies</x:v>
      </x:c>
      <x:c r="J164" s="305" t="str">
        <x:v>Use current form/version.</x:v>
      </x:c>
      <x:c r="K164" s="305" t="str">
        <x:v>Continuous from effective date</x:v>
      </x:c>
      <x:c r="L164" s="305" t="str">
        <x:v>Website disclosure</x:v>
      </x:c>
      <x:c r="M164" s="305" t="str">
        <x:v>Publish and version-control the form link.</x:v>
      </x:c>
      <x:c r="N164" s="305" t="str">
        <x:v>RTA may host; issuer must ensure the interface works.</x:v>
      </x:c>
      <x:c r="O164" s="305" t="str">
        <x:v>Effective 2026-04-02</x:v>
      </x:c>
      <x:c r="P164" s="305" t="str">
        <x:v>https://www.sebi.gov.in/legal/circulars/jan-2026/ease-of-doing-investment-and-ease-of-doing-business-doing-away-with-requirement-of-issuance-of-letter-of-confirmation-loc-and-to-effect-direct-credit-of-securities-in-dematerialisation-account-o-_99421.html</x:v>
      </x:c>
      <x:c r="Q164" s="305" t="str">
        <x:v>High</x:v>
      </x:c>
      <x:c r="R164" s="305" t="str">
        <x:v>P2 MAPPED</x:v>
      </x:c>
      <x:c r="S164" s="305" t="str">
        <x:v>Validate evidence design and operating calendar</x:v>
      </x:c>
      <x:c r="T164" s="305" t="str">
        <x:f>IF(COUNTIF('P2 Source Disposition'!$A$5:$A$81,B164)&gt;0,"YES","NO")</x:f>
        <x:v>YES</x:v>
      </x:c>
      <x:c r="U164" s="305" t="str">
        <x:f>IF(COUNTIF($A$5:$A$176,A164)&gt;1,"DUPLICATE","")</x:f>
      </x:c>
    </x:row>
    <x:row r="165" ht="48" customHeight="1">
      <x:c r="A165" s="305" t="str">
        <x:v>P1-GAP005|Paras 6.1.1-6.1.4</x:v>
      </x:c>
      <x:c r="B165" s="305" t="str">
        <x:v>P1-GAP005</x:v>
      </x:c>
      <x:c r="C165" s="305" t="str">
        <x:v>Simplification and standardisation of the framework for transmission of securities</x:v>
      </x:c>
      <x:c r="D165" s="305" t="str">
        <x:v>Paras 6.1.1-6.1.4</x:v>
      </x:c>
      <x:c r="E165" s="305" t="str">
        <x:v>Acknowledge a transmission claim, identify missing documents and confirm when a complete set has been received.</x:v>
      </x:c>
      <x:c r="F165" s="305" t="str">
        <x:v>Listed company / RTA</x:v>
      </x:c>
      <x:c r="G165" s="305" t="str">
        <x:v>GATE|INVESTOR_SERVICE</x:v>
      </x:c>
      <x:c r="H165" s="305" t="str">
        <x:v>Listed securities</x:v>
      </x:c>
      <x:c r="I165" s="305" t="str">
        <x:v>Death-based transmission claim received</x:v>
      </x:c>
      <x:c r="J165" s="305" t="str">
        <x:v>Apply claim mode and claimant configuration.</x:v>
      </x:c>
      <x:c r="K165" s="305" t="str">
        <x:v>Promptly during intake</x:v>
      </x:c>
      <x:c r="L165" s="305" t="str">
        <x:v>Investor service</x:v>
      </x:c>
      <x:c r="M165" s="305" t="str">
        <x:v>Issue acknowledgement, deficiency notice and completeness confirmation.</x:v>
      </x:c>
      <x:c r="N165" s="305" t="str">
        <x:v>Framework also addresses depositories/DPs/AMCs; only issuer interface is retained.</x:v>
      </x:c>
      <x:c r="O165" s="305" t="str">
        <x:v>Effective 2026-08-22</x:v>
      </x:c>
      <x:c r="P165" s="305" t="str">
        <x:v>https://www.sebi.gov.in/legal/circulars/jul-2026/ease-of-doing-investment-and-ease-of-doing-business-simplification-and-standardisation-of-the-framework-for-transmission-of-securities_103030.html</x:v>
      </x:c>
      <x:c r="Q165" s="305" t="str">
        <x:v>High</x:v>
      </x:c>
      <x:c r="R165" s="305" t="str">
        <x:v>P2 MAPPED</x:v>
      </x:c>
      <x:c r="S165" s="305" t="str">
        <x:v>Validate evidence design and operating calendar</x:v>
      </x:c>
      <x:c r="T165" s="305" t="str">
        <x:f>IF(COUNTIF('P2 Source Disposition'!$A$5:$A$81,B165)&gt;0,"YES","NO")</x:f>
        <x:v>YES</x:v>
      </x:c>
      <x:c r="U165" s="305" t="str">
        <x:f>IF(COUNTIF($A$5:$A$176,A165)&gt;1,"DUPLICATE","")</x:f>
      </x:c>
    </x:row>
    <x:row r="166" ht="48" customHeight="1">
      <x:c r="A166" s="305" t="str">
        <x:v>P1-GAP005|Quick transmission procedure thresholds</x:v>
      </x:c>
      <x:c r="B166" s="305" t="str">
        <x:v>P1-GAP005</x:v>
      </x:c>
      <x:c r="C166" s="305" t="str">
        <x:v>Simplification and standardisation of the framework for transmission of securities</x:v>
      </x:c>
      <x:c r="D166" s="305" t="str">
        <x:v>Quick transmission procedure thresholds</x:v>
      </x:c>
      <x:c r="E166" s="305" t="str">
        <x:v>Apply the quick transmission procedure where the value is within the prescribed threshold.</x:v>
      </x:c>
      <x:c r="F166" s="305" t="str">
        <x:v>Listed company / RTA</x:v>
      </x:c>
      <x:c r="G166" s="305" t="str">
        <x:v>GATE|INVESTOR_SERVICE</x:v>
      </x:c>
      <x:c r="H166" s="305" t="str">
        <x:v>Physical/demat securities</x:v>
      </x:c>
      <x:c r="I166" s="305" t="str">
        <x:v>Eligible death-based transmission claim</x:v>
      </x:c>
      <x:c r="J166" s="305" t="str">
        <x:v>₹10,000 for physical securities; ₹30,000 for demat securities.</x:v>
      </x:c>
      <x:c r="K166" s="305" t="str">
        <x:v>At claim assessment</x:v>
      </x:c>
      <x:c r="L166" s="305" t="str">
        <x:v>Investor service</x:v>
      </x:c>
      <x:c r="M166" s="305" t="str">
        <x:v>Calculate value and record the applicable documentation route.</x:v>
      </x:c>
      <x:c r="N166" s="305" t="str">
        <x:v>Use circular valuation rules.</x:v>
      </x:c>
      <x:c r="O166" s="305" t="str">
        <x:v>Effective 2026-08-22</x:v>
      </x:c>
      <x:c r="P166" s="305" t="str">
        <x:v>https://www.sebi.gov.in/legal/circulars/jul-2026/ease-of-doing-investment-and-ease-of-doing-business-simplification-and-standardisation-of-the-framework-for-transmission-of-securities_103030.html</x:v>
      </x:c>
      <x:c r="Q166" s="305" t="str">
        <x:v>High</x:v>
      </x:c>
      <x:c r="R166" s="305" t="str">
        <x:v>P2 MAPPED</x:v>
      </x:c>
      <x:c r="S166" s="305" t="str">
        <x:v>Validate evidence design and operating calendar</x:v>
      </x:c>
      <x:c r="T166" s="305" t="str">
        <x:f>IF(COUNTIF('P2 Source Disposition'!$A$5:$A$81,B166)&gt;0,"YES","NO")</x:f>
        <x:v>YES</x:v>
      </x:c>
      <x:c r="U166" s="305" t="str">
        <x:f>IF(COUNTIF($A$5:$A$176,A166)&gt;1,"DUPLICATE","")</x:f>
      </x:c>
    </x:row>
    <x:row r="167" ht="48" customHeight="1">
      <x:c r="A167" s="305" t="str">
        <x:v>P1-GAP005|Simplified-documentation thresholds</x:v>
      </x:c>
      <x:c r="B167" s="305" t="str">
        <x:v>P1-GAP005</x:v>
      </x:c>
      <x:c r="C167" s="305" t="str">
        <x:v>Simplification and standardisation of the framework for transmission of securities</x:v>
      </x:c>
      <x:c r="D167" s="305" t="str">
        <x:v>Simplified-documentation thresholds</x:v>
      </x:c>
      <x:c r="E167" s="305" t="str">
        <x:v>Apply the simplified documentation framework where the value is within the prescribed threshold.</x:v>
      </x:c>
      <x:c r="F167" s="305" t="str">
        <x:v>Listed company / RTA</x:v>
      </x:c>
      <x:c r="G167" s="305" t="str">
        <x:v>GATE|INVESTOR_SERVICE</x:v>
      </x:c>
      <x:c r="H167" s="305" t="str">
        <x:v>Physical/demat securities</x:v>
      </x:c>
      <x:c r="I167" s="305" t="str">
        <x:v>Eligible death-based transmission claim</x:v>
      </x:c>
      <x:c r="J167" s="305" t="str">
        <x:v>₹10 lakh for physical securities; ₹30 lakh for demat securities.</x:v>
      </x:c>
      <x:c r="K167" s="305" t="str">
        <x:v>At claim assessment</x:v>
      </x:c>
      <x:c r="L167" s="305" t="str">
        <x:v>Investor service</x:v>
      </x:c>
      <x:c r="M167" s="305" t="str">
        <x:v>Calculate value and issue the correct document checklist.</x:v>
      </x:c>
      <x:c r="N167" s="305" t="str">
        <x:v>Claims above thresholds follow the full-document route.</x:v>
      </x:c>
      <x:c r="O167" s="305" t="str">
        <x:v>Effective 2026-08-22</x:v>
      </x:c>
      <x:c r="P167" s="305" t="str">
        <x:v>https://www.sebi.gov.in/legal/circulars/jul-2026/ease-of-doing-investment-and-ease-of-doing-business-simplification-and-standardisation-of-the-framework-for-transmission-of-securities_103030.html</x:v>
      </x:c>
      <x:c r="Q167" s="305" t="str">
        <x:v>High</x:v>
      </x:c>
      <x:c r="R167" s="305" t="str">
        <x:v>P2 MAPPED</x:v>
      </x:c>
      <x:c r="S167" s="305" t="str">
        <x:v>Validate evidence design and operating calendar</x:v>
      </x:c>
      <x:c r="T167" s="305" t="str">
        <x:f>IF(COUNTIF('P2 Source Disposition'!$A$5:$A$81,B167)&gt;0,"YES","NO")</x:f>
        <x:v>YES</x:v>
      </x:c>
      <x:c r="U167" s="305" t="str">
        <x:f>IF(COUNTIF($A$5:$A$176,A167)&gt;1,"DUPLICATE","")</x:f>
      </x:c>
    </x:row>
    <x:row r="168" ht="48" customHeight="1">
      <x:c r="A168" s="305" t="str">
        <x:v>P1-GAP005|Processing timeline</x:v>
      </x:c>
      <x:c r="B168" s="305" t="str">
        <x:v>P1-GAP005</x:v>
      </x:c>
      <x:c r="C168" s="305" t="str">
        <x:v>Simplification and standardisation of the framework for transmission of securities</x:v>
      </x:c>
      <x:c r="D168" s="305" t="str">
        <x:v>Processing timeline</x:v>
      </x:c>
      <x:c r="E168" s="305" t="str">
        <x:v>Complete transmission after receipt of complete documents within the prescribed service period.</x:v>
      </x:c>
      <x:c r="F168" s="305" t="str">
        <x:v>Listed company / RTA</x:v>
      </x:c>
      <x:c r="G168" s="305" t="str">
        <x:v>GATE|INVESTOR_SERVICE</x:v>
      </x:c>
      <x:c r="H168" s="305" t="str">
        <x:v>Listed securities</x:v>
      </x:c>
      <x:c r="I168" s="305" t="str">
        <x:v>Complete transmission documents received</x:v>
      </x:c>
      <x:c r="J168" s="305" t="str">
        <x:v>21 calendar days.</x:v>
      </x:c>
      <x:c r="K168" s="305" t="str">
        <x:v>Within 21 calendar days</x:v>
      </x:c>
      <x:c r="L168" s="305" t="str">
        <x:v>Investor service</x:v>
      </x:c>
      <x:c r="M168" s="305" t="str">
        <x:v>Start SLA clock at completeness and close with evidence.</x:v>
      </x:c>
      <x:c r="N168" s="305" t="str">
        <x:v>Pause/exception treatment must follow the circular.</x:v>
      </x:c>
      <x:c r="O168" s="305" t="str">
        <x:v>Effective 2026-08-22</x:v>
      </x:c>
      <x:c r="P168" s="305" t="str">
        <x:v>https://www.sebi.gov.in/legal/circulars/jul-2026/ease-of-doing-investment-and-ease-of-doing-business-simplification-and-standardisation-of-the-framework-for-transmission-of-securities_103030.html</x:v>
      </x:c>
      <x:c r="Q168" s="305" t="str">
        <x:v>High</x:v>
      </x:c>
      <x:c r="R168" s="305" t="str">
        <x:v>P2 MAPPED</x:v>
      </x:c>
      <x:c r="S168" s="305" t="str">
        <x:v>Validate evidence design and operating calendar</x:v>
      </x:c>
      <x:c r="T168" s="305" t="str">
        <x:f>IF(COUNTIF('P2 Source Disposition'!$A$5:$A$81,B168)&gt;0,"YES","NO")</x:f>
        <x:v>YES</x:v>
      </x:c>
      <x:c r="U168" s="305" t="str">
        <x:f>IF(COUNTIF($A$5:$A$176,A168)&gt;1,"DUPLICATE","")</x:f>
      </x:c>
    </x:row>
    <x:row r="169" ht="48" customHeight="1">
      <x:c r="A169" s="305" t="str">
        <x:v>P1-GAP005|Delay / rejection reasons</x:v>
      </x:c>
      <x:c r="B169" s="305" t="str">
        <x:v>P1-GAP005</x:v>
      </x:c>
      <x:c r="C169" s="305" t="str">
        <x:v>Simplification and standardisation of the framework for transmission of securities</x:v>
      </x:c>
      <x:c r="D169" s="305" t="str">
        <x:v>Delay / rejection reasons</x:v>
      </x:c>
      <x:c r="E169" s="305" t="str">
        <x:v>Communicate written reasons for delay or rejection of a transmission claim.</x:v>
      </x:c>
      <x:c r="F169" s="305" t="str">
        <x:v>Listed company / RTA</x:v>
      </x:c>
      <x:c r="G169" s="305" t="str">
        <x:v>GATE|INVESTOR_SERVICE</x:v>
      </x:c>
      <x:c r="H169" s="305" t="str">
        <x:v>Listed securities</x:v>
      </x:c>
      <x:c r="I169" s="305" t="str">
        <x:v>Claim delayed or rejected</x:v>
      </x:c>
      <x:c r="J169" s="305" t="str">
        <x:v>Reason must be specific and documented.</x:v>
      </x:c>
      <x:c r="K169" s="305" t="str">
        <x:v>When delay/rejection occurs</x:v>
      </x:c>
      <x:c r="L169" s="305" t="str">
        <x:v>Investor service</x:v>
      </x:c>
      <x:c r="M169" s="305" t="str">
        <x:v>Approve and issue reasoned communication and retain delivery proof.</x:v>
      </x:c>
      <x:c r="N169" s="305" t="str">
        <x:v>Does not substitute for timely processing.</x:v>
      </x:c>
      <x:c r="O169" s="305" t="str">
        <x:v>Effective 2026-08-22</x:v>
      </x:c>
      <x:c r="P169" s="305" t="str">
        <x:v>https://www.sebi.gov.in/legal/circulars/jul-2026/ease-of-doing-investment-and-ease-of-doing-business-simplification-and-standardisation-of-the-framework-for-transmission-of-securities_103030.html</x:v>
      </x:c>
      <x:c r="Q169" s="305" t="str">
        <x:v>High</x:v>
      </x:c>
      <x:c r="R169" s="305" t="str">
        <x:v>P2 MAPPED</x:v>
      </x:c>
      <x:c r="S169" s="305" t="str">
        <x:v>Validate evidence design and operating calendar</x:v>
      </x:c>
      <x:c r="T169" s="305" t="str">
        <x:f>IF(COUNTIF('P2 Source Disposition'!$A$5:$A$81,B169)&gt;0,"YES","NO")</x:f>
        <x:v>YES</x:v>
      </x:c>
      <x:c r="U169" s="305" t="str">
        <x:f>IF(COUNTIF($A$5:$A$176,A169)&gt;1,"DUPLICATE","")</x:f>
      </x:c>
    </x:row>
    <x:row r="170" ht="48" customHeight="1">
      <x:c r="A170" s="305" t="str">
        <x:v>P1-GAP005|Survivorship claim</x:v>
      </x:c>
      <x:c r="B170" s="305" t="str">
        <x:v>P1-GAP005</x:v>
      </x:c>
      <x:c r="C170" s="305" t="str">
        <x:v>Simplification and standardisation of the framework for transmission of securities</x:v>
      </x:c>
      <x:c r="D170" s="305" t="str">
        <x:v>Survivorship claim</x:v>
      </x:c>
      <x:c r="E170" s="305" t="str">
        <x:v>For a valid survivorship claim, require only the death certificate subject to the issuer's articles and the circular conditions.</x:v>
      </x:c>
      <x:c r="F170" s="305" t="str">
        <x:v>Listed company / RTA</x:v>
      </x:c>
      <x:c r="G170" s="305" t="str">
        <x:v>GATE|INVESTOR_SERVICE</x:v>
      </x:c>
      <x:c r="H170" s="305" t="str">
        <x:v>Joint holding with survivorship</x:v>
      </x:c>
      <x:c r="I170" s="305" t="str">
        <x:v>Death of joint holder</x:v>
      </x:c>
      <x:c r="J170" s="305" t="str">
        <x:v>No additional transmission documentation beyond death certificate, subject to stated conditions.</x:v>
      </x:c>
      <x:c r="K170" s="305" t="str">
        <x:v>At claim processing</x:v>
      </x:c>
      <x:c r="L170" s="305" t="str">
        <x:v>Investor service</x:v>
      </x:c>
      <x:c r="M170" s="305" t="str">
        <x:v>Verify holding mode/articles and avoid excess-document demand.</x:v>
      </x:c>
      <x:c r="N170" s="305" t="str">
        <x:v>Only survivorship route.</x:v>
      </x:c>
      <x:c r="O170" s="305" t="str">
        <x:v>Effective 2026-08-22</x:v>
      </x:c>
      <x:c r="P170" s="305" t="str">
        <x:v>https://www.sebi.gov.in/legal/circulars/jul-2026/ease-of-doing-investment-and-ease-of-doing-business-simplification-and-standardisation-of-the-framework-for-transmission-of-securities_103030.html</x:v>
      </x:c>
      <x:c r="Q170" s="305" t="str">
        <x:v>High</x:v>
      </x:c>
      <x:c r="R170" s="305" t="str">
        <x:v>P2 MAPPED</x:v>
      </x:c>
      <x:c r="S170" s="305" t="str">
        <x:v>Validate evidence design and operating calendar</x:v>
      </x:c>
      <x:c r="T170" s="305" t="str">
        <x:f>IF(COUNTIF('P2 Source Disposition'!$A$5:$A$81,B170)&gt;0,"YES","NO")</x:f>
        <x:v>YES</x:v>
      </x:c>
      <x:c r="U170" s="305" t="str">
        <x:f>IF(COUNTIF($A$5:$A$176,A170)&gt;1,"DUPLICATE","")</x:f>
      </x:c>
    </x:row>
    <x:row r="171" ht="48" customHeight="1">
      <x:c r="A171" s="305" t="str">
        <x:v>P1-GAP005|Physical-to-demat credit</x:v>
      </x:c>
      <x:c r="B171" s="305" t="str">
        <x:v>P1-GAP005</x:v>
      </x:c>
      <x:c r="C171" s="305" t="str">
        <x:v>Simplification and standardisation of the framework for transmission of securities</x:v>
      </x:c>
      <x:c r="D171" s="305" t="str">
        <x:v>Physical-to-demat credit</x:v>
      </x:c>
      <x:c r="E171" s="305" t="str">
        <x:v>Complete transmission of physical securities through direct credit to the claimant's demat account.</x:v>
      </x:c>
      <x:c r="F171" s="305" t="str">
        <x:v>Listed company / RTA</x:v>
      </x:c>
      <x:c r="G171" s="305" t="str">
        <x:v>GATE|INVESTOR_SERVICE</x:v>
      </x:c>
      <x:c r="H171" s="305" t="str">
        <x:v>Physical securities</x:v>
      </x:c>
      <x:c r="I171" s="305" t="str">
        <x:v>Transmission approved</x:v>
      </x:c>
      <x:c r="J171" s="305" t="str">
        <x:v>Demat account required under the framework.</x:v>
      </x:c>
      <x:c r="K171" s="305" t="str">
        <x:v>At transmission completion</x:v>
      </x:c>
      <x:c r="L171" s="305" t="str">
        <x:v>Investor service</x:v>
      </x:c>
      <x:c r="M171" s="305" t="str">
        <x:v>Validate demat details and reconcile direct credit.</x:v>
      </x:c>
      <x:c r="N171" s="305" t="str">
        <x:v>No new physical certificate route unless current law permits.</x:v>
      </x:c>
      <x:c r="O171" s="305" t="str">
        <x:v>Effective 2026-08-22</x:v>
      </x:c>
      <x:c r="P171" s="305" t="str">
        <x:v>https://www.sebi.gov.in/legal/circulars/jul-2026/ease-of-doing-investment-and-ease-of-doing-business-simplification-and-standardisation-of-the-framework-for-transmission-of-securities_103030.html</x:v>
      </x:c>
      <x:c r="Q171" s="305" t="str">
        <x:v>High</x:v>
      </x:c>
      <x:c r="R171" s="305" t="str">
        <x:v>P2 MAPPED</x:v>
      </x:c>
      <x:c r="S171" s="305" t="str">
        <x:v>Validate evidence design and operating calendar</x:v>
      </x:c>
      <x:c r="T171" s="305" t="str">
        <x:f>IF(COUNTIF('P2 Source Disposition'!$A$5:$A$81,B171)&gt;0,"YES","NO")</x:f>
        <x:v>YES</x:v>
      </x:c>
      <x:c r="U171" s="305" t="str">
        <x:f>IF(COUNTIF($A$5:$A$176,A171)&gt;1,"DUPLICATE","")</x:f>
      </x:c>
    </x:row>
    <x:row r="172" ht="48" customHeight="1">
      <x:c r="A172" s="305" t="str">
        <x:v>P1-GAP005|Implementation reporting</x:v>
      </x:c>
      <x:c r="B172" s="305" t="str">
        <x:v>P1-GAP005</x:v>
      </x:c>
      <x:c r="C172" s="305" t="str">
        <x:v>Simplification and standardisation of the framework for transmission of securities</x:v>
      </x:c>
      <x:c r="D172" s="305" t="str">
        <x:v>Implementation reporting</x:v>
      </x:c>
      <x:c r="E172" s="305" t="str">
        <x:v>Submit the prescribed monthly implementation reports to SEBI for the initial reporting period.</x:v>
      </x:c>
      <x:c r="F172" s="305" t="str">
        <x:v>Listed company / RTA as directed</x:v>
      </x:c>
      <x:c r="G172" s="305" t="str">
        <x:v>GATE|INVESTOR_SERVICE</x:v>
      </x:c>
      <x:c r="H172" s="305" t="str">
        <x:v>Listed securities</x:v>
      </x:c>
      <x:c r="I172" s="305" t="str">
        <x:v>Framework effective</x:v>
      </x:c>
      <x:c r="J172" s="305" t="str">
        <x:v>Monthly reporting for six months in prescribed manner.</x:v>
      </x:c>
      <x:c r="K172" s="305" t="str">
        <x:v>Monthly for six months from effective implementation</x:v>
      </x:c>
      <x:c r="L172" s="305" t="str">
        <x:v>Investor service</x:v>
      </x:c>
      <x:c r="M172" s="305" t="str">
        <x:v>Compile volumes, aging and outcomes and submit by prescribed channel.</x:v>
      </x:c>
      <x:c r="N172" s="305" t="str">
        <x:v>Time-limited reporting; confirm allocation between issuer and RTA.</x:v>
      </x:c>
      <x:c r="O172" s="305" t="str">
        <x:v>Effective 2026-08-22</x:v>
      </x:c>
      <x:c r="P172" s="305" t="str">
        <x:v>https://www.sebi.gov.in/legal/circulars/jul-2026/ease-of-doing-investment-and-ease-of-doing-business-simplification-and-standardisation-of-the-framework-for-transmission-of-securities_103030.html</x:v>
      </x:c>
      <x:c r="Q172" s="305" t="str">
        <x:v>High</x:v>
      </x:c>
      <x:c r="R172" s="305" t="str">
        <x:v>P2 MAPPED</x:v>
      </x:c>
      <x:c r="S172" s="305" t="str">
        <x:v>Validate evidence design and operating calendar</x:v>
      </x:c>
      <x:c r="T172" s="305" t="str">
        <x:f>IF(COUNTIF('P2 Source Disposition'!$A$5:$A$81,B172)&gt;0,"YES","NO")</x:f>
        <x:v>YES</x:v>
      </x:c>
      <x:c r="U172" s="305" t="str">
        <x:f>IF(COUNTIF($A$5:$A$176,A172)&gt;1,"DUPLICATE","")</x:f>
      </x:c>
    </x:row>
    <x:row r="173" ht="48" customHeight="1">
      <x:c r="A173" s="305" t="str">
        <x:v>CAP-LAW285|SCORES registration/interface</x:v>
      </x:c>
      <x:c r="B173" s="305" t="str">
        <x:v>CAP-LAW285</x:v>
      </x:c>
      <x:c r="C173" s="305" t="str">
        <x:v>Redressal of investor grievances through SCORES and linking to ODR, as operationalised through SCORES 2.0</x:v>
      </x:c>
      <x:c r="D173" s="305" t="str">
        <x:v>SCORES registration/interface</x:v>
      </x:c>
      <x:c r="E173" s="305" t="str">
        <x:v>Maintain the listed entity's active SCORES interface and authorised users.</x:v>
      </x:c>
      <x:c r="F173" s="305" t="str">
        <x:v>Listed company</x:v>
      </x:c>
      <x:c r="G173" s="305" t="str">
        <x:v>GATE|INVESTOR_SERVICE</x:v>
      </x:c>
      <x:c r="H173" s="305" t="str">
        <x:v>All listed securities</x:v>
      </x:c>
      <x:c r="I173" s="305" t="str">
        <x:v>Entity remains within SCORES</x:v>
      </x:c>
      <x:c r="J173" s="305" t="str">
        <x:v>Apply current SCORES 2.0 registration and user-control requirements.</x:v>
      </x:c>
      <x:c r="K173" s="305" t="str">
        <x:v>Continuous</x:v>
      </x:c>
      <x:c r="L173" s="305" t="str">
        <x:v>Grievance redressal</x:v>
      </x:c>
      <x:c r="M173" s="305" t="str">
        <x:v>Control access, contact details and daily queue monitoring.</x:v>
      </x:c>
      <x:c r="N173" s="305" t="str">
        <x:v>Intermediary-specific SCORES duties remain role-bound.</x:v>
      </x:c>
      <x:c r="O173" s="305" t="str">
        <x:v>Current as of 2026-09-06</x:v>
      </x:c>
      <x:c r="P173" s="305" t="str">
        <x:v>https://scores.sebi.gov.in/</x:v>
      </x:c>
      <x:c r="Q173" s="305" t="str">
        <x:v>High</x:v>
      </x:c>
      <x:c r="R173" s="305" t="str">
        <x:v>P2 MAPPED</x:v>
      </x:c>
      <x:c r="S173" s="305" t="str">
        <x:v>Validate evidence design and operating calendar</x:v>
      </x:c>
      <x:c r="T173" s="305" t="str">
        <x:f>IF(COUNTIF('P2 Source Disposition'!$A$5:$A$81,B173)&gt;0,"YES","NO")</x:f>
        <x:v>YES</x:v>
      </x:c>
      <x:c r="U173" s="305" t="str">
        <x:f>IF(COUNTIF($A$5:$A$176,A173)&gt;1,"DUPLICATE","")</x:f>
      </x:c>
    </x:row>
    <x:row r="174" ht="48" customHeight="1">
      <x:c r="A174" s="305" t="str">
        <x:v>CAP-LAW285|SCORES complaint handling</x:v>
      </x:c>
      <x:c r="B174" s="305" t="str">
        <x:v>CAP-LAW285</x:v>
      </x:c>
      <x:c r="C174" s="305" t="str">
        <x:v>Redressal of investor grievances through SCORES and linking to ODR, as operationalised through SCORES 2.0</x:v>
      </x:c>
      <x:c r="D174" s="305" t="str">
        <x:v>SCORES complaint handling</x:v>
      </x:c>
      <x:c r="E174" s="305" t="str">
        <x:v>Respond to and resolve investor complaints on SCORES within the current process and timeline.</x:v>
      </x:c>
      <x:c r="F174" s="305" t="str">
        <x:v>Listed company</x:v>
      </x:c>
      <x:c r="G174" s="305" t="str">
        <x:v>GATE|INVESTOR_SERVICE</x:v>
      </x:c>
      <x:c r="H174" s="305" t="str">
        <x:v>All listed securities</x:v>
      </x:c>
      <x:c r="I174" s="305" t="str">
        <x:v>Complaint is routed to entity</x:v>
      </x:c>
      <x:c r="J174" s="305" t="str">
        <x:v>Apply Action Taken Report, review and escalation stages then in force.</x:v>
      </x:c>
      <x:c r="K174" s="305" t="str">
        <x:v>Per complaint</x:v>
      </x:c>
      <x:c r="L174" s="305" t="str">
        <x:v>Grievance redressal</x:v>
      </x:c>
      <x:c r="M174" s="305" t="str">
        <x:v>Investigate, resolve, upload response and retain evidence.</x:v>
      </x:c>
      <x:c r="N174" s="305" t="str">
        <x:v>P3 must validate current service timelines and escalation states.</x:v>
      </x:c>
      <x:c r="O174" s="305" t="str">
        <x:v>Current as of 2026-09-06</x:v>
      </x:c>
      <x:c r="P174" s="305" t="str">
        <x:v>https://scores.sebi.gov.in/</x:v>
      </x:c>
      <x:c r="Q174" s="305" t="str">
        <x:v>High</x:v>
      </x:c>
      <x:c r="R174" s="305" t="str">
        <x:v>P2 MAPPED</x:v>
      </x:c>
      <x:c r="S174" s="305" t="str">
        <x:v>Validate evidence design and operating calendar</x:v>
      </x:c>
      <x:c r="T174" s="305" t="str">
        <x:f>IF(COUNTIF('P2 Source Disposition'!$A$5:$A$81,B174)&gt;0,"YES","NO")</x:f>
        <x:v>YES</x:v>
      </x:c>
      <x:c r="U174" s="305" t="str">
        <x:f>IF(COUNTIF($A$5:$A$176,A174)&gt;1,"DUPLICATE","")</x:f>
      </x:c>
    </x:row>
    <x:row r="175" ht="48" customHeight="1">
      <x:c r="A175" s="305" t="str">
        <x:v>CAP-LAW099|ODR participation</x:v>
      </x:c>
      <x:c r="B175" s="305" t="str">
        <x:v>CAP-LAW099</x:v>
      </x:c>
      <x:c r="C175" s="305" t="str">
        <x:v>SEBI Online Resolution of Disputes in the Indian Securities Market framework, as amended</x:v>
      </x:c>
      <x:c r="D175" s="305" t="str">
        <x:v>ODR participation</x:v>
      </x:c>
      <x:c r="E175" s="305" t="str">
        <x:v>Participate in the online dispute resolution process when an eligible dispute escalates from the direct/SCORES route.</x:v>
      </x:c>
      <x:c r="F175" s="305" t="str">
        <x:v>Listed company / market participant</x:v>
      </x:c>
      <x:c r="G175" s="305" t="str">
        <x:v>GATE|INVESTOR_SERVICE</x:v>
      </x:c>
      <x:c r="H175" s="305" t="str">
        <x:v>Covered securities dispute</x:v>
      </x:c>
      <x:c r="I175" s="305" t="str">
        <x:v>ODR escalation/notice received</x:v>
      </x:c>
      <x:c r="J175" s="305" t="str">
        <x:v>Apply admissibility, limitation, conciliation/arbitration and fee provisions.</x:v>
      </x:c>
      <x:c r="K175" s="305" t="str">
        <x:v>At each ODR stage</x:v>
      </x:c>
      <x:c r="L175" s="305" t="str">
        <x:v>Dispute resolution</x:v>
      </x:c>
      <x:c r="M175" s="305" t="str">
        <x:v>Acknowledge, submit records, attend proceedings and track outcome.</x:v>
      </x:c>
      <x:c r="N175" s="305" t="str">
        <x:v>No ODR row activates absent an eligible dispute.</x:v>
      </x:c>
      <x:c r="O175" s="305" t="str">
        <x:v>Current as of 2026-09-06</x:v>
      </x:c>
      <x:c r="P175" s="305" t="str">
        <x:v>https://www.sebi.gov.in/legal/master-circulars/dec-2023/master-circular-for-online-resolution-of-disputes-in-the-indian-securities-market_80236.html</x:v>
      </x:c>
      <x:c r="Q175" s="305" t="str">
        <x:v>High</x:v>
      </x:c>
      <x:c r="R175" s="305" t="str">
        <x:v>P2 MAPPED</x:v>
      </x:c>
      <x:c r="S175" s="305" t="str">
        <x:v>Validate evidence design and operating calendar</x:v>
      </x:c>
      <x:c r="T175" s="305" t="str">
        <x:f>IF(COUNTIF('P2 Source Disposition'!$A$5:$A$81,B175)&gt;0,"YES","NO")</x:f>
        <x:v>YES</x:v>
      </x:c>
      <x:c r="U175" s="305" t="str">
        <x:f>IF(COUNTIF($A$5:$A$176,A175)&gt;1,"DUPLICATE","")</x:f>
      </x:c>
    </x:row>
    <x:row r="176" ht="48" customHeight="1">
      <x:c r="A176" s="306" t="str">
        <x:v>CAP-LAW099|ODR outcome</x:v>
      </x:c>
      <x:c r="B176" s="306" t="str">
        <x:v>CAP-LAW099</x:v>
      </x:c>
      <x:c r="C176" s="306" t="str">
        <x:v>SEBI Online Resolution of Disputes in the Indian Securities Market framework, as amended</x:v>
      </x:c>
      <x:c r="D176" s="306" t="str">
        <x:v>ODR outcome</x:v>
      </x:c>
      <x:c r="E176" s="306" t="str">
        <x:v>Implement a binding settlement, award or direction and preserve closure evidence, subject to lawful challenge rights.</x:v>
      </x:c>
      <x:c r="F176" s="306" t="str">
        <x:v>Listed company / market participant</x:v>
      </x:c>
      <x:c r="G176" s="306" t="str">
        <x:v>GATE|INVESTOR_SERVICE</x:v>
      </x:c>
      <x:c r="H176" s="306" t="str">
        <x:v>Covered securities dispute</x:v>
      </x:c>
      <x:c r="I176" s="306" t="str">
        <x:v>Settlement/award/direction issued</x:v>
      </x:c>
      <x:c r="J176" s="306" t="str">
        <x:v>Apply payment/deposit and challenge framework.</x:v>
      </x:c>
      <x:c r="K176" s="306" t="str">
        <x:v>Within outcome-specific deadline</x:v>
      </x:c>
      <x:c r="L176" s="306" t="str">
        <x:v>Dispute resolution</x:v>
      </x:c>
      <x:c r="M176" s="306" t="str">
        <x:v>Approve performance/challenge decision and document closure.</x:v>
      </x:c>
      <x:c r="N176" s="306" t="str">
        <x:v>Legal strategy remains case-specific.</x:v>
      </x:c>
      <x:c r="O176" s="306" t="str">
        <x:v>Current as of 2026-09-06</x:v>
      </x:c>
      <x:c r="P176" s="306" t="str">
        <x:v>https://www.sebi.gov.in/legal/master-circulars/dec-2023/master-circular-for-online-resolution-of-disputes-in-the-indian-securities-market_80236.html</x:v>
      </x:c>
      <x:c r="Q176" s="306" t="str">
        <x:v>High</x:v>
      </x:c>
      <x:c r="R176" s="306" t="str">
        <x:v>P2 MAPPED</x:v>
      </x:c>
      <x:c r="S176" s="306" t="str">
        <x:v>Validate evidence design and operating calendar</x:v>
      </x:c>
      <x:c r="T176" s="306" t="str">
        <x:f>IF(COUNTIF('P2 Source Disposition'!$A$5:$A$81,B176)&gt;0,"YES","NO")</x:f>
        <x:v>YES</x:v>
      </x:c>
      <x:c r="U176" s="306" t="str">
        <x:f>IF(COUNTIF($A$5:$A$176,A176)&gt;1,"DUPLICATE","")</x:f>
      </x:c>
    </x:row>
  </x:sheetData>
  <x:mergeCells>
    <x:mergeCell ref="A1:U1"/>
    <x:mergeCell ref="A2:U2"/>
  </x:mergeCells>
  <x:conditionalFormatting sqref="T5:T176">
    <x:cfRule type="containsText" dxfId="27" priority="1" operator="containsText" text="NO"/>
  </x:conditionalFormatting>
  <x:conditionalFormatting sqref="U5:U176">
    <x:cfRule type="containsText" dxfId="28" priority="2" operator="containsText" text="DUPLICATE"/>
  </x:conditionalFormatting>
  <x:conditionalFormatting sqref="R5:R176">
    <x:cfRule type="containsText" dxfId="29" priority="3" operator="containsText" text="MAPPED"/>
  </x:conditionalFormatting>
  <x:dataValidations count="2">
    <x:dataValidation type="list" sqref="Q5:Q176">
      <x:formula1>"High,Medium-High,Medium,Needs legal review"</x:formula1>
    </x:dataValidation>
    <x:dataValidation type="list" sqref="R5:R176">
      <x:formula1>"P2 MAPPED,P2 HOLD,P2 EXCLUDED"</x:formula1>
    </x:dataValidation>
  </x:dataValidations>
  <x:pageMargins left="0.7" right="0.7" top="0.75" bottom="0.75" header="0.3" footer="0.3"/>
  <x:tableParts count="1">
    <x:tablePart xmlns:r="http://schemas.openxmlformats.org/officeDocument/2006/relationships" r:id="Rbd4990cd55394338"/>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26" hidden="0" customWidth="1"/>
    <x:col min="2" max="2" width="34" hidden="0" customWidth="1"/>
    <x:col min="3" max="3" width="52" hidden="0" customWidth="1"/>
    <x:col min="4" max="4" width="54" hidden="0" customWidth="1"/>
    <x:col min="5" max="5" width="62" hidden="0" customWidth="1"/>
    <x:col min="6" max="6" width="38" hidden="0" customWidth="1"/>
  </x:cols>
  <x:sheetData>
    <x:row r="1" ht="30" customHeight="1">
      <x:c r="A1" s="208" t="str">
        <x:v>P-2 Applicability Rulebook</x:v>
      </x:c>
      <x:c r="B1" s="208" t="str">
        <x:v>P-2 Applicability Rulebook</x:v>
      </x:c>
      <x:c r="C1" s="208" t="str">
        <x:v>P-2 Applicability Rulebook</x:v>
      </x:c>
      <x:c r="D1" s="208" t="str">
        <x:v>P-2 Applicability Rulebook</x:v>
      </x:c>
      <x:c r="E1" s="208" t="str">
        <x:v>P-2 Applicability Rulebook</x:v>
      </x:c>
      <x:c r="F1" s="208" t="str">
        <x:v>P-2 Applicability Rulebook</x:v>
      </x:c>
    </x:row>
    <x:row r="2" ht="38" customHeight="1">
      <x:c r="A2" s="212" t="str">
        <x:v>Human-readable control logic for assembling the runtime workbook. These are working gates, not software code or production IDs. Every decision must be evidenced from entity, security, role and event facts.</x:v>
      </x:c>
      <x:c r="B2" s="212" t="str">
        <x:v>Human-readable control logic for assembling the runtime workbook. These are working gates, not software code or production IDs. Every decision must be evidenced from entity, security, role and event facts.</x:v>
      </x:c>
      <x:c r="C2" s="212" t="str">
        <x:v>Human-readable control logic for assembling the runtime workbook. These are working gates, not software code or production IDs. Every decision must be evidenced from entity, security, role and event facts.</x:v>
      </x:c>
      <x:c r="D2" s="212" t="str">
        <x:v>Human-readable control logic for assembling the runtime workbook. These are working gates, not software code or production IDs. Every decision must be evidenced from entity, security, role and event facts.</x:v>
      </x:c>
      <x:c r="E2" s="212" t="str">
        <x:v>Human-readable control logic for assembling the runtime workbook. These are working gates, not software code or production IDs. Every decision must be evidenced from entity, security, role and event facts.</x:v>
      </x:c>
      <x:c r="F2" s="212" t="str">
        <x:v>Human-readable control logic for assembling the runtime workbook. These are working gates, not software code or production IDs. Every decision must be evidenced from entity, security, role and event facts.</x:v>
      </x:c>
    </x:row>
    <x:row r="3" ht="48" customHeight="1"/>
    <x:row r="4" ht="38" customHeight="1">
      <x:c r="A4" s="221" t="str">
        <x:v>Working Gate Key</x:v>
      </x:c>
      <x:c r="B4" s="296" t="str">
        <x:v>Scenario</x:v>
      </x:c>
      <x:c r="C4" s="296" t="str">
        <x:v>Logical Test</x:v>
      </x:c>
      <x:c r="D4" s="296" t="str">
        <x:v>Load Action</x:v>
      </x:c>
      <x:c r="E4" s="296" t="str">
        <x:v>Boundary / Exclusion</x:v>
      </x:c>
      <x:c r="F4" s="222" t="str">
        <x:v>Required Evidence</x:v>
      </x:c>
    </x:row>
    <x:row r="5" ht="48" customHeight="1">
      <x:c r="A5" s="26" t="str">
        <x:v>GATE|UNLISTED</x:v>
      </x:c>
      <x:c r="B5" s="26" t="str">
        <x:v>Completely unlisted entity</x:v>
      </x:c>
      <x:c r="C5" s="26" t="str">
        <x:v>LISTED_SPECIFIED=N AND LISTED_DEBT=N AND PROPOSED_ISSUE=N</x:v>
      </x:c>
      <x:c r="D5" s="26" t="str">
        <x:v>Do not load the SEBI listed-entity overlay.</x:v>
      </x:c>
      <x:c r="E5" s="26" t="str">
        <x:v>Common Corporate Core + sector dataset only; separately regulated roles remain independently gated.</x:v>
      </x:c>
      <x:c r="F5" s="26" t="str">
        <x:v>N/A</x:v>
      </x:c>
    </x:row>
    <x:row r="6" ht="48" customHeight="1">
      <x:c r="A6" s="27" t="str">
        <x:v>GATE|EQUITY_MAIN</x:v>
      </x:c>
      <x:c r="B6" s="27" t="str">
        <x:v>Main-board specified securities</x:v>
      </x:c>
      <x:c r="C6" s="27" t="str">
        <x:v>LISTED_SPECIFIED=Y AND SME=N</x:v>
      </x:c>
      <x:c r="D6" s="27" t="str">
        <x:v>Load equity LODR, PIT, PFUTP, SCRR/MPS and investor-interface rows.</x:v>
      </x:c>
      <x:c r="E6" s="27" t="str">
        <x:v>Issue/action modules remain event-gated.</x:v>
      </x:c>
      <x:c r="F6" s="27" t="str">
        <x:v>Entity master + exchange listing record</x:v>
      </x:c>
    </x:row>
    <x:row r="7" ht="48" customHeight="1">
      <x:c r="A7" s="27" t="str">
        <x:v>GATE|EQUITY_SME</x:v>
      </x:c>
      <x:c r="B7" s="27" t="str">
        <x:v>SME specified securities</x:v>
      </x:c>
      <x:c r="C7" s="27" t="str">
        <x:v>LISTED_SPECIFIED=Y AND SME=Y</x:v>
      </x:c>
      <x:c r="D7" s="27" t="str">
        <x:v>Load equity rows subject to SME-specific applicability, exemptions and thresholds.</x:v>
      </x:c>
      <x:c r="E7" s="27" t="str">
        <x:v>Never assume main-board governance provisions without the current LODR applicability test.</x:v>
      </x:c>
      <x:c r="F7" s="27" t="str">
        <x:v>Exchange segment record</x:v>
      </x:c>
    </x:row>
    <x:row r="8" ht="48" customHeight="1">
      <x:c r="A8" s="27" t="str">
        <x:v>GATE|DEBT</x:v>
      </x:c>
      <x:c r="B8" s="27" t="str">
        <x:v>Listed NCS / NCRPS / debt</x:v>
      </x:c>
      <x:c r="C8" s="27" t="str">
        <x:v>LISTED_DEBT=Y</x:v>
      </x:c>
      <x:c r="D8" s="27" t="str">
        <x:v>Load NCS issue/listing and continuous debt LODR rows applicable to the instrument.</x:v>
      </x:c>
      <x:c r="E8" s="27" t="str">
        <x:v>Does not by itself activate the full specified-securities chapter.</x:v>
      </x:c>
      <x:c r="F8" s="27" t="str">
        <x:v>ISIN + listing approval</x:v>
      </x:c>
    </x:row>
    <x:row r="9" ht="48" customHeight="1">
      <x:c r="A9" s="27" t="str">
        <x:v>GATE|HVDLE</x:v>
      </x:c>
      <x:c r="B9" s="27" t="str">
        <x:v>High-value debt listed entity</x:v>
      </x:c>
      <x:c r="C9" s="27" t="str">
        <x:v>LISTED_DEBT=Y AND HVDLE_TEST=Y</x:v>
      </x:c>
      <x:c r="D9" s="27" t="str">
        <x:v>Add the debt corporate-governance overlay specified by current LODR provisions.</x:v>
      </x:c>
      <x:c r="E9" s="27" t="str">
        <x:v>Threshold, measurement date, transition and exemptions must be evidenced in P3.</x:v>
      </x:c>
      <x:c r="F9" s="27" t="str">
        <x:v>Audited outstanding debt + current rule</x:v>
      </x:c>
    </x:row>
    <x:row r="10" ht="48" customHeight="1">
      <x:c r="A10" s="27" t="str">
        <x:v>GATE|SDI_SR_CP</x:v>
      </x:c>
      <x:c r="B10" s="27" t="str">
        <x:v>SDI / security receipt / commercial paper</x:v>
      </x:c>
      <x:c r="C10" s="27" t="str">
        <x:v>SECURITY_CLASS IN {SDI,SR,CP}</x:v>
      </x:c>
      <x:c r="D10" s="27" t="str">
        <x:v>Load only the instrument-specific issue, listing and continuous-disclosure rows.</x:v>
      </x:c>
      <x:c r="E10" s="27" t="str">
        <x:v>Special purpose entity/trustee duties are not generic corporate duties.</x:v>
      </x:c>
      <x:c r="F10" s="27" t="str">
        <x:v>Instrument taxonomy + ISIN</x:v>
      </x:c>
    </x:row>
    <x:row r="11" ht="48" customHeight="1">
      <x:c r="A11" s="27" t="str">
        <x:v>GATE|PROPOSED_ISSUE</x:v>
      </x:c>
      <x:c r="B11" s="27" t="str">
        <x:v>Proposed listing or issue</x:v>
      </x:c>
      <x:c r="C11" s="27" t="str">
        <x:v>PROPOSED_ISSUE=Y</x:v>
      </x:c>
      <x:c r="D11" s="27" t="str">
        <x:v>Load the relevant ICDR or NCS issue module for the selected route.</x:v>
      </x:c>
      <x:c r="E11" s="27" t="str">
        <x:v>No issue-route row applies until the route and security class are identified.</x:v>
      </x:c>
      <x:c r="F11" s="27" t="str">
        <x:v>Board proposal + transaction mandate</x:v>
      </x:c>
    </x:row>
    <x:row r="12" ht="48" customHeight="1">
      <x:c r="A12" s="27" t="str">
        <x:v>GATE|CORP_ACTION</x:v>
      </x:c>
      <x:c r="B12" s="27" t="str">
        <x:v>Corporate action</x:v>
      </x:c>
      <x:c r="C12" s="27" t="str">
        <x:v>ACTION_TYPE IN {BUYBACK,DELISTING,SBEB,SWEAT_EQUITY}</x:v>
      </x:c>
      <x:c r="D12" s="27" t="str">
        <x:v>Load the matching event module from approval through closure.</x:v>
      </x:c>
      <x:c r="E12" s="27" t="str">
        <x:v>The module is event-only and must not create recurring frequencies.</x:v>
      </x:c>
      <x:c r="F12" s="27" t="str">
        <x:v>Board papers + event record</x:v>
      </x:c>
    </x:row>
    <x:row r="13" ht="48" customHeight="1">
      <x:c r="A13" s="27" t="str">
        <x:v>GATE|TAKEOVER</x:v>
      </x:c>
      <x:c r="B13" s="27" t="str">
        <x:v>Open offer / acquisition event</x:v>
      </x:c>
      <x:c r="C13" s="27" t="str">
        <x:v>SAST_EVENT=Y OR COMPANY_AS_ACQUIRER=Y</x:v>
      </x:c>
      <x:c r="D13" s="27" t="str">
        <x:v>Load target-company duties and, separately, company-as-acquirer duties.</x:v>
      </x:c>
      <x:c r="E13" s="27" t="str">
        <x:v>Acquirer/promoter duties are not reclassified as issuer duties.</x:v>
      </x:c>
      <x:c r="F13" s="27" t="str">
        <x:v>Deal facts + shareholding movement</x:v>
      </x:c>
    </x:row>
    <x:row r="14" ht="48" customHeight="1">
      <x:c r="A14" s="27" t="str">
        <x:v>GATE|MATERIAL_SUB</x:v>
      </x:c>
      <x:c r="B14" s="27" t="str">
        <x:v>Material unlisted subsidiary</x:v>
      </x:c>
      <x:c r="C14" s="27" t="str">
        <x:v>MATERIAL_UNLISTED_SUB=Y</x:v>
      </x:c>
      <x:c r="D14" s="27" t="str">
        <x:v>Load only LODR 24/24A flow-down rows identified in this workbook.</x:v>
      </x:c>
      <x:c r="E14" s="27" t="str">
        <x:v>The subsidiary does not become a listed entity by this gate.</x:v>
      </x:c>
      <x:c r="F14" s="27" t="str">
        <x:v>Materiality calculation + subsidiary register</x:v>
      </x:c>
    </x:row>
    <x:row r="15" ht="48" customHeight="1">
      <x:c r="A15" s="27" t="str">
        <x:v>GATE|INVESTOR_SERVICE</x:v>
      </x:c>
      <x:c r="B15" s="27" t="str">
        <x:v>Investor service / grievance</x:v>
      </x:c>
      <x:c r="C15" s="27" t="str">
        <x:v>INVESTOR_REQUEST=Y OR GRIEVANCE=Y</x:v>
      </x:c>
      <x:c r="D15" s="27" t="str">
        <x:v>Load request-specific transfer, demat, transmission, SCORES or ODR rows.</x:v>
      </x:c>
      <x:c r="E15" s="27" t="str">
        <x:v>RTA operational work may support the issuer; intermediary governance stays outside this overlay.</x:v>
      </x:c>
      <x:c r="F15" s="27" t="str">
        <x:v>Service-request / complaint record</x:v>
      </x:c>
    </x:row>
    <x:row r="16" ht="48" customHeight="1">
      <x:c r="A16" s="27" t="str">
        <x:v>GATE|GREEN_DEBT</x:v>
      </x:c>
      <x:c r="B16" s="27" t="str">
        <x:v>Green debt issue</x:v>
      </x:c>
      <x:c r="C16" s="27" t="str">
        <x:v>PROPOSED_GREEN_DEBT=Y</x:v>
      </x:c>
      <x:c r="D16" s="27" t="str">
        <x:v>Add green-debt use-of-proceeds, disclosure and independent-reviewer controls.</x:v>
      </x:c>
      <x:c r="E16" s="27" t="str">
        <x:v>Other ESG debt labels require their own current framework test.</x:v>
      </x:c>
      <x:c r="F16" s="27" t="str">
        <x:v>Offer structure + label assessment</x:v>
      </x:c>
    </x:row>
    <x:row r="17" ht="48" customHeight="1">
      <x:c r="A17" s="27" t="str">
        <x:v>GATE|REGULATED_ROLE</x:v>
      </x:c>
      <x:c r="B17" s="27" t="str">
        <x:v>Separate SEBI-regulated role</x:v>
      </x:c>
      <x:c r="C17" s="27" t="str">
        <x:v>SEPARATE_SEBI_ROLE=Y</x:v>
      </x:c>
      <x:c r="D17" s="27" t="str">
        <x:v>Route to the role-bound Capital Markets workbook in addition to this overlay.</x:v>
      </x:c>
      <x:c r="E17" s="27" t="str">
        <x:v>Listing alone never activates intermediary, fund, MII, SSE, IFSCA or other role modules.</x:v>
      </x:c>
      <x:c r="F17" s="27" t="str">
        <x:v>SEBI registration / recognition record</x:v>
      </x:c>
    </x:row>
    <x:row r="18" ht="48" customHeight="1">
      <x:c r="A18" s="28" t="str">
        <x:v>GATE|LEGAL_EVENT</x:v>
      </x:c>
      <x:c r="B18" s="28" t="str">
        <x:v>SEBI inquiry / appeal / administrator event</x:v>
      </x:c>
      <x:c r="C18" s="28" t="str">
        <x:v>LEGAL_ENFORCEMENT_EVENT=Y</x:v>
      </x:c>
      <x:c r="D18" s="28" t="str">
        <x:v>Use the event/reference sources as legal-procedure references only.</x:v>
      </x:c>
      <x:c r="E18" s="28" t="str">
        <x:v>No recurring checklist is created from inquiry, appeal or refund-procedure rules.</x:v>
      </x:c>
      <x:c r="F18" s="28" t="str">
        <x:v>Notice / order / proceeding record</x:v>
      </x:c>
    </x:row>
  </x:sheetData>
  <x:mergeCells>
    <x:mergeCell ref="A1:F1"/>
    <x:mergeCell ref="A2:F2"/>
  </x:mergeCells>
  <x:conditionalFormatting sqref="D5:D18">
    <x:cfRule type="containsText" dxfId="30" priority="1" operator="containsText" text="Load"/>
    <x:cfRule type="containsText" dxfId="31" priority="2" operator="containsText" text="Do not"/>
  </x:conditionalFormatting>
  <x:pageMargins left="0.7" right="0.7" top="0.75" bottom="0.75" header="0.3" footer="0.3"/>
  <x:tableParts count="1">
    <x:tablePart xmlns:r="http://schemas.openxmlformats.org/officeDocument/2006/relationships" r:id="R3ea37f39ee4347cf"/>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60" hidden="0" customWidth="1"/>
    <x:col min="4" max="4" width="18" hidden="0" customWidth="1"/>
    <x:col min="5" max="5" width="68" hidden="0" customWidth="1"/>
    <x:col min="6" max="6" width="34" hidden="0" customWidth="1"/>
  </x:cols>
  <x:sheetData>
    <x:row r="1" ht="30" customHeight="1">
      <x:c r="A1" s="208" t="str">
        <x:v>P-2 Boundary Decisions</x:v>
      </x:c>
      <x:c r="B1" s="208" t="str">
        <x:v>P-2 Boundary Decisions</x:v>
      </x:c>
      <x:c r="C1" s="208" t="str">
        <x:v>P-2 Boundary Decisions</x:v>
      </x:c>
      <x:c r="D1" s="208" t="str">
        <x:v>P-2 Boundary Decisions</x:v>
      </x:c>
      <x:c r="E1" s="208" t="str">
        <x:v>P-2 Boundary Decisions</x:v>
      </x:c>
      <x:c r="F1" s="208" t="str">
        <x:v>P-2 Boundary Decisions</x:v>
      </x:c>
    </x:row>
    <x:row r="2" ht="38" customHeight="1">
      <x:c r="A2" s="212" t="str">
        <x:v>These decisions prevent cross-sector duplication and close the P-1 applicability holds. They govern interpretation of the atomic map.</x:v>
      </x:c>
      <x:c r="B2" s="212" t="str">
        <x:v>These decisions prevent cross-sector duplication and close the P-1 applicability holds. They govern interpretation of the atomic map.</x:v>
      </x:c>
      <x:c r="C2" s="212" t="str">
        <x:v>These decisions prevent cross-sector duplication and close the P-1 applicability holds. They govern interpretation of the atomic map.</x:v>
      </x:c>
      <x:c r="D2" s="212" t="str">
        <x:v>These decisions prevent cross-sector duplication and close the P-1 applicability holds. They govern interpretation of the atomic map.</x:v>
      </x:c>
      <x:c r="E2" s="212" t="str">
        <x:v>These decisions prevent cross-sector duplication and close the P-1 applicability holds. They govern interpretation of the atomic map.</x:v>
      </x:c>
      <x:c r="F2" s="212" t="str">
        <x:v>These decisions prevent cross-sector duplication and close the P-1 applicability holds. They govern interpretation of the atomic map.</x:v>
      </x:c>
    </x:row>
    <x:row r="3" ht="48" customHeight="1"/>
    <x:row r="4" ht="38" customHeight="1">
      <x:c r="A4" s="221" t="str">
        <x:v>Working Boundary Key</x:v>
      </x:c>
      <x:c r="B4" s="296" t="str">
        <x:v>Affected Scope</x:v>
      </x:c>
      <x:c r="C4" s="296" t="str">
        <x:v>Decision</x:v>
      </x:c>
      <x:c r="D4" s="296" t="str">
        <x:v>Status</x:v>
      </x:c>
      <x:c r="E4" s="296" t="str">
        <x:v>Implementation Rule</x:v>
      </x:c>
      <x:c r="F4" s="222" t="str">
        <x:v>Hold Link</x:v>
      </x:c>
    </x:row>
    <x:row r="5" ht="48" customHeight="1">
      <x:c r="A5" s="26" t="str">
        <x:v>BND|EQUITY_DEBT</x:v>
      </x:c>
      <x:c r="B5" s="26" t="str">
        <x:v>CAP-LAW053 / CAP-LAW090</x:v>
      </x:c>
      <x:c r="C5" s="26" t="str">
        <x:v>Equity specified-securities LODR and debt LODR are separate modules.</x:v>
      </x:c>
      <x:c r="D5" s="26" t="str">
        <x:v>Resolved</x:v>
      </x:c>
      <x:c r="E5" s="26" t="str">
        <x:v>Use GATE|EQUITY_MAIN/SME for Regs. 13-47 and GATE|DEBT for Regs. 50-62; add GATE|HVDLE only after its test.</x:v>
      </x:c>
      <x:c r="F5" s="26" t="str">
        <x:v>Closes SEBI-P0-H003</x:v>
      </x:c>
    </x:row>
    <x:row r="6" ht="48" customHeight="1">
      <x:c r="A6" s="27" t="str">
        <x:v>BND|ISSUER_RTA</x:v>
      </x:c>
      <x:c r="B6" s="27" t="str">
        <x:v>CAP-LAW048 / CAP-LAW095 / P1-GAP002-005</x:v>
      </x:c>
      <x:c r="C6" s="27" t="str">
        <x:v>Only direct issuer/listed-company duties enter this overlay.</x:v>
      </x:c>
      <x:c r="D6" s="27" t="str">
        <x:v>Resolved</x:v>
      </x:c>
      <x:c r="E6" s="27" t="str">
        <x:v>RTA/depository/DP governance stays role-bound; issuer service obligations are mapped through LODR and the three 2026 service circulars.</x:v>
      </x:c>
      <x:c r="F6" s="27" t="str">
        <x:v>Closes SEBI-P0-H004</x:v>
      </x:c>
    </x:row>
    <x:row r="7" ht="48" customHeight="1">
      <x:c r="A7" s="27" t="str">
        <x:v>BND|MATERIAL_SUB</x:v>
      </x:c>
      <x:c r="B7" s="27" t="str">
        <x:v>CAP-LAW053 Regs. 24/24A</x:v>
      </x:c>
      <x:c r="C7" s="27" t="str">
        <x:v>Material unlisted subsidiary flow-down is clause-specific.</x:v>
      </x:c>
      <x:c r="D7" s="27" t="str">
        <x:v>Resolved</x:v>
      </x:c>
      <x:c r="E7" s="27" t="str">
        <x:v>Map Reg. 24 board/audit/minutes/significant-transaction/disposal controls and Reg. 24A audit only; do not classify subsidiary as listed.</x:v>
      </x:c>
      <x:c r="F7" s="27" t="str">
        <x:v>Closes SEBI-P0-H007</x:v>
      </x:c>
    </x:row>
    <x:row r="8" ht="48" customHeight="1">
      <x:c r="A8" s="27" t="str">
        <x:v>BND|CAPITAL_MARKETS</x:v>
      </x:c>
      <x:c r="B8" s="27" t="str">
        <x:v>Capital Markets workbook</x:v>
      </x:c>
      <x:c r="C8" s="27" t="str">
        <x:v>Source IDs are used only for lineage in this overlay.</x:v>
      </x:c>
      <x:c r="D8" s="27" t="str">
        <x:v>Resolved</x:v>
      </x:c>
      <x:c r="E8" s="27" t="str">
        <x:v>Do not inherit existing collision groups or downstream IDs; separate registered-role content activates only through GATE|REGULATED_ROLE.</x:v>
      </x:c>
      <x:c r="F8" s="27" t="str">
        <x:v>Closes SEBI-P0-H009 for this overlay</x:v>
      </x:c>
    </x:row>
    <x:row r="9" ht="48" customHeight="1">
      <x:c r="A9" s="27" t="str">
        <x:v>BND|ENABLING_LAWS</x:v>
      </x:c>
      <x:c r="B9" s="27" t="str">
        <x:v>CAP-LAW001 / 002 / 004</x:v>
      </x:c>
      <x:c r="C9" s="27" t="str">
        <x:v>Enabling statutes do not create duplicate operational rows.</x:v>
      </x:c>
      <x:c r="D9" s="27" t="str">
        <x:v>Controlled</x:v>
      </x:c>
      <x:c r="E9" s="27" t="str">
        <x:v>Retain as authority/lineage; map actionable issuer duties from current rules, regulations and circulars.</x:v>
      </x:c>
      <x:c r="F9" s="27" t="str">
        <x:v>No atomic duplication</x:v>
      </x:c>
    </x:row>
    <x:row r="10" ht="48" customHeight="1">
      <x:c r="A10" s="27" t="str">
        <x:v>BND|EVENT_RULES</x:v>
      </x:c>
      <x:c r="B10" s="27" t="str">
        <x:v>CAP-LAW046 / 062 / 331-336</x:v>
      </x:c>
      <x:c r="C10" s="27" t="str">
        <x:v>Inquiry, appeal, administrator and fund rules are event references.</x:v>
      </x:c>
      <x:c r="D10" s="27" t="str">
        <x:v>Controlled</x:v>
      </x:c>
      <x:c r="E10" s="27" t="str">
        <x:v>Use only when a notice/order/event activates; no recurring compliance frequency.</x:v>
      </x:c>
      <x:c r="F10" s="27" t="str">
        <x:v>No routine atomic rows</x:v>
      </x:c>
    </x:row>
    <x:row r="11" ht="48" customHeight="1">
      <x:c r="A11" s="27" t="str">
        <x:v>BND|MPS_RELIEF</x:v>
      </x:c>
      <x:c r="B11" s="27" t="str">
        <x:v>CAP-LAW228</x:v>
      </x:c>
      <x:c r="C11" s="27" t="str">
        <x:v>MPS enforcement relaxation is a condition layer, not a new obligation.</x:v>
      </x:c>
      <x:c r="D11" s="27" t="str">
        <x:v>Controlled</x:v>
      </x:c>
      <x:c r="E11" s="27" t="str">
        <x:v>Test the live facts before applying relief to Rule 19A / LODR Reg. 38.</x:v>
      </x:c>
      <x:c r="F11" s="27" t="str">
        <x:v>No duplicate MPS row</x:v>
      </x:c>
    </x:row>
    <x:row r="12" ht="48" customHeight="1">
      <x:c r="A12" s="27" t="str">
        <x:v>BND|ONE_TIME_ICDR</x:v>
      </x:c>
      <x:c r="B12" s="27" t="str">
        <x:v>CAP-LAW219</x:v>
      </x:c>
      <x:c r="C12" s="27" t="str">
        <x:v>Observation-letter relief is time-bound and fact-specific.</x:v>
      </x:c>
      <x:c r="D12" s="27" t="str">
        <x:v>Controlled</x:v>
      </x:c>
      <x:c r="E12" s="27" t="str">
        <x:v>Retain as event reference; do not create a recurring compliance row.</x:v>
      </x:c>
      <x:c r="F12" s="27" t="str">
        <x:v>No routine atomic row</x:v>
      </x:c>
    </x:row>
    <x:row r="13" ht="48" customHeight="1">
      <x:c r="A13" s="27" t="str">
        <x:v>BND|ROLE_ONLY</x:v>
      </x:c>
      <x:c r="B13" s="27" t="str">
        <x:v>CAP-LAW106 / 264 / 295 / 321</x:v>
      </x:c>
      <x:c r="C13" s="27" t="str">
        <x:v>Listing alone does not activate intermediary, accessibility, AI-tool advisory, SSE or assessor controls.</x:v>
      </x:c>
      <x:c r="D13" s="27" t="str">
        <x:v>Excluded</x:v>
      </x:c>
      <x:c r="E13" s="27" t="str">
        <x:v>Route to Capital Markets only if the entity separately holds the relevant regulated role.</x:v>
      </x:c>
      <x:c r="F13" s="27" t="str">
        <x:v>No overlay rows</x:v>
      </x:c>
    </x:row>
    <x:row r="14" ht="48" customHeight="1">
      <x:c r="A14" s="28" t="str">
        <x:v>BND|CORE</x:v>
      </x:c>
      <x:c r="B14" s="28" t="str">
        <x:v>Common Corporate Core</x:v>
      </x:c>
      <x:c r="C14" s="28" t="str">
        <x:v>Companies Act and general corporate obligations remain in the core dataset.</x:v>
      </x:c>
      <x:c r="D14" s="28" t="str">
        <x:v>Controlled</x:v>
      </x:c>
      <x:c r="E14" s="28" t="str">
        <x:v>SEBI rows may cite an approval or report but do not physically duplicate the Common Corporate Core control.</x:v>
      </x:c>
      <x:c r="F14" s="28" t="str">
        <x:v>Reference-only integration</x:v>
      </x:c>
    </x:row>
  </x:sheetData>
  <x:mergeCells>
    <x:mergeCell ref="A1:F1"/>
    <x:mergeCell ref="A2:F2"/>
  </x:mergeCells>
  <x:conditionalFormatting sqref="D5:D14">
    <x:cfRule type="containsText" dxfId="32" priority="1" operator="containsText" text="Resolved"/>
    <x:cfRule type="containsText" dxfId="33" priority="2" operator="containsText" text="Controlled"/>
    <x:cfRule type="containsText" dxfId="34" priority="3" operator="containsText" text="Excluded"/>
  </x:conditionalFormatting>
  <x:pageMargins left="0.7" right="0.7" top="0.75" bottom="0.75" header="0.3" footer="0.3"/>
  <x:tableParts count="1">
    <x:tablePart xmlns:r="http://schemas.openxmlformats.org/officeDocument/2006/relationships" r:id="R0d0933724b41467c"/>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 min="3" max="3" width="16" hidden="0" customWidth="1"/>
    <x:col min="4" max="4" width="28" hidden="0" customWidth="1"/>
    <x:col min="5" max="5" width="70" hidden="0" customWidth="1"/>
    <x:col min="6" max="6" width="28" hidden="0" customWidth="1"/>
    <x:col min="7" max="7" width="24" hidden="0" customWidth="1"/>
  </x:cols>
  <x:sheetData>
    <x:row r="1" ht="30" customHeight="1">
      <x:c r="A1" s="208" t="str">
        <x:v>P-2 Holds and Closure Decisions</x:v>
      </x:c>
      <x:c r="B1" s="208" t="str">
        <x:v>P-2 Holds and Closure Decisions</x:v>
      </x:c>
      <x:c r="C1" s="208" t="str">
        <x:v>P-2 Holds and Closure Decisions</x:v>
      </x:c>
      <x:c r="D1" s="208" t="str">
        <x:v>P-2 Holds and Closure Decisions</x:v>
      </x:c>
      <x:c r="E1" s="208" t="str">
        <x:v>P-2 Holds and Closure Decisions</x:v>
      </x:c>
      <x:c r="F1" s="208" t="str">
        <x:v>P-2 Holds and Closure Decisions</x:v>
      </x:c>
      <x:c r="G1" s="208" t="str">
        <x:v>P-2 Holds and Closure Decisions</x:v>
      </x:c>
    </x:row>
    <x:row r="2" ht="38" customHeight="1">
      <x:c r="A2" s="212" t="str">
        <x:v>Four P-1 applicability/data-boundary holds close in P-2. One governance hold remains open: permanent production identifier namespace approval.</x:v>
      </x:c>
      <x:c r="B2" s="212" t="str">
        <x:v>Four P-1 applicability/data-boundary holds close in P-2. One governance hold remains open: permanent production identifier namespace approval.</x:v>
      </x:c>
      <x:c r="C2" s="212" t="str">
        <x:v>Four P-1 applicability/data-boundary holds close in P-2. One governance hold remains open: permanent production identifier namespace approval.</x:v>
      </x:c>
      <x:c r="D2" s="212" t="str">
        <x:v>Four P-1 applicability/data-boundary holds close in P-2. One governance hold remains open: permanent production identifier namespace approval.</x:v>
      </x:c>
      <x:c r="E2" s="212" t="str">
        <x:v>Four P-1 applicability/data-boundary holds close in P-2. One governance hold remains open: permanent production identifier namespace approval.</x:v>
      </x:c>
      <x:c r="F2" s="212" t="str">
        <x:v>Four P-1 applicability/data-boundary holds close in P-2. One governance hold remains open: permanent production identifier namespace approval.</x:v>
      </x:c>
      <x:c r="G2" s="212" t="str">
        <x:v>Four P-1 applicability/data-boundary holds close in P-2. One governance hold remains open: permanent production identifier namespace approval.</x:v>
      </x:c>
    </x:row>
    <x:row r="3" ht="48" customHeight="1"/>
    <x:row r="4" ht="38" customHeight="1">
      <x:c r="A4" s="221" t="str">
        <x:v>Hold ID</x:v>
      </x:c>
      <x:c r="B4" s="296" t="str">
        <x:v>Affected Scope</x:v>
      </x:c>
      <x:c r="C4" s="296" t="str">
        <x:v>Priority</x:v>
      </x:c>
      <x:c r="D4" s="296" t="str">
        <x:v>P-2 Status</x:v>
      </x:c>
      <x:c r="E4" s="296" t="str">
        <x:v>P-2 Decision / Required Action</x:v>
      </x:c>
      <x:c r="F4" s="296" t="str">
        <x:v>Owner</x:v>
      </x:c>
      <x:c r="G4" s="222" t="str">
        <x:v>Target / Closed Date</x:v>
      </x:c>
    </x:row>
    <x:row r="5" ht="48" customHeight="1">
      <x:c r="A5" s="26" t="str">
        <x:v>SEBI-P0-H002</x:v>
      </x:c>
      <x:c r="B5" s="26" t="str">
        <x:v>Permanent overlay ID namespace</x:v>
      </x:c>
      <x:c r="C5" s="26" t="str">
        <x:v>High</x:v>
      </x:c>
      <x:c r="D5" s="26" t="str">
        <x:v>Open</x:v>
      </x:c>
      <x:c r="E5" s="26" t="str">
        <x:v>Continue source-derived working keys only; governance must approve any production namespace.</x:v>
      </x:c>
      <x:c r="F5" s="26" t="str">
        <x:v>Governance owner</x:v>
      </x:c>
      <x:c r="G5" s="26" t="str">
        <x:v>Before production freeze</x:v>
      </x:c>
    </x:row>
    <x:row r="6" ht="48" customHeight="1">
      <x:c r="A6" s="27" t="str">
        <x:v>SEBI-P0-H003</x:v>
      </x:c>
      <x:c r="B6" s="27" t="str">
        <x:v>Equity versus debt LODR</x:v>
      </x:c>
      <x:c r="C6" s="27" t="str">
        <x:v>High</x:v>
      </x:c>
      <x:c r="D6" s="27" t="str">
        <x:v>Closed in P2</x:v>
      </x:c>
      <x:c r="E6" s="27" t="str">
        <x:v>Separated by GATE|EQUITY_MAIN/SME, GATE|DEBT and GATE|HVDLE.</x:v>
      </x:c>
      <x:c r="F6" s="27" t="str">
        <x:v>Common SEBI Overlay / Legal</x:v>
      </x:c>
      <x:c r="G6" s="27" t="str">
        <x:v>2026-09-06</x:v>
      </x:c>
    </x:row>
    <x:row r="7" ht="48" customHeight="1">
      <x:c r="A7" s="27" t="str">
        <x:v>SEBI-P0-H004</x:v>
      </x:c>
      <x:c r="B7" s="27" t="str">
        <x:v>Issuer/RTA/depository boundary</x:v>
      </x:c>
      <x:c r="C7" s="27" t="str">
        <x:v>High</x:v>
      </x:c>
      <x:c r="D7" s="27" t="str">
        <x:v>Closed in P2</x:v>
      </x:c>
      <x:c r="E7" s="27" t="str">
        <x:v>Direct issuer duties mapped; intermediary/depository governance excluded.</x:v>
      </x:c>
      <x:c r="F7" s="27" t="str">
        <x:v>Common SEBI Overlay / Legal</x:v>
      </x:c>
      <x:c r="G7" s="27" t="str">
        <x:v>2026-09-06</x:v>
      </x:c>
    </x:row>
    <x:row r="8" ht="48" customHeight="1">
      <x:c r="A8" s="27" t="str">
        <x:v>SEBI-P0-H007</x:v>
      </x:c>
      <x:c r="B8" s="27" t="str">
        <x:v>Material unlisted subsidiary flow-down</x:v>
      </x:c>
      <x:c r="C8" s="27" t="str">
        <x:v>High</x:v>
      </x:c>
      <x:c r="D8" s="27" t="str">
        <x:v>Closed in P2</x:v>
      </x:c>
      <x:c r="E8" s="27" t="str">
        <x:v>Only LODR Regs. 24/24A rows activate; subsidiary is not treated as listed.</x:v>
      </x:c>
      <x:c r="F8" s="27" t="str">
        <x:v>Common SEBI Overlay / Legal</x:v>
      </x:c>
      <x:c r="G8" s="27" t="str">
        <x:v>2026-09-06</x:v>
      </x:c>
    </x:row>
    <x:row r="9" ht="48" customHeight="1">
      <x:c r="A9" s="28" t="str">
        <x:v>SEBI-P0-H009</x:v>
      </x:c>
      <x:c r="B9" s="28" t="str">
        <x:v>Capital Markets collision inheritance</x:v>
      </x:c>
      <x:c r="C9" s="28" t="str">
        <x:v>Critical</x:v>
      </x:c>
      <x:c r="D9" s="28" t="str">
        <x:v>Closed in P2 for this overlay</x:v>
      </x:c>
      <x:c r="E9" s="28" t="str">
        <x:v>No collision/downstream IDs inherited; source IDs remain lineage only.</x:v>
      </x:c>
      <x:c r="F9" s="28" t="str">
        <x:v>Data governance</x:v>
      </x:c>
      <x:c r="G9" s="28" t="str">
        <x:v>2026-09-06</x:v>
      </x:c>
    </x:row>
  </x:sheetData>
  <x:mergeCells>
    <x:mergeCell ref="A1:G1"/>
    <x:mergeCell ref="A2:G2"/>
  </x:mergeCells>
  <x:conditionalFormatting sqref="D5:D9">
    <x:cfRule type="containsText" dxfId="35" priority="1" operator="containsText" text="Open"/>
    <x:cfRule type="containsText" dxfId="36" priority="2" operator="containsText" text="Closed"/>
  </x:conditionalFormatting>
  <x:conditionalFormatting sqref="C5:C9">
    <x:cfRule type="containsText" dxfId="37" priority="3" operator="containsText" text="Critical"/>
  </x:conditionalFormatting>
  <x:pageMargins left="0.7" right="0.7" top="0.75" bottom="0.75" header="0.3" footer="0.3"/>
  <x:tableParts count="1">
    <x:tablePart xmlns:r="http://schemas.openxmlformats.org/officeDocument/2006/relationships" r:id="R4c397f0990834d2d"/>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56" hidden="0" customWidth="1"/>
    <x:col min="2" max="2" width="18" hidden="0" customWidth="1"/>
    <x:col min="3" max="3" width="20" hidden="0" customWidth="1"/>
    <x:col min="4" max="4" width="24" hidden="0" customWidth="1"/>
    <x:col min="5" max="5" width="16" hidden="0" customWidth="1"/>
  </x:cols>
  <x:sheetData>
    <x:row r="1" ht="30" customHeight="1">
      <x:c r="A1" s="208" t="str">
        <x:v>P-2 QA and Reconciliation</x:v>
      </x:c>
      <x:c r="B1" s="208" t="str">
        <x:v>P-2 QA and Reconciliation</x:v>
      </x:c>
      <x:c r="C1" s="208" t="str">
        <x:v>P-2 QA and Reconciliation</x:v>
      </x:c>
      <x:c r="D1" s="208" t="str">
        <x:v>P-2 QA and Reconciliation</x:v>
      </x:c>
      <x:c r="E1" s="208" t="str">
        <x:v>P-2 QA and Reconciliation</x:v>
      </x:c>
    </x:row>
    <x:row r="2" ht="38" customHeight="1">
      <x:c r="A2" s="212" t="str">
        <x:v>Formula-driven control checks. PASS requires complete source reconciliation, unique source-derived atomic keys, valid source references, no unexplained zero-atom sources and no critical open hold.</x:v>
      </x:c>
      <x:c r="B2" s="212" t="str">
        <x:v>Formula-driven control checks. PASS requires complete source reconciliation, unique source-derived atomic keys, valid source references, no unexplained zero-atom sources and no critical open hold.</x:v>
      </x:c>
      <x:c r="C2" s="212" t="str">
        <x:v>Formula-driven control checks. PASS requires complete source reconciliation, unique source-derived atomic keys, valid source references, no unexplained zero-atom sources and no critical open hold.</x:v>
      </x:c>
      <x:c r="D2" s="212" t="str">
        <x:v>Formula-driven control checks. PASS requires complete source reconciliation, unique source-derived atomic keys, valid source references, no unexplained zero-atom sources and no critical open hold.</x:v>
      </x:c>
      <x:c r="E2" s="212" t="str">
        <x:v>Formula-driven control checks. PASS requires complete source reconciliation, unique source-derived atomic keys, valid source references, no unexplained zero-atom sources and no critical open hold.</x:v>
      </x:c>
    </x:row>
    <x:row r="4" ht="38" customHeight="1">
      <x:c r="A4" s="221" t="str">
        <x:v>QA Test</x:v>
      </x:c>
      <x:c r="B4" s="296" t="str">
        <x:v>Expected</x:v>
      </x:c>
      <x:c r="C4" s="296" t="str">
        <x:v>Actual</x:v>
      </x:c>
      <x:c r="D4" s="296" t="str">
        <x:v>Difference / Exceptions</x:v>
      </x:c>
      <x:c r="E4" s="222" t="str">
        <x:v>Status</x:v>
      </x:c>
    </x:row>
    <x:row r="5">
      <x:c r="A5" s="26" t="str">
        <x:v>Source universe reconciles to P-1 72 + 5 additions</x:v>
      </x:c>
      <x:c r="B5" s="26" t="n">
        <x:v>77</x:v>
      </x:c>
      <x:c r="C5" s="26" t="n">
        <x:f>COUNTA('P2 Source Disposition'!$A$5:$A$81)</x:f>
        <x:v>77</x:v>
      </x:c>
      <x:c r="D5" s="26" t="n">
        <x:f>C5-B5</x:f>
        <x:v>0</x:v>
      </x:c>
      <x:c r="E5" s="26" t="str">
        <x:f>IF(D5=0,"PASS","FAIL")</x:f>
        <x:v>PASS</x:v>
      </x:c>
    </x:row>
    <x:row r="6">
      <x:c r="A6" s="27" t="str">
        <x:v>Atomic rows exist</x:v>
      </x:c>
      <x:c r="B6" s="27" t="str">
        <x:v>&gt;0</x:v>
      </x:c>
      <x:c r="C6" s="27" t="n">
        <x:f>COUNTA('P2 Atomic Provisions'!$A$5:$A$176)</x:f>
        <x:v>172</x:v>
      </x:c>
      <x:c r="D6" s="27" t="n">
        <x:f>IF(C6&gt;0,0,1)</x:f>
        <x:v>0</x:v>
      </x:c>
      <x:c r="E6" s="27" t="str">
        <x:f>IF(D6=0,"PASS","FAIL")</x:f>
        <x:v>PASS</x:v>
      </x:c>
    </x:row>
    <x:row r="7">
      <x:c r="A7" s="27" t="str">
        <x:v>Duplicate atomic keys</x:v>
      </x:c>
      <x:c r="B7" s="27" t="n">
        <x:v>0</x:v>
      </x:c>
      <x:c r="C7" s="27" t="n">
        <x:f>COUNTIF('P2 Atomic Provisions'!$U$5:$U$176,"DUPLICATE")</x:f>
        <x:v>0</x:v>
      </x:c>
      <x:c r="D7" s="27" t="n">
        <x:f>C7-B7</x:f>
        <x:v>0</x:v>
      </x:c>
      <x:c r="E7" s="27" t="str">
        <x:f>IF(D7=0,"PASS","FAIL")</x:f>
        <x:v>PASS</x:v>
      </x:c>
    </x:row>
    <x:row r="8">
      <x:c r="A8" s="27" t="str">
        <x:v>Atomic rows with unknown source</x:v>
      </x:c>
      <x:c r="B8" s="27" t="n">
        <x:v>0</x:v>
      </x:c>
      <x:c r="C8" s="27" t="n">
        <x:f>COUNTIF('P2 Atomic Provisions'!$T$5:$T$176,"NO")</x:f>
        <x:v>0</x:v>
      </x:c>
      <x:c r="D8" s="27" t="n">
        <x:f>C8-B8</x:f>
        <x:v>0</x:v>
      </x:c>
      <x:c r="E8" s="27" t="str">
        <x:f>IF(D8=0,"PASS","FAIL")</x:f>
        <x:v>PASS</x:v>
      </x:c>
    </x:row>
    <x:row r="9">
      <x:c r="A9" s="27" t="str">
        <x:v>Atomic rows missing official source URL</x:v>
      </x:c>
      <x:c r="B9" s="27" t="n">
        <x:v>0</x:v>
      </x:c>
      <x:c r="C9" s="27" t="n">
        <x:f>COUNTBLANK('P2 Atomic Provisions'!$P$5:$P$176)</x:f>
        <x:v>0</x:v>
      </x:c>
      <x:c r="D9" s="27" t="n">
        <x:f>C9-B9</x:f>
        <x:v>0</x:v>
      </x:c>
      <x:c r="E9" s="27" t="str">
        <x:f>IF(D9=0,"PASS","FAIL")</x:f>
        <x:v>PASS</x:v>
      </x:c>
    </x:row>
    <x:row r="10">
      <x:c r="A10" s="27" t="str">
        <x:v>Atomic rows missing activation gate</x:v>
      </x:c>
      <x:c r="B10" s="27" t="n">
        <x:v>0</x:v>
      </x:c>
      <x:c r="C10" s="27" t="n">
        <x:f>COUNTBLANK('P2 Atomic Provisions'!$G$5:$G$176)</x:f>
        <x:v>0</x:v>
      </x:c>
      <x:c r="D10" s="27" t="n">
        <x:f>C10-B10</x:f>
        <x:v>0</x:v>
      </x:c>
      <x:c r="E10" s="27" t="str">
        <x:f>IF(D10=0,"PASS","FAIL")</x:f>
        <x:v>PASS</x:v>
      </x:c>
    </x:row>
    <x:row r="11">
      <x:c r="A11" s="27" t="str">
        <x:v>Zero-atom sources without explanation</x:v>
      </x:c>
      <x:c r="B11" s="27" t="n">
        <x:v>0</x:v>
      </x:c>
      <x:c r="C11" s="27" t="n">
        <x:f>COUNTIFS('P2 Source Disposition'!$F$5:$F$81,0,'P2 Source Disposition'!$G$5:$G$81,"")</x:f>
        <x:v>0</x:v>
      </x:c>
      <x:c r="D11" s="27" t="n">
        <x:f>C11-B11</x:f>
        <x:v>0</x:v>
      </x:c>
      <x:c r="E11" s="27" t="str">
        <x:f>IF(D11=0,"PASS","FAIL")</x:f>
        <x:v>PASS</x:v>
      </x:c>
    </x:row>
    <x:row r="12">
      <x:c r="A12" s="27" t="str">
        <x:v>P-1 category reconciliation difference</x:v>
      </x:c>
      <x:c r="B12" s="27" t="n">
        <x:v>0</x:v>
      </x:c>
      <x:c r="C12" s="27" t="n">
        <x:f>'P1 Summary'!B19</x:f>
        <x:v>0</x:v>
      </x:c>
      <x:c r="D12" s="27" t="n">
        <x:f>C12-B12</x:f>
        <x:v>0</x:v>
      </x:c>
      <x:c r="E12" s="27" t="str">
        <x:f>IF(D12=0,"PASS","FAIL")</x:f>
        <x:v>PASS</x:v>
      </x:c>
    </x:row>
    <x:row r="13">
      <x:c r="A13" s="27" t="str">
        <x:v>Open critical holds</x:v>
      </x:c>
      <x:c r="B13" s="27" t="n">
        <x:v>0</x:v>
      </x:c>
      <x:c r="C13" s="27" t="n">
        <x:f>COUNTIFS('P2 Holds Decisions'!$C$5:$C$9,"Critical",'P2 Holds Decisions'!$D$5:$D$9,"Open")</x:f>
        <x:v>0</x:v>
      </x:c>
      <x:c r="D13" s="27" t="n">
        <x:f>C13-B13</x:f>
        <x:v>0</x:v>
      </x:c>
      <x:c r="E13" s="27" t="str">
        <x:f>IF(D13=0,"PASS","FAIL")</x:f>
        <x:v>PASS</x:v>
      </x:c>
    </x:row>
    <x:row r="14">
      <x:c r="A14" s="27" t="str">
        <x:v>Open holds</x:v>
      </x:c>
      <x:c r="B14" s="27" t="n">
        <x:v>1</x:v>
      </x:c>
      <x:c r="C14" s="27" t="n">
        <x:f>COUNTIF('P2 Holds Decisions'!$D$5:$D$9,"Open")</x:f>
        <x:v>1</x:v>
      </x:c>
      <x:c r="D14" s="27" t="n">
        <x:f>C14-B14</x:f>
        <x:v>0</x:v>
      </x:c>
      <x:c r="E14" s="27" t="str">
        <x:f>IF(D14=0,"PASS","FAIL")</x:f>
        <x:v>PASS</x:v>
      </x:c>
    </x:row>
    <x:row r="15">
      <x:c r="A15" s="28" t="str">
        <x:v>Production IDs assigned</x:v>
      </x:c>
      <x:c r="B15" s="28" t="n">
        <x:v>0</x:v>
      </x:c>
      <x:c r="C15" s="28" t="n">
        <x:f>COUNTIF('P2 Atomic Provisions'!$A$5:$A$176,"SEBI-CORE*")</x:f>
        <x:v>0</x:v>
      </x:c>
      <x:c r="D15" s="28" t="n">
        <x:f>C15-B15</x:f>
        <x:v>0</x:v>
      </x:c>
      <x:c r="E15" s="28" t="str">
        <x:f>IF(D15=0,"PASS","FAIL")</x:f>
        <x:v>PASS</x:v>
      </x:c>
    </x:row>
    <x:row r="17" ht="22" customHeight="1">
      <x:c r="A17" s="235" t="str">
        <x:v>Gate conclusion</x:v>
      </x:c>
      <x:c r="B17" s="235" t="str">
        <x:v>Gate conclusion</x:v>
      </x:c>
      <x:c r="C17" s="235" t="str">
        <x:v>Gate conclusion</x:v>
      </x:c>
      <x:c r="D17" s="235" t="str">
        <x:v>Gate conclusion</x:v>
      </x:c>
      <x:c r="E17" s="235" t="str">
        <x:v>Gate conclusion</x:v>
      </x:c>
    </x:row>
    <x:row r="18">
      <x:c r="A18" s="255" t="str">
        <x:v>Controlled pass if every QA line is PASS. The open ID-governance hold is expected and is not a critical legal-coverage hold. P-3 remains mandatory before any production freeze or automated audit program generation.</x:v>
      </x:c>
      <x:c r="B18" s="256" t="str">
        <x:v>Controlled pass if every QA line is PASS. The open ID-governance hold is expected and is not a critical legal-coverage hold. P-3 remains mandatory before any production freeze or automated audit program generation.</x:v>
      </x:c>
      <x:c r="C18" s="256" t="str">
        <x:v>Controlled pass if every QA line is PASS. The open ID-governance hold is expected and is not a critical legal-coverage hold. P-3 remains mandatory before any production freeze or automated audit program generation.</x:v>
      </x:c>
      <x:c r="D18" s="256" t="str">
        <x:v>Controlled pass if every QA line is PASS. The open ID-governance hold is expected and is not a critical legal-coverage hold. P-3 remains mandatory before any production freeze or automated audit program generation.</x:v>
      </x:c>
      <x:c r="E18" s="257" t="str">
        <x:v>Controlled pass if every QA line is PASS. The open ID-governance hold is expected and is not a critical legal-coverage hold. P-3 remains mandatory before any production freeze or automated audit program generation.</x:v>
      </x:c>
    </x:row>
    <x:row r="19">
      <x:c r="A19" s="258" t="str">
        <x:v>Controlled pass if every QA line is PASS. The open ID-governance hold is expected and is not a critical legal-coverage hold. P-3 remains mandatory before any production freeze or automated audit program generation.</x:v>
      </x:c>
      <x:c r="B19" s="259" t="str">
        <x:v>Controlled pass if every QA line is PASS. The open ID-governance hold is expected and is not a critical legal-coverage hold. P-3 remains mandatory before any production freeze or automated audit program generation.</x:v>
      </x:c>
      <x:c r="C19" s="259" t="str">
        <x:v>Controlled pass if every QA line is PASS. The open ID-governance hold is expected and is not a critical legal-coverage hold. P-3 remains mandatory before any production freeze or automated audit program generation.</x:v>
      </x:c>
      <x:c r="D19" s="259" t="str">
        <x:v>Controlled pass if every QA line is PASS. The open ID-governance hold is expected and is not a critical legal-coverage hold. P-3 remains mandatory before any production freeze or automated audit program generation.</x:v>
      </x:c>
      <x:c r="E19" s="260" t="str">
        <x:v>Controlled pass if every QA line is PASS. The open ID-governance hold is expected and is not a critical legal-coverage hold. P-3 remains mandatory before any production freeze or automated audit program generation.</x:v>
      </x:c>
    </x:row>
    <x:row r="20">
      <x:c r="A20" s="258" t="str">
        <x:v>Controlled pass if every QA line is PASS. The open ID-governance hold is expected and is not a critical legal-coverage hold. P-3 remains mandatory before any production freeze or automated audit program generation.</x:v>
      </x:c>
      <x:c r="B20" s="259" t="str">
        <x:v>Controlled pass if every QA line is PASS. The open ID-governance hold is expected and is not a critical legal-coverage hold. P-3 remains mandatory before any production freeze or automated audit program generation.</x:v>
      </x:c>
      <x:c r="C20" s="259" t="str">
        <x:v>Controlled pass if every QA line is PASS. The open ID-governance hold is expected and is not a critical legal-coverage hold. P-3 remains mandatory before any production freeze or automated audit program generation.</x:v>
      </x:c>
      <x:c r="D20" s="259" t="str">
        <x:v>Controlled pass if every QA line is PASS. The open ID-governance hold is expected and is not a critical legal-coverage hold. P-3 remains mandatory before any production freeze or automated audit program generation.</x:v>
      </x:c>
      <x:c r="E20" s="260" t="str">
        <x:v>Controlled pass if every QA line is PASS. The open ID-governance hold is expected and is not a critical legal-coverage hold. P-3 remains mandatory before any production freeze or automated audit program generation.</x:v>
      </x:c>
    </x:row>
    <x:row r="21">
      <x:c r="A21" s="261" t="str">
        <x:v>Controlled pass if every QA line is PASS. The open ID-governance hold is expected and is not a critical legal-coverage hold. P-3 remains mandatory before any production freeze or automated audit program generation.</x:v>
      </x:c>
      <x:c r="B21" s="262" t="str">
        <x:v>Controlled pass if every QA line is PASS. The open ID-governance hold is expected and is not a critical legal-coverage hold. P-3 remains mandatory before any production freeze or automated audit program generation.</x:v>
      </x:c>
      <x:c r="C21" s="262" t="str">
        <x:v>Controlled pass if every QA line is PASS. The open ID-governance hold is expected and is not a critical legal-coverage hold. P-3 remains mandatory before any production freeze or automated audit program generation.</x:v>
      </x:c>
      <x:c r="D21" s="262" t="str">
        <x:v>Controlled pass if every QA line is PASS. The open ID-governance hold is expected and is not a critical legal-coverage hold. P-3 remains mandatory before any production freeze or automated audit program generation.</x:v>
      </x:c>
      <x:c r="E21" s="263" t="str">
        <x:v>Controlled pass if every QA line is PASS. The open ID-governance hold is expected and is not a critical legal-coverage hold. P-3 remains mandatory before any production freeze or automated audit program generation.</x:v>
      </x:c>
    </x:row>
  </x:sheetData>
  <x:mergeCells>
    <x:mergeCell ref="A1:E1"/>
    <x:mergeCell ref="A2:E2"/>
    <x:mergeCell ref="A17:E17"/>
    <x:mergeCell ref="A18:E21"/>
  </x:mergeCells>
  <x:conditionalFormatting sqref="E5:E15">
    <x:cfRule type="containsText" dxfId="38" priority="1" operator="containsText" text="PASS"/>
    <x:cfRule type="containsText" dxfId="39" priority="2" operator="containsText" text="FAIL"/>
  </x:conditionalFormatting>
  <x:pageMargins left="0.7" right="0.7" top="0.75" bottom="0.75" header="0.3" footer="0.3"/>
  <x:tableParts count="1">
    <x:tablePart xmlns:r="http://schemas.openxmlformats.org/officeDocument/2006/relationships" r:id="Rfd3de1693e364bb9"/>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46" hidden="0" customWidth="1"/>
    <x:col min="4" max="4" width="72" hidden="0" customWidth="1"/>
    <x:col min="5" max="5" width="58" hidden="0" customWidth="1"/>
    <x:col min="6" max="6" width="16" hidden="0" customWidth="1"/>
    <x:col min="7" max="7" width="18" hidden="0" customWidth="1"/>
    <x:col min="8" max="8" width="14" hidden="0" customWidth="1"/>
  </x:cols>
  <x:sheetData>
    <x:row r="1" ht="30" customHeight="1">
      <x:c r="A1" s="208" t="str">
        <x:v>P-2 Official Evidence Register</x:v>
      </x:c>
      <x:c r="B1" s="208" t="str">
        <x:v>P-2 Official Evidence Register</x:v>
      </x:c>
      <x:c r="C1" s="208" t="str">
        <x:v>P-2 Official Evidence Register</x:v>
      </x:c>
      <x:c r="D1" s="208" t="str">
        <x:v>P-2 Official Evidence Register</x:v>
      </x:c>
      <x:c r="E1" s="208" t="str">
        <x:v>P-2 Official Evidence Register</x:v>
      </x:c>
      <x:c r="F1" s="208" t="str">
        <x:v>P-2 Official Evidence Register</x:v>
      </x:c>
      <x:c r="G1" s="208" t="str">
        <x:v>P-2 Official Evidence Register</x:v>
      </x:c>
      <x:c r="H1" s="208" t="str">
        <x:v>P-2 Official Evidence Register</x:v>
      </x:c>
    </x:row>
    <x:row r="2" ht="38" customHeight="1">
      <x:c r="A2" s="212" t="str">
        <x:v>Official SEBI pages used for current provision mapping and boundary decisions. Evidence count is deliberately source-focused; individual atom rows inherit the current official URL from the reconciled source register.</x:v>
      </x:c>
      <x:c r="B2" s="212" t="str">
        <x:v>Official SEBI pages used for current provision mapping and boundary decisions. Evidence count is deliberately source-focused; individual atom rows inherit the current official URL from the reconciled source register.</x:v>
      </x:c>
      <x:c r="C2" s="212" t="str">
        <x:v>Official SEBI pages used for current provision mapping and boundary decisions. Evidence count is deliberately source-focused; individual atom rows inherit the current official URL from the reconciled source register.</x:v>
      </x:c>
      <x:c r="D2" s="212" t="str">
        <x:v>Official SEBI pages used for current provision mapping and boundary decisions. Evidence count is deliberately source-focused; individual atom rows inherit the current official URL from the reconciled source register.</x:v>
      </x:c>
      <x:c r="E2" s="212" t="str">
        <x:v>Official SEBI pages used for current provision mapping and boundary decisions. Evidence count is deliberately source-focused; individual atom rows inherit the current official URL from the reconciled source register.</x:v>
      </x:c>
      <x:c r="F2" s="212" t="str">
        <x:v>Official SEBI pages used for current provision mapping and boundary decisions. Evidence count is deliberately source-focused; individual atom rows inherit the current official URL from the reconciled source register.</x:v>
      </x:c>
      <x:c r="G2" s="212" t="str">
        <x:v>Official SEBI pages used for current provision mapping and boundary decisions. Evidence count is deliberately source-focused; individual atom rows inherit the current official URL from the reconciled source register.</x:v>
      </x:c>
      <x:c r="H2" s="212" t="str">
        <x:v>Official SEBI pages used for current provision mapping and boundary decisions. Evidence count is deliberately source-focused; individual atom rows inherit the current official URL from the reconciled source register.</x:v>
      </x:c>
    </x:row>
    <x:row r="3" ht="48" customHeight="1"/>
    <x:row r="4" ht="38" customHeight="1">
      <x:c r="A4" s="221" t="str">
        <x:v>Evidence Key</x:v>
      </x:c>
      <x:c r="B4" s="296" t="str">
        <x:v>Source ID</x:v>
      </x:c>
      <x:c r="C4" s="296" t="str">
        <x:v>Evidence Item</x:v>
      </x:c>
      <x:c r="D4" s="296" t="str">
        <x:v>Verified Proposition</x:v>
      </x:c>
      <x:c r="E4" s="296" t="str">
        <x:v>Official URL</x:v>
      </x:c>
      <x:c r="F4" s="296" t="str">
        <x:v>Checked Date</x:v>
      </x:c>
      <x:c r="G4" s="296" t="str">
        <x:v>Confidence</x:v>
      </x:c>
      <x:c r="H4" s="222" t="str">
        <x:v>Atomic Rows</x:v>
      </x:c>
    </x:row>
    <x:row r="5" ht="48" customHeight="1">
      <x:c r="A5" s="26" t="str">
        <x:v>EVD|LODR</x:v>
      </x:c>
      <x:c r="B5" s="26" t="str">
        <x:v>CAP-LAW053</x:v>
      </x:c>
      <x:c r="C5" s="26" t="str">
        <x:v>Current consolidated LODR</x:v>
      </x:c>
      <x:c r="D5" s="26" t="str">
        <x:v>Last amended 2026-07-14; source page corrected in P2.</x:v>
      </x:c>
      <x:c r="E5" s="26" t="str">
        <x:v>https://www.sebi.gov.in/legal/regulations/jul-2026/securities-and-exchange-board-of-india-listing-obligations-and-disclosure-requirements-regulations-2015-last-amended-on-july-14-2026-_102974.html</x:v>
      </x:c>
      <x:c r="F5" s="195" t="n">
        <x:v>46271</x:v>
      </x:c>
      <x:c r="G5" s="26" t="str">
        <x:v>High</x:v>
      </x:c>
      <x:c r="H5" s="26" t="n">
        <x:f>COUNTIF('P2 Atomic Provisions'!$B$5:$B$176,B5)</x:f>
        <x:v>47</x:v>
      </x:c>
    </x:row>
    <x:row r="6" ht="48" customHeight="1">
      <x:c r="A6" s="27" t="str">
        <x:v>EVD|LODR_MC</x:v>
      </x:c>
      <x:c r="B6" s="27" t="str">
        <x:v>CAP-LAW083</x:v>
      </x:c>
      <x:c r="C6" s="27" t="str">
        <x:v>LODR Master Circular</x:v>
      </x:c>
      <x:c r="D6" s="27" t="str">
        <x:v>Current operating circular through 2025-12-30; includes shareholding, financial, RPT, BRSR, material-event and integrated-filing chapters.</x:v>
      </x:c>
      <x:c r="E6" s="27" t="str">
        <x:v>https://www.sebi.gov.in/legal/master-circulars/jan-2026/master-circular-for-compliance-with-the-provisions-of-the-securities-and-exchange-board-of-india-listing-obligations-and-disclosure-requirements-regulations-2015-by-listed-entities_99432.html</x:v>
      </x:c>
      <x:c r="F6" s="121" t="n">
        <x:v>46271</x:v>
      </x:c>
      <x:c r="G6" s="27" t="str">
        <x:v>High</x:v>
      </x:c>
      <x:c r="H6" s="27" t="n">
        <x:f>COUNTIF('P2 Atomic Provisions'!$B$5:$B$176,B6)</x:f>
        <x:v>6</x:v>
      </x:c>
    </x:row>
    <x:row r="7" ht="48" customHeight="1">
      <x:c r="A7" s="27" t="str">
        <x:v>EVD|PIT</x:v>
      </x:c>
      <x:c r="B7" s="27" t="str">
        <x:v>CAP-LAW054</x:v>
      </x:c>
      <x:c r="C7" s="27" t="str">
        <x:v>Current consolidated PIT Regulations</x:v>
      </x:c>
      <x:c r="D7" s="27" t="str">
        <x:v>Current official regulation page used for provision mapping.</x:v>
      </x:c>
      <x:c r="E7" s="27" t="str">
        <x:v>https://www.sebi.gov.in/legal/regulations/mar-2025/securities-and-exchange-board-of-india-prohibition-of-insider-trading-regulations-2015-last-amended-on-march-12-2025-_92672.html</x:v>
      </x:c>
      <x:c r="F7" s="121" t="n">
        <x:v>46271</x:v>
      </x:c>
      <x:c r="G7" s="27" t="str">
        <x:v>High</x:v>
      </x:c>
      <x:c r="H7" s="27" t="n">
        <x:f>COUNTIF('P2 Atomic Provisions'!$B$5:$B$176,B7)</x:f>
        <x:v>9</x:v>
      </x:c>
    </x:row>
    <x:row r="8" ht="48" customHeight="1">
      <x:c r="A8" s="27" t="str">
        <x:v>EVD|SURVEILLANCE</x:v>
      </x:c>
      <x:c r="B8" s="27" t="str">
        <x:v>P1-GAP001</x:v>
      </x:c>
      <x:c r="C8" s="27" t="str">
        <x:v>Surveillance Master Circular</x:v>
      </x:c>
      <x:c r="D8" s="27" t="str">
        <x:v>Current parent for issuer-facing PIT surveillance directions.</x:v>
      </x:c>
      <x:c r="E8" s="27" t="str">
        <x:v>https://www.sebi.gov.in/legal/master-circulars/may-2026/master-circular-on-surveillance-of-securities-market_101473.html</x:v>
      </x:c>
      <x:c r="F8" s="121" t="n">
        <x:v>46271</x:v>
      </x:c>
      <x:c r="G8" s="27" t="str">
        <x:v>High</x:v>
      </x:c>
      <x:c r="H8" s="27" t="n">
        <x:f>COUNTIF('P2 Atomic Provisions'!$B$5:$B$176,B8)</x:f>
        <x:v>1</x:v>
      </x:c>
    </x:row>
    <x:row r="9" ht="48" customHeight="1">
      <x:c r="A9" s="27" t="str">
        <x:v>EVD|PFUTP</x:v>
      </x:c>
      <x:c r="B9" s="27" t="str">
        <x:v>CAP-LAW067</x:v>
      </x:c>
      <x:c r="C9" s="27" t="str">
        <x:v>Current PFUTP Regulations</x:v>
      </x:c>
      <x:c r="D9" s="27" t="str">
        <x:v>Negative conduct rules mapped without invented periodic frequency.</x:v>
      </x:c>
      <x:c r="E9" s="27" t="str">
        <x:v>https://www.sebi.gov.in/legal/regulations/dec-2025/securities-and-exchange-board-of-india-prohibition-of-fraudulent-and-unfair-trade-practices-relating-to-securities-market-regulations-2003-last-amended-on-december-05-2025-_98694.html</x:v>
      </x:c>
      <x:c r="F9" s="121" t="n">
        <x:v>46271</x:v>
      </x:c>
      <x:c r="G9" s="27" t="str">
        <x:v>High</x:v>
      </x:c>
      <x:c r="H9" s="27" t="n">
        <x:f>COUNTIF('P2 Atomic Provisions'!$B$5:$B$176,B9)</x:f>
        <x:v>2</x:v>
      </x:c>
    </x:row>
    <x:row r="10" ht="48" customHeight="1">
      <x:c r="A10" s="27" t="str">
        <x:v>EVD|SAST</x:v>
      </x:c>
      <x:c r="B10" s="27" t="str">
        <x:v>CAP-LAW060</x:v>
      </x:c>
      <x:c r="C10" s="27" t="str">
        <x:v>Current consolidated SAST Regulations</x:v>
      </x:c>
      <x:c r="D10" s="27" t="str">
        <x:v>Reg. 26 target-company duties and Regs. 29/31 capacity-specific disclosures mapped.</x:v>
      </x:c>
      <x:c r="E10" s="27" t="str">
        <x:v>https://www.sebi.gov.in/legal/regulations/dec-2025/securities-and-exchange-board-of-india-substantial-acquisition-of-shares-and-takeovers-regulations-2011-last-amended-on-december-5-2025-_98643.html</x:v>
      </x:c>
      <x:c r="F10" s="121" t="n">
        <x:v>46271</x:v>
      </x:c>
      <x:c r="G10" s="27" t="str">
        <x:v>High</x:v>
      </x:c>
      <x:c r="H10" s="27" t="n">
        <x:f>COUNTIF('P2 Atomic Provisions'!$B$5:$B$176,B10)</x:f>
        <x:v>10</x:v>
      </x:c>
    </x:row>
    <x:row r="11" ht="48" customHeight="1">
      <x:c r="A11" s="27" t="str">
        <x:v>EVD|SAST_MC</x:v>
      </x:c>
      <x:c r="B11" s="27" t="str">
        <x:v>CAP-LAW237</x:v>
      </x:c>
      <x:c r="C11" s="27" t="str">
        <x:v>SAST Master Circular</x:v>
      </x:c>
      <x:c r="D11" s="27" t="str">
        <x:v>Operational reference for takeover filings/process.</x:v>
      </x:c>
      <x:c r="E11" s="27" t="str">
        <x:v>https://www.sebi.gov.in/legal/master-circulars/feb-2023/master-circular-for-substantial-acquisition-of-shares-and-takeovers_68091.html</x:v>
      </x:c>
      <x:c r="F11" s="121" t="n">
        <x:v>46271</x:v>
      </x:c>
      <x:c r="G11" s="27" t="str">
        <x:v>High</x:v>
      </x:c>
      <x:c r="H11" s="27" t="n">
        <x:f>COUNTIF('P2 Atomic Provisions'!$B$5:$B$176,B11)</x:f>
        <x:v>0</x:v>
      </x:c>
    </x:row>
    <x:row r="12" ht="48" customHeight="1">
      <x:c r="A12" s="27" t="str">
        <x:v>EVD|SAST_ONLINE</x:v>
      </x:c>
      <x:c r="B12" s="27" t="str">
        <x:v>CAP-LAW238</x:v>
      </x:c>
      <x:c r="C12" s="27" t="str">
        <x:v>Reg. 10(7) online filing circular</x:v>
      </x:c>
      <x:c r="D12" s="27" t="str">
        <x:v>Reportable exemption filings move through the SEBI online system.</x:v>
      </x:c>
      <x:c r="E12" s="27" t="str">
        <x:v>https://www.sebi.gov.in/legal/circulars/mar-2025/online-filing-system-for-reports-filed-under-regulation-10-7-of-sebi-substantial-acquisition-of-shares-and-takeovers-regulations-2011_92791.html</x:v>
      </x:c>
      <x:c r="F12" s="121" t="n">
        <x:v>46271</x:v>
      </x:c>
      <x:c r="G12" s="27" t="str">
        <x:v>High</x:v>
      </x:c>
      <x:c r="H12" s="27" t="n">
        <x:f>COUNTIF('P2 Atomic Provisions'!$B$5:$B$176,B12)</x:f>
        <x:v>1</x:v>
      </x:c>
    </x:row>
    <x:row r="13" ht="48" customHeight="1">
      <x:c r="A13" s="27" t="str">
        <x:v>EVD|ICDR</x:v>
      </x:c>
      <x:c r="B13" s="27" t="str">
        <x:v>CAP-LAW049</x:v>
      </x:c>
      <x:c r="C13" s="27" t="str">
        <x:v>Current consolidated ICDR Regulations</x:v>
      </x:c>
      <x:c r="D13" s="27" t="str">
        <x:v>Last amended 2026-03-21; route-gated issue provisions mapped.</x:v>
      </x:c>
      <x:c r="E13" s="27" t="str">
        <x:v>https://www.sebi.gov.in/legal/regulations/mar-2026/securities-and-exchange-board-of-india-issue-of-capital-and-disclosure-requirements-regulations-2018-last-amended-on-march-21-2026-_100581.html</x:v>
      </x:c>
      <x:c r="F13" s="121" t="n">
        <x:v>46271</x:v>
      </x:c>
      <x:c r="G13" s="27" t="str">
        <x:v>High</x:v>
      </x:c>
      <x:c r="H13" s="27" t="n">
        <x:f>COUNTIF('P2 Atomic Provisions'!$B$5:$B$176,B13)</x:f>
        <x:v>8</x:v>
      </x:c>
    </x:row>
    <x:row r="14" ht="48" customHeight="1">
      <x:c r="A14" s="27" t="str">
        <x:v>EVD|ICDR_MC</x:v>
      </x:c>
      <x:c r="B14" s="27" t="str">
        <x:v>CAP-LAW079</x:v>
      </x:c>
      <x:c r="C14" s="27" t="str">
        <x:v>ICDR Master Circular</x:v>
      </x:c>
      <x:c r="D14" s="27" t="str">
        <x:v>Current operational parent dated 2026-02-09.</x:v>
      </x:c>
      <x:c r="E14" s="27" t="str">
        <x:v>https://www.sebi.gov.in/legal/master-circulars/feb-2026/master-circular-for-issue-of-capital-and-disclosure-requirements_99611.html</x:v>
      </x:c>
      <x:c r="F14" s="121" t="n">
        <x:v>46271</x:v>
      </x:c>
      <x:c r="G14" s="27" t="str">
        <x:v>High</x:v>
      </x:c>
      <x:c r="H14" s="27" t="n">
        <x:f>COUNTIF('P2 Atomic Provisions'!$B$5:$B$176,B14)</x:f>
        <x:v>1</x:v>
      </x:c>
    </x:row>
    <x:row r="15" ht="48" customHeight="1">
      <x:c r="A15" s="27" t="str">
        <x:v>EVD|BUYBACK</x:v>
      </x:c>
      <x:c r="B15" s="27" t="str">
        <x:v>CAP-LAW047</x:v>
      </x:c>
      <x:c r="C15" s="27" t="str">
        <x:v>Current Buy-back Regulations</x:v>
      </x:c>
      <x:c r="D15" s="27" t="str">
        <x:v>Last amended 2026-07-06; event module mapped.</x:v>
      </x:c>
      <x:c r="E15" s="27" t="str">
        <x:v>https://www.sebi.gov.in/legal/regulations/jul-2026/securities-and-exchange-board-of-india-buy-back-of-securities-regulations-2018-last-amended-on-july-6-2026-_103042.html</x:v>
      </x:c>
      <x:c r="F15" s="121" t="n">
        <x:v>46271</x:v>
      </x:c>
      <x:c r="G15" s="27" t="str">
        <x:v>High</x:v>
      </x:c>
      <x:c r="H15" s="27" t="n">
        <x:f>COUNTIF('P2 Atomic Provisions'!$B$5:$B$176,B15)</x:f>
        <x:v>10</x:v>
      </x:c>
    </x:row>
    <x:row r="16" ht="48" customHeight="1">
      <x:c r="A16" s="27" t="str">
        <x:v>EVD|BUYBACK_FREEZE</x:v>
      </x:c>
      <x:c r="B16" s="27" t="str">
        <x:v>CAP-LAW239</x:v>
      </x:c>
      <x:c r="C16" s="27" t="str">
        <x:v>ISIN-level promoter-holdings freeze</x:v>
      </x:c>
      <x:c r="D16" s="27" t="str">
        <x:v>Freeze starts at board/special resolution and continues to offer closing, with stated tender/encumbrance permissions.</x:v>
      </x:c>
      <x:c r="E16" s="27" t="str">
        <x:v>https://www.sebi.gov.in/legal/circulars/jul-2026/operationalisation-of-freezing-of-holdings-of-promoter-and-promoter-group-including-their-associates-promoter-holdings-at-the-isin-level-under-regulation-24-i-ea-of-the-sebi-buy-back-of-securitie-_102978.html</x:v>
      </x:c>
      <x:c r="F16" s="121" t="n">
        <x:v>46271</x:v>
      </x:c>
      <x:c r="G16" s="27" t="str">
        <x:v>High</x:v>
      </x:c>
      <x:c r="H16" s="27" t="n">
        <x:f>COUNTIF('P2 Atomic Provisions'!$B$5:$B$176,B16)</x:f>
        <x:v>1</x:v>
      </x:c>
    </x:row>
    <x:row r="17" ht="48" customHeight="1">
      <x:c r="A17" s="27" t="str">
        <x:v>EVD|DELIST</x:v>
      </x:c>
      <x:c r="B17" s="27" t="str">
        <x:v>CAP-LAW040</x:v>
      </x:c>
      <x:c r="C17" s="27" t="str">
        <x:v>Current Delisting Regulations</x:v>
      </x:c>
      <x:c r="D17" s="27" t="str">
        <x:v>Last amended 2025-09-03; voluntary-delisting chain mapped.</x:v>
      </x:c>
      <x:c r="E17" s="27" t="str">
        <x:v>https://www.sebi.gov.in/legal/regulations/sep-2025/securities-and-exchange-board-of-india-delisting-of-equity-shares-regulations-2021-last-amended-on-september-3-2025-_96548.html</x:v>
      </x:c>
      <x:c r="F17" s="121" t="n">
        <x:v>46271</x:v>
      </x:c>
      <x:c r="G17" s="27" t="str">
        <x:v>High</x:v>
      </x:c>
      <x:c r="H17" s="27" t="n">
        <x:f>COUNTIF('P2 Atomic Provisions'!$B$5:$B$176,B17)</x:f>
        <x:v>11</x:v>
      </x:c>
    </x:row>
    <x:row r="18" ht="48" customHeight="1">
      <x:c r="A18" s="27" t="str">
        <x:v>EVD|SBEB</x:v>
      </x:c>
      <x:c r="B18" s="27" t="str">
        <x:v>CAP-LAW042</x:v>
      </x:c>
      <x:c r="C18" s="27" t="str">
        <x:v>Current SBEB and Sweat Equity Regulations</x:v>
      </x:c>
      <x:c r="D18" s="27" t="str">
        <x:v>Last amended 2025-12-04; scheme-type gate preserved.</x:v>
      </x:c>
      <x:c r="E18" s="27" t="str">
        <x:v>https://www.sebi.gov.in/legal/regulations/dec-2025/securities-and-exchange-board-of-india-share-based-employee-benefits-and-sweat-equity-regulations-2021-last-amended-on-december-4-2025-_98638.html</x:v>
      </x:c>
      <x:c r="F18" s="121" t="n">
        <x:v>46271</x:v>
      </x:c>
      <x:c r="G18" s="27" t="str">
        <x:v>High</x:v>
      </x:c>
      <x:c r="H18" s="27" t="n">
        <x:f>COUNTIF('P2 Atomic Provisions'!$B$5:$B$176,B18)</x:f>
        <x:v>9</x:v>
      </x:c>
    </x:row>
    <x:row r="19" ht="48" customHeight="1">
      <x:c r="A19" s="27" t="str">
        <x:v>EVD|NCS</x:v>
      </x:c>
      <x:c r="B19" s="27" t="str">
        <x:v>CAP-LAW041</x:v>
      </x:c>
      <x:c r="C19" s="27" t="str">
        <x:v>Current NCS Regulations</x:v>
      </x:c>
      <x:c r="D19" s="27" t="str">
        <x:v>Last amended 2026-01-21; issuer issue/listing obligations mapped.</x:v>
      </x:c>
      <x:c r="E19" s="27" t="str">
        <x:v>https://www.sebi.gov.in/legal/regulations/jan-2026/securities-and-exchange-board-of-india-issue-and-listing-of-non-convertible-securities-regulations-2021-last-amended-as-on-january-21-2026-_99288.html</x:v>
      </x:c>
      <x:c r="F19" s="121" t="n">
        <x:v>46271</x:v>
      </x:c>
      <x:c r="G19" s="27" t="str">
        <x:v>High</x:v>
      </x:c>
      <x:c r="H19" s="27" t="n">
        <x:f>COUNTIF('P2 Atomic Provisions'!$B$5:$B$176,B19)</x:f>
        <x:v>4</x:v>
      </x:c>
    </x:row>
    <x:row r="20" ht="48" customHeight="1">
      <x:c r="A20" s="27" t="str">
        <x:v>EVD|NCS_ISSUE_MC</x:v>
      </x:c>
      <x:c r="B20" s="27" t="str">
        <x:v>CAP-LAW085</x:v>
      </x:c>
      <x:c r="C20" s="27" t="str">
        <x:v>NCS/SDI/SR/MDS/CP issue and listing Master Circular</x:v>
      </x:c>
      <x:c r="D20" s="27" t="str">
        <x:v>Current parent dated 2025-10-15; route-specific operating chapters mapped.</x:v>
      </x:c>
      <x:c r="E20" s="27" t="str">
        <x:v>https://www.sebi.gov.in/legal/master-circulars/oct-2025/master-circular-for-issue-and-listing-of-non-convertible-securities-securitised-debt-instruments-security-receipts-municipal-debt-securities-and-commercial-paper_97343.html</x:v>
      </x:c>
      <x:c r="F20" s="121" t="n">
        <x:v>46271</x:v>
      </x:c>
      <x:c r="G20" s="27" t="str">
        <x:v>High</x:v>
      </x:c>
      <x:c r="H20" s="27" t="n">
        <x:f>COUNTIF('P2 Atomic Provisions'!$B$5:$B$176,B20)</x:f>
        <x:v>7</x:v>
      </x:c>
    </x:row>
    <x:row r="21" ht="48" customHeight="1">
      <x:c r="A21" s="27" t="str">
        <x:v>EVD|DEBT_LODR_MC</x:v>
      </x:c>
      <x:c r="B21" s="27" t="str">
        <x:v>CAP-LAW090</x:v>
      </x:c>
      <x:c r="C21" s="27" t="str">
        <x:v>Debt continuous LODR Master Circular</x:v>
      </x:c>
      <x:c r="D21" s="27" t="str">
        <x:v>Current parent dated 2025-07-11; Regs. 50-62 and HVDLE gate mapped.</x:v>
      </x:c>
      <x:c r="E21" s="27" t="str">
        <x:v>https://www.sebi.gov.in/legal/master-circulars/jul-2025/master-circular-for-listing-obligations-and-disclosure-requirements-for-non-convertible-securities-securitized-debt-instruments-and-or-commercial-paper_95230.html</x:v>
      </x:c>
      <x:c r="F21" s="121" t="n">
        <x:v>46271</x:v>
      </x:c>
      <x:c r="G21" s="27" t="str">
        <x:v>High</x:v>
      </x:c>
      <x:c r="H21" s="27" t="n">
        <x:f>COUNTIF('P2 Atomic Provisions'!$B$5:$B$176,B21)</x:f>
        <x:v>16</x:v>
      </x:c>
    </x:row>
    <x:row r="22" ht="48" customHeight="1">
      <x:c r="A22" s="27" t="str">
        <x:v>EVD|DENOM</x:v>
      </x:c>
      <x:c r="B22" s="27" t="str">
        <x:v>CAP-LAW247</x:v>
      </x:c>
      <x:c r="C22" s="27" t="str">
        <x:v>Reduced denomination circular</x:v>
      </x:c>
      <x:c r="D22" s="27" t="str">
        <x:v>₹10,000 option extended to qualifying zero-coupon fixed-maturity non-structured debt; effective for proposed listed private placements from 2025-12-18.</x:v>
      </x:c>
      <x:c r="E22" s="27" t="str">
        <x:v>https://www.sebi.gov.in/legal/circulars/dec-2025/modification-in-the-conditions-specified-for-reduction-in-denomination-of-debt-securities_98463.html</x:v>
      </x:c>
      <x:c r="F22" s="121" t="n">
        <x:v>46271</x:v>
      </x:c>
      <x:c r="G22" s="27" t="str">
        <x:v>High</x:v>
      </x:c>
      <x:c r="H22" s="27" t="n">
        <x:f>COUNTIF('P2 Atomic Provisions'!$B$5:$B$176,B22)</x:f>
        <x:v>1</x:v>
      </x:c>
    </x:row>
    <x:row r="23" ht="48" customHeight="1">
      <x:c r="A23" s="27" t="str">
        <x:v>EVD|GREEN_REVIEW</x:v>
      </x:c>
      <x:c r="B23" s="27" t="str">
        <x:v>CAP-LAW249</x:v>
      </x:c>
      <x:c r="C23" s="27" t="str">
        <x:v>Independent reviewer for green debt</x:v>
      </x:c>
      <x:c r="D23" s="27" t="str">
        <x:v>Issuer must appoint independent qualified reviewer/certifier and disclose scope/details; effective immediately 2026-02-27.</x:v>
      </x:c>
      <x:c r="E23" s="27" t="str">
        <x:v>https://www.sebi.gov.in/legal/circulars/feb-2026/revised-norms-for-appointment-of-an-independent-third-party-reviewer-certifier-for-green-debt-security_100043.html</x:v>
      </x:c>
      <x:c r="F23" s="121" t="n">
        <x:v>46271</x:v>
      </x:c>
      <x:c r="G23" s="27" t="str">
        <x:v>High</x:v>
      </x:c>
      <x:c r="H23" s="27" t="n">
        <x:f>COUNTIF('P2 Atomic Provisions'!$B$5:$B$176,B23)</x:f>
        <x:v>2</x:v>
      </x:c>
    </x:row>
    <x:row r="24" ht="48" customHeight="1">
      <x:c r="A24" s="27" t="str">
        <x:v>EVD|SDI</x:v>
      </x:c>
      <x:c r="B24" s="27" t="str">
        <x:v>CAP-LAW064</x:v>
      </x:c>
      <x:c r="C24" s="27" t="str">
        <x:v>Current SDI/SR Regulations</x:v>
      </x:c>
      <x:c r="D24" s="27" t="str">
        <x:v>Instrument-capacity gate retained.</x:v>
      </x:c>
      <x:c r="E24" s="27" t="str">
        <x:v>https://www.sebi.gov.in/legal/regulations/jul-2026/securities-and-exchange-board-of-india-issue-and-listing-of-securitised-debt-instruments-and-security-receipts-regulations-2008-last-amended-on-july-06-2026-_102674.html</x:v>
      </x:c>
      <x:c r="F24" s="121" t="n">
        <x:v>46271</x:v>
      </x:c>
      <x:c r="G24" s="27" t="str">
        <x:v>High</x:v>
      </x:c>
      <x:c r="H24" s="27" t="n">
        <x:f>COUNTIF('P2 Atomic Provisions'!$B$5:$B$176,B24)</x:f>
        <x:v>1</x:v>
      </x:c>
    </x:row>
    <x:row r="25" ht="48" customHeight="1">
      <x:c r="A25" s="27" t="str">
        <x:v>EVD|SDI_PERIODIC</x:v>
      </x:c>
      <x:c r="B25" s="27" t="str">
        <x:v>CAP-LAW248</x:v>
      </x:c>
      <x:c r="C25" s="27" t="str">
        <x:v>SDI periodic disclosure circular</x:v>
      </x:c>
      <x:c r="D25" s="27" t="str">
        <x:v>Trustee submits Annexure I/II half-yearly to SEBI and exchange within 30 days after March/September; effective 2026-03-31.</x:v>
      </x:c>
      <x:c r="E25" s="27" t="str">
        <x:v>https://www.sebi.gov.in/legal/circulars/dec-2025/mandating-periodic-disclosure-requirements-securitised-debt-instruments-sdis-_98409.html</x:v>
      </x:c>
      <x:c r="F25" s="121" t="n">
        <x:v>46271</x:v>
      </x:c>
      <x:c r="G25" s="27" t="str">
        <x:v>High</x:v>
      </x:c>
      <x:c r="H25" s="27" t="n">
        <x:f>COUNTIF('P2 Atomic Provisions'!$B$5:$B$176,B25)</x:f>
        <x:v>1</x:v>
      </x:c>
    </x:row>
    <x:row r="26" ht="48" customHeight="1">
      <x:c r="A26" s="27" t="str">
        <x:v>EVD|SPECIAL_WINDOW</x:v>
      </x:c>
      <x:c r="B26" s="27" t="str">
        <x:v>P1-GAP003</x:v>
      </x:c>
      <x:c r="C26" s="27" t="str">
        <x:v>Special transfer/demat window</x:v>
      </x:c>
      <x:c r="D26" s="27" t="str">
        <x:v>Window 2026-02-05 to 2027-02-04; demat, one-year lock-in, 70-day processing and bimonthly publicity controls mapped.</x:v>
      </x:c>
      <x:c r="E26" s="27" t="str">
        <x:v>https://www.sebi.gov.in/legal/circulars/jan-2026/ease-of-doing-investment-special-window-for-transfer-and-dematerialisation-of-physical-securities_99411.html</x:v>
      </x:c>
      <x:c r="F26" s="121" t="n">
        <x:v>46271</x:v>
      </x:c>
      <x:c r="G26" s="27" t="str">
        <x:v>High</x:v>
      </x:c>
      <x:c r="H26" s="27" t="n">
        <x:f>COUNTIF('P2 Atomic Provisions'!$B$5:$B$176,B26)</x:f>
        <x:v>5</x:v>
      </x:c>
    </x:row>
    <x:row r="27" ht="48" customHeight="1">
      <x:c r="A27" s="27" t="str">
        <x:v>EVD|DIRECT_CREDIT</x:v>
      </x:c>
      <x:c r="B27" s="27" t="str">
        <x:v>P1-GAP004</x:v>
      </x:c>
      <x:c r="C27" s="27" t="str">
        <x:v>LOC abolished / direct demat credit</x:v>
      </x:c>
      <x:c r="D27" s="27" t="str">
        <x:v>Effective 2026-04-02; direct credit within 30 days after objections removed; ISR-4 website and notification controls mapped.</x:v>
      </x:c>
      <x:c r="E27" s="27" t="str">
        <x:v>https://www.sebi.gov.in/legal/circulars/jan-2026/ease-of-doing-investment-and-ease-of-doing-business-doing-away-with-requirement-of-issuance-of-letter-of-confirmation-loc-and-to-effect-direct-credit-of-securities-in-dematerialisation-account-o-_99421.html</x:v>
      </x:c>
      <x:c r="F27" s="121" t="n">
        <x:v>46271</x:v>
      </x:c>
      <x:c r="G27" s="27" t="str">
        <x:v>High</x:v>
      </x:c>
      <x:c r="H27" s="27" t="n">
        <x:f>COUNTIF('P2 Atomic Provisions'!$B$5:$B$176,B27)</x:f>
        <x:v>4</x:v>
      </x:c>
    </x:row>
    <x:row r="28" ht="48" customHeight="1">
      <x:c r="A28" s="27" t="str">
        <x:v>EVD|TRANSMISSION</x:v>
      </x:c>
      <x:c r="B28" s="27" t="str">
        <x:v>P1-GAP005</x:v>
      </x:c>
      <x:c r="C28" s="27" t="str">
        <x:v>Transmission framework</x:v>
      </x:c>
      <x:c r="D28" s="27" t="str">
        <x:v>Effective after 30 days from 2026-07-23; thresholds, 21-calendar-day processing, reasons, demat and six-month reporting mapped.</x:v>
      </x:c>
      <x:c r="E28" s="27" t="str">
        <x:v>https://www.sebi.gov.in/legal/circulars/jul-2026/ease-of-doing-investment-and-ease-of-doing-business-simplification-and-standardisation-of-the-framework-for-transmission-of-securities_103030.html</x:v>
      </x:c>
      <x:c r="F28" s="121" t="n">
        <x:v>46271</x:v>
      </x:c>
      <x:c r="G28" s="27" t="str">
        <x:v>High</x:v>
      </x:c>
      <x:c r="H28" s="27" t="n">
        <x:f>COUNTIF('P2 Atomic Provisions'!$B$5:$B$176,B28)</x:f>
        <x:v>8</x:v>
      </x:c>
    </x:row>
    <x:row r="29" ht="48" customHeight="1">
      <x:c r="A29" s="27" t="str">
        <x:v>EVD|SCORES</x:v>
      </x:c>
      <x:c r="B29" s="27" t="str">
        <x:v>CAP-LAW285</x:v>
      </x:c>
      <x:c r="C29" s="27" t="str">
        <x:v>SCORES 2.0 listed-entity interface</x:v>
      </x:c>
      <x:c r="D29" s="27" t="str">
        <x:v>Complaint intake, response and escalation layer retained.</x:v>
      </x:c>
      <x:c r="E29" s="27" t="str">
        <x:v>https://scores.sebi.gov.in/</x:v>
      </x:c>
      <x:c r="F29" s="121" t="n">
        <x:v>46271</x:v>
      </x:c>
      <x:c r="G29" s="27" t="str">
        <x:v>Medium-High</x:v>
      </x:c>
      <x:c r="H29" s="27" t="n">
        <x:f>COUNTIF('P2 Atomic Provisions'!$B$5:$B$176,B29)</x:f>
        <x:v>2</x:v>
      </x:c>
    </x:row>
    <x:row r="30" ht="48" customHeight="1">
      <x:c r="A30" s="28" t="str">
        <x:v>EVD|ODR</x:v>
      </x:c>
      <x:c r="B30" s="28" t="str">
        <x:v>CAP-LAW099</x:v>
      </x:c>
      <x:c r="C30" s="28" t="str">
        <x:v>Online dispute resolution master circular</x:v>
      </x:c>
      <x:c r="D30" s="28" t="str">
        <x:v>Event-gated conciliation/arbitration process retained.</x:v>
      </x:c>
      <x:c r="E30" s="28" t="str">
        <x:v>https://www.sebi.gov.in/legal/master-circulars/dec-2023/master-circular-for-online-resolution-of-disputes-in-the-indian-securities-market_80236.html</x:v>
      </x:c>
      <x:c r="F30" s="196" t="n">
        <x:v>46271</x:v>
      </x:c>
      <x:c r="G30" s="28" t="str">
        <x:v>High</x:v>
      </x:c>
      <x:c r="H30" s="28" t="n">
        <x:f>COUNTIF('P2 Atomic Provisions'!$B$5:$B$176,B30)</x:f>
        <x:v>2</x:v>
      </x:c>
    </x:row>
  </x:sheetData>
  <x:mergeCells>
    <x:mergeCell ref="A1:H1"/>
    <x:mergeCell ref="A2:H2"/>
  </x:mergeCells>
  <x:dataValidations count="1">
    <x:dataValidation type="list" sqref="G5:G30">
      <x:formula1>"High,Medium-High,Medium,Needs legal review"</x:formula1>
    </x:dataValidation>
  </x:dataValidations>
  <x:pageMargins left="0.7" right="0.7" top="0.75" bottom="0.75" header="0.3" footer="0.3"/>
  <x:tableParts count="1">
    <x:tablePart xmlns:r="http://schemas.openxmlformats.org/officeDocument/2006/relationships" r:id="R04896a5be64e47dc"/>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52" hidden="0" customWidth="1"/>
    <x:col min="2" max="2" width="4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310" t="str">
        <x:v>Common SEBI Listed-Entity Overlay — P-3 Audit Procedure, Evidence, Observation and Operational Coverage Validation</x:v>
      </x:c>
      <x:c r="B1" s="310" t="str">
        <x:v>Common SEBI Listed-Entity Overlay — P-3 Audit Procedure, Evidence, Observation and Operational Coverage Validation</x:v>
      </x:c>
      <x:c r="C1" s="310" t="str">
        <x:v>Common SEBI Listed-Entity Overlay — P-3 Audit Procedure, Evidence, Observation and Operational Coverage Validation</x:v>
      </x:c>
      <x:c r="D1" s="310" t="str">
        <x:v>Common SEBI Listed-Entity Overlay — P-3 Audit Procedure, Evidence, Observation and Operational Coverage Validation</x:v>
      </x:c>
      <x:c r="E1" s="310" t="str">
        <x:v>Common SEBI Listed-Entity Overlay — P-3 Audit Procedure, Evidence, Observation and Operational Coverage Validation</x:v>
      </x:c>
      <x:c r="F1" s="310" t="str">
        <x:v>Common SEBI Listed-Entity Overlay — P-3 Audit Procedure, Evidence, Observation and Operational Coverage Validation</x:v>
      </x:c>
      <x:c r="G1" s="310" t="str">
        <x:v>Common SEBI Listed-Entity Overlay — P-3 Audit Procedure, Evidence, Observation and Operational Coverage Validation</x:v>
      </x:c>
      <x:c r="H1" s="310" t="str">
        <x:v>Common SEBI Listed-Entity Overlay — P-3 Audit Procedure, Evidence, Observation and Operational Coverage Validation</x:v>
      </x:c>
    </x:row>
    <x:row r="2" ht="38" customHeight="1">
      <x:c r="A2" s="314" t="str">
        <x:v>Purpose: translate every P-2 atomic obligation into an auditable design with explicit applicability testing, population, sampling, ownership, evidence, observation logic and operational-calendar rules. P-3 validates coverage design; it does not assert that a company has complied until entity evidence is collected and tested.</x:v>
      </x:c>
      <x:c r="B2" s="314" t="str">
        <x:v>Purpose: translate every P-2 atomic obligation into an auditable design with explicit applicability testing, population, sampling, ownership, evidence, observation logic and operational-calendar rules. P-3 validates coverage design; it does not assert that a company has complied until entity evidence is collected and tested.</x:v>
      </x:c>
      <x:c r="C2" s="314" t="str">
        <x:v>Purpose: translate every P-2 atomic obligation into an auditable design with explicit applicability testing, population, sampling, ownership, evidence, observation logic and operational-calendar rules. P-3 validates coverage design; it does not assert that a company has complied until entity evidence is collected and tested.</x:v>
      </x:c>
      <x:c r="D2" s="314" t="str">
        <x:v>Purpose: translate every P-2 atomic obligation into an auditable design with explicit applicability testing, population, sampling, ownership, evidence, observation logic and operational-calendar rules. P-3 validates coverage design; it does not assert that a company has complied until entity evidence is collected and tested.</x:v>
      </x:c>
      <x:c r="E2" s="314" t="str">
        <x:v>Purpose: translate every P-2 atomic obligation into an auditable design with explicit applicability testing, population, sampling, ownership, evidence, observation logic and operational-calendar rules. P-3 validates coverage design; it does not assert that a company has complied until entity evidence is collected and tested.</x:v>
      </x:c>
      <x:c r="F2" s="314" t="str">
        <x:v>Purpose: translate every P-2 atomic obligation into an auditable design with explicit applicability testing, population, sampling, ownership, evidence, observation logic and operational-calendar rules. P-3 validates coverage design; it does not assert that a company has complied until entity evidence is collected and tested.</x:v>
      </x:c>
      <x:c r="G2" s="314" t="str">
        <x:v>Purpose: translate every P-2 atomic obligation into an auditable design with explicit applicability testing, population, sampling, ownership, evidence, observation logic and operational-calendar rules. P-3 validates coverage design; it does not assert that a company has complied until entity evidence is collected and tested.</x:v>
      </x:c>
      <x:c r="H2" s="314" t="str">
        <x:v>Purpose: translate every P-2 atomic obligation into an auditable design with explicit applicability testing, population, sampling, ownership, evidence, observation logic and operational-calendar rules. P-3 validates coverage design; it does not assert that a company has complied until entity evidence is collected and tested.</x:v>
      </x:c>
    </x:row>
    <x:row r="4" ht="38" customHeight="1">
      <x:c r="A4" s="323" t="str">
        <x:v>Control</x:v>
      </x:c>
      <x:c r="B4" s="324" t="str">
        <x:v>Value</x:v>
      </x:c>
    </x:row>
    <x:row r="5">
      <x:c r="A5" s="328" t="str">
        <x:v>Status</x:v>
      </x:c>
      <x:c r="B5" s="332" t="str">
        <x:v>P-3 CONTROLLED VALIDATION COMPLETE — NOT PRODUCTION FREEZE</x:v>
      </x:c>
    </x:row>
    <x:row r="6">
      <x:c r="A6" s="329" t="str">
        <x:v>As-of date</x:v>
      </x:c>
      <x:c r="B6" s="121" t="n">
        <x:v>46271</x:v>
      </x:c>
    </x:row>
    <x:row r="7">
      <x:c r="A7" s="329" t="str">
        <x:v>P-2 atomic obligations</x:v>
      </x:c>
      <x:c r="B7" s="27" t="n">
        <x:f>COUNTA('P2 Atomic Provisions'!$A$5:$A$176)</x:f>
        <x:v>172</x:v>
      </x:c>
    </x:row>
    <x:row r="8">
      <x:c r="A8" s="329" t="str">
        <x:v>Audit procedures</x:v>
      </x:c>
      <x:c r="B8" s="27" t="n">
        <x:f>COUNTA('P3 Audit Procedures'!$A$5:$A$176)</x:f>
        <x:v>172</x:v>
      </x:c>
    </x:row>
    <x:row r="9">
      <x:c r="A9" s="329" t="str">
        <x:v>Evidence requirements</x:v>
      </x:c>
      <x:c r="B9" s="27" t="n">
        <x:f>COUNTA('P3 Evidence Requirements'!$A$5:$A$348)</x:f>
        <x:v>344</x:v>
      </x:c>
    </x:row>
    <x:row r="10">
      <x:c r="A10" s="329" t="str">
        <x:v>Observation rules</x:v>
      </x:c>
      <x:c r="B10" s="27" t="n">
        <x:f>COUNTA('P3 Observation Rules'!$A$5:$A$176)</x:f>
        <x:v>172</x:v>
      </x:c>
    </x:row>
    <x:row r="11">
      <x:c r="A11" s="329" t="str">
        <x:v>Operational-calendar rules</x:v>
      </x:c>
      <x:c r="B11" s="27" t="n">
        <x:f>COUNTA('P3 Operational Calendar'!$A$5:$A$176)</x:f>
        <x:v>172</x:v>
      </x:c>
    </x:row>
    <x:row r="12">
      <x:c r="A12" s="329" t="str">
        <x:v>Atoms without exactly one procedure</x:v>
      </x:c>
      <x:c r="B12" s="27" t="n">
        <x:f>ABS(B7-B8)+COUNTIF('P3 Audit Procedures'!$W$5:$W$176,"DUPLICATE")</x:f>
        <x:v>0</x:v>
      </x:c>
    </x:row>
    <x:row r="13">
      <x:c r="A13" s="329" t="str">
        <x:v>Procedures with fewer than two evidence requirements</x:v>
      </x:c>
      <x:c r="B13" s="27" t="n">
        <x:f>COUNTIF('P3 Audit Procedures'!$R$5:$R$176,"&lt;2")</x:f>
        <x:v>0</x:v>
      </x:c>
    </x:row>
    <x:row r="14">
      <x:c r="A14" s="329" t="str">
        <x:v>Procedures without exactly one observation rule</x:v>
      </x:c>
      <x:c r="B14" s="27" t="n">
        <x:f>COUNTIF('P3 Audit Procedures'!$S$5:$S$176,"&lt;&gt;1")</x:f>
        <x:v>0</x:v>
      </x:c>
    </x:row>
    <x:row r="15">
      <x:c r="A15" s="329" t="str">
        <x:v>Procedures without exactly one calendar rule</x:v>
      </x:c>
      <x:c r="B15" s="27" t="n">
        <x:f>COUNTIF('P3 Audit Procedures'!$T$5:$T$176,"&lt;&gt;1")</x:f>
        <x:v>0</x:v>
      </x:c>
    </x:row>
    <x:row r="16">
      <x:c r="A16" s="329" t="str">
        <x:v>Orphan downstream references</x:v>
      </x:c>
      <x:c r="B16" s="27" t="n">
        <x:f>COUNTIF('P3 Audit Procedures'!$U$5:$U$176,"NO")+COUNTIF('P3 Evidence Requirements'!$P$5:$P$348,"NO")+COUNTIF('P3 Evidence Requirements'!$Q$5:$Q$348,"NO")+COUNTIF('P3 Observation Rules'!$R$5:$R$176,"NO")+COUNTIF('P3 Operational Calendar'!$V$5:$V$176,"NO")</x:f>
        <x:v>0</x:v>
      </x:c>
    </x:row>
    <x:row r="17">
      <x:c r="A17" s="329" t="str">
        <x:v>Duplicate working keys / links</x:v>
      </x:c>
      <x:c r="B17" s="27" t="n">
        <x:f>COUNTIF('P3 Audit Procedures'!$V$5:$V$176,"DUPLICATE")+COUNTIF('P3 Audit Procedures'!$W$5:$W$176,"DUPLICATE")+COUNTIF('P3 Evidence Requirements'!$R$5:$R$348,"DUPLICATE")+COUNTIF('P3 Observation Rules'!$S$5:$S$176,"DUPLICATE")+COUNTIF('P3 Operational Calendar'!$W$5:$W$176,"DUPLICATE")</x:f>
        <x:v>0</x:v>
      </x:c>
    </x:row>
    <x:row r="18">
      <x:c r="A18" s="329" t="str">
        <x:v>Missing owner or sample rule</x:v>
      </x:c>
      <x:c r="B18" s="27" t="n">
        <x:f>COUNTBLANK('P3 Audit Procedures'!$M$5:$M$176)+COUNTBLANK('P3 Audit Procedures'!$O$5:$O$176)</x:f>
        <x:v>0</x:v>
      </x:c>
    </x:row>
    <x:row r="19">
      <x:c r="A19" s="329" t="str">
        <x:v>Procedures awaiting entity testing</x:v>
      </x:c>
      <x:c r="B19" s="338" t="n">
        <x:f>COUNTIF('P3 Audit Procedures'!$Y$5:$Y$176,"NOT TESTED — COMPANY EVIDENCE REQUIRED")</x:f>
        <x:v>172</x:v>
      </x:c>
    </x:row>
    <x:row r="20">
      <x:c r="A20" s="329" t="str">
        <x:v>Evidence requirements awaiting collection</x:v>
      </x:c>
      <x:c r="B20" s="338" t="n">
        <x:f>COUNTIF('P3 Evidence Requirements'!$S$5:$S$348,"REQUIRED — NOT COLLECTED")</x:f>
        <x:v>344</x:v>
      </x:c>
    </x:row>
    <x:row r="21">
      <x:c r="A21" s="329" t="str">
        <x:v>Observation rules not raised</x:v>
      </x:c>
      <x:c r="B21" s="338" t="n">
        <x:f>COUNTIF('P3 Observation Rules'!$T$5:$T$176,"DESIGNED — NOT RAISED")</x:f>
        <x:v>172</x:v>
      </x:c>
    </x:row>
    <x:row r="22">
      <x:c r="A22" s="329" t="str">
        <x:v>Calendar rules awaiting entity dates</x:v>
      </x:c>
      <x:c r="B22" s="338" t="n">
        <x:f>COUNTIF('P3 Operational Calendar'!$X$5:$X$176,"RULE MAPPED — ENTITY DATE NOT POPULATED")</x:f>
        <x:v>172</x:v>
      </x:c>
    </x:row>
    <x:row r="23">
      <x:c r="A23" s="329" t="str">
        <x:v>Open holds</x:v>
      </x:c>
      <x:c r="B23" s="27" t="n">
        <x:f>COUNTIF('P3 Holds Decisions'!$D$5:$D$9,"Open — carried to P4")</x:f>
        <x:v>1</x:v>
      </x:c>
    </x:row>
    <x:row r="24">
      <x:c r="A24" s="329" t="str">
        <x:v>Critical open holds</x:v>
      </x:c>
      <x:c r="B24" s="27" t="n">
        <x:f>COUNTIFS('P3 Holds Decisions'!$C$5:$C$9,"Critical",'P3 Holds Decisions'!$D$5:$D$9,"Open — carried to P4")</x:f>
        <x:v>0</x:v>
      </x:c>
    </x:row>
    <x:row r="25">
      <x:c r="A25" s="330" t="str">
        <x:v>P-3 gate result</x:v>
      </x:c>
      <x:c r="B25" s="335" t="str">
        <x:v>CONTROLLED PASS — P4 REQUIRED</x:v>
      </x:c>
    </x:row>
    <x:row r="27" ht="22" customHeight="1">
      <x:c r="A27" s="340" t="str">
        <x:v>P-3 gate decision</x:v>
      </x:c>
      <x:c r="B27" s="340" t="str">
        <x:v>P-3 gate decision</x:v>
      </x:c>
      <x:c r="C27" s="340" t="str">
        <x:v>P-3 gate decision</x:v>
      </x:c>
      <x:c r="D27" s="340" t="str">
        <x:v>P-3 gate decision</x:v>
      </x:c>
      <x:c r="E27" s="340" t="str">
        <x:v>P-3 gate decision</x:v>
      </x:c>
      <x:c r="F27" s="340" t="str">
        <x:v>P-3 gate decision</x:v>
      </x:c>
      <x:c r="G27" s="340" t="str">
        <x:v>P-3 gate decision</x:v>
      </x:c>
      <x:c r="H27" s="340" t="str">
        <x:v>P-3 gate decision</x:v>
      </x:c>
    </x:row>
    <x:row r="28">
      <x:c r="A28" s="360"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B28" s="361"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C28" s="361"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D28" s="361"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E28" s="361"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F28" s="361"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G28" s="361"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H28" s="362"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row>
    <x:row r="29">
      <x:c r="A29" s="363"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B29"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C29"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D29"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E29"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F29"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G29"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H29" s="365"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row>
    <x:row r="30">
      <x:c r="A30" s="363"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B30"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C30"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D30"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E30"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F30"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G30"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H30" s="365"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row>
    <x:row r="31">
      <x:c r="A31" s="363"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B31"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C31"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D31"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E31"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F31"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G31" s="364"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H31" s="365"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row>
    <x:row r="32">
      <x:c r="A32" s="366"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B32" s="367"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C32" s="367"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D32" s="367"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E32" s="367"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F32" s="367"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G32" s="367"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c r="H32" s="368" t="str">
        <x:v>P-3 is a controlled pass to P-4 because every P-2 atom is linked to one audit procedure, two complementary evidence requirements, one neutral observation rule and one operational-calendar rule, with no orphan or duplicate chain. The procedures remain explicitly NOT TESTED and the evidence remains NOT COLLECTED: those statuses protect against treating a library design as a company-specific audit conclusion.</x:v>
      </x:c>
    </x:row>
    <x:row r="34" ht="22" customHeight="1">
      <x:c r="A34" s="340" t="str">
        <x:v>Runtime boundary and next gate</x:v>
      </x:c>
      <x:c r="B34" s="340" t="str">
        <x:v>Runtime boundary and next gate</x:v>
      </x:c>
      <x:c r="C34" s="340" t="str">
        <x:v>Runtime boundary and next gate</x:v>
      </x:c>
      <x:c r="D34" s="340" t="str">
        <x:v>Runtime boundary and next gate</x:v>
      </x:c>
      <x:c r="E34" s="340" t="str">
        <x:v>Runtime boundary and next gate</x:v>
      </x:c>
      <x:c r="F34" s="340" t="str">
        <x:v>Runtime boundary and next gate</x:v>
      </x:c>
      <x:c r="G34" s="340" t="str">
        <x:v>Runtime boundary and next gate</x:v>
      </x:c>
      <x:c r="H34" s="340" t="str">
        <x:v>Runtime boundary and next gate</x:v>
      </x:c>
    </x:row>
    <x:row r="35">
      <x:c r="A35" s="389"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B35" s="390"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C35" s="390"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D35" s="390"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E35" s="390"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F35" s="390"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G35" s="390"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H35" s="391"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row>
    <x:row r="36">
      <x:c r="A36" s="392"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B36"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C36"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D36"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E36"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F36"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G36"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H36" s="394"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row>
    <x:row r="37">
      <x:c r="A37" s="392"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B37"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C37"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D37"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E37"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F37"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G37"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H37" s="394"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row>
    <x:row r="38">
      <x:c r="A38" s="392"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B38"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C38"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D38"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E38"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F38"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G38"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H38" s="394"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row>
    <x:row r="39">
      <x:c r="A39" s="392"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B39"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C39"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D39"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E39"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F39"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G39" s="393"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H39" s="394"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row>
    <x:row r="40">
      <x:c r="A40" s="395"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B40" s="396"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C40" s="396"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D40" s="396"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E40" s="396"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F40" s="396"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G40" s="396"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c r="H40" s="397" t="str">
        <x:v>Runtime composition remains Common Corporate Core + selected sector dataset + this Common SEBI overlay when a P-2 gate is true. A separate SEBI-regulated role adds the Capital Markets role module; listing alone does not activate it. P-2 equity/debt, issuer/RTA, material-subsidiary and Capital Markets collision decisions remain closed.
Next gate: P-4 — Final Applicability, Traceability, Role-Boundary and Freeze Validation. P-4 must validate final cross-workbook applicability and traceability, close or formally accept the ID-namespace hold, and run the freeze test.</x:v>
      </x:c>
    </x:row>
  </x:sheetData>
  <x:mergeCells>
    <x:mergeCell ref="A1:H1"/>
    <x:mergeCell ref="A2:H2"/>
    <x:mergeCell ref="A27:H27"/>
    <x:mergeCell ref="A28:H32"/>
    <x:mergeCell ref="A34:H34"/>
    <x:mergeCell ref="A35:H40"/>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34" hidden="0" customWidth="1"/>
    <x:col min="2" max="2" width="46" hidden="0" customWidth="1"/>
    <x:col min="3" max="3" width="95" hidden="0" customWidth="1"/>
    <x:col min="4" max="4" width="54" hidden="0" customWidth="1"/>
  </x:cols>
  <x:sheetData>
    <x:row r="1" ht="30" customHeight="1">
      <x:c r="A1" s="310" t="str">
        <x:v>P-3 Audit Methodology and Decision Rules</x:v>
      </x:c>
      <x:c r="B1" s="310" t="str">
        <x:v>P-3 Audit Methodology and Decision Rules</x:v>
      </x:c>
      <x:c r="C1" s="310" t="str">
        <x:v>P-3 Audit Methodology and Decision Rules</x:v>
      </x:c>
      <x:c r="D1" s="310" t="str">
        <x:v>P-3 Audit Methodology and Decision Rules</x:v>
      </x:c>
    </x:row>
    <x:row r="2" ht="38" customHeight="1">
      <x:c r="A2" s="314" t="str">
        <x:v>Controlled design standard for converting P-2 obligations into executable audit work. Sampling language governs audit selection only; it does not change the underlying statutory population or legal requirement.</x:v>
      </x:c>
      <x:c r="B2" s="314" t="str">
        <x:v>Controlled design standard for converting P-2 obligations into executable audit work. Sampling language governs audit selection only; it does not change the underlying statutory population or legal requirement.</x:v>
      </x:c>
      <x:c r="C2" s="314" t="str">
        <x:v>Controlled design standard for converting P-2 obligations into executable audit work. Sampling language governs audit selection only; it does not change the underlying statutory population or legal requirement.</x:v>
      </x:c>
      <x:c r="D2" s="314" t="str">
        <x:v>Controlled design standard for converting P-2 obligations into executable audit work. Sampling language governs audit selection only; it does not change the underlying statutory population or legal requirement.</x:v>
      </x:c>
    </x:row>
    <x:row r="4" ht="38" customHeight="1">
      <x:c r="A4" s="323" t="str">
        <x:v>Rule Key</x:v>
      </x:c>
      <x:c r="B4" s="401" t="str">
        <x:v>Control Principle</x:v>
      </x:c>
      <x:c r="C4" s="401" t="str">
        <x:v>P-3 Rule</x:v>
      </x:c>
      <x:c r="D4" s="324" t="str">
        <x:v>Validation Mechanism</x:v>
      </x:c>
    </x:row>
    <x:row r="5" ht="44" customHeight="1">
      <x:c r="A5" s="26" t="str">
        <x:v>P3-M01</x:v>
      </x:c>
      <x:c r="B5" s="26" t="str">
        <x:v>Atomic-chain completeness</x:v>
      </x:c>
      <x:c r="C5" s="26" t="str">
        <x:v>Each P-2 atomic row must have exactly one audit procedure, exactly one observation rule, exactly one operational-calendar rule and at least two evidence requirements.</x:v>
      </x:c>
      <x:c r="D5" s="26" t="str">
        <x:v>Formula reconciliation and duplicate/orphan checks</x:v>
      </x:c>
    </x:row>
    <x:row r="6" ht="44" customHeight="1">
      <x:c r="A6" s="27" t="str">
        <x:v>P3-M02</x:v>
      </x:c>
      <x:c r="B6" s="27" t="str">
        <x:v>Applicability before testing</x:v>
      </x:c>
      <x:c r="C6" s="27" t="str">
        <x:v>The auditor must evidence the P-2 gate, security/capacity, trigger and threshold/exemption before concluding that an obligation applies.</x:v>
      </x:c>
      <x:c r="D6" s="27" t="str">
        <x:v>Gate evidence is mandatory in every procedure/calendar row</x:v>
      </x:c>
    </x:row>
    <x:row r="7" ht="44" customHeight="1">
      <x:c r="A7" s="27" t="str">
        <x:v>P3-M03</x:v>
      </x:c>
      <x:c r="B7" s="27" t="str">
        <x:v>Design versus operation</x:v>
      </x:c>
      <x:c r="C7" s="27" t="str">
        <x:v>P-3 validates the audit design and operational coverage. It does not assert entity compliance until company evidence is collected and tested.</x:v>
      </x:c>
      <x:c r="D7" s="27" t="str">
        <x:v>Execution and collection statuses remain explicitly not tested/not collected</x:v>
      </x:c>
    </x:row>
    <x:row r="8" ht="44" customHeight="1">
      <x:c r="A8" s="27" t="str">
        <x:v>P3-M04</x:v>
      </x:c>
      <x:c r="B8" s="27" t="str">
        <x:v>Population integrity</x:v>
      </x:c>
      <x:c r="C8" s="27" t="str">
        <x:v>The complete in-scope population is reconciled before sampling; all statutory filings, low-volume events, breaches, overrides and exceptions are tested in full.</x:v>
      </x:c>
      <x:c r="D8" s="27" t="str">
        <x:v>Population and sample rules are retained per procedure</x:v>
      </x:c>
    </x:row>
    <x:row r="9" ht="44" customHeight="1">
      <x:c r="A9" s="27" t="str">
        <x:v>P3-M05</x:v>
      </x:c>
      <x:c r="B9" s="27" t="str">
        <x:v>Evidence sufficiency</x:v>
      </x:c>
      <x:c r="C9" s="27" t="str">
        <x:v>Evidence must establish applicability, authority, completeness, accuracy, timeliness, submission/delivery, acknowledgement and retention.</x:v>
      </x:c>
      <x:c r="D9" s="27" t="str">
        <x:v>Two complementary evidence roles per procedure</x:v>
      </x:c>
    </x:row>
    <x:row r="10" ht="44" customHeight="1">
      <x:c r="A10" s="27" t="str">
        <x:v>P3-M06</x:v>
      </x:c>
      <x:c r="B10" s="27" t="str">
        <x:v>Observation discipline</x:v>
      </x:c>
      <x:c r="C10" s="27" t="str">
        <x:v>An observation is raised only after the exception is corroborated, management evidence/response is evaluated and legal/operational impact is stated factually.</x:v>
      </x:c>
      <x:c r="D10" s="27" t="str">
        <x:v>Pre-designed rule and neutral statement template</x:v>
      </x:c>
    </x:row>
    <x:row r="11" ht="44" customHeight="1">
      <x:c r="A11" s="27" t="str">
        <x:v>P3-M07</x:v>
      </x:c>
      <x:c r="B11" s="27" t="str">
        <x:v>Dynamic deadlines</x:v>
      </x:c>
      <x:c r="C11" s="27" t="str">
        <x:v>Relative and event-driven deadlines remain linked to the current official provision and exchange operating calendar; P-3 does not invent fixed dates.</x:v>
      </x:c>
      <x:c r="D11" s="27" t="str">
        <x:v>Trigger, due-date rule, lead alert and final alert are mapped</x:v>
      </x:c>
    </x:row>
    <x:row r="12" ht="44" customHeight="1">
      <x:c r="A12" s="27" t="str">
        <x:v>P3-M08</x:v>
      </x:c>
      <x:c r="B12" s="27" t="str">
        <x:v>Runtime and role boundary</x:v>
      </x:c>
      <x:c r="C12" s="27" t="str">
        <x:v>Common Corporate Core and Capital Markets role modules remain separate; this overlay tests only listed-entity/issuer duties activated by P-2 gates.</x:v>
      </x:c>
      <x:c r="D12" s="27" t="str">
        <x:v>P-2 boundaries are inherited without reopening</x:v>
      </x:c>
    </x:row>
    <x:row r="13" ht="44" customHeight="1">
      <x:c r="A13" s="28" t="str">
        <x:v>P3-M09</x:v>
      </x:c>
      <x:c r="B13" s="28" t="str">
        <x:v>Working identifiers</x:v>
      </x:c>
      <x:c r="C13" s="28" t="str">
        <x:v>All P-3 keys are source-derived working keys and are not production identifiers.</x:v>
      </x:c>
      <x:c r="D13" s="28" t="str">
        <x:v>Permanent namespace hold remains open</x:v>
      </x:c>
    </x:row>
    <x:row r="15" ht="22" customHeight="1">
      <x:c r="A15" s="340" t="str">
        <x:v>Sampling rulebook</x:v>
      </x:c>
      <x:c r="B15" s="340" t="str">
        <x:v>Sampling rulebook</x:v>
      </x:c>
      <x:c r="C15" s="340" t="str">
        <x:v>Sampling rulebook</x:v>
      </x:c>
      <x:c r="D15" s="340" t="str">
        <x:v>Sampling rulebook</x:v>
      </x:c>
    </x:row>
    <x:row r="16" ht="38" customHeight="1">
      <x:c r="A16" s="323" t="str">
        <x:v>Population Type</x:v>
      </x:c>
      <x:c r="B16" s="401" t="str">
        <x:v>Required Coverage</x:v>
      </x:c>
      <x:c r="C16" s="324" t="str">
        <x:v>Selection Rule</x:v>
      </x:c>
    </x:row>
    <x:row r="17" ht="42" customHeight="1">
      <x:c r="A17" s="26" t="str">
        <x:v>Low-volume statutory filings and approvals</x:v>
      </x:c>
      <x:c r="B17" s="26" t="str">
        <x:v>100%</x:v>
      </x:c>
      <x:c r="C17" s="26" t="str">
        <x:v>Test every item due or triggered in the audit period, including nil returns where required.</x:v>
      </x:c>
    </x:row>
    <x:row r="18" ht="42" customHeight="1">
      <x:c r="A18" s="27" t="str">
        <x:v>Corporate actions, issues, takeovers and delisting</x:v>
      </x:c>
      <x:c r="B18" s="27" t="str">
        <x:v>100%</x:v>
      </x:c>
      <x:c r="C18" s="27" t="str">
        <x:v>Test the complete transaction file and every condition precedent, approval, announcement, money/security movement and closure step.</x:v>
      </x:c>
    </x:row>
    <x:row r="19" ht="42" customHeight="1">
      <x:c r="A19" s="27" t="str">
        <x:v>Recurring board/committee/reporting controls</x:v>
      </x:c>
      <x:c r="B19" s="27" t="str">
        <x:v>All scheduled occurrences</x:v>
      </x:c>
      <x:c r="C19" s="27" t="str">
        <x:v>Test every required period/meeting in scope and all vacancies, deviations, delayed items and corrective submissions.</x:v>
      </x:c>
    </x:row>
    <x:row r="20" ht="42" customHeight="1">
      <x:c r="A20" s="27" t="str">
        <x:v>High-volume investor-service operations</x:v>
      </x:c>
      <x:c r="B20" s="27" t="str">
        <x:v>Population reconciliation plus risk-based sample</x:v>
      </x:c>
      <x:c r="C20" s="27" t="str">
        <x:v>Cover completed, rejected, aged and exception cases; test all SLA breaches, complaints, disputes and overrides.</x:v>
      </x:c>
    </x:row>
    <x:row r="21" ht="42" customHeight="1">
      <x:c r="A21" s="28" t="str">
        <x:v>Continuous systems and surveillance</x:v>
      </x:c>
      <x:c r="B21" s="28" t="str">
        <x:v>Period-wide design plus occurrence testing</x:v>
      </x:c>
      <x:c r="C21" s="28" t="str">
        <x:v>Test scheduled control operation across the period and all alerts, feed failures, overrides, breaches and investigations.</x:v>
      </x:c>
    </x:row>
    <x:row r="24" ht="22" customHeight="1">
      <x:c r="A24" s="340" t="str">
        <x:v>Observation severity rulebook</x:v>
      </x:c>
      <x:c r="B24" s="340" t="str">
        <x:v>Observation severity rulebook</x:v>
      </x:c>
      <x:c r="C24" s="340" t="str">
        <x:v>Observation severity rulebook</x:v>
      </x:c>
      <x:c r="D24" s="340" t="str">
        <x:v>Observation severity rulebook</x:v>
      </x:c>
    </x:row>
    <x:row r="25" ht="38" customHeight="1">
      <x:c r="A25" s="323" t="str">
        <x:v>Severity</x:v>
      </x:c>
      <x:c r="B25" s="401" t="str">
        <x:v>Use When</x:v>
      </x:c>
      <x:c r="C25" s="324" t="str">
        <x:v>Default Escalation</x:v>
      </x:c>
    </x:row>
    <x:row r="26" ht="42" customHeight="1">
      <x:c r="A26" s="26" t="str">
        <x:v>Critical</x:v>
      </x:c>
      <x:c r="B26" s="26" t="str">
        <x:v>Confirmed deliberate/systemic breach or event affecting market integrity, investor funds, UPSI, validity of a transaction, or subject to urgent regulatory action.</x:v>
      </x:c>
      <x:c r="C26" s="26" t="str">
        <x:v>Immediate escalation to senior management/Board and legal/regulatory response owner.</x:v>
      </x:c>
    </x:row>
    <x:row r="27" ht="42" customHeight="1">
      <x:c r="A27" s="27" t="str">
        <x:v>High</x:v>
      </x:c>
      <x:c r="B27" s="27" t="str">
        <x:v>Missed mandatory approval or deadline, material disclosure/reporting failure, debt servicing/security-cover failure, or significant recurring control breakdown.</x:v>
      </x:c>
      <x:c r="C27" s="27" t="str">
        <x:v>Immediate containment and management-approved remediation governed by any statutory cure deadline.</x:v>
      </x:c>
    </x:row>
    <x:row r="28" ht="42" customHeight="1">
      <x:c r="A28" s="27" t="str">
        <x:v>Medium-High</x:v>
      </x:c>
      <x:c r="B28" s="27" t="str">
        <x:v>Significant but contained process failure, late/incomplete filing or investor-impacting exception without current Critical/High facts.</x:v>
      </x:c>
      <x:c r="C28" s="27" t="str">
        <x:v>Prompt escalation to the Compliance Officer and relevant functional/committee owner.</x:v>
      </x:c>
    </x:row>
    <x:row r="29" ht="42" customHeight="1">
      <x:c r="A29" s="27" t="str">
        <x:v>Medium</x:v>
      </x:c>
      <x:c r="B29" s="27" t="str">
        <x:v>Isolated evidence, documentation, website, record or control-operation deficiency with limited current impact and a viable cure.</x:v>
      </x:c>
      <x:c r="C29" s="27" t="str">
        <x:v>Risk-based remediation date; escalate if repeated, systemic or uncured.</x:v>
      </x:c>
    </x:row>
    <x:row r="30" ht="42" customHeight="1">
      <x:c r="A30" s="28" t="str">
        <x:v>Low</x:v>
      </x:c>
      <x:c r="B30" s="28" t="str">
        <x:v>Administrative improvement with no identified statutory breach, deadline failure or investor/market impact.</x:v>
      </x:c>
      <x:c r="C30" s="28" t="str">
        <x:v>Track to closure; do not use Low where a mandatory requirement failed.</x:v>
      </x:c>
    </x:row>
  </x:sheetData>
  <x:mergeCells>
    <x:mergeCell ref="A1:D1"/>
    <x:mergeCell ref="A2:D2"/>
    <x:mergeCell ref="A15:D15"/>
    <x:mergeCell ref="A24:D24"/>
  </x:mergeCells>
  <x:conditionalFormatting sqref="A26:A30">
    <x:cfRule type="containsText" dxfId="40" priority="1" operator="containsText" text="Critical"/>
    <x:cfRule type="containsText" dxfId="41" priority="2" operator="containsText" text="High"/>
  </x:conditionalFormatting>
  <x:pageMargins left="0.7" right="0.7" top="0.75" bottom="0.75" header="0.3" footer="0.3"/>
  <x:tableParts count="3">
    <x:tablePart xmlns:r="http://schemas.openxmlformats.org/officeDocument/2006/relationships" r:id="R07705cd7b0b54708"/>
    <x:tablePart xmlns:r="http://schemas.openxmlformats.org/officeDocument/2006/relationships" r:id="R5831552e762240fe"/>
    <x:tablePart xmlns:r="http://schemas.openxmlformats.org/officeDocument/2006/relationships" r:id="Rfb975a971e034701"/>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40" hidden="0" customWidth="1"/>
    <x:col min="2" max="2" width="34" hidden="0" customWidth="1"/>
    <x:col min="3" max="3" width="16" hidden="0" customWidth="1"/>
    <x:col min="4" max="4" width="25" hidden="0" customWidth="1"/>
    <x:col min="5" max="5" width="24" hidden="0" customWidth="1"/>
    <x:col min="6" max="6" width="32" hidden="0" customWidth="1"/>
    <x:col min="7" max="7" width="32" hidden="0" customWidth="1"/>
    <x:col min="8" max="8" width="58" hidden="0" customWidth="1"/>
    <x:col min="9" max="9" width="88" hidden="0" customWidth="1"/>
    <x:col min="10" max="10" width="26" hidden="0" customWidth="1"/>
    <x:col min="11" max="11" width="46" hidden="0" customWidth="1"/>
    <x:col min="12" max="12" width="56" hidden="0" customWidth="1"/>
    <x:col min="13" max="13" width="72" hidden="0" customWidth="1"/>
    <x:col min="14" max="14" width="30" hidden="0" customWidth="1"/>
    <x:col min="15" max="15" width="38" hidden="0" customWidth="1"/>
    <x:col min="16" max="16" width="42" hidden="0" customWidth="1"/>
    <x:col min="17" max="17" width="46" hidden="0" customWidth="1"/>
    <x:col min="18" max="18" width="14" hidden="0" customWidth="1"/>
    <x:col min="19" max="19" width="14" hidden="0" customWidth="1"/>
    <x:col min="20" max="20" width="14" hidden="0" customWidth="1"/>
    <x:col min="21" max="21" width="15" hidden="0" customWidth="1"/>
    <x:col min="22" max="22" width="18" hidden="0" customWidth="1"/>
    <x:col min="23" max="23" width="18" hidden="0" customWidth="1"/>
    <x:col min="24" max="24" width="18" hidden="0" customWidth="1"/>
    <x:col min="25" max="25" width="34" hidden="0" customWidth="1"/>
    <x:col min="26" max="26" width="56" hidden="0" customWidth="1"/>
  </x:cols>
  <x:sheetData>
    <x:row r="1" ht="30" customHeight="1">
      <x:c r="A1" s="310" t="str">
        <x:v>P-3 Audit Procedure Master</x:v>
      </x:c>
      <x:c r="B1" s="310" t="str">
        <x:v>P-3 Audit Procedure Master</x:v>
      </x:c>
      <x:c r="C1" s="310" t="str">
        <x:v>P-3 Audit Procedure Master</x:v>
      </x:c>
      <x:c r="D1" s="310" t="str">
        <x:v>P-3 Audit Procedure Master</x:v>
      </x:c>
      <x:c r="E1" s="310" t="str">
        <x:v>P-3 Audit Procedure Master</x:v>
      </x:c>
      <x:c r="F1" s="310" t="str">
        <x:v>P-3 Audit Procedure Master</x:v>
      </x:c>
      <x:c r="G1" s="310" t="str">
        <x:v>P-3 Audit Procedure Master</x:v>
      </x:c>
      <x:c r="H1" s="310" t="str">
        <x:v>P-3 Audit Procedure Master</x:v>
      </x:c>
      <x:c r="I1" s="310" t="str">
        <x:v>P-3 Audit Procedure Master</x:v>
      </x:c>
      <x:c r="J1" s="310" t="str">
        <x:v>P-3 Audit Procedure Master</x:v>
      </x:c>
      <x:c r="K1" s="310" t="str">
        <x:v>P-3 Audit Procedure Master</x:v>
      </x:c>
      <x:c r="L1" s="310" t="str">
        <x:v>P-3 Audit Procedure Master</x:v>
      </x:c>
      <x:c r="M1" s="310" t="str">
        <x:v>P-3 Audit Procedure Master</x:v>
      </x:c>
      <x:c r="N1" s="310" t="str">
        <x:v>P-3 Audit Procedure Master</x:v>
      </x:c>
      <x:c r="O1" s="310" t="str">
        <x:v>P-3 Audit Procedure Master</x:v>
      </x:c>
      <x:c r="P1" s="310" t="str">
        <x:v>P-3 Audit Procedure Master</x:v>
      </x:c>
      <x:c r="Q1" s="310" t="str">
        <x:v>P-3 Audit Procedure Master</x:v>
      </x:c>
      <x:c r="R1" s="310" t="str">
        <x:v>P-3 Audit Procedure Master</x:v>
      </x:c>
      <x:c r="S1" s="310" t="str">
        <x:v>P-3 Audit Procedure Master</x:v>
      </x:c>
      <x:c r="T1" s="310" t="str">
        <x:v>P-3 Audit Procedure Master</x:v>
      </x:c>
      <x:c r="U1" s="310" t="str">
        <x:v>P-3 Audit Procedure Master</x:v>
      </x:c>
      <x:c r="V1" s="310" t="str">
        <x:v>P-3 Audit Procedure Master</x:v>
      </x:c>
      <x:c r="W1" s="310" t="str">
        <x:v>P-3 Audit Procedure Master</x:v>
      </x:c>
      <x:c r="X1" s="310" t="str">
        <x:v>P-3 Audit Procedure Master</x:v>
      </x:c>
      <x:c r="Y1" s="310" t="str">
        <x:v>P-3 Audit Procedure Master</x:v>
      </x:c>
      <x:c r="Z1" s="310" t="str">
        <x:v>P-3 Audit Procedure Master</x:v>
      </x:c>
    </x:row>
    <x:row r="2" ht="38" customHeight="1">
      <x:c r="A2" s="314" t="str">
        <x:v>Exactly one procedure per P-2 atomic obligation. Working keys are source-derived and non-production. Execute only after confirming the listed-security/capacity/event gate; procedure design is validated, but company operating effectiveness is not yet tested.</x:v>
      </x:c>
      <x:c r="B2" s="314" t="str">
        <x:v>Exactly one procedure per P-2 atomic obligation. Working keys are source-derived and non-production. Execute only after confirming the listed-security/capacity/event gate; procedure design is validated, but company operating effectiveness is not yet tested.</x:v>
      </x:c>
      <x:c r="C2" s="314" t="str">
        <x:v>Exactly one procedure per P-2 atomic obligation. Working keys are source-derived and non-production. Execute only after confirming the listed-security/capacity/event gate; procedure design is validated, but company operating effectiveness is not yet tested.</x:v>
      </x:c>
      <x:c r="D2" s="314" t="str">
        <x:v>Exactly one procedure per P-2 atomic obligation. Working keys are source-derived and non-production. Execute only after confirming the listed-security/capacity/event gate; procedure design is validated, but company operating effectiveness is not yet tested.</x:v>
      </x:c>
      <x:c r="E2" s="314" t="str">
        <x:v>Exactly one procedure per P-2 atomic obligation. Working keys are source-derived and non-production. Execute only after confirming the listed-security/capacity/event gate; procedure design is validated, but company operating effectiveness is not yet tested.</x:v>
      </x:c>
      <x:c r="F2" s="314" t="str">
        <x:v>Exactly one procedure per P-2 atomic obligation. Working keys are source-derived and non-production. Execute only after confirming the listed-security/capacity/event gate; procedure design is validated, but company operating effectiveness is not yet tested.</x:v>
      </x:c>
      <x:c r="G2" s="314" t="str">
        <x:v>Exactly one procedure per P-2 atomic obligation. Working keys are source-derived and non-production. Execute only after confirming the listed-security/capacity/event gate; procedure design is validated, but company operating effectiveness is not yet tested.</x:v>
      </x:c>
      <x:c r="H2" s="314" t="str">
        <x:v>Exactly one procedure per P-2 atomic obligation. Working keys are source-derived and non-production. Execute only after confirming the listed-security/capacity/event gate; procedure design is validated, but company operating effectiveness is not yet tested.</x:v>
      </x:c>
      <x:c r="I2" s="314" t="str">
        <x:v>Exactly one procedure per P-2 atomic obligation. Working keys are source-derived and non-production. Execute only after confirming the listed-security/capacity/event gate; procedure design is validated, but company operating effectiveness is not yet tested.</x:v>
      </x:c>
      <x:c r="J2" s="314" t="str">
        <x:v>Exactly one procedure per P-2 atomic obligation. Working keys are source-derived and non-production. Execute only after confirming the listed-security/capacity/event gate; procedure design is validated, but company operating effectiveness is not yet tested.</x:v>
      </x:c>
      <x:c r="K2" s="314" t="str">
        <x:v>Exactly one procedure per P-2 atomic obligation. Working keys are source-derived and non-production. Execute only after confirming the listed-security/capacity/event gate; procedure design is validated, but company operating effectiveness is not yet tested.</x:v>
      </x:c>
      <x:c r="L2" s="314" t="str">
        <x:v>Exactly one procedure per P-2 atomic obligation. Working keys are source-derived and non-production. Execute only after confirming the listed-security/capacity/event gate; procedure design is validated, but company operating effectiveness is not yet tested.</x:v>
      </x:c>
      <x:c r="M2" s="314" t="str">
        <x:v>Exactly one procedure per P-2 atomic obligation. Working keys are source-derived and non-production. Execute only after confirming the listed-security/capacity/event gate; procedure design is validated, but company operating effectiveness is not yet tested.</x:v>
      </x:c>
      <x:c r="N2" s="314" t="str">
        <x:v>Exactly one procedure per P-2 atomic obligation. Working keys are source-derived and non-production. Execute only after confirming the listed-security/capacity/event gate; procedure design is validated, but company operating effectiveness is not yet tested.</x:v>
      </x:c>
      <x:c r="O2" s="314" t="str">
        <x:v>Exactly one procedure per P-2 atomic obligation. Working keys are source-derived and non-production. Execute only after confirming the listed-security/capacity/event gate; procedure design is validated, but company operating effectiveness is not yet tested.</x:v>
      </x:c>
      <x:c r="P2" s="314" t="str">
        <x:v>Exactly one procedure per P-2 atomic obligation. Working keys are source-derived and non-production. Execute only after confirming the listed-security/capacity/event gate; procedure design is validated, but company operating effectiveness is not yet tested.</x:v>
      </x:c>
      <x:c r="Q2" s="314" t="str">
        <x:v>Exactly one procedure per P-2 atomic obligation. Working keys are source-derived and non-production. Execute only after confirming the listed-security/capacity/event gate; procedure design is validated, but company operating effectiveness is not yet tested.</x:v>
      </x:c>
      <x:c r="R2" s="314" t="str">
        <x:v>Exactly one procedure per P-2 atomic obligation. Working keys are source-derived and non-production. Execute only after confirming the listed-security/capacity/event gate; procedure design is validated, but company operating effectiveness is not yet tested.</x:v>
      </x:c>
      <x:c r="S2" s="314" t="str">
        <x:v>Exactly one procedure per P-2 atomic obligation. Working keys are source-derived and non-production. Execute only after confirming the listed-security/capacity/event gate; procedure design is validated, but company operating effectiveness is not yet tested.</x:v>
      </x:c>
      <x:c r="T2" s="314" t="str">
        <x:v>Exactly one procedure per P-2 atomic obligation. Working keys are source-derived and non-production. Execute only after confirming the listed-security/capacity/event gate; procedure design is validated, but company operating effectiveness is not yet tested.</x:v>
      </x:c>
      <x:c r="U2" s="314" t="str">
        <x:v>Exactly one procedure per P-2 atomic obligation. Working keys are source-derived and non-production. Execute only after confirming the listed-security/capacity/event gate; procedure design is validated, but company operating effectiveness is not yet tested.</x:v>
      </x:c>
      <x:c r="V2" s="314" t="str">
        <x:v>Exactly one procedure per P-2 atomic obligation. Working keys are source-derived and non-production. Execute only after confirming the listed-security/capacity/event gate; procedure design is validated, but company operating effectiveness is not yet tested.</x:v>
      </x:c>
      <x:c r="W2" s="314" t="str">
        <x:v>Exactly one procedure per P-2 atomic obligation. Working keys are source-derived and non-production. Execute only after confirming the listed-security/capacity/event gate; procedure design is validated, but company operating effectiveness is not yet tested.</x:v>
      </x:c>
      <x:c r="X2" s="314" t="str">
        <x:v>Exactly one procedure per P-2 atomic obligation. Working keys are source-derived and non-production. Execute only after confirming the listed-security/capacity/event gate; procedure design is validated, but company operating effectiveness is not yet tested.</x:v>
      </x:c>
      <x:c r="Y2" s="314" t="str">
        <x:v>Exactly one procedure per P-2 atomic obligation. Working keys are source-derived and non-production. Execute only after confirming the listed-security/capacity/event gate; procedure design is validated, but company operating effectiveness is not yet tested.</x:v>
      </x:c>
      <x:c r="Z2" s="314" t="str">
        <x:v>Exactly one procedure per P-2 atomic obligation. Working keys are source-derived and non-production. Execute only after confirming the listed-security/capacity/event gate; procedure design is validated, but company operating effectiveness is not yet tested.</x:v>
      </x:c>
    </x:row>
    <x:row r="3" ht="50" customHeight="1"/>
    <x:row r="4" ht="38" customHeight="1">
      <x:c r="A4" s="323" t="str">
        <x:v>Procedure Key</x:v>
      </x:c>
      <x:c r="B4" s="401" t="str">
        <x:v>Atomic Key</x:v>
      </x:c>
      <x:c r="C4" s="401" t="str">
        <x:v>Source Law ID</x:v>
      </x:c>
      <x:c r="D4" s="401" t="str">
        <x:v>Provision Reference</x:v>
      </x:c>
      <x:c r="E4" s="401" t="str">
        <x:v>Compliance Area</x:v>
      </x:c>
      <x:c r="F4" s="401" t="str">
        <x:v>Activation Gate</x:v>
      </x:c>
      <x:c r="G4" s="401" t="str">
        <x:v>Primary Duty Holder</x:v>
      </x:c>
      <x:c r="H4" s="401" t="str">
        <x:v>Control Objective</x:v>
      </x:c>
      <x:c r="I4" s="401" t="str">
        <x:v>Audit Procedure</x:v>
      </x:c>
      <x:c r="J4" s="401" t="str">
        <x:v>Test Type</x:v>
      </x:c>
      <x:c r="K4" s="401" t="str">
        <x:v>Test Method</x:v>
      </x:c>
      <x:c r="L4" s="401" t="str">
        <x:v>Population</x:v>
      </x:c>
      <x:c r="M4" s="401" t="str">
        <x:v>Sampling Rule</x:v>
      </x:c>
      <x:c r="N4" s="401" t="str">
        <x:v>Timing / Frequency</x:v>
      </x:c>
      <x:c r="O4" s="401" t="str">
        <x:v>Process Owner</x:v>
      </x:c>
      <x:c r="P4" s="401" t="str">
        <x:v>Control Performer</x:v>
      </x:c>
      <x:c r="Q4" s="401" t="str">
        <x:v>Reviewer</x:v>
      </x:c>
      <x:c r="R4" s="401" t="str">
        <x:v>Evidence Count</x:v>
      </x:c>
      <x:c r="S4" s="401" t="str">
        <x:v>Observation Count</x:v>
      </x:c>
      <x:c r="T4" s="401" t="str">
        <x:v>Calendar Count</x:v>
      </x:c>
      <x:c r="U4" s="401" t="str">
        <x:v>Atomic Exists?</x:v>
      </x:c>
      <x:c r="V4" s="401" t="str">
        <x:v>Duplicate Procedure Key</x:v>
      </x:c>
      <x:c r="W4" s="401" t="str">
        <x:v>Duplicate Atomic Link</x:v>
      </x:c>
      <x:c r="X4" s="401" t="str">
        <x:v>P-3 Mapping Status</x:v>
      </x:c>
      <x:c r="Y4" s="401" t="str">
        <x:v>Execution Status</x:v>
      </x:c>
      <x:c r="Z4" s="324" t="str">
        <x:v>Official Source URL</x:v>
      </x:c>
    </x:row>
    <x:row r="5" ht="50" customHeight="1">
      <x:c r="A5" s="304" t="str">
        <x:v>CAP-LAW003|Rule 19(2)(b)|AP01</x:v>
      </x:c>
      <x:c r="B5" s="304" t="str">
        <x:v>CAP-LAW003|Rule 19(2)(b)</x:v>
      </x:c>
      <x:c r="C5" s="304" t="str">
        <x:v>CAP-LAW003</x:v>
      </x:c>
      <x:c r="D5" s="304" t="str">
        <x:v>Rule 19(2)(b)</x:v>
      </x:c>
      <x:c r="E5" s="304" t="str">
        <x:v>Listing eligibility</x:v>
      </x:c>
      <x:c r="F5" s="304" t="str">
        <x:v>GATE|PROPOSED_ISSUE</x:v>
      </x:c>
      <x:c r="G5" s="304" t="str">
        <x:v>Issuer</x:v>
      </x:c>
      <x:c r="H5" s="304" t="str">
        <x:v>Confirm that the applicable duty holder has designed and operated controls to satisfy CAP-LAW003 Rule 19(2)(b): Satisfy the applicable conditions for admission of specified securities to listing.</x:v>
      </x:c>
      <x:c r="I5" s="304"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compliance with the applicable admission conditions. 5) Corroborate external acknowledgement or counterparty evidence where applicable. 6) Record every exception under the linked observation rule.</x:v>
      </x:c>
      <x:c r="J5" s="304" t="str">
        <x:v>Design adequacy + operating effectiveness</x:v>
      </x:c>
      <x:c r="K5" s="304" t="str">
        <x:v>Inspection, population reconciliation, reperformance and external corroboration where available</x:v>
      </x:c>
      <x:c r="L5" s="304" t="str">
        <x:v>All triggering events and all resulting approvals, filings, payments, communications or service cases</x:v>
      </x:c>
      <x:c r="M5" s="304" t="str">
        <x:v>Test 100% of low-volume statutory events; for high-volume operations, reconcile the full population, use a documented risk-based sample, and test every exception.</x:v>
      </x:c>
      <x:c r="N5" s="304" t="str">
        <x:v>Before listing approval</x:v>
      </x:c>
      <x:c r="O5" s="304" t="str">
        <x:v>Company Secretary / Compliance Officer / Process Owner</x:v>
      </x:c>
      <x:c r="P5" s="304" t="str">
        <x:v>Assigned compliance process team</x:v>
      </x:c>
      <x:c r="Q5" s="304" t="str">
        <x:v>Company Secretary / Compliance Officer plus approving Board or committee</x:v>
      </x:c>
      <x:c r="R5" s="304" t="n">
        <x:f>COUNTIF('P3 Evidence Requirements'!$B$5:$B$348,A5)</x:f>
        <x:v>2</x:v>
      </x:c>
      <x:c r="S5" s="304" t="n">
        <x:f>COUNTIF('P3 Observation Rules'!$B$5:$B$176,A5)</x:f>
        <x:v>1</x:v>
      </x:c>
      <x:c r="T5" s="304" t="n">
        <x:f>COUNTIF('P3 Operational Calendar'!$B$5:$B$176,A5)</x:f>
        <x:v>1</x:v>
      </x:c>
      <x:c r="U5" s="304" t="str">
        <x:f>IF(COUNTIF('P2 Atomic Provisions'!$A$5:$A$176,B5)=1,"YES","NO")</x:f>
        <x:v>YES</x:v>
      </x:c>
      <x:c r="V5" s="304" t="str">
        <x:f>IF(COUNTIF($A$5:$A$176,A5)&gt;1,"DUPLICATE","")</x:f>
      </x:c>
      <x:c r="W5" s="304" t="str">
        <x:f>IF(COUNTIF($B$5:$B$176,B5)&gt;1,"DUPLICATE","")</x:f>
      </x:c>
      <x:c r="X5" s="304" t="str">
        <x:v>P3 VALIDATED</x:v>
      </x:c>
      <x:c r="Y5" s="304" t="str">
        <x:v>NOT TESTED — COMPANY EVIDENCE REQUIRED</x:v>
      </x:c>
      <x:c r="Z5" s="304" t="str">
        <x:v>https://www.sebi.gov.in/legal/rules/mar-2026/securities-contracts-regulation-rules-1957-last-amended-on-march-13-2026-_100665.html</x:v>
      </x:c>
    </x:row>
    <x:row r="6" ht="50" customHeight="1">
      <x:c r="A6" s="305" t="str">
        <x:v>CAP-LAW003|Rule 19A|AP01</x:v>
      </x:c>
      <x:c r="B6" s="305" t="str">
        <x:v>CAP-LAW003|Rule 19A</x:v>
      </x:c>
      <x:c r="C6" s="305" t="str">
        <x:v>CAP-LAW003</x:v>
      </x:c>
      <x:c r="D6" s="305" t="str">
        <x:v>Rule 19A</x:v>
      </x:c>
      <x:c r="E6" s="305" t="str">
        <x:v>Shareholding</x:v>
      </x:c>
      <x:c r="F6" s="305" t="str">
        <x:v>GATE|EQUITY_MAIN or GATE|EQUITY_SME</x:v>
      </x:c>
      <x:c r="G6" s="305" t="str">
        <x:v>Listed entity</x:v>
      </x:c>
      <x:c r="H6" s="305" t="str">
        <x:v>Confirm that the applicable duty holder has designed and operated controls to satisfy CAP-LAW003 Rule 19A: Maintain minimum public shareholding and restore it within the period prescribed when it falls below the minimum.</x:v>
      </x:c>
      <x:c r="I6"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public shareholding and execute an approved restoration method when required. 5) Corroborate external acknowledgement or counterparty evidence where applicable. 6) Record every exception under the linked observation rule.</x:v>
      </x:c>
      <x:c r="J6" s="305" t="str">
        <x:v>Design adequacy + operating effectiveness</x:v>
      </x:c>
      <x:c r="K6" s="305" t="str">
        <x:v>Inspection, population reconciliation, reperformance and external corroboration where available</x:v>
      </x:c>
      <x:c r="L6" s="305" t="str">
        <x:v>All scheduled control occurrences plus every triggering event, exception, override and breach</x:v>
      </x:c>
      <x:c r="M6" s="305" t="str">
        <x:v>Inspect control design and evidence across the full period; test each scheduled control occurrence and 100% of breaches, overrides, vacancies and regulatory exceptions.</x:v>
      </x:c>
      <x:c r="N6" s="305" t="str">
        <x:v>Continuous; cure period when triggered</x:v>
      </x:c>
      <x:c r="O6" s="305" t="str">
        <x:v>Company Secretary / Compliance Officer</x:v>
      </x:c>
      <x:c r="P6" s="305" t="str">
        <x:v>Assigned compliance process team</x:v>
      </x:c>
      <x:c r="Q6" s="305" t="str">
        <x:v>Company Secretary / Compliance Officer or delegated independent reviewer</x:v>
      </x:c>
      <x:c r="R6" s="305" t="n">
        <x:f>COUNTIF('P3 Evidence Requirements'!$B$5:$B$348,A6)</x:f>
        <x:v>2</x:v>
      </x:c>
      <x:c r="S6" s="305" t="n">
        <x:f>COUNTIF('P3 Observation Rules'!$B$5:$B$176,A6)</x:f>
        <x:v>1</x:v>
      </x:c>
      <x:c r="T6" s="305" t="n">
        <x:f>COUNTIF('P3 Operational Calendar'!$B$5:$B$176,A6)</x:f>
        <x:v>1</x:v>
      </x:c>
      <x:c r="U6" s="305" t="str">
        <x:f>IF(COUNTIF('P2 Atomic Provisions'!$A$5:$A$176,B6)=1,"YES","NO")</x:f>
        <x:v>YES</x:v>
      </x:c>
      <x:c r="V6" s="305" t="str">
        <x:f>IF(COUNTIF($A$5:$A$176,A6)&gt;1,"DUPLICATE","")</x:f>
      </x:c>
      <x:c r="W6" s="305" t="str">
        <x:f>IF(COUNTIF($B$5:$B$176,B6)&gt;1,"DUPLICATE","")</x:f>
      </x:c>
      <x:c r="X6" s="305" t="str">
        <x:v>P3 VALIDATED</x:v>
      </x:c>
      <x:c r="Y6" s="305" t="str">
        <x:v>NOT TESTED — COMPANY EVIDENCE REQUIRED</x:v>
      </x:c>
      <x:c r="Z6" s="305" t="str">
        <x:v>https://www.sebi.gov.in/legal/rules/mar-2026/securities-contracts-regulation-rules-1957-last-amended-on-march-13-2026-_100665.html</x:v>
      </x:c>
    </x:row>
    <x:row r="7" ht="50" customHeight="1">
      <x:c r="A7" s="305" t="str">
        <x:v>CAP-LAW053|Reg. 5|AP01</x:v>
      </x:c>
      <x:c r="B7" s="305" t="str">
        <x:v>CAP-LAW053|Reg. 5</x:v>
      </x:c>
      <x:c r="C7" s="305" t="str">
        <x:v>CAP-LAW053</x:v>
      </x:c>
      <x:c r="D7" s="305" t="str">
        <x:v>Reg. 5</x:v>
      </x:c>
      <x:c r="E7" s="305" t="str">
        <x:v>Governance</x:v>
      </x:c>
      <x:c r="F7" s="305" t="str">
        <x:v>GATE|EQUITY_MAIN or GATE|EQUITY_SME</x:v>
      </x:c>
      <x:c r="G7" s="305" t="str">
        <x:v>Listed entity</x:v>
      </x:c>
      <x:c r="H7" s="305" t="str">
        <x:v>Confirm that the applicable duty holder has designed and operated controls to satisfy CAP-LAW053 Reg. 5: Ensure responsibility for compliance with LODR obligations.</x:v>
      </x:c>
      <x:c r="I7"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ownership, controls and records for LODR compliance. 5) Corroborate external acknowledgement or counterparty evidence where applicable. 6) Record every exception under the linked observation rule.</x:v>
      </x:c>
      <x:c r="J7" s="305" t="str">
        <x:v>Design adequacy + operating effectiveness</x:v>
      </x:c>
      <x:c r="K7" s="305" t="str">
        <x:v>Inspection of constitution, approvals, minutes and action closure; inquiry only as corroboration</x:v>
      </x:c>
      <x:c r="L7" s="305" t="str">
        <x:v>Full control-period population, including all alerts, changes, overrides, breaches and remediation items</x:v>
      </x:c>
      <x:c r="M7" s="305" t="str">
        <x:v>Inspect control design and evidence across the full period; test each scheduled control occurrence and 100% of breaches, overrides, vacancies and regulatory exceptions.</x:v>
      </x:c>
      <x:c r="N7" s="305" t="str">
        <x:v>Continuous</x:v>
      </x:c>
      <x:c r="O7" s="305" t="str">
        <x:v>Company Secretary / Board or Committee Secretariat</x:v>
      </x:c>
      <x:c r="P7" s="305" t="str">
        <x:v>Secretarial or committee support team</x:v>
      </x:c>
      <x:c r="Q7" s="305" t="str">
        <x:v>Company Secretary / Compliance Officer plus approving Board or committee</x:v>
      </x:c>
      <x:c r="R7" s="305" t="n">
        <x:f>COUNTIF('P3 Evidence Requirements'!$B$5:$B$348,A7)</x:f>
        <x:v>2</x:v>
      </x:c>
      <x:c r="S7" s="305" t="n">
        <x:f>COUNTIF('P3 Observation Rules'!$B$5:$B$176,A7)</x:f>
        <x:v>1</x:v>
      </x:c>
      <x:c r="T7" s="305" t="n">
        <x:f>COUNTIF('P3 Operational Calendar'!$B$5:$B$176,A7)</x:f>
        <x:v>1</x:v>
      </x:c>
      <x:c r="U7" s="305" t="str">
        <x:f>IF(COUNTIF('P2 Atomic Provisions'!$A$5:$A$176,B7)=1,"YES","NO")</x:f>
        <x:v>YES</x:v>
      </x:c>
      <x:c r="V7" s="305" t="str">
        <x:f>IF(COUNTIF($A$5:$A$176,A7)&gt;1,"DUPLICATE","")</x:f>
      </x:c>
      <x:c r="W7" s="305" t="str">
        <x:f>IF(COUNTIF($B$5:$B$176,B7)&gt;1,"DUPLICATE","")</x:f>
      </x:c>
      <x:c r="X7" s="305" t="str">
        <x:v>P3 VALIDATED</x:v>
      </x:c>
      <x:c r="Y7" s="305" t="str">
        <x:v>NOT TESTED — COMPANY EVIDENCE REQUIRED</x:v>
      </x:c>
      <x:c r="Z7" s="305" t="str">
        <x:v>https://www.sebi.gov.in/legal/regulations/jul-2026/securities-and-exchange-board-of-india-listing-obligations-and-disclosure-requirements-regulations-2015-last-amended-on-july-14-2026-_102974.html</x:v>
      </x:c>
    </x:row>
    <x:row r="8" ht="50" customHeight="1">
      <x:c r="A8" s="305" t="str">
        <x:v>CAP-LAW053|Reg. 6|AP01</x:v>
      </x:c>
      <x:c r="B8" s="305" t="str">
        <x:v>CAP-LAW053|Reg. 6</x:v>
      </x:c>
      <x:c r="C8" s="305" t="str">
        <x:v>CAP-LAW053</x:v>
      </x:c>
      <x:c r="D8" s="305" t="str">
        <x:v>Reg. 6</x:v>
      </x:c>
      <x:c r="E8" s="305" t="str">
        <x:v>Governance</x:v>
      </x:c>
      <x:c r="F8" s="305" t="str">
        <x:v>GATE|EQUITY_MAIN or GATE|EQUITY_SME</x:v>
      </x:c>
      <x:c r="G8" s="305" t="str">
        <x:v>Listed entity</x:v>
      </x:c>
      <x:c r="H8" s="305" t="str">
        <x:v>Confirm that the applicable duty holder has designed and operated controls to satisfy CAP-LAW053 Reg. 6: Appoint and maintain an eligible compliance officer and ensure the prescribed reporting line.</x:v>
      </x:c>
      <x:c r="I8"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Evidence appointment, authority, reporting line and vacancy handling. 5) Corroborate external acknowledgement or counterparty evidence where applicable. 6) Record every exception under the linked observation rule.</x:v>
      </x:c>
      <x:c r="J8" s="305" t="str">
        <x:v>Design adequacy + operating effectiveness</x:v>
      </x:c>
      <x:c r="K8" s="305" t="str">
        <x:v>Inspection of constitution, approvals, minutes and action closure; inquiry only as corroboration</x:v>
      </x:c>
      <x:c r="L8" s="305" t="str">
        <x:v>All scheduled control occurrences plus every triggering event, exception, override and breach</x:v>
      </x:c>
      <x:c r="M8" s="305" t="str">
        <x:v>Inspect control design and evidence across the full period; test each scheduled control occurrence and 100% of breaches, overrides, vacancies and regulatory exceptions.</x:v>
      </x:c>
      <x:c r="N8" s="305" t="str">
        <x:v>Continuous; vacancy/appointment event</x:v>
      </x:c>
      <x:c r="O8" s="305" t="str">
        <x:v>Company Secretary / Board or Committee Secretariat</x:v>
      </x:c>
      <x:c r="P8" s="305" t="str">
        <x:v>Secretarial or committee support team</x:v>
      </x:c>
      <x:c r="Q8" s="305" t="str">
        <x:v>Company Secretary / Compliance Officer plus approving Board or committee</x:v>
      </x:c>
      <x:c r="R8" s="305" t="n">
        <x:f>COUNTIF('P3 Evidence Requirements'!$B$5:$B$348,A8)</x:f>
        <x:v>2</x:v>
      </x:c>
      <x:c r="S8" s="305" t="n">
        <x:f>COUNTIF('P3 Observation Rules'!$B$5:$B$176,A8)</x:f>
        <x:v>1</x:v>
      </x:c>
      <x:c r="T8" s="305" t="n">
        <x:f>COUNTIF('P3 Operational Calendar'!$B$5:$B$176,A8)</x:f>
        <x:v>1</x:v>
      </x:c>
      <x:c r="U8" s="305" t="str">
        <x:f>IF(COUNTIF('P2 Atomic Provisions'!$A$5:$A$176,B8)=1,"YES","NO")</x:f>
        <x:v>YES</x:v>
      </x:c>
      <x:c r="V8" s="305" t="str">
        <x:f>IF(COUNTIF($A$5:$A$176,A8)&gt;1,"DUPLICATE","")</x:f>
      </x:c>
      <x:c r="W8" s="305" t="str">
        <x:f>IF(COUNTIF($B$5:$B$176,B8)&gt;1,"DUPLICATE","")</x:f>
      </x:c>
      <x:c r="X8" s="305" t="str">
        <x:v>P3 VALIDATED</x:v>
      </x:c>
      <x:c r="Y8" s="305" t="str">
        <x:v>NOT TESTED — COMPANY EVIDENCE REQUIRED</x:v>
      </x:c>
      <x:c r="Z8" s="305" t="str">
        <x:v>https://www.sebi.gov.in/legal/regulations/jul-2026/securities-and-exchange-board-of-india-listing-obligations-and-disclosure-requirements-regulations-2015-last-amended-on-july-14-2026-_102974.html</x:v>
      </x:c>
    </x:row>
    <x:row r="9" ht="50" customHeight="1">
      <x:c r="A9" s="305" t="str">
        <x:v>CAP-LAW053|Reg. 7|AP01</x:v>
      </x:c>
      <x:c r="B9" s="305" t="str">
        <x:v>CAP-LAW053|Reg. 7</x:v>
      </x:c>
      <x:c r="C9" s="305" t="str">
        <x:v>CAP-LAW053</x:v>
      </x:c>
      <x:c r="D9" s="305" t="str">
        <x:v>Reg. 7</x:v>
      </x:c>
      <x:c r="E9" s="305" t="str">
        <x:v>Investor service</x:v>
      </x:c>
      <x:c r="F9" s="305" t="str">
        <x:v>GATE|INVESTOR_SERVICE</x:v>
      </x:c>
      <x:c r="G9" s="305" t="str">
        <x:v>Listed entity</x:v>
      </x:c>
      <x:c r="H9" s="305" t="str">
        <x:v>Confirm that the applicable duty holder has designed and operated controls to satisfy CAP-LAW053 Reg. 7: Maintain a share-transfer facility in-house or through an eligible RTA and complete the prescribed certification.</x:v>
      </x:c>
      <x:c r="I9"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issuer/RTA interface and obtain the required compliance certificate. 5) Corroborate external acknowledgement or counterparty evidence where applicable. 6) Record every exception under the linked observation rule.</x:v>
      </x:c>
      <x:c r="J9" s="305" t="str">
        <x:v>Design adequacy + operating effectiveness</x:v>
      </x:c>
      <x:c r="K9" s="305" t="str">
        <x:v>Population reconciliation, inspection, SLA reperformance and case-file sampling</x:v>
      </x:c>
      <x:c r="L9" s="305" t="str">
        <x:v>Full control-period population, including all alerts, changes, overrides, breaches and remediation items</x:v>
      </x:c>
      <x:c r="M9" s="305" t="str">
        <x:v>Reconcile 100% of the case population; select a risk-based sample covering completed, rejected, aged and exception cases; test 100% of SLA breaches and complaints.</x:v>
      </x:c>
      <x:c r="N9" s="305" t="str">
        <x:v>Continuous; certification as prescribed</x:v>
      </x:c>
      <x:c r="O9" s="305" t="str">
        <x:v>Investor Services Head / RTA Relationship Owner</x:v>
      </x:c>
      <x:c r="P9" s="305" t="str">
        <x:v>Issuer investor-service team or contracted RTA team</x:v>
      </x:c>
      <x:c r="Q9" s="305" t="str">
        <x:v>Company Secretary / Compliance Officer plus approving Board or committee</x:v>
      </x:c>
      <x:c r="R9" s="305" t="n">
        <x:f>COUNTIF('P3 Evidence Requirements'!$B$5:$B$348,A9)</x:f>
        <x:v>2</x:v>
      </x:c>
      <x:c r="S9" s="305" t="n">
        <x:f>COUNTIF('P3 Observation Rules'!$B$5:$B$176,A9)</x:f>
        <x:v>1</x:v>
      </x:c>
      <x:c r="T9" s="305" t="n">
        <x:f>COUNTIF('P3 Operational Calendar'!$B$5:$B$176,A9)</x:f>
        <x:v>1</x:v>
      </x:c>
      <x:c r="U9" s="305" t="str">
        <x:f>IF(COUNTIF('P2 Atomic Provisions'!$A$5:$A$176,B9)=1,"YES","NO")</x:f>
        <x:v>YES</x:v>
      </x:c>
      <x:c r="V9" s="305" t="str">
        <x:f>IF(COUNTIF($A$5:$A$176,A9)&gt;1,"DUPLICATE","")</x:f>
      </x:c>
      <x:c r="W9" s="305" t="str">
        <x:f>IF(COUNTIF($B$5:$B$176,B9)&gt;1,"DUPLICATE","")</x:f>
      </x:c>
      <x:c r="X9" s="305" t="str">
        <x:v>P3 VALIDATED</x:v>
      </x:c>
      <x:c r="Y9" s="305" t="str">
        <x:v>NOT TESTED — COMPANY EVIDENCE REQUIRED</x:v>
      </x:c>
      <x:c r="Z9" s="305" t="str">
        <x:v>https://www.sebi.gov.in/legal/regulations/jul-2026/securities-and-exchange-board-of-india-listing-obligations-and-disclosure-requirements-regulations-2015-last-amended-on-july-14-2026-_102974.html</x:v>
      </x:c>
    </x:row>
    <x:row r="10" ht="50" customHeight="1">
      <x:c r="A10" s="305" t="str">
        <x:v>CAP-LAW053|Reg. 9|AP01</x:v>
      </x:c>
      <x:c r="B10" s="305" t="str">
        <x:v>CAP-LAW053|Reg. 9</x:v>
      </x:c>
      <x:c r="C10" s="305" t="str">
        <x:v>CAP-LAW053</x:v>
      </x:c>
      <x:c r="D10" s="305" t="str">
        <x:v>Reg. 9</x:v>
      </x:c>
      <x:c r="E10" s="305" t="str">
        <x:v>Records</x:v>
      </x:c>
      <x:c r="F10" s="305" t="str">
        <x:v>GATE|EQUITY_MAIN or GATE|EQUITY_SME</x:v>
      </x:c>
      <x:c r="G10" s="305" t="str">
        <x:v>Listed entity</x:v>
      </x:c>
      <x:c r="H10" s="305" t="str">
        <x:v>Confirm that the applicable duty holder has designed and operated controls to satisfy CAP-LAW053 Reg. 9: Preserve documents under an approved policy for the prescribed periods.</x:v>
      </x:c>
      <x:c r="I10"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and operate a document-preservation policy. 5) Corroborate external acknowledgement or counterparty evidence where applicable. 6) Record every exception under the linked observation rule.</x:v>
      </x:c>
      <x:c r="J10" s="305" t="str">
        <x:v>Design adequacy + operating effectiveness</x:v>
      </x:c>
      <x:c r="K10" s="305" t="str">
        <x:v>Inspection, population reconciliation, reperformance and external corroboration where available</x:v>
      </x:c>
      <x:c r="L10" s="305" t="str">
        <x:v>Full control-period population, including all alerts, changes, overrides, breaches and remediation items</x:v>
      </x:c>
      <x:c r="M10" s="305" t="str">
        <x:v>Inspect control design and evidence across the full period; test each scheduled control occurrence and 100% of breaches, overrides, vacancies and regulatory exceptions.</x:v>
      </x:c>
      <x:c r="N10" s="305" t="str">
        <x:v>Continuous</x:v>
      </x:c>
      <x:c r="O10" s="305" t="str">
        <x:v>Company Secretary / Records Custodian</x:v>
      </x:c>
      <x:c r="P10" s="305" t="str">
        <x:v>Assigned compliance process team</x:v>
      </x:c>
      <x:c r="Q10" s="305" t="str">
        <x:v>Company Secretary / Compliance Officer or delegated independent reviewer</x:v>
      </x:c>
      <x:c r="R10" s="305" t="n">
        <x:f>COUNTIF('P3 Evidence Requirements'!$B$5:$B$348,A10)</x:f>
        <x:v>2</x:v>
      </x:c>
      <x:c r="S10" s="305" t="n">
        <x:f>COUNTIF('P3 Observation Rules'!$B$5:$B$176,A10)</x:f>
        <x:v>1</x:v>
      </x:c>
      <x:c r="T10" s="305" t="n">
        <x:f>COUNTIF('P3 Operational Calendar'!$B$5:$B$176,A10)</x:f>
        <x:v>1</x:v>
      </x:c>
      <x:c r="U10" s="305" t="str">
        <x:f>IF(COUNTIF('P2 Atomic Provisions'!$A$5:$A$176,B10)=1,"YES","NO")</x:f>
        <x:v>YES</x:v>
      </x:c>
      <x:c r="V10" s="305" t="str">
        <x:f>IF(COUNTIF($A$5:$A$176,A10)&gt;1,"DUPLICATE","")</x:f>
      </x:c>
      <x:c r="W10" s="305" t="str">
        <x:f>IF(COUNTIF($B$5:$B$176,B10)&gt;1,"DUPLICATE","")</x:f>
      </x:c>
      <x:c r="X10" s="305" t="str">
        <x:v>P3 VALIDATED</x:v>
      </x:c>
      <x:c r="Y10" s="305" t="str">
        <x:v>NOT TESTED — COMPANY EVIDENCE REQUIRED</x:v>
      </x:c>
      <x:c r="Z10" s="305" t="str">
        <x:v>https://www.sebi.gov.in/legal/regulations/jul-2026/securities-and-exchange-board-of-india-listing-obligations-and-disclosure-requirements-regulations-2015-last-amended-on-july-14-2026-_102974.html</x:v>
      </x:c>
    </x:row>
    <x:row r="11" ht="50" customHeight="1">
      <x:c r="A11" s="305" t="str">
        <x:v>CAP-LAW053|Reg. 10|AP01</x:v>
      </x:c>
      <x:c r="B11" s="305" t="str">
        <x:v>CAP-LAW053|Reg. 10</x:v>
      </x:c>
      <x:c r="C11" s="305" t="str">
        <x:v>CAP-LAW053</x:v>
      </x:c>
      <x:c r="D11" s="305" t="str">
        <x:v>Reg. 10</x:v>
      </x:c>
      <x:c r="E11" s="305" t="str">
        <x:v>Regulatory filing</x:v>
      </x:c>
      <x:c r="F11" s="305" t="str">
        <x:v>GATE|EQUITY_MAIN or GATE|EQUITY_SME</x:v>
      </x:c>
      <x:c r="G11" s="305" t="str">
        <x:v>Listed entity</x:v>
      </x:c>
      <x:c r="H11" s="305" t="str">
        <x:v>Confirm that the applicable duty holder has designed and operated controls to satisfy CAP-LAW053 Reg. 10: File reports, statements and documents with the stock exchange in the prescribed electronic manner.</x:v>
      </x:c>
      <x:c r="I11"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Submit through the required electronic channel and retain acknowledgement. 5) Corroborate external acknowledgement or counterparty evidence where applicable. 6) Record every exception under the linked observation rule.</x:v>
      </x:c>
      <x:c r="J11" s="305" t="str">
        <x:v>Design adequacy + operating effectiveness</x:v>
      </x:c>
      <x:c r="K11" s="305" t="str">
        <x:v>Inspection, population reconciliation, reperformance and external corroboration where available</x:v>
      </x:c>
      <x:c r="L11" s="305" t="str">
        <x:v>All triggering events and all resulting approvals, filings, payments, communications or service cases</x:v>
      </x:c>
      <x:c r="M11" s="305" t="str">
        <x:v>Test 100% of low-volume statutory events; for high-volume operations, reconcile the full population, use a documented risk-based sample, and test every exception.</x:v>
      </x:c>
      <x:c r="N11" s="305" t="str">
        <x:v>At each filing due date</x:v>
      </x:c>
      <x:c r="O11" s="305" t="str">
        <x:v>Company Secretary / Compliance Officer</x:v>
      </x:c>
      <x:c r="P11" s="305" t="str">
        <x:v>Assigned compliance process team</x:v>
      </x:c>
      <x:c r="Q11" s="305" t="str">
        <x:v>Company Secretary / Compliance Officer or delegated independent reviewer</x:v>
      </x:c>
      <x:c r="R11" s="305" t="n">
        <x:f>COUNTIF('P3 Evidence Requirements'!$B$5:$B$348,A11)</x:f>
        <x:v>2</x:v>
      </x:c>
      <x:c r="S11" s="305" t="n">
        <x:f>COUNTIF('P3 Observation Rules'!$B$5:$B$176,A11)</x:f>
        <x:v>1</x:v>
      </x:c>
      <x:c r="T11" s="305" t="n">
        <x:f>COUNTIF('P3 Operational Calendar'!$B$5:$B$176,A11)</x:f>
        <x:v>1</x:v>
      </x:c>
      <x:c r="U11" s="305" t="str">
        <x:f>IF(COUNTIF('P2 Atomic Provisions'!$A$5:$A$176,B11)=1,"YES","NO")</x:f>
        <x:v>YES</x:v>
      </x:c>
      <x:c r="V11" s="305" t="str">
        <x:f>IF(COUNTIF($A$5:$A$176,A11)&gt;1,"DUPLICATE","")</x:f>
      </x:c>
      <x:c r="W11" s="305" t="str">
        <x:f>IF(COUNTIF($B$5:$B$176,B11)&gt;1,"DUPLICATE","")</x:f>
      </x:c>
      <x:c r="X11" s="305" t="str">
        <x:v>P3 VALIDATED</x:v>
      </x:c>
      <x:c r="Y11" s="305" t="str">
        <x:v>NOT TESTED — COMPANY EVIDENCE REQUIRED</x:v>
      </x:c>
      <x:c r="Z11" s="305" t="str">
        <x:v>https://www.sebi.gov.in/legal/regulations/jul-2026/securities-and-exchange-board-of-india-listing-obligations-and-disclosure-requirements-regulations-2015-last-amended-on-july-14-2026-_102974.html</x:v>
      </x:c>
    </x:row>
    <x:row r="12" ht="50" customHeight="1">
      <x:c r="A12" s="305" t="str">
        <x:v>CAP-LAW053|Reg. 12|AP01</x:v>
      </x:c>
      <x:c r="B12" s="305" t="str">
        <x:v>CAP-LAW053|Reg. 12</x:v>
      </x:c>
      <x:c r="C12" s="305" t="str">
        <x:v>CAP-LAW053</x:v>
      </x:c>
      <x:c r="D12" s="305" t="str">
        <x:v>Reg. 12</x:v>
      </x:c>
      <x:c r="E12" s="305" t="str">
        <x:v>Investor payment</x:v>
      </x:c>
      <x:c r="F12" s="305" t="str">
        <x:v>GATE|EQUITY_MAIN or GATE|EQUITY_SME</x:v>
      </x:c>
      <x:c r="G12" s="305" t="str">
        <x:v>Listed entity</x:v>
      </x:c>
      <x:c r="H12" s="305" t="str">
        <x:v>Confirm that the applicable duty holder has designed and operated controls to satisfy CAP-LAW053 Reg. 12: Use electronic modes for payments to security holders, subject to the stated exceptions.</x:v>
      </x:c>
      <x:c r="I12"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Pay through permitted electronic modes and document exceptions. 5) Corroborate external acknowledgement or counterparty evidence where applicable. 6) Record every exception under the linked observation rule.</x:v>
      </x:c>
      <x:c r="J12" s="305" t="str">
        <x:v>Design adequacy + operating effectiveness</x:v>
      </x:c>
      <x:c r="K12" s="305" t="str">
        <x:v>Inspection, population reconciliation, reperformance and external corroboration where available</x:v>
      </x:c>
      <x:c r="L12" s="305" t="str">
        <x:v>All triggering events and all resulting approvals, filings, payments, communications or service cases</x:v>
      </x:c>
      <x:c r="M12" s="305" t="str">
        <x:v>Test 100% of low-volume statutory events; for high-volume operations, reconcile the full population, use a documented risk-based sample, and test every exception.</x:v>
      </x:c>
      <x:c r="N12" s="305" t="str">
        <x:v>At payment event</x:v>
      </x:c>
      <x:c r="O12" s="305" t="str">
        <x:v>Finance or Treasury Head / Company Secretary</x:v>
      </x:c>
      <x:c r="P12" s="305" t="str">
        <x:v>Finance or treasury operations team</x:v>
      </x:c>
      <x:c r="Q12" s="305" t="str">
        <x:v>CFO / Company Secretary / Compliance Officer</x:v>
      </x:c>
      <x:c r="R12" s="305" t="n">
        <x:f>COUNTIF('P3 Evidence Requirements'!$B$5:$B$348,A12)</x:f>
        <x:v>2</x:v>
      </x:c>
      <x:c r="S12" s="305" t="n">
        <x:f>COUNTIF('P3 Observation Rules'!$B$5:$B$176,A12)</x:f>
        <x:v>1</x:v>
      </x:c>
      <x:c r="T12" s="305" t="n">
        <x:f>COUNTIF('P3 Operational Calendar'!$B$5:$B$176,A12)</x:f>
        <x:v>1</x:v>
      </x:c>
      <x:c r="U12" s="305" t="str">
        <x:f>IF(COUNTIF('P2 Atomic Provisions'!$A$5:$A$176,B12)=1,"YES","NO")</x:f>
        <x:v>YES</x:v>
      </x:c>
      <x:c r="V12" s="305" t="str">
        <x:f>IF(COUNTIF($A$5:$A$176,A12)&gt;1,"DUPLICATE","")</x:f>
      </x:c>
      <x:c r="W12" s="305" t="str">
        <x:f>IF(COUNTIF($B$5:$B$176,B12)&gt;1,"DUPLICATE","")</x:f>
      </x:c>
      <x:c r="X12" s="305" t="str">
        <x:v>P3 VALIDATED</x:v>
      </x:c>
      <x:c r="Y12" s="305" t="str">
        <x:v>NOT TESTED — COMPANY EVIDENCE REQUIRED</x:v>
      </x:c>
      <x:c r="Z12" s="305" t="str">
        <x:v>https://www.sebi.gov.in/legal/regulations/jul-2026/securities-and-exchange-board-of-india-listing-obligations-and-disclosure-requirements-regulations-2015-last-amended-on-july-14-2026-_102974.html</x:v>
      </x:c>
    </x:row>
    <x:row r="13" ht="50" customHeight="1">
      <x:c r="A13" s="305" t="str">
        <x:v>CAP-LAW053|Reg. 13|AP01</x:v>
      </x:c>
      <x:c r="B13" s="305" t="str">
        <x:v>CAP-LAW053|Reg. 13</x:v>
      </x:c>
      <x:c r="C13" s="305" t="str">
        <x:v>CAP-LAW053</x:v>
      </x:c>
      <x:c r="D13" s="305" t="str">
        <x:v>Reg. 13</x:v>
      </x:c>
      <x:c r="E13" s="305" t="str">
        <x:v>Grievance redressal</x:v>
      </x:c>
      <x:c r="F13" s="305" t="str">
        <x:v>GATE|INVESTOR_SERVICE</x:v>
      </x:c>
      <x:c r="G13" s="305" t="str">
        <x:v>Listed entity</x:v>
      </x:c>
      <x:c r="H13" s="305" t="str">
        <x:v>Confirm that the applicable duty holder has designed and operated controls to satisfy CAP-LAW053 Reg. 13: Register, resolve and report investor complaints in the prescribed manner.</x:v>
      </x:c>
      <x:c r="I13"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complaint register, aging, resolution evidence and filed status. 5) Corroborate external acknowledgement or counterparty evidence where applicable. 6) Record every exception under the linked observation rule.</x:v>
      </x:c>
      <x:c r="J13" s="305" t="str">
        <x:v>Design adequacy + operating effectiveness</x:v>
      </x:c>
      <x:c r="K13" s="305" t="str">
        <x:v>Population reconciliation, inspection, SLA reperformance and case-file sampling</x:v>
      </x:c>
      <x:c r="L13" s="305" t="str">
        <x:v>All prescribed reporting periods and every statutory item due in the audit period</x:v>
      </x:c>
      <x:c r="M13" s="305" t="str">
        <x:v>Reconcile 100% of the case population; select a risk-based sample covering completed, rejected, aged and exception cases; test 100% of SLA breaches and complaints.</x:v>
      </x:c>
      <x:c r="N13" s="305" t="str">
        <x:v>Ongoing; periodic reporting</x:v>
      </x:c>
      <x:c r="O13" s="305" t="str">
        <x:v>Investor Services Head / RTA Relationship Owner</x:v>
      </x:c>
      <x:c r="P13" s="305" t="str">
        <x:v>Issuer investor-service team or contracted RTA team</x:v>
      </x:c>
      <x:c r="Q13" s="305" t="str">
        <x:v>Company Secretary / Compliance Officer or delegated independent reviewer</x:v>
      </x:c>
      <x:c r="R13" s="305" t="n">
        <x:f>COUNTIF('P3 Evidence Requirements'!$B$5:$B$348,A13)</x:f>
        <x:v>2</x:v>
      </x:c>
      <x:c r="S13" s="305" t="n">
        <x:f>COUNTIF('P3 Observation Rules'!$B$5:$B$176,A13)</x:f>
        <x:v>1</x:v>
      </x:c>
      <x:c r="T13" s="305" t="n">
        <x:f>COUNTIF('P3 Operational Calendar'!$B$5:$B$176,A13)</x:f>
        <x:v>1</x:v>
      </x:c>
      <x:c r="U13" s="305" t="str">
        <x:f>IF(COUNTIF('P2 Atomic Provisions'!$A$5:$A$176,B13)=1,"YES","NO")</x:f>
        <x:v>YES</x:v>
      </x:c>
      <x:c r="V13" s="305" t="str">
        <x:f>IF(COUNTIF($A$5:$A$176,A13)&gt;1,"DUPLICATE","")</x:f>
      </x:c>
      <x:c r="W13" s="305" t="str">
        <x:f>IF(COUNTIF($B$5:$B$176,B13)&gt;1,"DUPLICATE","")</x:f>
      </x:c>
      <x:c r="X13" s="305" t="str">
        <x:v>P3 VALIDATED</x:v>
      </x:c>
      <x:c r="Y13" s="305" t="str">
        <x:v>NOT TESTED — COMPANY EVIDENCE REQUIRED</x:v>
      </x:c>
      <x:c r="Z13" s="305" t="str">
        <x:v>https://www.sebi.gov.in/legal/regulations/jul-2026/securities-and-exchange-board-of-india-listing-obligations-and-disclosure-requirements-regulations-2015-last-amended-on-july-14-2026-_102974.html</x:v>
      </x:c>
    </x:row>
    <x:row r="14" ht="50" customHeight="1">
      <x:c r="A14" s="305" t="str">
        <x:v>CAP-LAW053|Reg. 14|AP01</x:v>
      </x:c>
      <x:c r="B14" s="305" t="str">
        <x:v>CAP-LAW053|Reg. 14</x:v>
      </x:c>
      <x:c r="C14" s="305" t="str">
        <x:v>CAP-LAW053</x:v>
      </x:c>
      <x:c r="D14" s="305" t="str">
        <x:v>Reg. 14</x:v>
      </x:c>
      <x:c r="E14" s="305" t="str">
        <x:v>Fees</x:v>
      </x:c>
      <x:c r="F14" s="305" t="str">
        <x:v>GATE|EQUITY_MAIN or GATE|EQUITY_SME</x:v>
      </x:c>
      <x:c r="G14" s="305" t="str">
        <x:v>Listed entity</x:v>
      </x:c>
      <x:c r="H14" s="305" t="str">
        <x:v>Confirm that the applicable duty holder has designed and operated controls to satisfy CAP-LAW053 Reg. 14: Pay annual listing fees to the recognised stock exchange.</x:v>
      </x:c>
      <x:c r="I14"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Pay and retain exchange acknowledgement. 5) Corroborate external acknowledgement or counterparty evidence where applicable. 6) Record every exception under the linked observation rule.</x:v>
      </x:c>
      <x:c r="J14" s="305" t="str">
        <x:v>Design adequacy + operating effectiveness</x:v>
      </x:c>
      <x:c r="K14" s="305" t="str">
        <x:v>Inspection, population reconciliation, reperformance and external corroboration where available</x:v>
      </x:c>
      <x:c r="L14" s="305" t="str">
        <x:v>All prescribed reporting periods and every statutory item due in the audit period</x:v>
      </x:c>
      <x:c r="M14" s="305" t="str">
        <x:v>Test 100% of statutory submissions/meetings due in scope; where the underlying operation is high-volume, reconcile the population and sample across periods plus all exceptions.</x:v>
      </x:c>
      <x:c r="N14" s="305" t="str">
        <x:v>Annual</x:v>
      </x:c>
      <x:c r="O14" s="305" t="str">
        <x:v>Finance or Treasury Head / Company Secretary</x:v>
      </x:c>
      <x:c r="P14" s="305" t="str">
        <x:v>Finance or treasury operations team</x:v>
      </x:c>
      <x:c r="Q14" s="305" t="str">
        <x:v>Company Secretary / Compliance Officer or delegated independent reviewer</x:v>
      </x:c>
      <x:c r="R14" s="305" t="n">
        <x:f>COUNTIF('P3 Evidence Requirements'!$B$5:$B$348,A14)</x:f>
        <x:v>2</x:v>
      </x:c>
      <x:c r="S14" s="305" t="n">
        <x:f>COUNTIF('P3 Observation Rules'!$B$5:$B$176,A14)</x:f>
        <x:v>1</x:v>
      </x:c>
      <x:c r="T14" s="305" t="n">
        <x:f>COUNTIF('P3 Operational Calendar'!$B$5:$B$176,A14)</x:f>
        <x:v>1</x:v>
      </x:c>
      <x:c r="U14" s="305" t="str">
        <x:f>IF(COUNTIF('P2 Atomic Provisions'!$A$5:$A$176,B14)=1,"YES","NO")</x:f>
        <x:v>YES</x:v>
      </x:c>
      <x:c r="V14" s="305" t="str">
        <x:f>IF(COUNTIF($A$5:$A$176,A14)&gt;1,"DUPLICATE","")</x:f>
      </x:c>
      <x:c r="W14" s="305" t="str">
        <x:f>IF(COUNTIF($B$5:$B$176,B14)&gt;1,"DUPLICATE","")</x:f>
      </x:c>
      <x:c r="X14" s="305" t="str">
        <x:v>P3 VALIDATED</x:v>
      </x:c>
      <x:c r="Y14" s="305" t="str">
        <x:v>NOT TESTED — COMPANY EVIDENCE REQUIRED</x:v>
      </x:c>
      <x:c r="Z14" s="305" t="str">
        <x:v>https://www.sebi.gov.in/legal/regulations/jul-2026/securities-and-exchange-board-of-india-listing-obligations-and-disclosure-requirements-regulations-2015-last-amended-on-july-14-2026-_102974.html</x:v>
      </x:c>
    </x:row>
    <x:row r="15" ht="50" customHeight="1">
      <x:c r="A15" s="305" t="str">
        <x:v>CAP-LAW053|Reg. 15|AP01</x:v>
      </x:c>
      <x:c r="B15" s="305" t="str">
        <x:v>CAP-LAW053|Reg. 15</x:v>
      </x:c>
      <x:c r="C15" s="305" t="str">
        <x:v>CAP-LAW053</x:v>
      </x:c>
      <x:c r="D15" s="305" t="str">
        <x:v>Reg. 15</x:v>
      </x:c>
      <x:c r="E15" s="305" t="str">
        <x:v>Applicability</x:v>
      </x:c>
      <x:c r="F15" s="305" t="str">
        <x:v>GATE|EQUITY_MAIN or GATE|EQUITY_SME or GATE|HVDLE</x:v>
      </x:c>
      <x:c r="G15" s="305" t="str">
        <x:v>Listed entity</x:v>
      </x:c>
      <x:c r="H15" s="305" t="str">
        <x:v>Confirm that the applicable duty holder has designed and operated controls to satisfy CAP-LAW053 Reg. 15: Apply the corporate-governance chapter only after testing the current applicability, exemption and transition provisions.</x:v>
      </x:c>
      <x:c r="I15" s="305" t="str">
        <x:v>1) Evidence the activation gate (GATE|EQUITY_MAIN or GATE|EQUITY_SME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the chapter-applicability conclusion and any exemption. 5) Corroborate external acknowledgement or counterparty evidence where applicable. 6) Record every exception under the linked observation rule.</x:v>
      </x:c>
      <x:c r="J15" s="305" t="str">
        <x:v>Design adequacy + operating effectiveness</x:v>
      </x:c>
      <x:c r="K15" s="305" t="str">
        <x:v>Inspection of constitution, approvals, minutes and action closure; inquiry only as corroboration</x:v>
      </x:c>
      <x:c r="L15" s="305" t="str">
        <x:v>All triggering events and all resulting approvals, filings, payments, communications or service cases</x:v>
      </x:c>
      <x:c r="M15" s="305" t="str">
        <x:v>Test 100% of low-volume statutory events; for high-volume operations, reconcile the full population, use a documented risk-based sample, and test every exception.</x:v>
      </x:c>
      <x:c r="N15" s="305" t="str">
        <x:v>At year start and on relevant change</x:v>
      </x:c>
      <x:c r="O15" s="305" t="str">
        <x:v>Company Secretary / Board or Committee Secretariat</x:v>
      </x:c>
      <x:c r="P15" s="305" t="str">
        <x:v>Secretarial or committee support team</x:v>
      </x:c>
      <x:c r="Q15" s="305" t="str">
        <x:v>Company Secretary / Compliance Officer plus approving Board or committee</x:v>
      </x:c>
      <x:c r="R15" s="305" t="n">
        <x:f>COUNTIF('P3 Evidence Requirements'!$B$5:$B$348,A15)</x:f>
        <x:v>2</x:v>
      </x:c>
      <x:c r="S15" s="305" t="n">
        <x:f>COUNTIF('P3 Observation Rules'!$B$5:$B$176,A15)</x:f>
        <x:v>1</x:v>
      </x:c>
      <x:c r="T15" s="305" t="n">
        <x:f>COUNTIF('P3 Operational Calendar'!$B$5:$B$176,A15)</x:f>
        <x:v>1</x:v>
      </x:c>
      <x:c r="U15" s="305" t="str">
        <x:f>IF(COUNTIF('P2 Atomic Provisions'!$A$5:$A$176,B15)=1,"YES","NO")</x:f>
        <x:v>YES</x:v>
      </x:c>
      <x:c r="V15" s="305" t="str">
        <x:f>IF(COUNTIF($A$5:$A$176,A15)&gt;1,"DUPLICATE","")</x:f>
      </x:c>
      <x:c r="W15" s="305" t="str">
        <x:f>IF(COUNTIF($B$5:$B$176,B15)&gt;1,"DUPLICATE","")</x:f>
      </x:c>
      <x:c r="X15" s="305" t="str">
        <x:v>P3 VALIDATED</x:v>
      </x:c>
      <x:c r="Y15" s="305" t="str">
        <x:v>NOT TESTED — COMPANY EVIDENCE REQUIRED</x:v>
      </x:c>
      <x:c r="Z15" s="305" t="str">
        <x:v>https://www.sebi.gov.in/legal/regulations/jul-2026/securities-and-exchange-board-of-india-listing-obligations-and-disclosure-requirements-regulations-2015-last-amended-on-july-14-2026-_102974.html</x:v>
      </x:c>
    </x:row>
    <x:row r="16" ht="50" customHeight="1">
      <x:c r="A16" s="305" t="str">
        <x:v>CAP-LAW053|Reg. 17(1)-(2)|AP01</x:v>
      </x:c>
      <x:c r="B16" s="305" t="str">
        <x:v>CAP-LAW053|Reg. 17(1)-(2)</x:v>
      </x:c>
      <x:c r="C16" s="305" t="str">
        <x:v>CAP-LAW053</x:v>
      </x:c>
      <x:c r="D16" s="305" t="str">
        <x:v>Reg. 17(1)-(2)</x:v>
      </x:c>
      <x:c r="E16" s="305" t="str">
        <x:v>Board governance</x:v>
      </x:c>
      <x:c r="F16" s="305" t="str">
        <x:v>GATE|EQUITY_MAIN or GATE|HVDLE</x:v>
      </x:c>
      <x:c r="G16" s="305" t="str">
        <x:v>Listed entity / board</x:v>
      </x:c>
      <x:c r="H16" s="305" t="str">
        <x:v>Confirm that the applicable duty holder has designed and operated controls to satisfy CAP-LAW053 Reg. 17(1)-(2): Maintain the board composition, independence, gender and meeting requirements that apply to the entity.</x:v>
      </x:c>
      <x:c r="I16"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composition, vacancies, quorum and meeting cadence. 5) Corroborate external acknowledgement or counterparty evidence where applicable. 6) Record every exception under the linked observation rule.</x:v>
      </x:c>
      <x:c r="J16" s="305" t="str">
        <x:v>Design adequacy + operating effectiveness</x:v>
      </x:c>
      <x:c r="K16" s="305" t="str">
        <x:v>Inspection of constitution, approvals, minutes and action closure; inquiry only as corroboration</x:v>
      </x:c>
      <x:c r="L16" s="305" t="str">
        <x:v>All scheduled control occurrences plus every triggering event, exception, override and breach</x:v>
      </x:c>
      <x:c r="M16" s="305" t="str">
        <x:v>Inspect control design and evidence across the full period; test each scheduled control occurrence and 100% of breaches, overrides, vacancies and regulatory exceptions.</x:v>
      </x:c>
      <x:c r="N16" s="305" t="str">
        <x:v>Continuous; meetings as prescribed</x:v>
      </x:c>
      <x:c r="O16" s="305" t="str">
        <x:v>Company Secretary / Board or Committee Secretariat</x:v>
      </x:c>
      <x:c r="P16" s="305" t="str">
        <x:v>Secretarial or committee support team</x:v>
      </x:c>
      <x:c r="Q16" s="305" t="str">
        <x:v>Company Secretary / Compliance Officer plus approving Board or committee</x:v>
      </x:c>
      <x:c r="R16" s="305" t="n">
        <x:f>COUNTIF('P3 Evidence Requirements'!$B$5:$B$348,A16)</x:f>
        <x:v>2</x:v>
      </x:c>
      <x:c r="S16" s="305" t="n">
        <x:f>COUNTIF('P3 Observation Rules'!$B$5:$B$176,A16)</x:f>
        <x:v>1</x:v>
      </x:c>
      <x:c r="T16" s="305" t="n">
        <x:f>COUNTIF('P3 Operational Calendar'!$B$5:$B$176,A16)</x:f>
        <x:v>1</x:v>
      </x:c>
      <x:c r="U16" s="305" t="str">
        <x:f>IF(COUNTIF('P2 Atomic Provisions'!$A$5:$A$176,B16)=1,"YES","NO")</x:f>
        <x:v>YES</x:v>
      </x:c>
      <x:c r="V16" s="305" t="str">
        <x:f>IF(COUNTIF($A$5:$A$176,A16)&gt;1,"DUPLICATE","")</x:f>
      </x:c>
      <x:c r="W16" s="305" t="str">
        <x:f>IF(COUNTIF($B$5:$B$176,B16)&gt;1,"DUPLICATE","")</x:f>
      </x:c>
      <x:c r="X16" s="305" t="str">
        <x:v>P3 VALIDATED</x:v>
      </x:c>
      <x:c r="Y16" s="305" t="str">
        <x:v>NOT TESTED — COMPANY EVIDENCE REQUIRED</x:v>
      </x:c>
      <x:c r="Z16" s="305" t="str">
        <x:v>https://www.sebi.gov.in/legal/regulations/jul-2026/securities-and-exchange-board-of-india-listing-obligations-and-disclosure-requirements-regulations-2015-last-amended-on-july-14-2026-_102974.html</x:v>
      </x:c>
    </x:row>
    <x:row r="17" ht="50" customHeight="1">
      <x:c r="A17" s="305" t="str">
        <x:v>CAP-LAW053|Reg. 17(8)|AP01</x:v>
      </x:c>
      <x:c r="B17" s="305" t="str">
        <x:v>CAP-LAW053|Reg. 17(8)</x:v>
      </x:c>
      <x:c r="C17" s="305" t="str">
        <x:v>CAP-LAW053</x:v>
      </x:c>
      <x:c r="D17" s="305" t="str">
        <x:v>Reg. 17(8)</x:v>
      </x:c>
      <x:c r="E17" s="305" t="str">
        <x:v>Financial governance</x:v>
      </x:c>
      <x:c r="F17" s="305" t="str">
        <x:v>GATE|EQUITY_MAIN or GATE|HVDLE</x:v>
      </x:c>
      <x:c r="G17" s="305" t="str">
        <x:v>CEO and CFO / listed entity</x:v>
      </x:c>
      <x:c r="H17" s="305" t="str">
        <x:v>Confirm that the applicable duty holder has designed and operated controls to satisfy CAP-LAW053 Reg. 17(8): Obtain the prescribed chief executive and chief financial officer compliance certification.</x:v>
      </x:c>
      <x:c r="I17"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Table the signed certification before the board and retain it. 5) Corroborate external acknowledgement or counterparty evidence where applicable. 6) Record every exception under the linked observation rule.</x:v>
      </x:c>
      <x:c r="J17" s="305" t="str">
        <x:v>Design adequacy + operating effectiveness</x:v>
      </x:c>
      <x:c r="K17" s="305" t="str">
        <x:v>Inspection of constitution, approvals, minutes and action closure; inquiry only as corroboration</x:v>
      </x:c>
      <x:c r="L17" s="305" t="str">
        <x:v>All prescribed reporting periods and every statutory item due in the audit period</x:v>
      </x:c>
      <x:c r="M17" s="305" t="str">
        <x:v>Test 100% of statutory submissions/meetings due in scope; where the underlying operation is high-volume, reconcile the population and sample across periods plus all exceptions.</x:v>
      </x:c>
      <x:c r="N17" s="305" t="str">
        <x:v>Annual / reporting cycle as prescribed</x:v>
      </x:c>
      <x:c r="O17" s="305" t="str">
        <x:v>Company Secretary / Board or Committee Secretariat</x:v>
      </x:c>
      <x:c r="P17" s="305" t="str">
        <x:v>Secretarial or committee support team</x:v>
      </x:c>
      <x:c r="Q17" s="305" t="str">
        <x:v>Compliance Officer plus Audit Committee / Board where prescribed</x:v>
      </x:c>
      <x:c r="R17" s="305" t="n">
        <x:f>COUNTIF('P3 Evidence Requirements'!$B$5:$B$348,A17)</x:f>
        <x:v>2</x:v>
      </x:c>
      <x:c r="S17" s="305" t="n">
        <x:f>COUNTIF('P3 Observation Rules'!$B$5:$B$176,A17)</x:f>
        <x:v>1</x:v>
      </x:c>
      <x:c r="T17" s="305" t="n">
        <x:f>COUNTIF('P3 Operational Calendar'!$B$5:$B$176,A17)</x:f>
        <x:v>1</x:v>
      </x:c>
      <x:c r="U17" s="305" t="str">
        <x:f>IF(COUNTIF('P2 Atomic Provisions'!$A$5:$A$176,B17)=1,"YES","NO")</x:f>
        <x:v>YES</x:v>
      </x:c>
      <x:c r="V17" s="305" t="str">
        <x:f>IF(COUNTIF($A$5:$A$176,A17)&gt;1,"DUPLICATE","")</x:f>
      </x:c>
      <x:c r="W17" s="305" t="str">
        <x:f>IF(COUNTIF($B$5:$B$176,B17)&gt;1,"DUPLICATE","")</x:f>
      </x:c>
      <x:c r="X17" s="305" t="str">
        <x:v>P3 VALIDATED</x:v>
      </x:c>
      <x:c r="Y17" s="305" t="str">
        <x:v>NOT TESTED — COMPANY EVIDENCE REQUIRED</x:v>
      </x:c>
      <x:c r="Z17" s="305" t="str">
        <x:v>https://www.sebi.gov.in/legal/regulations/jul-2026/securities-and-exchange-board-of-india-listing-obligations-and-disclosure-requirements-regulations-2015-last-amended-on-july-14-2026-_102974.html</x:v>
      </x:c>
    </x:row>
    <x:row r="18" ht="50" customHeight="1">
      <x:c r="A18" s="305" t="str">
        <x:v>CAP-LAW053|Reg. 18|AP01</x:v>
      </x:c>
      <x:c r="B18" s="305" t="str">
        <x:v>CAP-LAW053|Reg. 18</x:v>
      </x:c>
      <x:c r="C18" s="305" t="str">
        <x:v>CAP-LAW053</x:v>
      </x:c>
      <x:c r="D18" s="305" t="str">
        <x:v>Reg. 18</x:v>
      </x:c>
      <x:c r="E18" s="305" t="str">
        <x:v>Committee governance</x:v>
      </x:c>
      <x:c r="F18" s="305" t="str">
        <x:v>GATE|EQUITY_MAIN or GATE|HVDLE</x:v>
      </x:c>
      <x:c r="G18" s="305" t="str">
        <x:v>Listed entity / audit committee</x:v>
      </x:c>
      <x:c r="H18" s="305" t="str">
        <x:v>Confirm that the applicable duty holder has designed and operated controls to satisfy CAP-LAW053 Reg. 18: Constitute and operate the audit committee with the prescribed composition, meetings, powers and review responsibilities.</x:v>
      </x:c>
      <x:c r="I18"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charter, composition, agenda coverage, minutes and action tracking. 5) Corroborate external acknowledgement or counterparty evidence where applicable. 6) Record every exception under the linked observation rule.</x:v>
      </x:c>
      <x:c r="J18" s="305" t="str">
        <x:v>Design adequacy + operating effectiveness</x:v>
      </x:c>
      <x:c r="K18" s="305" t="str">
        <x:v>Inspection of constitution, approvals, minutes and action closure; inquiry only as corroboration</x:v>
      </x:c>
      <x:c r="L18" s="305" t="str">
        <x:v>All scheduled control occurrences plus every triggering event, exception, override and breach</x:v>
      </x:c>
      <x:c r="M18" s="305" t="str">
        <x:v>Inspect control design and evidence across the full period; test each scheduled control occurrence and 100% of breaches, overrides, vacancies and regulatory exceptions.</x:v>
      </x:c>
      <x:c r="N18" s="305" t="str">
        <x:v>Continuous; each meeting cycle</x:v>
      </x:c>
      <x:c r="O18" s="305" t="str">
        <x:v>Company Secretary / Board or Committee Secretariat</x:v>
      </x:c>
      <x:c r="P18" s="305" t="str">
        <x:v>Secretarial or committee support team</x:v>
      </x:c>
      <x:c r="Q18" s="305" t="str">
        <x:v>Compliance Officer plus Audit Committee / Board where prescribed</x:v>
      </x:c>
      <x:c r="R18" s="305" t="n">
        <x:f>COUNTIF('P3 Evidence Requirements'!$B$5:$B$348,A18)</x:f>
        <x:v>2</x:v>
      </x:c>
      <x:c r="S18" s="305" t="n">
        <x:f>COUNTIF('P3 Observation Rules'!$B$5:$B$176,A18)</x:f>
        <x:v>1</x:v>
      </x:c>
      <x:c r="T18" s="305" t="n">
        <x:f>COUNTIF('P3 Operational Calendar'!$B$5:$B$176,A18)</x:f>
        <x:v>1</x:v>
      </x:c>
      <x:c r="U18" s="305" t="str">
        <x:f>IF(COUNTIF('P2 Atomic Provisions'!$A$5:$A$176,B18)=1,"YES","NO")</x:f>
        <x:v>YES</x:v>
      </x:c>
      <x:c r="V18" s="305" t="str">
        <x:f>IF(COUNTIF($A$5:$A$176,A18)&gt;1,"DUPLICATE","")</x:f>
      </x:c>
      <x:c r="W18" s="305" t="str">
        <x:f>IF(COUNTIF($B$5:$B$176,B18)&gt;1,"DUPLICATE","")</x:f>
      </x:c>
      <x:c r="X18" s="305" t="str">
        <x:v>P3 VALIDATED</x:v>
      </x:c>
      <x:c r="Y18" s="305" t="str">
        <x:v>NOT TESTED — COMPANY EVIDENCE REQUIRED</x:v>
      </x:c>
      <x:c r="Z18" s="305" t="str">
        <x:v>https://www.sebi.gov.in/legal/regulations/jul-2026/securities-and-exchange-board-of-india-listing-obligations-and-disclosure-requirements-regulations-2015-last-amended-on-july-14-2026-_102974.html</x:v>
      </x:c>
    </x:row>
    <x:row r="19" ht="50" customHeight="1">
      <x:c r="A19" s="305" t="str">
        <x:v>CAP-LAW053|Reg. 19|AP01</x:v>
      </x:c>
      <x:c r="B19" s="305" t="str">
        <x:v>CAP-LAW053|Reg. 19</x:v>
      </x:c>
      <x:c r="C19" s="305" t="str">
        <x:v>CAP-LAW053</x:v>
      </x:c>
      <x:c r="D19" s="305" t="str">
        <x:v>Reg. 19</x:v>
      </x:c>
      <x:c r="E19" s="305" t="str">
        <x:v>Committee governance</x:v>
      </x:c>
      <x:c r="F19" s="305" t="str">
        <x:v>GATE|EQUITY_MAIN or GATE|HVDLE</x:v>
      </x:c>
      <x:c r="G19" s="305" t="str">
        <x:v>Listed entity / NRC</x:v>
      </x:c>
      <x:c r="H19" s="305" t="str">
        <x:v>Confirm that the applicable duty holder has designed and operated controls to satisfy CAP-LAW053 Reg. 19: Constitute and operate the nomination and remuneration committee as prescribed.</x:v>
      </x:c>
      <x:c r="I19"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composition, policy, evaluation and minutes evidence. 5) Corroborate external acknowledgement or counterparty evidence where applicable. 6) Record every exception under the linked observation rule.</x:v>
      </x:c>
      <x:c r="J19" s="305" t="str">
        <x:v>Design adequacy + operating effectiveness</x:v>
      </x:c>
      <x:c r="K19" s="305" t="str">
        <x:v>Inspection of constitution, approvals, minutes and action closure; inquiry only as corroboration</x:v>
      </x:c>
      <x:c r="L19" s="305" t="str">
        <x:v>All scheduled control occurrences plus every triggering event, exception, override and breach</x:v>
      </x:c>
      <x:c r="M19" s="305" t="str">
        <x:v>Inspect control design and evidence across the full period; test each scheduled control occurrence and 100% of breaches, overrides, vacancies and regulatory exceptions.</x:v>
      </x:c>
      <x:c r="N19" s="305" t="str">
        <x:v>Continuous; as events arise</x:v>
      </x:c>
      <x:c r="O19" s="305" t="str">
        <x:v>Company Secretary / Board or Committee Secretariat</x:v>
      </x:c>
      <x:c r="P19" s="305" t="str">
        <x:v>Secretarial or committee support team</x:v>
      </x:c>
      <x:c r="Q19" s="305" t="str">
        <x:v>Company Secretary / Compliance Officer plus approving Board or committee</x:v>
      </x:c>
      <x:c r="R19" s="305" t="n">
        <x:f>COUNTIF('P3 Evidence Requirements'!$B$5:$B$348,A19)</x:f>
        <x:v>2</x:v>
      </x:c>
      <x:c r="S19" s="305" t="n">
        <x:f>COUNTIF('P3 Observation Rules'!$B$5:$B$176,A19)</x:f>
        <x:v>1</x:v>
      </x:c>
      <x:c r="T19" s="305" t="n">
        <x:f>COUNTIF('P3 Operational Calendar'!$B$5:$B$176,A19)</x:f>
        <x:v>1</x:v>
      </x:c>
      <x:c r="U19" s="305" t="str">
        <x:f>IF(COUNTIF('P2 Atomic Provisions'!$A$5:$A$176,B19)=1,"YES","NO")</x:f>
        <x:v>YES</x:v>
      </x:c>
      <x:c r="V19" s="305" t="str">
        <x:f>IF(COUNTIF($A$5:$A$176,A19)&gt;1,"DUPLICATE","")</x:f>
      </x:c>
      <x:c r="W19" s="305" t="str">
        <x:f>IF(COUNTIF($B$5:$B$176,B19)&gt;1,"DUPLICATE","")</x:f>
      </x:c>
      <x:c r="X19" s="305" t="str">
        <x:v>P3 VALIDATED</x:v>
      </x:c>
      <x:c r="Y19" s="305" t="str">
        <x:v>NOT TESTED — COMPANY EVIDENCE REQUIRED</x:v>
      </x:c>
      <x:c r="Z19" s="305" t="str">
        <x:v>https://www.sebi.gov.in/legal/regulations/jul-2026/securities-and-exchange-board-of-india-listing-obligations-and-disclosure-requirements-regulations-2015-last-amended-on-july-14-2026-_102974.html</x:v>
      </x:c>
    </x:row>
    <x:row r="20" ht="50" customHeight="1">
      <x:c r="A20" s="305" t="str">
        <x:v>CAP-LAW053|Reg. 20|AP01</x:v>
      </x:c>
      <x:c r="B20" s="305" t="str">
        <x:v>CAP-LAW053|Reg. 20</x:v>
      </x:c>
      <x:c r="C20" s="305" t="str">
        <x:v>CAP-LAW053</x:v>
      </x:c>
      <x:c r="D20" s="305" t="str">
        <x:v>Reg. 20</x:v>
      </x:c>
      <x:c r="E20" s="305" t="str">
        <x:v>Investor governance</x:v>
      </x:c>
      <x:c r="F20" s="305" t="str">
        <x:v>GATE|EQUITY_MAIN or GATE|HVDLE</x:v>
      </x:c>
      <x:c r="G20" s="305" t="str">
        <x:v>Listed entity / SRC</x:v>
      </x:c>
      <x:c r="H20" s="305" t="str">
        <x:v>Confirm that the applicable duty holder has designed and operated controls to satisfy CAP-LAW053 Reg. 20: Constitute and operate the stakeholders relationship committee and review security-holder service matters.</x:v>
      </x:c>
      <x:c r="I20"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Track grievances, service requests and committee oversight. 5) Corroborate external acknowledgement or counterparty evidence where applicable. 6) Record every exception under the linked observation rule.</x:v>
      </x:c>
      <x:c r="J20" s="305" t="str">
        <x:v>Design adequacy + operating effectiveness</x:v>
      </x:c>
      <x:c r="K20" s="305" t="str">
        <x:v>Population reconciliation, inspection, SLA reperformance and case-file sampling</x:v>
      </x:c>
      <x:c r="L20" s="305" t="str">
        <x:v>All scheduled control occurrences plus every triggering event, exception, override and breach</x:v>
      </x:c>
      <x:c r="M20" s="305" t="str">
        <x:v>Reconcile 100% of the case population; select a risk-based sample covering completed, rejected, aged and exception cases; test 100% of SLA breaches and complaints.</x:v>
      </x:c>
      <x:c r="N20" s="305" t="str">
        <x:v>Continuous; periodic meetings</x:v>
      </x:c>
      <x:c r="O20" s="305" t="str">
        <x:v>Investor Services Head / RTA Relationship Owner</x:v>
      </x:c>
      <x:c r="P20" s="305" t="str">
        <x:v>Issuer investor-service team or contracted RTA team</x:v>
      </x:c>
      <x:c r="Q20" s="305" t="str">
        <x:v>Company Secretary / Compliance Officer plus approving Board or committee</x:v>
      </x:c>
      <x:c r="R20" s="305" t="n">
        <x:f>COUNTIF('P3 Evidence Requirements'!$B$5:$B$348,A20)</x:f>
        <x:v>2</x:v>
      </x:c>
      <x:c r="S20" s="305" t="n">
        <x:f>COUNTIF('P3 Observation Rules'!$B$5:$B$176,A20)</x:f>
        <x:v>1</x:v>
      </x:c>
      <x:c r="T20" s="305" t="n">
        <x:f>COUNTIF('P3 Operational Calendar'!$B$5:$B$176,A20)</x:f>
        <x:v>1</x:v>
      </x:c>
      <x:c r="U20" s="305" t="str">
        <x:f>IF(COUNTIF('P2 Atomic Provisions'!$A$5:$A$176,B20)=1,"YES","NO")</x:f>
        <x:v>YES</x:v>
      </x:c>
      <x:c r="V20" s="305" t="str">
        <x:f>IF(COUNTIF($A$5:$A$176,A20)&gt;1,"DUPLICATE","")</x:f>
      </x:c>
      <x:c r="W20" s="305" t="str">
        <x:f>IF(COUNTIF($B$5:$B$176,B20)&gt;1,"DUPLICATE","")</x:f>
      </x:c>
      <x:c r="X20" s="305" t="str">
        <x:v>P3 VALIDATED</x:v>
      </x:c>
      <x:c r="Y20" s="305" t="str">
        <x:v>NOT TESTED — COMPANY EVIDENCE REQUIRED</x:v>
      </x:c>
      <x:c r="Z20" s="305" t="str">
        <x:v>https://www.sebi.gov.in/legal/regulations/jul-2026/securities-and-exchange-board-of-india-listing-obligations-and-disclosure-requirements-regulations-2015-last-amended-on-july-14-2026-_102974.html</x:v>
      </x:c>
    </x:row>
    <x:row r="21" ht="50" customHeight="1">
      <x:c r="A21" s="305" t="str">
        <x:v>CAP-LAW053|Reg. 21|AP01</x:v>
      </x:c>
      <x:c r="B21" s="305" t="str">
        <x:v>CAP-LAW053|Reg. 21</x:v>
      </x:c>
      <x:c r="C21" s="305" t="str">
        <x:v>CAP-LAW053</x:v>
      </x:c>
      <x:c r="D21" s="305" t="str">
        <x:v>Reg. 21</x:v>
      </x:c>
      <x:c r="E21" s="305" t="str">
        <x:v>Risk governance</x:v>
      </x:c>
      <x:c r="F21" s="305" t="str">
        <x:v>GATE|EQUITY_MAIN</x:v>
      </x:c>
      <x:c r="G21" s="305" t="str">
        <x:v>Listed entity / RMC</x:v>
      </x:c>
      <x:c r="H21" s="305" t="str">
        <x:v>Confirm that the applicable duty holder has designed and operated controls to satisfy CAP-LAW053 Reg. 21: Constitute and operate the risk management committee where the current applicability test is met.</x:v>
      </x:c>
      <x:c r="I21" s="305" t="str">
        <x:v>1) Evidence the activation gate (GATE|EQUITY_MAIN)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applicability, committee workplan, risks and minutes. 5) Corroborate external acknowledgement or counterparty evidence where applicable. 6) Record every exception under the linked observation rule.</x:v>
      </x:c>
      <x:c r="J21" s="305" t="str">
        <x:v>Design adequacy + operating effectiveness</x:v>
      </x:c>
      <x:c r="K21" s="305" t="str">
        <x:v>Inspection of constitution, approvals, minutes and action closure; inquiry only as corroboration</x:v>
      </x:c>
      <x:c r="L21" s="305" t="str">
        <x:v>All scheduled control occurrences plus every triggering event, exception, override and breach</x:v>
      </x:c>
      <x:c r="M21" s="305" t="str">
        <x:v>Inspect control design and evidence across the full period; test each scheduled control occurrence and 100% of breaches, overrides, vacancies and regulatory exceptions.</x:v>
      </x:c>
      <x:c r="N21" s="305" t="str">
        <x:v>Continuous; periodic meetings</x:v>
      </x:c>
      <x:c r="O21" s="305" t="str">
        <x:v>Company Secretary / Board or Committee Secretariat</x:v>
      </x:c>
      <x:c r="P21" s="305" t="str">
        <x:v>Secretarial or committee support team</x:v>
      </x:c>
      <x:c r="Q21" s="305" t="str">
        <x:v>Company Secretary / Compliance Officer plus approving Board or committee</x:v>
      </x:c>
      <x:c r="R21" s="305" t="n">
        <x:f>COUNTIF('P3 Evidence Requirements'!$B$5:$B$348,A21)</x:f>
        <x:v>2</x:v>
      </x:c>
      <x:c r="S21" s="305" t="n">
        <x:f>COUNTIF('P3 Observation Rules'!$B$5:$B$176,A21)</x:f>
        <x:v>1</x:v>
      </x:c>
      <x:c r="T21" s="305" t="n">
        <x:f>COUNTIF('P3 Operational Calendar'!$B$5:$B$176,A21)</x:f>
        <x:v>1</x:v>
      </x:c>
      <x:c r="U21" s="305" t="str">
        <x:f>IF(COUNTIF('P2 Atomic Provisions'!$A$5:$A$176,B21)=1,"YES","NO")</x:f>
        <x:v>YES</x:v>
      </x:c>
      <x:c r="V21" s="305" t="str">
        <x:f>IF(COUNTIF($A$5:$A$176,A21)&gt;1,"DUPLICATE","")</x:f>
      </x:c>
      <x:c r="W21" s="305" t="str">
        <x:f>IF(COUNTIF($B$5:$B$176,B21)&gt;1,"DUPLICATE","")</x:f>
      </x:c>
      <x:c r="X21" s="305" t="str">
        <x:v>P3 VALIDATED</x:v>
      </x:c>
      <x:c r="Y21" s="305" t="str">
        <x:v>NOT TESTED — COMPANY EVIDENCE REQUIRED</x:v>
      </x:c>
      <x:c r="Z21" s="305" t="str">
        <x:v>https://www.sebi.gov.in/legal/regulations/jul-2026/securities-and-exchange-board-of-india-listing-obligations-and-disclosure-requirements-regulations-2015-last-amended-on-july-14-2026-_102974.html</x:v>
      </x:c>
    </x:row>
    <x:row r="22" ht="50" customHeight="1">
      <x:c r="A22" s="305" t="str">
        <x:v>CAP-LAW053|Reg. 22|AP01</x:v>
      </x:c>
      <x:c r="B22" s="305" t="str">
        <x:v>CAP-LAW053|Reg. 22</x:v>
      </x:c>
      <x:c r="C22" s="305" t="str">
        <x:v>CAP-LAW053</x:v>
      </x:c>
      <x:c r="D22" s="305" t="str">
        <x:v>Reg. 22</x:v>
      </x:c>
      <x:c r="E22" s="305" t="str">
        <x:v>Whistleblowing</x:v>
      </x:c>
      <x:c r="F22" s="305" t="str">
        <x:v>GATE|EQUITY_MAIN or GATE|HVDLE</x:v>
      </x:c>
      <x:c r="G22" s="305" t="str">
        <x:v>Listed entity</x:v>
      </x:c>
      <x:c r="H22" s="305" t="str">
        <x:v>Confirm that the applicable duty holder has designed and operated controls to satisfy CAP-LAW053 Reg. 22: Maintain a vigil mechanism for directors and employees.</x:v>
      </x:c>
      <x:c r="I22"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and disclose the vigil mechanism and investigate reports. 5) Corroborate external acknowledgement or counterparty evidence where applicable. 6) Record every exception under the linked observation rule.</x:v>
      </x:c>
      <x:c r="J22" s="305" t="str">
        <x:v>Design adequacy + operating effectiveness</x:v>
      </x:c>
      <x:c r="K22" s="305" t="str">
        <x:v>Inspection of constitution, approvals, minutes and action closure; inquiry only as corroboration</x:v>
      </x:c>
      <x:c r="L22" s="305" t="str">
        <x:v>Full control-period population, including all alerts, changes, overrides, breaches and remediation items</x:v>
      </x:c>
      <x:c r="M22" s="305" t="str">
        <x:v>Inspect control design and evidence across the full period; test each scheduled control occurrence and 100% of breaches, overrides, vacancies and regulatory exceptions.</x:v>
      </x:c>
      <x:c r="N22" s="305" t="str">
        <x:v>Continuous</x:v>
      </x:c>
      <x:c r="O22" s="305" t="str">
        <x:v>Company Secretary / Board or Committee Secretariat</x:v>
      </x:c>
      <x:c r="P22" s="305" t="str">
        <x:v>Secretarial or committee support team</x:v>
      </x:c>
      <x:c r="Q22" s="305" t="str">
        <x:v>Company Secretary / Compliance Officer or delegated independent reviewer</x:v>
      </x:c>
      <x:c r="R22" s="305" t="n">
        <x:f>COUNTIF('P3 Evidence Requirements'!$B$5:$B$348,A22)</x:f>
        <x:v>2</x:v>
      </x:c>
      <x:c r="S22" s="305" t="n">
        <x:f>COUNTIF('P3 Observation Rules'!$B$5:$B$176,A22)</x:f>
        <x:v>1</x:v>
      </x:c>
      <x:c r="T22" s="305" t="n">
        <x:f>COUNTIF('P3 Operational Calendar'!$B$5:$B$176,A22)</x:f>
        <x:v>1</x:v>
      </x:c>
      <x:c r="U22" s="305" t="str">
        <x:f>IF(COUNTIF('P2 Atomic Provisions'!$A$5:$A$176,B22)=1,"YES","NO")</x:f>
        <x:v>YES</x:v>
      </x:c>
      <x:c r="V22" s="305" t="str">
        <x:f>IF(COUNTIF($A$5:$A$176,A22)&gt;1,"DUPLICATE","")</x:f>
      </x:c>
      <x:c r="W22" s="305" t="str">
        <x:f>IF(COUNTIF($B$5:$B$176,B22)&gt;1,"DUPLICATE","")</x:f>
      </x:c>
      <x:c r="X22" s="305" t="str">
        <x:v>P3 VALIDATED</x:v>
      </x:c>
      <x:c r="Y22" s="305" t="str">
        <x:v>NOT TESTED — COMPANY EVIDENCE REQUIRED</x:v>
      </x:c>
      <x:c r="Z22" s="305" t="str">
        <x:v>https://www.sebi.gov.in/legal/regulations/jul-2026/securities-and-exchange-board-of-india-listing-obligations-and-disclosure-requirements-regulations-2015-last-amended-on-july-14-2026-_102974.html</x:v>
      </x:c>
    </x:row>
    <x:row r="23" ht="50" customHeight="1">
      <x:c r="A23" s="305" t="str">
        <x:v>CAP-LAW053|Reg. 23(1)|AP01</x:v>
      </x:c>
      <x:c r="B23" s="305" t="str">
        <x:v>CAP-LAW053|Reg. 23(1)</x:v>
      </x:c>
      <x:c r="C23" s="305" t="str">
        <x:v>CAP-LAW053</x:v>
      </x:c>
      <x:c r="D23" s="305" t="str">
        <x:v>Reg. 23(1)</x:v>
      </x:c>
      <x:c r="E23" s="305" t="str">
        <x:v>Related parties</x:v>
      </x:c>
      <x:c r="F23" s="305" t="str">
        <x:v>GATE|EQUITY_MAIN or GATE|HVDLE</x:v>
      </x:c>
      <x:c r="G23" s="305" t="str">
        <x:v>Listed entity / board</x:v>
      </x:c>
      <x:c r="H23" s="305" t="str">
        <x:v>Confirm that the applicable duty holder has designed and operated controls to satisfy CAP-LAW053 Reg. 23(1): Adopt and periodically review a policy on materiality of related-party transactions and dealing with related parties.</x:v>
      </x:c>
      <x:c r="I23"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the board-approved policy and threshold assessment. 5) Corroborate external acknowledgement or counterparty evidence where applicable. 6) Record every exception under the linked observation rule.</x:v>
      </x:c>
      <x:c r="J23" s="305" t="str">
        <x:v>Design adequacy + operating effectiveness</x:v>
      </x:c>
      <x:c r="K23" s="305" t="str">
        <x:v>Inspection of constitution, approvals, minutes and action closure; inquiry only as corroboration</x:v>
      </x:c>
      <x:c r="L23" s="305" t="str">
        <x:v>All prescribed reporting periods and every statutory item due in the audit period</x:v>
      </x:c>
      <x:c r="M23" s="305" t="str">
        <x:v>Test 100% of statutory submissions/meetings due in scope; where the underlying operation is high-volume, reconcile the population and sample across periods plus all exceptions.</x:v>
      </x:c>
      <x:c r="N23" s="305" t="str">
        <x:v>Periodic / on policy change</x:v>
      </x:c>
      <x:c r="O23" s="305" t="str">
        <x:v>Company Secretary / Board or Committee Secretariat</x:v>
      </x:c>
      <x:c r="P23" s="305" t="str">
        <x:v>Secretarial or committee support team</x:v>
      </x:c>
      <x:c r="Q23" s="305" t="str">
        <x:v>Compliance Officer plus Audit Committee / Board where prescribed</x:v>
      </x:c>
      <x:c r="R23" s="305" t="n">
        <x:f>COUNTIF('P3 Evidence Requirements'!$B$5:$B$348,A23)</x:f>
        <x:v>2</x:v>
      </x:c>
      <x:c r="S23" s="305" t="n">
        <x:f>COUNTIF('P3 Observation Rules'!$B$5:$B$176,A23)</x:f>
        <x:v>1</x:v>
      </x:c>
      <x:c r="T23" s="305" t="n">
        <x:f>COUNTIF('P3 Operational Calendar'!$B$5:$B$176,A23)</x:f>
        <x:v>1</x:v>
      </x:c>
      <x:c r="U23" s="305" t="str">
        <x:f>IF(COUNTIF('P2 Atomic Provisions'!$A$5:$A$176,B23)=1,"YES","NO")</x:f>
        <x:v>YES</x:v>
      </x:c>
      <x:c r="V23" s="305" t="str">
        <x:f>IF(COUNTIF($A$5:$A$176,A23)&gt;1,"DUPLICATE","")</x:f>
      </x:c>
      <x:c r="W23" s="305" t="str">
        <x:f>IF(COUNTIF($B$5:$B$176,B23)&gt;1,"DUPLICATE","")</x:f>
      </x:c>
      <x:c r="X23" s="305" t="str">
        <x:v>P3 VALIDATED</x:v>
      </x:c>
      <x:c r="Y23" s="305" t="str">
        <x:v>NOT TESTED — COMPANY EVIDENCE REQUIRED</x:v>
      </x:c>
      <x:c r="Z23" s="305" t="str">
        <x:v>https://www.sebi.gov.in/legal/regulations/jul-2026/securities-and-exchange-board-of-india-listing-obligations-and-disclosure-requirements-regulations-2015-last-amended-on-july-14-2026-_102974.html</x:v>
      </x:c>
    </x:row>
    <x:row r="24" ht="50" customHeight="1">
      <x:c r="A24" s="305" t="str">
        <x:v>CAP-LAW053|Reg. 23(2)-(4)|AP01</x:v>
      </x:c>
      <x:c r="B24" s="305" t="str">
        <x:v>CAP-LAW053|Reg. 23(2)-(4)</x:v>
      </x:c>
      <x:c r="C24" s="305" t="str">
        <x:v>CAP-LAW053</x:v>
      </x:c>
      <x:c r="D24" s="305" t="str">
        <x:v>Reg. 23(2)-(4)</x:v>
      </x:c>
      <x:c r="E24" s="305" t="str">
        <x:v>Related parties</x:v>
      </x:c>
      <x:c r="F24" s="305" t="str">
        <x:v>GATE|EQUITY_MAIN or GATE|HVDLE</x:v>
      </x:c>
      <x:c r="G24" s="305" t="str">
        <x:v>Listed entity / audit committee / shareholders</x:v>
      </x:c>
      <x:c r="H24" s="305" t="str">
        <x:v>Confirm that the applicable duty holder has designed and operated controls to satisfy CAP-LAW053 Reg. 23(2)-(4): Obtain the required audit-committee and shareholder approvals before entering applicable related-party transactions.</x:v>
      </x:c>
      <x:c r="I24"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Route each transaction through the correct approval path. 5) Corroborate external acknowledgement or counterparty evidence where applicable. 6) Record every exception under the linked observation rule.</x:v>
      </x:c>
      <x:c r="J24" s="305" t="str">
        <x:v>Design adequacy + operating effectiveness</x:v>
      </x:c>
      <x:c r="K24" s="305" t="str">
        <x:v>Inspection of constitution, approvals, minutes and action closure; inquiry only as corroboration</x:v>
      </x:c>
      <x:c r="L24" s="305" t="str">
        <x:v>All triggering events and all resulting approvals, filings, payments, communications or service cases</x:v>
      </x:c>
      <x:c r="M24" s="305" t="str">
        <x:v>Test 100% of low-volume statutory events; for high-volume operations, reconcile the full population, use a documented risk-based sample, and test every exception.</x:v>
      </x:c>
      <x:c r="N24" s="305" t="str">
        <x:v>Before transaction; ratification only where allowed</x:v>
      </x:c>
      <x:c r="O24" s="305" t="str">
        <x:v>Company Secretary / Board or Committee Secretariat</x:v>
      </x:c>
      <x:c r="P24" s="305" t="str">
        <x:v>Secretarial or committee support team</x:v>
      </x:c>
      <x:c r="Q24" s="305" t="str">
        <x:v>Compliance Officer plus Audit Committee / Board where prescribed</x:v>
      </x:c>
      <x:c r="R24" s="305" t="n">
        <x:f>COUNTIF('P3 Evidence Requirements'!$B$5:$B$348,A24)</x:f>
        <x:v>2</x:v>
      </x:c>
      <x:c r="S24" s="305" t="n">
        <x:f>COUNTIF('P3 Observation Rules'!$B$5:$B$176,A24)</x:f>
        <x:v>1</x:v>
      </x:c>
      <x:c r="T24" s="305" t="n">
        <x:f>COUNTIF('P3 Operational Calendar'!$B$5:$B$176,A24)</x:f>
        <x:v>1</x:v>
      </x:c>
      <x:c r="U24" s="305" t="str">
        <x:f>IF(COUNTIF('P2 Atomic Provisions'!$A$5:$A$176,B24)=1,"YES","NO")</x:f>
        <x:v>YES</x:v>
      </x:c>
      <x:c r="V24" s="305" t="str">
        <x:f>IF(COUNTIF($A$5:$A$176,A24)&gt;1,"DUPLICATE","")</x:f>
      </x:c>
      <x:c r="W24" s="305" t="str">
        <x:f>IF(COUNTIF($B$5:$B$176,B24)&gt;1,"DUPLICATE","")</x:f>
      </x:c>
      <x:c r="X24" s="305" t="str">
        <x:v>P3 VALIDATED</x:v>
      </x:c>
      <x:c r="Y24" s="305" t="str">
        <x:v>NOT TESTED — COMPANY EVIDENCE REQUIRED</x:v>
      </x:c>
      <x:c r="Z24" s="305" t="str">
        <x:v>https://www.sebi.gov.in/legal/regulations/jul-2026/securities-and-exchange-board-of-india-listing-obligations-and-disclosure-requirements-regulations-2015-last-amended-on-july-14-2026-_102974.html</x:v>
      </x:c>
    </x:row>
    <x:row r="25" ht="50" customHeight="1">
      <x:c r="A25" s="305" t="str">
        <x:v>CAP-LAW053|Reg. 23(9)|AP01</x:v>
      </x:c>
      <x:c r="B25" s="305" t="str">
        <x:v>CAP-LAW053|Reg. 23(9)</x:v>
      </x:c>
      <x:c r="C25" s="305" t="str">
        <x:v>CAP-LAW053</x:v>
      </x:c>
      <x:c r="D25" s="305" t="str">
        <x:v>Reg. 23(9)</x:v>
      </x:c>
      <x:c r="E25" s="305" t="str">
        <x:v>Disclosure</x:v>
      </x:c>
      <x:c r="F25" s="305" t="str">
        <x:v>GATE|EQUITY_MAIN or GATE|HVDLE</x:v>
      </x:c>
      <x:c r="G25" s="305" t="str">
        <x:v>Listed entity</x:v>
      </x:c>
      <x:c r="H25" s="305" t="str">
        <x:v>Confirm that the applicable duty holder has designed and operated controls to satisfy CAP-LAW053 Reg. 23(9): Disclose related-party transactions in the prescribed format.</x:v>
      </x:c>
      <x:c r="I25"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File and publish the RPT disclosure with acknowledgement. 5) Corroborate external acknowledgement or counterparty evidence where applicable. 6) Record every exception under the linked observation rule.</x:v>
      </x:c>
      <x:c r="J25" s="305" t="str">
        <x:v>Design adequacy + operating effectiveness</x:v>
      </x:c>
      <x:c r="K25" s="305" t="str">
        <x:v>Inspection, population reconciliation, reperformance and external corroboration where available</x:v>
      </x:c>
      <x:c r="L25" s="305" t="str">
        <x:v>All prescribed reporting periods and every statutory item due in the audit period</x:v>
      </x:c>
      <x:c r="M25" s="305" t="str">
        <x:v>Test 100% of statutory submissions/meetings due in scope; where the underlying operation is high-volume, reconcile the population and sample across periods plus all exceptions.</x:v>
      </x:c>
      <x:c r="N25" s="305" t="str">
        <x:v>Periodic as prescribed</x:v>
      </x:c>
      <x:c r="O25" s="305" t="str">
        <x:v>Company Secretary / Compliance Officer</x:v>
      </x:c>
      <x:c r="P25" s="305" t="str">
        <x:v>Assigned compliance process team</x:v>
      </x:c>
      <x:c r="Q25" s="305" t="str">
        <x:v>Company Secretary / Compliance Officer or delegated independent reviewer</x:v>
      </x:c>
      <x:c r="R25" s="305" t="n">
        <x:f>COUNTIF('P3 Evidence Requirements'!$B$5:$B$348,A25)</x:f>
        <x:v>2</x:v>
      </x:c>
      <x:c r="S25" s="305" t="n">
        <x:f>COUNTIF('P3 Observation Rules'!$B$5:$B$176,A25)</x:f>
        <x:v>1</x:v>
      </x:c>
      <x:c r="T25" s="305" t="n">
        <x:f>COUNTIF('P3 Operational Calendar'!$B$5:$B$176,A25)</x:f>
        <x:v>1</x:v>
      </x:c>
      <x:c r="U25" s="305" t="str">
        <x:f>IF(COUNTIF('P2 Atomic Provisions'!$A$5:$A$176,B25)=1,"YES","NO")</x:f>
        <x:v>YES</x:v>
      </x:c>
      <x:c r="V25" s="305" t="str">
        <x:f>IF(COUNTIF($A$5:$A$176,A25)&gt;1,"DUPLICATE","")</x:f>
      </x:c>
      <x:c r="W25" s="305" t="str">
        <x:f>IF(COUNTIF($B$5:$B$176,B25)&gt;1,"DUPLICATE","")</x:f>
      </x:c>
      <x:c r="X25" s="305" t="str">
        <x:v>P3 VALIDATED</x:v>
      </x:c>
      <x:c r="Y25" s="305" t="str">
        <x:v>NOT TESTED — COMPANY EVIDENCE REQUIRED</x:v>
      </x:c>
      <x:c r="Z25" s="305" t="str">
        <x:v>https://www.sebi.gov.in/legal/regulations/jul-2026/securities-and-exchange-board-of-india-listing-obligations-and-disclosure-requirements-regulations-2015-last-amended-on-july-14-2026-_102974.html</x:v>
      </x:c>
    </x:row>
    <x:row r="26" ht="50" customHeight="1">
      <x:c r="A26" s="305" t="str">
        <x:v>CAP-LAW053|Reg. 24(1)|AP01</x:v>
      </x:c>
      <x:c r="B26" s="305" t="str">
        <x:v>CAP-LAW053|Reg. 24(1)</x:v>
      </x:c>
      <x:c r="C26" s="305" t="str">
        <x:v>CAP-LAW053</x:v>
      </x:c>
      <x:c r="D26" s="305" t="str">
        <x:v>Reg. 24(1)</x:v>
      </x:c>
      <x:c r="E26" s="305" t="str">
        <x:v>Subsidiary governance</x:v>
      </x:c>
      <x:c r="F26" s="305" t="str">
        <x:v>GATE|MATERIAL_SUB</x:v>
      </x:c>
      <x:c r="G26" s="305" t="str">
        <x:v>Listed entity / material unlisted subsidiary</x:v>
      </x:c>
      <x:c r="H26" s="305" t="str">
        <x:v>Confirm that the applicable duty holder has designed and operated controls to satisfy CAP-LAW053 Reg. 24(1): Ensure the board of an unlisted material subsidiary includes the independent director required by LODR.</x:v>
      </x:c>
      <x:c r="I26" s="305" t="str">
        <x:v>1) Evidence the activation gate (GATE|MATERIAL_SUB) and the complete in-scope population. 2) Inspect the control design and responsibility assignment. 3) Reconcile the population for the audit period. 4) Apply the stated sample rule and test authorisation, content, threshold/exemption, timing, filing/delivery and preservation against: Track materiality and board composition of the affected subsidiary. 5) Corroborate external acknowledgement or counterparty evidence where applicable. 6) Record every exception under the linked observation rule.</x:v>
      </x:c>
      <x:c r="J26" s="305" t="str">
        <x:v>Design adequacy + operating effectiveness</x:v>
      </x:c>
      <x:c r="K26" s="305" t="str">
        <x:v>Inspection of constitution, approvals, minutes and action closure; inquiry only as corroboration</x:v>
      </x:c>
      <x:c r="L26" s="305" t="str">
        <x:v>Full control-period population, including all alerts, changes, overrides, breaches and remediation items</x:v>
      </x:c>
      <x:c r="M26" s="305" t="str">
        <x:v>Inspect control design and evidence across the full period; test each scheduled control occurrence and 100% of breaches, overrides, vacancies and regulatory exceptions.</x:v>
      </x:c>
      <x:c r="N26" s="305" t="str">
        <x:v>Continuous while gate remains true</x:v>
      </x:c>
      <x:c r="O26" s="305" t="str">
        <x:v>Company Secretary / Board or Committee Secretariat</x:v>
      </x:c>
      <x:c r="P26" s="305" t="str">
        <x:v>Secretarial or committee support team</x:v>
      </x:c>
      <x:c r="Q26" s="305" t="str">
        <x:v>Compliance Officer plus Audit Committee / Board where prescribed</x:v>
      </x:c>
      <x:c r="R26" s="305" t="n">
        <x:f>COUNTIF('P3 Evidence Requirements'!$B$5:$B$348,A26)</x:f>
        <x:v>2</x:v>
      </x:c>
      <x:c r="S26" s="305" t="n">
        <x:f>COUNTIF('P3 Observation Rules'!$B$5:$B$176,A26)</x:f>
        <x:v>1</x:v>
      </x:c>
      <x:c r="T26" s="305" t="n">
        <x:f>COUNTIF('P3 Operational Calendar'!$B$5:$B$176,A26)</x:f>
        <x:v>1</x:v>
      </x:c>
      <x:c r="U26" s="305" t="str">
        <x:f>IF(COUNTIF('P2 Atomic Provisions'!$A$5:$A$176,B26)=1,"YES","NO")</x:f>
        <x:v>YES</x:v>
      </x:c>
      <x:c r="V26" s="305" t="str">
        <x:f>IF(COUNTIF($A$5:$A$176,A26)&gt;1,"DUPLICATE","")</x:f>
      </x:c>
      <x:c r="W26" s="305" t="str">
        <x:f>IF(COUNTIF($B$5:$B$176,B26)&gt;1,"DUPLICATE","")</x:f>
      </x:c>
      <x:c r="X26" s="305" t="str">
        <x:v>P3 VALIDATED</x:v>
      </x:c>
      <x:c r="Y26" s="305" t="str">
        <x:v>NOT TESTED — COMPANY EVIDENCE REQUIRED</x:v>
      </x:c>
      <x:c r="Z26" s="305" t="str">
        <x:v>https://www.sebi.gov.in/legal/regulations/jul-2026/securities-and-exchange-board-of-india-listing-obligations-and-disclosure-requirements-regulations-2015-last-amended-on-july-14-2026-_102974.html</x:v>
      </x:c>
    </x:row>
    <x:row r="27" ht="50" customHeight="1">
      <x:c r="A27" s="305" t="str">
        <x:v>CAP-LAW053|Reg. 24(2)|AP01</x:v>
      </x:c>
      <x:c r="B27" s="305" t="str">
        <x:v>CAP-LAW053|Reg. 24(2)</x:v>
      </x:c>
      <x:c r="C27" s="305" t="str">
        <x:v>CAP-LAW053</x:v>
      </x:c>
      <x:c r="D27" s="305" t="str">
        <x:v>Reg. 24(2)</x:v>
      </x:c>
      <x:c r="E27" s="305" t="str">
        <x:v>Subsidiary oversight</x:v>
      </x:c>
      <x:c r="F27" s="305" t="str">
        <x:v>GATE|MATERIAL_SUB</x:v>
      </x:c>
      <x:c r="G27" s="305" t="str">
        <x:v>Listed entity / audit committee</x:v>
      </x:c>
      <x:c r="H27" s="305" t="str">
        <x:v>Confirm that the applicable duty holder has designed and operated controls to satisfy CAP-LAW053 Reg. 24(2): Have the listed entity audit committee review the financial statements and investments of unlisted subsidiaries as prescribed.</x:v>
      </x:c>
      <x:c r="I27" s="305" t="str">
        <x:v>1) Evidence the activation gate (GATE|MATERIAL_SUB) and the complete in-scope population. 2) Inspect the control design and responsibility assignment. 3) Reconcile the population for the audit period. 4) Apply the stated sample rule and test authorisation, content, threshold/exemption, timing, filing/delivery and preservation against: Table the required subsidiary financial and investment information. 5) Corroborate external acknowledgement or counterparty evidence where applicable. 6) Record every exception under the linked observation rule.</x:v>
      </x:c>
      <x:c r="J27" s="305" t="str">
        <x:v>Design adequacy + operating effectiveness</x:v>
      </x:c>
      <x:c r="K27" s="305" t="str">
        <x:v>Inspection of constitution, approvals, minutes and action closure; inquiry only as corroboration</x:v>
      </x:c>
      <x:c r="L27" s="305" t="str">
        <x:v>All prescribed reporting periods and every statutory item due in the audit period</x:v>
      </x:c>
      <x:c r="M27" s="305" t="str">
        <x:v>Test 100% of statutory submissions/meetings due in scope; where the underlying operation is high-volume, reconcile the population and sample across periods plus all exceptions.</x:v>
      </x:c>
      <x:c r="N27" s="305" t="str">
        <x:v>Periodic</x:v>
      </x:c>
      <x:c r="O27" s="305" t="str">
        <x:v>Company Secretary / Board or Committee Secretariat</x:v>
      </x:c>
      <x:c r="P27" s="305" t="str">
        <x:v>Secretarial or committee support team</x:v>
      </x:c>
      <x:c r="Q27" s="305" t="str">
        <x:v>Compliance Officer plus Audit Committee / Board where prescribed</x:v>
      </x:c>
      <x:c r="R27" s="305" t="n">
        <x:f>COUNTIF('P3 Evidence Requirements'!$B$5:$B$348,A27)</x:f>
        <x:v>2</x:v>
      </x:c>
      <x:c r="S27" s="305" t="n">
        <x:f>COUNTIF('P3 Observation Rules'!$B$5:$B$176,A27)</x:f>
        <x:v>1</x:v>
      </x:c>
      <x:c r="T27" s="305" t="n">
        <x:f>COUNTIF('P3 Operational Calendar'!$B$5:$B$176,A27)</x:f>
        <x:v>1</x:v>
      </x:c>
      <x:c r="U27" s="305" t="str">
        <x:f>IF(COUNTIF('P2 Atomic Provisions'!$A$5:$A$176,B27)=1,"YES","NO")</x:f>
        <x:v>YES</x:v>
      </x:c>
      <x:c r="V27" s="305" t="str">
        <x:f>IF(COUNTIF($A$5:$A$176,A27)&gt;1,"DUPLICATE","")</x:f>
      </x:c>
      <x:c r="W27" s="305" t="str">
        <x:f>IF(COUNTIF($B$5:$B$176,B27)&gt;1,"DUPLICATE","")</x:f>
      </x:c>
      <x:c r="X27" s="305" t="str">
        <x:v>P3 VALIDATED</x:v>
      </x:c>
      <x:c r="Y27" s="305" t="str">
        <x:v>NOT TESTED — COMPANY EVIDENCE REQUIRED</x:v>
      </x:c>
      <x:c r="Z27" s="305" t="str">
        <x:v>https://www.sebi.gov.in/legal/regulations/jul-2026/securities-and-exchange-board-of-india-listing-obligations-and-disclosure-requirements-regulations-2015-last-amended-on-july-14-2026-_102974.html</x:v>
      </x:c>
    </x:row>
    <x:row r="28" ht="50" customHeight="1">
      <x:c r="A28" s="305" t="str">
        <x:v>CAP-LAW053|Reg. 24(3)|AP01</x:v>
      </x:c>
      <x:c r="B28" s="305" t="str">
        <x:v>CAP-LAW053|Reg. 24(3)</x:v>
      </x:c>
      <x:c r="C28" s="305" t="str">
        <x:v>CAP-LAW053</x:v>
      </x:c>
      <x:c r="D28" s="305" t="str">
        <x:v>Reg. 24(3)</x:v>
      </x:c>
      <x:c r="E28" s="305" t="str">
        <x:v>Subsidiary oversight</x:v>
      </x:c>
      <x:c r="F28" s="305" t="str">
        <x:v>GATE|MATERIAL_SUB</x:v>
      </x:c>
      <x:c r="G28" s="305" t="str">
        <x:v>Listed entity / board</x:v>
      </x:c>
      <x:c r="H28" s="305" t="str">
        <x:v>Confirm that the applicable duty holder has designed and operated controls to satisfy CAP-LAW053 Reg. 24(3): Place minutes of unlisted-subsidiary board meetings before the listed entity board.</x:v>
      </x:c>
      <x:c r="I28" s="305" t="str">
        <x:v>1) Evidence the activation gate (GATE|MATERIAL_SUB) and the complete in-scope population. 2) Inspect the control design and responsibility assignment. 3) Reconcile the population for the audit period. 4) Apply the stated sample rule and test authorisation, content, threshold/exemption, timing, filing/delivery and preservation against: Obtain and table subsidiary board minutes. 5) Corroborate external acknowledgement or counterparty evidence where applicable. 6) Record every exception under the linked observation rule.</x:v>
      </x:c>
      <x:c r="J28" s="305" t="str">
        <x:v>Design adequacy + operating effectiveness</x:v>
      </x:c>
      <x:c r="K28" s="305" t="str">
        <x:v>Inspection of constitution, approvals, minutes and action closure; inquiry only as corroboration</x:v>
      </x:c>
      <x:c r="L28" s="305" t="str">
        <x:v>All triggering events and all resulting approvals, filings, payments, communications or service cases</x:v>
      </x:c>
      <x:c r="M28" s="305" t="str">
        <x:v>Test 100% of low-volume statutory events; for high-volume operations, reconcile the full population, use a documented risk-based sample, and test every exception.</x:v>
      </x:c>
      <x:c r="N28" s="305" t="str">
        <x:v>At listed-entity board cycle</x:v>
      </x:c>
      <x:c r="O28" s="305" t="str">
        <x:v>Company Secretary / Board or Committee Secretariat</x:v>
      </x:c>
      <x:c r="P28" s="305" t="str">
        <x:v>Secretarial or committee support team</x:v>
      </x:c>
      <x:c r="Q28" s="305" t="str">
        <x:v>Compliance Officer plus Audit Committee / Board where prescribed</x:v>
      </x:c>
      <x:c r="R28" s="305" t="n">
        <x:f>COUNTIF('P3 Evidence Requirements'!$B$5:$B$348,A28)</x:f>
        <x:v>2</x:v>
      </x:c>
      <x:c r="S28" s="305" t="n">
        <x:f>COUNTIF('P3 Observation Rules'!$B$5:$B$176,A28)</x:f>
        <x:v>1</x:v>
      </x:c>
      <x:c r="T28" s="305" t="n">
        <x:f>COUNTIF('P3 Operational Calendar'!$B$5:$B$176,A28)</x:f>
        <x:v>1</x:v>
      </x:c>
      <x:c r="U28" s="305" t="str">
        <x:f>IF(COUNTIF('P2 Atomic Provisions'!$A$5:$A$176,B28)=1,"YES","NO")</x:f>
        <x:v>YES</x:v>
      </x:c>
      <x:c r="V28" s="305" t="str">
        <x:f>IF(COUNTIF($A$5:$A$176,A28)&gt;1,"DUPLICATE","")</x:f>
      </x:c>
      <x:c r="W28" s="305" t="str">
        <x:f>IF(COUNTIF($B$5:$B$176,B28)&gt;1,"DUPLICATE","")</x:f>
      </x:c>
      <x:c r="X28" s="305" t="str">
        <x:v>P3 VALIDATED</x:v>
      </x:c>
      <x:c r="Y28" s="305" t="str">
        <x:v>NOT TESTED — COMPANY EVIDENCE REQUIRED</x:v>
      </x:c>
      <x:c r="Z28" s="305" t="str">
        <x:v>https://www.sebi.gov.in/legal/regulations/jul-2026/securities-and-exchange-board-of-india-listing-obligations-and-disclosure-requirements-regulations-2015-last-amended-on-july-14-2026-_102974.html</x:v>
      </x:c>
    </x:row>
    <x:row r="29" ht="50" customHeight="1">
      <x:c r="A29" s="305" t="str">
        <x:v>CAP-LAW053|Reg. 24(4)|AP01</x:v>
      </x:c>
      <x:c r="B29" s="305" t="str">
        <x:v>CAP-LAW053|Reg. 24(4)</x:v>
      </x:c>
      <x:c r="C29" s="305" t="str">
        <x:v>CAP-LAW053</x:v>
      </x:c>
      <x:c r="D29" s="305" t="str">
        <x:v>Reg. 24(4)</x:v>
      </x:c>
      <x:c r="E29" s="305" t="str">
        <x:v>Subsidiary oversight</x:v>
      </x:c>
      <x:c r="F29" s="305" t="str">
        <x:v>GATE|MATERIAL_SUB</x:v>
      </x:c>
      <x:c r="G29" s="305" t="str">
        <x:v>Listed entity / board</x:v>
      </x:c>
      <x:c r="H29" s="305" t="str">
        <x:v>Confirm that the applicable duty holder has designed and operated controls to satisfy CAP-LAW053 Reg. 24(4): Bring significant transactions and arrangements of unlisted subsidiaries to the listed entity board.</x:v>
      </x:c>
      <x:c r="I29" s="305" t="str">
        <x:v>1) Evidence the activation gate (GATE|MATERIAL_SUB) and the complete in-scope population. 2) Inspect the control design and responsibility assignment. 3) Reconcile the population for the audit period. 4) Apply the stated sample rule and test authorisation, content, threshold/exemption, timing, filing/delivery and preservation against: Identify, report and minute significant subsidiary transactions. 5) Corroborate external acknowledgement or counterparty evidence where applicable. 6) Record every exception under the linked observation rule.</x:v>
      </x:c>
      <x:c r="J29" s="305" t="str">
        <x:v>Design adequacy + operating effectiveness</x:v>
      </x:c>
      <x:c r="K29" s="305" t="str">
        <x:v>Inspection of constitution, approvals, minutes and action closure; inquiry only as corroboration</x:v>
      </x:c>
      <x:c r="L29" s="305" t="str">
        <x:v>All triggering events and all resulting approvals, filings, payments, communications or service cases</x:v>
      </x:c>
      <x:c r="M29" s="305" t="str">
        <x:v>Test 100% of low-volume statutory events; for high-volume operations, reconcile the full population, use a documented risk-based sample, and test every exception.</x:v>
      </x:c>
      <x:c r="N29" s="305" t="str">
        <x:v>At occurrence / board cycle</x:v>
      </x:c>
      <x:c r="O29" s="305" t="str">
        <x:v>Company Secretary / Board or Committee Secretariat</x:v>
      </x:c>
      <x:c r="P29" s="305" t="str">
        <x:v>Secretarial or committee support team</x:v>
      </x:c>
      <x:c r="Q29" s="305" t="str">
        <x:v>Compliance Officer plus Audit Committee / Board where prescribed</x:v>
      </x:c>
      <x:c r="R29" s="305" t="n">
        <x:f>COUNTIF('P3 Evidence Requirements'!$B$5:$B$348,A29)</x:f>
        <x:v>2</x:v>
      </x:c>
      <x:c r="S29" s="305" t="n">
        <x:f>COUNTIF('P3 Observation Rules'!$B$5:$B$176,A29)</x:f>
        <x:v>1</x:v>
      </x:c>
      <x:c r="T29" s="305" t="n">
        <x:f>COUNTIF('P3 Operational Calendar'!$B$5:$B$176,A29)</x:f>
        <x:v>1</x:v>
      </x:c>
      <x:c r="U29" s="305" t="str">
        <x:f>IF(COUNTIF('P2 Atomic Provisions'!$A$5:$A$176,B29)=1,"YES","NO")</x:f>
        <x:v>YES</x:v>
      </x:c>
      <x:c r="V29" s="305" t="str">
        <x:f>IF(COUNTIF($A$5:$A$176,A29)&gt;1,"DUPLICATE","")</x:f>
      </x:c>
      <x:c r="W29" s="305" t="str">
        <x:f>IF(COUNTIF($B$5:$B$176,B29)&gt;1,"DUPLICATE","")</x:f>
      </x:c>
      <x:c r="X29" s="305" t="str">
        <x:v>P3 VALIDATED</x:v>
      </x:c>
      <x:c r="Y29" s="305" t="str">
        <x:v>NOT TESTED — COMPANY EVIDENCE REQUIRED</x:v>
      </x:c>
      <x:c r="Z29" s="305" t="str">
        <x:v>https://www.sebi.gov.in/legal/regulations/jul-2026/securities-and-exchange-board-of-india-listing-obligations-and-disclosure-requirements-regulations-2015-last-amended-on-july-14-2026-_102974.html</x:v>
      </x:c>
    </x:row>
    <x:row r="30" ht="50" customHeight="1">
      <x:c r="A30" s="305" t="str">
        <x:v>CAP-LAW053|Reg. 24(5)-(6)|AP01</x:v>
      </x:c>
      <x:c r="B30" s="305" t="str">
        <x:v>CAP-LAW053|Reg. 24(5)-(6)</x:v>
      </x:c>
      <x:c r="C30" s="305" t="str">
        <x:v>CAP-LAW053</x:v>
      </x:c>
      <x:c r="D30" s="305" t="str">
        <x:v>Reg. 24(5)-(6)</x:v>
      </x:c>
      <x:c r="E30" s="305" t="str">
        <x:v>Corporate action</x:v>
      </x:c>
      <x:c r="F30" s="305" t="str">
        <x:v>GATE|MATERIAL_SUB</x:v>
      </x:c>
      <x:c r="G30" s="305" t="str">
        <x:v>Listed entity</x:v>
      </x:c>
      <x:c r="H30" s="305" t="str">
        <x:v>Confirm that the applicable duty holder has designed and operated controls to satisfy CAP-LAW053 Reg. 24(5)-(6): Obtain required shareholder approval before disposal of shares or assets of a material subsidiary beyond the permitted limits.</x:v>
      </x:c>
      <x:c r="I30" s="305" t="str">
        <x:v>1) Evidence the activation gate (GATE|MATERIAL_SUB) and the complete in-scope population. 2) Inspect the control design and responsibility assignment. 3) Reconcile the population for the audit period. 4) Apply the stated sample rule and test authorisation, content, threshold/exemption, timing, filing/delivery and preservation against: Perform threshold test and complete approval before execution. 5) Corroborate external acknowledgement or counterparty evidence where applicable. 6) Record every exception under the linked observation rule.</x:v>
      </x:c>
      <x:c r="J30" s="305" t="str">
        <x:v>Design adequacy + operating effectiveness</x:v>
      </x:c>
      <x:c r="K30" s="305" t="str">
        <x:v>Inspection of constitution, approvals, minutes and action closure; inquiry only as corroboration</x:v>
      </x:c>
      <x:c r="L30" s="305" t="str">
        <x:v>All triggering events and all resulting approvals, filings, payments, communications or service cases</x:v>
      </x:c>
      <x:c r="M30" s="305" t="str">
        <x:v>Test 100% of low-volume statutory events; for high-volume operations, reconcile the full population, use a documented risk-based sample, and test every exception.</x:v>
      </x:c>
      <x:c r="N30" s="305" t="str">
        <x:v>Before disposal</x:v>
      </x:c>
      <x:c r="O30" s="305" t="str">
        <x:v>Company Secretary / Board or Committee Secretariat</x:v>
      </x:c>
      <x:c r="P30" s="305" t="str">
        <x:v>Secretarial or committee support team</x:v>
      </x:c>
      <x:c r="Q30" s="305" t="str">
        <x:v>Compliance Officer plus Audit Committee / Board where prescribed</x:v>
      </x:c>
      <x:c r="R30" s="305" t="n">
        <x:f>COUNTIF('P3 Evidence Requirements'!$B$5:$B$348,A30)</x:f>
        <x:v>2</x:v>
      </x:c>
      <x:c r="S30" s="305" t="n">
        <x:f>COUNTIF('P3 Observation Rules'!$B$5:$B$176,A30)</x:f>
        <x:v>1</x:v>
      </x:c>
      <x:c r="T30" s="305" t="n">
        <x:f>COUNTIF('P3 Operational Calendar'!$B$5:$B$176,A30)</x:f>
        <x:v>1</x:v>
      </x:c>
      <x:c r="U30" s="305" t="str">
        <x:f>IF(COUNTIF('P2 Atomic Provisions'!$A$5:$A$176,B30)=1,"YES","NO")</x:f>
        <x:v>YES</x:v>
      </x:c>
      <x:c r="V30" s="305" t="str">
        <x:f>IF(COUNTIF($A$5:$A$176,A30)&gt;1,"DUPLICATE","")</x:f>
      </x:c>
      <x:c r="W30" s="305" t="str">
        <x:f>IF(COUNTIF($B$5:$B$176,B30)&gt;1,"DUPLICATE","")</x:f>
      </x:c>
      <x:c r="X30" s="305" t="str">
        <x:v>P3 VALIDATED</x:v>
      </x:c>
      <x:c r="Y30" s="305" t="str">
        <x:v>NOT TESTED — COMPANY EVIDENCE REQUIRED</x:v>
      </x:c>
      <x:c r="Z30" s="305" t="str">
        <x:v>https://www.sebi.gov.in/legal/regulations/jul-2026/securities-and-exchange-board-of-india-listing-obligations-and-disclosure-requirements-regulations-2015-last-amended-on-july-14-2026-_102974.html</x:v>
      </x:c>
    </x:row>
    <x:row r="31" ht="50" customHeight="1">
      <x:c r="A31" s="305" t="str">
        <x:v>CAP-LAW053|Reg. 24A|AP01</x:v>
      </x:c>
      <x:c r="B31" s="305" t="str">
        <x:v>CAP-LAW053|Reg. 24A</x:v>
      </x:c>
      <x:c r="C31" s="305" t="str">
        <x:v>CAP-LAW053</x:v>
      </x:c>
      <x:c r="D31" s="305" t="str">
        <x:v>Reg. 24A</x:v>
      </x:c>
      <x:c r="E31" s="305" t="str">
        <x:v>Secretarial compliance</x:v>
      </x:c>
      <x:c r="F31" s="305" t="str">
        <x:v>GATE|MATERIAL_SUB or GATE|EQUITY_MAIN</x:v>
      </x:c>
      <x:c r="G31" s="305" t="str">
        <x:v>Listed entity / material unlisted Indian subsidiary</x:v>
      </x:c>
      <x:c r="H31" s="305" t="str">
        <x:v>Confirm that the applicable duty holder has designed and operated controls to satisfy CAP-LAW053 Reg. 24A: Ensure the listed entity and covered material unlisted Indian subsidiaries undergo secretarial audit and provide the required reports/compliance filing.</x:v>
      </x:c>
      <x:c r="I31" s="305" t="str">
        <x:v>1) Evidence the activation gate (GATE|MATERIAL_SUB or GATE|EQUITY_MAIN) and the complete in-scope population. 2) Inspect the control design and responsibility assignment. 3) Reconcile the population for the audit period. 4) Apply the stated sample rule and test authorisation, content, threshold/exemption, timing, filing/delivery and preservation against: Appoint eligible auditor, complete audit and file/annex the prescribed reports. 5) Corroborate external acknowledgement or counterparty evidence where applicable. 6) Record every exception under the linked observation rule.</x:v>
      </x:c>
      <x:c r="J31" s="305" t="str">
        <x:v>Design adequacy + operating effectiveness</x:v>
      </x:c>
      <x:c r="K31" s="305" t="str">
        <x:v>Inspection of constitution, approvals, minutes and action closure; inquiry only as corroboration</x:v>
      </x:c>
      <x:c r="L31" s="305" t="str">
        <x:v>All prescribed reporting periods and every statutory item due in the audit period</x:v>
      </x:c>
      <x:c r="M31" s="305" t="str">
        <x:v>Test 100% of statutory submissions/meetings due in scope; where the underlying operation is high-volume, reconcile the population and sample across periods plus all exceptions.</x:v>
      </x:c>
      <x:c r="N31" s="305" t="str">
        <x:v>Annual</x:v>
      </x:c>
      <x:c r="O31" s="305" t="str">
        <x:v>Company Secretary / Board or Committee Secretariat</x:v>
      </x:c>
      <x:c r="P31" s="305" t="str">
        <x:v>Secretarial or committee support team</x:v>
      </x:c>
      <x:c r="Q31" s="305" t="str">
        <x:v>Compliance Officer plus Audit Committee / Board where prescribed</x:v>
      </x:c>
      <x:c r="R31" s="305" t="n">
        <x:f>COUNTIF('P3 Evidence Requirements'!$B$5:$B$348,A31)</x:f>
        <x:v>2</x:v>
      </x:c>
      <x:c r="S31" s="305" t="n">
        <x:f>COUNTIF('P3 Observation Rules'!$B$5:$B$176,A31)</x:f>
        <x:v>1</x:v>
      </x:c>
      <x:c r="T31" s="305" t="n">
        <x:f>COUNTIF('P3 Operational Calendar'!$B$5:$B$176,A31)</x:f>
        <x:v>1</x:v>
      </x:c>
      <x:c r="U31" s="305" t="str">
        <x:f>IF(COUNTIF('P2 Atomic Provisions'!$A$5:$A$176,B31)=1,"YES","NO")</x:f>
        <x:v>YES</x:v>
      </x:c>
      <x:c r="V31" s="305" t="str">
        <x:f>IF(COUNTIF($A$5:$A$176,A31)&gt;1,"DUPLICATE","")</x:f>
      </x:c>
      <x:c r="W31" s="305" t="str">
        <x:f>IF(COUNTIF($B$5:$B$176,B31)&gt;1,"DUPLICATE","")</x:f>
      </x:c>
      <x:c r="X31" s="305" t="str">
        <x:v>P3 VALIDATED</x:v>
      </x:c>
      <x:c r="Y31" s="305" t="str">
        <x:v>NOT TESTED — COMPANY EVIDENCE REQUIRED</x:v>
      </x:c>
      <x:c r="Z31" s="305" t="str">
        <x:v>https://www.sebi.gov.in/legal/regulations/jul-2026/securities-and-exchange-board-of-india-listing-obligations-and-disclosure-requirements-regulations-2015-last-amended-on-july-14-2026-_102974.html</x:v>
      </x:c>
    </x:row>
    <x:row r="32" ht="50" customHeight="1">
      <x:c r="A32" s="305" t="str">
        <x:v>CAP-LAW053|Reg. 25|AP01</x:v>
      </x:c>
      <x:c r="B32" s="305" t="str">
        <x:v>CAP-LAW053|Reg. 25</x:v>
      </x:c>
      <x:c r="C32" s="305" t="str">
        <x:v>CAP-LAW053</x:v>
      </x:c>
      <x:c r="D32" s="305" t="str">
        <x:v>Reg. 25</x:v>
      </x:c>
      <x:c r="E32" s="305" t="str">
        <x:v>Board governance</x:v>
      </x:c>
      <x:c r="F32" s="305" t="str">
        <x:v>GATE|EQUITY_MAIN or GATE|HVDLE</x:v>
      </x:c>
      <x:c r="G32" s="305" t="str">
        <x:v>Listed entity / independent directors</x:v>
      </x:c>
      <x:c r="H32" s="305" t="str">
        <x:v>Confirm that the applicable duty holder has designed and operated controls to satisfy CAP-LAW053 Reg. 25: Comply with appointment, tenure, meeting, liability, familiarisation and other applicable independent-director requirements.</x:v>
      </x:c>
      <x:c r="I32"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appointment and annual compliance evidence for independent directors. 5) Corroborate external acknowledgement or counterparty evidence where applicable. 6) Record every exception under the linked observation rule.</x:v>
      </x:c>
      <x:c r="J32" s="305" t="str">
        <x:v>Design adequacy + operating effectiveness</x:v>
      </x:c>
      <x:c r="K32" s="305" t="str">
        <x:v>Inspection of constitution, approvals, minutes and action closure; inquiry only as corroboration</x:v>
      </x:c>
      <x:c r="L32" s="305" t="str">
        <x:v>All scheduled control occurrences plus every triggering event, exception, override and breach</x:v>
      </x:c>
      <x:c r="M32" s="305" t="str">
        <x:v>Inspect control design and evidence across the full period; test each scheduled control occurrence and 100% of breaches, overrides, vacancies and regulatory exceptions.</x:v>
      </x:c>
      <x:c r="N32" s="305" t="str">
        <x:v>Continuous / annual</x:v>
      </x:c>
      <x:c r="O32" s="305" t="str">
        <x:v>Company Secretary / Board or Committee Secretariat</x:v>
      </x:c>
      <x:c r="P32" s="305" t="str">
        <x:v>Secretarial or committee support team</x:v>
      </x:c>
      <x:c r="Q32" s="305" t="str">
        <x:v>Company Secretary / Compliance Officer plus approving Board or committee</x:v>
      </x:c>
      <x:c r="R32" s="305" t="n">
        <x:f>COUNTIF('P3 Evidence Requirements'!$B$5:$B$348,A32)</x:f>
        <x:v>2</x:v>
      </x:c>
      <x:c r="S32" s="305" t="n">
        <x:f>COUNTIF('P3 Observation Rules'!$B$5:$B$176,A32)</x:f>
        <x:v>1</x:v>
      </x:c>
      <x:c r="T32" s="305" t="n">
        <x:f>COUNTIF('P3 Operational Calendar'!$B$5:$B$176,A32)</x:f>
        <x:v>1</x:v>
      </x:c>
      <x:c r="U32" s="305" t="str">
        <x:f>IF(COUNTIF('P2 Atomic Provisions'!$A$5:$A$176,B32)=1,"YES","NO")</x:f>
        <x:v>YES</x:v>
      </x:c>
      <x:c r="V32" s="305" t="str">
        <x:f>IF(COUNTIF($A$5:$A$176,A32)&gt;1,"DUPLICATE","")</x:f>
      </x:c>
      <x:c r="W32" s="305" t="str">
        <x:f>IF(COUNTIF($B$5:$B$176,B32)&gt;1,"DUPLICATE","")</x:f>
      </x:c>
      <x:c r="X32" s="305" t="str">
        <x:v>P3 VALIDATED</x:v>
      </x:c>
      <x:c r="Y32" s="305" t="str">
        <x:v>NOT TESTED — COMPANY EVIDENCE REQUIRED</x:v>
      </x:c>
      <x:c r="Z32" s="305" t="str">
        <x:v>https://www.sebi.gov.in/legal/regulations/jul-2026/securities-and-exchange-board-of-india-listing-obligations-and-disclosure-requirements-regulations-2015-last-amended-on-july-14-2026-_102974.html</x:v>
      </x:c>
    </x:row>
    <x:row r="33" ht="50" customHeight="1">
      <x:c r="A33" s="305" t="str">
        <x:v>CAP-LAW053|Reg. 26|AP01</x:v>
      </x:c>
      <x:c r="B33" s="305" t="str">
        <x:v>CAP-LAW053|Reg. 26</x:v>
      </x:c>
      <x:c r="C33" s="305" t="str">
        <x:v>CAP-LAW053</x:v>
      </x:c>
      <x:c r="D33" s="305" t="str">
        <x:v>Reg. 26</x:v>
      </x:c>
      <x:c r="E33" s="305" t="str">
        <x:v>Conduct</x:v>
      </x:c>
      <x:c r="F33" s="305" t="str">
        <x:v>GATE|EQUITY_MAIN or GATE|HVDLE</x:v>
      </x:c>
      <x:c r="G33" s="305" t="str">
        <x:v>Directors / senior management / listed entity</x:v>
      </x:c>
      <x:c r="H33" s="305" t="str">
        <x:v>Confirm that the applicable duty holder has designed and operated controls to satisfy CAP-LAW053 Reg. 26: Comply with applicable obligations of directors and senior management, including code-of-conduct and disclosure controls.</x:v>
      </x:c>
      <x:c r="I33"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Obtain declarations and evidence code compliance. 5) Corroborate external acknowledgement or counterparty evidence where applicable. 6) Record every exception under the linked observation rule.</x:v>
      </x:c>
      <x:c r="J33" s="305" t="str">
        <x:v>Design adequacy + operating effectiveness</x:v>
      </x:c>
      <x:c r="K33" s="305" t="str">
        <x:v>Inspection of constitution, approvals, minutes and action closure; inquiry only as corroboration</x:v>
      </x:c>
      <x:c r="L33" s="305" t="str">
        <x:v>All scheduled control occurrences plus every triggering event, exception, override and breach</x:v>
      </x:c>
      <x:c r="M33" s="305" t="str">
        <x:v>Inspect control design and evidence across the full period; test each scheduled control occurrence and 100% of breaches, overrides, vacancies and regulatory exceptions.</x:v>
      </x:c>
      <x:c r="N33" s="305" t="str">
        <x:v>Continuous / annual declarations</x:v>
      </x:c>
      <x:c r="O33" s="305" t="str">
        <x:v>Company Secretary / Board or Committee Secretariat</x:v>
      </x:c>
      <x:c r="P33" s="305" t="str">
        <x:v>Secretarial or committee support team</x:v>
      </x:c>
      <x:c r="Q33" s="305" t="str">
        <x:v>Company Secretary / Compliance Officer or delegated independent reviewer</x:v>
      </x:c>
      <x:c r="R33" s="305" t="n">
        <x:f>COUNTIF('P3 Evidence Requirements'!$B$5:$B$348,A33)</x:f>
        <x:v>2</x:v>
      </x:c>
      <x:c r="S33" s="305" t="n">
        <x:f>COUNTIF('P3 Observation Rules'!$B$5:$B$176,A33)</x:f>
        <x:v>1</x:v>
      </x:c>
      <x:c r="T33" s="305" t="n">
        <x:f>COUNTIF('P3 Operational Calendar'!$B$5:$B$176,A33)</x:f>
        <x:v>1</x:v>
      </x:c>
      <x:c r="U33" s="305" t="str">
        <x:f>IF(COUNTIF('P2 Atomic Provisions'!$A$5:$A$176,B33)=1,"YES","NO")</x:f>
        <x:v>YES</x:v>
      </x:c>
      <x:c r="V33" s="305" t="str">
        <x:f>IF(COUNTIF($A$5:$A$176,A33)&gt;1,"DUPLICATE","")</x:f>
      </x:c>
      <x:c r="W33" s="305" t="str">
        <x:f>IF(COUNTIF($B$5:$B$176,B33)&gt;1,"DUPLICATE","")</x:f>
      </x:c>
      <x:c r="X33" s="305" t="str">
        <x:v>P3 VALIDATED</x:v>
      </x:c>
      <x:c r="Y33" s="305" t="str">
        <x:v>NOT TESTED — COMPANY EVIDENCE REQUIRED</x:v>
      </x:c>
      <x:c r="Z33" s="305" t="str">
        <x:v>https://www.sebi.gov.in/legal/regulations/jul-2026/securities-and-exchange-board-of-india-listing-obligations-and-disclosure-requirements-regulations-2015-last-amended-on-july-14-2026-_102974.html</x:v>
      </x:c>
    </x:row>
    <x:row r="34" ht="50" customHeight="1">
      <x:c r="A34" s="305" t="str">
        <x:v>CAP-LAW053|Reg. 27|AP01</x:v>
      </x:c>
      <x:c r="B34" s="305" t="str">
        <x:v>CAP-LAW053|Reg. 27</x:v>
      </x:c>
      <x:c r="C34" s="305" t="str">
        <x:v>CAP-LAW053</x:v>
      </x:c>
      <x:c r="D34" s="305" t="str">
        <x:v>Reg. 27</x:v>
      </x:c>
      <x:c r="E34" s="305" t="str">
        <x:v>Regulatory filing</x:v>
      </x:c>
      <x:c r="F34" s="305" t="str">
        <x:v>GATE|EQUITY_MAIN or GATE|HVDLE</x:v>
      </x:c>
      <x:c r="G34" s="305" t="str">
        <x:v>Listed entity</x:v>
      </x:c>
      <x:c r="H34" s="305" t="str">
        <x:v>Confirm that the applicable duty holder has designed and operated controls to satisfy CAP-LAW053 Reg. 27: File the corporate-governance compliance report in the current form.</x:v>
      </x:c>
      <x:c r="I34"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Prepare, approve and file the governance report with acknowledgement. 5) Corroborate external acknowledgement or counterparty evidence where applicable. 6) Record every exception under the linked observation rule.</x:v>
      </x:c>
      <x:c r="J34" s="305" t="str">
        <x:v>Design adequacy + operating effectiveness</x:v>
      </x:c>
      <x:c r="K34" s="305" t="str">
        <x:v>Inspection of constitution, approvals, minutes and action closure; inquiry only as corroboration</x:v>
      </x:c>
      <x:c r="L34" s="305" t="str">
        <x:v>All prescribed reporting periods and every statutory item due in the audit period</x:v>
      </x:c>
      <x:c r="M34" s="305" t="str">
        <x:v>Test 100% of statutory submissions/meetings due in scope; where the underlying operation is high-volume, reconcile the population and sample across periods plus all exceptions.</x:v>
      </x:c>
      <x:c r="N34" s="305" t="str">
        <x:v>Periodic as prescribed</x:v>
      </x:c>
      <x:c r="O34" s="305" t="str">
        <x:v>Company Secretary / Board or Committee Secretariat</x:v>
      </x:c>
      <x:c r="P34" s="305" t="str">
        <x:v>Secretarial or committee support team</x:v>
      </x:c>
      <x:c r="Q34" s="305" t="str">
        <x:v>Company Secretary / Compliance Officer plus approving Board or committee</x:v>
      </x:c>
      <x:c r="R34" s="305" t="n">
        <x:f>COUNTIF('P3 Evidence Requirements'!$B$5:$B$348,A34)</x:f>
        <x:v>2</x:v>
      </x:c>
      <x:c r="S34" s="305" t="n">
        <x:f>COUNTIF('P3 Observation Rules'!$B$5:$B$176,A34)</x:f>
        <x:v>1</x:v>
      </x:c>
      <x:c r="T34" s="305" t="n">
        <x:f>COUNTIF('P3 Operational Calendar'!$B$5:$B$176,A34)</x:f>
        <x:v>1</x:v>
      </x:c>
      <x:c r="U34" s="305" t="str">
        <x:f>IF(COUNTIF('P2 Atomic Provisions'!$A$5:$A$176,B34)=1,"YES","NO")</x:f>
        <x:v>YES</x:v>
      </x:c>
      <x:c r="V34" s="305" t="str">
        <x:f>IF(COUNTIF($A$5:$A$176,A34)&gt;1,"DUPLICATE","")</x:f>
      </x:c>
      <x:c r="W34" s="305" t="str">
        <x:f>IF(COUNTIF($B$5:$B$176,B34)&gt;1,"DUPLICATE","")</x:f>
      </x:c>
      <x:c r="X34" s="305" t="str">
        <x:v>P3 VALIDATED</x:v>
      </x:c>
      <x:c r="Y34" s="305" t="str">
        <x:v>NOT TESTED — COMPANY EVIDENCE REQUIRED</x:v>
      </x:c>
      <x:c r="Z34" s="305" t="str">
        <x:v>https://www.sebi.gov.in/legal/regulations/jul-2026/securities-and-exchange-board-of-india-listing-obligations-and-disclosure-requirements-regulations-2015-last-amended-on-july-14-2026-_102974.html</x:v>
      </x:c>
    </x:row>
    <x:row r="35" ht="50" customHeight="1">
      <x:c r="A35" s="305" t="str">
        <x:v>CAP-LAW053|Reg. 29|AP01</x:v>
      </x:c>
      <x:c r="B35" s="305" t="str">
        <x:v>CAP-LAW053|Reg. 29</x:v>
      </x:c>
      <x:c r="C35" s="305" t="str">
        <x:v>CAP-LAW053</x:v>
      </x:c>
      <x:c r="D35" s="305" t="str">
        <x:v>Reg. 29</x:v>
      </x:c>
      <x:c r="E35" s="305" t="str">
        <x:v>Disclosure</x:v>
      </x:c>
      <x:c r="F35" s="305" t="str">
        <x:v>GATE|EQUITY_MAIN or GATE|EQUITY_SME</x:v>
      </x:c>
      <x:c r="G35" s="305" t="str">
        <x:v>Listed entity</x:v>
      </x:c>
      <x:c r="H35" s="305" t="str">
        <x:v>Confirm that the applicable duty holder has designed and operated controls to satisfy CAP-LAW053 Reg. 29: Give prior intimation of specified board meetings and proposals to the stock exchange.</x:v>
      </x:c>
      <x:c r="I35"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Identify covered agenda items and file prior intimation on time. 5) Corroborate external acknowledgement or counterparty evidence where applicable. 6) Record every exception under the linked observation rule.</x:v>
      </x:c>
      <x:c r="J35" s="305" t="str">
        <x:v>Design adequacy + operating effectiveness</x:v>
      </x:c>
      <x:c r="K35" s="305" t="str">
        <x:v>Inspection of constitution, approvals, minutes and action closure; inquiry only as corroboration</x:v>
      </x:c>
      <x:c r="L35" s="305" t="str">
        <x:v>All triggering events and all resulting approvals, filings, payments, communications or service cases</x:v>
      </x:c>
      <x:c r="M35" s="305" t="str">
        <x:v>Test 100% of low-volume statutory events; for high-volume operations, reconcile the full population, use a documented risk-based sample, and test every exception.</x:v>
      </x:c>
      <x:c r="N35" s="305" t="str">
        <x:v>Before board meeting</x:v>
      </x:c>
      <x:c r="O35" s="305" t="str">
        <x:v>Company Secretary / Board or Committee Secretariat</x:v>
      </x:c>
      <x:c r="P35" s="305" t="str">
        <x:v>Secretarial or committee support team</x:v>
      </x:c>
      <x:c r="Q35" s="305" t="str">
        <x:v>Company Secretary / Compliance Officer plus approving Board or committee</x:v>
      </x:c>
      <x:c r="R35" s="305" t="n">
        <x:f>COUNTIF('P3 Evidence Requirements'!$B$5:$B$348,A35)</x:f>
        <x:v>2</x:v>
      </x:c>
      <x:c r="S35" s="305" t="n">
        <x:f>COUNTIF('P3 Observation Rules'!$B$5:$B$176,A35)</x:f>
        <x:v>1</x:v>
      </x:c>
      <x:c r="T35" s="305" t="n">
        <x:f>COUNTIF('P3 Operational Calendar'!$B$5:$B$176,A35)</x:f>
        <x:v>1</x:v>
      </x:c>
      <x:c r="U35" s="305" t="str">
        <x:f>IF(COUNTIF('P2 Atomic Provisions'!$A$5:$A$176,B35)=1,"YES","NO")</x:f>
        <x:v>YES</x:v>
      </x:c>
      <x:c r="V35" s="305" t="str">
        <x:f>IF(COUNTIF($A$5:$A$176,A35)&gt;1,"DUPLICATE","")</x:f>
      </x:c>
      <x:c r="W35" s="305" t="str">
        <x:f>IF(COUNTIF($B$5:$B$176,B35)&gt;1,"DUPLICATE","")</x:f>
      </x:c>
      <x:c r="X35" s="305" t="str">
        <x:v>P3 VALIDATED</x:v>
      </x:c>
      <x:c r="Y35" s="305" t="str">
        <x:v>NOT TESTED — COMPANY EVIDENCE REQUIRED</x:v>
      </x:c>
      <x:c r="Z35" s="305" t="str">
        <x:v>https://www.sebi.gov.in/legal/regulations/jul-2026/securities-and-exchange-board-of-india-listing-obligations-and-disclosure-requirements-regulations-2015-last-amended-on-july-14-2026-_102974.html</x:v>
      </x:c>
    </x:row>
    <x:row r="36" ht="50" customHeight="1">
      <x:c r="A36" s="305" t="str">
        <x:v>CAP-LAW053|Reg. 30|AP01</x:v>
      </x:c>
      <x:c r="B36" s="305" t="str">
        <x:v>CAP-LAW053|Reg. 30</x:v>
      </x:c>
      <x:c r="C36" s="305" t="str">
        <x:v>CAP-LAW053</x:v>
      </x:c>
      <x:c r="D36" s="305" t="str">
        <x:v>Reg. 30</x:v>
      </x:c>
      <x:c r="E36" s="305" t="str">
        <x:v>Continuous disclosure</x:v>
      </x:c>
      <x:c r="F36" s="305" t="str">
        <x:v>GATE|EQUITY_MAIN or GATE|EQUITY_SME</x:v>
      </x:c>
      <x:c r="G36" s="305" t="str">
        <x:v>Listed entity</x:v>
      </x:c>
      <x:c r="H36" s="305" t="str">
        <x:v>Confirm that the applicable duty holder has designed and operated controls to satisfy CAP-LAW053 Reg. 30: Determine materiality and disclose listed events or information to the stock exchange.</x:v>
      </x:c>
      <x:c r="I36"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event escalation, materiality decision, filing and update workflow. 5) Corroborate external acknowledgement or counterparty evidence where applicable. 6) Record every exception under the linked observation rule.</x:v>
      </x:c>
      <x:c r="J36" s="305" t="str">
        <x:v>Design adequacy + operating effectiveness</x:v>
      </x:c>
      <x:c r="K36" s="305" t="str">
        <x:v>Inspection, population reconciliation, reperformance and external corroboration where available</x:v>
      </x:c>
      <x:c r="L36" s="305" t="str">
        <x:v>All triggering events and all resulting approvals, filings, payments, communications or service cases</x:v>
      </x:c>
      <x:c r="M36" s="305" t="str">
        <x:v>Test 100% of low-volume statutory events; for high-volume operations, reconcile the full population, use a documented risk-based sample, and test every exception.</x:v>
      </x:c>
      <x:c r="N36" s="305" t="str">
        <x:v>Promptly within the applicable current deadline; update until closure</x:v>
      </x:c>
      <x:c r="O36" s="305" t="str">
        <x:v>Company Secretary / Compliance Officer</x:v>
      </x:c>
      <x:c r="P36" s="305" t="str">
        <x:v>Assigned compliance process team</x:v>
      </x:c>
      <x:c r="Q36" s="305" t="str">
        <x:v>Company Secretary / Compliance Officer or delegated independent reviewer</x:v>
      </x:c>
      <x:c r="R36" s="305" t="n">
        <x:f>COUNTIF('P3 Evidence Requirements'!$B$5:$B$348,A36)</x:f>
        <x:v>2</x:v>
      </x:c>
      <x:c r="S36" s="305" t="n">
        <x:f>COUNTIF('P3 Observation Rules'!$B$5:$B$176,A36)</x:f>
        <x:v>1</x:v>
      </x:c>
      <x:c r="T36" s="305" t="n">
        <x:f>COUNTIF('P3 Operational Calendar'!$B$5:$B$176,A36)</x:f>
        <x:v>1</x:v>
      </x:c>
      <x:c r="U36" s="305" t="str">
        <x:f>IF(COUNTIF('P2 Atomic Provisions'!$A$5:$A$176,B36)=1,"YES","NO")</x:f>
        <x:v>YES</x:v>
      </x:c>
      <x:c r="V36" s="305" t="str">
        <x:f>IF(COUNTIF($A$5:$A$176,A36)&gt;1,"DUPLICATE","")</x:f>
      </x:c>
      <x:c r="W36" s="305" t="str">
        <x:f>IF(COUNTIF($B$5:$B$176,B36)&gt;1,"DUPLICATE","")</x:f>
      </x:c>
      <x:c r="X36" s="305" t="str">
        <x:v>P3 VALIDATED</x:v>
      </x:c>
      <x:c r="Y36" s="305" t="str">
        <x:v>NOT TESTED — COMPANY EVIDENCE REQUIRED</x:v>
      </x:c>
      <x:c r="Z36" s="305" t="str">
        <x:v>https://www.sebi.gov.in/legal/regulations/jul-2026/securities-and-exchange-board-of-india-listing-obligations-and-disclosure-requirements-regulations-2015-last-amended-on-july-14-2026-_102974.html</x:v>
      </x:c>
    </x:row>
    <x:row r="37" ht="50" customHeight="1">
      <x:c r="A37" s="305" t="str">
        <x:v>CAP-LAW053|Reg. 30A|AP01</x:v>
      </x:c>
      <x:c r="B37" s="305" t="str">
        <x:v>CAP-LAW053|Reg. 30A</x:v>
      </x:c>
      <x:c r="C37" s="305" t="str">
        <x:v>CAP-LAW053</x:v>
      </x:c>
      <x:c r="D37" s="305" t="str">
        <x:v>Reg. 30A</x:v>
      </x:c>
      <x:c r="E37" s="305" t="str">
        <x:v>Disclosure</x:v>
      </x:c>
      <x:c r="F37" s="305" t="str">
        <x:v>GATE|EQUITY_MAIN or GATE|EQUITY_SME</x:v>
      </x:c>
      <x:c r="G37" s="305" t="str">
        <x:v>Listed entity / covered parties</x:v>
      </x:c>
      <x:c r="H37" s="305" t="str">
        <x:v>Confirm that the applicable duty holder has designed and operated controls to satisfy CAP-LAW053 Reg. 30A: Disclose covered agreements binding the listed entity and meet the associated governance requirements.</x:v>
      </x:c>
      <x:c r="I37"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agreement inventory and complete required disclosure/action. 5) Corroborate external acknowledgement or counterparty evidence where applicable. 6) Record every exception under the linked observation rule.</x:v>
      </x:c>
      <x:c r="J37" s="305" t="str">
        <x:v>Design adequacy + operating effectiveness</x:v>
      </x:c>
      <x:c r="K37" s="305" t="str">
        <x:v>Inspection of constitution, approvals, minutes and action closure; inquiry only as corroboration</x:v>
      </x:c>
      <x:c r="L37" s="305" t="str">
        <x:v>All triggering events and all resulting approvals, filings, payments, communications or service cases</x:v>
      </x:c>
      <x:c r="M37" s="305" t="str">
        <x:v>Test 100% of low-volume statutory events; for high-volume operations, reconcile the full population, use a documented risk-based sample, and test every exception.</x:v>
      </x:c>
      <x:c r="N37" s="305" t="str">
        <x:v>At execution/change and as otherwise prescribed</x:v>
      </x:c>
      <x:c r="O37" s="305" t="str">
        <x:v>Company Secretary / Board or Committee Secretariat</x:v>
      </x:c>
      <x:c r="P37" s="305" t="str">
        <x:v>Secretarial or committee support team</x:v>
      </x:c>
      <x:c r="Q37" s="305" t="str">
        <x:v>Company Secretary / Compliance Officer plus approving Board or committee</x:v>
      </x:c>
      <x:c r="R37" s="305" t="n">
        <x:f>COUNTIF('P3 Evidence Requirements'!$B$5:$B$348,A37)</x:f>
        <x:v>2</x:v>
      </x:c>
      <x:c r="S37" s="305" t="n">
        <x:f>COUNTIF('P3 Observation Rules'!$B$5:$B$176,A37)</x:f>
        <x:v>1</x:v>
      </x:c>
      <x:c r="T37" s="305" t="n">
        <x:f>COUNTIF('P3 Operational Calendar'!$B$5:$B$176,A37)</x:f>
        <x:v>1</x:v>
      </x:c>
      <x:c r="U37" s="305" t="str">
        <x:f>IF(COUNTIF('P2 Atomic Provisions'!$A$5:$A$176,B37)=1,"YES","NO")</x:f>
        <x:v>YES</x:v>
      </x:c>
      <x:c r="V37" s="305" t="str">
        <x:f>IF(COUNTIF($A$5:$A$176,A37)&gt;1,"DUPLICATE","")</x:f>
      </x:c>
      <x:c r="W37" s="305" t="str">
        <x:f>IF(COUNTIF($B$5:$B$176,B37)&gt;1,"DUPLICATE","")</x:f>
      </x:c>
      <x:c r="X37" s="305" t="str">
        <x:v>P3 VALIDATED</x:v>
      </x:c>
      <x:c r="Y37" s="305" t="str">
        <x:v>NOT TESTED — COMPANY EVIDENCE REQUIRED</x:v>
      </x:c>
      <x:c r="Z37" s="305" t="str">
        <x:v>https://www.sebi.gov.in/legal/regulations/jul-2026/securities-and-exchange-board-of-india-listing-obligations-and-disclosure-requirements-regulations-2015-last-amended-on-july-14-2026-_102974.html</x:v>
      </x:c>
    </x:row>
    <x:row r="38" ht="50" customHeight="1">
      <x:c r="A38" s="305" t="str">
        <x:v>CAP-LAW053|Reg. 31|AP01</x:v>
      </x:c>
      <x:c r="B38" s="305" t="str">
        <x:v>CAP-LAW053|Reg. 31</x:v>
      </x:c>
      <x:c r="C38" s="305" t="str">
        <x:v>CAP-LAW053</x:v>
      </x:c>
      <x:c r="D38" s="305" t="str">
        <x:v>Reg. 31</x:v>
      </x:c>
      <x:c r="E38" s="305" t="str">
        <x:v>Shareholding</x:v>
      </x:c>
      <x:c r="F38" s="305" t="str">
        <x:v>GATE|EQUITY_MAIN or GATE|EQUITY_SME</x:v>
      </x:c>
      <x:c r="G38" s="305" t="str">
        <x:v>Listed entity</x:v>
      </x:c>
      <x:c r="H38" s="305" t="str">
        <x:v>Confirm that the applicable duty holder has designed and operated controls to satisfy CAP-LAW053 Reg. 31: File the shareholding pattern in the prescribed form.</x:v>
      </x:c>
      <x:c r="I38"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depository, RTA and corporate records and file the pattern. 5) Corroborate external acknowledgement or counterparty evidence where applicable. 6) Record every exception under the linked observation rule.</x:v>
      </x:c>
      <x:c r="J38" s="305" t="str">
        <x:v>Design adequacy + operating effectiveness</x:v>
      </x:c>
      <x:c r="K38" s="305" t="str">
        <x:v>Inspection, population reconciliation, reperformance and external corroboration where available</x:v>
      </x:c>
      <x:c r="L38" s="305" t="str">
        <x:v>All scheduled control occurrences plus every triggering event, exception, override and breach</x:v>
      </x:c>
      <x:c r="M38" s="305" t="str">
        <x:v>Inspect control design and evidence across the full period; test each scheduled control occurrence and 100% of breaches, overrides, vacancies and regulatory exceptions.</x:v>
      </x:c>
      <x:c r="N38" s="305" t="str">
        <x:v>Periodic / event-based</x:v>
      </x:c>
      <x:c r="O38" s="305" t="str">
        <x:v>Company Secretary / Records Custodian</x:v>
      </x:c>
      <x:c r="P38" s="305" t="str">
        <x:v>Assigned compliance process team</x:v>
      </x:c>
      <x:c r="Q38" s="305" t="str">
        <x:v>Company Secretary / Compliance Officer or delegated independent reviewer</x:v>
      </x:c>
      <x:c r="R38" s="305" t="n">
        <x:f>COUNTIF('P3 Evidence Requirements'!$B$5:$B$348,A38)</x:f>
        <x:v>2</x:v>
      </x:c>
      <x:c r="S38" s="305" t="n">
        <x:f>COUNTIF('P3 Observation Rules'!$B$5:$B$176,A38)</x:f>
        <x:v>1</x:v>
      </x:c>
      <x:c r="T38" s="305" t="n">
        <x:f>COUNTIF('P3 Operational Calendar'!$B$5:$B$176,A38)</x:f>
        <x:v>1</x:v>
      </x:c>
      <x:c r="U38" s="305" t="str">
        <x:f>IF(COUNTIF('P2 Atomic Provisions'!$A$5:$A$176,B38)=1,"YES","NO")</x:f>
        <x:v>YES</x:v>
      </x:c>
      <x:c r="V38" s="305" t="str">
        <x:f>IF(COUNTIF($A$5:$A$176,A38)&gt;1,"DUPLICATE","")</x:f>
      </x:c>
      <x:c r="W38" s="305" t="str">
        <x:f>IF(COUNTIF($B$5:$B$176,B38)&gt;1,"DUPLICATE","")</x:f>
      </x:c>
      <x:c r="X38" s="305" t="str">
        <x:v>P3 VALIDATED</x:v>
      </x:c>
      <x:c r="Y38" s="305" t="str">
        <x:v>NOT TESTED — COMPANY EVIDENCE REQUIRED</x:v>
      </x:c>
      <x:c r="Z38" s="305" t="str">
        <x:v>https://www.sebi.gov.in/legal/regulations/jul-2026/securities-and-exchange-board-of-india-listing-obligations-and-disclosure-requirements-regulations-2015-last-amended-on-july-14-2026-_102974.html</x:v>
      </x:c>
    </x:row>
    <x:row r="39" ht="50" customHeight="1">
      <x:c r="A39" s="305" t="str">
        <x:v>CAP-LAW053|Reg. 31A|AP01</x:v>
      </x:c>
      <x:c r="B39" s="305" t="str">
        <x:v>CAP-LAW053|Reg. 31A</x:v>
      </x:c>
      <x:c r="C39" s="305" t="str">
        <x:v>CAP-LAW053</x:v>
      </x:c>
      <x:c r="D39" s="305" t="str">
        <x:v>Reg. 31A</x:v>
      </x:c>
      <x:c r="E39" s="305" t="str">
        <x:v>Shareholding</x:v>
      </x:c>
      <x:c r="F39" s="305" t="str">
        <x:v>GATE|EQUITY_MAIN or GATE|EQUITY_SME</x:v>
      </x:c>
      <x:c r="G39" s="305" t="str">
        <x:v>Listed entity</x:v>
      </x:c>
      <x:c r="H39" s="305" t="str">
        <x:v>Confirm that the applicable duty holder has designed and operated controls to satisfy CAP-LAW053 Reg. 31A: Follow the prescribed conditions and process for promoter/public reclassification.</x:v>
      </x:c>
      <x:c r="I39"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eligibility and complete the regulated reclassification process. 5) Corroborate external acknowledgement or counterparty evidence where applicable. 6) Record every exception under the linked observation rule.</x:v>
      </x:c>
      <x:c r="J39" s="305" t="str">
        <x:v>Design adequacy + operating effectiveness</x:v>
      </x:c>
      <x:c r="K39" s="305" t="str">
        <x:v>Inspection, population reconciliation, reperformance and external corroboration where available</x:v>
      </x:c>
      <x:c r="L39" s="305" t="str">
        <x:v>All triggering events and all resulting approvals, filings, payments, communications or service cases</x:v>
      </x:c>
      <x:c r="M39" s="305" t="str">
        <x:v>Test 100% of low-volume statutory events; for high-volume operations, reconcile the full population, use a documented risk-based sample, and test every exception.</x:v>
      </x:c>
      <x:c r="N39" s="305" t="str">
        <x:v>Event-based</x:v>
      </x:c>
      <x:c r="O39" s="305" t="str">
        <x:v>Company Secretary / Compliance Officer</x:v>
      </x:c>
      <x:c r="P39" s="305" t="str">
        <x:v>Assigned compliance process team</x:v>
      </x:c>
      <x:c r="Q39" s="305" t="str">
        <x:v>Company Secretary / Compliance Officer or delegated independent reviewer</x:v>
      </x:c>
      <x:c r="R39" s="305" t="n">
        <x:f>COUNTIF('P3 Evidence Requirements'!$B$5:$B$348,A39)</x:f>
        <x:v>2</x:v>
      </x:c>
      <x:c r="S39" s="305" t="n">
        <x:f>COUNTIF('P3 Observation Rules'!$B$5:$B$176,A39)</x:f>
        <x:v>1</x:v>
      </x:c>
      <x:c r="T39" s="305" t="n">
        <x:f>COUNTIF('P3 Operational Calendar'!$B$5:$B$176,A39)</x:f>
        <x:v>1</x:v>
      </x:c>
      <x:c r="U39" s="305" t="str">
        <x:f>IF(COUNTIF('P2 Atomic Provisions'!$A$5:$A$176,B39)=1,"YES","NO")</x:f>
        <x:v>YES</x:v>
      </x:c>
      <x:c r="V39" s="305" t="str">
        <x:f>IF(COUNTIF($A$5:$A$176,A39)&gt;1,"DUPLICATE","")</x:f>
      </x:c>
      <x:c r="W39" s="305" t="str">
        <x:f>IF(COUNTIF($B$5:$B$176,B39)&gt;1,"DUPLICATE","")</x:f>
      </x:c>
      <x:c r="X39" s="305" t="str">
        <x:v>P3 VALIDATED</x:v>
      </x:c>
      <x:c r="Y39" s="305" t="str">
        <x:v>NOT TESTED — COMPANY EVIDENCE REQUIRED</x:v>
      </x:c>
      <x:c r="Z39" s="305" t="str">
        <x:v>https://www.sebi.gov.in/legal/regulations/jul-2026/securities-and-exchange-board-of-india-listing-obligations-and-disclosure-requirements-regulations-2015-last-amended-on-july-14-2026-_102974.html</x:v>
      </x:c>
    </x:row>
    <x:row r="40" ht="50" customHeight="1">
      <x:c r="A40" s="305" t="str">
        <x:v>CAP-LAW053|Reg. 32|AP01</x:v>
      </x:c>
      <x:c r="B40" s="305" t="str">
        <x:v>CAP-LAW053|Reg. 32</x:v>
      </x:c>
      <x:c r="C40" s="305" t="str">
        <x:v>CAP-LAW053</x:v>
      </x:c>
      <x:c r="D40" s="305" t="str">
        <x:v>Reg. 32</x:v>
      </x:c>
      <x:c r="E40" s="305" t="str">
        <x:v>Use of proceeds</x:v>
      </x:c>
      <x:c r="F40" s="305" t="str">
        <x:v>GATE|EQUITY_MAIN or GATE|EQUITY_SME</x:v>
      </x:c>
      <x:c r="G40" s="305" t="str">
        <x:v>Listed entity / audit committee</x:v>
      </x:c>
      <x:c r="H40" s="305" t="str">
        <x:v>Confirm that the applicable duty holder has designed and operated controls to satisfy CAP-LAW053 Reg. 32: File statements of deviation or variation in use of issue proceeds and obtain the prescribed review.</x:v>
      </x:c>
      <x:c r="I40"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proceeds, obtain review and file the statement. 5) Corroborate external acknowledgement or counterparty evidence where applicable. 6) Record every exception under the linked observation rule.</x:v>
      </x:c>
      <x:c r="J40" s="305" t="str">
        <x:v>Design adequacy + operating effectiveness</x:v>
      </x:c>
      <x:c r="K40" s="305" t="str">
        <x:v>Inspection, source-to-report reconciliation, recalculation and filing corroboration</x:v>
      </x:c>
      <x:c r="L40" s="305" t="str">
        <x:v>All prescribed reporting periods and every statutory item due in the audit period</x:v>
      </x:c>
      <x:c r="M40" s="305" t="str">
        <x:v>Test 100% of statutory submissions/meetings due in scope; where the underlying operation is high-volume, reconcile the population and sample across periods plus all exceptions.</x:v>
      </x:c>
      <x:c r="N40" s="305" t="str">
        <x:v>Periodic until full utilisation</x:v>
      </x:c>
      <x:c r="O40" s="305" t="str">
        <x:v>CFO / Company Secretary / Reporting Owner</x:v>
      </x:c>
      <x:c r="P40" s="305" t="str">
        <x:v>Finance, sustainability or reporting team</x:v>
      </x:c>
      <x:c r="Q40" s="305" t="str">
        <x:v>Compliance Officer plus Audit Committee / Board where prescribed</x:v>
      </x:c>
      <x:c r="R40" s="305" t="n">
        <x:f>COUNTIF('P3 Evidence Requirements'!$B$5:$B$348,A40)</x:f>
        <x:v>2</x:v>
      </x:c>
      <x:c r="S40" s="305" t="n">
        <x:f>COUNTIF('P3 Observation Rules'!$B$5:$B$176,A40)</x:f>
        <x:v>1</x:v>
      </x:c>
      <x:c r="T40" s="305" t="n">
        <x:f>COUNTIF('P3 Operational Calendar'!$B$5:$B$176,A40)</x:f>
        <x:v>1</x:v>
      </x:c>
      <x:c r="U40" s="305" t="str">
        <x:f>IF(COUNTIF('P2 Atomic Provisions'!$A$5:$A$176,B40)=1,"YES","NO")</x:f>
        <x:v>YES</x:v>
      </x:c>
      <x:c r="V40" s="305" t="str">
        <x:f>IF(COUNTIF($A$5:$A$176,A40)&gt;1,"DUPLICATE","")</x:f>
      </x:c>
      <x:c r="W40" s="305" t="str">
        <x:f>IF(COUNTIF($B$5:$B$176,B40)&gt;1,"DUPLICATE","")</x:f>
      </x:c>
      <x:c r="X40" s="305" t="str">
        <x:v>P3 VALIDATED</x:v>
      </x:c>
      <x:c r="Y40" s="305" t="str">
        <x:v>NOT TESTED — COMPANY EVIDENCE REQUIRED</x:v>
      </x:c>
      <x:c r="Z40" s="305" t="str">
        <x:v>https://www.sebi.gov.in/legal/regulations/jul-2026/securities-and-exchange-board-of-india-listing-obligations-and-disclosure-requirements-regulations-2015-last-amended-on-july-14-2026-_102974.html</x:v>
      </x:c>
    </x:row>
    <x:row r="41" ht="50" customHeight="1">
      <x:c r="A41" s="305" t="str">
        <x:v>CAP-LAW053|Reg. 33|AP01</x:v>
      </x:c>
      <x:c r="B41" s="305" t="str">
        <x:v>CAP-LAW053|Reg. 33</x:v>
      </x:c>
      <x:c r="C41" s="305" t="str">
        <x:v>CAP-LAW053</x:v>
      </x:c>
      <x:c r="D41" s="305" t="str">
        <x:v>Reg. 33</x:v>
      </x:c>
      <x:c r="E41" s="305" t="str">
        <x:v>Financial reporting</x:v>
      </x:c>
      <x:c r="F41" s="305" t="str">
        <x:v>GATE|EQUITY_MAIN or GATE|EQUITY_SME</x:v>
      </x:c>
      <x:c r="G41" s="305" t="str">
        <x:v>Listed entity / board / auditors</x:v>
      </x:c>
      <x:c r="H41" s="305" t="str">
        <x:v>Confirm that the applicable duty holder has designed and operated controls to satisfy CAP-LAW053 Reg. 33: Prepare, approve, audit/review and file financial results in accordance with the prescribed standards and timelines.</x:v>
      </x:c>
      <x:c r="I41"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Run close, board approval, auditor report and exchange filing controls. 5) Corroborate external acknowledgement or counterparty evidence where applicable. 6) Record every exception under the linked observation rule.</x:v>
      </x:c>
      <x:c r="J41" s="305" t="str">
        <x:v>Design adequacy + operating effectiveness</x:v>
      </x:c>
      <x:c r="K41" s="305" t="str">
        <x:v>Inspection, source-to-report reconciliation, recalculation and filing corroboration</x:v>
      </x:c>
      <x:c r="L41" s="305" t="str">
        <x:v>All prescribed reporting periods and every statutory item due in the audit period</x:v>
      </x:c>
      <x:c r="M41" s="305" t="str">
        <x:v>Test 100% of statutory submissions/meetings due in scope; where the underlying operation is high-volume, reconcile the population and sample across periods plus all exceptions.</x:v>
      </x:c>
      <x:c r="N41" s="305" t="str">
        <x:v>Quarterly and annual as prescribed</x:v>
      </x:c>
      <x:c r="O41" s="305" t="str">
        <x:v>CFO / Company Secretary / Reporting Owner</x:v>
      </x:c>
      <x:c r="P41" s="305" t="str">
        <x:v>Finance, sustainability or reporting team</x:v>
      </x:c>
      <x:c r="Q41" s="305" t="str">
        <x:v>Compliance Officer plus Audit Committee / Board where prescribed</x:v>
      </x:c>
      <x:c r="R41" s="305" t="n">
        <x:f>COUNTIF('P3 Evidence Requirements'!$B$5:$B$348,A41)</x:f>
        <x:v>2</x:v>
      </x:c>
      <x:c r="S41" s="305" t="n">
        <x:f>COUNTIF('P3 Observation Rules'!$B$5:$B$176,A41)</x:f>
        <x:v>1</x:v>
      </x:c>
      <x:c r="T41" s="305" t="n">
        <x:f>COUNTIF('P3 Operational Calendar'!$B$5:$B$176,A41)</x:f>
        <x:v>1</x:v>
      </x:c>
      <x:c r="U41" s="305" t="str">
        <x:f>IF(COUNTIF('P2 Atomic Provisions'!$A$5:$A$176,B41)=1,"YES","NO")</x:f>
        <x:v>YES</x:v>
      </x:c>
      <x:c r="V41" s="305" t="str">
        <x:f>IF(COUNTIF($A$5:$A$176,A41)&gt;1,"DUPLICATE","")</x:f>
      </x:c>
      <x:c r="W41" s="305" t="str">
        <x:f>IF(COUNTIF($B$5:$B$176,B41)&gt;1,"DUPLICATE","")</x:f>
      </x:c>
      <x:c r="X41" s="305" t="str">
        <x:v>P3 VALIDATED</x:v>
      </x:c>
      <x:c r="Y41" s="305" t="str">
        <x:v>NOT TESTED — COMPANY EVIDENCE REQUIRED</x:v>
      </x:c>
      <x:c r="Z41" s="305" t="str">
        <x:v>https://www.sebi.gov.in/legal/regulations/jul-2026/securities-and-exchange-board-of-india-listing-obligations-and-disclosure-requirements-regulations-2015-last-amended-on-july-14-2026-_102974.html</x:v>
      </x:c>
    </x:row>
    <x:row r="42" ht="50" customHeight="1">
      <x:c r="A42" s="305" t="str">
        <x:v>CAP-LAW053|Reg. 34|AP01</x:v>
      </x:c>
      <x:c r="B42" s="305" t="str">
        <x:v>CAP-LAW053|Reg. 34</x:v>
      </x:c>
      <x:c r="C42" s="305" t="str">
        <x:v>CAP-LAW053</x:v>
      </x:c>
      <x:c r="D42" s="305" t="str">
        <x:v>Reg. 34</x:v>
      </x:c>
      <x:c r="E42" s="305" t="str">
        <x:v>Annual reporting</x:v>
      </x:c>
      <x:c r="F42" s="305" t="str">
        <x:v>GATE|EQUITY_MAIN or GATE|EQUITY_SME</x:v>
      </x:c>
      <x:c r="G42" s="305" t="str">
        <x:v>Listed entity</x:v>
      </x:c>
      <x:c r="H42" s="305" t="str">
        <x:v>Confirm that the applicable duty holder has designed and operated controls to satisfy CAP-LAW053 Reg. 34: Submit and publish the annual report with the prescribed contents.</x:v>
      </x:c>
      <x:c r="I42"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Assemble required reports, dispatch/publish and file the annual report. 5) Corroborate external acknowledgement or counterparty evidence where applicable. 6) Record every exception under the linked observation rule.</x:v>
      </x:c>
      <x:c r="J42" s="305" t="str">
        <x:v>Design adequacy + operating effectiveness</x:v>
      </x:c>
      <x:c r="K42" s="305" t="str">
        <x:v>Inspection, source-to-report reconciliation, recalculation and filing corroboration</x:v>
      </x:c>
      <x:c r="L42" s="305" t="str">
        <x:v>All prescribed reporting periods and every statutory item due in the audit period</x:v>
      </x:c>
      <x:c r="M42" s="305" t="str">
        <x:v>Test 100% of statutory submissions/meetings due in scope; where the underlying operation is high-volume, reconcile the population and sample across periods plus all exceptions.</x:v>
      </x:c>
      <x:c r="N42" s="305" t="str">
        <x:v>Annual before/after AGM as prescribed</x:v>
      </x:c>
      <x:c r="O42" s="305" t="str">
        <x:v>CFO / Company Secretary / Reporting Owner</x:v>
      </x:c>
      <x:c r="P42" s="305" t="str">
        <x:v>Finance, sustainability or reporting team</x:v>
      </x:c>
      <x:c r="Q42" s="305" t="str">
        <x:v>Company Secretary / Compliance Officer or delegated independent reviewer</x:v>
      </x:c>
      <x:c r="R42" s="305" t="n">
        <x:f>COUNTIF('P3 Evidence Requirements'!$B$5:$B$348,A42)</x:f>
        <x:v>2</x:v>
      </x:c>
      <x:c r="S42" s="305" t="n">
        <x:f>COUNTIF('P3 Observation Rules'!$B$5:$B$176,A42)</x:f>
        <x:v>1</x:v>
      </x:c>
      <x:c r="T42" s="305" t="n">
        <x:f>COUNTIF('P3 Operational Calendar'!$B$5:$B$176,A42)</x:f>
        <x:v>1</x:v>
      </x:c>
      <x:c r="U42" s="305" t="str">
        <x:f>IF(COUNTIF('P2 Atomic Provisions'!$A$5:$A$176,B42)=1,"YES","NO")</x:f>
        <x:v>YES</x:v>
      </x:c>
      <x:c r="V42" s="305" t="str">
        <x:f>IF(COUNTIF($A$5:$A$176,A42)&gt;1,"DUPLICATE","")</x:f>
      </x:c>
      <x:c r="W42" s="305" t="str">
        <x:f>IF(COUNTIF($B$5:$B$176,B42)&gt;1,"DUPLICATE","")</x:f>
      </x:c>
      <x:c r="X42" s="305" t="str">
        <x:v>P3 VALIDATED</x:v>
      </x:c>
      <x:c r="Y42" s="305" t="str">
        <x:v>NOT TESTED — COMPANY EVIDENCE REQUIRED</x:v>
      </x:c>
      <x:c r="Z42" s="305" t="str">
        <x:v>https://www.sebi.gov.in/legal/regulations/jul-2026/securities-and-exchange-board-of-india-listing-obligations-and-disclosure-requirements-regulations-2015-last-amended-on-july-14-2026-_102974.html</x:v>
      </x:c>
    </x:row>
    <x:row r="43" ht="50" customHeight="1">
      <x:c r="A43" s="305" t="str">
        <x:v>CAP-LAW053|Reg. 36|AP01</x:v>
      </x:c>
      <x:c r="B43" s="305" t="str">
        <x:v>CAP-LAW053|Reg. 36</x:v>
      </x:c>
      <x:c r="C43" s="305" t="str">
        <x:v>CAP-LAW053</x:v>
      </x:c>
      <x:c r="D43" s="305" t="str">
        <x:v>Reg. 36</x:v>
      </x:c>
      <x:c r="E43" s="305" t="str">
        <x:v>Security-holder communication</x:v>
      </x:c>
      <x:c r="F43" s="305" t="str">
        <x:v>GATE|EQUITY_MAIN or GATE|EQUITY_SME</x:v>
      </x:c>
      <x:c r="G43" s="305" t="str">
        <x:v>Listed entity</x:v>
      </x:c>
      <x:c r="H43" s="305" t="str">
        <x:v>Confirm that the applicable duty holder has designed and operated controls to satisfy CAP-LAW053 Reg. 36: Send the annual report and other specified documents/information to holders within the applicable period.</x:v>
      </x:c>
      <x:c r="I43"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dispatch and retain delivery evidence. 5) Corroborate external acknowledgement or counterparty evidence where applicable. 6) Record every exception under the linked observation rule.</x:v>
      </x:c>
      <x:c r="J43" s="305" t="str">
        <x:v>Design adequacy + operating effectiveness</x:v>
      </x:c>
      <x:c r="K43" s="305" t="str">
        <x:v>Inspection, source-to-report reconciliation, recalculation and filing corroboration</x:v>
      </x:c>
      <x:c r="L43" s="305" t="str">
        <x:v>All triggering events and all resulting approvals, filings, payments, communications or service cases</x:v>
      </x:c>
      <x:c r="M43" s="305" t="str">
        <x:v>Test 100% of low-volume statutory events; for high-volume operations, reconcile the full population, use a documented risk-based sample, and test every exception.</x:v>
      </x:c>
      <x:c r="N43" s="305" t="str">
        <x:v>Before meeting / on request</x:v>
      </x:c>
      <x:c r="O43" s="305" t="str">
        <x:v>CFO / Company Secretary / Reporting Owner</x:v>
      </x:c>
      <x:c r="P43" s="305" t="str">
        <x:v>Finance, sustainability or reporting team</x:v>
      </x:c>
      <x:c r="Q43" s="305" t="str">
        <x:v>Company Secretary / Compliance Officer or delegated independent reviewer</x:v>
      </x:c>
      <x:c r="R43" s="305" t="n">
        <x:f>COUNTIF('P3 Evidence Requirements'!$B$5:$B$348,A43)</x:f>
        <x:v>2</x:v>
      </x:c>
      <x:c r="S43" s="305" t="n">
        <x:f>COUNTIF('P3 Observation Rules'!$B$5:$B$176,A43)</x:f>
        <x:v>1</x:v>
      </x:c>
      <x:c r="T43" s="305" t="n">
        <x:f>COUNTIF('P3 Operational Calendar'!$B$5:$B$176,A43)</x:f>
        <x:v>1</x:v>
      </x:c>
      <x:c r="U43" s="305" t="str">
        <x:f>IF(COUNTIF('P2 Atomic Provisions'!$A$5:$A$176,B43)=1,"YES","NO")</x:f>
        <x:v>YES</x:v>
      </x:c>
      <x:c r="V43" s="305" t="str">
        <x:f>IF(COUNTIF($A$5:$A$176,A43)&gt;1,"DUPLICATE","")</x:f>
      </x:c>
      <x:c r="W43" s="305" t="str">
        <x:f>IF(COUNTIF($B$5:$B$176,B43)&gt;1,"DUPLICATE","")</x:f>
      </x:c>
      <x:c r="X43" s="305" t="str">
        <x:v>P3 VALIDATED</x:v>
      </x:c>
      <x:c r="Y43" s="305" t="str">
        <x:v>NOT TESTED — COMPANY EVIDENCE REQUIRED</x:v>
      </x:c>
      <x:c r="Z43" s="305" t="str">
        <x:v>https://www.sebi.gov.in/legal/regulations/jul-2026/securities-and-exchange-board-of-india-listing-obligations-and-disclosure-requirements-regulations-2015-last-amended-on-july-14-2026-_102974.html</x:v>
      </x:c>
    </x:row>
    <x:row r="44" ht="50" customHeight="1">
      <x:c r="A44" s="305" t="str">
        <x:v>CAP-LAW053|Reg. 37|AP01</x:v>
      </x:c>
      <x:c r="B44" s="305" t="str">
        <x:v>CAP-LAW053|Reg. 37</x:v>
      </x:c>
      <x:c r="C44" s="305" t="str">
        <x:v>CAP-LAW053</x:v>
      </x:c>
      <x:c r="D44" s="305" t="str">
        <x:v>Reg. 37</x:v>
      </x:c>
      <x:c r="E44" s="305" t="str">
        <x:v>Restructuring</x:v>
      </x:c>
      <x:c r="F44" s="305" t="str">
        <x:v>GATE|CORP_ACTION</x:v>
      </x:c>
      <x:c r="G44" s="305" t="str">
        <x:v>Listed entity</x:v>
      </x:c>
      <x:c r="H44" s="305" t="str">
        <x:v>Confirm that the applicable duty holder has designed and operated controls to satisfy CAP-LAW053 Reg. 37: Obtain the stock exchange no-objection/observation process for a scheme of arrangement before filing it with the tribunal.</x:v>
      </x:c>
      <x:c r="I44"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exchange filing and obtain the required letter. 5) Corroborate external acknowledgement or counterparty evidence where applicable. 6) Record every exception under the linked observation rule.</x:v>
      </x:c>
      <x:c r="J44" s="305" t="str">
        <x:v>Design adequacy + operating effectiveness</x:v>
      </x:c>
      <x:c r="K44" s="305" t="str">
        <x:v>Inspection, population reconciliation, reperformance and external corroboration where available</x:v>
      </x:c>
      <x:c r="L44" s="305" t="str">
        <x:v>All triggering events and all resulting approvals, filings, payments, communications or service cases</x:v>
      </x:c>
      <x:c r="M44" s="305" t="str">
        <x:v>Test 100% of low-volume statutory events; for high-volume operations, reconcile the full population, use a documented risk-based sample, and test every exception.</x:v>
      </x:c>
      <x:c r="N44" s="305" t="str">
        <x:v>Before tribunal filing</x:v>
      </x:c>
      <x:c r="O44" s="305" t="str">
        <x:v>Company Secretary / Compliance Officer</x:v>
      </x:c>
      <x:c r="P44" s="305" t="str">
        <x:v>Assigned compliance process team</x:v>
      </x:c>
      <x:c r="Q44" s="305" t="str">
        <x:v>Company Secretary / Compliance Officer or delegated independent reviewer</x:v>
      </x:c>
      <x:c r="R44" s="305" t="n">
        <x:f>COUNTIF('P3 Evidence Requirements'!$B$5:$B$348,A44)</x:f>
        <x:v>2</x:v>
      </x:c>
      <x:c r="S44" s="305" t="n">
        <x:f>COUNTIF('P3 Observation Rules'!$B$5:$B$176,A44)</x:f>
        <x:v>1</x:v>
      </x:c>
      <x:c r="T44" s="305" t="n">
        <x:f>COUNTIF('P3 Operational Calendar'!$B$5:$B$176,A44)</x:f>
        <x:v>1</x:v>
      </x:c>
      <x:c r="U44" s="305" t="str">
        <x:f>IF(COUNTIF('P2 Atomic Provisions'!$A$5:$A$176,B44)=1,"YES","NO")</x:f>
        <x:v>YES</x:v>
      </x:c>
      <x:c r="V44" s="305" t="str">
        <x:f>IF(COUNTIF($A$5:$A$176,A44)&gt;1,"DUPLICATE","")</x:f>
      </x:c>
      <x:c r="W44" s="305" t="str">
        <x:f>IF(COUNTIF($B$5:$B$176,B44)&gt;1,"DUPLICATE","")</x:f>
      </x:c>
      <x:c r="X44" s="305" t="str">
        <x:v>P3 VALIDATED</x:v>
      </x:c>
      <x:c r="Y44" s="305" t="str">
        <x:v>NOT TESTED — COMPANY EVIDENCE REQUIRED</x:v>
      </x:c>
      <x:c r="Z44" s="305" t="str">
        <x:v>https://www.sebi.gov.in/legal/regulations/jul-2026/securities-and-exchange-board-of-india-listing-obligations-and-disclosure-requirements-regulations-2015-last-amended-on-july-14-2026-_102974.html</x:v>
      </x:c>
    </x:row>
    <x:row r="45" ht="50" customHeight="1">
      <x:c r="A45" s="305" t="str">
        <x:v>CAP-LAW053|Reg. 38|AP01</x:v>
      </x:c>
      <x:c r="B45" s="305" t="str">
        <x:v>CAP-LAW053|Reg. 38</x:v>
      </x:c>
      <x:c r="C45" s="305" t="str">
        <x:v>CAP-LAW053</x:v>
      </x:c>
      <x:c r="D45" s="305" t="str">
        <x:v>Reg. 38</x:v>
      </x:c>
      <x:c r="E45" s="305" t="str">
        <x:v>Shareholding</x:v>
      </x:c>
      <x:c r="F45" s="305" t="str">
        <x:v>GATE|EQUITY_MAIN or GATE|EQUITY_SME</x:v>
      </x:c>
      <x:c r="G45" s="305" t="str">
        <x:v>Listed entity</x:v>
      </x:c>
      <x:c r="H45" s="305" t="str">
        <x:v>Confirm that the applicable duty holder has designed and operated controls to satisfy CAP-LAW053 Reg. 38: Comply with minimum public shareholding requirements.</x:v>
      </x:c>
      <x:c r="I45"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MPS and document any restoration plan. 5) Corroborate external acknowledgement or counterparty evidence where applicable. 6) Record every exception under the linked observation rule.</x:v>
      </x:c>
      <x:c r="J45" s="305" t="str">
        <x:v>Design adequacy + operating effectiveness</x:v>
      </x:c>
      <x:c r="K45" s="305" t="str">
        <x:v>Inspection, population reconciliation, reperformance and external corroboration where available</x:v>
      </x:c>
      <x:c r="L45" s="305" t="str">
        <x:v>All scheduled control occurrences plus every triggering event, exception, override and breach</x:v>
      </x:c>
      <x:c r="M45" s="305" t="str">
        <x:v>Inspect control design and evidence across the full period; test each scheduled control occurrence and 100% of breaches, overrides, vacancies and regulatory exceptions.</x:v>
      </x:c>
      <x:c r="N45" s="305" t="str">
        <x:v>Continuous; cure when triggered</x:v>
      </x:c>
      <x:c r="O45" s="305" t="str">
        <x:v>Company Secretary / Compliance Officer</x:v>
      </x:c>
      <x:c r="P45" s="305" t="str">
        <x:v>Assigned compliance process team</x:v>
      </x:c>
      <x:c r="Q45" s="305" t="str">
        <x:v>Company Secretary / Compliance Officer or delegated independent reviewer</x:v>
      </x:c>
      <x:c r="R45" s="305" t="n">
        <x:f>COUNTIF('P3 Evidence Requirements'!$B$5:$B$348,A45)</x:f>
        <x:v>2</x:v>
      </x:c>
      <x:c r="S45" s="305" t="n">
        <x:f>COUNTIF('P3 Observation Rules'!$B$5:$B$176,A45)</x:f>
        <x:v>1</x:v>
      </x:c>
      <x:c r="T45" s="305" t="n">
        <x:f>COUNTIF('P3 Operational Calendar'!$B$5:$B$176,A45)</x:f>
        <x:v>1</x:v>
      </x:c>
      <x:c r="U45" s="305" t="str">
        <x:f>IF(COUNTIF('P2 Atomic Provisions'!$A$5:$A$176,B45)=1,"YES","NO")</x:f>
        <x:v>YES</x:v>
      </x:c>
      <x:c r="V45" s="305" t="str">
        <x:f>IF(COUNTIF($A$5:$A$176,A45)&gt;1,"DUPLICATE","")</x:f>
      </x:c>
      <x:c r="W45" s="305" t="str">
        <x:f>IF(COUNTIF($B$5:$B$176,B45)&gt;1,"DUPLICATE","")</x:f>
      </x:c>
      <x:c r="X45" s="305" t="str">
        <x:v>P3 VALIDATED</x:v>
      </x:c>
      <x:c r="Y45" s="305" t="str">
        <x:v>NOT TESTED — COMPANY EVIDENCE REQUIRED</x:v>
      </x:c>
      <x:c r="Z45" s="305" t="str">
        <x:v>https://www.sebi.gov.in/legal/regulations/jul-2026/securities-and-exchange-board-of-india-listing-obligations-and-disclosure-requirements-regulations-2015-last-amended-on-july-14-2026-_102974.html</x:v>
      </x:c>
    </x:row>
    <x:row r="46" ht="50" customHeight="1">
      <x:c r="A46" s="305" t="str">
        <x:v>CAP-LAW053|Reg. 39|AP01</x:v>
      </x:c>
      <x:c r="B46" s="305" t="str">
        <x:v>CAP-LAW053|Reg. 39</x:v>
      </x:c>
      <x:c r="C46" s="305" t="str">
        <x:v>CAP-LAW053</x:v>
      </x:c>
      <x:c r="D46" s="305" t="str">
        <x:v>Reg. 39</x:v>
      </x:c>
      <x:c r="E46" s="305" t="str">
        <x:v>Investor service</x:v>
      </x:c>
      <x:c r="F46" s="305" t="str">
        <x:v>GATE|INVESTOR_SERVICE</x:v>
      </x:c>
      <x:c r="G46" s="305" t="str">
        <x:v>Listed entity / RTA</x:v>
      </x:c>
      <x:c r="H46" s="305" t="str">
        <x:v>Confirm that the applicable duty holder has designed and operated controls to satisfy CAP-LAW053 Reg. 39: Process loss-of-certificate and issuance/credit events in the prescribed manner.</x:v>
      </x:c>
      <x:c r="I46"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Verify request, disclose as required and complete issuance/credit workflow. 5) Corroborate external acknowledgement or counterparty evidence where applicable. 6) Record every exception under the linked observation rule.</x:v>
      </x:c>
      <x:c r="J46" s="305" t="str">
        <x:v>Design adequacy + operating effectiveness</x:v>
      </x:c>
      <x:c r="K46" s="305" t="str">
        <x:v>Population reconciliation, inspection, SLA reperformance and case-file sampling</x:v>
      </x:c>
      <x:c r="L46" s="305" t="str">
        <x:v>All triggering events and all resulting approvals, filings, payments, communications or service cases</x:v>
      </x:c>
      <x:c r="M46" s="305" t="str">
        <x:v>Reconcile 100% of the case population; select a risk-based sample covering completed, rejected, aged and exception cases; test 100% of SLA breaches and complaints.</x:v>
      </x:c>
      <x:c r="N46" s="305" t="str">
        <x:v>Event-based</x:v>
      </x:c>
      <x:c r="O46" s="305" t="str">
        <x:v>Investor Services Head / RTA Relationship Owner</x:v>
      </x:c>
      <x:c r="P46" s="305" t="str">
        <x:v>Issuer investor-service team or contracted RTA team</x:v>
      </x:c>
      <x:c r="Q46" s="305" t="str">
        <x:v>Company Secretary / Compliance Officer or delegated independent reviewer</x:v>
      </x:c>
      <x:c r="R46" s="305" t="n">
        <x:f>COUNTIF('P3 Evidence Requirements'!$B$5:$B$348,A46)</x:f>
        <x:v>2</x:v>
      </x:c>
      <x:c r="S46" s="305" t="n">
        <x:f>COUNTIF('P3 Observation Rules'!$B$5:$B$176,A46)</x:f>
        <x:v>1</x:v>
      </x:c>
      <x:c r="T46" s="305" t="n">
        <x:f>COUNTIF('P3 Operational Calendar'!$B$5:$B$176,A46)</x:f>
        <x:v>1</x:v>
      </x:c>
      <x:c r="U46" s="305" t="str">
        <x:f>IF(COUNTIF('P2 Atomic Provisions'!$A$5:$A$176,B46)=1,"YES","NO")</x:f>
        <x:v>YES</x:v>
      </x:c>
      <x:c r="V46" s="305" t="str">
        <x:f>IF(COUNTIF($A$5:$A$176,A46)&gt;1,"DUPLICATE","")</x:f>
      </x:c>
      <x:c r="W46" s="305" t="str">
        <x:f>IF(COUNTIF($B$5:$B$176,B46)&gt;1,"DUPLICATE","")</x:f>
      </x:c>
      <x:c r="X46" s="305" t="str">
        <x:v>P3 VALIDATED</x:v>
      </x:c>
      <x:c r="Y46" s="305" t="str">
        <x:v>NOT TESTED — COMPANY EVIDENCE REQUIRED</x:v>
      </x:c>
      <x:c r="Z46" s="305" t="str">
        <x:v>https://www.sebi.gov.in/legal/regulations/jul-2026/securities-and-exchange-board-of-india-listing-obligations-and-disclosure-requirements-regulations-2015-last-amended-on-july-14-2026-_102974.html</x:v>
      </x:c>
    </x:row>
    <x:row r="47" ht="50" customHeight="1">
      <x:c r="A47" s="305" t="str">
        <x:v>CAP-LAW053|Reg. 40|AP01</x:v>
      </x:c>
      <x:c r="B47" s="305" t="str">
        <x:v>CAP-LAW053|Reg. 40</x:v>
      </x:c>
      <x:c r="C47" s="305" t="str">
        <x:v>CAP-LAW053</x:v>
      </x:c>
      <x:c r="D47" s="305" t="str">
        <x:v>Reg. 40</x:v>
      </x:c>
      <x:c r="E47" s="305" t="str">
        <x:v>Investor service</x:v>
      </x:c>
      <x:c r="F47" s="305" t="str">
        <x:v>GATE|INVESTOR_SERVICE</x:v>
      </x:c>
      <x:c r="G47" s="305" t="str">
        <x:v>Listed entity / RTA</x:v>
      </x:c>
      <x:c r="H47" s="305" t="str">
        <x:v>Confirm that the applicable duty holder has designed and operated controls to satisfy CAP-LAW053 Reg. 40: Comply with transfer, transmission and transposition requirements for securities.</x:v>
      </x:c>
      <x:c r="I47"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the issuer/RTA process and retain decision evidence. 5) Corroborate external acknowledgement or counterparty evidence where applicable. 6) Record every exception under the linked observation rule.</x:v>
      </x:c>
      <x:c r="J47" s="305" t="str">
        <x:v>Design adequacy + operating effectiveness</x:v>
      </x:c>
      <x:c r="K47" s="305" t="str">
        <x:v>Population reconciliation, inspection, SLA reperformance and case-file sampling</x:v>
      </x:c>
      <x:c r="L47" s="305" t="str">
        <x:v>All triggering events and all resulting approvals, filings, payments, communications or service cases</x:v>
      </x:c>
      <x:c r="M47" s="305" t="str">
        <x:v>Reconcile 100% of the case population; select a risk-based sample covering completed, rejected, aged and exception cases; test 100% of SLA breaches and complaints.</x:v>
      </x:c>
      <x:c r="N47" s="305" t="str">
        <x:v>Event-based; certification as prescribed</x:v>
      </x:c>
      <x:c r="O47" s="305" t="str">
        <x:v>Investor Services Head / RTA Relationship Owner</x:v>
      </x:c>
      <x:c r="P47" s="305" t="str">
        <x:v>Issuer investor-service team or contracted RTA team</x:v>
      </x:c>
      <x:c r="Q47" s="305" t="str">
        <x:v>Company Secretary / Compliance Officer plus approving Board or committee</x:v>
      </x:c>
      <x:c r="R47" s="305" t="n">
        <x:f>COUNTIF('P3 Evidence Requirements'!$B$5:$B$348,A47)</x:f>
        <x:v>2</x:v>
      </x:c>
      <x:c r="S47" s="305" t="n">
        <x:f>COUNTIF('P3 Observation Rules'!$B$5:$B$176,A47)</x:f>
        <x:v>1</x:v>
      </x:c>
      <x:c r="T47" s="305" t="n">
        <x:f>COUNTIF('P3 Operational Calendar'!$B$5:$B$176,A47)</x:f>
        <x:v>1</x:v>
      </x:c>
      <x:c r="U47" s="305" t="str">
        <x:f>IF(COUNTIF('P2 Atomic Provisions'!$A$5:$A$176,B47)=1,"YES","NO")</x:f>
        <x:v>YES</x:v>
      </x:c>
      <x:c r="V47" s="305" t="str">
        <x:f>IF(COUNTIF($A$5:$A$176,A47)&gt;1,"DUPLICATE","")</x:f>
      </x:c>
      <x:c r="W47" s="305" t="str">
        <x:f>IF(COUNTIF($B$5:$B$176,B47)&gt;1,"DUPLICATE","")</x:f>
      </x:c>
      <x:c r="X47" s="305" t="str">
        <x:v>P3 VALIDATED</x:v>
      </x:c>
      <x:c r="Y47" s="305" t="str">
        <x:v>NOT TESTED — COMPANY EVIDENCE REQUIRED</x:v>
      </x:c>
      <x:c r="Z47" s="305" t="str">
        <x:v>https://www.sebi.gov.in/legal/regulations/jul-2026/securities-and-exchange-board-of-india-listing-obligations-and-disclosure-requirements-regulations-2015-last-amended-on-july-14-2026-_102974.html</x:v>
      </x:c>
    </x:row>
    <x:row r="48" ht="50" customHeight="1">
      <x:c r="A48" s="305" t="str">
        <x:v>CAP-LAW053|Reg. 42|AP01</x:v>
      </x:c>
      <x:c r="B48" s="305" t="str">
        <x:v>CAP-LAW053|Reg. 42</x:v>
      </x:c>
      <x:c r="C48" s="305" t="str">
        <x:v>CAP-LAW053</x:v>
      </x:c>
      <x:c r="D48" s="305" t="str">
        <x:v>Reg. 42</x:v>
      </x:c>
      <x:c r="E48" s="305" t="str">
        <x:v>Corporate action</x:v>
      </x:c>
      <x:c r="F48" s="305" t="str">
        <x:v>GATE|EQUITY_MAIN or GATE|EQUITY_SME</x:v>
      </x:c>
      <x:c r="G48" s="305" t="str">
        <x:v>Listed entity</x:v>
      </x:c>
      <x:c r="H48" s="305" t="str">
        <x:v>Confirm that the applicable duty holder has designed and operated controls to satisfy CAP-LAW053 Reg. 42: Give advance notice of record date/book closure and maintain the required interval.</x:v>
      </x:c>
      <x:c r="I48"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intimate and reconcile the record date. 5) Corroborate external acknowledgement or counterparty evidence where applicable. 6) Record every exception under the linked observation rule.</x:v>
      </x:c>
      <x:c r="J48" s="305" t="str">
        <x:v>Design adequacy + operating effectiveness</x:v>
      </x:c>
      <x:c r="K48" s="305" t="str">
        <x:v>Inspection, population reconciliation, reperformance and external corroboration where available</x:v>
      </x:c>
      <x:c r="L48" s="305" t="str">
        <x:v>All triggering events and all resulting approvals, filings, payments, communications or service cases</x:v>
      </x:c>
      <x:c r="M48" s="305" t="str">
        <x:v>Test 100% of low-volume statutory events; for high-volume operations, reconcile the full population, use a documented risk-based sample, and test every exception.</x:v>
      </x:c>
      <x:c r="N48" s="305" t="str">
        <x:v>Before record date/book closure</x:v>
      </x:c>
      <x:c r="O48" s="305" t="str">
        <x:v>Company Secretary / Records Custodian</x:v>
      </x:c>
      <x:c r="P48" s="305" t="str">
        <x:v>Assigned compliance process team</x:v>
      </x:c>
      <x:c r="Q48" s="305" t="str">
        <x:v>Company Secretary / Compliance Officer or delegated independent reviewer</x:v>
      </x:c>
      <x:c r="R48" s="305" t="n">
        <x:f>COUNTIF('P3 Evidence Requirements'!$B$5:$B$348,A48)</x:f>
        <x:v>2</x:v>
      </x:c>
      <x:c r="S48" s="305" t="n">
        <x:f>COUNTIF('P3 Observation Rules'!$B$5:$B$176,A48)</x:f>
        <x:v>1</x:v>
      </x:c>
      <x:c r="T48" s="305" t="n">
        <x:f>COUNTIF('P3 Operational Calendar'!$B$5:$B$176,A48)</x:f>
        <x:v>1</x:v>
      </x:c>
      <x:c r="U48" s="305" t="str">
        <x:f>IF(COUNTIF('P2 Atomic Provisions'!$A$5:$A$176,B48)=1,"YES","NO")</x:f>
        <x:v>YES</x:v>
      </x:c>
      <x:c r="V48" s="305" t="str">
        <x:f>IF(COUNTIF($A$5:$A$176,A48)&gt;1,"DUPLICATE","")</x:f>
      </x:c>
      <x:c r="W48" s="305" t="str">
        <x:f>IF(COUNTIF($B$5:$B$176,B48)&gt;1,"DUPLICATE","")</x:f>
      </x:c>
      <x:c r="X48" s="305" t="str">
        <x:v>P3 VALIDATED</x:v>
      </x:c>
      <x:c r="Y48" s="305" t="str">
        <x:v>NOT TESTED — COMPANY EVIDENCE REQUIRED</x:v>
      </x:c>
      <x:c r="Z48" s="305" t="str">
        <x:v>https://www.sebi.gov.in/legal/regulations/jul-2026/securities-and-exchange-board-of-india-listing-obligations-and-disclosure-requirements-regulations-2015-last-amended-on-july-14-2026-_102974.html</x:v>
      </x:c>
    </x:row>
    <x:row r="49" ht="50" customHeight="1">
      <x:c r="A49" s="305" t="str">
        <x:v>CAP-LAW053|Reg. 43A|AP01</x:v>
      </x:c>
      <x:c r="B49" s="305" t="str">
        <x:v>CAP-LAW053|Reg. 43A</x:v>
      </x:c>
      <x:c r="C49" s="305" t="str">
        <x:v>CAP-LAW053</x:v>
      </x:c>
      <x:c r="D49" s="305" t="str">
        <x:v>Reg. 43A</x:v>
      </x:c>
      <x:c r="E49" s="305" t="str">
        <x:v>Shareholder return</x:v>
      </x:c>
      <x:c r="F49" s="305" t="str">
        <x:v>GATE|EQUITY_MAIN</x:v>
      </x:c>
      <x:c r="G49" s="305" t="str">
        <x:v>Listed entity</x:v>
      </x:c>
      <x:c r="H49" s="305" t="str">
        <x:v>Confirm that the applicable duty holder has designed and operated controls to satisfy CAP-LAW053 Reg. 43A: Adopt and disclose a dividend-distribution policy where the current applicability test is met.</x:v>
      </x:c>
      <x:c r="I49" s="305" t="str">
        <x:v>1) Evidence the activation gate (GATE|EQUITY_MAIN)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board-approved policy and website/annual-report disclosure. 5) Corroborate external acknowledgement or counterparty evidence where applicable. 6) Record every exception under the linked observation rule.</x:v>
      </x:c>
      <x:c r="J49" s="305" t="str">
        <x:v>Design adequacy + operating effectiveness</x:v>
      </x:c>
      <x:c r="K49" s="305" t="str">
        <x:v>Inspection of constitution, approvals, minutes and action closure; inquiry only as corroboration</x:v>
      </x:c>
      <x:c r="L49" s="305" t="str">
        <x:v>All prescribed reporting periods and every statutory item due in the audit period</x:v>
      </x:c>
      <x:c r="M49" s="305" t="str">
        <x:v>Test 100% of statutory submissions/meetings due in scope; where the underlying operation is high-volume, reconcile the population and sample across periods plus all exceptions.</x:v>
      </x:c>
      <x:c r="N49" s="305" t="str">
        <x:v>Annual review / on change</x:v>
      </x:c>
      <x:c r="O49" s="305" t="str">
        <x:v>Company Secretary / Board or Committee Secretariat</x:v>
      </x:c>
      <x:c r="P49" s="305" t="str">
        <x:v>Secretarial or committee support team</x:v>
      </x:c>
      <x:c r="Q49" s="305" t="str">
        <x:v>Company Secretary / Compliance Officer plus approving Board or committee</x:v>
      </x:c>
      <x:c r="R49" s="305" t="n">
        <x:f>COUNTIF('P3 Evidence Requirements'!$B$5:$B$348,A49)</x:f>
        <x:v>2</x:v>
      </x:c>
      <x:c r="S49" s="305" t="n">
        <x:f>COUNTIF('P3 Observation Rules'!$B$5:$B$176,A49)</x:f>
        <x:v>1</x:v>
      </x:c>
      <x:c r="T49" s="305" t="n">
        <x:f>COUNTIF('P3 Operational Calendar'!$B$5:$B$176,A49)</x:f>
        <x:v>1</x:v>
      </x:c>
      <x:c r="U49" s="305" t="str">
        <x:f>IF(COUNTIF('P2 Atomic Provisions'!$A$5:$A$176,B49)=1,"YES","NO")</x:f>
        <x:v>YES</x:v>
      </x:c>
      <x:c r="V49" s="305" t="str">
        <x:f>IF(COUNTIF($A$5:$A$176,A49)&gt;1,"DUPLICATE","")</x:f>
      </x:c>
      <x:c r="W49" s="305" t="str">
        <x:f>IF(COUNTIF($B$5:$B$176,B49)&gt;1,"DUPLICATE","")</x:f>
      </x:c>
      <x:c r="X49" s="305" t="str">
        <x:v>P3 VALIDATED</x:v>
      </x:c>
      <x:c r="Y49" s="305" t="str">
        <x:v>NOT TESTED — COMPANY EVIDENCE REQUIRED</x:v>
      </x:c>
      <x:c r="Z49" s="305" t="str">
        <x:v>https://www.sebi.gov.in/legal/regulations/jul-2026/securities-and-exchange-board-of-india-listing-obligations-and-disclosure-requirements-regulations-2015-last-amended-on-july-14-2026-_102974.html</x:v>
      </x:c>
    </x:row>
    <x:row r="50" ht="50" customHeight="1">
      <x:c r="A50" s="305" t="str">
        <x:v>CAP-LAW053|Reg. 44|AP01</x:v>
      </x:c>
      <x:c r="B50" s="305" t="str">
        <x:v>CAP-LAW053|Reg. 44</x:v>
      </x:c>
      <x:c r="C50" s="305" t="str">
        <x:v>CAP-LAW053</x:v>
      </x:c>
      <x:c r="D50" s="305" t="str">
        <x:v>Reg. 44</x:v>
      </x:c>
      <x:c r="E50" s="305" t="str">
        <x:v>Shareholder meeting</x:v>
      </x:c>
      <x:c r="F50" s="305" t="str">
        <x:v>GATE|EQUITY_MAIN or GATE|EQUITY_SME</x:v>
      </x:c>
      <x:c r="G50" s="305" t="str">
        <x:v>Listed entity</x:v>
      </x:c>
      <x:c r="H50" s="305" t="str">
        <x:v>Confirm that the applicable duty holder has designed and operated controls to satisfy CAP-LAW053 Reg. 44: Provide voting facilities and disclose voting results in the prescribed form.</x:v>
      </x:c>
      <x:c r="I50"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Arrange voting and file results with report. 5) Corroborate external acknowledgement or counterparty evidence where applicable. 6) Record every exception under the linked observation rule.</x:v>
      </x:c>
      <x:c r="J50" s="305" t="str">
        <x:v>Design adequacy + operating effectiveness</x:v>
      </x:c>
      <x:c r="K50" s="305" t="str">
        <x:v>Inspection, population reconciliation, reperformance and external corroboration where available</x:v>
      </x:c>
      <x:c r="L50" s="305" t="str">
        <x:v>All triggering events and all resulting approvals, filings, payments, communications or service cases</x:v>
      </x:c>
      <x:c r="M50" s="305" t="str">
        <x:v>Test 100% of low-volume statutory events; for high-volume operations, reconcile the full population, use a documented risk-based sample, and test every exception.</x:v>
      </x:c>
      <x:c r="N50" s="305" t="str">
        <x:v>At each voting event</x:v>
      </x:c>
      <x:c r="O50" s="305" t="str">
        <x:v>Company Secretary / Compliance Officer</x:v>
      </x:c>
      <x:c r="P50" s="305" t="str">
        <x:v>Assigned compliance process team</x:v>
      </x:c>
      <x:c r="Q50" s="305" t="str">
        <x:v>Company Secretary / Compliance Officer or delegated independent reviewer</x:v>
      </x:c>
      <x:c r="R50" s="305" t="n">
        <x:f>COUNTIF('P3 Evidence Requirements'!$B$5:$B$348,A50)</x:f>
        <x:v>2</x:v>
      </x:c>
      <x:c r="S50" s="305" t="n">
        <x:f>COUNTIF('P3 Observation Rules'!$B$5:$B$176,A50)</x:f>
        <x:v>1</x:v>
      </x:c>
      <x:c r="T50" s="305" t="n">
        <x:f>COUNTIF('P3 Operational Calendar'!$B$5:$B$176,A50)</x:f>
        <x:v>1</x:v>
      </x:c>
      <x:c r="U50" s="305" t="str">
        <x:f>IF(COUNTIF('P2 Atomic Provisions'!$A$5:$A$176,B50)=1,"YES","NO")</x:f>
        <x:v>YES</x:v>
      </x:c>
      <x:c r="V50" s="305" t="str">
        <x:f>IF(COUNTIF($A$5:$A$176,A50)&gt;1,"DUPLICATE","")</x:f>
      </x:c>
      <x:c r="W50" s="305" t="str">
        <x:f>IF(COUNTIF($B$5:$B$176,B50)&gt;1,"DUPLICATE","")</x:f>
      </x:c>
      <x:c r="X50" s="305" t="str">
        <x:v>P3 VALIDATED</x:v>
      </x:c>
      <x:c r="Y50" s="305" t="str">
        <x:v>NOT TESTED — COMPANY EVIDENCE REQUIRED</x:v>
      </x:c>
      <x:c r="Z50" s="305" t="str">
        <x:v>https://www.sebi.gov.in/legal/regulations/jul-2026/securities-and-exchange-board-of-india-listing-obligations-and-disclosure-requirements-regulations-2015-last-amended-on-july-14-2026-_102974.html</x:v>
      </x:c>
    </x:row>
    <x:row r="51" ht="50" customHeight="1">
      <x:c r="A51" s="305" t="str">
        <x:v>CAP-LAW053|Reg. 45|AP01</x:v>
      </x:c>
      <x:c r="B51" s="305" t="str">
        <x:v>CAP-LAW053|Reg. 45</x:v>
      </x:c>
      <x:c r="C51" s="305" t="str">
        <x:v>CAP-LAW053</x:v>
      </x:c>
      <x:c r="D51" s="305" t="str">
        <x:v>Reg. 45</x:v>
      </x:c>
      <x:c r="E51" s="305" t="str">
        <x:v>Corporate action</x:v>
      </x:c>
      <x:c r="F51" s="305" t="str">
        <x:v>GATE|EQUITY_MAIN or GATE|EQUITY_SME</x:v>
      </x:c>
      <x:c r="G51" s="305" t="str">
        <x:v>Listed entity</x:v>
      </x:c>
      <x:c r="H51" s="305" t="str">
        <x:v>Confirm that the applicable duty holder has designed and operated controls to satisfy CAP-LAW053 Reg. 45: Comply with conditions for a change in name by the listed entity.</x:v>
      </x:c>
      <x:c r="I51"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eligibility and include required certificate/disclosures. 5) Corroborate external acknowledgement or counterparty evidence where applicable. 6) Record every exception under the linked observation rule.</x:v>
      </x:c>
      <x:c r="J51" s="305" t="str">
        <x:v>Design adequacy + operating effectiveness</x:v>
      </x:c>
      <x:c r="K51" s="305" t="str">
        <x:v>Inspection, population reconciliation, reperformance and external corroboration where available</x:v>
      </x:c>
      <x:c r="L51" s="305" t="str">
        <x:v>All triggering events and all resulting approvals, filings, payments, communications or service cases</x:v>
      </x:c>
      <x:c r="M51" s="305" t="str">
        <x:v>Test 100% of low-volume statutory events; for high-volume operations, reconcile the full population, use a documented risk-based sample, and test every exception.</x:v>
      </x:c>
      <x:c r="N51" s="305" t="str">
        <x:v>Before/at name-change approval</x:v>
      </x:c>
      <x:c r="O51" s="305" t="str">
        <x:v>Company Secretary / Compliance Officer</x:v>
      </x:c>
      <x:c r="P51" s="305" t="str">
        <x:v>Assigned compliance process team</x:v>
      </x:c>
      <x:c r="Q51" s="305" t="str">
        <x:v>Company Secretary / Compliance Officer or delegated independent reviewer</x:v>
      </x:c>
      <x:c r="R51" s="305" t="n">
        <x:f>COUNTIF('P3 Evidence Requirements'!$B$5:$B$348,A51)</x:f>
        <x:v>2</x:v>
      </x:c>
      <x:c r="S51" s="305" t="n">
        <x:f>COUNTIF('P3 Observation Rules'!$B$5:$B$176,A51)</x:f>
        <x:v>1</x:v>
      </x:c>
      <x:c r="T51" s="305" t="n">
        <x:f>COUNTIF('P3 Operational Calendar'!$B$5:$B$176,A51)</x:f>
        <x:v>1</x:v>
      </x:c>
      <x:c r="U51" s="305" t="str">
        <x:f>IF(COUNTIF('P2 Atomic Provisions'!$A$5:$A$176,B51)=1,"YES","NO")</x:f>
        <x:v>YES</x:v>
      </x:c>
      <x:c r="V51" s="305" t="str">
        <x:f>IF(COUNTIF($A$5:$A$176,A51)&gt;1,"DUPLICATE","")</x:f>
      </x:c>
      <x:c r="W51" s="305" t="str">
        <x:f>IF(COUNTIF($B$5:$B$176,B51)&gt;1,"DUPLICATE","")</x:f>
      </x:c>
      <x:c r="X51" s="305" t="str">
        <x:v>P3 VALIDATED</x:v>
      </x:c>
      <x:c r="Y51" s="305" t="str">
        <x:v>NOT TESTED — COMPANY EVIDENCE REQUIRED</x:v>
      </x:c>
      <x:c r="Z51" s="305" t="str">
        <x:v>https://www.sebi.gov.in/legal/regulations/jul-2026/securities-and-exchange-board-of-india-listing-obligations-and-disclosure-requirements-regulations-2015-last-amended-on-july-14-2026-_102974.html</x:v>
      </x:c>
    </x:row>
    <x:row r="52" ht="50" customHeight="1">
      <x:c r="A52" s="305" t="str">
        <x:v>CAP-LAW053|Reg. 46|AP01</x:v>
      </x:c>
      <x:c r="B52" s="305" t="str">
        <x:v>CAP-LAW053|Reg. 46</x:v>
      </x:c>
      <x:c r="C52" s="305" t="str">
        <x:v>CAP-LAW053</x:v>
      </x:c>
      <x:c r="D52" s="305" t="str">
        <x:v>Reg. 46</x:v>
      </x:c>
      <x:c r="E52" s="305" t="str">
        <x:v>Website disclosure</x:v>
      </x:c>
      <x:c r="F52" s="305" t="str">
        <x:v>GATE|EQUITY_MAIN or GATE|EQUITY_SME</x:v>
      </x:c>
      <x:c r="G52" s="305" t="str">
        <x:v>Listed entity</x:v>
      </x:c>
      <x:c r="H52" s="305" t="str">
        <x:v>Confirm that the applicable duty holder has designed and operated controls to satisfy CAP-LAW053 Reg. 46: Maintain and update the listed entity website with prescribed information.</x:v>
      </x:c>
      <x:c r="I52"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a controlled website-content register and archive. 5) Corroborate external acknowledgement or counterparty evidence where applicable. 6) Record every exception under the linked observation rule.</x:v>
      </x:c>
      <x:c r="J52" s="305" t="str">
        <x:v>Design adequacy + operating effectiveness</x:v>
      </x:c>
      <x:c r="K52" s="305" t="str">
        <x:v>Inspection, population reconciliation, reperformance and external corroboration where available</x:v>
      </x:c>
      <x:c r="L52" s="305" t="str">
        <x:v>Full control-period population, including all alerts, changes, overrides, breaches and remediation items</x:v>
      </x:c>
      <x:c r="M52" s="305" t="str">
        <x:v>Inspect control design and evidence across the full period; test each scheduled control occurrence and 100% of breaches, overrides, vacancies and regulatory exceptions.</x:v>
      </x:c>
      <x:c r="N52" s="305" t="str">
        <x:v>Continuous; prompt updates</x:v>
      </x:c>
      <x:c r="O52" s="305" t="str">
        <x:v>Company Secretary / Disclosure and Website Owner</x:v>
      </x:c>
      <x:c r="P52" s="305" t="str">
        <x:v>Disclosure owner and authorised website publisher</x:v>
      </x:c>
      <x:c r="Q52" s="305" t="str">
        <x:v>Company Secretary / Compliance Officer or delegated independent reviewer</x:v>
      </x:c>
      <x:c r="R52" s="305" t="n">
        <x:f>COUNTIF('P3 Evidence Requirements'!$B$5:$B$348,A52)</x:f>
        <x:v>2</x:v>
      </x:c>
      <x:c r="S52" s="305" t="n">
        <x:f>COUNTIF('P3 Observation Rules'!$B$5:$B$176,A52)</x:f>
        <x:v>1</x:v>
      </x:c>
      <x:c r="T52" s="305" t="n">
        <x:f>COUNTIF('P3 Operational Calendar'!$B$5:$B$176,A52)</x:f>
        <x:v>1</x:v>
      </x:c>
      <x:c r="U52" s="305" t="str">
        <x:f>IF(COUNTIF('P2 Atomic Provisions'!$A$5:$A$176,B52)=1,"YES","NO")</x:f>
        <x:v>YES</x:v>
      </x:c>
      <x:c r="V52" s="305" t="str">
        <x:f>IF(COUNTIF($A$5:$A$176,A52)&gt;1,"DUPLICATE","")</x:f>
      </x:c>
      <x:c r="W52" s="305" t="str">
        <x:f>IF(COUNTIF($B$5:$B$176,B52)&gt;1,"DUPLICATE","")</x:f>
      </x:c>
      <x:c r="X52" s="305" t="str">
        <x:v>P3 VALIDATED</x:v>
      </x:c>
      <x:c r="Y52" s="305" t="str">
        <x:v>NOT TESTED — COMPANY EVIDENCE REQUIRED</x:v>
      </x:c>
      <x:c r="Z52" s="305" t="str">
        <x:v>https://www.sebi.gov.in/legal/regulations/jul-2026/securities-and-exchange-board-of-india-listing-obligations-and-disclosure-requirements-regulations-2015-last-amended-on-july-14-2026-_102974.html</x:v>
      </x:c>
    </x:row>
    <x:row r="53" ht="50" customHeight="1">
      <x:c r="A53" s="305" t="str">
        <x:v>CAP-LAW053|Reg. 47|AP01</x:v>
      </x:c>
      <x:c r="B53" s="305" t="str">
        <x:v>CAP-LAW053|Reg. 47</x:v>
      </x:c>
      <x:c r="C53" s="305" t="str">
        <x:v>CAP-LAW053</x:v>
      </x:c>
      <x:c r="D53" s="305" t="str">
        <x:v>Reg. 47</x:v>
      </x:c>
      <x:c r="E53" s="305" t="str">
        <x:v>Public notice</x:v>
      </x:c>
      <x:c r="F53" s="305" t="str">
        <x:v>GATE|EQUITY_MAIN or GATE|EQUITY_SME</x:v>
      </x:c>
      <x:c r="G53" s="305" t="str">
        <x:v>Listed entity</x:v>
      </x:c>
      <x:c r="H53" s="305" t="str">
        <x:v>Confirm that the applicable duty holder has designed and operated controls to satisfy CAP-LAW053 Reg. 47: Publish prescribed advertisements in newspapers where required.</x:v>
      </x:c>
      <x:c r="I53"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Publish and retain full-page evidence and invoices. 5) Corroborate external acknowledgement or counterparty evidence where applicable. 6) Record every exception under the linked observation rule.</x:v>
      </x:c>
      <x:c r="J53" s="305" t="str">
        <x:v>Design adequacy + operating effectiveness</x:v>
      </x:c>
      <x:c r="K53" s="305" t="str">
        <x:v>Inspection, population reconciliation, reperformance and external corroboration where available</x:v>
      </x:c>
      <x:c r="L53" s="305" t="str">
        <x:v>All scheduled control occurrences plus every triggering event, exception, override and breach</x:v>
      </x:c>
      <x:c r="M53" s="305" t="str">
        <x:v>Inspect control design and evidence across the full period; test each scheduled control occurrence and 100% of breaches, overrides, vacancies and regulatory exceptions.</x:v>
      </x:c>
      <x:c r="N53" s="305" t="str">
        <x:v>Event-based / periodic as specified</x:v>
      </x:c>
      <x:c r="O53" s="305" t="str">
        <x:v>Company Secretary / Compliance Officer / Process Owner</x:v>
      </x:c>
      <x:c r="P53" s="305" t="str">
        <x:v>Assigned compliance process team</x:v>
      </x:c>
      <x:c r="Q53" s="305" t="str">
        <x:v>Company Secretary / Compliance Officer or delegated independent reviewer</x:v>
      </x:c>
      <x:c r="R53" s="305" t="n">
        <x:f>COUNTIF('P3 Evidence Requirements'!$B$5:$B$348,A53)</x:f>
        <x:v>2</x:v>
      </x:c>
      <x:c r="S53" s="305" t="n">
        <x:f>COUNTIF('P3 Observation Rules'!$B$5:$B$176,A53)</x:f>
        <x:v>1</x:v>
      </x:c>
      <x:c r="T53" s="305" t="n">
        <x:f>COUNTIF('P3 Operational Calendar'!$B$5:$B$176,A53)</x:f>
        <x:v>1</x:v>
      </x:c>
      <x:c r="U53" s="305" t="str">
        <x:f>IF(COUNTIF('P2 Atomic Provisions'!$A$5:$A$176,B53)=1,"YES","NO")</x:f>
        <x:v>YES</x:v>
      </x:c>
      <x:c r="V53" s="305" t="str">
        <x:f>IF(COUNTIF($A$5:$A$176,A53)&gt;1,"DUPLICATE","")</x:f>
      </x:c>
      <x:c r="W53" s="305" t="str">
        <x:f>IF(COUNTIF($B$5:$B$176,B53)&gt;1,"DUPLICATE","")</x:f>
      </x:c>
      <x:c r="X53" s="305" t="str">
        <x:v>P3 VALIDATED</x:v>
      </x:c>
      <x:c r="Y53" s="305" t="str">
        <x:v>NOT TESTED — COMPANY EVIDENCE REQUIRED</x:v>
      </x:c>
      <x:c r="Z53" s="305" t="str">
        <x:v>https://www.sebi.gov.in/legal/regulations/jul-2026/securities-and-exchange-board-of-india-listing-obligations-and-disclosure-requirements-regulations-2015-last-amended-on-july-14-2026-_102974.html</x:v>
      </x:c>
    </x:row>
    <x:row r="54" ht="50" customHeight="1">
      <x:c r="A54" s="305" t="str">
        <x:v>CAP-LAW083|Ch. II|AP01</x:v>
      </x:c>
      <x:c r="B54" s="305" t="str">
        <x:v>CAP-LAW083|Ch. II</x:v>
      </x:c>
      <x:c r="C54" s="305" t="str">
        <x:v>CAP-LAW083</x:v>
      </x:c>
      <x:c r="D54" s="305" t="str">
        <x:v>Ch. II</x:v>
      </x:c>
      <x:c r="E54" s="305" t="str">
        <x:v>Shareholding</x:v>
      </x:c>
      <x:c r="F54" s="305" t="str">
        <x:v>GATE|EQUITY_MAIN or GATE|EQUITY_SME</x:v>
      </x:c>
      <x:c r="G54" s="305" t="str">
        <x:v>Listed entity</x:v>
      </x:c>
      <x:c r="H54" s="305" t="str">
        <x:v>Confirm that the applicable duty holder has designed and operated controls to satisfy CAP-LAW083 Ch. II: Use the current prescribed shareholding-pattern forms and filing instructions.</x:v>
      </x:c>
      <x:c r="I54"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Prepare the filing using the master-circular form and validations. 5) Corroborate external acknowledgement or counterparty evidence where applicable. 6) Record every exception under the linked observation rule.</x:v>
      </x:c>
      <x:c r="J54" s="305" t="str">
        <x:v>Design adequacy + operating effectiveness</x:v>
      </x:c>
      <x:c r="K54" s="305" t="str">
        <x:v>Inspection, population reconciliation, reperformance and external corroboration where available</x:v>
      </x:c>
      <x:c r="L54" s="305" t="str">
        <x:v>All triggering events and all resulting approvals, filings, payments, communications or service cases</x:v>
      </x:c>
      <x:c r="M54" s="305" t="str">
        <x:v>Test 100% of low-volume statutory events; for high-volume operations, reconcile the full population, use a documented risk-based sample, and test every exception.</x:v>
      </x:c>
      <x:c r="N54" s="305" t="str">
        <x:v>At each Reg. 31 filing</x:v>
      </x:c>
      <x:c r="O54" s="305" t="str">
        <x:v>Company Secretary / Compliance Officer</x:v>
      </x:c>
      <x:c r="P54" s="305" t="str">
        <x:v>Assigned compliance process team</x:v>
      </x:c>
      <x:c r="Q54" s="305" t="str">
        <x:v>Company Secretary / Compliance Officer or delegated independent reviewer</x:v>
      </x:c>
      <x:c r="R54" s="305" t="n">
        <x:f>COUNTIF('P3 Evidence Requirements'!$B$5:$B$348,A54)</x:f>
        <x:v>2</x:v>
      </x:c>
      <x:c r="S54" s="305" t="n">
        <x:f>COUNTIF('P3 Observation Rules'!$B$5:$B$176,A54)</x:f>
        <x:v>1</x:v>
      </x:c>
      <x:c r="T54" s="305" t="n">
        <x:f>COUNTIF('P3 Operational Calendar'!$B$5:$B$176,A54)</x:f>
        <x:v>1</x:v>
      </x:c>
      <x:c r="U54" s="305" t="str">
        <x:f>IF(COUNTIF('P2 Atomic Provisions'!$A$5:$A$176,B54)=1,"YES","NO")</x:f>
        <x:v>YES</x:v>
      </x:c>
      <x:c r="V54" s="305" t="str">
        <x:f>IF(COUNTIF($A$5:$A$176,A54)&gt;1,"DUPLICATE","")</x:f>
      </x:c>
      <x:c r="W54" s="305" t="str">
        <x:f>IF(COUNTIF($B$5:$B$176,B54)&gt;1,"DUPLICATE","")</x:f>
      </x:c>
      <x:c r="X54" s="305" t="str">
        <x:v>P3 VALIDATED</x:v>
      </x:c>
      <x:c r="Y54" s="305" t="str">
        <x:v>NOT TESTED — COMPANY EVIDENCE REQUIRED</x:v>
      </x:c>
      <x:c r="Z54" s="305" t="str">
        <x:v>https://www.sebi.gov.in/legal/master-circulars/jan-2026/master-circular-for-compliance-with-the-provisions-of-the-securities-and-exchange-board-of-india-listing-obligations-and-disclosure-requirements-regulations-2015-by-listed-entities_99432.html</x:v>
      </x:c>
    </x:row>
    <x:row r="55" ht="50" customHeight="1">
      <x:c r="A55" s="305" t="str">
        <x:v>CAP-LAW083|RPT chapter|AP01</x:v>
      </x:c>
      <x:c r="B55" s="305" t="str">
        <x:v>CAP-LAW083|RPT chapter</x:v>
      </x:c>
      <x:c r="C55" s="305" t="str">
        <x:v>CAP-LAW083</x:v>
      </x:c>
      <x:c r="D55" s="305" t="str">
        <x:v>RPT chapter</x:v>
      </x:c>
      <x:c r="E55" s="305" t="str">
        <x:v>Related parties</x:v>
      </x:c>
      <x:c r="F55" s="305" t="str">
        <x:v>GATE|EQUITY_MAIN or GATE|HVDLE</x:v>
      </x:c>
      <x:c r="G55" s="305" t="str">
        <x:v>Listed entity</x:v>
      </x:c>
      <x:c r="H55" s="305" t="str">
        <x:v>Confirm that the applicable duty holder has designed and operated controls to satisfy CAP-LAW083 RPT chapter: Use the current related-party transaction disclosure format and operational instructions.</x:v>
      </x:c>
      <x:c r="I55"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and file the prescribed RPT return. 5) Corroborate external acknowledgement or counterparty evidence where applicable. 6) Record every exception under the linked observation rule.</x:v>
      </x:c>
      <x:c r="J55" s="305" t="str">
        <x:v>Design adequacy + operating effectiveness</x:v>
      </x:c>
      <x:c r="K55" s="305" t="str">
        <x:v>Inspection of constitution, approvals, minutes and action closure; inquiry only as corroboration</x:v>
      </x:c>
      <x:c r="L55" s="305" t="str">
        <x:v>All prescribed reporting periods and every statutory item due in the audit period</x:v>
      </x:c>
      <x:c r="M55" s="305" t="str">
        <x:v>Test 100% of statutory submissions/meetings due in scope; where the underlying operation is high-volume, reconcile the population and sample across periods plus all exceptions.</x:v>
      </x:c>
      <x:c r="N55" s="305" t="str">
        <x:v>Periodic as prescribed</x:v>
      </x:c>
      <x:c r="O55" s="305" t="str">
        <x:v>Company Secretary / Board or Committee Secretariat</x:v>
      </x:c>
      <x:c r="P55" s="305" t="str">
        <x:v>Secretarial or committee support team</x:v>
      </x:c>
      <x:c r="Q55" s="305" t="str">
        <x:v>Compliance Officer plus Audit Committee / Board where prescribed</x:v>
      </x:c>
      <x:c r="R55" s="305" t="n">
        <x:f>COUNTIF('P3 Evidence Requirements'!$B$5:$B$348,A55)</x:f>
        <x:v>2</x:v>
      </x:c>
      <x:c r="S55" s="305" t="n">
        <x:f>COUNTIF('P3 Observation Rules'!$B$5:$B$176,A55)</x:f>
        <x:v>1</x:v>
      </x:c>
      <x:c r="T55" s="305" t="n">
        <x:f>COUNTIF('P3 Operational Calendar'!$B$5:$B$176,A55)</x:f>
        <x:v>1</x:v>
      </x:c>
      <x:c r="U55" s="305" t="str">
        <x:f>IF(COUNTIF('P2 Atomic Provisions'!$A$5:$A$176,B55)=1,"YES","NO")</x:f>
        <x:v>YES</x:v>
      </x:c>
      <x:c r="V55" s="305" t="str">
        <x:f>IF(COUNTIF($A$5:$A$176,A55)&gt;1,"DUPLICATE","")</x:f>
      </x:c>
      <x:c r="W55" s="305" t="str">
        <x:f>IF(COUNTIF($B$5:$B$176,B55)&gt;1,"DUPLICATE","")</x:f>
      </x:c>
      <x:c r="X55" s="305" t="str">
        <x:v>P3 VALIDATED</x:v>
      </x:c>
      <x:c r="Y55" s="305" t="str">
        <x:v>NOT TESTED — COMPANY EVIDENCE REQUIRED</x:v>
      </x:c>
      <x:c r="Z55" s="305" t="str">
        <x:v>https://www.sebi.gov.in/legal/master-circulars/jan-2026/master-circular-for-compliance-with-the-provisions-of-the-securities-and-exchange-board-of-india-listing-obligations-and-disclosure-requirements-regulations-2015-by-listed-entities_99432.html</x:v>
      </x:c>
    </x:row>
    <x:row r="56" ht="50" customHeight="1">
      <x:c r="A56" s="305" t="str">
        <x:v>CAP-LAW083|BRSR chapter|AP01</x:v>
      </x:c>
      <x:c r="B56" s="305" t="str">
        <x:v>CAP-LAW083|BRSR chapter</x:v>
      </x:c>
      <x:c r="C56" s="305" t="str">
        <x:v>CAP-LAW083</x:v>
      </x:c>
      <x:c r="D56" s="305" t="str">
        <x:v>BRSR chapter</x:v>
      </x:c>
      <x:c r="E56" s="305" t="str">
        <x:v>Sustainability reporting</x:v>
      </x:c>
      <x:c r="F56" s="305" t="str">
        <x:v>GATE|EQUITY_MAIN</x:v>
      </x:c>
      <x:c r="G56" s="305" t="str">
        <x:v>Listed entity</x:v>
      </x:c>
      <x:c r="H56" s="305" t="str">
        <x:v>Confirm that the applicable duty holder has designed and operated controls to satisfy CAP-LAW083 BRSR chapter: Prepare BRSR and BRSR Core disclosures and assurance/assessment where the applicability test is met.</x:v>
      </x:c>
      <x:c r="I56" s="305" t="str">
        <x:v>1) Evidence the activation gate (GATE|EQUITY_MAIN)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applicability, data owners, review and annual-report inclusion. 5) Corroborate external acknowledgement or counterparty evidence where applicable. 6) Record every exception under the linked observation rule.</x:v>
      </x:c>
      <x:c r="J56" s="305" t="str">
        <x:v>Design adequacy + operating effectiveness</x:v>
      </x:c>
      <x:c r="K56" s="305" t="str">
        <x:v>Inspection, source-to-report reconciliation, recalculation and filing corroboration</x:v>
      </x:c>
      <x:c r="L56" s="305" t="str">
        <x:v>All prescribed reporting periods and every statutory item due in the audit period</x:v>
      </x:c>
      <x:c r="M56" s="305" t="str">
        <x:v>Test 100% of statutory submissions/meetings due in scope; where the underlying operation is high-volume, reconcile the population and sample across periods plus all exceptions.</x:v>
      </x:c>
      <x:c r="N56" s="305" t="str">
        <x:v>Annual</x:v>
      </x:c>
      <x:c r="O56" s="305" t="str">
        <x:v>CFO / Company Secretary / Reporting Owner</x:v>
      </x:c>
      <x:c r="P56" s="305" t="str">
        <x:v>Finance, sustainability or reporting team</x:v>
      </x:c>
      <x:c r="Q56" s="305" t="str">
        <x:v>Company Secretary / Compliance Officer or delegated independent reviewer</x:v>
      </x:c>
      <x:c r="R56" s="305" t="n">
        <x:f>COUNTIF('P3 Evidence Requirements'!$B$5:$B$348,A56)</x:f>
        <x:v>2</x:v>
      </x:c>
      <x:c r="S56" s="305" t="n">
        <x:f>COUNTIF('P3 Observation Rules'!$B$5:$B$176,A56)</x:f>
        <x:v>1</x:v>
      </x:c>
      <x:c r="T56" s="305" t="n">
        <x:f>COUNTIF('P3 Operational Calendar'!$B$5:$B$176,A56)</x:f>
        <x:v>1</x:v>
      </x:c>
      <x:c r="U56" s="305" t="str">
        <x:f>IF(COUNTIF('P2 Atomic Provisions'!$A$5:$A$176,B56)=1,"YES","NO")</x:f>
        <x:v>YES</x:v>
      </x:c>
      <x:c r="V56" s="305" t="str">
        <x:f>IF(COUNTIF($A$5:$A$176,A56)&gt;1,"DUPLICATE","")</x:f>
      </x:c>
      <x:c r="W56" s="305" t="str">
        <x:f>IF(COUNTIF($B$5:$B$176,B56)&gt;1,"DUPLICATE","")</x:f>
      </x:c>
      <x:c r="X56" s="305" t="str">
        <x:v>P3 VALIDATED</x:v>
      </x:c>
      <x:c r="Y56" s="305" t="str">
        <x:v>NOT TESTED — COMPANY EVIDENCE REQUIRED</x:v>
      </x:c>
      <x:c r="Z56" s="305" t="str">
        <x:v>https://www.sebi.gov.in/legal/master-circulars/jan-2026/master-circular-for-compliance-with-the-provisions-of-the-securities-and-exchange-board-of-india-listing-obligations-and-disclosure-requirements-regulations-2015-by-listed-entities_99432.html</x:v>
      </x:c>
    </x:row>
    <x:row r="57" ht="50" customHeight="1">
      <x:c r="A57" s="305" t="str">
        <x:v>CAP-LAW083|Material-event chapter|AP01</x:v>
      </x:c>
      <x:c r="B57" s="305" t="str">
        <x:v>CAP-LAW083|Material-event chapter</x:v>
      </x:c>
      <x:c r="C57" s="305" t="str">
        <x:v>CAP-LAW083</x:v>
      </x:c>
      <x:c r="D57" s="305" t="str">
        <x:v>Material-event chapter</x:v>
      </x:c>
      <x:c r="E57" s="305" t="str">
        <x:v>Continuous disclosure</x:v>
      </x:c>
      <x:c r="F57" s="305" t="str">
        <x:v>GATE|EQUITY_MAIN or GATE|EQUITY_SME</x:v>
      </x:c>
      <x:c r="G57" s="305" t="str">
        <x:v>Listed entity</x:v>
      </x:c>
      <x:c r="H57" s="305" t="str">
        <x:v>Confirm that the applicable duty holder has designed and operated controls to satisfy CAP-LAW083 Material-event chapter: Use prescribed details, formats and operational guidance for material-event, default, auditor-resignation and related disclosures.</x:v>
      </x:c>
      <x:c r="I57"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Attach the required particulars and evidence to each exchange filing. 5) Corroborate external acknowledgement or counterparty evidence where applicable. 6) Record every exception under the linked observation rule.</x:v>
      </x:c>
      <x:c r="J57" s="305" t="str">
        <x:v>Design adequacy + operating effectiveness</x:v>
      </x:c>
      <x:c r="K57" s="305" t="str">
        <x:v>Inspection, population reconciliation, reperformance and external corroboration where available</x:v>
      </x:c>
      <x:c r="L57" s="305" t="str">
        <x:v>All triggering events and all resulting approvals, filings, payments, communications or service cases</x:v>
      </x:c>
      <x:c r="M57" s="305" t="str">
        <x:v>Test 100% of low-volume statutory events; for high-volume operations, reconcile the full population, use a documented risk-based sample, and test every exception.</x:v>
      </x:c>
      <x:c r="N57" s="305" t="str">
        <x:v>At event and updates</x:v>
      </x:c>
      <x:c r="O57" s="305" t="str">
        <x:v>Company Secretary / Compliance Officer</x:v>
      </x:c>
      <x:c r="P57" s="305" t="str">
        <x:v>Assigned compliance process team</x:v>
      </x:c>
      <x:c r="Q57" s="305" t="str">
        <x:v>Company Secretary / Compliance Officer or delegated independent reviewer</x:v>
      </x:c>
      <x:c r="R57" s="305" t="n">
        <x:f>COUNTIF('P3 Evidence Requirements'!$B$5:$B$348,A57)</x:f>
        <x:v>2</x:v>
      </x:c>
      <x:c r="S57" s="305" t="n">
        <x:f>COUNTIF('P3 Observation Rules'!$B$5:$B$176,A57)</x:f>
        <x:v>1</x:v>
      </x:c>
      <x:c r="T57" s="305" t="n">
        <x:f>COUNTIF('P3 Operational Calendar'!$B$5:$B$176,A57)</x:f>
        <x:v>1</x:v>
      </x:c>
      <x:c r="U57" s="305" t="str">
        <x:f>IF(COUNTIF('P2 Atomic Provisions'!$A$5:$A$176,B57)=1,"YES","NO")</x:f>
        <x:v>YES</x:v>
      </x:c>
      <x:c r="V57" s="305" t="str">
        <x:f>IF(COUNTIF($A$5:$A$176,A57)&gt;1,"DUPLICATE","")</x:f>
      </x:c>
      <x:c r="W57" s="305" t="str">
        <x:f>IF(COUNTIF($B$5:$B$176,B57)&gt;1,"DUPLICATE","")</x:f>
      </x:c>
      <x:c r="X57" s="305" t="str">
        <x:v>P3 VALIDATED</x:v>
      </x:c>
      <x:c r="Y57" s="305" t="str">
        <x:v>NOT TESTED — COMPANY EVIDENCE REQUIRED</x:v>
      </x:c>
      <x:c r="Z57" s="305" t="str">
        <x:v>https://www.sebi.gov.in/legal/master-circulars/jan-2026/master-circular-for-compliance-with-the-provisions-of-the-securities-and-exchange-board-of-india-listing-obligations-and-disclosure-requirements-regulations-2015-by-listed-entities_99432.html</x:v>
      </x:c>
    </x:row>
    <x:row r="58" ht="50" customHeight="1">
      <x:c r="A58" s="305" t="str">
        <x:v>CAP-LAW083|Rumour-verification chapter|AP01</x:v>
      </x:c>
      <x:c r="B58" s="305" t="str">
        <x:v>CAP-LAW083|Rumour-verification chapter</x:v>
      </x:c>
      <x:c r="C58" s="305" t="str">
        <x:v>CAP-LAW083</x:v>
      </x:c>
      <x:c r="D58" s="305" t="str">
        <x:v>Rumour-verification chapter</x:v>
      </x:c>
      <x:c r="E58" s="305" t="str">
        <x:v>Continuous disclosure</x:v>
      </x:c>
      <x:c r="F58" s="305" t="str">
        <x:v>GATE|EQUITY_MAIN</x:v>
      </x:c>
      <x:c r="G58" s="305" t="str">
        <x:v>Listed entity</x:v>
      </x:c>
      <x:c r="H58" s="305" t="str">
        <x:v>Confirm that the applicable duty holder has designed and operated controls to satisfy CAP-LAW083 Rumour-verification chapter: Apply the current rumour-verification framework where the entity falls within the prescribed class.</x:v>
      </x:c>
      <x:c r="I58" s="305" t="str">
        <x:v>1) Evidence the activation gate (GATE|EQUITY_MAIN) and the complete in-scope population. 2) Inspect the control design and responsibility assignment. 3) Reconcile the population for the audit period. 4) Apply the stated sample rule and test authorisation, content, threshold/exemption, timing, filing/delivery and preservation against: Detect eligible rumours, verify facts and disclose confirmation/denial/clarification. 5) Corroborate external acknowledgement or counterparty evidence where applicable. 6) Record every exception under the linked observation rule.</x:v>
      </x:c>
      <x:c r="J58" s="305" t="str">
        <x:v>Design adequacy + operating effectiveness</x:v>
      </x:c>
      <x:c r="K58" s="305" t="str">
        <x:v>Inspection, population reconciliation, reperformance and external corroboration where available</x:v>
      </x:c>
      <x:c r="L58" s="305" t="str">
        <x:v>All triggering events and all resulting approvals, filings, payments, communications or service cases</x:v>
      </x:c>
      <x:c r="M58" s="305" t="str">
        <x:v>Test 100% of low-volume statutory events; for high-volume operations, reconcile the full population, use a documented risk-based sample, and test every exception.</x:v>
      </x:c>
      <x:c r="N58" s="305" t="str">
        <x:v>Within current prescribed period</x:v>
      </x:c>
      <x:c r="O58" s="305" t="str">
        <x:v>Company Secretary / Compliance Officer</x:v>
      </x:c>
      <x:c r="P58" s="305" t="str">
        <x:v>Assigned compliance process team</x:v>
      </x:c>
      <x:c r="Q58" s="305" t="str">
        <x:v>Company Secretary / Compliance Officer or delegated independent reviewer</x:v>
      </x:c>
      <x:c r="R58" s="305" t="n">
        <x:f>COUNTIF('P3 Evidence Requirements'!$B$5:$B$348,A58)</x:f>
        <x:v>2</x:v>
      </x:c>
      <x:c r="S58" s="305" t="n">
        <x:f>COUNTIF('P3 Observation Rules'!$B$5:$B$176,A58)</x:f>
        <x:v>1</x:v>
      </x:c>
      <x:c r="T58" s="305" t="n">
        <x:f>COUNTIF('P3 Operational Calendar'!$B$5:$B$176,A58)</x:f>
        <x:v>1</x:v>
      </x:c>
      <x:c r="U58" s="305" t="str">
        <x:f>IF(COUNTIF('P2 Atomic Provisions'!$A$5:$A$176,B58)=1,"YES","NO")</x:f>
        <x:v>YES</x:v>
      </x:c>
      <x:c r="V58" s="305" t="str">
        <x:f>IF(COUNTIF($A$5:$A$176,A58)&gt;1,"DUPLICATE","")</x:f>
      </x:c>
      <x:c r="W58" s="305" t="str">
        <x:f>IF(COUNTIF($B$5:$B$176,B58)&gt;1,"DUPLICATE","")</x:f>
      </x:c>
      <x:c r="X58" s="305" t="str">
        <x:v>P3 VALIDATED</x:v>
      </x:c>
      <x:c r="Y58" s="305" t="str">
        <x:v>NOT TESTED — COMPANY EVIDENCE REQUIRED</x:v>
      </x:c>
      <x:c r="Z58" s="305" t="str">
        <x:v>https://www.sebi.gov.in/legal/master-circulars/jan-2026/master-circular-for-compliance-with-the-provisions-of-the-securities-and-exchange-board-of-india-listing-obligations-and-disclosure-requirements-regulations-2015-by-listed-entities_99432.html</x:v>
      </x:c>
    </x:row>
    <x:row r="59" ht="50" customHeight="1">
      <x:c r="A59" s="305" t="str">
        <x:v>CAP-LAW083|Integrated Filing chapter|AP01</x:v>
      </x:c>
      <x:c r="B59" s="305" t="str">
        <x:v>CAP-LAW083|Integrated Filing chapter</x:v>
      </x:c>
      <x:c r="C59" s="305" t="str">
        <x:v>CAP-LAW083</x:v>
      </x:c>
      <x:c r="D59" s="305" t="str">
        <x:v>Integrated Filing chapter</x:v>
      </x:c>
      <x:c r="E59" s="305" t="str">
        <x:v>Regulatory filing</x:v>
      </x:c>
      <x:c r="F59" s="305" t="str">
        <x:v>GATE|EQUITY_MAIN or GATE|HVDLE</x:v>
      </x:c>
      <x:c r="G59" s="305" t="str">
        <x:v>Listed entity</x:v>
      </x:c>
      <x:c r="H59" s="305" t="str">
        <x:v>Confirm that the applicable duty holder has designed and operated controls to satisfy CAP-LAW083 Integrated Filing chapter: Submit governance and financial filing components through the current integrated-filing structure.</x:v>
      </x:c>
      <x:c r="I59"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 single filing checklist with component ownership and acknowledgement. 5) Corroborate external acknowledgement or counterparty evidence where applicable. 6) Record every exception under the linked observation rule.</x:v>
      </x:c>
      <x:c r="J59" s="305" t="str">
        <x:v>Design adequacy + operating effectiveness</x:v>
      </x:c>
      <x:c r="K59" s="305" t="str">
        <x:v>Inspection of constitution, approvals, minutes and action closure; inquiry only as corroboration</x:v>
      </x:c>
      <x:c r="L59" s="305" t="str">
        <x:v>All prescribed reporting periods and every statutory item due in the audit period</x:v>
      </x:c>
      <x:c r="M59" s="305" t="str">
        <x:v>Test 100% of statutory submissions/meetings due in scope; where the underlying operation is high-volume, reconcile the population and sample across periods plus all exceptions.</x:v>
      </x:c>
      <x:c r="N59" s="305" t="str">
        <x:v>Periodic as prescribed</x:v>
      </x:c>
      <x:c r="O59" s="305" t="str">
        <x:v>Company Secretary / Board or Committee Secretariat</x:v>
      </x:c>
      <x:c r="P59" s="305" t="str">
        <x:v>Secretarial or committee support team</x:v>
      </x:c>
      <x:c r="Q59" s="305" t="str">
        <x:v>Compliance Officer plus Audit Committee / Board where prescribed</x:v>
      </x:c>
      <x:c r="R59" s="305" t="n">
        <x:f>COUNTIF('P3 Evidence Requirements'!$B$5:$B$348,A59)</x:f>
        <x:v>2</x:v>
      </x:c>
      <x:c r="S59" s="305" t="n">
        <x:f>COUNTIF('P3 Observation Rules'!$B$5:$B$176,A59)</x:f>
        <x:v>1</x:v>
      </x:c>
      <x:c r="T59" s="305" t="n">
        <x:f>COUNTIF('P3 Operational Calendar'!$B$5:$B$176,A59)</x:f>
        <x:v>1</x:v>
      </x:c>
      <x:c r="U59" s="305" t="str">
        <x:f>IF(COUNTIF('P2 Atomic Provisions'!$A$5:$A$176,B59)=1,"YES","NO")</x:f>
        <x:v>YES</x:v>
      </x:c>
      <x:c r="V59" s="305" t="str">
        <x:f>IF(COUNTIF($A$5:$A$176,A59)&gt;1,"DUPLICATE","")</x:f>
      </x:c>
      <x:c r="W59" s="305" t="str">
        <x:f>IF(COUNTIF($B$5:$B$176,B59)&gt;1,"DUPLICATE","")</x:f>
      </x:c>
      <x:c r="X59" s="305" t="str">
        <x:v>P3 VALIDATED</x:v>
      </x:c>
      <x:c r="Y59" s="305" t="str">
        <x:v>NOT TESTED — COMPANY EVIDENCE REQUIRED</x:v>
      </x:c>
      <x:c r="Z59" s="305" t="str">
        <x:v>https://www.sebi.gov.in/legal/master-circulars/jan-2026/master-circular-for-compliance-with-the-provisions-of-the-securities-and-exchange-board-of-india-listing-obligations-and-disclosure-requirements-regulations-2015-by-listed-entities_99432.html</x:v>
      </x:c>
    </x:row>
    <x:row r="60" ht="50" customHeight="1">
      <x:c r="A60" s="305" t="str">
        <x:v>CAP-LAW054|Reg. 3(1)|AP01</x:v>
      </x:c>
      <x:c r="B60" s="305" t="str">
        <x:v>CAP-LAW054|Reg. 3(1)</x:v>
      </x:c>
      <x:c r="C60" s="305" t="str">
        <x:v>CAP-LAW054</x:v>
      </x:c>
      <x:c r="D60" s="305" t="str">
        <x:v>Reg. 3(1)</x:v>
      </x:c>
      <x:c r="E60" s="305" t="str">
        <x:v>Insider trading</x:v>
      </x:c>
      <x:c r="F60" s="305" t="str">
        <x:v>GATE|EQUITY_MAIN or GATE|EQUITY_SME</x:v>
      </x:c>
      <x:c r="G60" s="305" t="str">
        <x:v>Listed entity / insiders</x:v>
      </x:c>
      <x:c r="H60" s="305" t="str">
        <x:v>Confirm that the applicable duty holder has designed and operated controls to satisfy CAP-LAW054 Reg. 3(1): Do not communicate, provide or allow access to unpublished price sensitive information except for permitted purposes.</x:v>
      </x:c>
      <x:c r="I60"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Restrict, approve and evidence each permitted UPSI sharing. 5) Corroborate external acknowledgement or counterparty evidence where applicable. 6) Record every exception under the linked observation rule.</x:v>
      </x:c>
      <x:c r="J60" s="305" t="str">
        <x:v>Design adequacy + operating effectiveness</x:v>
      </x:c>
      <x:c r="K60" s="305" t="str">
        <x:v>Inspection, data reconciliation, access-log review, reperformance and exception testing</x:v>
      </x:c>
      <x:c r="L60" s="305" t="str">
        <x:v>Full control-period population, including all alerts, changes, overrides, breaches and remediation items</x:v>
      </x:c>
      <x:c r="M60" s="305" t="str">
        <x:v>Inspect control design and evidence across the full period; test each scheduled control occurrence and 100% of breaches, overrides, vacancies and regulatory exceptions.</x:v>
      </x:c>
      <x:c r="N60" s="305" t="str">
        <x:v>Continuous</x:v>
      </x:c>
      <x:c r="O60" s="305" t="str">
        <x:v>Compliance Officer — Insider Trading / Market Conduct</x:v>
      </x:c>
      <x:c r="P60" s="305" t="str">
        <x:v>Compliance monitoring team</x:v>
      </x:c>
      <x:c r="Q60" s="305" t="str">
        <x:v>Company Secretary / Compliance Officer or delegated independent reviewer</x:v>
      </x:c>
      <x:c r="R60" s="305" t="n">
        <x:f>COUNTIF('P3 Evidence Requirements'!$B$5:$B$348,A60)</x:f>
        <x:v>2</x:v>
      </x:c>
      <x:c r="S60" s="305" t="n">
        <x:f>COUNTIF('P3 Observation Rules'!$B$5:$B$176,A60)</x:f>
        <x:v>1</x:v>
      </x:c>
      <x:c r="T60" s="305" t="n">
        <x:f>COUNTIF('P3 Operational Calendar'!$B$5:$B$176,A60)</x:f>
        <x:v>1</x:v>
      </x:c>
      <x:c r="U60" s="305" t="str">
        <x:f>IF(COUNTIF('P2 Atomic Provisions'!$A$5:$A$176,B60)=1,"YES","NO")</x:f>
        <x:v>YES</x:v>
      </x:c>
      <x:c r="V60" s="305" t="str">
        <x:f>IF(COUNTIF($A$5:$A$176,A60)&gt;1,"DUPLICATE","")</x:f>
      </x:c>
      <x:c r="W60" s="305" t="str">
        <x:f>IF(COUNTIF($B$5:$B$176,B60)&gt;1,"DUPLICATE","")</x:f>
      </x:c>
      <x:c r="X60" s="305" t="str">
        <x:v>P3 VALIDATED</x:v>
      </x:c>
      <x:c r="Y60" s="305" t="str">
        <x:v>NOT TESTED — COMPANY EVIDENCE REQUIRED</x:v>
      </x:c>
      <x:c r="Z60" s="305" t="str">
        <x:v>https://www.sebi.gov.in/legal/regulations/mar-2025/securities-and-exchange-board-of-india-prohibition-of-insider-trading-regulations-2015-last-amended-on-march-12-2025-_92672.html</x:v>
      </x:c>
    </x:row>
    <x:row r="61" ht="50" customHeight="1">
      <x:c r="A61" s="305" t="str">
        <x:v>CAP-LAW054|Reg. 3(2A)|AP01</x:v>
      </x:c>
      <x:c r="B61" s="305" t="str">
        <x:v>CAP-LAW054|Reg. 3(2A)</x:v>
      </x:c>
      <x:c r="C61" s="305" t="str">
        <x:v>CAP-LAW054</x:v>
      </x:c>
      <x:c r="D61" s="305" t="str">
        <x:v>Reg. 3(2A)</x:v>
      </x:c>
      <x:c r="E61" s="305" t="str">
        <x:v>Insider trading</x:v>
      </x:c>
      <x:c r="F61" s="305" t="str">
        <x:v>GATE|EQUITY_MAIN or GATE|EQUITY_SME</x:v>
      </x:c>
      <x:c r="G61" s="305" t="str">
        <x:v>Listed entity / board</x:v>
      </x:c>
      <x:c r="H61" s="305" t="str">
        <x:v>Confirm that the applicable duty holder has designed and operated controls to satisfy CAP-LAW054 Reg. 3(2A): Maintain a board-approved policy defining legitimate purposes for sharing UPSI.</x:v>
      </x:c>
      <x:c r="I61"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publish and apply the legitimate-purpose policy. 5) Corroborate external acknowledgement or counterparty evidence where applicable. 6) Record every exception under the linked observation rule.</x:v>
      </x:c>
      <x:c r="J61" s="305" t="str">
        <x:v>Design adequacy + operating effectiveness</x:v>
      </x:c>
      <x:c r="K61" s="305" t="str">
        <x:v>Inspection, data reconciliation, access-log review, reperformance and exception testing</x:v>
      </x:c>
      <x:c r="L61" s="305" t="str">
        <x:v>All scheduled control occurrences plus every triggering event, exception, override and breach</x:v>
      </x:c>
      <x:c r="M61" s="305" t="str">
        <x:v>Inspect control design and evidence across the full period; test each scheduled control occurrence and 100% of breaches, overrides, vacancies and regulatory exceptions.</x:v>
      </x:c>
      <x:c r="N61" s="305" t="str">
        <x:v>Continuous; review on change</x:v>
      </x:c>
      <x:c r="O61" s="305" t="str">
        <x:v>Compliance Officer — Insider Trading / Market Conduct</x:v>
      </x:c>
      <x:c r="P61" s="305" t="str">
        <x:v>Compliance monitoring team</x:v>
      </x:c>
      <x:c r="Q61" s="305" t="str">
        <x:v>Company Secretary / Compliance Officer plus approving Board or committee</x:v>
      </x:c>
      <x:c r="R61" s="305" t="n">
        <x:f>COUNTIF('P3 Evidence Requirements'!$B$5:$B$348,A61)</x:f>
        <x:v>2</x:v>
      </x:c>
      <x:c r="S61" s="305" t="n">
        <x:f>COUNTIF('P3 Observation Rules'!$B$5:$B$176,A61)</x:f>
        <x:v>1</x:v>
      </x:c>
      <x:c r="T61" s="305" t="n">
        <x:f>COUNTIF('P3 Operational Calendar'!$B$5:$B$176,A61)</x:f>
        <x:v>1</x:v>
      </x:c>
      <x:c r="U61" s="305" t="str">
        <x:f>IF(COUNTIF('P2 Atomic Provisions'!$A$5:$A$176,B61)=1,"YES","NO")</x:f>
        <x:v>YES</x:v>
      </x:c>
      <x:c r="V61" s="305" t="str">
        <x:f>IF(COUNTIF($A$5:$A$176,A61)&gt;1,"DUPLICATE","")</x:f>
      </x:c>
      <x:c r="W61" s="305" t="str">
        <x:f>IF(COUNTIF($B$5:$B$176,B61)&gt;1,"DUPLICATE","")</x:f>
      </x:c>
      <x:c r="X61" s="305" t="str">
        <x:v>P3 VALIDATED</x:v>
      </x:c>
      <x:c r="Y61" s="305" t="str">
        <x:v>NOT TESTED — COMPANY EVIDENCE REQUIRED</x:v>
      </x:c>
      <x:c r="Z61" s="305" t="str">
        <x:v>https://www.sebi.gov.in/legal/regulations/mar-2025/securities-and-exchange-board-of-india-prohibition-of-insider-trading-regulations-2015-last-amended-on-march-12-2025-_92672.html</x:v>
      </x:c>
    </x:row>
    <x:row r="62" ht="50" customHeight="1">
      <x:c r="A62" s="305" t="str">
        <x:v>CAP-LAW054|Reg. 3(5)|AP01</x:v>
      </x:c>
      <x:c r="B62" s="305" t="str">
        <x:v>CAP-LAW054|Reg. 3(5)</x:v>
      </x:c>
      <x:c r="C62" s="305" t="str">
        <x:v>CAP-LAW054</x:v>
      </x:c>
      <x:c r="D62" s="305" t="str">
        <x:v>Reg. 3(5)</x:v>
      </x:c>
      <x:c r="E62" s="305" t="str">
        <x:v>Insider trading</x:v>
      </x:c>
      <x:c r="F62" s="305" t="str">
        <x:v>GATE|EQUITY_MAIN or GATE|EQUITY_SME</x:v>
      </x:c>
      <x:c r="G62" s="305" t="str">
        <x:v>Listed entity / intermediary / fiduciary as applicable</x:v>
      </x:c>
      <x:c r="H62" s="305" t="str">
        <x:v>Confirm that the applicable duty holder has designed and operated controls to satisfy CAP-LAW054 Reg. 3(5): Maintain a structured digital database of persons/entities with whom UPSI is shared, with prescribed controls and retention.</x:v>
      </x:c>
      <x:c r="I62"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Capture UPSI nature, sharer, recipient, identifiers and audit trail. 5) Corroborate external acknowledgement or counterparty evidence where applicable. 6) Record every exception under the linked observation rule.</x:v>
      </x:c>
      <x:c r="J62" s="305" t="str">
        <x:v>Design adequacy + operating effectiveness</x:v>
      </x:c>
      <x:c r="K62" s="305" t="str">
        <x:v>Inspection, data reconciliation, access-log review, reperformance and exception testing</x:v>
      </x:c>
      <x:c r="L62" s="305" t="str">
        <x:v>Full control-period population, including all alerts, changes, overrides, breaches and remediation items</x:v>
      </x:c>
      <x:c r="M62" s="305" t="str">
        <x:v>Inspect control design and evidence across the full period; test each scheduled control occurrence and 100% of breaches, overrides, vacancies and regulatory exceptions.</x:v>
      </x:c>
      <x:c r="N62" s="305" t="str">
        <x:v>Contemporaneous; preserve as prescribed</x:v>
      </x:c>
      <x:c r="O62" s="305" t="str">
        <x:v>Compliance Officer — Insider Trading / Market Conduct</x:v>
      </x:c>
      <x:c r="P62" s="305" t="str">
        <x:v>Compliance monitoring team</x:v>
      </x:c>
      <x:c r="Q62" s="305" t="str">
        <x:v>Company Secretary / Compliance Officer or delegated independent reviewer</x:v>
      </x:c>
      <x:c r="R62" s="305" t="n">
        <x:f>COUNTIF('P3 Evidence Requirements'!$B$5:$B$348,A62)</x:f>
        <x:v>2</x:v>
      </x:c>
      <x:c r="S62" s="305" t="n">
        <x:f>COUNTIF('P3 Observation Rules'!$B$5:$B$176,A62)</x:f>
        <x:v>1</x:v>
      </x:c>
      <x:c r="T62" s="305" t="n">
        <x:f>COUNTIF('P3 Operational Calendar'!$B$5:$B$176,A62)</x:f>
        <x:v>1</x:v>
      </x:c>
      <x:c r="U62" s="305" t="str">
        <x:f>IF(COUNTIF('P2 Atomic Provisions'!$A$5:$A$176,B62)=1,"YES","NO")</x:f>
        <x:v>YES</x:v>
      </x:c>
      <x:c r="V62" s="305" t="str">
        <x:f>IF(COUNTIF($A$5:$A$176,A62)&gt;1,"DUPLICATE","")</x:f>
      </x:c>
      <x:c r="W62" s="305" t="str">
        <x:f>IF(COUNTIF($B$5:$B$176,B62)&gt;1,"DUPLICATE","")</x:f>
      </x:c>
      <x:c r="X62" s="305" t="str">
        <x:v>P3 VALIDATED</x:v>
      </x:c>
      <x:c r="Y62" s="305" t="str">
        <x:v>NOT TESTED — COMPANY EVIDENCE REQUIRED</x:v>
      </x:c>
      <x:c r="Z62" s="305" t="str">
        <x:v>https://www.sebi.gov.in/legal/regulations/mar-2025/securities-and-exchange-board-of-india-prohibition-of-insider-trading-regulations-2015-last-amended-on-march-12-2025-_92672.html</x:v>
      </x:c>
    </x:row>
    <x:row r="63" ht="50" customHeight="1">
      <x:c r="A63" s="305" t="str">
        <x:v>CAP-LAW054|Reg. 4|AP01</x:v>
      </x:c>
      <x:c r="B63" s="305" t="str">
        <x:v>CAP-LAW054|Reg. 4</x:v>
      </x:c>
      <x:c r="C63" s="305" t="str">
        <x:v>CAP-LAW054</x:v>
      </x:c>
      <x:c r="D63" s="305" t="str">
        <x:v>Reg. 4</x:v>
      </x:c>
      <x:c r="E63" s="305" t="str">
        <x:v>Insider trading</x:v>
      </x:c>
      <x:c r="F63" s="305" t="str">
        <x:v>GATE|EQUITY_MAIN or GATE|EQUITY_SME</x:v>
      </x:c>
      <x:c r="G63" s="305" t="str">
        <x:v>Insiders / company where it trades</x:v>
      </x:c>
      <x:c r="H63" s="305" t="str">
        <x:v>Confirm that the applicable duty holder has designed and operated controls to satisfy CAP-LAW054 Reg. 4: Prevent trading while in possession of UPSI, subject to available defences.</x:v>
      </x:c>
      <x:c r="I63"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Run pre-clearance, restricted-list and investigation controls. 5) Corroborate external acknowledgement or counterparty evidence where applicable. 6) Record every exception under the linked observation rule.</x:v>
      </x:c>
      <x:c r="J63" s="305" t="str">
        <x:v>Design adequacy + operating effectiveness</x:v>
      </x:c>
      <x:c r="K63" s="305" t="str">
        <x:v>Inspection, data reconciliation, access-log review, reperformance and exception testing</x:v>
      </x:c>
      <x:c r="L63" s="305" t="str">
        <x:v>All triggering events and all resulting approvals, filings, payments, communications or service cases</x:v>
      </x:c>
      <x:c r="M63" s="305" t="str">
        <x:v>Test 100% of low-volume statutory events; for high-volume operations, reconcile the full population, use a documented risk-based sample, and test every exception.</x:v>
      </x:c>
      <x:c r="N63" s="305" t="str">
        <x:v>Per trade</x:v>
      </x:c>
      <x:c r="O63" s="305" t="str">
        <x:v>Compliance Officer — Insider Trading / Market Conduct</x:v>
      </x:c>
      <x:c r="P63" s="305" t="str">
        <x:v>Compliance monitoring team</x:v>
      </x:c>
      <x:c r="Q63" s="305" t="str">
        <x:v>Company Secretary / Compliance Officer or delegated independent reviewer</x:v>
      </x:c>
      <x:c r="R63" s="305" t="n">
        <x:f>COUNTIF('P3 Evidence Requirements'!$B$5:$B$348,A63)</x:f>
        <x:v>2</x:v>
      </x:c>
      <x:c r="S63" s="305" t="n">
        <x:f>COUNTIF('P3 Observation Rules'!$B$5:$B$176,A63)</x:f>
        <x:v>1</x:v>
      </x:c>
      <x:c r="T63" s="305" t="n">
        <x:f>COUNTIF('P3 Operational Calendar'!$B$5:$B$176,A63)</x:f>
        <x:v>1</x:v>
      </x:c>
      <x:c r="U63" s="305" t="str">
        <x:f>IF(COUNTIF('P2 Atomic Provisions'!$A$5:$A$176,B63)=1,"YES","NO")</x:f>
        <x:v>YES</x:v>
      </x:c>
      <x:c r="V63" s="305" t="str">
        <x:f>IF(COUNTIF($A$5:$A$176,A63)&gt;1,"DUPLICATE","")</x:f>
      </x:c>
      <x:c r="W63" s="305" t="str">
        <x:f>IF(COUNTIF($B$5:$B$176,B63)&gt;1,"DUPLICATE","")</x:f>
      </x:c>
      <x:c r="X63" s="305" t="str">
        <x:v>P3 VALIDATED</x:v>
      </x:c>
      <x:c r="Y63" s="305" t="str">
        <x:v>NOT TESTED — COMPANY EVIDENCE REQUIRED</x:v>
      </x:c>
      <x:c r="Z63" s="305" t="str">
        <x:v>https://www.sebi.gov.in/legal/regulations/mar-2025/securities-and-exchange-board-of-india-prohibition-of-insider-trading-regulations-2015-last-amended-on-march-12-2025-_92672.html</x:v>
      </x:c>
    </x:row>
    <x:row r="64" ht="50" customHeight="1">
      <x:c r="A64" s="305" t="str">
        <x:v>CAP-LAW054|Reg. 5|AP01</x:v>
      </x:c>
      <x:c r="B64" s="305" t="str">
        <x:v>CAP-LAW054|Reg. 5</x:v>
      </x:c>
      <x:c r="C64" s="305" t="str">
        <x:v>CAP-LAW054</x:v>
      </x:c>
      <x:c r="D64" s="305" t="str">
        <x:v>Reg. 5</x:v>
      </x:c>
      <x:c r="E64" s="305" t="str">
        <x:v>Insider trading</x:v>
      </x:c>
      <x:c r="F64" s="305" t="str">
        <x:v>GATE|EQUITY_MAIN or GATE|EQUITY_SME</x:v>
      </x:c>
      <x:c r="G64" s="305" t="str">
        <x:v>Insider / compliance officer / listed entity</x:v>
      </x:c>
      <x:c r="H64" s="305" t="str">
        <x:v>Confirm that the applicable duty holder has designed and operated controls to satisfy CAP-LAW054 Reg. 5: Administer compliant trading plans where insiders elect to use them.</x:v>
      </x:c>
      <x:c r="I64"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Review, approve/disallow, disclose and monitor plan execution. 5) Corroborate external acknowledgement or counterparty evidence where applicable. 6) Record every exception under the linked observation rule.</x:v>
      </x:c>
      <x:c r="J64" s="305" t="str">
        <x:v>Design adequacy + operating effectiveness</x:v>
      </x:c>
      <x:c r="K64" s="305" t="str">
        <x:v>Inspection, data reconciliation, access-log review, reperformance and exception testing</x:v>
      </x:c>
      <x:c r="L64" s="305" t="str">
        <x:v>All triggering events and all resulting approvals, filings, payments, communications or service cases</x:v>
      </x:c>
      <x:c r="M64" s="305" t="str">
        <x:v>Test 100% of low-volume statutory events; for high-volume operations, reconcile the full population, use a documented risk-based sample, and test every exception.</x:v>
      </x:c>
      <x:c r="N64" s="305" t="str">
        <x:v>Event-based</x:v>
      </x:c>
      <x:c r="O64" s="305" t="str">
        <x:v>Compliance Officer — Insider Trading / Market Conduct</x:v>
      </x:c>
      <x:c r="P64" s="305" t="str">
        <x:v>Compliance monitoring team</x:v>
      </x:c>
      <x:c r="Q64" s="305" t="str">
        <x:v>Company Secretary / Compliance Officer or delegated independent reviewer</x:v>
      </x:c>
      <x:c r="R64" s="305" t="n">
        <x:f>COUNTIF('P3 Evidence Requirements'!$B$5:$B$348,A64)</x:f>
        <x:v>2</x:v>
      </x:c>
      <x:c r="S64" s="305" t="n">
        <x:f>COUNTIF('P3 Observation Rules'!$B$5:$B$176,A64)</x:f>
        <x:v>1</x:v>
      </x:c>
      <x:c r="T64" s="305" t="n">
        <x:f>COUNTIF('P3 Operational Calendar'!$B$5:$B$176,A64)</x:f>
        <x:v>1</x:v>
      </x:c>
      <x:c r="U64" s="305" t="str">
        <x:f>IF(COUNTIF('P2 Atomic Provisions'!$A$5:$A$176,B64)=1,"YES","NO")</x:f>
        <x:v>YES</x:v>
      </x:c>
      <x:c r="V64" s="305" t="str">
        <x:f>IF(COUNTIF($A$5:$A$176,A64)&gt;1,"DUPLICATE","")</x:f>
      </x:c>
      <x:c r="W64" s="305" t="str">
        <x:f>IF(COUNTIF($B$5:$B$176,B64)&gt;1,"DUPLICATE","")</x:f>
      </x:c>
      <x:c r="X64" s="305" t="str">
        <x:v>P3 VALIDATED</x:v>
      </x:c>
      <x:c r="Y64" s="305" t="str">
        <x:v>NOT TESTED — COMPANY EVIDENCE REQUIRED</x:v>
      </x:c>
      <x:c r="Z64" s="305" t="str">
        <x:v>https://www.sebi.gov.in/legal/regulations/mar-2025/securities-and-exchange-board-of-india-prohibition-of-insider-trading-regulations-2015-last-amended-on-march-12-2025-_92672.html</x:v>
      </x:c>
    </x:row>
    <x:row r="65" ht="50" customHeight="1">
      <x:c r="A65" s="305" t="str">
        <x:v>CAP-LAW054|Reg. 7|AP01</x:v>
      </x:c>
      <x:c r="B65" s="305" t="str">
        <x:v>CAP-LAW054|Reg. 7</x:v>
      </x:c>
      <x:c r="C65" s="305" t="str">
        <x:v>CAP-LAW054</x:v>
      </x:c>
      <x:c r="D65" s="305" t="str">
        <x:v>Reg. 7</x:v>
      </x:c>
      <x:c r="E65" s="305" t="str">
        <x:v>Insider disclosure</x:v>
      </x:c>
      <x:c r="F65" s="305" t="str">
        <x:v>GATE|EQUITY_MAIN or GATE|EQUITY_SME</x:v>
      </x:c>
      <x:c r="G65" s="305" t="str">
        <x:v>Covered person / listed entity interface</x:v>
      </x:c>
      <x:c r="H65" s="305" t="str">
        <x:v>Confirm that the applicable duty holder has designed and operated controls to satisfy CAP-LAW054 Reg. 7: Make or facilitate PIT disclosures required from promoters, members of promoter group, designated persons, directors or other covered persons.</x:v>
      </x:c>
      <x:c r="I65"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Capture, validate and file covered disclosures. 5) Corroborate external acknowledgement or counterparty evidence where applicable. 6) Record every exception under the linked observation rule.</x:v>
      </x:c>
      <x:c r="J65" s="305" t="str">
        <x:v>Design adequacy + operating effectiveness</x:v>
      </x:c>
      <x:c r="K65" s="305" t="str">
        <x:v>Inspection, data reconciliation, access-log review, reperformance and exception testing</x:v>
      </x:c>
      <x:c r="L65" s="305" t="str">
        <x:v>All triggering events and all resulting approvals, filings, payments, communications or service cases</x:v>
      </x:c>
      <x:c r="M65" s="305" t="str">
        <x:v>Test 100% of low-volume statutory events; for high-volume operations, reconcile the full population, use a documented risk-based sample, and test every exception.</x:v>
      </x:c>
      <x:c r="N65" s="305" t="str">
        <x:v>Event-based within prescribed deadline</x:v>
      </x:c>
      <x:c r="O65" s="305" t="str">
        <x:v>Compliance Officer — Insider Trading / Market Conduct</x:v>
      </x:c>
      <x:c r="P65" s="305" t="str">
        <x:v>Compliance monitoring team</x:v>
      </x:c>
      <x:c r="Q65" s="305" t="str">
        <x:v>Company Secretary / Compliance Officer or delegated independent reviewer</x:v>
      </x:c>
      <x:c r="R65" s="305" t="n">
        <x:f>COUNTIF('P3 Evidence Requirements'!$B$5:$B$348,A65)</x:f>
        <x:v>2</x:v>
      </x:c>
      <x:c r="S65" s="305" t="n">
        <x:f>COUNTIF('P3 Observation Rules'!$B$5:$B$176,A65)</x:f>
        <x:v>1</x:v>
      </x:c>
      <x:c r="T65" s="305" t="n">
        <x:f>COUNTIF('P3 Operational Calendar'!$B$5:$B$176,A65)</x:f>
        <x:v>1</x:v>
      </x:c>
      <x:c r="U65" s="305" t="str">
        <x:f>IF(COUNTIF('P2 Atomic Provisions'!$A$5:$A$176,B65)=1,"YES","NO")</x:f>
        <x:v>YES</x:v>
      </x:c>
      <x:c r="V65" s="305" t="str">
        <x:f>IF(COUNTIF($A$5:$A$176,A65)&gt;1,"DUPLICATE","")</x:f>
      </x:c>
      <x:c r="W65" s="305" t="str">
        <x:f>IF(COUNTIF($B$5:$B$176,B65)&gt;1,"DUPLICATE","")</x:f>
      </x:c>
      <x:c r="X65" s="305" t="str">
        <x:v>P3 VALIDATED</x:v>
      </x:c>
      <x:c r="Y65" s="305" t="str">
        <x:v>NOT TESTED — COMPANY EVIDENCE REQUIRED</x:v>
      </x:c>
      <x:c r="Z65" s="305" t="str">
        <x:v>https://www.sebi.gov.in/legal/regulations/mar-2025/securities-and-exchange-board-of-india-prohibition-of-insider-trading-regulations-2015-last-amended-on-march-12-2025-_92672.html</x:v>
      </x:c>
    </x:row>
    <x:row r="66" ht="50" customHeight="1">
      <x:c r="A66" s="305" t="str">
        <x:v>CAP-LAW054|Reg. 8|AP01</x:v>
      </x:c>
      <x:c r="B66" s="305" t="str">
        <x:v>CAP-LAW054|Reg. 8</x:v>
      </x:c>
      <x:c r="C66" s="305" t="str">
        <x:v>CAP-LAW054</x:v>
      </x:c>
      <x:c r="D66" s="305" t="str">
        <x:v>Reg. 8</x:v>
      </x:c>
      <x:c r="E66" s="305" t="str">
        <x:v>Insider trading</x:v>
      </x:c>
      <x:c r="F66" s="305" t="str">
        <x:v>GATE|EQUITY_MAIN or GATE|EQUITY_SME</x:v>
      </x:c>
      <x:c r="G66" s="305" t="str">
        <x:v>Listed entity / board</x:v>
      </x:c>
      <x:c r="H66" s="305" t="str">
        <x:v>Confirm that the applicable duty holder has designed and operated controls to satisfy CAP-LAW054 Reg. 8: Adopt and publish a code of practices and procedures for fair disclosure of UPSI.</x:v>
      </x:c>
      <x:c r="I66"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code, chief investor-relations ownership and dissemination process. 5) Corroborate external acknowledgement or counterparty evidence where applicable. 6) Record every exception under the linked observation rule.</x:v>
      </x:c>
      <x:c r="J66" s="305" t="str">
        <x:v>Design adequacy + operating effectiveness</x:v>
      </x:c>
      <x:c r="K66" s="305" t="str">
        <x:v>Inspection, data reconciliation, access-log review, reperformance and exception testing</x:v>
      </x:c>
      <x:c r="L66" s="305" t="str">
        <x:v>All scheduled control occurrences plus every triggering event, exception, override and breach</x:v>
      </x:c>
      <x:c r="M66" s="305" t="str">
        <x:v>Inspect control design and evidence across the full period; test each scheduled control occurrence and 100% of breaches, overrides, vacancies and regulatory exceptions.</x:v>
      </x:c>
      <x:c r="N66" s="305" t="str">
        <x:v>Continuous; review on change</x:v>
      </x:c>
      <x:c r="O66" s="305" t="str">
        <x:v>Compliance Officer — Insider Trading / Market Conduct</x:v>
      </x:c>
      <x:c r="P66" s="305" t="str">
        <x:v>Compliance monitoring team</x:v>
      </x:c>
      <x:c r="Q66" s="305" t="str">
        <x:v>Company Secretary / Compliance Officer plus approving Board or committee</x:v>
      </x:c>
      <x:c r="R66" s="305" t="n">
        <x:f>COUNTIF('P3 Evidence Requirements'!$B$5:$B$348,A66)</x:f>
        <x:v>2</x:v>
      </x:c>
      <x:c r="S66" s="305" t="n">
        <x:f>COUNTIF('P3 Observation Rules'!$B$5:$B$176,A66)</x:f>
        <x:v>1</x:v>
      </x:c>
      <x:c r="T66" s="305" t="n">
        <x:f>COUNTIF('P3 Operational Calendar'!$B$5:$B$176,A66)</x:f>
        <x:v>1</x:v>
      </x:c>
      <x:c r="U66" s="305" t="str">
        <x:f>IF(COUNTIF('P2 Atomic Provisions'!$A$5:$A$176,B66)=1,"YES","NO")</x:f>
        <x:v>YES</x:v>
      </x:c>
      <x:c r="V66" s="305" t="str">
        <x:f>IF(COUNTIF($A$5:$A$176,A66)&gt;1,"DUPLICATE","")</x:f>
      </x:c>
      <x:c r="W66" s="305" t="str">
        <x:f>IF(COUNTIF($B$5:$B$176,B66)&gt;1,"DUPLICATE","")</x:f>
      </x:c>
      <x:c r="X66" s="305" t="str">
        <x:v>P3 VALIDATED</x:v>
      </x:c>
      <x:c r="Y66" s="305" t="str">
        <x:v>NOT TESTED — COMPANY EVIDENCE REQUIRED</x:v>
      </x:c>
      <x:c r="Z66" s="305" t="str">
        <x:v>https://www.sebi.gov.in/legal/regulations/mar-2025/securities-and-exchange-board-of-india-prohibition-of-insider-trading-regulations-2015-last-amended-on-march-12-2025-_92672.html</x:v>
      </x:c>
    </x:row>
    <x:row r="67" ht="50" customHeight="1">
      <x:c r="A67" s="305" t="str">
        <x:v>CAP-LAW054|Reg. 9|AP01</x:v>
      </x:c>
      <x:c r="B67" s="305" t="str">
        <x:v>CAP-LAW054|Reg. 9</x:v>
      </x:c>
      <x:c r="C67" s="305" t="str">
        <x:v>CAP-LAW054</x:v>
      </x:c>
      <x:c r="D67" s="305" t="str">
        <x:v>Reg. 9</x:v>
      </x:c>
      <x:c r="E67" s="305" t="str">
        <x:v>Insider trading</x:v>
      </x:c>
      <x:c r="F67" s="305" t="str">
        <x:v>GATE|EQUITY_MAIN or GATE|EQUITY_SME</x:v>
      </x:c>
      <x:c r="G67" s="305" t="str">
        <x:v>Listed entity / compliance officer</x:v>
      </x:c>
      <x:c r="H67" s="305" t="str">
        <x:v>Confirm that the applicable duty holder has designed and operated controls to satisfy CAP-LAW054 Reg. 9: Adopt and administer a code of conduct to regulate, monitor and report trading by designated persons and immediate relatives.</x:v>
      </x:c>
      <x:c r="I67"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designated-person universe, trading window, pre-clearance and contra-trade controls. 5) Corroborate external acknowledgement or counterparty evidence where applicable. 6) Record every exception under the linked observation rule.</x:v>
      </x:c>
      <x:c r="J67" s="305" t="str">
        <x:v>Design adequacy + operating effectiveness</x:v>
      </x:c>
      <x:c r="K67" s="305" t="str">
        <x:v>Inspection, data reconciliation, access-log review, reperformance and exception testing</x:v>
      </x:c>
      <x:c r="L67" s="305" t="str">
        <x:v>Full control-period population, including all alerts, changes, overrides, breaches and remediation items</x:v>
      </x:c>
      <x:c r="M67" s="305" t="str">
        <x:v>Inspect control design and evidence across the full period; test each scheduled control occurrence and 100% of breaches, overrides, vacancies and regulatory exceptions.</x:v>
      </x:c>
      <x:c r="N67" s="305" t="str">
        <x:v>Continuous</x:v>
      </x:c>
      <x:c r="O67" s="305" t="str">
        <x:v>Compliance Officer — Insider Trading / Market Conduct</x:v>
      </x:c>
      <x:c r="P67" s="305" t="str">
        <x:v>Compliance monitoring team</x:v>
      </x:c>
      <x:c r="Q67" s="305" t="str">
        <x:v>Company Secretary / Compliance Officer or delegated independent reviewer</x:v>
      </x:c>
      <x:c r="R67" s="305" t="n">
        <x:f>COUNTIF('P3 Evidence Requirements'!$B$5:$B$348,A67)</x:f>
        <x:v>2</x:v>
      </x:c>
      <x:c r="S67" s="305" t="n">
        <x:f>COUNTIF('P3 Observation Rules'!$B$5:$B$176,A67)</x:f>
        <x:v>1</x:v>
      </x:c>
      <x:c r="T67" s="305" t="n">
        <x:f>COUNTIF('P3 Operational Calendar'!$B$5:$B$176,A67)</x:f>
        <x:v>1</x:v>
      </x:c>
      <x:c r="U67" s="305" t="str">
        <x:f>IF(COUNTIF('P2 Atomic Provisions'!$A$5:$A$176,B67)=1,"YES","NO")</x:f>
        <x:v>YES</x:v>
      </x:c>
      <x:c r="V67" s="305" t="str">
        <x:f>IF(COUNTIF($A$5:$A$176,A67)&gt;1,"DUPLICATE","")</x:f>
      </x:c>
      <x:c r="W67" s="305" t="str">
        <x:f>IF(COUNTIF($B$5:$B$176,B67)&gt;1,"DUPLICATE","")</x:f>
      </x:c>
      <x:c r="X67" s="305" t="str">
        <x:v>P3 VALIDATED</x:v>
      </x:c>
      <x:c r="Y67" s="305" t="str">
        <x:v>NOT TESTED — COMPANY EVIDENCE REQUIRED</x:v>
      </x:c>
      <x:c r="Z67" s="305" t="str">
        <x:v>https://www.sebi.gov.in/legal/regulations/mar-2025/securities-and-exchange-board-of-india-prohibition-of-insider-trading-regulations-2015-last-amended-on-march-12-2025-_92672.html</x:v>
      </x:c>
    </x:row>
    <x:row r="68" ht="50" customHeight="1">
      <x:c r="A68" s="305" t="str">
        <x:v>CAP-LAW054|Reg. 9A|AP01</x:v>
      </x:c>
      <x:c r="B68" s="305" t="str">
        <x:v>CAP-LAW054|Reg. 9A</x:v>
      </x:c>
      <x:c r="C68" s="305" t="str">
        <x:v>CAP-LAW054</x:v>
      </x:c>
      <x:c r="D68" s="305" t="str">
        <x:v>Reg. 9A</x:v>
      </x:c>
      <x:c r="E68" s="305" t="str">
        <x:v>Insider trading</x:v>
      </x:c>
      <x:c r="F68" s="305" t="str">
        <x:v>GATE|EQUITY_MAIN or GATE|EQUITY_SME</x:v>
      </x:c>
      <x:c r="G68" s="305" t="str">
        <x:v>Listed entity / CEO or MD / board</x:v>
      </x:c>
      <x:c r="H68" s="305" t="str">
        <x:v>Confirm that the applicable duty holder has designed and operated controls to satisfy CAP-LAW054 Reg. 9A: Maintain institutional mechanisms, internal controls, inquiry and whistleblower arrangements to prevent insider trading.</x:v>
      </x:c>
      <x:c r="I68"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Test controls, investigate leaks and report/escalate as required. 5) Corroborate external acknowledgement or counterparty evidence where applicable. 6) Record every exception under the linked observation rule.</x:v>
      </x:c>
      <x:c r="J68" s="305" t="str">
        <x:v>Design adequacy + operating effectiveness</x:v>
      </x:c>
      <x:c r="K68" s="305" t="str">
        <x:v>Inspection, data reconciliation, access-log review, reperformance and exception testing</x:v>
      </x:c>
      <x:c r="L68" s="305" t="str">
        <x:v>All scheduled control occurrences plus every triggering event, exception, override and breach</x:v>
      </x:c>
      <x:c r="M68" s="305" t="str">
        <x:v>Inspect control design and evidence across the full period; test each scheduled control occurrence and 100% of breaches, overrides, vacancies and regulatory exceptions.</x:v>
      </x:c>
      <x:c r="N68" s="305" t="str">
        <x:v>Continuous; event-based investigation</x:v>
      </x:c>
      <x:c r="O68" s="305" t="str">
        <x:v>Compliance Officer — Insider Trading / Market Conduct</x:v>
      </x:c>
      <x:c r="P68" s="305" t="str">
        <x:v>Compliance monitoring team</x:v>
      </x:c>
      <x:c r="Q68" s="305" t="str">
        <x:v>Company Secretary / Compliance Officer plus approving Board or committee</x:v>
      </x:c>
      <x:c r="R68" s="305" t="n">
        <x:f>COUNTIF('P3 Evidence Requirements'!$B$5:$B$348,A68)</x:f>
        <x:v>2</x:v>
      </x:c>
      <x:c r="S68" s="305" t="n">
        <x:f>COUNTIF('P3 Observation Rules'!$B$5:$B$176,A68)</x:f>
        <x:v>1</x:v>
      </x:c>
      <x:c r="T68" s="305" t="n">
        <x:f>COUNTIF('P3 Operational Calendar'!$B$5:$B$176,A68)</x:f>
        <x:v>1</x:v>
      </x:c>
      <x:c r="U68" s="305" t="str">
        <x:f>IF(COUNTIF('P2 Atomic Provisions'!$A$5:$A$176,B68)=1,"YES","NO")</x:f>
        <x:v>YES</x:v>
      </x:c>
      <x:c r="V68" s="305" t="str">
        <x:f>IF(COUNTIF($A$5:$A$176,A68)&gt;1,"DUPLICATE","")</x:f>
      </x:c>
      <x:c r="W68" s="305" t="str">
        <x:f>IF(COUNTIF($B$5:$B$176,B68)&gt;1,"DUPLICATE","")</x:f>
      </x:c>
      <x:c r="X68" s="305" t="str">
        <x:v>P3 VALIDATED</x:v>
      </x:c>
      <x:c r="Y68" s="305" t="str">
        <x:v>NOT TESTED — COMPANY EVIDENCE REQUIRED</x:v>
      </x:c>
      <x:c r="Z68" s="305" t="str">
        <x:v>https://www.sebi.gov.in/legal/regulations/mar-2025/securities-and-exchange-board-of-india-prohibition-of-insider-trading-regulations-2015-last-amended-on-march-12-2025-_92672.html</x:v>
      </x:c>
    </x:row>
    <x:row r="69" ht="50" customHeight="1">
      <x:c r="A69" s="305" t="str">
        <x:v>P1-GAP001|PIT surveillance chapters|AP01</x:v>
      </x:c>
      <x:c r="B69" s="305" t="str">
        <x:v>P1-GAP001|PIT surveillance chapters</x:v>
      </x:c>
      <x:c r="C69" s="305" t="str">
        <x:v>P1-GAP001</x:v>
      </x:c>
      <x:c r="D69" s="305" t="str">
        <x:v>PIT surveillance chapters</x:v>
      </x:c>
      <x:c r="E69" s="305" t="str">
        <x:v>Insider surveillance</x:v>
      </x:c>
      <x:c r="F69" s="305" t="str">
        <x:v>GATE|EQUITY_MAIN or GATE|EQUITY_SME</x:v>
      </x:c>
      <x:c r="G69" s="305" t="str">
        <x:v>Listed entity / compliance officer</x:v>
      </x:c>
      <x:c r="H69" s="305" t="str">
        <x:v>Confirm that the applicable duty holder has designed and operated controls to satisfy P1-GAP001 PIT surveillance chapters: Implement the current exchange/depository surveillance directions applicable to listed-company PIT controls, including automated trading-window restrictions where applicable.</x:v>
      </x:c>
      <x:c r="I69"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accurate identifiers and reconcile system restrictions/exceptions. 5) Corroborate external acknowledgement or counterparty evidence where applicable. 6) Record every exception under the linked observation rule.</x:v>
      </x:c>
      <x:c r="J69" s="305" t="str">
        <x:v>Design adequacy + operating effectiveness</x:v>
      </x:c>
      <x:c r="K69" s="305" t="str">
        <x:v>Inspection, data reconciliation, access-log review, reperformance and exception testing</x:v>
      </x:c>
      <x:c r="L69" s="305" t="str">
        <x:v>All scheduled control occurrences plus every triggering event, exception, override and breach</x:v>
      </x:c>
      <x:c r="M69" s="305" t="str">
        <x:v>Inspect control design and evidence across the full period; test each scheduled control occurrence and 100% of breaches, overrides, vacancies and regulatory exceptions.</x:v>
      </x:c>
      <x:c r="N69" s="305" t="str">
        <x:v>Continuous / event-based</x:v>
      </x:c>
      <x:c r="O69" s="305" t="str">
        <x:v>Compliance Officer — Insider Trading / Market Conduct</x:v>
      </x:c>
      <x:c r="P69" s="305" t="str">
        <x:v>Compliance monitoring team</x:v>
      </x:c>
      <x:c r="Q69" s="305" t="str">
        <x:v>Company Secretary / Compliance Officer or delegated independent reviewer</x:v>
      </x:c>
      <x:c r="R69" s="305" t="n">
        <x:f>COUNTIF('P3 Evidence Requirements'!$B$5:$B$348,A69)</x:f>
        <x:v>2</x:v>
      </x:c>
      <x:c r="S69" s="305" t="n">
        <x:f>COUNTIF('P3 Observation Rules'!$B$5:$B$176,A69)</x:f>
        <x:v>1</x:v>
      </x:c>
      <x:c r="T69" s="305" t="n">
        <x:f>COUNTIF('P3 Operational Calendar'!$B$5:$B$176,A69)</x:f>
        <x:v>1</x:v>
      </x:c>
      <x:c r="U69" s="305" t="str">
        <x:f>IF(COUNTIF('P2 Atomic Provisions'!$A$5:$A$176,B69)=1,"YES","NO")</x:f>
        <x:v>YES</x:v>
      </x:c>
      <x:c r="V69" s="305" t="str">
        <x:f>IF(COUNTIF($A$5:$A$176,A69)&gt;1,"DUPLICATE","")</x:f>
      </x:c>
      <x:c r="W69" s="305" t="str">
        <x:f>IF(COUNTIF($B$5:$B$176,B69)&gt;1,"DUPLICATE","")</x:f>
      </x:c>
      <x:c r="X69" s="305" t="str">
        <x:v>P3 VALIDATED</x:v>
      </x:c>
      <x:c r="Y69" s="305" t="str">
        <x:v>NOT TESTED — COMPANY EVIDENCE REQUIRED</x:v>
      </x:c>
      <x:c r="Z69" s="305" t="str">
        <x:v>https://www.sebi.gov.in/legal/master-circulars/may-2026/master-circular-on-surveillance-of-securities-market_101473.html</x:v>
      </x:c>
    </x:row>
    <x:row r="70" ht="50" customHeight="1">
      <x:c r="A70" s="305" t="str">
        <x:v>CAP-LAW067|Reg. 3|AP01</x:v>
      </x:c>
      <x:c r="B70" s="305" t="str">
        <x:v>CAP-LAW067|Reg. 3</x:v>
      </x:c>
      <x:c r="C70" s="305" t="str">
        <x:v>CAP-LAW067</x:v>
      </x:c>
      <x:c r="D70" s="305" t="str">
        <x:v>Reg. 3</x:v>
      </x:c>
      <x:c r="E70" s="305" t="str">
        <x:v>Market conduct</x:v>
      </x:c>
      <x:c r="F70" s="305" t="str">
        <x:v>GATE|EQUITY_MAIN or GATE|DEBT</x:v>
      </x:c>
      <x:c r="G70" s="305" t="str">
        <x:v>Listed entity and any person acting for it</x:v>
      </x:c>
      <x:c r="H70" s="305" t="str">
        <x:v>Confirm that the applicable duty holder has designed and operated controls to satisfy CAP-LAW067 Reg. 3: Do not deal in securities through a manipulative, fraudulent or unfair device or scheme.</x:v>
      </x:c>
      <x:c r="I70" s="305" t="str">
        <x:v>1) Evidence the activation gate (GATE|EQUITY_MAIN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Subject market transactions and disclosures to fraud/manipulation review. 5) Corroborate external acknowledgement or counterparty evidence where applicable. 6) Record every exception under the linked observation rule.</x:v>
      </x:c>
      <x:c r="J70" s="305" t="str">
        <x:v>Design adequacy + operating effectiveness</x:v>
      </x:c>
      <x:c r="K70" s="305" t="str">
        <x:v>Inspection, data reconciliation, access-log review, reperformance and exception testing</x:v>
      </x:c>
      <x:c r="L70" s="305" t="str">
        <x:v>Full control-period population, including all alerts, changes, overrides, breaches and remediation items</x:v>
      </x:c>
      <x:c r="M70" s="305" t="str">
        <x:v>Inspect control design and evidence across the full period; test each scheduled control occurrence and 100% of breaches, overrides, vacancies and regulatory exceptions.</x:v>
      </x:c>
      <x:c r="N70" s="305" t="str">
        <x:v>Continuous</x:v>
      </x:c>
      <x:c r="O70" s="305" t="str">
        <x:v>Compliance Officer — Insider Trading / Market Conduct</x:v>
      </x:c>
      <x:c r="P70" s="305" t="str">
        <x:v>Compliance monitoring team</x:v>
      </x:c>
      <x:c r="Q70" s="305" t="str">
        <x:v>Company Secretary / Compliance Officer or delegated independent reviewer</x:v>
      </x:c>
      <x:c r="R70" s="305" t="n">
        <x:f>COUNTIF('P3 Evidence Requirements'!$B$5:$B$348,A70)</x:f>
        <x:v>2</x:v>
      </x:c>
      <x:c r="S70" s="305" t="n">
        <x:f>COUNTIF('P3 Observation Rules'!$B$5:$B$176,A70)</x:f>
        <x:v>1</x:v>
      </x:c>
      <x:c r="T70" s="305" t="n">
        <x:f>COUNTIF('P3 Operational Calendar'!$B$5:$B$176,A70)</x:f>
        <x:v>1</x:v>
      </x:c>
      <x:c r="U70" s="305" t="str">
        <x:f>IF(COUNTIF('P2 Atomic Provisions'!$A$5:$A$176,B70)=1,"YES","NO")</x:f>
        <x:v>YES</x:v>
      </x:c>
      <x:c r="V70" s="305" t="str">
        <x:f>IF(COUNTIF($A$5:$A$176,A70)&gt;1,"DUPLICATE","")</x:f>
      </x:c>
      <x:c r="W70" s="305" t="str">
        <x:f>IF(COUNTIF($B$5:$B$176,B70)&gt;1,"DUPLICATE","")</x:f>
      </x:c>
      <x:c r="X70" s="305" t="str">
        <x:v>P3 VALIDATED</x:v>
      </x:c>
      <x:c r="Y70" s="305" t="str">
        <x:v>NOT TESTED — COMPANY EVIDENCE REQUIRED</x:v>
      </x:c>
      <x:c r="Z70" s="305" t="str">
        <x:v>https://www.sebi.gov.in/legal/regulations/dec-2025/securities-and-exchange-board-of-india-prohibition-of-fraudulent-and-unfair-trade-practices-relating-to-securities-market-regulations-2003-last-amended-on-december-05-2025-_98694.html</x:v>
      </x:c>
    </x:row>
    <x:row r="71" ht="50" customHeight="1">
      <x:c r="A71" s="305" t="str">
        <x:v>CAP-LAW067|Reg. 4|AP01</x:v>
      </x:c>
      <x:c r="B71" s="305" t="str">
        <x:v>CAP-LAW067|Reg. 4</x:v>
      </x:c>
      <x:c r="C71" s="305" t="str">
        <x:v>CAP-LAW067</x:v>
      </x:c>
      <x:c r="D71" s="305" t="str">
        <x:v>Reg. 4</x:v>
      </x:c>
      <x:c r="E71" s="305" t="str">
        <x:v>Market conduct</x:v>
      </x:c>
      <x:c r="F71" s="305" t="str">
        <x:v>GATE|EQUITY_MAIN or GATE|DEBT</x:v>
      </x:c>
      <x:c r="G71" s="305" t="str">
        <x:v>Listed entity and any person acting for it</x:v>
      </x:c>
      <x:c r="H71" s="305" t="str">
        <x:v>Confirm that the applicable duty holder has designed and operated controls to satisfy CAP-LAW067 Reg. 4: Do not engage in the listed manipulative, fraudulent or unfair trade practices.</x:v>
      </x:c>
      <x:c r="I71" s="305" t="str">
        <x:v>1) Evidence the activation gate (GATE|EQUITY_MAIN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Escalate suspicious practices and preserve transaction rationale/evidence. 5) Corroborate external acknowledgement or counterparty evidence where applicable. 6) Record every exception under the linked observation rule.</x:v>
      </x:c>
      <x:c r="J71" s="305" t="str">
        <x:v>Design adequacy + operating effectiveness</x:v>
      </x:c>
      <x:c r="K71" s="305" t="str">
        <x:v>Inspection, data reconciliation, access-log review, reperformance and exception testing</x:v>
      </x:c>
      <x:c r="L71" s="305" t="str">
        <x:v>Full control-period population, including all alerts, changes, overrides, breaches and remediation items</x:v>
      </x:c>
      <x:c r="M71" s="305" t="str">
        <x:v>Inspect control design and evidence across the full period; test each scheduled control occurrence and 100% of breaches, overrides, vacancies and regulatory exceptions.</x:v>
      </x:c>
      <x:c r="N71" s="305" t="str">
        <x:v>Continuous</x:v>
      </x:c>
      <x:c r="O71" s="305" t="str">
        <x:v>Compliance Officer — Insider Trading / Market Conduct</x:v>
      </x:c>
      <x:c r="P71" s="305" t="str">
        <x:v>Compliance monitoring team</x:v>
      </x:c>
      <x:c r="Q71" s="305" t="str">
        <x:v>Company Secretary / Compliance Officer or delegated independent reviewer</x:v>
      </x:c>
      <x:c r="R71" s="305" t="n">
        <x:f>COUNTIF('P3 Evidence Requirements'!$B$5:$B$348,A71)</x:f>
        <x:v>2</x:v>
      </x:c>
      <x:c r="S71" s="305" t="n">
        <x:f>COUNTIF('P3 Observation Rules'!$B$5:$B$176,A71)</x:f>
        <x:v>1</x:v>
      </x:c>
      <x:c r="T71" s="305" t="n">
        <x:f>COUNTIF('P3 Operational Calendar'!$B$5:$B$176,A71)</x:f>
        <x:v>1</x:v>
      </x:c>
      <x:c r="U71" s="305" t="str">
        <x:f>IF(COUNTIF('P2 Atomic Provisions'!$A$5:$A$176,B71)=1,"YES","NO")</x:f>
        <x:v>YES</x:v>
      </x:c>
      <x:c r="V71" s="305" t="str">
        <x:f>IF(COUNTIF($A$5:$A$176,A71)&gt;1,"DUPLICATE","")</x:f>
      </x:c>
      <x:c r="W71" s="305" t="str">
        <x:f>IF(COUNTIF($B$5:$B$176,B71)&gt;1,"DUPLICATE","")</x:f>
      </x:c>
      <x:c r="X71" s="305" t="str">
        <x:v>P3 VALIDATED</x:v>
      </x:c>
      <x:c r="Y71" s="305" t="str">
        <x:v>NOT TESTED — COMPANY EVIDENCE REQUIRED</x:v>
      </x:c>
      <x:c r="Z71" s="305" t="str">
        <x:v>https://www.sebi.gov.in/legal/regulations/dec-2025/securities-and-exchange-board-of-india-prohibition-of-fraudulent-and-unfair-trade-practices-relating-to-securities-market-regulations-2003-last-amended-on-december-05-2025-_98694.html</x:v>
      </x:c>
    </x:row>
    <x:row r="72" ht="50" customHeight="1">
      <x:c r="A72" s="305" t="str">
        <x:v>CAP-LAW060|Reg. 26(2)|AP01</x:v>
      </x:c>
      <x:c r="B72" s="305" t="str">
        <x:v>CAP-LAW060|Reg. 26(2)</x:v>
      </x:c>
      <x:c r="C72" s="305" t="str">
        <x:v>CAP-LAW060</x:v>
      </x:c>
      <x:c r="D72" s="305" t="str">
        <x:v>Reg. 26(2)</x:v>
      </x:c>
      <x:c r="E72" s="305" t="str">
        <x:v>Takeover response</x:v>
      </x:c>
      <x:c r="F72" s="305" t="str">
        <x:v>GATE|TAKEOVER</x:v>
      </x:c>
      <x:c r="G72" s="305" t="str">
        <x:v>Target company / board</x:v>
      </x:c>
      <x:c r="H72" s="305" t="str">
        <x:v>Confirm that the applicable duty holder has designed and operated controls to satisfy CAP-LAW060 Reg. 26(2): During an open offer, do not undertake restricted material actions outside the ordinary course without the required shareholder approval.</x:v>
      </x:c>
      <x:c r="I72"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Freeze covered actions or obtain required approval before proceeding. 5) Corroborate external acknowledgement or counterparty evidence where applicable. 6) Record every exception under the linked observation rule.</x:v>
      </x:c>
      <x:c r="J72" s="305" t="str">
        <x:v>Design adequacy + operating effectiveness</x:v>
      </x:c>
      <x:c r="K72" s="305" t="str">
        <x:v>End-to-end transaction-file inspection, timeline reperformance and external corroboration</x:v>
      </x:c>
      <x:c r="L72" s="305" t="str">
        <x:v>All covered transactions, approvals, filings, communications and settlement steps in the audit period</x:v>
      </x:c>
      <x:c r="M72" s="305" t="str">
        <x:v>Test 100% of covered transactions and statutory milestones in scope; no sampling of mandatory approvals, announcements, escrow, allotment or closure steps.</x:v>
      </x:c>
      <x:c r="N72" s="305" t="str">
        <x:v>During offer period</x:v>
      </x:c>
      <x:c r="O72" s="305" t="str">
        <x:v>Company Secretary / Transaction Legal Lead</x:v>
      </x:c>
      <x:c r="P72" s="305" t="str">
        <x:v>Secretarial, legal, finance and appointed transaction advisers</x:v>
      </x:c>
      <x:c r="Q72" s="305" t="str">
        <x:v>Company Secretary / Compliance Officer plus approving Board or committee</x:v>
      </x:c>
      <x:c r="R72" s="305" t="n">
        <x:f>COUNTIF('P3 Evidence Requirements'!$B$5:$B$348,A72)</x:f>
        <x:v>2</x:v>
      </x:c>
      <x:c r="S72" s="305" t="n">
        <x:f>COUNTIF('P3 Observation Rules'!$B$5:$B$176,A72)</x:f>
        <x:v>1</x:v>
      </x:c>
      <x:c r="T72" s="305" t="n">
        <x:f>COUNTIF('P3 Operational Calendar'!$B$5:$B$176,A72)</x:f>
        <x:v>1</x:v>
      </x:c>
      <x:c r="U72" s="305" t="str">
        <x:f>IF(COUNTIF('P2 Atomic Provisions'!$A$5:$A$176,B72)=1,"YES","NO")</x:f>
        <x:v>YES</x:v>
      </x:c>
      <x:c r="V72" s="305" t="str">
        <x:f>IF(COUNTIF($A$5:$A$176,A72)&gt;1,"DUPLICATE","")</x:f>
      </x:c>
      <x:c r="W72" s="305" t="str">
        <x:f>IF(COUNTIF($B$5:$B$176,B72)&gt;1,"DUPLICATE","")</x:f>
      </x:c>
      <x:c r="X72" s="305" t="str">
        <x:v>P3 VALIDATED</x:v>
      </x:c>
      <x:c r="Y72" s="305" t="str">
        <x:v>NOT TESTED — COMPANY EVIDENCE REQUIRED</x:v>
      </x:c>
      <x:c r="Z72" s="305" t="str">
        <x:v>https://www.sebi.gov.in/legal/regulations/dec-2025/securities-and-exchange-board-of-india-substantial-acquisition-of-shares-and-takeovers-regulations-2011-last-amended-on-december-5-2025-_98643.html</x:v>
      </x:c>
    </x:row>
    <x:row r="73" ht="50" customHeight="1">
      <x:c r="A73" s="305" t="str">
        <x:v>CAP-LAW060|Reg. 26(4)|AP01</x:v>
      </x:c>
      <x:c r="B73" s="305" t="str">
        <x:v>CAP-LAW060|Reg. 26(4)</x:v>
      </x:c>
      <x:c r="C73" s="305" t="str">
        <x:v>CAP-LAW060</x:v>
      </x:c>
      <x:c r="D73" s="305" t="str">
        <x:v>Reg. 26(4)</x:v>
      </x:c>
      <x:c r="E73" s="305" t="str">
        <x:v>Takeover response</x:v>
      </x:c>
      <x:c r="F73" s="305" t="str">
        <x:v>GATE|TAKEOVER</x:v>
      </x:c>
      <x:c r="G73" s="305" t="str">
        <x:v>Target company</x:v>
      </x:c>
      <x:c r="H73" s="305" t="str">
        <x:v>Confirm that the applicable duty holder has designed and operated controls to satisfy CAP-LAW060 Reg. 26(4): Do not fix a record date for corporate actions so as to fall within the restricted period around the tendering period.</x:v>
      </x:c>
      <x:c r="I73"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Screen corporate-action calendar against the tender period. 5) Corroborate external acknowledgement or counterparty evidence where applicable. 6) Record every exception under the linked observation rule.</x:v>
      </x:c>
      <x:c r="J73" s="305" t="str">
        <x:v>Design adequacy + operating effectiveness</x:v>
      </x:c>
      <x:c r="K73" s="305" t="str">
        <x:v>End-to-end transaction-file inspection, timeline reperformance and external corroboration</x:v>
      </x:c>
      <x:c r="L73" s="305" t="str">
        <x:v>All covered transactions, approvals, filings, communications and settlement steps in the audit period</x:v>
      </x:c>
      <x:c r="M73" s="305" t="str">
        <x:v>Test 100% of covered transactions and statutory milestones in scope; no sampling of mandatory approvals, announcements, escrow, allotment or closure steps.</x:v>
      </x:c>
      <x:c r="N73" s="305" t="str">
        <x:v>During offer timetable</x:v>
      </x:c>
      <x:c r="O73" s="305" t="str">
        <x:v>Company Secretary / Transaction Legal Lead</x:v>
      </x:c>
      <x:c r="P73" s="305" t="str">
        <x:v>Secretarial, legal, finance and appointed transaction advisers</x:v>
      </x:c>
      <x:c r="Q73" s="305" t="str">
        <x:v>Company Secretary / Compliance Officer plus approving Board or committee</x:v>
      </x:c>
      <x:c r="R73" s="305" t="n">
        <x:f>COUNTIF('P3 Evidence Requirements'!$B$5:$B$348,A73)</x:f>
        <x:v>2</x:v>
      </x:c>
      <x:c r="S73" s="305" t="n">
        <x:f>COUNTIF('P3 Observation Rules'!$B$5:$B$176,A73)</x:f>
        <x:v>1</x:v>
      </x:c>
      <x:c r="T73" s="305" t="n">
        <x:f>COUNTIF('P3 Operational Calendar'!$B$5:$B$176,A73)</x:f>
        <x:v>1</x:v>
      </x:c>
      <x:c r="U73" s="305" t="str">
        <x:f>IF(COUNTIF('P2 Atomic Provisions'!$A$5:$A$176,B73)=1,"YES","NO")</x:f>
        <x:v>YES</x:v>
      </x:c>
      <x:c r="V73" s="305" t="str">
        <x:f>IF(COUNTIF($A$5:$A$176,A73)&gt;1,"DUPLICATE","")</x:f>
      </x:c>
      <x:c r="W73" s="305" t="str">
        <x:f>IF(COUNTIF($B$5:$B$176,B73)&gt;1,"DUPLICATE","")</x:f>
      </x:c>
      <x:c r="X73" s="305" t="str">
        <x:v>P3 VALIDATED</x:v>
      </x:c>
      <x:c r="Y73" s="305" t="str">
        <x:v>NOT TESTED — COMPANY EVIDENCE REQUIRED</x:v>
      </x:c>
      <x:c r="Z73" s="305" t="str">
        <x:v>https://www.sebi.gov.in/legal/regulations/dec-2025/securities-and-exchange-board-of-india-substantial-acquisition-of-shares-and-takeovers-regulations-2011-last-amended-on-december-5-2025-_98643.html</x:v>
      </x:c>
    </x:row>
    <x:row r="74" ht="50" customHeight="1">
      <x:c r="A74" s="305" t="str">
        <x:v>CAP-LAW060|Reg. 26(6)|AP01</x:v>
      </x:c>
      <x:c r="B74" s="305" t="str">
        <x:v>CAP-LAW060|Reg. 26(6)</x:v>
      </x:c>
      <x:c r="C74" s="305" t="str">
        <x:v>CAP-LAW060</x:v>
      </x:c>
      <x:c r="D74" s="305" t="str">
        <x:v>Reg. 26(6)</x:v>
      </x:c>
      <x:c r="E74" s="305" t="str">
        <x:v>Takeover response</x:v>
      </x:c>
      <x:c r="F74" s="305" t="str">
        <x:v>GATE|TAKEOVER</x:v>
      </x:c>
      <x:c r="G74" s="305" t="str">
        <x:v>Target company</x:v>
      </x:c>
      <x:c r="H74" s="305" t="str">
        <x:v>Confirm that the applicable duty holder has designed and operated controls to satisfy CAP-LAW060 Reg. 26(6): Furnish the acquirer with the list of shareholders and related data required for the open offer.</x:v>
      </x:c>
      <x:c r="I74"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Extract, validate and securely provide the shareholder list. 5) Corroborate external acknowledgement or counterparty evidence where applicable. 6) Record every exception under the linked observation rule.</x:v>
      </x:c>
      <x:c r="J74" s="305" t="str">
        <x:v>Design adequacy + operating effectiveness</x:v>
      </x:c>
      <x:c r="K74" s="305" t="str">
        <x:v>End-to-end transaction-file inspection, timeline reperformance and external corroboration</x:v>
      </x:c>
      <x:c r="L74" s="305" t="str">
        <x:v>All triggering events and all resulting approvals, filings, payments, communications or service cases</x:v>
      </x:c>
      <x:c r="M74" s="305" t="str">
        <x:v>Test 100% of covered transactions and statutory milestones in scope; no sampling of mandatory approvals, announcements, escrow, allotment or closure steps.</x:v>
      </x:c>
      <x:c r="N74" s="305" t="str">
        <x:v>Within two working days of request/identified date as applicable</x:v>
      </x:c>
      <x:c r="O74" s="305" t="str">
        <x:v>Company Secretary / Transaction Legal Lead</x:v>
      </x:c>
      <x:c r="P74" s="305" t="str">
        <x:v>Secretarial, legal, finance and appointed transaction advisers</x:v>
      </x:c>
      <x:c r="Q74" s="305" t="str">
        <x:v>Company Secretary / Compliance Officer plus approving Board or committee</x:v>
      </x:c>
      <x:c r="R74" s="305" t="n">
        <x:f>COUNTIF('P3 Evidence Requirements'!$B$5:$B$348,A74)</x:f>
        <x:v>2</x:v>
      </x:c>
      <x:c r="S74" s="305" t="n">
        <x:f>COUNTIF('P3 Observation Rules'!$B$5:$B$176,A74)</x:f>
        <x:v>1</x:v>
      </x:c>
      <x:c r="T74" s="305" t="n">
        <x:f>COUNTIF('P3 Operational Calendar'!$B$5:$B$176,A74)</x:f>
        <x:v>1</x:v>
      </x:c>
      <x:c r="U74" s="305" t="str">
        <x:f>IF(COUNTIF('P2 Atomic Provisions'!$A$5:$A$176,B74)=1,"YES","NO")</x:f>
        <x:v>YES</x:v>
      </x:c>
      <x:c r="V74" s="305" t="str">
        <x:f>IF(COUNTIF($A$5:$A$176,A74)&gt;1,"DUPLICATE","")</x:f>
      </x:c>
      <x:c r="W74" s="305" t="str">
        <x:f>IF(COUNTIF($B$5:$B$176,B74)&gt;1,"DUPLICATE","")</x:f>
      </x:c>
      <x:c r="X74" s="305" t="str">
        <x:v>P3 VALIDATED</x:v>
      </x:c>
      <x:c r="Y74" s="305" t="str">
        <x:v>NOT TESTED — COMPANY EVIDENCE REQUIRED</x:v>
      </x:c>
      <x:c r="Z74" s="305" t="str">
        <x:v>https://www.sebi.gov.in/legal/regulations/dec-2025/securities-and-exchange-board-of-india-substantial-acquisition-of-shares-and-takeovers-regulations-2011-last-amended-on-december-5-2025-_98643.html</x:v>
      </x:c>
    </x:row>
    <x:row r="75" ht="50" customHeight="1">
      <x:c r="A75" s="305" t="str">
        <x:v>CAP-LAW060|Reg. 26(6A)|AP01</x:v>
      </x:c>
      <x:c r="B75" s="305" t="str">
        <x:v>CAP-LAW060|Reg. 26(6A)</x:v>
      </x:c>
      <x:c r="C75" s="305" t="str">
        <x:v>CAP-LAW060</x:v>
      </x:c>
      <x:c r="D75" s="305" t="str">
        <x:v>Reg. 26(6A)</x:v>
      </x:c>
      <x:c r="E75" s="305" t="str">
        <x:v>Takeover response</x:v>
      </x:c>
      <x:c r="F75" s="305" t="str">
        <x:v>GATE|TAKEOVER</x:v>
      </x:c>
      <x:c r="G75" s="305" t="str">
        <x:v>Target company / board</x:v>
      </x:c>
      <x:c r="H75" s="305" t="str">
        <x:v>Confirm that the applicable duty holder has designed and operated controls to satisfy CAP-LAW060 Reg. 26(6A): Constitute the committee of independent directors required for the open offer.</x:v>
      </x:c>
      <x:c r="I75"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committee constitution and document independence. 5) Corroborate external acknowledgement or counterparty evidence where applicable. 6) Record every exception under the linked observation rule.</x:v>
      </x:c>
      <x:c r="J75" s="305" t="str">
        <x:v>Design adequacy + operating effectiveness</x:v>
      </x:c>
      <x:c r="K75" s="305" t="str">
        <x:v>End-to-end transaction-file inspection, timeline reperformance and external corroboration</x:v>
      </x:c>
      <x:c r="L75" s="305" t="str">
        <x:v>All triggering events and all resulting approvals, filings, payments, communications or service cases</x:v>
      </x:c>
      <x:c r="M75" s="305" t="str">
        <x:v>Test 100% of covered transactions and statutory milestones in scope; no sampling of mandatory approvals, announcements, escrow, allotment or closure steps.</x:v>
      </x:c>
      <x:c r="N75" s="305" t="str">
        <x:v>Promptly for the offer</x:v>
      </x:c>
      <x:c r="O75" s="305" t="str">
        <x:v>Company Secretary / Transaction Legal Lead</x:v>
      </x:c>
      <x:c r="P75" s="305" t="str">
        <x:v>Secretarial, legal, finance and appointed transaction advisers</x:v>
      </x:c>
      <x:c r="Q75" s="305" t="str">
        <x:v>Company Secretary / Compliance Officer plus approving Board or committee</x:v>
      </x:c>
      <x:c r="R75" s="305" t="n">
        <x:f>COUNTIF('P3 Evidence Requirements'!$B$5:$B$348,A75)</x:f>
        <x:v>2</x:v>
      </x:c>
      <x:c r="S75" s="305" t="n">
        <x:f>COUNTIF('P3 Observation Rules'!$B$5:$B$176,A75)</x:f>
        <x:v>1</x:v>
      </x:c>
      <x:c r="T75" s="305" t="n">
        <x:f>COUNTIF('P3 Operational Calendar'!$B$5:$B$176,A75)</x:f>
        <x:v>1</x:v>
      </x:c>
      <x:c r="U75" s="305" t="str">
        <x:f>IF(COUNTIF('P2 Atomic Provisions'!$A$5:$A$176,B75)=1,"YES","NO")</x:f>
        <x:v>YES</x:v>
      </x:c>
      <x:c r="V75" s="305" t="str">
        <x:f>IF(COUNTIF($A$5:$A$176,A75)&gt;1,"DUPLICATE","")</x:f>
      </x:c>
      <x:c r="W75" s="305" t="str">
        <x:f>IF(COUNTIF($B$5:$B$176,B75)&gt;1,"DUPLICATE","")</x:f>
      </x:c>
      <x:c r="X75" s="305" t="str">
        <x:v>P3 VALIDATED</x:v>
      </x:c>
      <x:c r="Y75" s="305" t="str">
        <x:v>NOT TESTED — COMPANY EVIDENCE REQUIRED</x:v>
      </x:c>
      <x:c r="Z75" s="305" t="str">
        <x:v>https://www.sebi.gov.in/legal/regulations/dec-2025/securities-and-exchange-board-of-india-substantial-acquisition-of-shares-and-takeovers-regulations-2011-last-amended-on-december-5-2025-_98643.html</x:v>
      </x:c>
    </x:row>
    <x:row r="76" ht="50" customHeight="1">
      <x:c r="A76" s="305" t="str">
        <x:v>CAP-LAW060|Reg. 26(7)|AP01</x:v>
      </x:c>
      <x:c r="B76" s="305" t="str">
        <x:v>CAP-LAW060|Reg. 26(7)</x:v>
      </x:c>
      <x:c r="C76" s="305" t="str">
        <x:v>CAP-LAW060</x:v>
      </x:c>
      <x:c r="D76" s="305" t="str">
        <x:v>Reg. 26(7)</x:v>
      </x:c>
      <x:c r="E76" s="305" t="str">
        <x:v>Takeover response</x:v>
      </x:c>
      <x:c r="F76" s="305" t="str">
        <x:v>GATE|TAKEOVER</x:v>
      </x:c>
      <x:c r="G76" s="305" t="str">
        <x:v>Independent directors' committee / target company</x:v>
      </x:c>
      <x:c r="H76" s="305" t="str">
        <x:v>Confirm that the applicable duty holder has designed and operated controls to satisfy CAP-LAW060 Reg. 26(7): Publish the independent-director committee's reasoned recommendations on the open offer.</x:v>
      </x:c>
      <x:c r="I76"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and publish recommendations and send to required recipients. 5) Corroborate external acknowledgement or counterparty evidence where applicable. 6) Record every exception under the linked observation rule.</x:v>
      </x:c>
      <x:c r="J76" s="305" t="str">
        <x:v>Design adequacy + operating effectiveness</x:v>
      </x:c>
      <x:c r="K76" s="305" t="str">
        <x:v>End-to-end transaction-file inspection, timeline reperformance and external corroboration</x:v>
      </x:c>
      <x:c r="L76" s="305" t="str">
        <x:v>All triggering events and all resulting approvals, filings, payments, communications or service cases</x:v>
      </x:c>
      <x:c r="M76" s="305" t="str">
        <x:v>Test 100% of covered transactions and statutory milestones in scope; no sampling of mandatory approvals, announcements, escrow, allotment or closure steps.</x:v>
      </x:c>
      <x:c r="N76" s="305" t="str">
        <x:v>At least two working days before tendering period begins</x:v>
      </x:c>
      <x:c r="O76" s="305" t="str">
        <x:v>Company Secretary / Transaction Legal Lead</x:v>
      </x:c>
      <x:c r="P76" s="305" t="str">
        <x:v>Secretarial, legal, finance and appointed transaction advisers</x:v>
      </x:c>
      <x:c r="Q76" s="305" t="str">
        <x:v>Company Secretary / Compliance Officer plus approving Board or committee</x:v>
      </x:c>
      <x:c r="R76" s="305" t="n">
        <x:f>COUNTIF('P3 Evidence Requirements'!$B$5:$B$348,A76)</x:f>
        <x:v>2</x:v>
      </x:c>
      <x:c r="S76" s="305" t="n">
        <x:f>COUNTIF('P3 Observation Rules'!$B$5:$B$176,A76)</x:f>
        <x:v>1</x:v>
      </x:c>
      <x:c r="T76" s="305" t="n">
        <x:f>COUNTIF('P3 Operational Calendar'!$B$5:$B$176,A76)</x:f>
        <x:v>1</x:v>
      </x:c>
      <x:c r="U76" s="305" t="str">
        <x:f>IF(COUNTIF('P2 Atomic Provisions'!$A$5:$A$176,B76)=1,"YES","NO")</x:f>
        <x:v>YES</x:v>
      </x:c>
      <x:c r="V76" s="305" t="str">
        <x:f>IF(COUNTIF($A$5:$A$176,A76)&gt;1,"DUPLICATE","")</x:f>
      </x:c>
      <x:c r="W76" s="305" t="str">
        <x:f>IF(COUNTIF($B$5:$B$176,B76)&gt;1,"DUPLICATE","")</x:f>
      </x:c>
      <x:c r="X76" s="305" t="str">
        <x:v>P3 VALIDATED</x:v>
      </x:c>
      <x:c r="Y76" s="305" t="str">
        <x:v>NOT TESTED — COMPANY EVIDENCE REQUIRED</x:v>
      </x:c>
      <x:c r="Z76" s="305" t="str">
        <x:v>https://www.sebi.gov.in/legal/regulations/dec-2025/securities-and-exchange-board-of-india-substantial-acquisition-of-shares-and-takeovers-regulations-2011-last-amended-on-december-5-2025-_98643.html</x:v>
      </x:c>
    </x:row>
    <x:row r="77" ht="50" customHeight="1">
      <x:c r="A77" s="305" t="str">
        <x:v>CAP-LAW060|Reg. 26(8)|AP01</x:v>
      </x:c>
      <x:c r="B77" s="305" t="str">
        <x:v>CAP-LAW060|Reg. 26(8)</x:v>
      </x:c>
      <x:c r="C77" s="305" t="str">
        <x:v>CAP-LAW060</x:v>
      </x:c>
      <x:c r="D77" s="305" t="str">
        <x:v>Reg. 26(8)</x:v>
      </x:c>
      <x:c r="E77" s="305" t="str">
        <x:v>Takeover response</x:v>
      </x:c>
      <x:c r="F77" s="305" t="str">
        <x:v>GATE|TAKEOVER</x:v>
      </x:c>
      <x:c r="G77" s="305" t="str">
        <x:v>Target company</x:v>
      </x:c>
      <x:c r="H77" s="305" t="str">
        <x:v>Confirm that the applicable duty holder has designed and operated controls to satisfy CAP-LAW060 Reg. 26(8): Facilitate verification of shares tendered in the open offer.</x:v>
      </x:c>
      <x:c r="I77"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Provide records and support verification without delay. 5) Corroborate external acknowledgement or counterparty evidence where applicable. 6) Record every exception under the linked observation rule.</x:v>
      </x:c>
      <x:c r="J77" s="305" t="str">
        <x:v>Design adequacy + operating effectiveness</x:v>
      </x:c>
      <x:c r="K77" s="305" t="str">
        <x:v>End-to-end transaction-file inspection, timeline reperformance and external corroboration</x:v>
      </x:c>
      <x:c r="L77" s="305" t="str">
        <x:v>All triggering events and all resulting approvals, filings, payments, communications or service cases</x:v>
      </x:c>
      <x:c r="M77" s="305" t="str">
        <x:v>Test 100% of covered transactions and statutory milestones in scope; no sampling of mandatory approvals, announcements, escrow, allotment or closure steps.</x:v>
      </x:c>
      <x:c r="N77" s="305" t="str">
        <x:v>During offer processing</x:v>
      </x:c>
      <x:c r="O77" s="305" t="str">
        <x:v>Company Secretary / Transaction Legal Lead</x:v>
      </x:c>
      <x:c r="P77" s="305" t="str">
        <x:v>Secretarial, legal, finance and appointed transaction advisers</x:v>
      </x:c>
      <x:c r="Q77" s="305" t="str">
        <x:v>Company Secretary / Compliance Officer plus approving Board or committee</x:v>
      </x:c>
      <x:c r="R77" s="305" t="n">
        <x:f>COUNTIF('P3 Evidence Requirements'!$B$5:$B$348,A77)</x:f>
        <x:v>2</x:v>
      </x:c>
      <x:c r="S77" s="305" t="n">
        <x:f>COUNTIF('P3 Observation Rules'!$B$5:$B$176,A77)</x:f>
        <x:v>1</x:v>
      </x:c>
      <x:c r="T77" s="305" t="n">
        <x:f>COUNTIF('P3 Operational Calendar'!$B$5:$B$176,A77)</x:f>
        <x:v>1</x:v>
      </x:c>
      <x:c r="U77" s="305" t="str">
        <x:f>IF(COUNTIF('P2 Atomic Provisions'!$A$5:$A$176,B77)=1,"YES","NO")</x:f>
        <x:v>YES</x:v>
      </x:c>
      <x:c r="V77" s="305" t="str">
        <x:f>IF(COUNTIF($A$5:$A$176,A77)&gt;1,"DUPLICATE","")</x:f>
      </x:c>
      <x:c r="W77" s="305" t="str">
        <x:f>IF(COUNTIF($B$5:$B$176,B77)&gt;1,"DUPLICATE","")</x:f>
      </x:c>
      <x:c r="X77" s="305" t="str">
        <x:v>P3 VALIDATED</x:v>
      </x:c>
      <x:c r="Y77" s="305" t="str">
        <x:v>NOT TESTED — COMPANY EVIDENCE REQUIRED</x:v>
      </x:c>
      <x:c r="Z77" s="305" t="str">
        <x:v>https://www.sebi.gov.in/legal/regulations/dec-2025/securities-and-exchange-board-of-india-substantial-acquisition-of-shares-and-takeovers-regulations-2011-last-amended-on-december-5-2025-_98643.html</x:v>
      </x:c>
    </x:row>
    <x:row r="78" ht="50" customHeight="1">
      <x:c r="A78" s="305" t="str">
        <x:v>CAP-LAW060|Reg. 26(9)|AP01</x:v>
      </x:c>
      <x:c r="B78" s="305" t="str">
        <x:v>CAP-LAW060|Reg. 26(9)</x:v>
      </x:c>
      <x:c r="C78" s="305" t="str">
        <x:v>CAP-LAW060</x:v>
      </x:c>
      <x:c r="D78" s="305" t="str">
        <x:v>Reg. 26(9)</x:v>
      </x:c>
      <x:c r="E78" s="305" t="str">
        <x:v>Takeover response</x:v>
      </x:c>
      <x:c r="F78" s="305" t="str">
        <x:v>GATE|TAKEOVER</x:v>
      </x:c>
      <x:c r="G78" s="305" t="str">
        <x:v>Target company</x:v>
      </x:c>
      <x:c r="H78" s="305" t="str">
        <x:v>Confirm that the applicable duty holder has designed and operated controls to satisfy CAP-LAW060 Reg. 26(9): Provide equivalent information to all competing acquirers in a competitive offer.</x:v>
      </x:c>
      <x:c r="I78"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an information log and equal-access control. 5) Corroborate external acknowledgement or counterparty evidence where applicable. 6) Record every exception under the linked observation rule.</x:v>
      </x:c>
      <x:c r="J78" s="305" t="str">
        <x:v>Design adequacy + operating effectiveness</x:v>
      </x:c>
      <x:c r="K78" s="305" t="str">
        <x:v>End-to-end transaction-file inspection, timeline reperformance and external corroboration</x:v>
      </x:c>
      <x:c r="L78" s="305" t="str">
        <x:v>All triggering events and all resulting approvals, filings, payments, communications or service cases</x:v>
      </x:c>
      <x:c r="M78" s="305" t="str">
        <x:v>Test 100% of covered transactions and statutory milestones in scope; no sampling of mandatory approvals, announcements, escrow, allotment or closure steps.</x:v>
      </x:c>
      <x:c r="N78" s="305" t="str">
        <x:v>Throughout competing-offer process</x:v>
      </x:c>
      <x:c r="O78" s="305" t="str">
        <x:v>Company Secretary / Transaction Legal Lead</x:v>
      </x:c>
      <x:c r="P78" s="305" t="str">
        <x:v>Secretarial, legal, finance and appointed transaction advisers</x:v>
      </x:c>
      <x:c r="Q78" s="305" t="str">
        <x:v>Company Secretary / Compliance Officer plus approving Board or committee</x:v>
      </x:c>
      <x:c r="R78" s="305" t="n">
        <x:f>COUNTIF('P3 Evidence Requirements'!$B$5:$B$348,A78)</x:f>
        <x:v>2</x:v>
      </x:c>
      <x:c r="S78" s="305" t="n">
        <x:f>COUNTIF('P3 Observation Rules'!$B$5:$B$176,A78)</x:f>
        <x:v>1</x:v>
      </x:c>
      <x:c r="T78" s="305" t="n">
        <x:f>COUNTIF('P3 Operational Calendar'!$B$5:$B$176,A78)</x:f>
        <x:v>1</x:v>
      </x:c>
      <x:c r="U78" s="305" t="str">
        <x:f>IF(COUNTIF('P2 Atomic Provisions'!$A$5:$A$176,B78)=1,"YES","NO")</x:f>
        <x:v>YES</x:v>
      </x:c>
      <x:c r="V78" s="305" t="str">
        <x:f>IF(COUNTIF($A$5:$A$176,A78)&gt;1,"DUPLICATE","")</x:f>
      </x:c>
      <x:c r="W78" s="305" t="str">
        <x:f>IF(COUNTIF($B$5:$B$176,B78)&gt;1,"DUPLICATE","")</x:f>
      </x:c>
      <x:c r="X78" s="305" t="str">
        <x:v>P3 VALIDATED</x:v>
      </x:c>
      <x:c r="Y78" s="305" t="str">
        <x:v>NOT TESTED — COMPANY EVIDENCE REQUIRED</x:v>
      </x:c>
      <x:c r="Z78" s="305" t="str">
        <x:v>https://www.sebi.gov.in/legal/regulations/dec-2025/securities-and-exchange-board-of-india-substantial-acquisition-of-shares-and-takeovers-regulations-2011-last-amended-on-december-5-2025-_98643.html</x:v>
      </x:c>
    </x:row>
    <x:row r="79" ht="50" customHeight="1">
      <x:c r="A79" s="305" t="str">
        <x:v>CAP-LAW060|Reg. 26(10)|AP01</x:v>
      </x:c>
      <x:c r="B79" s="305" t="str">
        <x:v>CAP-LAW060|Reg. 26(10)</x:v>
      </x:c>
      <x:c r="C79" s="305" t="str">
        <x:v>CAP-LAW060</x:v>
      </x:c>
      <x:c r="D79" s="305" t="str">
        <x:v>Reg. 26(10)</x:v>
      </x:c>
      <x:c r="E79" s="305" t="str">
        <x:v>Takeover response</x:v>
      </x:c>
      <x:c r="F79" s="305" t="str">
        <x:v>GATE|TAKEOVER</x:v>
      </x:c>
      <x:c r="G79" s="305" t="str">
        <x:v>Target company / RTA</x:v>
      </x:c>
      <x:c r="H79" s="305" t="str">
        <x:v>Confirm that the applicable duty holder has designed and operated controls to satisfy CAP-LAW060 Reg. 26(10): Register transfer of securities without delay during the open-offer process, subject to permitted exceptions.</x:v>
      </x:c>
      <x:c r="I79"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transfer queue and record any lawful hold. 5) Corroborate external acknowledgement or counterparty evidence where applicable. 6) Record every exception under the linked observation rule.</x:v>
      </x:c>
      <x:c r="J79" s="305" t="str">
        <x:v>Design adequacy + operating effectiveness</x:v>
      </x:c>
      <x:c r="K79" s="305" t="str">
        <x:v>Population reconciliation, inspection, SLA reperformance and case-file sampling</x:v>
      </x:c>
      <x:c r="L79" s="305" t="str">
        <x:v>All triggering events and all resulting approvals, filings, payments, communications or service cases</x:v>
      </x:c>
      <x:c r="M79" s="305" t="str">
        <x:v>Reconcile 100% of the case population; select a risk-based sample covering completed, rejected, aged and exception cases; test 100% of SLA breaches and complaints.</x:v>
      </x:c>
      <x:c r="N79" s="305" t="str">
        <x:v>Without delay</x:v>
      </x:c>
      <x:c r="O79" s="305" t="str">
        <x:v>Investor Services Head / RTA Relationship Owner</x:v>
      </x:c>
      <x:c r="P79" s="305" t="str">
        <x:v>Issuer investor-service team or contracted RTA team</x:v>
      </x:c>
      <x:c r="Q79" s="305" t="str">
        <x:v>Company Secretary / Compliance Officer plus approving Board or committee</x:v>
      </x:c>
      <x:c r="R79" s="305" t="n">
        <x:f>COUNTIF('P3 Evidence Requirements'!$B$5:$B$348,A79)</x:f>
        <x:v>2</x:v>
      </x:c>
      <x:c r="S79" s="305" t="n">
        <x:f>COUNTIF('P3 Observation Rules'!$B$5:$B$176,A79)</x:f>
        <x:v>1</x:v>
      </x:c>
      <x:c r="T79" s="305" t="n">
        <x:f>COUNTIF('P3 Operational Calendar'!$B$5:$B$176,A79)</x:f>
        <x:v>1</x:v>
      </x:c>
      <x:c r="U79" s="305" t="str">
        <x:f>IF(COUNTIF('P2 Atomic Provisions'!$A$5:$A$176,B79)=1,"YES","NO")</x:f>
        <x:v>YES</x:v>
      </x:c>
      <x:c r="V79" s="305" t="str">
        <x:f>IF(COUNTIF($A$5:$A$176,A79)&gt;1,"DUPLICATE","")</x:f>
      </x:c>
      <x:c r="W79" s="305" t="str">
        <x:f>IF(COUNTIF($B$5:$B$176,B79)&gt;1,"DUPLICATE","")</x:f>
      </x:c>
      <x:c r="X79" s="305" t="str">
        <x:v>P3 VALIDATED</x:v>
      </x:c>
      <x:c r="Y79" s="305" t="str">
        <x:v>NOT TESTED — COMPANY EVIDENCE REQUIRED</x:v>
      </x:c>
      <x:c r="Z79" s="305" t="str">
        <x:v>https://www.sebi.gov.in/legal/regulations/dec-2025/securities-and-exchange-board-of-india-substantial-acquisition-of-shares-and-takeovers-regulations-2011-last-amended-on-december-5-2025-_98643.html</x:v>
      </x:c>
    </x:row>
    <x:row r="80" ht="50" customHeight="1">
      <x:c r="A80" s="305" t="str">
        <x:v>CAP-LAW060|Reg. 29|AP01</x:v>
      </x:c>
      <x:c r="B80" s="305" t="str">
        <x:v>CAP-LAW060|Reg. 29</x:v>
      </x:c>
      <x:c r="C80" s="305" t="str">
        <x:v>CAP-LAW060</x:v>
      </x:c>
      <x:c r="D80" s="305" t="str">
        <x:v>Reg. 29</x:v>
      </x:c>
      <x:c r="E80" s="305" t="str">
        <x:v>Takeover disclosure</x:v>
      </x:c>
      <x:c r="F80" s="305" t="str">
        <x:v>GATE|TAKEOVER</x:v>
      </x:c>
      <x:c r="G80" s="305" t="str">
        <x:v>Acquirer / person acting in concert / listed entity interface</x:v>
      </x:c>
      <x:c r="H80" s="305" t="str">
        <x:v>Confirm that the applicable duty holder has designed and operated controls to satisfy CAP-LAW060 Reg. 29: Make and process substantial-acquisition/holding disclosures when current thresholds are crossed.</x:v>
      </x:c>
      <x:c r="I80"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Determine duty holder, prepare disclosure and retain exchange/target receipt. 5) Corroborate external acknowledgement or counterparty evidence where applicable. 6) Record every exception under the linked observation rule.</x:v>
      </x:c>
      <x:c r="J80" s="305" t="str">
        <x:v>Design adequacy + operating effectiveness</x:v>
      </x:c>
      <x:c r="K80" s="305" t="str">
        <x:v>End-to-end transaction-file inspection, timeline reperformance and external corroboration</x:v>
      </x:c>
      <x:c r="L80" s="305" t="str">
        <x:v>All triggering events and all resulting approvals, filings, payments, communications or service cases</x:v>
      </x:c>
      <x:c r="M80" s="305" t="str">
        <x:v>Test 100% of covered transactions and statutory milestones in scope; no sampling of mandatory approvals, announcements, escrow, allotment or closure steps.</x:v>
      </x:c>
      <x:c r="N80" s="305" t="str">
        <x:v>Event-based</x:v>
      </x:c>
      <x:c r="O80" s="305" t="str">
        <x:v>Company Secretary / Transaction Legal Lead</x:v>
      </x:c>
      <x:c r="P80" s="305" t="str">
        <x:v>Secretarial, legal, finance and appointed transaction advisers</x:v>
      </x:c>
      <x:c r="Q80" s="305" t="str">
        <x:v>Company Secretary / Compliance Officer plus approving Board or committee</x:v>
      </x:c>
      <x:c r="R80" s="305" t="n">
        <x:f>COUNTIF('P3 Evidence Requirements'!$B$5:$B$348,A80)</x:f>
        <x:v>2</x:v>
      </x:c>
      <x:c r="S80" s="305" t="n">
        <x:f>COUNTIF('P3 Observation Rules'!$B$5:$B$176,A80)</x:f>
        <x:v>1</x:v>
      </x:c>
      <x:c r="T80" s="305" t="n">
        <x:f>COUNTIF('P3 Operational Calendar'!$B$5:$B$176,A80)</x:f>
        <x:v>1</x:v>
      </x:c>
      <x:c r="U80" s="305" t="str">
        <x:f>IF(COUNTIF('P2 Atomic Provisions'!$A$5:$A$176,B80)=1,"YES","NO")</x:f>
        <x:v>YES</x:v>
      </x:c>
      <x:c r="V80" s="305" t="str">
        <x:f>IF(COUNTIF($A$5:$A$176,A80)&gt;1,"DUPLICATE","")</x:f>
      </x:c>
      <x:c r="W80" s="305" t="str">
        <x:f>IF(COUNTIF($B$5:$B$176,B80)&gt;1,"DUPLICATE","")</x:f>
      </x:c>
      <x:c r="X80" s="305" t="str">
        <x:v>P3 VALIDATED</x:v>
      </x:c>
      <x:c r="Y80" s="305" t="str">
        <x:v>NOT TESTED — COMPANY EVIDENCE REQUIRED</x:v>
      </x:c>
      <x:c r="Z80" s="305" t="str">
        <x:v>https://www.sebi.gov.in/legal/regulations/dec-2025/securities-and-exchange-board-of-india-substantial-acquisition-of-shares-and-takeovers-regulations-2011-last-amended-on-december-5-2025-_98643.html</x:v>
      </x:c>
    </x:row>
    <x:row r="81" ht="50" customHeight="1">
      <x:c r="A81" s="305" t="str">
        <x:v>CAP-LAW060|Reg. 31|AP01</x:v>
      </x:c>
      <x:c r="B81" s="305" t="str">
        <x:v>CAP-LAW060|Reg. 31</x:v>
      </x:c>
      <x:c r="C81" s="305" t="str">
        <x:v>CAP-LAW060</x:v>
      </x:c>
      <x:c r="D81" s="305" t="str">
        <x:v>Reg. 31</x:v>
      </x:c>
      <x:c r="E81" s="305" t="str">
        <x:v>Takeover disclosure</x:v>
      </x:c>
      <x:c r="F81" s="305" t="str">
        <x:v>GATE|TAKEOVER</x:v>
      </x:c>
      <x:c r="G81" s="305" t="str">
        <x:v>Promoter / PAC / listed entity interface</x:v>
      </x:c>
      <x:c r="H81" s="305" t="str">
        <x:v>Confirm that the applicable duty holder has designed and operated controls to satisfy CAP-LAW060 Reg. 31: Disclose creation, invocation and release of encumbrances by promoters and persons acting in concert.</x:v>
      </x:c>
      <x:c r="I81"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Capture promoter declarations and complete required filing/interface steps. 5) Corroborate external acknowledgement or counterparty evidence where applicable. 6) Record every exception under the linked observation rule.</x:v>
      </x:c>
      <x:c r="J81" s="305" t="str">
        <x:v>Design adequacy + operating effectiveness</x:v>
      </x:c>
      <x:c r="K81" s="305" t="str">
        <x:v>End-to-end transaction-file inspection, timeline reperformance and external corroboration</x:v>
      </x:c>
      <x:c r="L81" s="305" t="str">
        <x:v>All prescribed reporting periods and every statutory item due in the audit period</x:v>
      </x:c>
      <x:c r="M81" s="305" t="str">
        <x:v>Test 100% of covered transactions and statutory milestones in scope; no sampling of mandatory approvals, announcements, escrow, allotment or closure steps.</x:v>
      </x:c>
      <x:c r="N81" s="305" t="str">
        <x:v>Event-based / annual as prescribed</x:v>
      </x:c>
      <x:c r="O81" s="305" t="str">
        <x:v>Company Secretary / Transaction Legal Lead</x:v>
      </x:c>
      <x:c r="P81" s="305" t="str">
        <x:v>Secretarial, legal, finance and appointed transaction advisers</x:v>
      </x:c>
      <x:c r="Q81" s="305" t="str">
        <x:v>Company Secretary / Compliance Officer plus approving Board or committee</x:v>
      </x:c>
      <x:c r="R81" s="305" t="n">
        <x:f>COUNTIF('P3 Evidence Requirements'!$B$5:$B$348,A81)</x:f>
        <x:v>2</x:v>
      </x:c>
      <x:c r="S81" s="305" t="n">
        <x:f>COUNTIF('P3 Observation Rules'!$B$5:$B$176,A81)</x:f>
        <x:v>1</x:v>
      </x:c>
      <x:c r="T81" s="305" t="n">
        <x:f>COUNTIF('P3 Operational Calendar'!$B$5:$B$176,A81)</x:f>
        <x:v>1</x:v>
      </x:c>
      <x:c r="U81" s="305" t="str">
        <x:f>IF(COUNTIF('P2 Atomic Provisions'!$A$5:$A$176,B81)=1,"YES","NO")</x:f>
        <x:v>YES</x:v>
      </x:c>
      <x:c r="V81" s="305" t="str">
        <x:f>IF(COUNTIF($A$5:$A$176,A81)&gt;1,"DUPLICATE","")</x:f>
      </x:c>
      <x:c r="W81" s="305" t="str">
        <x:f>IF(COUNTIF($B$5:$B$176,B81)&gt;1,"DUPLICATE","")</x:f>
      </x:c>
      <x:c r="X81" s="305" t="str">
        <x:v>P3 VALIDATED</x:v>
      </x:c>
      <x:c r="Y81" s="305" t="str">
        <x:v>NOT TESTED — COMPANY EVIDENCE REQUIRED</x:v>
      </x:c>
      <x:c r="Z81" s="305" t="str">
        <x:v>https://www.sebi.gov.in/legal/regulations/dec-2025/securities-and-exchange-board-of-india-substantial-acquisition-of-shares-and-takeovers-regulations-2011-last-amended-on-december-5-2025-_98643.html</x:v>
      </x:c>
    </x:row>
    <x:row r="82" ht="50" customHeight="1">
      <x:c r="A82" s="305" t="str">
        <x:v>CAP-LAW238|Reg. 10(7) online filing|AP01</x:v>
      </x:c>
      <x:c r="B82" s="305" t="str">
        <x:v>CAP-LAW238|Reg. 10(7) online filing</x:v>
      </x:c>
      <x:c r="C82" s="305" t="str">
        <x:v>CAP-LAW238</x:v>
      </x:c>
      <x:c r="D82" s="305" t="str">
        <x:v>Reg. 10(7) online filing</x:v>
      </x:c>
      <x:c r="E82" s="305" t="str">
        <x:v>Takeover filing</x:v>
      </x:c>
      <x:c r="F82" s="305" t="str">
        <x:v>GATE|TAKEOVER</x:v>
      </x:c>
      <x:c r="G82" s="305" t="str">
        <x:v>Acquirer</x:v>
      </x:c>
      <x:c r="H82" s="305" t="str">
        <x:v>Confirm that the applicable duty holder has designed and operated controls to satisfy CAP-LAW238 Reg. 10(7) online filing: File the exemption report under SAST Regulation 10(7) through the SEBI online system when relying on a reportable exemption.</x:v>
      </x:c>
      <x:c r="I82"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Submit electronically and retain payment/acknowledgement. 5) Corroborate external acknowledgement or counterparty evidence where applicable. 6) Record every exception under the linked observation rule.</x:v>
      </x:c>
      <x:c r="J82" s="305" t="str">
        <x:v>Design adequacy + operating effectiveness</x:v>
      </x:c>
      <x:c r="K82" s="305" t="str">
        <x:v>End-to-end transaction-file inspection, timeline reperformance and external corroboration</x:v>
      </x:c>
      <x:c r="L82" s="305" t="str">
        <x:v>All triggering events and all resulting approvals, filings, payments, communications or service cases</x:v>
      </x:c>
      <x:c r="M82" s="305" t="str">
        <x:v>Test 100% of covered transactions and statutory milestones in scope; no sampling of mandatory approvals, announcements, escrow, allotment or closure steps.</x:v>
      </x:c>
      <x:c r="N82" s="305" t="str">
        <x:v>Within the statutory filing period</x:v>
      </x:c>
      <x:c r="O82" s="305" t="str">
        <x:v>Company Secretary / Transaction Legal Lead</x:v>
      </x:c>
      <x:c r="P82" s="305" t="str">
        <x:v>Secretarial, legal, finance and appointed transaction advisers</x:v>
      </x:c>
      <x:c r="Q82" s="305" t="str">
        <x:v>Company Secretary / Compliance Officer plus approving Board or committee</x:v>
      </x:c>
      <x:c r="R82" s="305" t="n">
        <x:f>COUNTIF('P3 Evidence Requirements'!$B$5:$B$348,A82)</x:f>
        <x:v>2</x:v>
      </x:c>
      <x:c r="S82" s="305" t="n">
        <x:f>COUNTIF('P3 Observation Rules'!$B$5:$B$176,A82)</x:f>
        <x:v>1</x:v>
      </x:c>
      <x:c r="T82" s="305" t="n">
        <x:f>COUNTIF('P3 Operational Calendar'!$B$5:$B$176,A82)</x:f>
        <x:v>1</x:v>
      </x:c>
      <x:c r="U82" s="305" t="str">
        <x:f>IF(COUNTIF('P2 Atomic Provisions'!$A$5:$A$176,B82)=1,"YES","NO")</x:f>
        <x:v>YES</x:v>
      </x:c>
      <x:c r="V82" s="305" t="str">
        <x:f>IF(COUNTIF($A$5:$A$176,A82)&gt;1,"DUPLICATE","")</x:f>
      </x:c>
      <x:c r="W82" s="305" t="str">
        <x:f>IF(COUNTIF($B$5:$B$176,B82)&gt;1,"DUPLICATE","")</x:f>
      </x:c>
      <x:c r="X82" s="305" t="str">
        <x:v>P3 VALIDATED</x:v>
      </x:c>
      <x:c r="Y82" s="305" t="str">
        <x:v>NOT TESTED — COMPANY EVIDENCE REQUIRED</x:v>
      </x:c>
      <x:c r="Z82" s="305" t="str">
        <x:v>https://www.sebi.gov.in/legal/circulars/mar-2025/online-filing-system-for-reports-filed-under-regulation-10-7-of-sebi-substantial-acquisition-of-shares-and-takeovers-regulations-2011_92791.html</x:v>
      </x:c>
    </x:row>
    <x:row r="83" ht="50" customHeight="1">
      <x:c r="A83" s="305" t="str">
        <x:v>CAP-LAW049|Ch. II / Reg. 6|AP01</x:v>
      </x:c>
      <x:c r="B83" s="305" t="str">
        <x:v>CAP-LAW049|Ch. II / Reg. 6</x:v>
      </x:c>
      <x:c r="C83" s="305" t="str">
        <x:v>CAP-LAW049</x:v>
      </x:c>
      <x:c r="D83" s="305" t="str">
        <x:v>Ch. II / Reg. 6</x:v>
      </x:c>
      <x:c r="E83" s="305" t="str">
        <x:v>Capital raising</x:v>
      </x:c>
      <x:c r="F83" s="305" t="str">
        <x:v>GATE|PROPOSED_ISSUE</x:v>
      </x:c>
      <x:c r="G83" s="305" t="str">
        <x:v>Issuer</x:v>
      </x:c>
      <x:c r="H83" s="305" t="str">
        <x:v>Confirm that the applicable duty holder has designed and operated controls to satisfy CAP-LAW049 Ch. II / Reg. 6: Satisfy the eligibility conditions for an initial public offer under the selected route.</x:v>
      </x:c>
      <x:c r="I83"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each eligibility limb and any route-specific condition. 5) Corroborate external acknowledgement or counterparty evidence where applicable. 6) Record every exception under the linked observation rule.</x:v>
      </x:c>
      <x:c r="J83" s="305" t="str">
        <x:v>Design adequacy + operating effectiveness</x:v>
      </x:c>
      <x:c r="K83" s="305" t="str">
        <x:v>End-to-end transaction-file inspection, timeline reperformance and external corroboration</x:v>
      </x:c>
      <x:c r="L83" s="305" t="str">
        <x:v>All triggering events and all resulting approvals, filings, payments, communications or service cases</x:v>
      </x:c>
      <x:c r="M83" s="305" t="str">
        <x:v>Test 100% of covered transactions and statutory milestones in scope; no sampling of mandatory approvals, announcements, escrow, allotment or closure steps.</x:v>
      </x:c>
      <x:c r="N83" s="305" t="str">
        <x:v>Before draft offer document</x:v>
      </x:c>
      <x:c r="O83" s="305" t="str">
        <x:v>Company Secretary / Transaction Legal Lead</x:v>
      </x:c>
      <x:c r="P83" s="305" t="str">
        <x:v>Secretarial, legal, finance and appointed transaction advisers</x:v>
      </x:c>
      <x:c r="Q83" s="305" t="str">
        <x:v>Company Secretary / Compliance Officer plus approving Board or committee</x:v>
      </x:c>
      <x:c r="R83" s="305" t="n">
        <x:f>COUNTIF('P3 Evidence Requirements'!$B$5:$B$348,A83)</x:f>
        <x:v>2</x:v>
      </x:c>
      <x:c r="S83" s="305" t="n">
        <x:f>COUNTIF('P3 Observation Rules'!$B$5:$B$176,A83)</x:f>
        <x:v>1</x:v>
      </x:c>
      <x:c r="T83" s="305" t="n">
        <x:f>COUNTIF('P3 Operational Calendar'!$B$5:$B$176,A83)</x:f>
        <x:v>1</x:v>
      </x:c>
      <x:c r="U83" s="305" t="str">
        <x:f>IF(COUNTIF('P2 Atomic Provisions'!$A$5:$A$176,B83)=1,"YES","NO")</x:f>
        <x:v>YES</x:v>
      </x:c>
      <x:c r="V83" s="305" t="str">
        <x:f>IF(COUNTIF($A$5:$A$176,A83)&gt;1,"DUPLICATE","")</x:f>
      </x:c>
      <x:c r="W83" s="305" t="str">
        <x:f>IF(COUNTIF($B$5:$B$176,B83)&gt;1,"DUPLICATE","")</x:f>
      </x:c>
      <x:c r="X83" s="305" t="str">
        <x:v>P3 VALIDATED</x:v>
      </x:c>
      <x:c r="Y83" s="305" t="str">
        <x:v>NOT TESTED — COMPANY EVIDENCE REQUIRED</x:v>
      </x:c>
      <x:c r="Z83" s="305" t="str">
        <x:v>https://www.sebi.gov.in/legal/regulations/mar-2026/securities-and-exchange-board-of-india-issue-of-capital-and-disclosure-requirements-regulations-2018-last-amended-on-march-21-2026-_100581.html</x:v>
      </x:c>
    </x:row>
    <x:row r="84" ht="50" customHeight="1">
      <x:c r="A84" s="305" t="str">
        <x:v>CAP-LAW049|Ch. II offer document|AP01</x:v>
      </x:c>
      <x:c r="B84" s="305" t="str">
        <x:v>CAP-LAW049|Ch. II offer document</x:v>
      </x:c>
      <x:c r="C84" s="305" t="str">
        <x:v>CAP-LAW049</x:v>
      </x:c>
      <x:c r="D84" s="305" t="str">
        <x:v>Ch. II offer document</x:v>
      </x:c>
      <x:c r="E84" s="305" t="str">
        <x:v>Capital raising</x:v>
      </x:c>
      <x:c r="F84" s="305" t="str">
        <x:v>GATE|PROPOSED_ISSUE</x:v>
      </x:c>
      <x:c r="G84" s="305" t="str">
        <x:v>Issuer / lead managers</x:v>
      </x:c>
      <x:c r="H84" s="305" t="str">
        <x:v>Confirm that the applicable duty holder has designed and operated controls to satisfy CAP-LAW049 Ch. II offer document: Prepare and file the draft/offer documents with complete material disclosures.</x:v>
      </x:c>
      <x:c r="I84"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Run disclosure verification and board/manager sign-off. 5) Corroborate external acknowledgement or counterparty evidence where applicable. 6) Record every exception under the linked observation rule.</x:v>
      </x:c>
      <x:c r="J84" s="305" t="str">
        <x:v>Design adequacy + operating effectiveness</x:v>
      </x:c>
      <x:c r="K84" s="305" t="str">
        <x:v>End-to-end transaction-file inspection, timeline reperformance and external corroboration</x:v>
      </x:c>
      <x:c r="L84" s="305" t="str">
        <x:v>All triggering events and all resulting approvals, filings, payments, communications or service cases</x:v>
      </x:c>
      <x:c r="M84" s="305" t="str">
        <x:v>Test 100% of covered transactions and statutory milestones in scope; no sampling of mandatory approvals, announcements, escrow, allotment or closure steps.</x:v>
      </x:c>
      <x:c r="N84" s="305" t="str">
        <x:v>At each draft/final filing stage</x:v>
      </x:c>
      <x:c r="O84" s="305" t="str">
        <x:v>Company Secretary / Transaction Legal Lead</x:v>
      </x:c>
      <x:c r="P84" s="305" t="str">
        <x:v>Secretarial, legal, finance and appointed transaction advisers</x:v>
      </x:c>
      <x:c r="Q84" s="305" t="str">
        <x:v>Company Secretary / Compliance Officer plus approving Board or committee</x:v>
      </x:c>
      <x:c r="R84" s="305" t="n">
        <x:f>COUNTIF('P3 Evidence Requirements'!$B$5:$B$348,A84)</x:f>
        <x:v>2</x:v>
      </x:c>
      <x:c r="S84" s="305" t="n">
        <x:f>COUNTIF('P3 Observation Rules'!$B$5:$B$176,A84)</x:f>
        <x:v>1</x:v>
      </x:c>
      <x:c r="T84" s="305" t="n">
        <x:f>COUNTIF('P3 Operational Calendar'!$B$5:$B$176,A84)</x:f>
        <x:v>1</x:v>
      </x:c>
      <x:c r="U84" s="305" t="str">
        <x:f>IF(COUNTIF('P2 Atomic Provisions'!$A$5:$A$176,B84)=1,"YES","NO")</x:f>
        <x:v>YES</x:v>
      </x:c>
      <x:c r="V84" s="305" t="str">
        <x:f>IF(COUNTIF($A$5:$A$176,A84)&gt;1,"DUPLICATE","")</x:f>
      </x:c>
      <x:c r="W84" s="305" t="str">
        <x:f>IF(COUNTIF($B$5:$B$176,B84)&gt;1,"DUPLICATE","")</x:f>
      </x:c>
      <x:c r="X84" s="305" t="str">
        <x:v>P3 VALIDATED</x:v>
      </x:c>
      <x:c r="Y84" s="305" t="str">
        <x:v>NOT TESTED — COMPANY EVIDENCE REQUIRED</x:v>
      </x:c>
      <x:c r="Z84" s="305" t="str">
        <x:v>https://www.sebi.gov.in/legal/regulations/mar-2026/securities-and-exchange-board-of-india-issue-of-capital-and-disclosure-requirements-regulations-2018-last-amended-on-march-21-2026-_100581.html</x:v>
      </x:c>
    </x:row>
    <x:row r="85" ht="50" customHeight="1">
      <x:c r="A85" s="305" t="str">
        <x:v>CAP-LAW049|Ch. II issue process|AP01</x:v>
      </x:c>
      <x:c r="B85" s="305" t="str">
        <x:v>CAP-LAW049|Ch. II issue process</x:v>
      </x:c>
      <x:c r="C85" s="305" t="str">
        <x:v>CAP-LAW049</x:v>
      </x:c>
      <x:c r="D85" s="305" t="str">
        <x:v>Ch. II issue process</x:v>
      </x:c>
      <x:c r="E85" s="305" t="str">
        <x:v>Capital raising</x:v>
      </x:c>
      <x:c r="F85" s="305" t="str">
        <x:v>GATE|PROPOSED_ISSUE</x:v>
      </x:c>
      <x:c r="G85" s="305" t="str">
        <x:v>Issuer</x:v>
      </x:c>
      <x:c r="H85" s="305" t="str">
        <x:v>Confirm that the applicable duty holder has designed and operated controls to satisfy CAP-LAW049 Ch. II issue process: Complete approvals, marketing, bidding, allocation, allotment, refund and listing steps for an IPO.</x:v>
      </x:c>
      <x:c r="I85"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a signed transaction checklist from launch through listing. 5) Corroborate external acknowledgement or counterparty evidence where applicable. 6) Record every exception under the linked observation rule.</x:v>
      </x:c>
      <x:c r="J85" s="305" t="str">
        <x:v>Design adequacy + operating effectiveness</x:v>
      </x:c>
      <x:c r="K85" s="305" t="str">
        <x:v>End-to-end transaction-file inspection, timeline reperformance and external corroboration</x:v>
      </x:c>
      <x:c r="L85" s="305" t="str">
        <x:v>All covered transactions, approvals, filings, communications and settlement steps in the audit period</x:v>
      </x:c>
      <x:c r="M85" s="305" t="str">
        <x:v>Test 100% of covered transactions and statutory milestones in scope; no sampling of mandatory approvals, announcements, escrow, allotment or closure steps.</x:v>
      </x:c>
      <x:c r="N85" s="305" t="str">
        <x:v>Transaction timetable</x:v>
      </x:c>
      <x:c r="O85" s="305" t="str">
        <x:v>Company Secretary / Transaction Legal Lead</x:v>
      </x:c>
      <x:c r="P85" s="305" t="str">
        <x:v>Secretarial, legal, finance and appointed transaction advisers</x:v>
      </x:c>
      <x:c r="Q85" s="305" t="str">
        <x:v>Company Secretary / Compliance Officer plus approving Board or committee</x:v>
      </x:c>
      <x:c r="R85" s="305" t="n">
        <x:f>COUNTIF('P3 Evidence Requirements'!$B$5:$B$348,A85)</x:f>
        <x:v>2</x:v>
      </x:c>
      <x:c r="S85" s="305" t="n">
        <x:f>COUNTIF('P3 Observation Rules'!$B$5:$B$176,A85)</x:f>
        <x:v>1</x:v>
      </x:c>
      <x:c r="T85" s="305" t="n">
        <x:f>COUNTIF('P3 Operational Calendar'!$B$5:$B$176,A85)</x:f>
        <x:v>1</x:v>
      </x:c>
      <x:c r="U85" s="305" t="str">
        <x:f>IF(COUNTIF('P2 Atomic Provisions'!$A$5:$A$176,B85)=1,"YES","NO")</x:f>
        <x:v>YES</x:v>
      </x:c>
      <x:c r="V85" s="305" t="str">
        <x:f>IF(COUNTIF($A$5:$A$176,A85)&gt;1,"DUPLICATE","")</x:f>
      </x:c>
      <x:c r="W85" s="305" t="str">
        <x:f>IF(COUNTIF($B$5:$B$176,B85)&gt;1,"DUPLICATE","")</x:f>
      </x:c>
      <x:c r="X85" s="305" t="str">
        <x:v>P3 VALIDATED</x:v>
      </x:c>
      <x:c r="Y85" s="305" t="str">
        <x:v>NOT TESTED — COMPANY EVIDENCE REQUIRED</x:v>
      </x:c>
      <x:c r="Z85" s="305" t="str">
        <x:v>https://www.sebi.gov.in/legal/regulations/mar-2026/securities-and-exchange-board-of-india-issue-of-capital-and-disclosure-requirements-regulations-2018-last-amended-on-march-21-2026-_100581.html</x:v>
      </x:c>
    </x:row>
    <x:row r="86" ht="50" customHeight="1">
      <x:c r="A86" s="305" t="str">
        <x:v>CAP-LAW049|Ch. III|AP01</x:v>
      </x:c>
      <x:c r="B86" s="305" t="str">
        <x:v>CAP-LAW049|Ch. III</x:v>
      </x:c>
      <x:c r="C86" s="305" t="str">
        <x:v>CAP-LAW049</x:v>
      </x:c>
      <x:c r="D86" s="305" t="str">
        <x:v>Ch. III</x:v>
      </x:c>
      <x:c r="E86" s="305" t="str">
        <x:v>Capital raising</x:v>
      </x:c>
      <x:c r="F86" s="305" t="str">
        <x:v>GATE|PROPOSED_ISSUE</x:v>
      </x:c>
      <x:c r="G86" s="305" t="str">
        <x:v>Listed issuer</x:v>
      </x:c>
      <x:c r="H86" s="305" t="str">
        <x:v>Confirm that the applicable duty holder has designed and operated controls to satisfy CAP-LAW049 Ch. III: Comply with rights-issue eligibility, record-date, offer-document, pricing, renunciation, allotment and listing requirements.</x:v>
      </x:c>
      <x:c r="I86"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Select route and evidence each rights-issue step. 5) Corroborate external acknowledgement or counterparty evidence where applicable. 6) Record every exception under the linked observation rule.</x:v>
      </x:c>
      <x:c r="J86" s="305" t="str">
        <x:v>Design adequacy + operating effectiveness</x:v>
      </x:c>
      <x:c r="K86" s="305" t="str">
        <x:v>End-to-end transaction-file inspection, timeline reperformance and external corroboration</x:v>
      </x:c>
      <x:c r="L86" s="305" t="str">
        <x:v>All covered transactions, approvals, filings, communications and settlement steps in the audit period</x:v>
      </x:c>
      <x:c r="M86" s="305" t="str">
        <x:v>Test 100% of covered transactions and statutory milestones in scope; no sampling of mandatory approvals, announcements, escrow, allotment or closure steps.</x:v>
      </x:c>
      <x:c r="N86" s="305" t="str">
        <x:v>Transaction timetable</x:v>
      </x:c>
      <x:c r="O86" s="305" t="str">
        <x:v>Company Secretary / Transaction Legal Lead</x:v>
      </x:c>
      <x:c r="P86" s="305" t="str">
        <x:v>Secretarial, legal, finance and appointed transaction advisers</x:v>
      </x:c>
      <x:c r="Q86" s="305" t="str">
        <x:v>Company Secretary / Compliance Officer plus approving Board or committee</x:v>
      </x:c>
      <x:c r="R86" s="305" t="n">
        <x:f>COUNTIF('P3 Evidence Requirements'!$B$5:$B$348,A86)</x:f>
        <x:v>2</x:v>
      </x:c>
      <x:c r="S86" s="305" t="n">
        <x:f>COUNTIF('P3 Observation Rules'!$B$5:$B$176,A86)</x:f>
        <x:v>1</x:v>
      </x:c>
      <x:c r="T86" s="305" t="n">
        <x:f>COUNTIF('P3 Operational Calendar'!$B$5:$B$176,A86)</x:f>
        <x:v>1</x:v>
      </x:c>
      <x:c r="U86" s="305" t="str">
        <x:f>IF(COUNTIF('P2 Atomic Provisions'!$A$5:$A$176,B86)=1,"YES","NO")</x:f>
        <x:v>YES</x:v>
      </x:c>
      <x:c r="V86" s="305" t="str">
        <x:f>IF(COUNTIF($A$5:$A$176,A86)&gt;1,"DUPLICATE","")</x:f>
      </x:c>
      <x:c r="W86" s="305" t="str">
        <x:f>IF(COUNTIF($B$5:$B$176,B86)&gt;1,"DUPLICATE","")</x:f>
      </x:c>
      <x:c r="X86" s="305" t="str">
        <x:v>P3 VALIDATED</x:v>
      </x:c>
      <x:c r="Y86" s="305" t="str">
        <x:v>NOT TESTED — COMPANY EVIDENCE REQUIRED</x:v>
      </x:c>
      <x:c r="Z86" s="305" t="str">
        <x:v>https://www.sebi.gov.in/legal/regulations/mar-2026/securities-and-exchange-board-of-india-issue-of-capital-and-disclosure-requirements-regulations-2018-last-amended-on-march-21-2026-_100581.html</x:v>
      </x:c>
    </x:row>
    <x:row r="87" ht="50" customHeight="1">
      <x:c r="A87" s="305" t="str">
        <x:v>CAP-LAW049|Ch. IV|AP01</x:v>
      </x:c>
      <x:c r="B87" s="305" t="str">
        <x:v>CAP-LAW049|Ch. IV</x:v>
      </x:c>
      <x:c r="C87" s="305" t="str">
        <x:v>CAP-LAW049</x:v>
      </x:c>
      <x:c r="D87" s="305" t="str">
        <x:v>Ch. IV</x:v>
      </x:c>
      <x:c r="E87" s="305" t="str">
        <x:v>Capital raising</x:v>
      </x:c>
      <x:c r="F87" s="305" t="str">
        <x:v>GATE|PROPOSED_ISSUE</x:v>
      </x:c>
      <x:c r="G87" s="305" t="str">
        <x:v>Listed issuer</x:v>
      </x:c>
      <x:c r="H87" s="305" t="str">
        <x:v>Confirm that the applicable duty holder has designed and operated controls to satisfy CAP-LAW049 Ch. IV: Comply with further-public-offer eligibility, offer-document and issue-process requirements.</x:v>
      </x:c>
      <x:c r="I87"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eligibility, disclosures and completion steps. 5) Corroborate external acknowledgement or counterparty evidence where applicable. 6) Record every exception under the linked observation rule.</x:v>
      </x:c>
      <x:c r="J87" s="305" t="str">
        <x:v>Design adequacy + operating effectiveness</x:v>
      </x:c>
      <x:c r="K87" s="305" t="str">
        <x:v>End-to-end transaction-file inspection, timeline reperformance and external corroboration</x:v>
      </x:c>
      <x:c r="L87" s="305" t="str">
        <x:v>All covered transactions, approvals, filings, communications and settlement steps in the audit period</x:v>
      </x:c>
      <x:c r="M87" s="305" t="str">
        <x:v>Test 100% of covered transactions and statutory milestones in scope; no sampling of mandatory approvals, announcements, escrow, allotment or closure steps.</x:v>
      </x:c>
      <x:c r="N87" s="305" t="str">
        <x:v>Transaction timetable</x:v>
      </x:c>
      <x:c r="O87" s="305" t="str">
        <x:v>Company Secretary / Transaction Legal Lead</x:v>
      </x:c>
      <x:c r="P87" s="305" t="str">
        <x:v>Secretarial, legal, finance and appointed transaction advisers</x:v>
      </x:c>
      <x:c r="Q87" s="305" t="str">
        <x:v>Company Secretary / Compliance Officer plus approving Board or committee</x:v>
      </x:c>
      <x:c r="R87" s="305" t="n">
        <x:f>COUNTIF('P3 Evidence Requirements'!$B$5:$B$348,A87)</x:f>
        <x:v>2</x:v>
      </x:c>
      <x:c r="S87" s="305" t="n">
        <x:f>COUNTIF('P3 Observation Rules'!$B$5:$B$176,A87)</x:f>
        <x:v>1</x:v>
      </x:c>
      <x:c r="T87" s="305" t="n">
        <x:f>COUNTIF('P3 Operational Calendar'!$B$5:$B$176,A87)</x:f>
        <x:v>1</x:v>
      </x:c>
      <x:c r="U87" s="305" t="str">
        <x:f>IF(COUNTIF('P2 Atomic Provisions'!$A$5:$A$176,B87)=1,"YES","NO")</x:f>
        <x:v>YES</x:v>
      </x:c>
      <x:c r="V87" s="305" t="str">
        <x:f>IF(COUNTIF($A$5:$A$176,A87)&gt;1,"DUPLICATE","")</x:f>
      </x:c>
      <x:c r="W87" s="305" t="str">
        <x:f>IF(COUNTIF($B$5:$B$176,B87)&gt;1,"DUPLICATE","")</x:f>
      </x:c>
      <x:c r="X87" s="305" t="str">
        <x:v>P3 VALIDATED</x:v>
      </x:c>
      <x:c r="Y87" s="305" t="str">
        <x:v>NOT TESTED — COMPANY EVIDENCE REQUIRED</x:v>
      </x:c>
      <x:c r="Z87" s="305" t="str">
        <x:v>https://www.sebi.gov.in/legal/regulations/mar-2026/securities-and-exchange-board-of-india-issue-of-capital-and-disclosure-requirements-regulations-2018-last-amended-on-march-21-2026-_100581.html</x:v>
      </x:c>
    </x:row>
    <x:row r="88" ht="50" customHeight="1">
      <x:c r="A88" s="305" t="str">
        <x:v>CAP-LAW049|Ch. V|AP01</x:v>
      </x:c>
      <x:c r="B88" s="305" t="str">
        <x:v>CAP-LAW049|Ch. V</x:v>
      </x:c>
      <x:c r="C88" s="305" t="str">
        <x:v>CAP-LAW049</x:v>
      </x:c>
      <x:c r="D88" s="305" t="str">
        <x:v>Ch. V</x:v>
      </x:c>
      <x:c r="E88" s="305" t="str">
        <x:v>Capital raising</x:v>
      </x:c>
      <x:c r="F88" s="305" t="str">
        <x:v>GATE|PROPOSED_ISSUE</x:v>
      </x:c>
      <x:c r="G88" s="305" t="str">
        <x:v>Listed issuer</x:v>
      </x:c>
      <x:c r="H88" s="305" t="str">
        <x:v>Confirm that the applicable duty holder has designed and operated controls to satisfy CAP-LAW049 Ch. V: Obtain approvals and comply with pricing, valuation, disclosure, allotment and lock-in requirements for a preferential issue.</x:v>
      </x:c>
      <x:c r="I88"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Run allottee diligence, valuation/pricing, approval and allotment controls. 5) Corroborate external acknowledgement or counterparty evidence where applicable. 6) Record every exception under the linked observation rule.</x:v>
      </x:c>
      <x:c r="J88" s="305" t="str">
        <x:v>Design adequacy + operating effectiveness</x:v>
      </x:c>
      <x:c r="K88" s="305" t="str">
        <x:v>End-to-end transaction-file inspection, timeline reperformance and external corroboration</x:v>
      </x:c>
      <x:c r="L88" s="305" t="str">
        <x:v>All covered transactions, approvals, filings, communications and settlement steps in the audit period</x:v>
      </x:c>
      <x:c r="M88" s="305" t="str">
        <x:v>Test 100% of covered transactions and statutory milestones in scope; no sampling of mandatory approvals, announcements, escrow, allotment or closure steps.</x:v>
      </x:c>
      <x:c r="N88" s="305" t="str">
        <x:v>Before approval through allotment/listing</x:v>
      </x:c>
      <x:c r="O88" s="305" t="str">
        <x:v>Company Secretary / Transaction Legal Lead</x:v>
      </x:c>
      <x:c r="P88" s="305" t="str">
        <x:v>Secretarial, legal, finance and appointed transaction advisers</x:v>
      </x:c>
      <x:c r="Q88" s="305" t="str">
        <x:v>Company Secretary / Compliance Officer plus approving Board or committee</x:v>
      </x:c>
      <x:c r="R88" s="305" t="n">
        <x:f>COUNTIF('P3 Evidence Requirements'!$B$5:$B$348,A88)</x:f>
        <x:v>2</x:v>
      </x:c>
      <x:c r="S88" s="305" t="n">
        <x:f>COUNTIF('P3 Observation Rules'!$B$5:$B$176,A88)</x:f>
        <x:v>1</x:v>
      </x:c>
      <x:c r="T88" s="305" t="n">
        <x:f>COUNTIF('P3 Operational Calendar'!$B$5:$B$176,A88)</x:f>
        <x:v>1</x:v>
      </x:c>
      <x:c r="U88" s="305" t="str">
        <x:f>IF(COUNTIF('P2 Atomic Provisions'!$A$5:$A$176,B88)=1,"YES","NO")</x:f>
        <x:v>YES</x:v>
      </x:c>
      <x:c r="V88" s="305" t="str">
        <x:f>IF(COUNTIF($A$5:$A$176,A88)&gt;1,"DUPLICATE","")</x:f>
      </x:c>
      <x:c r="W88" s="305" t="str">
        <x:f>IF(COUNTIF($B$5:$B$176,B88)&gt;1,"DUPLICATE","")</x:f>
      </x:c>
      <x:c r="X88" s="305" t="str">
        <x:v>P3 VALIDATED</x:v>
      </x:c>
      <x:c r="Y88" s="305" t="str">
        <x:v>NOT TESTED — COMPANY EVIDENCE REQUIRED</x:v>
      </x:c>
      <x:c r="Z88" s="305" t="str">
        <x:v>https://www.sebi.gov.in/legal/regulations/mar-2026/securities-and-exchange-board-of-india-issue-of-capital-and-disclosure-requirements-regulations-2018-last-amended-on-march-21-2026-_100581.html</x:v>
      </x:c>
    </x:row>
    <x:row r="89" ht="50" customHeight="1">
      <x:c r="A89" s="305" t="str">
        <x:v>CAP-LAW049|Ch. VI|AP01</x:v>
      </x:c>
      <x:c r="B89" s="305" t="str">
        <x:v>CAP-LAW049|Ch. VI</x:v>
      </x:c>
      <x:c r="C89" s="305" t="str">
        <x:v>CAP-LAW049</x:v>
      </x:c>
      <x:c r="D89" s="305" t="str">
        <x:v>Ch. VI</x:v>
      </x:c>
      <x:c r="E89" s="305" t="str">
        <x:v>Capital raising</x:v>
      </x:c>
      <x:c r="F89" s="305" t="str">
        <x:v>GATE|PROPOSED_ISSUE</x:v>
      </x:c>
      <x:c r="G89" s="305" t="str">
        <x:v>Listed issuer</x:v>
      </x:c>
      <x:c r="H89" s="305" t="str">
        <x:v>Confirm that the applicable duty holder has designed and operated controls to satisfy CAP-LAW049 Ch. VI: Comply with qualified-institutions-placement approvals, eligible-investor, pricing, allocation and disclosure conditions.</x:v>
      </x:c>
      <x:c r="I89"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Evidence route eligibility, book build, allocation and filing. 5) Corroborate external acknowledgement or counterparty evidence where applicable. 6) Record every exception under the linked observation rule.</x:v>
      </x:c>
      <x:c r="J89" s="305" t="str">
        <x:v>Design adequacy + operating effectiveness</x:v>
      </x:c>
      <x:c r="K89" s="305" t="str">
        <x:v>End-to-end transaction-file inspection, timeline reperformance and external corroboration</x:v>
      </x:c>
      <x:c r="L89" s="305" t="str">
        <x:v>All covered transactions, approvals, filings, communications and settlement steps in the audit period</x:v>
      </x:c>
      <x:c r="M89" s="305" t="str">
        <x:v>Test 100% of covered transactions and statutory milestones in scope; no sampling of mandatory approvals, announcements, escrow, allotment or closure steps.</x:v>
      </x:c>
      <x:c r="N89" s="305" t="str">
        <x:v>Transaction timetable</x:v>
      </x:c>
      <x:c r="O89" s="305" t="str">
        <x:v>Company Secretary / Transaction Legal Lead</x:v>
      </x:c>
      <x:c r="P89" s="305" t="str">
        <x:v>Secretarial, legal, finance and appointed transaction advisers</x:v>
      </x:c>
      <x:c r="Q89" s="305" t="str">
        <x:v>Company Secretary / Compliance Officer plus approving Board or committee</x:v>
      </x:c>
      <x:c r="R89" s="305" t="n">
        <x:f>COUNTIF('P3 Evidence Requirements'!$B$5:$B$348,A89)</x:f>
        <x:v>2</x:v>
      </x:c>
      <x:c r="S89" s="305" t="n">
        <x:f>COUNTIF('P3 Observation Rules'!$B$5:$B$176,A89)</x:f>
        <x:v>1</x:v>
      </x:c>
      <x:c r="T89" s="305" t="n">
        <x:f>COUNTIF('P3 Operational Calendar'!$B$5:$B$176,A89)</x:f>
        <x:v>1</x:v>
      </x:c>
      <x:c r="U89" s="305" t="str">
        <x:f>IF(COUNTIF('P2 Atomic Provisions'!$A$5:$A$176,B89)=1,"YES","NO")</x:f>
        <x:v>YES</x:v>
      </x:c>
      <x:c r="V89" s="305" t="str">
        <x:f>IF(COUNTIF($A$5:$A$176,A89)&gt;1,"DUPLICATE","")</x:f>
      </x:c>
      <x:c r="W89" s="305" t="str">
        <x:f>IF(COUNTIF($B$5:$B$176,B89)&gt;1,"DUPLICATE","")</x:f>
      </x:c>
      <x:c r="X89" s="305" t="str">
        <x:v>P3 VALIDATED</x:v>
      </x:c>
      <x:c r="Y89" s="305" t="str">
        <x:v>NOT TESTED — COMPANY EVIDENCE REQUIRED</x:v>
      </x:c>
      <x:c r="Z89" s="305" t="str">
        <x:v>https://www.sebi.gov.in/legal/regulations/mar-2026/securities-and-exchange-board-of-india-issue-of-capital-and-disclosure-requirements-regulations-2018-last-amended-on-march-21-2026-_100581.html</x:v>
      </x:c>
    </x:row>
    <x:row r="90" ht="50" customHeight="1">
      <x:c r="A90" s="305" t="str">
        <x:v>CAP-LAW049|Ch. IX|AP01</x:v>
      </x:c>
      <x:c r="B90" s="305" t="str">
        <x:v>CAP-LAW049|Ch. IX</x:v>
      </x:c>
      <x:c r="C90" s="305" t="str">
        <x:v>CAP-LAW049</x:v>
      </x:c>
      <x:c r="D90" s="305" t="str">
        <x:v>Ch. IX</x:v>
      </x:c>
      <x:c r="E90" s="305" t="str">
        <x:v>Capital raising</x:v>
      </x:c>
      <x:c r="F90" s="305" t="str">
        <x:v>GATE|PROPOSED_ISSUE</x:v>
      </x:c>
      <x:c r="G90" s="305" t="str">
        <x:v>Listed issuer</x:v>
      </x:c>
      <x:c r="H90" s="305" t="str">
        <x:v>Confirm that the applicable duty holder has designed and operated controls to satisfy CAP-LAW049 Ch. IX: Comply with conditions for a bonus issue, including eligibility, approvals, capitalisation and implementation.</x:v>
      </x:c>
      <x:c r="I90"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conditions and complete issue/listing actions. 5) Corroborate external acknowledgement or counterparty evidence where applicable. 6) Record every exception under the linked observation rule.</x:v>
      </x:c>
      <x:c r="J90" s="305" t="str">
        <x:v>Design adequacy + operating effectiveness</x:v>
      </x:c>
      <x:c r="K90" s="305" t="str">
        <x:v>End-to-end transaction-file inspection, timeline reperformance and external corroboration</x:v>
      </x:c>
      <x:c r="L90" s="305" t="str">
        <x:v>All covered transactions, approvals, filings, communications and settlement steps in the audit period</x:v>
      </x:c>
      <x:c r="M90" s="305" t="str">
        <x:v>Test 100% of covered transactions and statutory milestones in scope; no sampling of mandatory approvals, announcements, escrow, allotment or closure steps.</x:v>
      </x:c>
      <x:c r="N90" s="305" t="str">
        <x:v>Board/record date through allotment</x:v>
      </x:c>
      <x:c r="O90" s="305" t="str">
        <x:v>Company Secretary / Transaction Legal Lead</x:v>
      </x:c>
      <x:c r="P90" s="305" t="str">
        <x:v>Secretarial, legal, finance and appointed transaction advisers</x:v>
      </x:c>
      <x:c r="Q90" s="305" t="str">
        <x:v>Company Secretary / Compliance Officer plus approving Board or committee</x:v>
      </x:c>
      <x:c r="R90" s="305" t="n">
        <x:f>COUNTIF('P3 Evidence Requirements'!$B$5:$B$348,A90)</x:f>
        <x:v>2</x:v>
      </x:c>
      <x:c r="S90" s="305" t="n">
        <x:f>COUNTIF('P3 Observation Rules'!$B$5:$B$176,A90)</x:f>
        <x:v>1</x:v>
      </x:c>
      <x:c r="T90" s="305" t="n">
        <x:f>COUNTIF('P3 Operational Calendar'!$B$5:$B$176,A90)</x:f>
        <x:v>1</x:v>
      </x:c>
      <x:c r="U90" s="305" t="str">
        <x:f>IF(COUNTIF('P2 Atomic Provisions'!$A$5:$A$176,B90)=1,"YES","NO")</x:f>
        <x:v>YES</x:v>
      </x:c>
      <x:c r="V90" s="305" t="str">
        <x:f>IF(COUNTIF($A$5:$A$176,A90)&gt;1,"DUPLICATE","")</x:f>
      </x:c>
      <x:c r="W90" s="305" t="str">
        <x:f>IF(COUNTIF($B$5:$B$176,B90)&gt;1,"DUPLICATE","")</x:f>
      </x:c>
      <x:c r="X90" s="305" t="str">
        <x:v>P3 VALIDATED</x:v>
      </x:c>
      <x:c r="Y90" s="305" t="str">
        <x:v>NOT TESTED — COMPANY EVIDENCE REQUIRED</x:v>
      </x:c>
      <x:c r="Z90" s="305" t="str">
        <x:v>https://www.sebi.gov.in/legal/regulations/mar-2026/securities-and-exchange-board-of-india-issue-of-capital-and-disclosure-requirements-regulations-2018-last-amended-on-march-21-2026-_100581.html</x:v>
      </x:c>
    </x:row>
    <x:row r="91" ht="50" customHeight="1">
      <x:c r="A91" s="305" t="str">
        <x:v>CAP-LAW079|Operational chapters|AP01</x:v>
      </x:c>
      <x:c r="B91" s="305" t="str">
        <x:v>CAP-LAW079|Operational chapters</x:v>
      </x:c>
      <x:c r="C91" s="305" t="str">
        <x:v>CAP-LAW079</x:v>
      </x:c>
      <x:c r="D91" s="305" t="str">
        <x:v>Operational chapters</x:v>
      </x:c>
      <x:c r="E91" s="305" t="str">
        <x:v>Capital raising</x:v>
      </x:c>
      <x:c r="F91" s="305" t="str">
        <x:v>GATE|PROPOSED_ISSUE</x:v>
      </x:c>
      <x:c r="G91" s="305" t="str">
        <x:v>Issuer</x:v>
      </x:c>
      <x:c r="H91" s="305" t="str">
        <x:v>Confirm that the applicable duty holder has designed and operated controls to satisfy CAP-LAW079 Operational chapters: Use the current ICDR master-circular forms, system steps and due-diligence instructions for the selected issue route.</x:v>
      </x:c>
      <x:c r="I91"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Map each regulatory step to its current circular form/evidence. 5) Corroborate external acknowledgement or counterparty evidence where applicable. 6) Record every exception under the linked observation rule.</x:v>
      </x:c>
      <x:c r="J91" s="305" t="str">
        <x:v>Design adequacy + operating effectiveness</x:v>
      </x:c>
      <x:c r="K91" s="305" t="str">
        <x:v>End-to-end transaction-file inspection, timeline reperformance and external corroboration</x:v>
      </x:c>
      <x:c r="L91" s="305" t="str">
        <x:v>All covered transactions, approvals, filings, communications and settlement steps in the audit period</x:v>
      </x:c>
      <x:c r="M91" s="305" t="str">
        <x:v>Test 100% of covered transactions and statutory milestones in scope; no sampling of mandatory approvals, announcements, escrow, allotment or closure steps.</x:v>
      </x:c>
      <x:c r="N91" s="305" t="str">
        <x:v>Transaction timetable</x:v>
      </x:c>
      <x:c r="O91" s="305" t="str">
        <x:v>Company Secretary / Transaction Legal Lead</x:v>
      </x:c>
      <x:c r="P91" s="305" t="str">
        <x:v>Secretarial, legal, finance and appointed transaction advisers</x:v>
      </x:c>
      <x:c r="Q91" s="305" t="str">
        <x:v>Company Secretary / Compliance Officer plus approving Board or committee</x:v>
      </x:c>
      <x:c r="R91" s="305" t="n">
        <x:f>COUNTIF('P3 Evidence Requirements'!$B$5:$B$348,A91)</x:f>
        <x:v>2</x:v>
      </x:c>
      <x:c r="S91" s="305" t="n">
        <x:f>COUNTIF('P3 Observation Rules'!$B$5:$B$176,A91)</x:f>
        <x:v>1</x:v>
      </x:c>
      <x:c r="T91" s="305" t="n">
        <x:f>COUNTIF('P3 Operational Calendar'!$B$5:$B$176,A91)</x:f>
        <x:v>1</x:v>
      </x:c>
      <x:c r="U91" s="305" t="str">
        <x:f>IF(COUNTIF('P2 Atomic Provisions'!$A$5:$A$176,B91)=1,"YES","NO")</x:f>
        <x:v>YES</x:v>
      </x:c>
      <x:c r="V91" s="305" t="str">
        <x:f>IF(COUNTIF($A$5:$A$176,A91)&gt;1,"DUPLICATE","")</x:f>
      </x:c>
      <x:c r="W91" s="305" t="str">
        <x:f>IF(COUNTIF($B$5:$B$176,B91)&gt;1,"DUPLICATE","")</x:f>
      </x:c>
      <x:c r="X91" s="305" t="str">
        <x:v>P3 VALIDATED</x:v>
      </x:c>
      <x:c r="Y91" s="305" t="str">
        <x:v>NOT TESTED — COMPANY EVIDENCE REQUIRED</x:v>
      </x:c>
      <x:c r="Z91" s="305" t="str">
        <x:v>https://www.sebi.gov.in/legal/master-circulars/feb-2026/master-circular-for-issue-of-capital-and-disclosure-requirements_99611.html</x:v>
      </x:c>
    </x:row>
    <x:row r="92" ht="50" customHeight="1">
      <x:c r="A92" s="305" t="str">
        <x:v>CAP-LAW218|Pledged-share lock-in mechanism|AP01</x:v>
      </x:c>
      <x:c r="B92" s="305" t="str">
        <x:v>CAP-LAW218|Pledged-share lock-in mechanism</x:v>
      </x:c>
      <x:c r="C92" s="305" t="str">
        <x:v>CAP-LAW218</x:v>
      </x:c>
      <x:c r="D92" s="305" t="str">
        <x:v>Pledged-share lock-in mechanism</x:v>
      </x:c>
      <x:c r="E92" s="305" t="str">
        <x:v>Capital raising</x:v>
      </x:c>
      <x:c r="F92" s="305" t="str">
        <x:v>GATE|PROPOSED_ISSUE</x:v>
      </x:c>
      <x:c r="G92" s="305" t="str">
        <x:v>Issuer / promoter or allottee interface</x:v>
      </x:c>
      <x:c r="H92" s="305" t="str">
        <x:v>Confirm that the applicable duty holder has designed and operated controls to satisfy CAP-LAW218 Pledged-share lock-in mechanism: Implement the prescribed depository mechanism where shares subject to ICDR lock-in are pledged.</x:v>
      </x:c>
      <x:c r="I92"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Identify locked shares and follow the permitted lock-in/pledge workflow. 5) Corroborate external acknowledgement or counterparty evidence where applicable. 6) Record every exception under the linked observation rule.</x:v>
      </x:c>
      <x:c r="J92" s="305" t="str">
        <x:v>Design adequacy + operating effectiveness</x:v>
      </x:c>
      <x:c r="K92" s="305" t="str">
        <x:v>End-to-end transaction-file inspection, timeline reperformance and external corroboration</x:v>
      </x:c>
      <x:c r="L92" s="305" t="str">
        <x:v>All triggering events and all resulting approvals, filings, payments, communications or service cases</x:v>
      </x:c>
      <x:c r="M92" s="305" t="str">
        <x:v>Test 100% of covered transactions and statutory milestones in scope; no sampling of mandatory approvals, announcements, escrow, allotment or closure steps.</x:v>
      </x:c>
      <x:c r="N92" s="305" t="str">
        <x:v>At pledge/invocation event</x:v>
      </x:c>
      <x:c r="O92" s="305" t="str">
        <x:v>Company Secretary / Transaction Legal Lead</x:v>
      </x:c>
      <x:c r="P92" s="305" t="str">
        <x:v>Secretarial, legal, finance and appointed transaction advisers</x:v>
      </x:c>
      <x:c r="Q92" s="305" t="str">
        <x:v>Company Secretary / Compliance Officer plus approving Board or committee</x:v>
      </x:c>
      <x:c r="R92" s="305" t="n">
        <x:f>COUNTIF('P3 Evidence Requirements'!$B$5:$B$348,A92)</x:f>
        <x:v>2</x:v>
      </x:c>
      <x:c r="S92" s="305" t="n">
        <x:f>COUNTIF('P3 Observation Rules'!$B$5:$B$176,A92)</x:f>
        <x:v>1</x:v>
      </x:c>
      <x:c r="T92" s="305" t="n">
        <x:f>COUNTIF('P3 Operational Calendar'!$B$5:$B$176,A92)</x:f>
        <x:v>1</x:v>
      </x:c>
      <x:c r="U92" s="305" t="str">
        <x:f>IF(COUNTIF('P2 Atomic Provisions'!$A$5:$A$176,B92)=1,"YES","NO")</x:f>
        <x:v>YES</x:v>
      </x:c>
      <x:c r="V92" s="305" t="str">
        <x:f>IF(COUNTIF($A$5:$A$176,A92)&gt;1,"DUPLICATE","")</x:f>
      </x:c>
      <x:c r="W92" s="305" t="str">
        <x:f>IF(COUNTIF($B$5:$B$176,B92)&gt;1,"DUPLICATE","")</x:f>
      </x:c>
      <x:c r="X92" s="305" t="str">
        <x:v>P3 VALIDATED</x:v>
      </x:c>
      <x:c r="Y92" s="305" t="str">
        <x:v>NOT TESTED — COMPANY EVIDENCE REQUIRED</x:v>
      </x:c>
      <x:c r="Z92" s="305" t="str">
        <x:v>https://www.sebi.gov.in/legal/circulars/apr-2026/ease-of-doing-business-mechanism-for-lock-in-of-pledged-shares-under-sebi-issue-of-capital-and-disclosure-requirements-regulations-2018_100826.html</x:v>
      </x:c>
    </x:row>
    <x:row r="93" ht="50" customHeight="1">
      <x:c r="A93" s="305" t="str">
        <x:v>CAP-LAW047|Reg. 4|AP01</x:v>
      </x:c>
      <x:c r="B93" s="305" t="str">
        <x:v>CAP-LAW047|Reg. 4</x:v>
      </x:c>
      <x:c r="C93" s="305" t="str">
        <x:v>CAP-LAW047</x:v>
      </x:c>
      <x:c r="D93" s="305" t="str">
        <x:v>Reg. 4</x:v>
      </x:c>
      <x:c r="E93" s="305" t="str">
        <x:v>Buy-back</x:v>
      </x:c>
      <x:c r="F93" s="305" t="str">
        <x:v>GATE|CORP_ACTION</x:v>
      </x:c>
      <x:c r="G93" s="305" t="str">
        <x:v>Listed company</x:v>
      </x:c>
      <x:c r="H93" s="305" t="str">
        <x:v>Confirm that the applicable duty holder has designed and operated controls to satisfy CAP-LAW047 Reg. 4: Satisfy the conditions and limits for undertaking a buy-back.</x:v>
      </x:c>
      <x:c r="I93"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Prepare a legal/financial conditions memorandum. 5) Corroborate external acknowledgement or counterparty evidence where applicable. 6) Record every exception under the linked observation rule.</x:v>
      </x:c>
      <x:c r="J93" s="305" t="str">
        <x:v>Design adequacy + operating effectiveness</x:v>
      </x:c>
      <x:c r="K93" s="305" t="str">
        <x:v>End-to-end transaction-file inspection, timeline reperformance and external corroboration</x:v>
      </x:c>
      <x:c r="L93" s="305" t="str">
        <x:v>All triggering events and all resulting approvals, filings, payments, communications or service cases</x:v>
      </x:c>
      <x:c r="M93" s="305" t="str">
        <x:v>Test 100% of covered transactions and statutory milestones in scope; no sampling of mandatory approvals, announcements, escrow, allotment or closure steps.</x:v>
      </x:c>
      <x:c r="N93" s="305" t="str">
        <x:v>Before approval and throughout offer</x:v>
      </x:c>
      <x:c r="O93" s="305" t="str">
        <x:v>Company Secretary / Transaction Legal Lead</x:v>
      </x:c>
      <x:c r="P93" s="305" t="str">
        <x:v>Secretarial, legal, finance and appointed transaction advisers</x:v>
      </x:c>
      <x:c r="Q93" s="305" t="str">
        <x:v>Compliance Officer plus Audit Committee / Board where prescribed</x:v>
      </x:c>
      <x:c r="R93" s="305" t="n">
        <x:f>COUNTIF('P3 Evidence Requirements'!$B$5:$B$348,A93)</x:f>
        <x:v>2</x:v>
      </x:c>
      <x:c r="S93" s="305" t="n">
        <x:f>COUNTIF('P3 Observation Rules'!$B$5:$B$176,A93)</x:f>
        <x:v>1</x:v>
      </x:c>
      <x:c r="T93" s="305" t="n">
        <x:f>COUNTIF('P3 Operational Calendar'!$B$5:$B$176,A93)</x:f>
        <x:v>1</x:v>
      </x:c>
      <x:c r="U93" s="305" t="str">
        <x:f>IF(COUNTIF('P2 Atomic Provisions'!$A$5:$A$176,B93)=1,"YES","NO")</x:f>
        <x:v>YES</x:v>
      </x:c>
      <x:c r="V93" s="305" t="str">
        <x:f>IF(COUNTIF($A$5:$A$176,A93)&gt;1,"DUPLICATE","")</x:f>
      </x:c>
      <x:c r="W93" s="305" t="str">
        <x:f>IF(COUNTIF($B$5:$B$176,B93)&gt;1,"DUPLICATE","")</x:f>
      </x:c>
      <x:c r="X93" s="305" t="str">
        <x:v>P3 VALIDATED</x:v>
      </x:c>
      <x:c r="Y93" s="305" t="str">
        <x:v>NOT TESTED — COMPANY EVIDENCE REQUIRED</x:v>
      </x:c>
      <x:c r="Z93" s="305" t="str">
        <x:v>https://www.sebi.gov.in/legal/regulations/jul-2026/securities-and-exchange-board-of-india-buy-back-of-securities-regulations-2018-last-amended-on-july-6-2026-_103042.html</x:v>
      </x:c>
    </x:row>
    <x:row r="94" ht="50" customHeight="1">
      <x:c r="A94" s="305" t="str">
        <x:v>CAP-LAW047|Reg. 6|AP01</x:v>
      </x:c>
      <x:c r="B94" s="305" t="str">
        <x:v>CAP-LAW047|Reg. 6</x:v>
      </x:c>
      <x:c r="C94" s="305" t="str">
        <x:v>CAP-LAW047</x:v>
      </x:c>
      <x:c r="D94" s="305" t="str">
        <x:v>Reg. 6</x:v>
      </x:c>
      <x:c r="E94" s="305" t="str">
        <x:v>Buy-back</x:v>
      </x:c>
      <x:c r="F94" s="305" t="str">
        <x:v>GATE|CORP_ACTION</x:v>
      </x:c>
      <x:c r="G94" s="305" t="str">
        <x:v>Listed company</x:v>
      </x:c>
      <x:c r="H94" s="305" t="str">
        <x:v>Confirm that the applicable duty holder has designed and operated controls to satisfy CAP-LAW047 Reg. 6: Undertake a tender-offer buy-back in accordance with the route conditions, including the required small-shareholder reservation.</x:v>
      </x:c>
      <x:c r="I94"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route conditions and reservation computation. 5) Corroborate external acknowledgement or counterparty evidence where applicable. 6) Record every exception under the linked observation rule.</x:v>
      </x:c>
      <x:c r="J94" s="305" t="str">
        <x:v>Design adequacy + operating effectiveness</x:v>
      </x:c>
      <x:c r="K94" s="305" t="str">
        <x:v>End-to-end transaction-file inspection, timeline reperformance and external corroboration</x:v>
      </x:c>
      <x:c r="L94" s="305" t="str">
        <x:v>All covered transactions, approvals, filings, communications and settlement steps in the audit period</x:v>
      </x:c>
      <x:c r="M94" s="305" t="str">
        <x:v>Test 100% of covered transactions and statutory milestones in scope; no sampling of mandatory approvals, announcements, escrow, allotment or closure steps.</x:v>
      </x:c>
      <x:c r="N94" s="305" t="str">
        <x:v>Before launch and during offer</x:v>
      </x:c>
      <x:c r="O94" s="305" t="str">
        <x:v>Company Secretary / Transaction Legal Lead</x:v>
      </x:c>
      <x:c r="P94" s="305" t="str">
        <x:v>Secretarial, legal, finance and appointed transaction advisers</x:v>
      </x:c>
      <x:c r="Q94" s="305" t="str">
        <x:v>Company Secretary / Compliance Officer plus approving Board or committee</x:v>
      </x:c>
      <x:c r="R94" s="305" t="n">
        <x:f>COUNTIF('P3 Evidence Requirements'!$B$5:$B$348,A94)</x:f>
        <x:v>2</x:v>
      </x:c>
      <x:c r="S94" s="305" t="n">
        <x:f>COUNTIF('P3 Observation Rules'!$B$5:$B$176,A94)</x:f>
        <x:v>1</x:v>
      </x:c>
      <x:c r="T94" s="305" t="n">
        <x:f>COUNTIF('P3 Operational Calendar'!$B$5:$B$176,A94)</x:f>
        <x:v>1</x:v>
      </x:c>
      <x:c r="U94" s="305" t="str">
        <x:f>IF(COUNTIF('P2 Atomic Provisions'!$A$5:$A$176,B94)=1,"YES","NO")</x:f>
        <x:v>YES</x:v>
      </x:c>
      <x:c r="V94" s="305" t="str">
        <x:f>IF(COUNTIF($A$5:$A$176,A94)&gt;1,"DUPLICATE","")</x:f>
      </x:c>
      <x:c r="W94" s="305" t="str">
        <x:f>IF(COUNTIF($B$5:$B$176,B94)&gt;1,"DUPLICATE","")</x:f>
      </x:c>
      <x:c r="X94" s="305" t="str">
        <x:v>P3 VALIDATED</x:v>
      </x:c>
      <x:c r="Y94" s="305" t="str">
        <x:v>NOT TESTED — COMPANY EVIDENCE REQUIRED</x:v>
      </x:c>
      <x:c r="Z94" s="305" t="str">
        <x:v>https://www.sebi.gov.in/legal/regulations/jul-2026/securities-and-exchange-board-of-india-buy-back-of-securities-regulations-2018-last-amended-on-july-6-2026-_103042.html</x:v>
      </x:c>
    </x:row>
    <x:row r="95" ht="50" customHeight="1">
      <x:c r="A95" s="305" t="str">
        <x:v>CAP-LAW047|Reg. 5|AP01</x:v>
      </x:c>
      <x:c r="B95" s="305" t="str">
        <x:v>CAP-LAW047|Reg. 5</x:v>
      </x:c>
      <x:c r="C95" s="305" t="str">
        <x:v>CAP-LAW047</x:v>
      </x:c>
      <x:c r="D95" s="305" t="str">
        <x:v>Reg. 5</x:v>
      </x:c>
      <x:c r="E95" s="305" t="str">
        <x:v>Buy-back</x:v>
      </x:c>
      <x:c r="F95" s="305" t="str">
        <x:v>GATE|CORP_ACTION</x:v>
      </x:c>
      <x:c r="G95" s="305" t="str">
        <x:v>Listed company / board / shareholders</x:v>
      </x:c>
      <x:c r="H95" s="305" t="str">
        <x:v>Confirm that the applicable duty holder has designed and operated controls to satisfy CAP-LAW047 Reg. 5: Obtain the board or special-resolution authorisation required for the proposed buy-back.</x:v>
      </x:c>
      <x:c r="I95"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financial analysis and approval records. 5) Corroborate external acknowledgement or counterparty evidence where applicable. 6) Record every exception under the linked observation rule.</x:v>
      </x:c>
      <x:c r="J95" s="305" t="str">
        <x:v>Design adequacy + operating effectiveness</x:v>
      </x:c>
      <x:c r="K95" s="305" t="str">
        <x:v>End-to-end transaction-file inspection, timeline reperformance and external corroboration</x:v>
      </x:c>
      <x:c r="L95" s="305" t="str">
        <x:v>All covered transactions, approvals, filings, communications and settlement steps in the audit period</x:v>
      </x:c>
      <x:c r="M95" s="305" t="str">
        <x:v>Test 100% of covered transactions and statutory milestones in scope; no sampling of mandatory approvals, announcements, escrow, allotment or closure steps.</x:v>
      </x:c>
      <x:c r="N95" s="305" t="str">
        <x:v>Before public announcement</x:v>
      </x:c>
      <x:c r="O95" s="305" t="str">
        <x:v>Company Secretary / Transaction Legal Lead</x:v>
      </x:c>
      <x:c r="P95" s="305" t="str">
        <x:v>Secretarial, legal, finance and appointed transaction advisers</x:v>
      </x:c>
      <x:c r="Q95" s="305" t="str">
        <x:v>Compliance Officer plus Audit Committee / Board where prescribed</x:v>
      </x:c>
      <x:c r="R95" s="305" t="n">
        <x:f>COUNTIF('P3 Evidence Requirements'!$B$5:$B$348,A95)</x:f>
        <x:v>2</x:v>
      </x:c>
      <x:c r="S95" s="305" t="n">
        <x:f>COUNTIF('P3 Observation Rules'!$B$5:$B$176,A95)</x:f>
        <x:v>1</x:v>
      </x:c>
      <x:c r="T95" s="305" t="n">
        <x:f>COUNTIF('P3 Operational Calendar'!$B$5:$B$176,A95)</x:f>
        <x:v>1</x:v>
      </x:c>
      <x:c r="U95" s="305" t="str">
        <x:f>IF(COUNTIF('P2 Atomic Provisions'!$A$5:$A$176,B95)=1,"YES","NO")</x:f>
        <x:v>YES</x:v>
      </x:c>
      <x:c r="V95" s="305" t="str">
        <x:f>IF(COUNTIF($A$5:$A$176,A95)&gt;1,"DUPLICATE","")</x:f>
      </x:c>
      <x:c r="W95" s="305" t="str">
        <x:f>IF(COUNTIF($B$5:$B$176,B95)&gt;1,"DUPLICATE","")</x:f>
      </x:c>
      <x:c r="X95" s="305" t="str">
        <x:v>P3 VALIDATED</x:v>
      </x:c>
      <x:c r="Y95" s="305" t="str">
        <x:v>NOT TESTED — COMPANY EVIDENCE REQUIRED</x:v>
      </x:c>
      <x:c r="Z95" s="305" t="str">
        <x:v>https://www.sebi.gov.in/legal/regulations/jul-2026/securities-and-exchange-board-of-india-buy-back-of-securities-regulations-2018-last-amended-on-july-6-2026-_103042.html</x:v>
      </x:c>
    </x:row>
    <x:row r="96" ht="50" customHeight="1">
      <x:c r="A96" s="305" t="str">
        <x:v>CAP-LAW047|Reg. 7|AP01</x:v>
      </x:c>
      <x:c r="B96" s="305" t="str">
        <x:v>CAP-LAW047|Reg. 7</x:v>
      </x:c>
      <x:c r="C96" s="305" t="str">
        <x:v>CAP-LAW047</x:v>
      </x:c>
      <x:c r="D96" s="305" t="str">
        <x:v>Reg. 7</x:v>
      </x:c>
      <x:c r="E96" s="305" t="str">
        <x:v>Buy-back</x:v>
      </x:c>
      <x:c r="F96" s="305" t="str">
        <x:v>GATE|CORP_ACTION</x:v>
      </x:c>
      <x:c r="G96" s="305" t="str">
        <x:v>Listed company / appointed adviser if used</x:v>
      </x:c>
      <x:c r="H96" s="305" t="str">
        <x:v>Confirm that the applicable duty holder has designed and operated controls to satisfy CAP-LAW047 Reg. 7: Publish and file the buy-back public announcement with the prescribed contents.</x:v>
      </x:c>
      <x:c r="I96"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Verify, approve, publish and file the announcement. 5) Corroborate external acknowledgement or counterparty evidence where applicable. 6) Record every exception under the linked observation rule.</x:v>
      </x:c>
      <x:c r="J96" s="305" t="str">
        <x:v>Design adequacy + operating effectiveness</x:v>
      </x:c>
      <x:c r="K96" s="305" t="str">
        <x:v>End-to-end transaction-file inspection, timeline reperformance and external corroboration</x:v>
      </x:c>
      <x:c r="L96" s="305" t="str">
        <x:v>All triggering events and all resulting approvals, filings, payments, communications or service cases</x:v>
      </x:c>
      <x:c r="M96" s="305" t="str">
        <x:v>Test 100% of covered transactions and statutory milestones in scope; no sampling of mandatory approvals, announcements, escrow, allotment or closure steps.</x:v>
      </x:c>
      <x:c r="N96" s="305" t="str">
        <x:v>At announcement stage</x:v>
      </x:c>
      <x:c r="O96" s="305" t="str">
        <x:v>Company Secretary / Transaction Legal Lead</x:v>
      </x:c>
      <x:c r="P96" s="305" t="str">
        <x:v>Secretarial, legal, finance and appointed transaction advisers</x:v>
      </x:c>
      <x:c r="Q96" s="305" t="str">
        <x:v>Company Secretary / Compliance Officer plus approving Board or committee</x:v>
      </x:c>
      <x:c r="R96" s="305" t="n">
        <x:f>COUNTIF('P3 Evidence Requirements'!$B$5:$B$348,A96)</x:f>
        <x:v>2</x:v>
      </x:c>
      <x:c r="S96" s="305" t="n">
        <x:f>COUNTIF('P3 Observation Rules'!$B$5:$B$176,A96)</x:f>
        <x:v>1</x:v>
      </x:c>
      <x:c r="T96" s="305" t="n">
        <x:f>COUNTIF('P3 Operational Calendar'!$B$5:$B$176,A96)</x:f>
        <x:v>1</x:v>
      </x:c>
      <x:c r="U96" s="305" t="str">
        <x:f>IF(COUNTIF('P2 Atomic Provisions'!$A$5:$A$176,B96)=1,"YES","NO")</x:f>
        <x:v>YES</x:v>
      </x:c>
      <x:c r="V96" s="305" t="str">
        <x:f>IF(COUNTIF($A$5:$A$176,A96)&gt;1,"DUPLICATE","")</x:f>
      </x:c>
      <x:c r="W96" s="305" t="str">
        <x:f>IF(COUNTIF($B$5:$B$176,B96)&gt;1,"DUPLICATE","")</x:f>
      </x:c>
      <x:c r="X96" s="305" t="str">
        <x:v>P3 VALIDATED</x:v>
      </x:c>
      <x:c r="Y96" s="305" t="str">
        <x:v>NOT TESTED — COMPANY EVIDENCE REQUIRED</x:v>
      </x:c>
      <x:c r="Z96" s="305" t="str">
        <x:v>https://www.sebi.gov.in/legal/regulations/jul-2026/securities-and-exchange-board-of-india-buy-back-of-securities-regulations-2018-last-amended-on-july-6-2026-_103042.html</x:v>
      </x:c>
    </x:row>
    <x:row r="97" ht="50" customHeight="1">
      <x:c r="A97" s="305" t="str">
        <x:v>CAP-LAW047|Reg. 8|AP01</x:v>
      </x:c>
      <x:c r="B97" s="305" t="str">
        <x:v>CAP-LAW047|Reg. 8</x:v>
      </x:c>
      <x:c r="C97" s="305" t="str">
        <x:v>CAP-LAW047</x:v>
      </x:c>
      <x:c r="D97" s="305" t="str">
        <x:v>Reg. 8</x:v>
      </x:c>
      <x:c r="E97" s="305" t="str">
        <x:v>Buy-back</x:v>
      </x:c>
      <x:c r="F97" s="305" t="str">
        <x:v>GATE|CORP_ACTION</x:v>
      </x:c>
      <x:c r="G97" s="305" t="str">
        <x:v>Listed company / appointed adviser if used</x:v>
      </x:c>
      <x:c r="H97" s="305" t="str">
        <x:v>Confirm that the applicable duty holder has designed and operated controls to satisfy CAP-LAW047 Reg. 8: Prepare and submit the draft letter of offer and dispatch the final offer material as prescribed.</x:v>
      </x:c>
      <x:c r="I97"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disclosure verification and retain filing/dispatch evidence. 5) Corroborate external acknowledgement or counterparty evidence where applicable. 6) Record every exception under the linked observation rule.</x:v>
      </x:c>
      <x:c r="J97" s="305" t="str">
        <x:v>Design adequacy + operating effectiveness</x:v>
      </x:c>
      <x:c r="K97" s="305" t="str">
        <x:v>End-to-end transaction-file inspection, timeline reperformance and external corroboration</x:v>
      </x:c>
      <x:c r="L97" s="305" t="str">
        <x:v>All triggering events and all resulting approvals, filings, payments, communications or service cases</x:v>
      </x:c>
      <x:c r="M97" s="305" t="str">
        <x:v>Test 100% of covered transactions and statutory milestones in scope; no sampling of mandatory approvals, announcements, escrow, allotment or closure steps.</x:v>
      </x:c>
      <x:c r="N97" s="305" t="str">
        <x:v>Before offer opening</x:v>
      </x:c>
      <x:c r="O97" s="305" t="str">
        <x:v>Company Secretary / Transaction Legal Lead</x:v>
      </x:c>
      <x:c r="P97" s="305" t="str">
        <x:v>Secretarial, legal, finance and appointed transaction advisers</x:v>
      </x:c>
      <x:c r="Q97" s="305" t="str">
        <x:v>Company Secretary / Compliance Officer plus approving Board or committee</x:v>
      </x:c>
      <x:c r="R97" s="305" t="n">
        <x:f>COUNTIF('P3 Evidence Requirements'!$B$5:$B$348,A97)</x:f>
        <x:v>2</x:v>
      </x:c>
      <x:c r="S97" s="305" t="n">
        <x:f>COUNTIF('P3 Observation Rules'!$B$5:$B$176,A97)</x:f>
        <x:v>1</x:v>
      </x:c>
      <x:c r="T97" s="305" t="n">
        <x:f>COUNTIF('P3 Operational Calendar'!$B$5:$B$176,A97)</x:f>
        <x:v>1</x:v>
      </x:c>
      <x:c r="U97" s="305" t="str">
        <x:f>IF(COUNTIF('P2 Atomic Provisions'!$A$5:$A$176,B97)=1,"YES","NO")</x:f>
        <x:v>YES</x:v>
      </x:c>
      <x:c r="V97" s="305" t="str">
        <x:f>IF(COUNTIF($A$5:$A$176,A97)&gt;1,"DUPLICATE","")</x:f>
      </x:c>
      <x:c r="W97" s="305" t="str">
        <x:f>IF(COUNTIF($B$5:$B$176,B97)&gt;1,"DUPLICATE","")</x:f>
      </x:c>
      <x:c r="X97" s="305" t="str">
        <x:v>P3 VALIDATED</x:v>
      </x:c>
      <x:c r="Y97" s="305" t="str">
        <x:v>NOT TESTED — COMPANY EVIDENCE REQUIRED</x:v>
      </x:c>
      <x:c r="Z97" s="305" t="str">
        <x:v>https://www.sebi.gov.in/legal/regulations/jul-2026/securities-and-exchange-board-of-india-buy-back-of-securities-regulations-2018-last-amended-on-july-6-2026-_103042.html</x:v>
      </x:c>
    </x:row>
    <x:row r="98" ht="50" customHeight="1">
      <x:c r="A98" s="305" t="str">
        <x:v>CAP-LAW047|Reg. 9(xi)|AP01</x:v>
      </x:c>
      <x:c r="B98" s="305" t="str">
        <x:v>CAP-LAW047|Reg. 9(xi)</x:v>
      </x:c>
      <x:c r="C98" s="305" t="str">
        <x:v>CAP-LAW047</x:v>
      </x:c>
      <x:c r="D98" s="305" t="str">
        <x:v>Reg. 9(xi)</x:v>
      </x:c>
      <x:c r="E98" s="305" t="str">
        <x:v>Buy-back</x:v>
      </x:c>
      <x:c r="F98" s="305" t="str">
        <x:v>GATE|CORP_ACTION</x:v>
      </x:c>
      <x:c r="G98" s="305" t="str">
        <x:v>Listed company</x:v>
      </x:c>
      <x:c r="H98" s="305" t="str">
        <x:v>Confirm that the applicable duty holder has designed and operated controls to satisfy CAP-LAW047 Reg. 9(xi): Create, fund and maintain the required escrow arrangement for the tender offer.</x:v>
      </x:c>
      <x:c r="I98"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Fund, monitor and release escrow only as permitted. 5) Corroborate external acknowledgement or counterparty evidence where applicable. 6) Record every exception under the linked observation rule.</x:v>
      </x:c>
      <x:c r="J98" s="305" t="str">
        <x:v>Design adequacy + operating effectiveness</x:v>
      </x:c>
      <x:c r="K98" s="305" t="str">
        <x:v>End-to-end transaction-file inspection, timeline reperformance and external corroboration</x:v>
      </x:c>
      <x:c r="L98" s="305" t="str">
        <x:v>All covered transactions, approvals, filings, communications and settlement steps in the audit period</x:v>
      </x:c>
      <x:c r="M98" s="305" t="str">
        <x:v>Test 100% of covered transactions and statutory milestones in scope; no sampling of mandatory approvals, announcements, escrow, allotment or closure steps.</x:v>
      </x:c>
      <x:c r="N98" s="305" t="str">
        <x:v>Before opening through completion</x:v>
      </x:c>
      <x:c r="O98" s="305" t="str">
        <x:v>Company Secretary / Transaction Legal Lead</x:v>
      </x:c>
      <x:c r="P98" s="305" t="str">
        <x:v>Secretarial, legal, finance and appointed transaction advisers</x:v>
      </x:c>
      <x:c r="Q98" s="305" t="str">
        <x:v>Company Secretary / Compliance Officer plus approving Board or committee</x:v>
      </x:c>
      <x:c r="R98" s="305" t="n">
        <x:f>COUNTIF('P3 Evidence Requirements'!$B$5:$B$348,A98)</x:f>
        <x:v>2</x:v>
      </x:c>
      <x:c r="S98" s="305" t="n">
        <x:f>COUNTIF('P3 Observation Rules'!$B$5:$B$176,A98)</x:f>
        <x:v>1</x:v>
      </x:c>
      <x:c r="T98" s="305" t="n">
        <x:f>COUNTIF('P3 Operational Calendar'!$B$5:$B$176,A98)</x:f>
        <x:v>1</x:v>
      </x:c>
      <x:c r="U98" s="305" t="str">
        <x:f>IF(COUNTIF('P2 Atomic Provisions'!$A$5:$A$176,B98)=1,"YES","NO")</x:f>
        <x:v>YES</x:v>
      </x:c>
      <x:c r="V98" s="305" t="str">
        <x:f>IF(COUNTIF($A$5:$A$176,A98)&gt;1,"DUPLICATE","")</x:f>
      </x:c>
      <x:c r="W98" s="305" t="str">
        <x:f>IF(COUNTIF($B$5:$B$176,B98)&gt;1,"DUPLICATE","")</x:f>
      </x:c>
      <x:c r="X98" s="305" t="str">
        <x:v>P3 VALIDATED</x:v>
      </x:c>
      <x:c r="Y98" s="305" t="str">
        <x:v>NOT TESTED — COMPANY EVIDENCE REQUIRED</x:v>
      </x:c>
      <x:c r="Z98" s="305" t="str">
        <x:v>https://www.sebi.gov.in/legal/regulations/jul-2026/securities-and-exchange-board-of-india-buy-back-of-securities-regulations-2018-last-amended-on-july-6-2026-_103042.html</x:v>
      </x:c>
    </x:row>
    <x:row r="99" ht="50" customHeight="1">
      <x:c r="A99" s="305" t="str">
        <x:v>CAP-LAW047|Reg. 9|AP01</x:v>
      </x:c>
      <x:c r="B99" s="305" t="str">
        <x:v>CAP-LAW047|Reg. 9</x:v>
      </x:c>
      <x:c r="C99" s="305" t="str">
        <x:v>CAP-LAW047</x:v>
      </x:c>
      <x:c r="D99" s="305" t="str">
        <x:v>Reg. 9</x:v>
      </x:c>
      <x:c r="E99" s="305" t="str">
        <x:v>Buy-back</x:v>
      </x:c>
      <x:c r="F99" s="305" t="str">
        <x:v>GATE|CORP_ACTION</x:v>
      </x:c>
      <x:c r="G99" s="305" t="str">
        <x:v>Listed company / RTA interface</x:v>
      </x:c>
      <x:c r="H99" s="305" t="str">
        <x:v>Confirm that the applicable duty holder has designed and operated controls to satisfy CAP-LAW047 Reg. 9: Provide the regulated tendering, acceptance and verification process.</x:v>
      </x:c>
      <x:c r="I99"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eligible holders, bids, acceptance and communication. 5) Corroborate external acknowledgement or counterparty evidence where applicable. 6) Record every exception under the linked observation rule.</x:v>
      </x:c>
      <x:c r="J99" s="305" t="str">
        <x:v>Design adequacy + operating effectiveness</x:v>
      </x:c>
      <x:c r="K99" s="305" t="str">
        <x:v>End-to-end transaction-file inspection, timeline reperformance and external corroboration</x:v>
      </x:c>
      <x:c r="L99" s="305" t="str">
        <x:v>All covered transactions, approvals, filings, communications and settlement steps in the audit period</x:v>
      </x:c>
      <x:c r="M99" s="305" t="str">
        <x:v>Test 100% of covered transactions and statutory milestones in scope; no sampling of mandatory approvals, announcements, escrow, allotment or closure steps.</x:v>
      </x:c>
      <x:c r="N99" s="305" t="str">
        <x:v>Offer period</x:v>
      </x:c>
      <x:c r="O99" s="305" t="str">
        <x:v>Company Secretary / Transaction Legal Lead</x:v>
      </x:c>
      <x:c r="P99" s="305" t="str">
        <x:v>Secretarial, legal, finance and appointed transaction advisers</x:v>
      </x:c>
      <x:c r="Q99" s="305" t="str">
        <x:v>Company Secretary / Compliance Officer plus approving Board or committee</x:v>
      </x:c>
      <x:c r="R99" s="305" t="n">
        <x:f>COUNTIF('P3 Evidence Requirements'!$B$5:$B$348,A99)</x:f>
        <x:v>2</x:v>
      </x:c>
      <x:c r="S99" s="305" t="n">
        <x:f>COUNTIF('P3 Observation Rules'!$B$5:$B$176,A99)</x:f>
        <x:v>1</x:v>
      </x:c>
      <x:c r="T99" s="305" t="n">
        <x:f>COUNTIF('P3 Operational Calendar'!$B$5:$B$176,A99)</x:f>
        <x:v>1</x:v>
      </x:c>
      <x:c r="U99" s="305" t="str">
        <x:f>IF(COUNTIF('P2 Atomic Provisions'!$A$5:$A$176,B99)=1,"YES","NO")</x:f>
        <x:v>YES</x:v>
      </x:c>
      <x:c r="V99" s="305" t="str">
        <x:f>IF(COUNTIF($A$5:$A$176,A99)&gt;1,"DUPLICATE","")</x:f>
      </x:c>
      <x:c r="W99" s="305" t="str">
        <x:f>IF(COUNTIF($B$5:$B$176,B99)&gt;1,"DUPLICATE","")</x:f>
      </x:c>
      <x:c r="X99" s="305" t="str">
        <x:v>P3 VALIDATED</x:v>
      </x:c>
      <x:c r="Y99" s="305" t="str">
        <x:v>NOT TESTED — COMPANY EVIDENCE REQUIRED</x:v>
      </x:c>
      <x:c r="Z99" s="305" t="str">
        <x:v>https://www.sebi.gov.in/legal/regulations/jul-2026/securities-and-exchange-board-of-india-buy-back-of-securities-regulations-2018-last-amended-on-july-6-2026-_103042.html</x:v>
      </x:c>
    </x:row>
    <x:row r="100" ht="50" customHeight="1">
      <x:c r="A100" s="305" t="str">
        <x:v>CAP-LAW047|Reg. 10|AP01</x:v>
      </x:c>
      <x:c r="B100" s="305" t="str">
        <x:v>CAP-LAW047|Reg. 10</x:v>
      </x:c>
      <x:c r="C100" s="305" t="str">
        <x:v>CAP-LAW047</x:v>
      </x:c>
      <x:c r="D100" s="305" t="str">
        <x:v>Reg. 10</x:v>
      </x:c>
      <x:c r="E100" s="305" t="str">
        <x:v>Buy-back</x:v>
      </x:c>
      <x:c r="F100" s="305" t="str">
        <x:v>GATE|CORP_ACTION</x:v>
      </x:c>
      <x:c r="G100" s="305" t="str">
        <x:v>Listed company</x:v>
      </x:c>
      <x:c r="H100" s="305" t="str">
        <x:v>Confirm that the applicable duty holder has designed and operated controls to satisfy CAP-LAW047 Reg. 10: Complete offer closure, verify acceptances, pay accepted holders and return remaining securities within the prescribed timetable.</x:v>
      </x:c>
      <x:c r="I100"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accepted quantity and complete payment/return. 5) Corroborate external acknowledgement or counterparty evidence where applicable. 6) Record every exception under the linked observation rule.</x:v>
      </x:c>
      <x:c r="J100" s="305" t="str">
        <x:v>Design adequacy + operating effectiveness</x:v>
      </x:c>
      <x:c r="K100" s="305" t="str">
        <x:v>End-to-end transaction-file inspection, timeline reperformance and external corroboration</x:v>
      </x:c>
      <x:c r="L100" s="305" t="str">
        <x:v>All triggering events and all resulting approvals, filings, payments, communications or service cases</x:v>
      </x:c>
      <x:c r="M100" s="305" t="str">
        <x:v>Test 100% of covered transactions and statutory milestones in scope; no sampling of mandatory approvals, announcements, escrow, allotment or closure steps.</x:v>
      </x:c>
      <x:c r="N100" s="305" t="str">
        <x:v>After offer closure as prescribed</x:v>
      </x:c>
      <x:c r="O100" s="305" t="str">
        <x:v>Company Secretary / Transaction Legal Lead</x:v>
      </x:c>
      <x:c r="P100" s="305" t="str">
        <x:v>Secretarial, legal, finance and appointed transaction advisers</x:v>
      </x:c>
      <x:c r="Q100" s="305" t="str">
        <x:v>Company Secretary / Compliance Officer plus approving Board or committee</x:v>
      </x:c>
      <x:c r="R100" s="305" t="n">
        <x:f>COUNTIF('P3 Evidence Requirements'!$B$5:$B$348,A100)</x:f>
        <x:v>2</x:v>
      </x:c>
      <x:c r="S100" s="305" t="n">
        <x:f>COUNTIF('P3 Observation Rules'!$B$5:$B$176,A100)</x:f>
        <x:v>1</x:v>
      </x:c>
      <x:c r="T100" s="305" t="n">
        <x:f>COUNTIF('P3 Operational Calendar'!$B$5:$B$176,A100)</x:f>
        <x:v>1</x:v>
      </x:c>
      <x:c r="U100" s="305" t="str">
        <x:f>IF(COUNTIF('P2 Atomic Provisions'!$A$5:$A$176,B100)=1,"YES","NO")</x:f>
        <x:v>YES</x:v>
      </x:c>
      <x:c r="V100" s="305" t="str">
        <x:f>IF(COUNTIF($A$5:$A$176,A100)&gt;1,"DUPLICATE","")</x:f>
      </x:c>
      <x:c r="W100" s="305" t="str">
        <x:f>IF(COUNTIF($B$5:$B$176,B100)&gt;1,"DUPLICATE","")</x:f>
      </x:c>
      <x:c r="X100" s="305" t="str">
        <x:v>P3 VALIDATED</x:v>
      </x:c>
      <x:c r="Y100" s="305" t="str">
        <x:v>NOT TESTED — COMPANY EVIDENCE REQUIRED</x:v>
      </x:c>
      <x:c r="Z100" s="305" t="str">
        <x:v>https://www.sebi.gov.in/legal/regulations/jul-2026/securities-and-exchange-board-of-india-buy-back-of-securities-regulations-2018-last-amended-on-july-6-2026-_103042.html</x:v>
      </x:c>
    </x:row>
    <x:row r="101" ht="50" customHeight="1">
      <x:c r="A101" s="305" t="str">
        <x:v>CAP-LAW047|Reg. 11|AP01</x:v>
      </x:c>
      <x:c r="B101" s="305" t="str">
        <x:v>CAP-LAW047|Reg. 11</x:v>
      </x:c>
      <x:c r="C101" s="305" t="str">
        <x:v>CAP-LAW047</x:v>
      </x:c>
      <x:c r="D101" s="305" t="str">
        <x:v>Reg. 11</x:v>
      </x:c>
      <x:c r="E101" s="305" t="str">
        <x:v>Buy-back</x:v>
      </x:c>
      <x:c r="F101" s="305" t="str">
        <x:v>GATE|CORP_ACTION</x:v>
      </x:c>
      <x:c r="G101" s="305" t="str">
        <x:v>Listed company / compliance officer as assigned</x:v>
      </x:c>
      <x:c r="H101" s="305" t="str">
        <x:v>Confirm that the applicable duty holder has designed and operated controls to satisfy CAP-LAW047 Reg. 11: Extinguish and cancel bought-back securities and complete the prescribed closure certification/reporting.</x:v>
      </x:c>
      <x:c r="I101"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extinguishment and file the required evidence. 5) Corroborate external acknowledgement or counterparty evidence where applicable. 6) Record every exception under the linked observation rule.</x:v>
      </x:c>
      <x:c r="J101" s="305" t="str">
        <x:v>Design adequacy + operating effectiveness</x:v>
      </x:c>
      <x:c r="K101" s="305" t="str">
        <x:v>End-to-end transaction-file inspection, timeline reperformance and external corroboration</x:v>
      </x:c>
      <x:c r="L101" s="305" t="str">
        <x:v>All covered transactions, approvals, filings, communications and settlement steps in the audit period</x:v>
      </x:c>
      <x:c r="M101" s="305" t="str">
        <x:v>Test 100% of covered transactions and statutory milestones in scope; no sampling of mandatory approvals, announcements, escrow, allotment or closure steps.</x:v>
      </x:c>
      <x:c r="N101" s="305" t="str">
        <x:v>Within prescribed post-closure period</x:v>
      </x:c>
      <x:c r="O101" s="305" t="str">
        <x:v>Company Secretary / Transaction Legal Lead</x:v>
      </x:c>
      <x:c r="P101" s="305" t="str">
        <x:v>Secretarial, legal, finance and appointed transaction advisers</x:v>
      </x:c>
      <x:c r="Q101" s="305" t="str">
        <x:v>Company Secretary / Compliance Officer plus approving Board or committee</x:v>
      </x:c>
      <x:c r="R101" s="305" t="n">
        <x:f>COUNTIF('P3 Evidence Requirements'!$B$5:$B$348,A101)</x:f>
        <x:v>2</x:v>
      </x:c>
      <x:c r="S101" s="305" t="n">
        <x:f>COUNTIF('P3 Observation Rules'!$B$5:$B$176,A101)</x:f>
        <x:v>1</x:v>
      </x:c>
      <x:c r="T101" s="305" t="n">
        <x:f>COUNTIF('P3 Operational Calendar'!$B$5:$B$176,A101)</x:f>
        <x:v>1</x:v>
      </x:c>
      <x:c r="U101" s="305" t="str">
        <x:f>IF(COUNTIF('P2 Atomic Provisions'!$A$5:$A$176,B101)=1,"YES","NO")</x:f>
        <x:v>YES</x:v>
      </x:c>
      <x:c r="V101" s="305" t="str">
        <x:f>IF(COUNTIF($A$5:$A$176,A101)&gt;1,"DUPLICATE","")</x:f>
      </x:c>
      <x:c r="W101" s="305" t="str">
        <x:f>IF(COUNTIF($B$5:$B$176,B101)&gt;1,"DUPLICATE","")</x:f>
      </x:c>
      <x:c r="X101" s="305" t="str">
        <x:v>P3 VALIDATED</x:v>
      </x:c>
      <x:c r="Y101" s="305" t="str">
        <x:v>NOT TESTED — COMPANY EVIDENCE REQUIRED</x:v>
      </x:c>
      <x:c r="Z101" s="305" t="str">
        <x:v>https://www.sebi.gov.in/legal/regulations/jul-2026/securities-and-exchange-board-of-india-buy-back-of-securities-regulations-2018-last-amended-on-july-6-2026-_103042.html</x:v>
      </x:c>
    </x:row>
    <x:row r="102" ht="50" customHeight="1">
      <x:c r="A102" s="305" t="str">
        <x:v>CAP-LAW047|Reg. 24 general obligations|AP01</x:v>
      </x:c>
      <x:c r="B102" s="305" t="str">
        <x:v>CAP-LAW047|Reg. 24 general obligations</x:v>
      </x:c>
      <x:c r="C102" s="305" t="str">
        <x:v>CAP-LAW047</x:v>
      </x:c>
      <x:c r="D102" s="305" t="str">
        <x:v>Reg. 24 general obligations</x:v>
      </x:c>
      <x:c r="E102" s="305" t="str">
        <x:v>Buy-back</x:v>
      </x:c>
      <x:c r="F102" s="305" t="str">
        <x:v>GATE|CORP_ACTION</x:v>
      </x:c>
      <x:c r="G102" s="305" t="str">
        <x:v>Listed company</x:v>
      </x:c>
      <x:c r="H102" s="305" t="str">
        <x:v>Confirm that the applicable duty holder has designed and operated controls to satisfy CAP-LAW047 Reg. 24 general obligations: Comply with the general obligations and restrictions applicable during and after the buy-back.</x:v>
      </x:c>
      <x:c r="I102"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 transaction restrictions register and final compliance file. 5) Corroborate external acknowledgement or counterparty evidence where applicable. 6) Record every exception under the linked observation rule.</x:v>
      </x:c>
      <x:c r="J102" s="305" t="str">
        <x:v>Design adequacy + operating effectiveness</x:v>
      </x:c>
      <x:c r="K102" s="305" t="str">
        <x:v>End-to-end transaction-file inspection, timeline reperformance and external corroboration</x:v>
      </x:c>
      <x:c r="L102" s="305" t="str">
        <x:v>All triggering events and all resulting approvals, filings, payments, communications or service cases</x:v>
      </x:c>
      <x:c r="M102" s="305" t="str">
        <x:v>Test 100% of covered transactions and statutory milestones in scope; no sampling of mandatory approvals, announcements, escrow, allotment or closure steps.</x:v>
      </x:c>
      <x:c r="N102" s="305" t="str">
        <x:v>Throughout buy-back and specified post-period</x:v>
      </x:c>
      <x:c r="O102" s="305" t="str">
        <x:v>Company Secretary / Transaction Legal Lead</x:v>
      </x:c>
      <x:c r="P102" s="305" t="str">
        <x:v>Secretarial, legal, finance and appointed transaction advisers</x:v>
      </x:c>
      <x:c r="Q102" s="305" t="str">
        <x:v>Company Secretary / Compliance Officer plus approving Board or committee</x:v>
      </x:c>
      <x:c r="R102" s="305" t="n">
        <x:f>COUNTIF('P3 Evidence Requirements'!$B$5:$B$348,A102)</x:f>
        <x:v>2</x:v>
      </x:c>
      <x:c r="S102" s="305" t="n">
        <x:f>COUNTIF('P3 Observation Rules'!$B$5:$B$176,A102)</x:f>
        <x:v>1</x:v>
      </x:c>
      <x:c r="T102" s="305" t="n">
        <x:f>COUNTIF('P3 Operational Calendar'!$B$5:$B$176,A102)</x:f>
        <x:v>1</x:v>
      </x:c>
      <x:c r="U102" s="305" t="str">
        <x:f>IF(COUNTIF('P2 Atomic Provisions'!$A$5:$A$176,B102)=1,"YES","NO")</x:f>
        <x:v>YES</x:v>
      </x:c>
      <x:c r="V102" s="305" t="str">
        <x:f>IF(COUNTIF($A$5:$A$176,A102)&gt;1,"DUPLICATE","")</x:f>
      </x:c>
      <x:c r="W102" s="305" t="str">
        <x:f>IF(COUNTIF($B$5:$B$176,B102)&gt;1,"DUPLICATE","")</x:f>
      </x:c>
      <x:c r="X102" s="305" t="str">
        <x:v>P3 VALIDATED</x:v>
      </x:c>
      <x:c r="Y102" s="305" t="str">
        <x:v>NOT TESTED — COMPANY EVIDENCE REQUIRED</x:v>
      </x:c>
      <x:c r="Z102" s="305" t="str">
        <x:v>https://www.sebi.gov.in/legal/regulations/jul-2026/securities-and-exchange-board-of-india-buy-back-of-securities-regulations-2018-last-amended-on-july-6-2026-_103042.html</x:v>
      </x:c>
    </x:row>
    <x:row r="103" ht="50" customHeight="1">
      <x:c r="A103" s="305" t="str">
        <x:v>CAP-LAW239|Reg. 24(i)(ea) operationalisation|AP01</x:v>
      </x:c>
      <x:c r="B103" s="305" t="str">
        <x:v>CAP-LAW239|Reg. 24(i)(ea) operationalisation</x:v>
      </x:c>
      <x:c r="C103" s="305" t="str">
        <x:v>CAP-LAW239</x:v>
      </x:c>
      <x:c r="D103" s="305" t="str">
        <x:v>Reg. 24(i)(ea) operationalisation</x:v>
      </x:c>
      <x:c r="E103" s="305" t="str">
        <x:v>Buy-back</x:v>
      </x:c>
      <x:c r="F103" s="305" t="str">
        <x:v>GATE|CORP_ACTION</x:v>
      </x:c>
      <x:c r="G103" s="305" t="str">
        <x:v>Listed company</x:v>
      </x:c>
      <x:c r="H103" s="305" t="str">
        <x:v>Confirm that the applicable duty holder has designed and operated controls to satisfy CAP-LAW239 Reg. 24(i)(ea) operationalisation: Instruct and coordinate the ISIN-level freeze of promoter/promoter-group/associate holdings from approval until closing, subject to permitted tender and encumbrance actions.</x:v>
      </x:c>
      <x:c r="I103"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Send depository instruction and reconcile freeze status through closing. 5) Corroborate external acknowledgement or counterparty evidence where applicable. 6) Record every exception under the linked observation rule.</x:v>
      </x:c>
      <x:c r="J103" s="305" t="str">
        <x:v>Design adequacy + operating effectiveness</x:v>
      </x:c>
      <x:c r="K103" s="305" t="str">
        <x:v>End-to-end transaction-file inspection, timeline reperformance and external corroboration</x:v>
      </x:c>
      <x:c r="L103" s="305" t="str">
        <x:v>All triggering events and all resulting approvals, filings, payments, communications or service cases</x:v>
      </x:c>
      <x:c r="M103" s="305" t="str">
        <x:v>Test 100% of covered transactions and statutory milestones in scope; no sampling of mandatory approvals, announcements, escrow, allotment or closure steps.</x:v>
      </x:c>
      <x:c r="N103" s="305" t="str">
        <x:v>From approval date to offer closing</x:v>
      </x:c>
      <x:c r="O103" s="305" t="str">
        <x:v>Company Secretary / Transaction Legal Lead</x:v>
      </x:c>
      <x:c r="P103" s="305" t="str">
        <x:v>Secretarial, legal, finance and appointed transaction advisers</x:v>
      </x:c>
      <x:c r="Q103" s="305" t="str">
        <x:v>Company Secretary / Compliance Officer plus approving Board or committee</x:v>
      </x:c>
      <x:c r="R103" s="305" t="n">
        <x:f>COUNTIF('P3 Evidence Requirements'!$B$5:$B$348,A103)</x:f>
        <x:v>2</x:v>
      </x:c>
      <x:c r="S103" s="305" t="n">
        <x:f>COUNTIF('P3 Observation Rules'!$B$5:$B$176,A103)</x:f>
        <x:v>1</x:v>
      </x:c>
      <x:c r="T103" s="305" t="n">
        <x:f>COUNTIF('P3 Operational Calendar'!$B$5:$B$176,A103)</x:f>
        <x:v>1</x:v>
      </x:c>
      <x:c r="U103" s="305" t="str">
        <x:f>IF(COUNTIF('P2 Atomic Provisions'!$A$5:$A$176,B103)=1,"YES","NO")</x:f>
        <x:v>YES</x:v>
      </x:c>
      <x:c r="V103" s="305" t="str">
        <x:f>IF(COUNTIF($A$5:$A$176,A103)&gt;1,"DUPLICATE","")</x:f>
      </x:c>
      <x:c r="W103" s="305" t="str">
        <x:f>IF(COUNTIF($B$5:$B$176,B103)&gt;1,"DUPLICATE","")</x:f>
      </x:c>
      <x:c r="X103" s="305" t="str">
        <x:v>P3 VALIDATED</x:v>
      </x:c>
      <x:c r="Y103" s="305" t="str">
        <x:v>NOT TESTED — COMPANY EVIDENCE REQUIRED</x:v>
      </x:c>
      <x:c r="Z103" s="305" t="str">
        <x:v>https://www.sebi.gov.in/legal/circulars/jul-2026/operationalisation-of-freezing-of-holdings-of-promoter-and-promoter-group-including-their-associates-promoter-holdings-at-the-isin-level-under-regulation-24-i-ea-of-the-sebi-buy-back-of-securitie-_102978.html</x:v>
      </x:c>
    </x:row>
    <x:row r="104" ht="50" customHeight="1">
      <x:c r="A104" s="305" t="str">
        <x:v>CAP-LAW040|Reg. 8|AP01</x:v>
      </x:c>
      <x:c r="B104" s="305" t="str">
        <x:v>CAP-LAW040|Reg. 8</x:v>
      </x:c>
      <x:c r="C104" s="305" t="str">
        <x:v>CAP-LAW040</x:v>
      </x:c>
      <x:c r="D104" s="305" t="str">
        <x:v>Reg. 8</x:v>
      </x:c>
      <x:c r="E104" s="305" t="str">
        <x:v>Delisting</x:v>
      </x:c>
      <x:c r="F104" s="305" t="str">
        <x:v>GATE|CORP_ACTION</x:v>
      </x:c>
      <x:c r="G104" s="305" t="str">
        <x:v>Acquirer / listed company interface</x:v>
      </x:c>
      <x:c r="H104" s="305" t="str">
        <x:v>Confirm that the applicable duty holder has designed and operated controls to satisfy CAP-LAW040 Reg. 8: Issue the initial public announcement to the stock exchanges and provide the prescribed copy to the company when the acquirer decides to delist.</x:v>
      </x:c>
      <x:c r="I104"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File the initial announcement and retain exchange/company acknowledgements. 5) Corroborate external acknowledgement or counterparty evidence where applicable. 6) Record every exception under the linked observation rule.</x:v>
      </x:c>
      <x:c r="J104" s="305" t="str">
        <x:v>Design adequacy + operating effectiveness</x:v>
      </x:c>
      <x:c r="K104" s="305" t="str">
        <x:v>End-to-end transaction-file inspection, timeline reperformance and external corroboration</x:v>
      </x:c>
      <x:c r="L104" s="305" t="str">
        <x:v>All triggering events and all resulting approvals, filings, payments, communications or service cases</x:v>
      </x:c>
      <x:c r="M104" s="305" t="str">
        <x:v>Test 100% of covered transactions and statutory milestones in scope; no sampling of mandatory approvals, announcements, escrow, allotment or closure steps.</x:v>
      </x:c>
      <x:c r="N104" s="305" t="str">
        <x:v>At decision / within prescribed delivery time</x:v>
      </x:c>
      <x:c r="O104" s="305" t="str">
        <x:v>Company Secretary / Transaction Legal Lead</x:v>
      </x:c>
      <x:c r="P104" s="305" t="str">
        <x:v>Secretarial, legal, finance and appointed transaction advisers</x:v>
      </x:c>
      <x:c r="Q104" s="305" t="str">
        <x:v>Company Secretary / Compliance Officer plus approving Board or committee</x:v>
      </x:c>
      <x:c r="R104" s="305" t="n">
        <x:f>COUNTIF('P3 Evidence Requirements'!$B$5:$B$348,A104)</x:f>
        <x:v>2</x:v>
      </x:c>
      <x:c r="S104" s="305" t="n">
        <x:f>COUNTIF('P3 Observation Rules'!$B$5:$B$176,A104)</x:f>
        <x:v>1</x:v>
      </x:c>
      <x:c r="T104" s="305" t="n">
        <x:f>COUNTIF('P3 Operational Calendar'!$B$5:$B$176,A104)</x:f>
        <x:v>1</x:v>
      </x:c>
      <x:c r="U104" s="305" t="str">
        <x:f>IF(COUNTIF('P2 Atomic Provisions'!$A$5:$A$176,B104)=1,"YES","NO")</x:f>
        <x:v>YES</x:v>
      </x:c>
      <x:c r="V104" s="305" t="str">
        <x:f>IF(COUNTIF($A$5:$A$176,A104)&gt;1,"DUPLICATE","")</x:f>
      </x:c>
      <x:c r="W104" s="305" t="str">
        <x:f>IF(COUNTIF($B$5:$B$176,B104)&gt;1,"DUPLICATE","")</x:f>
      </x:c>
      <x:c r="X104" s="305" t="str">
        <x:v>P3 VALIDATED</x:v>
      </x:c>
      <x:c r="Y104" s="305" t="str">
        <x:v>NOT TESTED — COMPANY EVIDENCE REQUIRED</x:v>
      </x:c>
      <x:c r="Z104" s="305" t="str">
        <x:v>https://www.sebi.gov.in/legal/regulations/sep-2025/securities-and-exchange-board-of-india-delisting-of-equity-shares-regulations-2021-last-amended-on-september-3-2025-_96548.html</x:v>
      </x:c>
    </x:row>
    <x:row r="105" ht="50" customHeight="1">
      <x:c r="A105" s="305" t="str">
        <x:v>CAP-LAW040|Regs. 9 and 10(2)-(3)|AP01</x:v>
      </x:c>
      <x:c r="B105" s="305" t="str">
        <x:v>CAP-LAW040|Regs. 9 and 10(2)-(3)</x:v>
      </x:c>
      <x:c r="C105" s="305" t="str">
        <x:v>CAP-LAW040</x:v>
      </x:c>
      <x:c r="D105" s="305" t="str">
        <x:v>Regs. 9 and 10(2)-(3)</x:v>
      </x:c>
      <x:c r="E105" s="305" t="str">
        <x:v>Delisting</x:v>
      </x:c>
      <x:c r="F105" s="305" t="str">
        <x:v>GATE|CORP_ACTION</x:v>
      </x:c>
      <x:c r="G105" s="305" t="str">
        <x:v>Acquirer / listed company</x:v>
      </x:c>
      <x:c r="H105" s="305" t="str">
        <x:v>Confirm that the applicable duty holder has designed and operated controls to satisfy CAP-LAW040 Regs. 9 and 10(2)-(3): Complete the required manager-to-offer and peer-review company-secretary appointments and obtain the due-diligence report.</x:v>
      </x:c>
      <x:c r="I105"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appointments and table the due-diligence report. 5) Corroborate external acknowledgement or counterparty evidence where applicable. 6) Record every exception under the linked observation rule.</x:v>
      </x:c>
      <x:c r="J105" s="305" t="str">
        <x:v>Design adequacy + operating effectiveness</x:v>
      </x:c>
      <x:c r="K105" s="305" t="str">
        <x:v>End-to-end transaction-file inspection, timeline reperformance and external corroboration</x:v>
      </x:c>
      <x:c r="L105" s="305" t="str">
        <x:v>All triggering events and all resulting approvals, filings, payments, communications or service cases</x:v>
      </x:c>
      <x:c r="M105" s="305" t="str">
        <x:v>Test 100% of covered transactions and statutory milestones in scope; no sampling of mandatory approvals, announcements, escrow, allotment or closure steps.</x:v>
      </x:c>
      <x:c r="N105" s="305" t="str">
        <x:v>Before board approval</x:v>
      </x:c>
      <x:c r="O105" s="305" t="str">
        <x:v>Company Secretary / Transaction Legal Lead</x:v>
      </x:c>
      <x:c r="P105" s="305" t="str">
        <x:v>Secretarial, legal, finance and appointed transaction advisers</x:v>
      </x:c>
      <x:c r="Q105" s="305" t="str">
        <x:v>Company Secretary / Compliance Officer plus approving Board or committee</x:v>
      </x:c>
      <x:c r="R105" s="305" t="n">
        <x:f>COUNTIF('P3 Evidence Requirements'!$B$5:$B$348,A105)</x:f>
        <x:v>2</x:v>
      </x:c>
      <x:c r="S105" s="305" t="n">
        <x:f>COUNTIF('P3 Observation Rules'!$B$5:$B$176,A105)</x:f>
        <x:v>1</x:v>
      </x:c>
      <x:c r="T105" s="305" t="n">
        <x:f>COUNTIF('P3 Operational Calendar'!$B$5:$B$176,A105)</x:f>
        <x:v>1</x:v>
      </x:c>
      <x:c r="U105" s="305" t="str">
        <x:f>IF(COUNTIF('P2 Atomic Provisions'!$A$5:$A$176,B105)=1,"YES","NO")</x:f>
        <x:v>YES</x:v>
      </x:c>
      <x:c r="V105" s="305" t="str">
        <x:f>IF(COUNTIF($A$5:$A$176,A105)&gt;1,"DUPLICATE","")</x:f>
      </x:c>
      <x:c r="W105" s="305" t="str">
        <x:f>IF(COUNTIF($B$5:$B$176,B105)&gt;1,"DUPLICATE","")</x:f>
      </x:c>
      <x:c r="X105" s="305" t="str">
        <x:v>P3 VALIDATED</x:v>
      </x:c>
      <x:c r="Y105" s="305" t="str">
        <x:v>NOT TESTED — COMPANY EVIDENCE REQUIRED</x:v>
      </x:c>
      <x:c r="Z105" s="305" t="str">
        <x:v>https://www.sebi.gov.in/legal/regulations/sep-2025/securities-and-exchange-board-of-india-delisting-of-equity-shares-regulations-2021-last-amended-on-september-3-2025-_96548.html</x:v>
      </x:c>
    </x:row>
    <x:row r="106" ht="50" customHeight="1">
      <x:c r="A106" s="305" t="str">
        <x:v>CAP-LAW040|Reg. 10(1),(4)-(6)|AP01</x:v>
      </x:c>
      <x:c r="B106" s="305" t="str">
        <x:v>CAP-LAW040|Reg. 10(1),(4)-(6)</x:v>
      </x:c>
      <x:c r="C106" s="305" t="str">
        <x:v>CAP-LAW040</x:v>
      </x:c>
      <x:c r="D106" s="305" t="str">
        <x:v>Reg. 10(1),(4)-(6)</x:v>
      </x:c>
      <x:c r="E106" s="305" t="str">
        <x:v>Delisting</x:v>
      </x:c>
      <x:c r="F106" s="305" t="str">
        <x:v>GATE|CORP_ACTION</x:v>
      </x:c>
      <x:c r="G106" s="305" t="str">
        <x:v>Listed company / board</x:v>
      </x:c>
      <x:c r="H106" s="305" t="str">
        <x:v>Confirm that the applicable duty holder has designed and operated controls to satisfy CAP-LAW040 Reg. 10(1),(4)-(6): Have the board approve or reject the proposal, make the prescribed certifications and disclose its decision.</x:v>
      </x:c>
      <x:c r="I106"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Record findings and file the exchange disclosure. 5) Corroborate external acknowledgement or counterparty evidence where applicable. 6) Record every exception under the linked observation rule.</x:v>
      </x:c>
      <x:c r="J106" s="305" t="str">
        <x:v>Design adequacy + operating effectiveness</x:v>
      </x:c>
      <x:c r="K106" s="305" t="str">
        <x:v>End-to-end transaction-file inspection, timeline reperformance and external corroboration</x:v>
      </x:c>
      <x:c r="L106" s="305" t="str">
        <x:v>All triggering events and all resulting approvals, filings, payments, communications or service cases</x:v>
      </x:c>
      <x:c r="M106" s="305" t="str">
        <x:v>Test 100% of covered transactions and statutory milestones in scope; no sampling of mandatory approvals, announcements, escrow, allotment or closure steps.</x:v>
      </x:c>
      <x:c r="N106" s="305" t="str">
        <x:v>At board meeting / promptly after</x:v>
      </x:c>
      <x:c r="O106" s="305" t="str">
        <x:v>Company Secretary / Transaction Legal Lead</x:v>
      </x:c>
      <x:c r="P106" s="305" t="str">
        <x:v>Secretarial, legal, finance and appointed transaction advisers</x:v>
      </x:c>
      <x:c r="Q106" s="305" t="str">
        <x:v>Company Secretary / Compliance Officer plus approving Board or committee</x:v>
      </x:c>
      <x:c r="R106" s="305" t="n">
        <x:f>COUNTIF('P3 Evidence Requirements'!$B$5:$B$348,A106)</x:f>
        <x:v>2</x:v>
      </x:c>
      <x:c r="S106" s="305" t="n">
        <x:f>COUNTIF('P3 Observation Rules'!$B$5:$B$176,A106)</x:f>
        <x:v>1</x:v>
      </x:c>
      <x:c r="T106" s="305" t="n">
        <x:f>COUNTIF('P3 Operational Calendar'!$B$5:$B$176,A106)</x:f>
        <x:v>1</x:v>
      </x:c>
      <x:c r="U106" s="305" t="str">
        <x:f>IF(COUNTIF('P2 Atomic Provisions'!$A$5:$A$176,B106)=1,"YES","NO")</x:f>
        <x:v>YES</x:v>
      </x:c>
      <x:c r="V106" s="305" t="str">
        <x:f>IF(COUNTIF($A$5:$A$176,A106)&gt;1,"DUPLICATE","")</x:f>
      </x:c>
      <x:c r="W106" s="305" t="str">
        <x:f>IF(COUNTIF($B$5:$B$176,B106)&gt;1,"DUPLICATE","")</x:f>
      </x:c>
      <x:c r="X106" s="305" t="str">
        <x:v>P3 VALIDATED</x:v>
      </x:c>
      <x:c r="Y106" s="305" t="str">
        <x:v>NOT TESTED — COMPANY EVIDENCE REQUIRED</x:v>
      </x:c>
      <x:c r="Z106" s="305" t="str">
        <x:v>https://www.sebi.gov.in/legal/regulations/sep-2025/securities-and-exchange-board-of-india-delisting-of-equity-shares-regulations-2021-last-amended-on-september-3-2025-_96548.html</x:v>
      </x:c>
    </x:row>
    <x:row r="107" ht="50" customHeight="1">
      <x:c r="A107" s="305" t="str">
        <x:v>CAP-LAW040|Reg. 11|AP01</x:v>
      </x:c>
      <x:c r="B107" s="305" t="str">
        <x:v>CAP-LAW040|Reg. 11</x:v>
      </x:c>
      <x:c r="C107" s="305" t="str">
        <x:v>CAP-LAW040</x:v>
      </x:c>
      <x:c r="D107" s="305" t="str">
        <x:v>Reg. 11</x:v>
      </x:c>
      <x:c r="E107" s="305" t="str">
        <x:v>Delisting</x:v>
      </x:c>
      <x:c r="F107" s="305" t="str">
        <x:v>GATE|CORP_ACTION</x:v>
      </x:c>
      <x:c r="G107" s="305" t="str">
        <x:v>Listed company / shareholders</x:v>
      </x:c>
      <x:c r="H107" s="305" t="str">
        <x:v>Confirm that the applicable duty holder has designed and operated controls to satisfy CAP-LAW040 Reg. 11: Obtain the special resolution and the required public-shareholder voting result.</x:v>
      </x:c>
      <x:c r="I107"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Conduct vote and document result. 5) Corroborate external acknowledgement or counterparty evidence where applicable. 6) Record every exception under the linked observation rule.</x:v>
      </x:c>
      <x:c r="J107" s="305" t="str">
        <x:v>Design adequacy + operating effectiveness</x:v>
      </x:c>
      <x:c r="K107" s="305" t="str">
        <x:v>End-to-end transaction-file inspection, timeline reperformance and external corroboration</x:v>
      </x:c>
      <x:c r="L107" s="305" t="str">
        <x:v>All triggering events and all resulting approvals, filings, payments, communications or service cases</x:v>
      </x:c>
      <x:c r="M107" s="305" t="str">
        <x:v>Test 100% of covered transactions and statutory milestones in scope; no sampling of mandatory approvals, announcements, escrow, allotment or closure steps.</x:v>
      </x:c>
      <x:c r="N107" s="305" t="str">
        <x:v>Before exchange in-principle approval</x:v>
      </x:c>
      <x:c r="O107" s="305" t="str">
        <x:v>Company Secretary / Transaction Legal Lead</x:v>
      </x:c>
      <x:c r="P107" s="305" t="str">
        <x:v>Secretarial, legal, finance and appointed transaction advisers</x:v>
      </x:c>
      <x:c r="Q107" s="305" t="str">
        <x:v>Company Secretary / Compliance Officer plus approving Board or committee</x:v>
      </x:c>
      <x:c r="R107" s="305" t="n">
        <x:f>COUNTIF('P3 Evidence Requirements'!$B$5:$B$348,A107)</x:f>
        <x:v>2</x:v>
      </x:c>
      <x:c r="S107" s="305" t="n">
        <x:f>COUNTIF('P3 Observation Rules'!$B$5:$B$176,A107)</x:f>
        <x:v>1</x:v>
      </x:c>
      <x:c r="T107" s="305" t="n">
        <x:f>COUNTIF('P3 Operational Calendar'!$B$5:$B$176,A107)</x:f>
        <x:v>1</x:v>
      </x:c>
      <x:c r="U107" s="305" t="str">
        <x:f>IF(COUNTIF('P2 Atomic Provisions'!$A$5:$A$176,B107)=1,"YES","NO")</x:f>
        <x:v>YES</x:v>
      </x:c>
      <x:c r="V107" s="305" t="str">
        <x:f>IF(COUNTIF($A$5:$A$176,A107)&gt;1,"DUPLICATE","")</x:f>
      </x:c>
      <x:c r="W107" s="305" t="str">
        <x:f>IF(COUNTIF($B$5:$B$176,B107)&gt;1,"DUPLICATE","")</x:f>
      </x:c>
      <x:c r="X107" s="305" t="str">
        <x:v>P3 VALIDATED</x:v>
      </x:c>
      <x:c r="Y107" s="305" t="str">
        <x:v>NOT TESTED — COMPANY EVIDENCE REQUIRED</x:v>
      </x:c>
      <x:c r="Z107" s="305" t="str">
        <x:v>https://www.sebi.gov.in/legal/regulations/sep-2025/securities-and-exchange-board-of-india-delisting-of-equity-shares-regulations-2021-last-amended-on-september-3-2025-_96548.html</x:v>
      </x:c>
    </x:row>
    <x:row r="108" ht="50" customHeight="1">
      <x:c r="A108" s="305" t="str">
        <x:v>CAP-LAW040|Reg. 12|AP01</x:v>
      </x:c>
      <x:c r="B108" s="305" t="str">
        <x:v>CAP-LAW040|Reg. 12</x:v>
      </x:c>
      <x:c r="C108" s="305" t="str">
        <x:v>CAP-LAW040</x:v>
      </x:c>
      <x:c r="D108" s="305" t="str">
        <x:v>Reg. 12</x:v>
      </x:c>
      <x:c r="E108" s="305" t="str">
        <x:v>Delisting</x:v>
      </x:c>
      <x:c r="F108" s="305" t="str">
        <x:v>GATE|CORP_ACTION</x:v>
      </x:c>
      <x:c r="G108" s="305" t="str">
        <x:v>Listed company</x:v>
      </x:c>
      <x:c r="H108" s="305" t="str">
        <x:v>Confirm that the applicable duty holder has designed and operated controls to satisfy CAP-LAW040 Reg. 12: Apply to the stock exchange for in-principle approval of the proposed delisting.</x:v>
      </x:c>
      <x:c r="I108"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Submit the complete application and obtain the exchange decision. 5) Corroborate external acknowledgement or counterparty evidence where applicable. 6) Record every exception under the linked observation rule.</x:v>
      </x:c>
      <x:c r="J108" s="305" t="str">
        <x:v>Design adequacy + operating effectiveness</x:v>
      </x:c>
      <x:c r="K108" s="305" t="str">
        <x:v>End-to-end transaction-file inspection, timeline reperformance and external corroboration</x:v>
      </x:c>
      <x:c r="L108" s="305" t="str">
        <x:v>All triggering events and all resulting approvals, filings, payments, communications or service cases</x:v>
      </x:c>
      <x:c r="M108" s="305" t="str">
        <x:v>Test 100% of covered transactions and statutory milestones in scope; no sampling of mandatory approvals, announcements, escrow, allotment or closure steps.</x:v>
      </x:c>
      <x:c r="N108" s="305" t="str">
        <x:v>Within the current prescribed period</x:v>
      </x:c>
      <x:c r="O108" s="305" t="str">
        <x:v>Company Secretary / Transaction Legal Lead</x:v>
      </x:c>
      <x:c r="P108" s="305" t="str">
        <x:v>Secretarial, legal, finance and appointed transaction advisers</x:v>
      </x:c>
      <x:c r="Q108" s="305" t="str">
        <x:v>Company Secretary / Compliance Officer plus approving Board or committee</x:v>
      </x:c>
      <x:c r="R108" s="305" t="n">
        <x:f>COUNTIF('P3 Evidence Requirements'!$B$5:$B$348,A108)</x:f>
        <x:v>2</x:v>
      </x:c>
      <x:c r="S108" s="305" t="n">
        <x:f>COUNTIF('P3 Observation Rules'!$B$5:$B$176,A108)</x:f>
        <x:v>1</x:v>
      </x:c>
      <x:c r="T108" s="305" t="n">
        <x:f>COUNTIF('P3 Operational Calendar'!$B$5:$B$176,A108)</x:f>
        <x:v>1</x:v>
      </x:c>
      <x:c r="U108" s="305" t="str">
        <x:f>IF(COUNTIF('P2 Atomic Provisions'!$A$5:$A$176,B108)=1,"YES","NO")</x:f>
        <x:v>YES</x:v>
      </x:c>
      <x:c r="V108" s="305" t="str">
        <x:f>IF(COUNTIF($A$5:$A$176,A108)&gt;1,"DUPLICATE","")</x:f>
      </x:c>
      <x:c r="W108" s="305" t="str">
        <x:f>IF(COUNTIF($B$5:$B$176,B108)&gt;1,"DUPLICATE","")</x:f>
      </x:c>
      <x:c r="X108" s="305" t="str">
        <x:v>P3 VALIDATED</x:v>
      </x:c>
      <x:c r="Y108" s="305" t="str">
        <x:v>NOT TESTED — COMPANY EVIDENCE REQUIRED</x:v>
      </x:c>
      <x:c r="Z108" s="305" t="str">
        <x:v>https://www.sebi.gov.in/legal/regulations/sep-2025/securities-and-exchange-board-of-india-delisting-of-equity-shares-regulations-2021-last-amended-on-september-3-2025-_96548.html</x:v>
      </x:c>
    </x:row>
    <x:row r="109" ht="50" customHeight="1">
      <x:c r="A109" s="305" t="str">
        <x:v>CAP-LAW040|Reg. 14|AP01</x:v>
      </x:c>
      <x:c r="B109" s="305" t="str">
        <x:v>CAP-LAW040|Reg. 14</x:v>
      </x:c>
      <x:c r="C109" s="305" t="str">
        <x:v>CAP-LAW040</x:v>
      </x:c>
      <x:c r="D109" s="305" t="str">
        <x:v>Reg. 14</x:v>
      </x:c>
      <x:c r="E109" s="305" t="str">
        <x:v>Delisting</x:v>
      </x:c>
      <x:c r="F109" s="305" t="str">
        <x:v>GATE|CORP_ACTION</x:v>
      </x:c>
      <x:c r="G109" s="305" t="str">
        <x:v>Acquirer</x:v>
      </x:c>
      <x:c r="H109" s="305" t="str">
        <x:v>Confirm that the applicable duty holder has designed and operated controls to satisfy CAP-LAW040 Reg. 14: Create and fund the escrow account required for the exit offer.</x:v>
      </x:c>
      <x:c r="I109"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Fund, reconcile and release escrow only as permitted. 5) Corroborate external acknowledgement or counterparty evidence where applicable. 6) Record every exception under the linked observation rule.</x:v>
      </x:c>
      <x:c r="J109" s="305" t="str">
        <x:v>Design adequacy + operating effectiveness</x:v>
      </x:c>
      <x:c r="K109" s="305" t="str">
        <x:v>End-to-end transaction-file inspection, timeline reperformance and external corroboration</x:v>
      </x:c>
      <x:c r="L109" s="305" t="str">
        <x:v>All triggering events and all resulting approvals, filings, payments, communications or service cases</x:v>
      </x:c>
      <x:c r="M109" s="305" t="str">
        <x:v>Test 100% of covered transactions and statutory milestones in scope; no sampling of mandatory approvals, announcements, escrow, allotment or closure steps.</x:v>
      </x:c>
      <x:c r="N109" s="305" t="str">
        <x:v>Before detailed public announcement and through payment</x:v>
      </x:c>
      <x:c r="O109" s="305" t="str">
        <x:v>Company Secretary / Transaction Legal Lead</x:v>
      </x:c>
      <x:c r="P109" s="305" t="str">
        <x:v>Secretarial, legal, finance and appointed transaction advisers</x:v>
      </x:c>
      <x:c r="Q109" s="305" t="str">
        <x:v>Company Secretary / Compliance Officer plus approving Board or committee</x:v>
      </x:c>
      <x:c r="R109" s="305" t="n">
        <x:f>COUNTIF('P3 Evidence Requirements'!$B$5:$B$348,A109)</x:f>
        <x:v>2</x:v>
      </x:c>
      <x:c r="S109" s="305" t="n">
        <x:f>COUNTIF('P3 Observation Rules'!$B$5:$B$176,A109)</x:f>
        <x:v>1</x:v>
      </x:c>
      <x:c r="T109" s="305" t="n">
        <x:f>COUNTIF('P3 Operational Calendar'!$B$5:$B$176,A109)</x:f>
        <x:v>1</x:v>
      </x:c>
      <x:c r="U109" s="305" t="str">
        <x:f>IF(COUNTIF('P2 Atomic Provisions'!$A$5:$A$176,B109)=1,"YES","NO")</x:f>
        <x:v>YES</x:v>
      </x:c>
      <x:c r="V109" s="305" t="str">
        <x:f>IF(COUNTIF($A$5:$A$176,A109)&gt;1,"DUPLICATE","")</x:f>
      </x:c>
      <x:c r="W109" s="305" t="str">
        <x:f>IF(COUNTIF($B$5:$B$176,B109)&gt;1,"DUPLICATE","")</x:f>
      </x:c>
      <x:c r="X109" s="305" t="str">
        <x:v>P3 VALIDATED</x:v>
      </x:c>
      <x:c r="Y109" s="305" t="str">
        <x:v>NOT TESTED — COMPANY EVIDENCE REQUIRED</x:v>
      </x:c>
      <x:c r="Z109" s="305" t="str">
        <x:v>https://www.sebi.gov.in/legal/regulations/sep-2025/securities-and-exchange-board-of-india-delisting-of-equity-shares-regulations-2021-last-amended-on-september-3-2025-_96548.html</x:v>
      </x:c>
    </x:row>
    <x:row r="110" ht="50" customHeight="1">
      <x:c r="A110" s="305" t="str">
        <x:v>CAP-LAW040|Reg. 15|AP01</x:v>
      </x:c>
      <x:c r="B110" s="305" t="str">
        <x:v>CAP-LAW040|Reg. 15</x:v>
      </x:c>
      <x:c r="C110" s="305" t="str">
        <x:v>CAP-LAW040</x:v>
      </x:c>
      <x:c r="D110" s="305" t="str">
        <x:v>Reg. 15</x:v>
      </x:c>
      <x:c r="E110" s="305" t="str">
        <x:v>Delisting</x:v>
      </x:c>
      <x:c r="F110" s="305" t="str">
        <x:v>GATE|CORP_ACTION</x:v>
      </x:c>
      <x:c r="G110" s="305" t="str">
        <x:v>Acquirer / manager to offer</x:v>
      </x:c>
      <x:c r="H110" s="305" t="str">
        <x:v>Confirm that the applicable duty holder has designed and operated controls to satisfy CAP-LAW040 Reg. 15: Publish the detailed public announcement with the prescribed contents.</x:v>
      </x:c>
      <x:c r="I110"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Verify and publish the detailed announcement. 5) Corroborate external acknowledgement or counterparty evidence where applicable. 6) Record every exception under the linked observation rule.</x:v>
      </x:c>
      <x:c r="J110" s="305" t="str">
        <x:v>Design adequacy + operating effectiveness</x:v>
      </x:c>
      <x:c r="K110" s="305" t="str">
        <x:v>End-to-end transaction-file inspection, timeline reperformance and external corroboration</x:v>
      </x:c>
      <x:c r="L110" s="305" t="str">
        <x:v>All triggering events and all resulting approvals, filings, payments, communications or service cases</x:v>
      </x:c>
      <x:c r="M110" s="305" t="str">
        <x:v>Test 100% of covered transactions and statutory milestones in scope; no sampling of mandatory approvals, announcements, escrow, allotment or closure steps.</x:v>
      </x:c>
      <x:c r="N110" s="305" t="str">
        <x:v>Before bidding opens</x:v>
      </x:c>
      <x:c r="O110" s="305" t="str">
        <x:v>Company Secretary / Transaction Legal Lead</x:v>
      </x:c>
      <x:c r="P110" s="305" t="str">
        <x:v>Secretarial, legal, finance and appointed transaction advisers</x:v>
      </x:c>
      <x:c r="Q110" s="305" t="str">
        <x:v>Company Secretary / Compliance Officer plus approving Board or committee</x:v>
      </x:c>
      <x:c r="R110" s="305" t="n">
        <x:f>COUNTIF('P3 Evidence Requirements'!$B$5:$B$348,A110)</x:f>
        <x:v>2</x:v>
      </x:c>
      <x:c r="S110" s="305" t="n">
        <x:f>COUNTIF('P3 Observation Rules'!$B$5:$B$176,A110)</x:f>
        <x:v>1</x:v>
      </x:c>
      <x:c r="T110" s="305" t="n">
        <x:f>COUNTIF('P3 Operational Calendar'!$B$5:$B$176,A110)</x:f>
        <x:v>1</x:v>
      </x:c>
      <x:c r="U110" s="305" t="str">
        <x:f>IF(COUNTIF('P2 Atomic Provisions'!$A$5:$A$176,B110)=1,"YES","NO")</x:f>
        <x:v>YES</x:v>
      </x:c>
      <x:c r="V110" s="305" t="str">
        <x:f>IF(COUNTIF($A$5:$A$176,A110)&gt;1,"DUPLICATE","")</x:f>
      </x:c>
      <x:c r="W110" s="305" t="str">
        <x:f>IF(COUNTIF($B$5:$B$176,B110)&gt;1,"DUPLICATE","")</x:f>
      </x:c>
      <x:c r="X110" s="305" t="str">
        <x:v>P3 VALIDATED</x:v>
      </x:c>
      <x:c r="Y110" s="305" t="str">
        <x:v>NOT TESTED — COMPANY EVIDENCE REQUIRED</x:v>
      </x:c>
      <x:c r="Z110" s="305" t="str">
        <x:v>https://www.sebi.gov.in/legal/regulations/sep-2025/securities-and-exchange-board-of-india-delisting-of-equity-shares-regulations-2021-last-amended-on-september-3-2025-_96548.html</x:v>
      </x:c>
    </x:row>
    <x:row r="111" ht="50" customHeight="1">
      <x:c r="A111" s="305" t="str">
        <x:v>CAP-LAW040|Reg. 16|AP01</x:v>
      </x:c>
      <x:c r="B111" s="305" t="str">
        <x:v>CAP-LAW040|Reg. 16</x:v>
      </x:c>
      <x:c r="C111" s="305" t="str">
        <x:v>CAP-LAW040</x:v>
      </x:c>
      <x:c r="D111" s="305" t="str">
        <x:v>Reg. 16</x:v>
      </x:c>
      <x:c r="E111" s="305" t="str">
        <x:v>Delisting</x:v>
      </x:c>
      <x:c r="F111" s="305" t="str">
        <x:v>GATE|CORP_ACTION</x:v>
      </x:c>
      <x:c r="G111" s="305" t="str">
        <x:v>Acquirer / manager / listed company interface</x:v>
      </x:c>
      <x:c r="H111" s="305" t="str">
        <x:v>Confirm that the applicable duty holder has designed and operated controls to satisfy CAP-LAW040 Reg. 16: Dispatch the letter of offer to public shareholders.</x:v>
      </x:c>
      <x:c r="I111"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holder data, dispatch and delivery reconciliation. 5) Corroborate external acknowledgement or counterparty evidence where applicable. 6) Record every exception under the linked observation rule.</x:v>
      </x:c>
      <x:c r="J111" s="305" t="str">
        <x:v>Design adequacy + operating effectiveness</x:v>
      </x:c>
      <x:c r="K111" s="305" t="str">
        <x:v>End-to-end transaction-file inspection, timeline reperformance and external corroboration</x:v>
      </x:c>
      <x:c r="L111" s="305" t="str">
        <x:v>All covered transactions, approvals, filings, communications and settlement steps in the audit period</x:v>
      </x:c>
      <x:c r="M111" s="305" t="str">
        <x:v>Test 100% of covered transactions and statutory milestones in scope; no sampling of mandatory approvals, announcements, escrow, allotment or closure steps.</x:v>
      </x:c>
      <x:c r="N111" s="305" t="str">
        <x:v>Within the prescribed offer timetable</x:v>
      </x:c>
      <x:c r="O111" s="305" t="str">
        <x:v>Company Secretary / Transaction Legal Lead</x:v>
      </x:c>
      <x:c r="P111" s="305" t="str">
        <x:v>Secretarial, legal, finance and appointed transaction advisers</x:v>
      </x:c>
      <x:c r="Q111" s="305" t="str">
        <x:v>Company Secretary / Compliance Officer plus approving Board or committee</x:v>
      </x:c>
      <x:c r="R111" s="305" t="n">
        <x:f>COUNTIF('P3 Evidence Requirements'!$B$5:$B$348,A111)</x:f>
        <x:v>2</x:v>
      </x:c>
      <x:c r="S111" s="305" t="n">
        <x:f>COUNTIF('P3 Observation Rules'!$B$5:$B$176,A111)</x:f>
        <x:v>1</x:v>
      </x:c>
      <x:c r="T111" s="305" t="n">
        <x:f>COUNTIF('P3 Operational Calendar'!$B$5:$B$176,A111)</x:f>
        <x:v>1</x:v>
      </x:c>
      <x:c r="U111" s="305" t="str">
        <x:f>IF(COUNTIF('P2 Atomic Provisions'!$A$5:$A$176,B111)=1,"YES","NO")</x:f>
        <x:v>YES</x:v>
      </x:c>
      <x:c r="V111" s="305" t="str">
        <x:f>IF(COUNTIF($A$5:$A$176,A111)&gt;1,"DUPLICATE","")</x:f>
      </x:c>
      <x:c r="W111" s="305" t="str">
        <x:f>IF(COUNTIF($B$5:$B$176,B111)&gt;1,"DUPLICATE","")</x:f>
      </x:c>
      <x:c r="X111" s="305" t="str">
        <x:v>P3 VALIDATED</x:v>
      </x:c>
      <x:c r="Y111" s="305" t="str">
        <x:v>NOT TESTED — COMPANY EVIDENCE REQUIRED</x:v>
      </x:c>
      <x:c r="Z111" s="305" t="str">
        <x:v>https://www.sebi.gov.in/legal/regulations/sep-2025/securities-and-exchange-board-of-india-delisting-of-equity-shares-regulations-2021-last-amended-on-september-3-2025-_96548.html</x:v>
      </x:c>
    </x:row>
    <x:row r="112" ht="50" customHeight="1">
      <x:c r="A112" s="305" t="str">
        <x:v>CAP-LAW040|Regs. 19A-23 and Schedules II/IV|AP01</x:v>
      </x:c>
      <x:c r="B112" s="305" t="str">
        <x:v>CAP-LAW040|Regs. 19A-23 and Schedules II/IV</x:v>
      </x:c>
      <x:c r="C112" s="305" t="str">
        <x:v>CAP-LAW040</x:v>
      </x:c>
      <x:c r="D112" s="305" t="str">
        <x:v>Regs. 19A-23 and Schedules II/IV</x:v>
      </x:c>
      <x:c r="E112" s="305" t="str">
        <x:v>Delisting</x:v>
      </x:c>
      <x:c r="F112" s="305" t="str">
        <x:v>GATE|CORP_ACTION</x:v>
      </x:c>
      <x:c r="G112" s="305" t="str">
        <x:v>Acquirer / listed company interface</x:v>
      </x:c>
      <x:c r="H112" s="305" t="str">
        <x:v>Confirm that the applicable duty holder has designed and operated controls to satisfy CAP-LAW040 Regs. 19A-23 and Schedules II/IV: Conduct the applicable reverse-book-building or fixed-price process and determine acceptance, success, counter-offer or failure.</x:v>
      </x:c>
      <x:c r="I112"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the selected process and document price/success determination. 5) Corroborate external acknowledgement or counterparty evidence where applicable. 6) Record every exception under the linked observation rule.</x:v>
      </x:c>
      <x:c r="J112" s="305" t="str">
        <x:v>Design adequacy + operating effectiveness</x:v>
      </x:c>
      <x:c r="K112" s="305" t="str">
        <x:v>End-to-end transaction-file inspection, timeline reperformance and external corroboration</x:v>
      </x:c>
      <x:c r="L112" s="305" t="str">
        <x:v>All covered transactions, approvals, filings, communications and settlement steps in the audit period</x:v>
      </x:c>
      <x:c r="M112" s="305" t="str">
        <x:v>Test 100% of covered transactions and statutory milestones in scope; no sampling of mandatory approvals, announcements, escrow, allotment or closure steps.</x:v>
      </x:c>
      <x:c r="N112" s="305" t="str">
        <x:v>Offer period</x:v>
      </x:c>
      <x:c r="O112" s="305" t="str">
        <x:v>Company Secretary / Transaction Legal Lead</x:v>
      </x:c>
      <x:c r="P112" s="305" t="str">
        <x:v>Secretarial, legal, finance and appointed transaction advisers</x:v>
      </x:c>
      <x:c r="Q112" s="305" t="str">
        <x:v>Company Secretary / Compliance Officer plus approving Board or committee</x:v>
      </x:c>
      <x:c r="R112" s="305" t="n">
        <x:f>COUNTIF('P3 Evidence Requirements'!$B$5:$B$348,A112)</x:f>
        <x:v>2</x:v>
      </x:c>
      <x:c r="S112" s="305" t="n">
        <x:f>COUNTIF('P3 Observation Rules'!$B$5:$B$176,A112)</x:f>
        <x:v>1</x:v>
      </x:c>
      <x:c r="T112" s="305" t="n">
        <x:f>COUNTIF('P3 Operational Calendar'!$B$5:$B$176,A112)</x:f>
        <x:v>1</x:v>
      </x:c>
      <x:c r="U112" s="305" t="str">
        <x:f>IF(COUNTIF('P2 Atomic Provisions'!$A$5:$A$176,B112)=1,"YES","NO")</x:f>
        <x:v>YES</x:v>
      </x:c>
      <x:c r="V112" s="305" t="str">
        <x:f>IF(COUNTIF($A$5:$A$176,A112)&gt;1,"DUPLICATE","")</x:f>
      </x:c>
      <x:c r="W112" s="305" t="str">
        <x:f>IF(COUNTIF($B$5:$B$176,B112)&gt;1,"DUPLICATE","")</x:f>
      </x:c>
      <x:c r="X112" s="305" t="str">
        <x:v>P3 VALIDATED</x:v>
      </x:c>
      <x:c r="Y112" s="305" t="str">
        <x:v>NOT TESTED — COMPANY EVIDENCE REQUIRED</x:v>
      </x:c>
      <x:c r="Z112" s="305" t="str">
        <x:v>https://www.sebi.gov.in/legal/regulations/sep-2025/securities-and-exchange-board-of-india-delisting-of-equity-shares-regulations-2021-last-amended-on-september-3-2025-_96548.html</x:v>
      </x:c>
    </x:row>
    <x:row r="113" ht="50" customHeight="1">
      <x:c r="A113" s="305" t="str">
        <x:v>CAP-LAW040|Reg. 24|AP01</x:v>
      </x:c>
      <x:c r="B113" s="305" t="str">
        <x:v>CAP-LAW040|Reg. 24</x:v>
      </x:c>
      <x:c r="C113" s="305" t="str">
        <x:v>CAP-LAW040</x:v>
      </x:c>
      <x:c r="D113" s="305" t="str">
        <x:v>Reg. 24</x:v>
      </x:c>
      <x:c r="E113" s="305" t="str">
        <x:v>Delisting</x:v>
      </x:c>
      <x:c r="F113" s="305" t="str">
        <x:v>GATE|CORP_ACTION</x:v>
      </x:c>
      <x:c r="G113" s="305" t="str">
        <x:v>Acquirer</x:v>
      </x:c>
      <x:c r="H113" s="305" t="str">
        <x:v>Confirm that the applicable duty holder has designed and operated controls to satisfy CAP-LAW040 Reg. 24: Pay consideration to accepting public shareholders within the prescribed period.</x:v>
      </x:c>
      <x:c r="I113"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accepted shares and complete payment. 5) Corroborate external acknowledgement or counterparty evidence where applicable. 6) Record every exception under the linked observation rule.</x:v>
      </x:c>
      <x:c r="J113" s="305" t="str">
        <x:v>Design adequacy + operating effectiveness</x:v>
      </x:c>
      <x:c r="K113" s="305" t="str">
        <x:v>End-to-end transaction-file inspection, timeline reperformance and external corroboration</x:v>
      </x:c>
      <x:c r="L113" s="305" t="str">
        <x:v>All triggering events and all resulting approvals, filings, payments, communications or service cases</x:v>
      </x:c>
      <x:c r="M113" s="305" t="str">
        <x:v>Test 100% of covered transactions and statutory milestones in scope; no sampling of mandatory approvals, announcements, escrow, allotment or closure steps.</x:v>
      </x:c>
      <x:c r="N113" s="305" t="str">
        <x:v>Post offer within prescribed period</x:v>
      </x:c>
      <x:c r="O113" s="305" t="str">
        <x:v>Company Secretary / Transaction Legal Lead</x:v>
      </x:c>
      <x:c r="P113" s="305" t="str">
        <x:v>Secretarial, legal, finance and appointed transaction advisers</x:v>
      </x:c>
      <x:c r="Q113" s="305" t="str">
        <x:v>Company Secretary / Compliance Officer plus approving Board or committee</x:v>
      </x:c>
      <x:c r="R113" s="305" t="n">
        <x:f>COUNTIF('P3 Evidence Requirements'!$B$5:$B$348,A113)</x:f>
        <x:v>2</x:v>
      </x:c>
      <x:c r="S113" s="305" t="n">
        <x:f>COUNTIF('P3 Observation Rules'!$B$5:$B$176,A113)</x:f>
        <x:v>1</x:v>
      </x:c>
      <x:c r="T113" s="305" t="n">
        <x:f>COUNTIF('P3 Operational Calendar'!$B$5:$B$176,A113)</x:f>
        <x:v>1</x:v>
      </x:c>
      <x:c r="U113" s="305" t="str">
        <x:f>IF(COUNTIF('P2 Atomic Provisions'!$A$5:$A$176,B113)=1,"YES","NO")</x:f>
        <x:v>YES</x:v>
      </x:c>
      <x:c r="V113" s="305" t="str">
        <x:f>IF(COUNTIF($A$5:$A$176,A113)&gt;1,"DUPLICATE","")</x:f>
      </x:c>
      <x:c r="W113" s="305" t="str">
        <x:f>IF(COUNTIF($B$5:$B$176,B113)&gt;1,"DUPLICATE","")</x:f>
      </x:c>
      <x:c r="X113" s="305" t="str">
        <x:v>P3 VALIDATED</x:v>
      </x:c>
      <x:c r="Y113" s="305" t="str">
        <x:v>NOT TESTED — COMPANY EVIDENCE REQUIRED</x:v>
      </x:c>
      <x:c r="Z113" s="305" t="str">
        <x:v>https://www.sebi.gov.in/legal/regulations/sep-2025/securities-and-exchange-board-of-india-delisting-of-equity-shares-regulations-2021-last-amended-on-september-3-2025-_96548.html</x:v>
      </x:c>
    </x:row>
    <x:row r="114" ht="50" customHeight="1">
      <x:c r="A114" s="305" t="str">
        <x:v>CAP-LAW040|Reg. 25|AP01</x:v>
      </x:c>
      <x:c r="B114" s="305" t="str">
        <x:v>CAP-LAW040|Reg. 25</x:v>
      </x:c>
      <x:c r="C114" s="305" t="str">
        <x:v>CAP-LAW040</x:v>
      </x:c>
      <x:c r="D114" s="305" t="str">
        <x:v>Reg. 25</x:v>
      </x:c>
      <x:c r="E114" s="305" t="str">
        <x:v>Delisting</x:v>
      </x:c>
      <x:c r="F114" s="305" t="str">
        <x:v>GATE|CORP_ACTION</x:v>
      </x:c>
      <x:c r="G114" s="305" t="str">
        <x:v>Listed company / acquirer interface</x:v>
      </x:c>
      <x:c r="H114" s="305" t="str">
        <x:v>Confirm that the applicable duty holder has designed and operated controls to satisfy CAP-LAW040 Reg. 25: Submit the final delisting application to the stock exchange with proof of the exit opportunity.</x:v>
      </x:c>
      <x:c r="I114"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Submit final application and obtain delisting order. 5) Corroborate external acknowledgement or counterparty evidence where applicable. 6) Record every exception under the linked observation rule.</x:v>
      </x:c>
      <x:c r="J114" s="305" t="str">
        <x:v>Design adequacy + operating effectiveness</x:v>
      </x:c>
      <x:c r="K114" s="305" t="str">
        <x:v>End-to-end transaction-file inspection, timeline reperformance and external corroboration</x:v>
      </x:c>
      <x:c r="L114" s="305" t="str">
        <x:v>All triggering events and all resulting approvals, filings, payments, communications or service cases</x:v>
      </x:c>
      <x:c r="M114" s="305" t="str">
        <x:v>Test 100% of covered transactions and statutory milestones in scope; no sampling of mandatory approvals, announcements, escrow, allotment or closure steps.</x:v>
      </x:c>
      <x:c r="N114" s="305" t="str">
        <x:v>Within current prescribed post-payment period</x:v>
      </x:c>
      <x:c r="O114" s="305" t="str">
        <x:v>Company Secretary / Transaction Legal Lead</x:v>
      </x:c>
      <x:c r="P114" s="305" t="str">
        <x:v>Secretarial, legal, finance and appointed transaction advisers</x:v>
      </x:c>
      <x:c r="Q114" s="305" t="str">
        <x:v>Company Secretary / Compliance Officer plus approving Board or committee</x:v>
      </x:c>
      <x:c r="R114" s="305" t="n">
        <x:f>COUNTIF('P3 Evidence Requirements'!$B$5:$B$348,A114)</x:f>
        <x:v>2</x:v>
      </x:c>
      <x:c r="S114" s="305" t="n">
        <x:f>COUNTIF('P3 Observation Rules'!$B$5:$B$176,A114)</x:f>
        <x:v>1</x:v>
      </x:c>
      <x:c r="T114" s="305" t="n">
        <x:f>COUNTIF('P3 Operational Calendar'!$B$5:$B$176,A114)</x:f>
        <x:v>1</x:v>
      </x:c>
      <x:c r="U114" s="305" t="str">
        <x:f>IF(COUNTIF('P2 Atomic Provisions'!$A$5:$A$176,B114)=1,"YES","NO")</x:f>
        <x:v>YES</x:v>
      </x:c>
      <x:c r="V114" s="305" t="str">
        <x:f>IF(COUNTIF($A$5:$A$176,A114)&gt;1,"DUPLICATE","")</x:f>
      </x:c>
      <x:c r="W114" s="305" t="str">
        <x:f>IF(COUNTIF($B$5:$B$176,B114)&gt;1,"DUPLICATE","")</x:f>
      </x:c>
      <x:c r="X114" s="305" t="str">
        <x:v>P3 VALIDATED</x:v>
      </x:c>
      <x:c r="Y114" s="305" t="str">
        <x:v>NOT TESTED — COMPANY EVIDENCE REQUIRED</x:v>
      </x:c>
      <x:c r="Z114" s="305" t="str">
        <x:v>https://www.sebi.gov.in/legal/regulations/sep-2025/securities-and-exchange-board-of-india-delisting-of-equity-shares-regulations-2021-last-amended-on-september-3-2025-_96548.html</x:v>
      </x:c>
    </x:row>
    <x:row r="115" ht="50" customHeight="1">
      <x:c r="A115" s="305" t="str">
        <x:v>CAP-LAW042|Reg. 5|AP01</x:v>
      </x:c>
      <x:c r="B115" s="305" t="str">
        <x:v>CAP-LAW042|Reg. 5</x:v>
      </x:c>
      <x:c r="C115" s="305" t="str">
        <x:v>CAP-LAW042</x:v>
      </x:c>
      <x:c r="D115" s="305" t="str">
        <x:v>Reg. 5</x:v>
      </x:c>
      <x:c r="E115" s="305" t="str">
        <x:v>Employee benefits</x:v>
      </x:c>
      <x:c r="F115" s="305" t="str">
        <x:v>GATE|CORP_ACTION</x:v>
      </x:c>
      <x:c r="G115" s="305" t="str">
        <x:v>Listed company / board</x:v>
      </x:c>
      <x:c r="H115" s="305" t="str">
        <x:v>Confirm that the applicable duty holder has designed and operated controls to satisfy CAP-LAW042 Reg. 5: Constitute the compensation committee and assign the prescribed scheme-administration powers.</x:v>
      </x:c>
      <x:c r="I115"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committee charter, composition, approvals and minutes. 5) Corroborate external acknowledgement or counterparty evidence where applicable. 6) Record every exception under the linked observation rule.</x:v>
      </x:c>
      <x:c r="J115" s="305" t="str">
        <x:v>Design adequacy + operating effectiveness</x:v>
      </x:c>
      <x:c r="K115" s="305" t="str">
        <x:v>Inspection, population reconciliation, reperformance and external corroboration where available</x:v>
      </x:c>
      <x:c r="L115" s="305" t="str">
        <x:v>Full control-period population, including all alerts, changes, overrides, breaches and remediation items</x:v>
      </x:c>
      <x:c r="M115" s="305" t="str">
        <x:v>Inspect control design and evidence across the full period; test each scheduled control occurrence and 100% of breaches, overrides, vacancies and regulatory exceptions.</x:v>
      </x:c>
      <x:c r="N115" s="305" t="str">
        <x:v>Continuous while scheme exists</x:v>
      </x:c>
      <x:c r="O115" s="305" t="str">
        <x:v>Company Secretary / HR or Compensation Owner</x:v>
      </x:c>
      <x:c r="P115" s="305" t="str">
        <x:v>HR, secretarial and trust administration team</x:v>
      </x:c>
      <x:c r="Q115" s="305" t="str">
        <x:v>Company Secretary / Compliance Officer plus approving Board or committee</x:v>
      </x:c>
      <x:c r="R115" s="305" t="n">
        <x:f>COUNTIF('P3 Evidence Requirements'!$B$5:$B$348,A115)</x:f>
        <x:v>2</x:v>
      </x:c>
      <x:c r="S115" s="305" t="n">
        <x:f>COUNTIF('P3 Observation Rules'!$B$5:$B$176,A115)</x:f>
        <x:v>1</x:v>
      </x:c>
      <x:c r="T115" s="305" t="n">
        <x:f>COUNTIF('P3 Operational Calendar'!$B$5:$B$176,A115)</x:f>
        <x:v>1</x:v>
      </x:c>
      <x:c r="U115" s="305" t="str">
        <x:f>IF(COUNTIF('P2 Atomic Provisions'!$A$5:$A$176,B115)=1,"YES","NO")</x:f>
        <x:v>YES</x:v>
      </x:c>
      <x:c r="V115" s="305" t="str">
        <x:f>IF(COUNTIF($A$5:$A$176,A115)&gt;1,"DUPLICATE","")</x:f>
      </x:c>
      <x:c r="W115" s="305" t="str">
        <x:f>IF(COUNTIF($B$5:$B$176,B115)&gt;1,"DUPLICATE","")</x:f>
      </x:c>
      <x:c r="X115" s="305" t="str">
        <x:v>P3 VALIDATED</x:v>
      </x:c>
      <x:c r="Y115" s="305" t="str">
        <x:v>NOT TESTED — COMPANY EVIDENCE REQUIRED</x:v>
      </x:c>
      <x:c r="Z115" s="305" t="str">
        <x:v>https://www.sebi.gov.in/legal/regulations/dec-2025/securities-and-exchange-board-of-india-share-based-employee-benefits-and-sweat-equity-regulations-2021-last-amended-on-december-4-2025-_98638.html</x:v>
      </x:c>
    </x:row>
    <x:row r="116" ht="50" customHeight="1">
      <x:c r="A116" s="305" t="str">
        <x:v>CAP-LAW042|Reg. 6|AP01</x:v>
      </x:c>
      <x:c r="B116" s="305" t="str">
        <x:v>CAP-LAW042|Reg. 6</x:v>
      </x:c>
      <x:c r="C116" s="305" t="str">
        <x:v>CAP-LAW042</x:v>
      </x:c>
      <x:c r="D116" s="305" t="str">
        <x:v>Reg. 6</x:v>
      </x:c>
      <x:c r="E116" s="305" t="str">
        <x:v>Employee benefits</x:v>
      </x:c>
      <x:c r="F116" s="305" t="str">
        <x:v>GATE|CORP_ACTION</x:v>
      </x:c>
      <x:c r="G116" s="305" t="str">
        <x:v>Listed company / shareholders</x:v>
      </x:c>
      <x:c r="H116" s="305" t="str">
        <x:v>Confirm that the applicable duty holder has designed and operated controls to satisfy CAP-LAW042 Reg. 6: Obtain shareholders' approval for each scheme and separate approvals for specified variations/classes of grants.</x:v>
      </x:c>
      <x:c r="I116"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Prepare explanatory statement and voting evidence. 5) Corroborate external acknowledgement or counterparty evidence where applicable. 6) Record every exception under the linked observation rule.</x:v>
      </x:c>
      <x:c r="J116" s="305" t="str">
        <x:v>Design adequacy + operating effectiveness</x:v>
      </x:c>
      <x:c r="K116" s="305" t="str">
        <x:v>Inspection, population reconciliation, reperformance and external corroboration where available</x:v>
      </x:c>
      <x:c r="L116" s="305" t="str">
        <x:v>All triggering events and all resulting approvals, filings, payments, communications or service cases</x:v>
      </x:c>
      <x:c r="M116" s="305" t="str">
        <x:v>Test 100% of low-volume statutory events; for high-volume operations, reconcile the full population, use a documented risk-based sample, and test every exception.</x:v>
      </x:c>
      <x:c r="N116" s="305" t="str">
        <x:v>Before implementation/grant/change</x:v>
      </x:c>
      <x:c r="O116" s="305" t="str">
        <x:v>Company Secretary / HR or Compensation Owner</x:v>
      </x:c>
      <x:c r="P116" s="305" t="str">
        <x:v>HR, secretarial and trust administration team</x:v>
      </x:c>
      <x:c r="Q116" s="305" t="str">
        <x:v>Company Secretary / Compliance Officer or delegated independent reviewer</x:v>
      </x:c>
      <x:c r="R116" s="305" t="n">
        <x:f>COUNTIF('P3 Evidence Requirements'!$B$5:$B$348,A116)</x:f>
        <x:v>2</x:v>
      </x:c>
      <x:c r="S116" s="305" t="n">
        <x:f>COUNTIF('P3 Observation Rules'!$B$5:$B$176,A116)</x:f>
        <x:v>1</x:v>
      </x:c>
      <x:c r="T116" s="305" t="n">
        <x:f>COUNTIF('P3 Operational Calendar'!$B$5:$B$176,A116)</x:f>
        <x:v>1</x:v>
      </x:c>
      <x:c r="U116" s="305" t="str">
        <x:f>IF(COUNTIF('P2 Atomic Provisions'!$A$5:$A$176,B116)=1,"YES","NO")</x:f>
        <x:v>YES</x:v>
      </x:c>
      <x:c r="V116" s="305" t="str">
        <x:f>IF(COUNTIF($A$5:$A$176,A116)&gt;1,"DUPLICATE","")</x:f>
      </x:c>
      <x:c r="W116" s="305" t="str">
        <x:f>IF(COUNTIF($B$5:$B$176,B116)&gt;1,"DUPLICATE","")</x:f>
      </x:c>
      <x:c r="X116" s="305" t="str">
        <x:v>P3 VALIDATED</x:v>
      </x:c>
      <x:c r="Y116" s="305" t="str">
        <x:v>NOT TESTED — COMPANY EVIDENCE REQUIRED</x:v>
      </x:c>
      <x:c r="Z116" s="305" t="str">
        <x:v>https://www.sebi.gov.in/legal/regulations/dec-2025/securities-and-exchange-board-of-india-share-based-employee-benefits-and-sweat-equity-regulations-2021-last-amended-on-december-4-2025-_98638.html</x:v>
      </x:c>
    </x:row>
    <x:row r="117" ht="50" customHeight="1">
      <x:c r="A117" s="305" t="str">
        <x:v>CAP-LAW042|Regs. 6 and 14 / Schedule I|AP01</x:v>
      </x:c>
      <x:c r="B117" s="305" t="str">
        <x:v>CAP-LAW042|Regs. 6 and 14 / Schedule I</x:v>
      </x:c>
      <x:c r="C117" s="305" t="str">
        <x:v>CAP-LAW042</x:v>
      </x:c>
      <x:c r="D117" s="305" t="str">
        <x:v>Regs. 6 and 14 / Schedule I</x:v>
      </x:c>
      <x:c r="E117" s="305" t="str">
        <x:v>Employee benefits</x:v>
      </x:c>
      <x:c r="F117" s="305" t="str">
        <x:v>GATE|CORP_ACTION</x:v>
      </x:c>
      <x:c r="G117" s="305" t="str">
        <x:v>Listed company</x:v>
      </x:c>
      <x:c r="H117" s="305" t="str">
        <x:v>Confirm that the applicable duty holder has designed and operated controls to satisfy CAP-LAW042 Regs. 6 and 14 / Schedule I: Provide the prescribed shareholder-approval, annual-report and scheme disclosures.</x:v>
      </x:c>
      <x:c r="I117"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the disclosure schedule and required communications. 5) Corroborate external acknowledgement or counterparty evidence where applicable. 6) Record every exception under the linked observation rule.</x:v>
      </x:c>
      <x:c r="J117" s="305" t="str">
        <x:v>Design adequacy + operating effectiveness</x:v>
      </x:c>
      <x:c r="K117" s="305" t="str">
        <x:v>Inspection, population reconciliation, reperformance and external corroboration where available</x:v>
      </x:c>
      <x:c r="L117" s="305" t="str">
        <x:v>All prescribed reporting periods and every statutory item due in the audit period</x:v>
      </x:c>
      <x:c r="M117" s="305" t="str">
        <x:v>Test 100% of statutory submissions/meetings due in scope; where the underlying operation is high-volume, reconcile the population and sample across periods plus all exceptions.</x:v>
      </x:c>
      <x:c r="N117" s="305" t="str">
        <x:v>At approval; annual and on update</x:v>
      </x:c>
      <x:c r="O117" s="305" t="str">
        <x:v>Company Secretary / HR or Compensation Owner</x:v>
      </x:c>
      <x:c r="P117" s="305" t="str">
        <x:v>HR, secretarial and trust administration team</x:v>
      </x:c>
      <x:c r="Q117" s="305" t="str">
        <x:v>Company Secretary / Compliance Officer or delegated independent reviewer</x:v>
      </x:c>
      <x:c r="R117" s="305" t="n">
        <x:f>COUNTIF('P3 Evidence Requirements'!$B$5:$B$348,A117)</x:f>
        <x:v>2</x:v>
      </x:c>
      <x:c r="S117" s="305" t="n">
        <x:f>COUNTIF('P3 Observation Rules'!$B$5:$B$176,A117)</x:f>
        <x:v>1</x:v>
      </x:c>
      <x:c r="T117" s="305" t="n">
        <x:f>COUNTIF('P3 Operational Calendar'!$B$5:$B$176,A117)</x:f>
        <x:v>1</x:v>
      </x:c>
      <x:c r="U117" s="305" t="str">
        <x:f>IF(COUNTIF('P2 Atomic Provisions'!$A$5:$A$176,B117)=1,"YES","NO")</x:f>
        <x:v>YES</x:v>
      </x:c>
      <x:c r="V117" s="305" t="str">
        <x:f>IF(COUNTIF($A$5:$A$176,A117)&gt;1,"DUPLICATE","")</x:f>
      </x:c>
      <x:c r="W117" s="305" t="str">
        <x:f>IF(COUNTIF($B$5:$B$176,B117)&gt;1,"DUPLICATE","")</x:f>
      </x:c>
      <x:c r="X117" s="305" t="str">
        <x:v>P3 VALIDATED</x:v>
      </x:c>
      <x:c r="Y117" s="305" t="str">
        <x:v>NOT TESTED — COMPANY EVIDENCE REQUIRED</x:v>
      </x:c>
      <x:c r="Z117" s="305" t="str">
        <x:v>https://www.sebi.gov.in/legal/regulations/dec-2025/securities-and-exchange-board-of-india-share-based-employee-benefits-and-sweat-equity-regulations-2021-last-amended-on-december-4-2025-_98638.html</x:v>
      </x:c>
    </x:row>
    <x:row r="118" ht="50" customHeight="1">
      <x:c r="A118" s="305" t="str">
        <x:v>CAP-LAW042|Reg. 3|AP01</x:v>
      </x:c>
      <x:c r="B118" s="305" t="str">
        <x:v>CAP-LAW042|Reg. 3</x:v>
      </x:c>
      <x:c r="C118" s="305" t="str">
        <x:v>CAP-LAW042</x:v>
      </x:c>
      <x:c r="D118" s="305" t="str">
        <x:v>Reg. 3</x:v>
      </x:c>
      <x:c r="E118" s="305" t="str">
        <x:v>Employee benefits</x:v>
      </x:c>
      <x:c r="F118" s="305" t="str">
        <x:v>GATE|CORP_ACTION</x:v>
      </x:c>
      <x:c r="G118" s="305" t="str">
        <x:v>Listed company / trust</x:v>
      </x:c>
      <x:c r="H118" s="305" t="str">
        <x:v>Confirm that the applicable duty holder has designed and operated controls to satisfy CAP-LAW042 Reg. 3: Operate any employee-benefit trust and secondary acquisition within the prescribed limits and restrictions.</x:v>
      </x:c>
      <x:c r="I118"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trust transactions and quantitative limits. 5) Corroborate external acknowledgement or counterparty evidence where applicable. 6) Record every exception under the linked observation rule.</x:v>
      </x:c>
      <x:c r="J118" s="305" t="str">
        <x:v>Design adequacy + operating effectiveness</x:v>
      </x:c>
      <x:c r="K118" s="305" t="str">
        <x:v>Inspection, population reconciliation, reperformance and external corroboration where available</x:v>
      </x:c>
      <x:c r="L118" s="305" t="str">
        <x:v>Full control-period population, including all alerts, changes, overrides, breaches and remediation items</x:v>
      </x:c>
      <x:c r="M118" s="305" t="str">
        <x:v>Inspect control design and evidence across the full period; test each scheduled control occurrence and 100% of breaches, overrides, vacancies and regulatory exceptions.</x:v>
      </x:c>
      <x:c r="N118" s="305" t="str">
        <x:v>Continuous / transaction-based</x:v>
      </x:c>
      <x:c r="O118" s="305" t="str">
        <x:v>Company Secretary / HR or Compensation Owner</x:v>
      </x:c>
      <x:c r="P118" s="305" t="str">
        <x:v>HR, secretarial and trust administration team</x:v>
      </x:c>
      <x:c r="Q118" s="305" t="str">
        <x:v>Company Secretary / Compliance Officer or delegated independent reviewer</x:v>
      </x:c>
      <x:c r="R118" s="305" t="n">
        <x:f>COUNTIF('P3 Evidence Requirements'!$B$5:$B$348,A118)</x:f>
        <x:v>2</x:v>
      </x:c>
      <x:c r="S118" s="305" t="n">
        <x:f>COUNTIF('P3 Observation Rules'!$B$5:$B$176,A118)</x:f>
        <x:v>1</x:v>
      </x:c>
      <x:c r="T118" s="305" t="n">
        <x:f>COUNTIF('P3 Operational Calendar'!$B$5:$B$176,A118)</x:f>
        <x:v>1</x:v>
      </x:c>
      <x:c r="U118" s="305" t="str">
        <x:f>IF(COUNTIF('P2 Atomic Provisions'!$A$5:$A$176,B118)=1,"YES","NO")</x:f>
        <x:v>YES</x:v>
      </x:c>
      <x:c r="V118" s="305" t="str">
        <x:f>IF(COUNTIF($A$5:$A$176,A118)&gt;1,"DUPLICATE","")</x:f>
      </x:c>
      <x:c r="W118" s="305" t="str">
        <x:f>IF(COUNTIF($B$5:$B$176,B118)&gt;1,"DUPLICATE","")</x:f>
      </x:c>
      <x:c r="X118" s="305" t="str">
        <x:v>P3 VALIDATED</x:v>
      </x:c>
      <x:c r="Y118" s="305" t="str">
        <x:v>NOT TESTED — COMPANY EVIDENCE REQUIRED</x:v>
      </x:c>
      <x:c r="Z118" s="305" t="str">
        <x:v>https://www.sebi.gov.in/legal/regulations/dec-2025/securities-and-exchange-board-of-india-share-based-employee-benefits-and-sweat-equity-regulations-2021-last-amended-on-december-4-2025-_98638.html</x:v>
      </x:c>
    </x:row>
    <x:row r="119" ht="50" customHeight="1">
      <x:c r="A119" s="305" t="str">
        <x:v>CAP-LAW042|Reg. 12(3)|AP01</x:v>
      </x:c>
      <x:c r="B119" s="305" t="str">
        <x:v>CAP-LAW042|Reg. 12(3)</x:v>
      </x:c>
      <x:c r="C119" s="305" t="str">
        <x:v>CAP-LAW042</x:v>
      </x:c>
      <x:c r="D119" s="305" t="str">
        <x:v>Reg. 12(3)</x:v>
      </x:c>
      <x:c r="E119" s="305" t="str">
        <x:v>Employee benefits</x:v>
      </x:c>
      <x:c r="F119" s="305" t="str">
        <x:v>GATE|CORP_ACTION</x:v>
      </x:c>
      <x:c r="G119" s="305" t="str">
        <x:v>Listed company</x:v>
      </x:c>
      <x:c r="H119" s="305" t="str">
        <x:v>Confirm that the applicable duty holder has designed and operated controls to satisfy CAP-LAW042 Reg. 12(3): Obtain stock-exchange in-principle approval before grant of options or SARs that will result in listed shares.</x:v>
      </x:c>
      <x:c r="I119"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Submit the application and retain approval. 5) Corroborate external acknowledgement or counterparty evidence where applicable. 6) Record every exception under the linked observation rule.</x:v>
      </x:c>
      <x:c r="J119" s="305" t="str">
        <x:v>Design adequacy + operating effectiveness</x:v>
      </x:c>
      <x:c r="K119" s="305" t="str">
        <x:v>Inspection, population reconciliation, reperformance and external corroboration where available</x:v>
      </x:c>
      <x:c r="L119" s="305" t="str">
        <x:v>All triggering events and all resulting approvals, filings, payments, communications or service cases</x:v>
      </x:c>
      <x:c r="M119" s="305" t="str">
        <x:v>Test 100% of low-volume statutory events; for high-volume operations, reconcile the full population, use a documented risk-based sample, and test every exception.</x:v>
      </x:c>
      <x:c r="N119" s="305" t="str">
        <x:v>Before grant as prescribed</x:v>
      </x:c>
      <x:c r="O119" s="305" t="str">
        <x:v>Company Secretary / HR or Compensation Owner</x:v>
      </x:c>
      <x:c r="P119" s="305" t="str">
        <x:v>HR, secretarial and trust administration team</x:v>
      </x:c>
      <x:c r="Q119" s="305" t="str">
        <x:v>Company Secretary / Compliance Officer or delegated independent reviewer</x:v>
      </x:c>
      <x:c r="R119" s="305" t="n">
        <x:f>COUNTIF('P3 Evidence Requirements'!$B$5:$B$348,A119)</x:f>
        <x:v>2</x:v>
      </x:c>
      <x:c r="S119" s="305" t="n">
        <x:f>COUNTIF('P3 Observation Rules'!$B$5:$B$176,A119)</x:f>
        <x:v>1</x:v>
      </x:c>
      <x:c r="T119" s="305" t="n">
        <x:f>COUNTIF('P3 Operational Calendar'!$B$5:$B$176,A119)</x:f>
        <x:v>1</x:v>
      </x:c>
      <x:c r="U119" s="305" t="str">
        <x:f>IF(COUNTIF('P2 Atomic Provisions'!$A$5:$A$176,B119)=1,"YES","NO")</x:f>
        <x:v>YES</x:v>
      </x:c>
      <x:c r="V119" s="305" t="str">
        <x:f>IF(COUNTIF($A$5:$A$176,A119)&gt;1,"DUPLICATE","")</x:f>
      </x:c>
      <x:c r="W119" s="305" t="str">
        <x:f>IF(COUNTIF($B$5:$B$176,B119)&gt;1,"DUPLICATE","")</x:f>
      </x:c>
      <x:c r="X119" s="305" t="str">
        <x:v>P3 VALIDATED</x:v>
      </x:c>
      <x:c r="Y119" s="305" t="str">
        <x:v>NOT TESTED — COMPANY EVIDENCE REQUIRED</x:v>
      </x:c>
      <x:c r="Z119" s="305" t="str">
        <x:v>https://www.sebi.gov.in/legal/regulations/dec-2025/securities-and-exchange-board-of-india-share-based-employee-benefits-and-sweat-equity-regulations-2021-last-amended-on-december-4-2025-_98638.html</x:v>
      </x:c>
    </x:row>
    <x:row r="120" ht="50" customHeight="1">
      <x:c r="A120" s="305" t="str">
        <x:v>CAP-LAW042|Regs. 10 and 12|AP01</x:v>
      </x:c>
      <x:c r="B120" s="305" t="str">
        <x:v>CAP-LAW042|Regs. 10 and 12</x:v>
      </x:c>
      <x:c r="C120" s="305" t="str">
        <x:v>CAP-LAW042</x:v>
      </x:c>
      <x:c r="D120" s="305" t="str">
        <x:v>Regs. 10 and 12</x:v>
      </x:c>
      <x:c r="E120" s="305" t="str">
        <x:v>Employee benefits</x:v>
      </x:c>
      <x:c r="F120" s="305" t="str">
        <x:v>GATE|CORP_ACTION</x:v>
      </x:c>
      <x:c r="G120" s="305" t="str">
        <x:v>Listed company</x:v>
      </x:c>
      <x:c r="H120" s="305" t="str">
        <x:v>Confirm that the applicable duty holder has designed and operated controls to satisfy CAP-LAW042 Regs. 10 and 12: Notify each issue/allotment and obtain listing/trading approval for shares issued under the approved scheme.</x:v>
      </x:c>
      <x:c r="I120"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exercise, allotment, demat credit and exchange approval. 5) Corroborate external acknowledgement or counterparty evidence where applicable. 6) Record every exception under the linked observation rule.</x:v>
      </x:c>
      <x:c r="J120" s="305" t="str">
        <x:v>Design adequacy + operating effectiveness</x:v>
      </x:c>
      <x:c r="K120" s="305" t="str">
        <x:v>Population reconciliation, inspection, SLA reperformance and case-file sampling</x:v>
      </x:c>
      <x:c r="L120" s="305" t="str">
        <x:v>All triggering events and all resulting approvals, filings, payments, communications or service cases</x:v>
      </x:c>
      <x:c r="M120" s="305" t="str">
        <x:v>Reconcile 100% of the case population; select a risk-based sample covering completed, rejected, aged and exception cases; test 100% of SLA breaches and complaints.</x:v>
      </x:c>
      <x:c r="N120" s="305" t="str">
        <x:v>At each issue/allotment cycle</x:v>
      </x:c>
      <x:c r="O120" s="305" t="str">
        <x:v>Investor Services Head / RTA Relationship Owner</x:v>
      </x:c>
      <x:c r="P120" s="305" t="str">
        <x:v>Issuer investor-service team or contracted RTA team</x:v>
      </x:c>
      <x:c r="Q120" s="305" t="str">
        <x:v>Company Secretary / Compliance Officer plus approving Board or committee</x:v>
      </x:c>
      <x:c r="R120" s="305" t="n">
        <x:f>COUNTIF('P3 Evidence Requirements'!$B$5:$B$348,A120)</x:f>
        <x:v>2</x:v>
      </x:c>
      <x:c r="S120" s="305" t="n">
        <x:f>COUNTIF('P3 Observation Rules'!$B$5:$B$176,A120)</x:f>
        <x:v>1</x:v>
      </x:c>
      <x:c r="T120" s="305" t="n">
        <x:f>COUNTIF('P3 Operational Calendar'!$B$5:$B$176,A120)</x:f>
        <x:v>1</x:v>
      </x:c>
      <x:c r="U120" s="305" t="str">
        <x:f>IF(COUNTIF('P2 Atomic Provisions'!$A$5:$A$176,B120)=1,"YES","NO")</x:f>
        <x:v>YES</x:v>
      </x:c>
      <x:c r="V120" s="305" t="str">
        <x:f>IF(COUNTIF($A$5:$A$176,A120)&gt;1,"DUPLICATE","")</x:f>
      </x:c>
      <x:c r="W120" s="305" t="str">
        <x:f>IF(COUNTIF($B$5:$B$176,B120)&gt;1,"DUPLICATE","")</x:f>
      </x:c>
      <x:c r="X120" s="305" t="str">
        <x:v>P3 VALIDATED</x:v>
      </x:c>
      <x:c r="Y120" s="305" t="str">
        <x:v>NOT TESTED — COMPANY EVIDENCE REQUIRED</x:v>
      </x:c>
      <x:c r="Z120" s="305" t="str">
        <x:v>https://www.sebi.gov.in/legal/regulations/dec-2025/securities-and-exchange-board-of-india-share-based-employee-benefits-and-sweat-equity-regulations-2021-last-amended-on-december-4-2025-_98638.html</x:v>
      </x:c>
    </x:row>
    <x:row r="121" ht="50" customHeight="1">
      <x:c r="A121" s="305" t="str">
        <x:v>CAP-LAW042|Reg. 14 / Schedule I Part F|AP01</x:v>
      </x:c>
      <x:c r="B121" s="305" t="str">
        <x:v>CAP-LAW042|Reg. 14 / Schedule I Part F</x:v>
      </x:c>
      <x:c r="C121" s="305" t="str">
        <x:v>CAP-LAW042</x:v>
      </x:c>
      <x:c r="D121" s="305" t="str">
        <x:v>Reg. 14 / Schedule I Part F</x:v>
      </x:c>
      <x:c r="E121" s="305" t="str">
        <x:v>Employee benefits</x:v>
      </x:c>
      <x:c r="F121" s="305" t="str">
        <x:v>GATE|CORP_ACTION</x:v>
      </x:c>
      <x:c r="G121" s="305" t="str">
        <x:v>Listed company</x:v>
      </x:c>
      <x:c r="H121" s="305" t="str">
        <x:v>Confirm that the applicable duty holder has designed and operated controls to satisfy CAP-LAW042 Reg. 14 / Schedule I Part F: Make the prescribed annual-report and website disclosures for employee-benefit schemes.</x:v>
      </x:c>
      <x:c r="I121"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Compile scheme metrics and publish/file required disclosures. 5) Corroborate external acknowledgement or counterparty evidence where applicable. 6) Record every exception under the linked observation rule.</x:v>
      </x:c>
      <x:c r="J121" s="305" t="str">
        <x:v>Design adequacy + operating effectiveness</x:v>
      </x:c>
      <x:c r="K121" s="305" t="str">
        <x:v>Inspection, population reconciliation, reperformance and external corroboration where available</x:v>
      </x:c>
      <x:c r="L121" s="305" t="str">
        <x:v>All prescribed reporting periods and every statutory item due in the audit period</x:v>
      </x:c>
      <x:c r="M121" s="305" t="str">
        <x:v>Test 100% of statutory submissions/meetings due in scope; where the underlying operation is high-volume, reconcile the population and sample across periods plus all exceptions.</x:v>
      </x:c>
      <x:c r="N121" s="305" t="str">
        <x:v>Annual and on update</x:v>
      </x:c>
      <x:c r="O121" s="305" t="str">
        <x:v>Company Secretary / HR or Compensation Owner</x:v>
      </x:c>
      <x:c r="P121" s="305" t="str">
        <x:v>HR, secretarial and trust administration team</x:v>
      </x:c>
      <x:c r="Q121" s="305" t="str">
        <x:v>Company Secretary / Compliance Officer or delegated independent reviewer</x:v>
      </x:c>
      <x:c r="R121" s="305" t="n">
        <x:f>COUNTIF('P3 Evidence Requirements'!$B$5:$B$348,A121)</x:f>
        <x:v>2</x:v>
      </x:c>
      <x:c r="S121" s="305" t="n">
        <x:f>COUNTIF('P3 Observation Rules'!$B$5:$B$176,A121)</x:f>
        <x:v>1</x:v>
      </x:c>
      <x:c r="T121" s="305" t="n">
        <x:f>COUNTIF('P3 Operational Calendar'!$B$5:$B$176,A121)</x:f>
        <x:v>1</x:v>
      </x:c>
      <x:c r="U121" s="305" t="str">
        <x:f>IF(COUNTIF('P2 Atomic Provisions'!$A$5:$A$176,B121)=1,"YES","NO")</x:f>
        <x:v>YES</x:v>
      </x:c>
      <x:c r="V121" s="305" t="str">
        <x:f>IF(COUNTIF($A$5:$A$176,A121)&gt;1,"DUPLICATE","")</x:f>
      </x:c>
      <x:c r="W121" s="305" t="str">
        <x:f>IF(COUNTIF($B$5:$B$176,B121)&gt;1,"DUPLICATE","")</x:f>
      </x:c>
      <x:c r="X121" s="305" t="str">
        <x:v>P3 VALIDATED</x:v>
      </x:c>
      <x:c r="Y121" s="305" t="str">
        <x:v>NOT TESTED — COMPANY EVIDENCE REQUIRED</x:v>
      </x:c>
      <x:c r="Z121" s="305" t="str">
        <x:v>https://www.sebi.gov.in/legal/regulations/dec-2025/securities-and-exchange-board-of-india-share-based-employee-benefits-and-sweat-equity-regulations-2021-last-amended-on-december-4-2025-_98638.html</x:v>
      </x:c>
    </x:row>
    <x:row r="122" ht="50" customHeight="1">
      <x:c r="A122" s="305" t="str">
        <x:v>CAP-LAW042|Reg. 13|AP01</x:v>
      </x:c>
      <x:c r="B122" s="305" t="str">
        <x:v>CAP-LAW042|Reg. 13</x:v>
      </x:c>
      <x:c r="C122" s="305" t="str">
        <x:v>CAP-LAW042</x:v>
      </x:c>
      <x:c r="D122" s="305" t="str">
        <x:v>Reg. 13</x:v>
      </x:c>
      <x:c r="E122" s="305" t="str">
        <x:v>Employee benefits</x:v>
      </x:c>
      <x:c r="F122" s="305" t="str">
        <x:v>GATE|CORP_ACTION</x:v>
      </x:c>
      <x:c r="G122" s="305" t="str">
        <x:v>Listed company</x:v>
      </x:c>
      <x:c r="H122" s="305" t="str">
        <x:v>Confirm that the applicable duty holder has designed and operated controls to satisfy CAP-LAW042 Reg. 13: Place the secretarial-auditor certificate on scheme compliance before shareholders at each annual general meeting.</x:v>
      </x:c>
      <x:c r="I122"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Obtain the certificate and place it before the meeting. 5) Corroborate external acknowledgement or counterparty evidence where applicable. 6) Record every exception under the linked observation rule.</x:v>
      </x:c>
      <x:c r="J122" s="305" t="str">
        <x:v>Design adequacy + operating effectiveness</x:v>
      </x:c>
      <x:c r="K122" s="305" t="str">
        <x:v>Inspection, population reconciliation, reperformance and external corroboration where available</x:v>
      </x:c>
      <x:c r="L122" s="305" t="str">
        <x:v>All prescribed reporting periods and every statutory item due in the audit period</x:v>
      </x:c>
      <x:c r="M122" s="305" t="str">
        <x:v>Test 100% of statutory submissions/meetings due in scope; where the underlying operation is high-volume, reconcile the population and sample across periods plus all exceptions.</x:v>
      </x:c>
      <x:c r="N122" s="305" t="str">
        <x:v>Annual</x:v>
      </x:c>
      <x:c r="O122" s="305" t="str">
        <x:v>Company Secretary / HR or Compensation Owner</x:v>
      </x:c>
      <x:c r="P122" s="305" t="str">
        <x:v>HR, secretarial and trust administration team</x:v>
      </x:c>
      <x:c r="Q122" s="305" t="str">
        <x:v>Company Secretary / Compliance Officer or delegated independent reviewer</x:v>
      </x:c>
      <x:c r="R122" s="305" t="n">
        <x:f>COUNTIF('P3 Evidence Requirements'!$B$5:$B$348,A122)</x:f>
        <x:v>2</x:v>
      </x:c>
      <x:c r="S122" s="305" t="n">
        <x:f>COUNTIF('P3 Observation Rules'!$B$5:$B$176,A122)</x:f>
        <x:v>1</x:v>
      </x:c>
      <x:c r="T122" s="305" t="n">
        <x:f>COUNTIF('P3 Operational Calendar'!$B$5:$B$176,A122)</x:f>
        <x:v>1</x:v>
      </x:c>
      <x:c r="U122" s="305" t="str">
        <x:f>IF(COUNTIF('P2 Atomic Provisions'!$A$5:$A$176,B122)=1,"YES","NO")</x:f>
        <x:v>YES</x:v>
      </x:c>
      <x:c r="V122" s="305" t="str">
        <x:f>IF(COUNTIF($A$5:$A$176,A122)&gt;1,"DUPLICATE","")</x:f>
      </x:c>
      <x:c r="W122" s="305" t="str">
        <x:f>IF(COUNTIF($B$5:$B$176,B122)&gt;1,"DUPLICATE","")</x:f>
      </x:c>
      <x:c r="X122" s="305" t="str">
        <x:v>P3 VALIDATED</x:v>
      </x:c>
      <x:c r="Y122" s="305" t="str">
        <x:v>NOT TESTED — COMPANY EVIDENCE REQUIRED</x:v>
      </x:c>
      <x:c r="Z122" s="305" t="str">
        <x:v>https://www.sebi.gov.in/legal/regulations/dec-2025/securities-and-exchange-board-of-india-share-based-employee-benefits-and-sweat-equity-regulations-2021-last-amended-on-december-4-2025-_98638.html</x:v>
      </x:c>
    </x:row>
    <x:row r="123" ht="50" customHeight="1">
      <x:c r="A123" s="305" t="str">
        <x:v>CAP-LAW042|Chapter IV (Regs. 28-38)|AP01</x:v>
      </x:c>
      <x:c r="B123" s="305" t="str">
        <x:v>CAP-LAW042|Chapter IV (Regs. 28-38)</x:v>
      </x:c>
      <x:c r="C123" s="305" t="str">
        <x:v>CAP-LAW042</x:v>
      </x:c>
      <x:c r="D123" s="305" t="str">
        <x:v>Chapter IV (Regs. 28-38)</x:v>
      </x:c>
      <x:c r="E123" s="305" t="str">
        <x:v>Employee benefits</x:v>
      </x:c>
      <x:c r="F123" s="305" t="str">
        <x:v>GATE|CORP_ACTION</x:v>
      </x:c>
      <x:c r="G123" s="305" t="str">
        <x:v>Listed company</x:v>
      </x:c>
      <x:c r="H123" s="305" t="str">
        <x:v>Confirm that the applicable duty holder has designed and operated controls to satisfy CAP-LAW042 Chapter IV (Regs. 28-38): Apply the sweat-equity approval, limit, pricing, valuation, accounting, certificate and post-issue disclosure requirements.</x:v>
      </x:c>
      <x:c r="I123"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a sweat-equity transaction checklist with separate evidence for each applicable regulation. 5) Corroborate external acknowledgement or counterparty evidence where applicable. 6) Record every exception under the linked observation rule.</x:v>
      </x:c>
      <x:c r="J123" s="305" t="str">
        <x:v>Design adequacy + operating effectiveness</x:v>
      </x:c>
      <x:c r="K123" s="305" t="str">
        <x:v>End-to-end transaction-file inspection, timeline reperformance and external corroboration</x:v>
      </x:c>
      <x:c r="L123" s="305" t="str">
        <x:v>All triggering events and all resulting approvals, filings, payments, communications or service cases</x:v>
      </x:c>
      <x:c r="M123" s="305" t="str">
        <x:v>Test 100% of covered transactions and statutory milestones in scope; no sampling of mandatory approvals, announcements, escrow, allotment or closure steps.</x:v>
      </x:c>
      <x:c r="N123" s="305" t="str">
        <x:v>Before issue through post-allotment</x:v>
      </x:c>
      <x:c r="O123" s="305" t="str">
        <x:v>Company Secretary / Transaction Legal Lead</x:v>
      </x:c>
      <x:c r="P123" s="305" t="str">
        <x:v>Secretarial, legal, finance and appointed transaction advisers</x:v>
      </x:c>
      <x:c r="Q123" s="305" t="str">
        <x:v>Company Secretary / Compliance Officer plus approving Board or committee</x:v>
      </x:c>
      <x:c r="R123" s="305" t="n">
        <x:f>COUNTIF('P3 Evidence Requirements'!$B$5:$B$348,A123)</x:f>
        <x:v>2</x:v>
      </x:c>
      <x:c r="S123" s="305" t="n">
        <x:f>COUNTIF('P3 Observation Rules'!$B$5:$B$176,A123)</x:f>
        <x:v>1</x:v>
      </x:c>
      <x:c r="T123" s="305" t="n">
        <x:f>COUNTIF('P3 Operational Calendar'!$B$5:$B$176,A123)</x:f>
        <x:v>1</x:v>
      </x:c>
      <x:c r="U123" s="305" t="str">
        <x:f>IF(COUNTIF('P2 Atomic Provisions'!$A$5:$A$176,B123)=1,"YES","NO")</x:f>
        <x:v>YES</x:v>
      </x:c>
      <x:c r="V123" s="305" t="str">
        <x:f>IF(COUNTIF($A$5:$A$176,A123)&gt;1,"DUPLICATE","")</x:f>
      </x:c>
      <x:c r="W123" s="305" t="str">
        <x:f>IF(COUNTIF($B$5:$B$176,B123)&gt;1,"DUPLICATE","")</x:f>
      </x:c>
      <x:c r="X123" s="305" t="str">
        <x:v>P3 VALIDATED</x:v>
      </x:c>
      <x:c r="Y123" s="305" t="str">
        <x:v>NOT TESTED — COMPANY EVIDENCE REQUIRED</x:v>
      </x:c>
      <x:c r="Z123" s="305" t="str">
        <x:v>https://www.sebi.gov.in/legal/regulations/dec-2025/securities-and-exchange-board-of-india-share-based-employee-benefits-and-sweat-equity-regulations-2021-last-amended-on-december-4-2025-_98638.html</x:v>
      </x:c>
    </x:row>
    <x:row r="124" ht="50" customHeight="1">
      <x:c r="A124" s="305" t="str">
        <x:v>CAP-LAW041|Eligibility / general conditions|AP01</x:v>
      </x:c>
      <x:c r="B124" s="305" t="str">
        <x:v>CAP-LAW041|Eligibility / general conditions</x:v>
      </x:c>
      <x:c r="C124" s="305" t="str">
        <x:v>CAP-LAW041</x:v>
      </x:c>
      <x:c r="D124" s="305" t="str">
        <x:v>Eligibility / general conditions</x:v>
      </x:c>
      <x:c r="E124" s="305" t="str">
        <x:v>Debt issuance</x:v>
      </x:c>
      <x:c r="F124" s="305" t="str">
        <x:v>GATE|PROPOSED_ISSUE or GATE|DEBT</x:v>
      </x:c>
      <x:c r="G124" s="305" t="str">
        <x:v>Issuer</x:v>
      </x:c>
      <x:c r="H124" s="305" t="str">
        <x:v>Confirm that the applicable duty holder has designed and operated controls to satisfy CAP-LAW041 Eligibility / general conditions: Satisfy the applicable eligibility and general conditions before issuing listed non-convertible securities.</x:v>
      </x:c>
      <x:c r="I124"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Prepare an eligibility and conditions memorandum. 5) Corroborate external acknowledgement or counterparty evidence where applicable. 6) Record every exception under the linked observation rule.</x:v>
      </x:c>
      <x:c r="J124" s="305" t="str">
        <x:v>Design adequacy + operating effectiveness</x:v>
      </x:c>
      <x:c r="K124" s="305" t="str">
        <x:v>Inspection, covenant/payment recalculation, timeline reperformance and trustee/exchange corroboration</x:v>
      </x:c>
      <x:c r="L124" s="305" t="str">
        <x:v>All triggering events and all resulting approvals, filings, payments, communications or service cases</x:v>
      </x:c>
      <x:c r="M124" s="305" t="str">
        <x:v>Test 100% of low-volume statutory events; for high-volume operations, reconcile the full population, use a documented risk-based sample, and test every exception.</x:v>
      </x:c>
      <x:c r="N124" s="305" t="str">
        <x:v>Before offer/placement</x:v>
      </x:c>
      <x:c r="O124" s="305" t="str">
        <x:v>Treasury or Finance Head / Company Secretary</x:v>
      </x:c>
      <x:c r="P124" s="305" t="str">
        <x:v>Treasury, finance and secretarial team</x:v>
      </x:c>
      <x:c r="Q124" s="305" t="str">
        <x:v>Company Secretary / Compliance Officer plus approving Board or committee</x:v>
      </x:c>
      <x:c r="R124" s="305" t="n">
        <x:f>COUNTIF('P3 Evidence Requirements'!$B$5:$B$348,A124)</x:f>
        <x:v>2</x:v>
      </x:c>
      <x:c r="S124" s="305" t="n">
        <x:f>COUNTIF('P3 Observation Rules'!$B$5:$B$176,A124)</x:f>
        <x:v>1</x:v>
      </x:c>
      <x:c r="T124" s="305" t="n">
        <x:f>COUNTIF('P3 Operational Calendar'!$B$5:$B$176,A124)</x:f>
        <x:v>1</x:v>
      </x:c>
      <x:c r="U124" s="305" t="str">
        <x:f>IF(COUNTIF('P2 Atomic Provisions'!$A$5:$A$176,B124)=1,"YES","NO")</x:f>
        <x:v>YES</x:v>
      </x:c>
      <x:c r="V124" s="305" t="str">
        <x:f>IF(COUNTIF($A$5:$A$176,A124)&gt;1,"DUPLICATE","")</x:f>
      </x:c>
      <x:c r="W124" s="305" t="str">
        <x:f>IF(COUNTIF($B$5:$B$176,B124)&gt;1,"DUPLICATE","")</x:f>
      </x:c>
      <x:c r="X124" s="305" t="str">
        <x:v>P3 VALIDATED</x:v>
      </x:c>
      <x:c r="Y124" s="305" t="str">
        <x:v>NOT TESTED — COMPANY EVIDENCE REQUIRED</x:v>
      </x:c>
      <x:c r="Z124" s="305" t="str">
        <x:v>https://www.sebi.gov.in/legal/regulations/jan-2026/securities-and-exchange-board-of-india-issue-and-listing-of-non-convertible-securities-regulations-2021-last-amended-as-on-january-21-2026-_99288.html</x:v>
      </x:c>
    </x:row>
    <x:row r="125" ht="50" customHeight="1">
      <x:c r="A125" s="305" t="str">
        <x:v>CAP-LAW041|Offer document / placement memorandum|AP01</x:v>
      </x:c>
      <x:c r="B125" s="305" t="str">
        <x:v>CAP-LAW041|Offer document / placement memorandum</x:v>
      </x:c>
      <x:c r="C125" s="305" t="str">
        <x:v>CAP-LAW041</x:v>
      </x:c>
      <x:c r="D125" s="305" t="str">
        <x:v>Offer document / placement memorandum</x:v>
      </x:c>
      <x:c r="E125" s="305" t="str">
        <x:v>Debt issuance</x:v>
      </x:c>
      <x:c r="F125" s="305" t="str">
        <x:v>GATE|PROPOSED_ISSUE or GATE|DEBT</x:v>
      </x:c>
      <x:c r="G125" s="305" t="str">
        <x:v>Issuer</x:v>
      </x:c>
      <x:c r="H125" s="305" t="str">
        <x:v>Confirm that the applicable duty holder has designed and operated controls to satisfy CAP-LAW041 Offer document / placement memorandum: Prepare and file the prescribed offer document or placement memorandum with complete disclosures.</x:v>
      </x:c>
      <x:c r="I125"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Run disclosure verification and approval. 5) Corroborate external acknowledgement or counterparty evidence where applicable. 6) Record every exception under the linked observation rule.</x:v>
      </x:c>
      <x:c r="J125" s="305" t="str">
        <x:v>Design adequacy + operating effectiveness</x:v>
      </x:c>
      <x:c r="K125" s="305" t="str">
        <x:v>End-to-end transaction-file inspection, timeline reperformance and external corroboration</x:v>
      </x:c>
      <x:c r="L125" s="305" t="str">
        <x:v>All triggering events and all resulting approvals, filings, payments, communications or service cases</x:v>
      </x:c>
      <x:c r="M125" s="305" t="str">
        <x:v>Test 100% of covered transactions and statutory milestones in scope; no sampling of mandatory approvals, announcements, escrow, allotment or closure steps.</x:v>
      </x:c>
      <x:c r="N125" s="305" t="str">
        <x:v>Before issue opens/allotment</x:v>
      </x:c>
      <x:c r="O125" s="305" t="str">
        <x:v>Company Secretary / Transaction Legal Lead</x:v>
      </x:c>
      <x:c r="P125" s="305" t="str">
        <x:v>Secretarial, legal, finance and appointed transaction advisers</x:v>
      </x:c>
      <x:c r="Q125" s="305" t="str">
        <x:v>Company Secretary / Compliance Officer plus approving Board or committee</x:v>
      </x:c>
      <x:c r="R125" s="305" t="n">
        <x:f>COUNTIF('P3 Evidence Requirements'!$B$5:$B$348,A125)</x:f>
        <x:v>2</x:v>
      </x:c>
      <x:c r="S125" s="305" t="n">
        <x:f>COUNTIF('P3 Observation Rules'!$B$5:$B$176,A125)</x:f>
        <x:v>1</x:v>
      </x:c>
      <x:c r="T125" s="305" t="n">
        <x:f>COUNTIF('P3 Operational Calendar'!$B$5:$B$176,A125)</x:f>
        <x:v>1</x:v>
      </x:c>
      <x:c r="U125" s="305" t="str">
        <x:f>IF(COUNTIF('P2 Atomic Provisions'!$A$5:$A$176,B125)=1,"YES","NO")</x:f>
        <x:v>YES</x:v>
      </x:c>
      <x:c r="V125" s="305" t="str">
        <x:f>IF(COUNTIF($A$5:$A$176,A125)&gt;1,"DUPLICATE","")</x:f>
      </x:c>
      <x:c r="W125" s="305" t="str">
        <x:f>IF(COUNTIF($B$5:$B$176,B125)&gt;1,"DUPLICATE","")</x:f>
      </x:c>
      <x:c r="X125" s="305" t="str">
        <x:v>P3 VALIDATED</x:v>
      </x:c>
      <x:c r="Y125" s="305" t="str">
        <x:v>NOT TESTED — COMPANY EVIDENCE REQUIRED</x:v>
      </x:c>
      <x:c r="Z125" s="305" t="str">
        <x:v>https://www.sebi.gov.in/legal/regulations/jan-2026/securities-and-exchange-board-of-india-issue-and-listing-of-non-convertible-securities-regulations-2021-last-amended-as-on-january-21-2026-_99288.html</x:v>
      </x:c>
    </x:row>
    <x:row r="126" ht="50" customHeight="1">
      <x:c r="A126" s="305" t="str">
        <x:v>CAP-LAW041|Debenture trustee / security / rating provisions|AP01</x:v>
      </x:c>
      <x:c r="B126" s="305" t="str">
        <x:v>CAP-LAW041|Debenture trustee / security / rating provisions</x:v>
      </x:c>
      <x:c r="C126" s="305" t="str">
        <x:v>CAP-LAW041</x:v>
      </x:c>
      <x:c r="D126" s="305" t="str">
        <x:v>Debenture trustee / security / rating provisions</x:v>
      </x:c>
      <x:c r="E126" s="305" t="str">
        <x:v>Debt issuance</x:v>
      </x:c>
      <x:c r="F126" s="305" t="str">
        <x:v>GATE|PROPOSED_ISSUE or GATE|DEBT</x:v>
      </x:c>
      <x:c r="G126" s="305" t="str">
        <x:v>Issuer</x:v>
      </x:c>
      <x:c r="H126" s="305" t="str">
        <x:v>Confirm that the applicable duty holder has designed and operated controls to satisfy CAP-LAW041 Debenture trustee / security / rating provisions: Complete required credit rating, debenture-trustee appointment, trust deed and security creation steps.</x:v>
      </x:c>
      <x:c r="I126"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Track rating, trustee consent, security documents and charge completion. 5) Corroborate external acknowledgement or counterparty evidence where applicable. 6) Record every exception under the linked observation rule.</x:v>
      </x:c>
      <x:c r="J126" s="305" t="str">
        <x:v>Design adequacy + operating effectiveness</x:v>
      </x:c>
      <x:c r="K126" s="305" t="str">
        <x:v>End-to-end transaction-file inspection, timeline reperformance and external corroboration</x:v>
      </x:c>
      <x:c r="L126" s="305" t="str">
        <x:v>All triggering events and all resulting approvals, filings, payments, communications or service cases</x:v>
      </x:c>
      <x:c r="M126" s="305" t="str">
        <x:v>Test 100% of covered transactions and statutory milestones in scope; no sampling of mandatory approvals, announcements, escrow, allotment or closure steps.</x:v>
      </x:c>
      <x:c r="N126" s="305" t="str">
        <x:v>Before issue/allotment and within prescribed post-allotment period</x:v>
      </x:c>
      <x:c r="O126" s="305" t="str">
        <x:v>Company Secretary / Transaction Legal Lead</x:v>
      </x:c>
      <x:c r="P126" s="305" t="str">
        <x:v>Secretarial, legal, finance and appointed transaction advisers</x:v>
      </x:c>
      <x:c r="Q126" s="305" t="str">
        <x:v>Company Secretary / Compliance Officer plus approving Board or committee</x:v>
      </x:c>
      <x:c r="R126" s="305" t="n">
        <x:f>COUNTIF('P3 Evidence Requirements'!$B$5:$B$348,A126)</x:f>
        <x:v>2</x:v>
      </x:c>
      <x:c r="S126" s="305" t="n">
        <x:f>COUNTIF('P3 Observation Rules'!$B$5:$B$176,A126)</x:f>
        <x:v>1</x:v>
      </x:c>
      <x:c r="T126" s="305" t="n">
        <x:f>COUNTIF('P3 Operational Calendar'!$B$5:$B$176,A126)</x:f>
        <x:v>1</x:v>
      </x:c>
      <x:c r="U126" s="305" t="str">
        <x:f>IF(COUNTIF('P2 Atomic Provisions'!$A$5:$A$176,B126)=1,"YES","NO")</x:f>
        <x:v>YES</x:v>
      </x:c>
      <x:c r="V126" s="305" t="str">
        <x:f>IF(COUNTIF($A$5:$A$176,A126)&gt;1,"DUPLICATE","")</x:f>
      </x:c>
      <x:c r="W126" s="305" t="str">
        <x:f>IF(COUNTIF($B$5:$B$176,B126)&gt;1,"DUPLICATE","")</x:f>
      </x:c>
      <x:c r="X126" s="305" t="str">
        <x:v>P3 VALIDATED</x:v>
      </x:c>
      <x:c r="Y126" s="305" t="str">
        <x:v>NOT TESTED — COMPANY EVIDENCE REQUIRED</x:v>
      </x:c>
      <x:c r="Z126" s="305" t="str">
        <x:v>https://www.sebi.gov.in/legal/regulations/jan-2026/securities-and-exchange-board-of-india-issue-and-listing-of-non-convertible-securities-regulations-2021-last-amended-as-on-january-21-2026-_99288.html</x:v>
      </x:c>
    </x:row>
    <x:row r="127" ht="50" customHeight="1">
      <x:c r="A127" s="305" t="str">
        <x:v>CAP-LAW041|Allotment / listing provisions|AP01</x:v>
      </x:c>
      <x:c r="B127" s="305" t="str">
        <x:v>CAP-LAW041|Allotment / listing provisions</x:v>
      </x:c>
      <x:c r="C127" s="305" t="str">
        <x:v>CAP-LAW041</x:v>
      </x:c>
      <x:c r="D127" s="305" t="str">
        <x:v>Allotment / listing provisions</x:v>
      </x:c>
      <x:c r="E127" s="305" t="str">
        <x:v>Debt issuance</x:v>
      </x:c>
      <x:c r="F127" s="305" t="str">
        <x:v>GATE|PROPOSED_ISSUE or GATE|DEBT</x:v>
      </x:c>
      <x:c r="G127" s="305" t="str">
        <x:v>Issuer</x:v>
      </x:c>
      <x:c r="H127" s="305" t="str">
        <x:v>Confirm that the applicable duty holder has designed and operated controls to satisfy CAP-LAW041 Allotment / listing provisions: Complete allotment, demat credit, refunds and listing within the prescribed timetable.</x:v>
      </x:c>
      <x:c r="I127"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applications, allot, credit/refund and obtain listing approval. 5) Corroborate external acknowledgement or counterparty evidence where applicable. 6) Record every exception under the linked observation rule.</x:v>
      </x:c>
      <x:c r="J127" s="305" t="str">
        <x:v>Design adequacy + operating effectiveness</x:v>
      </x:c>
      <x:c r="K127" s="305" t="str">
        <x:v>Population reconciliation, inspection, SLA reperformance and case-file sampling</x:v>
      </x:c>
      <x:c r="L127" s="305" t="str">
        <x:v>All covered transactions, approvals, filings, communications and settlement steps in the audit period</x:v>
      </x:c>
      <x:c r="M127" s="305" t="str">
        <x:v>Reconcile 100% of the case population; select a risk-based sample covering completed, rejected, aged and exception cases; test 100% of SLA breaches and complaints.</x:v>
      </x:c>
      <x:c r="N127" s="305" t="str">
        <x:v>Transaction timetable</x:v>
      </x:c>
      <x:c r="O127" s="305" t="str">
        <x:v>Investor Services Head / RTA Relationship Owner</x:v>
      </x:c>
      <x:c r="P127" s="305" t="str">
        <x:v>Issuer investor-service team or contracted RTA team</x:v>
      </x:c>
      <x:c r="Q127" s="305" t="str">
        <x:v>Company Secretary / Compliance Officer plus approving Board or committee</x:v>
      </x:c>
      <x:c r="R127" s="305" t="n">
        <x:f>COUNTIF('P3 Evidence Requirements'!$B$5:$B$348,A127)</x:f>
        <x:v>2</x:v>
      </x:c>
      <x:c r="S127" s="305" t="n">
        <x:f>COUNTIF('P3 Observation Rules'!$B$5:$B$176,A127)</x:f>
        <x:v>1</x:v>
      </x:c>
      <x:c r="T127" s="305" t="n">
        <x:f>COUNTIF('P3 Operational Calendar'!$B$5:$B$176,A127)</x:f>
        <x:v>1</x:v>
      </x:c>
      <x:c r="U127" s="305" t="str">
        <x:f>IF(COUNTIF('P2 Atomic Provisions'!$A$5:$A$176,B127)=1,"YES","NO")</x:f>
        <x:v>YES</x:v>
      </x:c>
      <x:c r="V127" s="305" t="str">
        <x:f>IF(COUNTIF($A$5:$A$176,A127)&gt;1,"DUPLICATE","")</x:f>
      </x:c>
      <x:c r="W127" s="305" t="str">
        <x:f>IF(COUNTIF($B$5:$B$176,B127)&gt;1,"DUPLICATE","")</x:f>
      </x:c>
      <x:c r="X127" s="305" t="str">
        <x:v>P3 VALIDATED</x:v>
      </x:c>
      <x:c r="Y127" s="305" t="str">
        <x:v>NOT TESTED — COMPANY EVIDENCE REQUIRED</x:v>
      </x:c>
      <x:c r="Z127" s="305" t="str">
        <x:v>https://www.sebi.gov.in/legal/regulations/jan-2026/securities-and-exchange-board-of-india-issue-and-listing-of-non-convertible-securities-regulations-2021-last-amended-as-on-january-21-2026-_99288.html</x:v>
      </x:c>
    </x:row>
    <x:row r="128" ht="50" customHeight="1">
      <x:c r="A128" s="305" t="str">
        <x:v>CAP-LAW085|Public issue / ASBA chapter|AP01</x:v>
      </x:c>
      <x:c r="B128" s="305" t="str">
        <x:v>CAP-LAW085|Public issue / ASBA chapter</x:v>
      </x:c>
      <x:c r="C128" s="305" t="str">
        <x:v>CAP-LAW085</x:v>
      </x:c>
      <x:c r="D128" s="305" t="str">
        <x:v>Public issue / ASBA chapter</x:v>
      </x:c>
      <x:c r="E128" s="305" t="str">
        <x:v>Debt issuance</x:v>
      </x:c>
      <x:c r="F128" s="305" t="str">
        <x:v>GATE|PROPOSED_ISSUE</x:v>
      </x:c>
      <x:c r="G128" s="305" t="str">
        <x:v>Issuer</x:v>
      </x:c>
      <x:c r="H128" s="305" t="str">
        <x:v>Confirm that the applicable duty holder has designed and operated controls to satisfy CAP-LAW085 Public issue / ASBA chapter: Use the prescribed application, ASBA, advertisement and issue-timeline process for a public NCS issue.</x:v>
      </x:c>
      <x:c r="I128"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Map each public-issue step to evidence and owner. 5) Corroborate external acknowledgement or counterparty evidence where applicable. 6) Record every exception under the linked observation rule.</x:v>
      </x:c>
      <x:c r="J128" s="305" t="str">
        <x:v>Design adequacy + operating effectiveness</x:v>
      </x:c>
      <x:c r="K128" s="305" t="str">
        <x:v>Inspection, covenant/payment recalculation, timeline reperformance and trustee/exchange corroboration</x:v>
      </x:c>
      <x:c r="L128" s="305" t="str">
        <x:v>All covered transactions, approvals, filings, communications and settlement steps in the audit period</x:v>
      </x:c>
      <x:c r="M128" s="305" t="str">
        <x:v>Test 100% of covered transactions and statutory milestones in scope; no sampling of mandatory approvals, announcements, escrow, allotment or closure steps.</x:v>
      </x:c>
      <x:c r="N128" s="305" t="str">
        <x:v>Transaction timetable</x:v>
      </x:c>
      <x:c r="O128" s="305" t="str">
        <x:v>Treasury or Finance Head / Company Secretary</x:v>
      </x:c>
      <x:c r="P128" s="305" t="str">
        <x:v>Treasury, finance and secretarial team</x:v>
      </x:c>
      <x:c r="Q128" s="305" t="str">
        <x:v>Company Secretary / Compliance Officer plus approving Board or committee</x:v>
      </x:c>
      <x:c r="R128" s="305" t="n">
        <x:f>COUNTIF('P3 Evidence Requirements'!$B$5:$B$348,A128)</x:f>
        <x:v>2</x:v>
      </x:c>
      <x:c r="S128" s="305" t="n">
        <x:f>COUNTIF('P3 Observation Rules'!$B$5:$B$176,A128)</x:f>
        <x:v>1</x:v>
      </x:c>
      <x:c r="T128" s="305" t="n">
        <x:f>COUNTIF('P3 Operational Calendar'!$B$5:$B$176,A128)</x:f>
        <x:v>1</x:v>
      </x:c>
      <x:c r="U128" s="305" t="str">
        <x:f>IF(COUNTIF('P2 Atomic Provisions'!$A$5:$A$176,B128)=1,"YES","NO")</x:f>
        <x:v>YES</x:v>
      </x:c>
      <x:c r="V128" s="305" t="str">
        <x:f>IF(COUNTIF($A$5:$A$176,A128)&gt;1,"DUPLICATE","")</x:f>
      </x:c>
      <x:c r="W128" s="305" t="str">
        <x:f>IF(COUNTIF($B$5:$B$176,B128)&gt;1,"DUPLICATE","")</x:f>
      </x:c>
      <x:c r="X128" s="305" t="str">
        <x:v>P3 VALIDATED</x:v>
      </x:c>
      <x:c r="Y128" s="305" t="str">
        <x:v>NOT TESTED — COMPANY EVIDENCE REQUIRED</x:v>
      </x:c>
      <x:c r="Z128" s="305" t="str">
        <x:v>https://www.sebi.gov.in/legal/master-circulars/oct-2025/master-circular-for-issue-and-listing-of-non-convertible-securities-securitised-debt-instruments-security-receipts-municipal-debt-securities-and-commercial-paper_97343.html</x:v>
      </x:c>
    </x:row>
    <x:row r="129" ht="50" customHeight="1">
      <x:c r="A129" s="305" t="str">
        <x:v>CAP-LAW085|Private placement / EBP chapter|AP01</x:v>
      </x:c>
      <x:c r="B129" s="305" t="str">
        <x:v>CAP-LAW085|Private placement / EBP chapter</x:v>
      </x:c>
      <x:c r="C129" s="305" t="str">
        <x:v>CAP-LAW085</x:v>
      </x:c>
      <x:c r="D129" s="305" t="str">
        <x:v>Private placement / EBP chapter</x:v>
      </x:c>
      <x:c r="E129" s="305" t="str">
        <x:v>Debt issuance</x:v>
      </x:c>
      <x:c r="F129" s="305" t="str">
        <x:v>GATE|PROPOSED_ISSUE</x:v>
      </x:c>
      <x:c r="G129" s="305" t="str">
        <x:v>Issuer</x:v>
      </x:c>
      <x:c r="H129" s="305" t="str">
        <x:v>Confirm that the applicable duty holder has designed and operated controls to satisfy CAP-LAW085 Private placement / EBP chapter: Use the prescribed electronic book provider and listing process where a private placement falls within the current EBP framework.</x:v>
      </x:c>
      <x:c r="I129"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EBP applicability and preserve platform records. 5) Corroborate external acknowledgement or counterparty evidence where applicable. 6) Record every exception under the linked observation rule.</x:v>
      </x:c>
      <x:c r="J129" s="305" t="str">
        <x:v>Design adequacy + operating effectiveness</x:v>
      </x:c>
      <x:c r="K129" s="305" t="str">
        <x:v>Inspection, covenant/payment recalculation, timeline reperformance and trustee/exchange corroboration</x:v>
      </x:c>
      <x:c r="L129" s="305" t="str">
        <x:v>All covered transactions, approvals, filings, communications and settlement steps in the audit period</x:v>
      </x:c>
      <x:c r="M129" s="305" t="str">
        <x:v>Test 100% of covered transactions and statutory milestones in scope; no sampling of mandatory approvals, announcements, escrow, allotment or closure steps.</x:v>
      </x:c>
      <x:c r="N129" s="305" t="str">
        <x:v>Transaction timetable</x:v>
      </x:c>
      <x:c r="O129" s="305" t="str">
        <x:v>Treasury or Finance Head / Company Secretary</x:v>
      </x:c>
      <x:c r="P129" s="305" t="str">
        <x:v>Treasury, finance and secretarial team</x:v>
      </x:c>
      <x:c r="Q129" s="305" t="str">
        <x:v>Company Secretary / Compliance Officer plus approving Board or committee</x:v>
      </x:c>
      <x:c r="R129" s="305" t="n">
        <x:f>COUNTIF('P3 Evidence Requirements'!$B$5:$B$348,A129)</x:f>
        <x:v>2</x:v>
      </x:c>
      <x:c r="S129" s="305" t="n">
        <x:f>COUNTIF('P3 Observation Rules'!$B$5:$B$176,A129)</x:f>
        <x:v>1</x:v>
      </x:c>
      <x:c r="T129" s="305" t="n">
        <x:f>COUNTIF('P3 Operational Calendar'!$B$5:$B$176,A129)</x:f>
        <x:v>1</x:v>
      </x:c>
      <x:c r="U129" s="305" t="str">
        <x:f>IF(COUNTIF('P2 Atomic Provisions'!$A$5:$A$176,B129)=1,"YES","NO")</x:f>
        <x:v>YES</x:v>
      </x:c>
      <x:c r="V129" s="305" t="str">
        <x:f>IF(COUNTIF($A$5:$A$176,A129)&gt;1,"DUPLICATE","")</x:f>
      </x:c>
      <x:c r="W129" s="305" t="str">
        <x:f>IF(COUNTIF($B$5:$B$176,B129)&gt;1,"DUPLICATE","")</x:f>
      </x:c>
      <x:c r="X129" s="305" t="str">
        <x:v>P3 VALIDATED</x:v>
      </x:c>
      <x:c r="Y129" s="305" t="str">
        <x:v>NOT TESTED — COMPANY EVIDENCE REQUIRED</x:v>
      </x:c>
      <x:c r="Z129" s="305" t="str">
        <x:v>https://www.sebi.gov.in/legal/master-circulars/oct-2025/master-circular-for-issue-and-listing-of-non-convertible-securities-securitised-debt-instruments-security-receipts-municipal-debt-securities-and-commercial-paper_97343.html</x:v>
      </x:c>
    </x:row>
    <x:row r="130" ht="50" customHeight="1">
      <x:c r="A130" s="305" t="str">
        <x:v>CAP-LAW085|ISIN / dematerialisation chapter|AP01</x:v>
      </x:c>
      <x:c r="B130" s="305" t="str">
        <x:v>CAP-LAW085|ISIN / dematerialisation chapter</x:v>
      </x:c>
      <x:c r="C130" s="305" t="str">
        <x:v>CAP-LAW085</x:v>
      </x:c>
      <x:c r="D130" s="305" t="str">
        <x:v>ISIN / dematerialisation chapter</x:v>
      </x:c>
      <x:c r="E130" s="305" t="str">
        <x:v>Debt issuance</x:v>
      </x:c>
      <x:c r="F130" s="305" t="str">
        <x:v>GATE|PROPOSED_ISSUE or GATE|DEBT</x:v>
      </x:c>
      <x:c r="G130" s="305" t="str">
        <x:v>Issuer</x:v>
      </x:c>
      <x:c r="H130" s="305" t="str">
        <x:v>Confirm that the applicable duty holder has designed and operated controls to satisfy CAP-LAW085 ISIN / dematerialisation chapter: Obtain and use the correct ISIN and issue/list securities in dematerialised form as required.</x:v>
      </x:c>
      <x:c r="I130"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term sheet, depository records and exchange listing. 5) Corroborate external acknowledgement or counterparty evidence where applicable. 6) Record every exception under the linked observation rule.</x:v>
      </x:c>
      <x:c r="J130" s="305" t="str">
        <x:v>Design adequacy + operating effectiveness</x:v>
      </x:c>
      <x:c r="K130" s="305" t="str">
        <x:v>Population reconciliation, inspection, SLA reperformance and case-file sampling</x:v>
      </x:c>
      <x:c r="L130" s="305" t="str">
        <x:v>All covered transactions, approvals, filings, communications and settlement steps in the audit period</x:v>
      </x:c>
      <x:c r="M130" s="305" t="str">
        <x:v>Reconcile 100% of the case population; select a risk-based sample covering completed, rejected, aged and exception cases; test 100% of SLA breaches and complaints.</x:v>
      </x:c>
      <x:c r="N130" s="305" t="str">
        <x:v>Before issue and continuous maintenance</x:v>
      </x:c>
      <x:c r="O130" s="305" t="str">
        <x:v>Investor Services Head / RTA Relationship Owner</x:v>
      </x:c>
      <x:c r="P130" s="305" t="str">
        <x:v>Issuer investor-service team or contracted RTA team</x:v>
      </x:c>
      <x:c r="Q130" s="305" t="str">
        <x:v>Company Secretary / Compliance Officer plus approving Board or committee</x:v>
      </x:c>
      <x:c r="R130" s="305" t="n">
        <x:f>COUNTIF('P3 Evidence Requirements'!$B$5:$B$348,A130)</x:f>
        <x:v>2</x:v>
      </x:c>
      <x:c r="S130" s="305" t="n">
        <x:f>COUNTIF('P3 Observation Rules'!$B$5:$B$176,A130)</x:f>
        <x:v>1</x:v>
      </x:c>
      <x:c r="T130" s="305" t="n">
        <x:f>COUNTIF('P3 Operational Calendar'!$B$5:$B$176,A130)</x:f>
        <x:v>1</x:v>
      </x:c>
      <x:c r="U130" s="305" t="str">
        <x:f>IF(COUNTIF('P2 Atomic Provisions'!$A$5:$A$176,B130)=1,"YES","NO")</x:f>
        <x:v>YES</x:v>
      </x:c>
      <x:c r="V130" s="305" t="str">
        <x:f>IF(COUNTIF($A$5:$A$176,A130)&gt;1,"DUPLICATE","")</x:f>
      </x:c>
      <x:c r="W130" s="305" t="str">
        <x:f>IF(COUNTIF($B$5:$B$176,B130)&gt;1,"DUPLICATE","")</x:f>
      </x:c>
      <x:c r="X130" s="305" t="str">
        <x:v>P3 VALIDATED</x:v>
      </x:c>
      <x:c r="Y130" s="305" t="str">
        <x:v>NOT TESTED — COMPANY EVIDENCE REQUIRED</x:v>
      </x:c>
      <x:c r="Z130" s="305" t="str">
        <x:v>https://www.sebi.gov.in/legal/master-circulars/oct-2025/master-circular-for-issue-and-listing-of-non-convertible-securities-securitised-debt-instruments-security-receipts-municipal-debt-securities-and-commercial-paper_97343.html</x:v>
      </x:c>
    </x:row>
    <x:row r="131" ht="50" customHeight="1">
      <x:c r="A131" s="305" t="str">
        <x:v>CAP-LAW085|Centralised bond database / reporting chapter|AP01</x:v>
      </x:c>
      <x:c r="B131" s="305" t="str">
        <x:v>CAP-LAW085|Centralised bond database / reporting chapter</x:v>
      </x:c>
      <x:c r="C131" s="305" t="str">
        <x:v>CAP-LAW085</x:v>
      </x:c>
      <x:c r="D131" s="305" t="str">
        <x:v>Centralised bond database / reporting chapter</x:v>
      </x:c>
      <x:c r="E131" s="305" t="str">
        <x:v>Debt reporting</x:v>
      </x:c>
      <x:c r="F131" s="305" t="str">
        <x:v>GATE|PROPOSED_ISSUE or GATE|DEBT</x:v>
      </x:c>
      <x:c r="G131" s="305" t="str">
        <x:v>Issuer</x:v>
      </x:c>
      <x:c r="H131" s="305" t="str">
        <x:v>Confirm that the applicable duty holder has designed and operated controls to satisfy CAP-LAW085 Centralised bond database / reporting chapter: Submit prescribed primary-issuance and instrument data to the designated exchange/database.</x:v>
      </x:c>
      <x:c r="I131"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File and reconcile database records to offer and depository data. 5) Corroborate external acknowledgement or counterparty evidence where applicable. 6) Record every exception under the linked observation rule.</x:v>
      </x:c>
      <x:c r="J131" s="305" t="str">
        <x:v>Design adequacy + operating effectiveness</x:v>
      </x:c>
      <x:c r="K131" s="305" t="str">
        <x:v>Inspection, covenant/payment recalculation, timeline reperformance and trustee/exchange corroboration</x:v>
      </x:c>
      <x:c r="L131" s="305" t="str">
        <x:v>All triggering events and all resulting approvals, filings, payments, communications or service cases</x:v>
      </x:c>
      <x:c r="M131" s="305" t="str">
        <x:v>Test 100% of low-volume statutory events; for high-volume operations, reconcile the full population, use a documented risk-based sample, and test every exception.</x:v>
      </x:c>
      <x:c r="N131" s="305" t="str">
        <x:v>At issue and prescribed updates</x:v>
      </x:c>
      <x:c r="O131" s="305" t="str">
        <x:v>Treasury or Finance Head / Company Secretary</x:v>
      </x:c>
      <x:c r="P131" s="305" t="str">
        <x:v>Treasury, finance and secretarial team</x:v>
      </x:c>
      <x:c r="Q131" s="305" t="str">
        <x:v>Company Secretary / Compliance Officer plus approving Board or committee</x:v>
      </x:c>
      <x:c r="R131" s="305" t="n">
        <x:f>COUNTIF('P3 Evidence Requirements'!$B$5:$B$348,A131)</x:f>
        <x:v>2</x:v>
      </x:c>
      <x:c r="S131" s="305" t="n">
        <x:f>COUNTIF('P3 Observation Rules'!$B$5:$B$176,A131)</x:f>
        <x:v>1</x:v>
      </x:c>
      <x:c r="T131" s="305" t="n">
        <x:f>COUNTIF('P3 Operational Calendar'!$B$5:$B$176,A131)</x:f>
        <x:v>1</x:v>
      </x:c>
      <x:c r="U131" s="305" t="str">
        <x:f>IF(COUNTIF('P2 Atomic Provisions'!$A$5:$A$176,B131)=1,"YES","NO")</x:f>
        <x:v>YES</x:v>
      </x:c>
      <x:c r="V131" s="305" t="str">
        <x:f>IF(COUNTIF($A$5:$A$176,A131)&gt;1,"DUPLICATE","")</x:f>
      </x:c>
      <x:c r="W131" s="305" t="str">
        <x:f>IF(COUNTIF($B$5:$B$176,B131)&gt;1,"DUPLICATE","")</x:f>
      </x:c>
      <x:c r="X131" s="305" t="str">
        <x:v>P3 VALIDATED</x:v>
      </x:c>
      <x:c r="Y131" s="305" t="str">
        <x:v>NOT TESTED — COMPANY EVIDENCE REQUIRED</x:v>
      </x:c>
      <x:c r="Z131" s="305" t="str">
        <x:v>https://www.sebi.gov.in/legal/master-circulars/oct-2025/master-circular-for-issue-and-listing-of-non-convertible-securities-securitised-debt-instruments-security-receipts-municipal-debt-securities-and-commercial-paper_97343.html</x:v>
      </x:c>
    </x:row>
    <x:row r="132" ht="50" customHeight="1">
      <x:c r="A132" s="305" t="str">
        <x:v>CAP-LAW085|Commercial paper chapter|AP01</x:v>
      </x:c>
      <x:c r="B132" s="305" t="str">
        <x:v>CAP-LAW085|Commercial paper chapter</x:v>
      </x:c>
      <x:c r="C132" s="305" t="str">
        <x:v>CAP-LAW085</x:v>
      </x:c>
      <x:c r="D132" s="305" t="str">
        <x:v>Commercial paper chapter</x:v>
      </x:c>
      <x:c r="E132" s="305" t="str">
        <x:v>Debt issuance</x:v>
      </x:c>
      <x:c r="F132" s="305" t="str">
        <x:v>GATE|SDI_SR_CP</x:v>
      </x:c>
      <x:c r="G132" s="305" t="str">
        <x:v>Issuer</x:v>
      </x:c>
      <x:c r="H132" s="305" t="str">
        <x:v>Confirm that the applicable duty holder has designed and operated controls to satisfy CAP-LAW085 Commercial paper chapter: Comply with SEBI issue/listing and disclosure steps for listed commercial paper.</x:v>
      </x:c>
      <x:c r="I132" s="305" t="str">
        <x:v>1) Evidence the activation gate (GATE|SDI_SR_CP) and the complete in-scope population. 2) Inspect the control design and responsibility assignment. 3) Reconcile the population for the audit period. 4) Apply the stated sample rule and test authorisation, content, threshold/exemption, timing, filing/delivery and preservation against: Run the CP-specific checklist and maintain maturity/payment evidence. 5) Corroborate external acknowledgement or counterparty evidence where applicable. 6) Record every exception under the linked observation rule.</x:v>
      </x:c>
      <x:c r="J132" s="305" t="str">
        <x:v>Design adequacy + operating effectiveness</x:v>
      </x:c>
      <x:c r="K132" s="305" t="str">
        <x:v>Inspection, covenant/payment recalculation, timeline reperformance and trustee/exchange corroboration</x:v>
      </x:c>
      <x:c r="L132" s="305" t="str">
        <x:v>All covered transactions, approvals, filings, communications and settlement steps in the audit period</x:v>
      </x:c>
      <x:c r="M132" s="305" t="str">
        <x:v>Test 100% of covered transactions and statutory milestones in scope; no sampling of mandatory approvals, announcements, escrow, allotment or closure steps.</x:v>
      </x:c>
      <x:c r="N132" s="305" t="str">
        <x:v>Issue and continuous periods</x:v>
      </x:c>
      <x:c r="O132" s="305" t="str">
        <x:v>Treasury or Finance Head / Company Secretary</x:v>
      </x:c>
      <x:c r="P132" s="305" t="str">
        <x:v>Treasury, finance and secretarial team</x:v>
      </x:c>
      <x:c r="Q132" s="305" t="str">
        <x:v>Company Secretary / Compliance Officer plus approving Board or committee</x:v>
      </x:c>
      <x:c r="R132" s="305" t="n">
        <x:f>COUNTIF('P3 Evidence Requirements'!$B$5:$B$348,A132)</x:f>
        <x:v>2</x:v>
      </x:c>
      <x:c r="S132" s="305" t="n">
        <x:f>COUNTIF('P3 Observation Rules'!$B$5:$B$176,A132)</x:f>
        <x:v>1</x:v>
      </x:c>
      <x:c r="T132" s="305" t="n">
        <x:f>COUNTIF('P3 Operational Calendar'!$B$5:$B$176,A132)</x:f>
        <x:v>1</x:v>
      </x:c>
      <x:c r="U132" s="305" t="str">
        <x:f>IF(COUNTIF('P2 Atomic Provisions'!$A$5:$A$176,B132)=1,"YES","NO")</x:f>
        <x:v>YES</x:v>
      </x:c>
      <x:c r="V132" s="305" t="str">
        <x:f>IF(COUNTIF($A$5:$A$176,A132)&gt;1,"DUPLICATE","")</x:f>
      </x:c>
      <x:c r="W132" s="305" t="str">
        <x:f>IF(COUNTIF($B$5:$B$176,B132)&gt;1,"DUPLICATE","")</x:f>
      </x:c>
      <x:c r="X132" s="305" t="str">
        <x:v>P3 VALIDATED</x:v>
      </x:c>
      <x:c r="Y132" s="305" t="str">
        <x:v>NOT TESTED — COMPANY EVIDENCE REQUIRED</x:v>
      </x:c>
      <x:c r="Z132" s="305" t="str">
        <x:v>https://www.sebi.gov.in/legal/master-circulars/oct-2025/master-circular-for-issue-and-listing-of-non-convertible-securities-securitised-debt-instruments-security-receipts-municipal-debt-securities-and-commercial-paper_97343.html</x:v>
      </x:c>
    </x:row>
    <x:row r="133" ht="50" customHeight="1">
      <x:c r="A133" s="305" t="str">
        <x:v>CAP-LAW085|LEI chapter|AP01</x:v>
      </x:c>
      <x:c r="B133" s="305" t="str">
        <x:v>CAP-LAW085|LEI chapter</x:v>
      </x:c>
      <x:c r="C133" s="305" t="str">
        <x:v>CAP-LAW085</x:v>
      </x:c>
      <x:c r="D133" s="305" t="str">
        <x:v>LEI chapter</x:v>
      </x:c>
      <x:c r="E133" s="305" t="str">
        <x:v>Debt reporting</x:v>
      </x:c>
      <x:c r="F133" s="305" t="str">
        <x:v>GATE|PROPOSED_ISSUE or GATE|DEBT</x:v>
      </x:c>
      <x:c r="G133" s="305" t="str">
        <x:v>Issuer</x:v>
      </x:c>
      <x:c r="H133" s="305" t="str">
        <x:v>Confirm that the applicable duty holder has designed and operated controls to satisfy CAP-LAW085 LEI chapter: Obtain/disclose a legal entity identifier where required for the debt-market transaction.</x:v>
      </x:c>
      <x:c r="I133"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LEI and include it in required documents/systems. 5) Corroborate external acknowledgement or counterparty evidence where applicable. 6) Record every exception under the linked observation rule.</x:v>
      </x:c>
      <x:c r="J133" s="305" t="str">
        <x:v>Design adequacy + operating effectiveness</x:v>
      </x:c>
      <x:c r="K133" s="305" t="str">
        <x:v>Inspection, covenant/payment recalculation, timeline reperformance and trustee/exchange corroboration</x:v>
      </x:c>
      <x:c r="L133" s="305" t="str">
        <x:v>All triggering events and all resulting approvals, filings, payments, communications or service cases</x:v>
      </x:c>
      <x:c r="M133" s="305" t="str">
        <x:v>Test 100% of low-volume statutory events; for high-volume operations, reconcile the full population, use a documented risk-based sample, and test every exception.</x:v>
      </x:c>
      <x:c r="N133" s="305" t="str">
        <x:v>Before transaction / update</x:v>
      </x:c>
      <x:c r="O133" s="305" t="str">
        <x:v>Treasury or Finance Head / Company Secretary</x:v>
      </x:c>
      <x:c r="P133" s="305" t="str">
        <x:v>Treasury, finance and secretarial team</x:v>
      </x:c>
      <x:c r="Q133" s="305" t="str">
        <x:v>Company Secretary / Compliance Officer plus approving Board or committee</x:v>
      </x:c>
      <x:c r="R133" s="305" t="n">
        <x:f>COUNTIF('P3 Evidence Requirements'!$B$5:$B$348,A133)</x:f>
        <x:v>2</x:v>
      </x:c>
      <x:c r="S133" s="305" t="n">
        <x:f>COUNTIF('P3 Observation Rules'!$B$5:$B$176,A133)</x:f>
        <x:v>1</x:v>
      </x:c>
      <x:c r="T133" s="305" t="n">
        <x:f>COUNTIF('P3 Operational Calendar'!$B$5:$B$176,A133)</x:f>
        <x:v>1</x:v>
      </x:c>
      <x:c r="U133" s="305" t="str">
        <x:f>IF(COUNTIF('P2 Atomic Provisions'!$A$5:$A$176,B133)=1,"YES","NO")</x:f>
        <x:v>YES</x:v>
      </x:c>
      <x:c r="V133" s="305" t="str">
        <x:f>IF(COUNTIF($A$5:$A$176,A133)&gt;1,"DUPLICATE","")</x:f>
      </x:c>
      <x:c r="W133" s="305" t="str">
        <x:f>IF(COUNTIF($B$5:$B$176,B133)&gt;1,"DUPLICATE","")</x:f>
      </x:c>
      <x:c r="X133" s="305" t="str">
        <x:v>P3 VALIDATED</x:v>
      </x:c>
      <x:c r="Y133" s="305" t="str">
        <x:v>NOT TESTED — COMPANY EVIDENCE REQUIRED</x:v>
      </x:c>
      <x:c r="Z133" s="305" t="str">
        <x:v>https://www.sebi.gov.in/legal/master-circulars/oct-2025/master-circular-for-issue-and-listing-of-non-convertible-securities-securitised-debt-instruments-security-receipts-municipal-debt-securities-and-commercial-paper_97343.html</x:v>
      </x:c>
    </x:row>
    <x:row r="134" ht="50" customHeight="1">
      <x:c r="A134" s="305" t="str">
        <x:v>CAP-LAW247|NCS MC Ch. V para 1.3|AP01</x:v>
      </x:c>
      <x:c r="B134" s="305" t="str">
        <x:v>CAP-LAW247|NCS MC Ch. V para 1.3</x:v>
      </x:c>
      <x:c r="C134" s="305" t="str">
        <x:v>CAP-LAW247</x:v>
      </x:c>
      <x:c r="D134" s="305" t="str">
        <x:v>NCS MC Ch. V para 1.3</x:v>
      </x:c>
      <x:c r="E134" s="305" t="str">
        <x:v>Debt issuance</x:v>
      </x:c>
      <x:c r="F134" s="305" t="str">
        <x:v>GATE|PROPOSED_ISSUE</x:v>
      </x:c>
      <x:c r="G134" s="305" t="str">
        <x:v>Issuer</x:v>
      </x:c>
      <x:c r="H134" s="305" t="str">
        <x:v>Confirm that the applicable duty holder has designed and operated controls to satisfy CAP-LAW247 NCS MC Ch. V para 1.3: Where electing the reduced face value, issue eligible privately placed debt securities/NCRPS at ₹10,000 only after all current conditions are met.</x:v>
      </x:c>
      <x:c r="I134"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eligibility and state the denomination in transaction documents. 5) Corroborate external acknowledgement or counterparty evidence where applicable. 6) Record every exception under the linked observation rule.</x:v>
      </x:c>
      <x:c r="J134" s="305" t="str">
        <x:v>Design adequacy + operating effectiveness</x:v>
      </x:c>
      <x:c r="K134" s="305" t="str">
        <x:v>Inspection, covenant/payment recalculation, timeline reperformance and trustee/exchange corroboration</x:v>
      </x:c>
      <x:c r="L134" s="305" t="str">
        <x:v>All triggering events and all resulting approvals, filings, payments, communications or service cases</x:v>
      </x:c>
      <x:c r="M134" s="305" t="str">
        <x:v>Test 100% of low-volume statutory events; for high-volume operations, reconcile the full population, use a documented risk-based sample, and test every exception.</x:v>
      </x:c>
      <x:c r="N134" s="305" t="str">
        <x:v>For issues proposed to be listed from 2025-12-18</x:v>
      </x:c>
      <x:c r="O134" s="305" t="str">
        <x:v>Treasury or Finance Head / Company Secretary</x:v>
      </x:c>
      <x:c r="P134" s="305" t="str">
        <x:v>Treasury, finance and secretarial team</x:v>
      </x:c>
      <x:c r="Q134" s="305" t="str">
        <x:v>Company Secretary / Compliance Officer plus approving Board or committee</x:v>
      </x:c>
      <x:c r="R134" s="305" t="n">
        <x:f>COUNTIF('P3 Evidence Requirements'!$B$5:$B$348,A134)</x:f>
        <x:v>2</x:v>
      </x:c>
      <x:c r="S134" s="305" t="n">
        <x:f>COUNTIF('P3 Observation Rules'!$B$5:$B$176,A134)</x:f>
        <x:v>1</x:v>
      </x:c>
      <x:c r="T134" s="305" t="n">
        <x:f>COUNTIF('P3 Operational Calendar'!$B$5:$B$176,A134)</x:f>
        <x:v>1</x:v>
      </x:c>
      <x:c r="U134" s="305" t="str">
        <x:f>IF(COUNTIF('P2 Atomic Provisions'!$A$5:$A$176,B134)=1,"YES","NO")</x:f>
        <x:v>YES</x:v>
      </x:c>
      <x:c r="V134" s="305" t="str">
        <x:f>IF(COUNTIF($A$5:$A$176,A134)&gt;1,"DUPLICATE","")</x:f>
      </x:c>
      <x:c r="W134" s="305" t="str">
        <x:f>IF(COUNTIF($B$5:$B$176,B134)&gt;1,"DUPLICATE","")</x:f>
      </x:c>
      <x:c r="X134" s="305" t="str">
        <x:v>P3 VALIDATED</x:v>
      </x:c>
      <x:c r="Y134" s="305" t="str">
        <x:v>NOT TESTED — COMPANY EVIDENCE REQUIRED</x:v>
      </x:c>
      <x:c r="Z134" s="305" t="str">
        <x:v>https://www.sebi.gov.in/legal/circulars/dec-2025/modification-in-the-conditions-specified-for-reduction-in-denomination-of-debt-securities_98463.html</x:v>
      </x:c>
    </x:row>
    <x:row r="135" ht="50" customHeight="1">
      <x:c r="A135" s="305" t="str">
        <x:v>CAP-LAW085|Green / ESG debt disclosure chapter|AP01</x:v>
      </x:c>
      <x:c r="B135" s="305" t="str">
        <x:v>CAP-LAW085|Green / ESG debt disclosure chapter</x:v>
      </x:c>
      <x:c r="C135" s="305" t="str">
        <x:v>CAP-LAW085</x:v>
      </x:c>
      <x:c r="D135" s="305" t="str">
        <x:v>Green / ESG debt disclosure chapter</x:v>
      </x:c>
      <x:c r="E135" s="305" t="str">
        <x:v>Sustainable finance</x:v>
      </x:c>
      <x:c r="F135" s="305" t="str">
        <x:v>GATE|GREEN_DEBT</x:v>
      </x:c>
      <x:c r="G135" s="305" t="str">
        <x:v>Issuer</x:v>
      </x:c>
      <x:c r="H135" s="305" t="str">
        <x:v>Confirm that the applicable duty holder has designed and operated controls to satisfy CAP-LAW085 Green / ESG debt disclosure chapter: Make required initial and continuous use-of-proceeds, project, allocation and impact disclosures for labelled debt.</x:v>
      </x:c>
      <x:c r="I135" s="305" t="str">
        <x:v>1) Evidence the activation gate (GATE|GREEN_DEBT)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eligible-project, allocation and impact data and publish/file disclosures. 5) Corroborate external acknowledgement or counterparty evidence where applicable. 6) Record every exception under the linked observation rule.</x:v>
      </x:c>
      <x:c r="J135" s="305" t="str">
        <x:v>Design adequacy + operating effectiveness</x:v>
      </x:c>
      <x:c r="K135" s="305" t="str">
        <x:v>Inspection, covenant/payment recalculation, timeline reperformance and trustee/exchange corroboration</x:v>
      </x:c>
      <x:c r="L135" s="305" t="str">
        <x:v>All prescribed reporting periods and every statutory item due in the audit period</x:v>
      </x:c>
      <x:c r="M135" s="305" t="str">
        <x:v>Test 100% of statutory submissions/meetings due in scope; where the underlying operation is high-volume, reconcile the population and sample across periods plus all exceptions.</x:v>
      </x:c>
      <x:c r="N135" s="305" t="str">
        <x:v>At issue and periodic until obligations end</x:v>
      </x:c>
      <x:c r="O135" s="305" t="str">
        <x:v>Treasury or Finance Head / Company Secretary</x:v>
      </x:c>
      <x:c r="P135" s="305" t="str">
        <x:v>Treasury, finance and secretarial team</x:v>
      </x:c>
      <x:c r="Q135" s="305" t="str">
        <x:v>Company Secretary / Compliance Officer plus approving Board or committee</x:v>
      </x:c>
      <x:c r="R135" s="305" t="n">
        <x:f>COUNTIF('P3 Evidence Requirements'!$B$5:$B$348,A135)</x:f>
        <x:v>2</x:v>
      </x:c>
      <x:c r="S135" s="305" t="n">
        <x:f>COUNTIF('P3 Observation Rules'!$B$5:$B$176,A135)</x:f>
        <x:v>1</x:v>
      </x:c>
      <x:c r="T135" s="305" t="n">
        <x:f>COUNTIF('P3 Operational Calendar'!$B$5:$B$176,A135)</x:f>
        <x:v>1</x:v>
      </x:c>
      <x:c r="U135" s="305" t="str">
        <x:f>IF(COUNTIF('P2 Atomic Provisions'!$A$5:$A$176,B135)=1,"YES","NO")</x:f>
        <x:v>YES</x:v>
      </x:c>
      <x:c r="V135" s="305" t="str">
        <x:f>IF(COUNTIF($A$5:$A$176,A135)&gt;1,"DUPLICATE","")</x:f>
      </x:c>
      <x:c r="W135" s="305" t="str">
        <x:f>IF(COUNTIF($B$5:$B$176,B135)&gt;1,"DUPLICATE","")</x:f>
      </x:c>
      <x:c r="X135" s="305" t="str">
        <x:v>P3 VALIDATED</x:v>
      </x:c>
      <x:c r="Y135" s="305" t="str">
        <x:v>NOT TESTED — COMPANY EVIDENCE REQUIRED</x:v>
      </x:c>
      <x:c r="Z135" s="305" t="str">
        <x:v>https://www.sebi.gov.in/legal/master-circulars/oct-2025/master-circular-for-issue-and-listing-of-non-convertible-securities-securitised-debt-instruments-security-receipts-municipal-debt-securities-and-commercial-paper_97343.html</x:v>
      </x:c>
    </x:row>
    <x:row r="136" ht="50" customHeight="1">
      <x:c r="A136" s="305" t="str">
        <x:v>CAP-LAW249|Ch. IX para 5.1|AP01</x:v>
      </x:c>
      <x:c r="B136" s="305" t="str">
        <x:v>CAP-LAW249|Ch. IX para 5.1</x:v>
      </x:c>
      <x:c r="C136" s="305" t="str">
        <x:v>CAP-LAW249</x:v>
      </x:c>
      <x:c r="D136" s="305" t="str">
        <x:v>Ch. IX para 5.1</x:v>
      </x:c>
      <x:c r="E136" s="305" t="str">
        <x:v>Sustainable finance</x:v>
      </x:c>
      <x:c r="F136" s="305" t="str">
        <x:v>GATE|GREEN_DEBT</x:v>
      </x:c>
      <x:c r="G136" s="305" t="str">
        <x:v>Issuer</x:v>
      </x:c>
      <x:c r="H136" s="305" t="str">
        <x:v>Confirm that the applicable duty holder has designed and operated controls to satisfy CAP-LAW249 Ch. IX para 5.1: Appoint an independent third-party reviewer/certifier for a green debt issue and ensure independence, conflict-free remuneration and relevant expertise.</x:v>
      </x:c>
      <x:c r="I136" s="305" t="str">
        <x:v>1) Evidence the activation gate (GATE|GREEN_DEBT)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reviewer diligence, appointment and conflict documentation. 5) Corroborate external acknowledgement or counterparty evidence where applicable. 6) Record every exception under the linked observation rule.</x:v>
      </x:c>
      <x:c r="J136" s="305" t="str">
        <x:v>Design adequacy + operating effectiveness</x:v>
      </x:c>
      <x:c r="K136" s="305" t="str">
        <x:v>Inspection, covenant/payment recalculation, timeline reperformance and trustee/exchange corroboration</x:v>
      </x:c>
      <x:c r="L136" s="305" t="str">
        <x:v>All triggering events and all resulting approvals, filings, payments, communications or service cases</x:v>
      </x:c>
      <x:c r="M136" s="305" t="str">
        <x:v>Test 100% of low-volume statutory events; for high-volume operations, reconcile the full population, use a documented risk-based sample, and test every exception.</x:v>
      </x:c>
      <x:c r="N136" s="305" t="str">
        <x:v>Before/for issuance review</x:v>
      </x:c>
      <x:c r="O136" s="305" t="str">
        <x:v>Treasury or Finance Head / Company Secretary</x:v>
      </x:c>
      <x:c r="P136" s="305" t="str">
        <x:v>Treasury, finance and secretarial team</x:v>
      </x:c>
      <x:c r="Q136" s="305" t="str">
        <x:v>Company Secretary / Compliance Officer plus approving Board or committee</x:v>
      </x:c>
      <x:c r="R136" s="305" t="n">
        <x:f>COUNTIF('P3 Evidence Requirements'!$B$5:$B$348,A136)</x:f>
        <x:v>2</x:v>
      </x:c>
      <x:c r="S136" s="305" t="n">
        <x:f>COUNTIF('P3 Observation Rules'!$B$5:$B$176,A136)</x:f>
        <x:v>1</x:v>
      </x:c>
      <x:c r="T136" s="305" t="n">
        <x:f>COUNTIF('P3 Operational Calendar'!$B$5:$B$176,A136)</x:f>
        <x:v>1</x:v>
      </x:c>
      <x:c r="U136" s="305" t="str">
        <x:f>IF(COUNTIF('P2 Atomic Provisions'!$A$5:$A$176,B136)=1,"YES","NO")</x:f>
        <x:v>YES</x:v>
      </x:c>
      <x:c r="V136" s="305" t="str">
        <x:f>IF(COUNTIF($A$5:$A$176,A136)&gt;1,"DUPLICATE","")</x:f>
      </x:c>
      <x:c r="W136" s="305" t="str">
        <x:f>IF(COUNTIF($B$5:$B$176,B136)&gt;1,"DUPLICATE","")</x:f>
      </x:c>
      <x:c r="X136" s="305" t="str">
        <x:v>P3 VALIDATED</x:v>
      </x:c>
      <x:c r="Y136" s="305" t="str">
        <x:v>NOT TESTED — COMPANY EVIDENCE REQUIRED</x:v>
      </x:c>
      <x:c r="Z136" s="305" t="str">
        <x:v>https://www.sebi.gov.in/legal/circulars/feb-2026/revised-norms-for-appointment-of-an-independent-third-party-reviewer-certifier-for-green-debt-security_100043.html</x:v>
      </x:c>
    </x:row>
    <x:row r="137" ht="50" customHeight="1">
      <x:c r="A137" s="305" t="str">
        <x:v>CAP-LAW249|Ch. IX paras 5.2-5.4|AP01</x:v>
      </x:c>
      <x:c r="B137" s="305" t="str">
        <x:v>CAP-LAW249|Ch. IX paras 5.2-5.4</x:v>
      </x:c>
      <x:c r="C137" s="305" t="str">
        <x:v>CAP-LAW249</x:v>
      </x:c>
      <x:c r="D137" s="305" t="str">
        <x:v>Ch. IX paras 5.2-5.4</x:v>
      </x:c>
      <x:c r="E137" s="305" t="str">
        <x:v>Sustainable finance</x:v>
      </x:c>
      <x:c r="F137" s="305" t="str">
        <x:v>GATE|GREEN_DEBT</x:v>
      </x:c>
      <x:c r="G137" s="305" t="str">
        <x:v>Issuer</x:v>
      </x:c>
      <x:c r="H137" s="305" t="str">
        <x:v>Confirm that the applicable duty holder has designed and operated controls to satisfy CAP-LAW249 Ch. IX paras 5.2-5.4: State the independent review scope and reviewer details adequately in the offer document.</x:v>
      </x:c>
      <x:c r="I137" s="305" t="str">
        <x:v>1) Evidence the activation gate (GATE|GREEN_DEBT) and the complete in-scope population. 2) Inspect the control design and responsibility assignment. 3) Reconcile the population for the audit period. 4) Apply the stated sample rule and test authorisation, content, threshold/exemption, timing, filing/delivery and preservation against: Verify scope, form and reviewer details in the offer document. 5) Corroborate external acknowledgement or counterparty evidence where applicable. 6) Record every exception under the linked observation rule.</x:v>
      </x:c>
      <x:c r="J137" s="305" t="str">
        <x:v>Design adequacy + operating effectiveness</x:v>
      </x:c>
      <x:c r="K137" s="305" t="str">
        <x:v>End-to-end transaction-file inspection, timeline reperformance and external corroboration</x:v>
      </x:c>
      <x:c r="L137" s="305" t="str">
        <x:v>All triggering events and all resulting approvals, filings, payments, communications or service cases</x:v>
      </x:c>
      <x:c r="M137" s="305" t="str">
        <x:v>Test 100% of covered transactions and statutory milestones in scope; no sampling of mandatory approvals, announcements, escrow, allotment or closure steps.</x:v>
      </x:c>
      <x:c r="N137" s="305" t="str">
        <x:v>At offer-document filing</x:v>
      </x:c>
      <x:c r="O137" s="305" t="str">
        <x:v>Company Secretary / Transaction Legal Lead</x:v>
      </x:c>
      <x:c r="P137" s="305" t="str">
        <x:v>Secretarial, legal, finance and appointed transaction advisers</x:v>
      </x:c>
      <x:c r="Q137" s="305" t="str">
        <x:v>Company Secretary / Compliance Officer plus approving Board or committee</x:v>
      </x:c>
      <x:c r="R137" s="305" t="n">
        <x:f>COUNTIF('P3 Evidence Requirements'!$B$5:$B$348,A137)</x:f>
        <x:v>2</x:v>
      </x:c>
      <x:c r="S137" s="305" t="n">
        <x:f>COUNTIF('P3 Observation Rules'!$B$5:$B$176,A137)</x:f>
        <x:v>1</x:v>
      </x:c>
      <x:c r="T137" s="305" t="n">
        <x:f>COUNTIF('P3 Operational Calendar'!$B$5:$B$176,A137)</x:f>
        <x:v>1</x:v>
      </x:c>
      <x:c r="U137" s="305" t="str">
        <x:f>IF(COUNTIF('P2 Atomic Provisions'!$A$5:$A$176,B137)=1,"YES","NO")</x:f>
        <x:v>YES</x:v>
      </x:c>
      <x:c r="V137" s="305" t="str">
        <x:f>IF(COUNTIF($A$5:$A$176,A137)&gt;1,"DUPLICATE","")</x:f>
      </x:c>
      <x:c r="W137" s="305" t="str">
        <x:f>IF(COUNTIF($B$5:$B$176,B137)&gt;1,"DUPLICATE","")</x:f>
      </x:c>
      <x:c r="X137" s="305" t="str">
        <x:v>P3 VALIDATED</x:v>
      </x:c>
      <x:c r="Y137" s="305" t="str">
        <x:v>NOT TESTED — COMPANY EVIDENCE REQUIRED</x:v>
      </x:c>
      <x:c r="Z137" s="305" t="str">
        <x:v>https://www.sebi.gov.in/legal/circulars/feb-2026/revised-norms-for-appointment-of-an-independent-third-party-reviewer-certifier-for-green-debt-security_100043.html</x:v>
      </x:c>
    </x:row>
    <x:row r="138" ht="50" customHeight="1">
      <x:c r="A138" s="305" t="str">
        <x:v>CAP-LAW090|Reg. 50|AP01</x:v>
      </x:c>
      <x:c r="B138" s="305" t="str">
        <x:v>CAP-LAW090|Reg. 50</x:v>
      </x:c>
      <x:c r="C138" s="305" t="str">
        <x:v>CAP-LAW090</x:v>
      </x:c>
      <x:c r="D138" s="305" t="str">
        <x:v>Reg. 50</x:v>
      </x:c>
      <x:c r="E138" s="305" t="str">
        <x:v>Debt continuous disclosure</x:v>
      </x:c>
      <x:c r="F138" s="305" t="str">
        <x:v>GATE|DEBT</x:v>
      </x:c>
      <x:c r="G138" s="305" t="str">
        <x:v>Listed entity</x:v>
      </x:c>
      <x:c r="H138" s="305" t="str">
        <x:v>Confirm that the applicable duty holder has designed and operated controls to satisfy CAP-LAW090 Reg. 50: Give prior intimation of prescribed meetings/actions for listed non-convertible securities.</x:v>
      </x:c>
      <x:c r="I138"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Identify covered matters and file prior intimation. 5) Corroborate external acknowledgement or counterparty evidence where applicable. 6) Record every exception under the linked observation rule.</x:v>
      </x:c>
      <x:c r="J138" s="305" t="str">
        <x:v>Design adequacy + operating effectiveness</x:v>
      </x:c>
      <x:c r="K138" s="305" t="str">
        <x:v>Inspection, covenant/payment recalculation, timeline reperformance and trustee/exchange corroboration</x:v>
      </x:c>
      <x:c r="L138" s="305" t="str">
        <x:v>All triggering events and all resulting approvals, filings, payments, communications or service cases</x:v>
      </x:c>
      <x:c r="M138" s="305" t="str">
        <x:v>Test 100% of low-volume statutory events; for high-volume operations, reconcile the full population, use a documented risk-based sample, and test every exception.</x:v>
      </x:c>
      <x:c r="N138" s="305" t="str">
        <x:v>Before event</x:v>
      </x:c>
      <x:c r="O138" s="305" t="str">
        <x:v>Treasury or Finance Head / Company Secretary</x:v>
      </x:c>
      <x:c r="P138" s="305" t="str">
        <x:v>Treasury, finance and secretarial team</x:v>
      </x:c>
      <x:c r="Q138" s="305" t="str">
        <x:v>CFO / Company Secretary / Compliance Officer</x:v>
      </x:c>
      <x:c r="R138" s="305" t="n">
        <x:f>COUNTIF('P3 Evidence Requirements'!$B$5:$B$348,A138)</x:f>
        <x:v>2</x:v>
      </x:c>
      <x:c r="S138" s="305" t="n">
        <x:f>COUNTIF('P3 Observation Rules'!$B$5:$B$176,A138)</x:f>
        <x:v>1</x:v>
      </x:c>
      <x:c r="T138" s="305" t="n">
        <x:f>COUNTIF('P3 Operational Calendar'!$B$5:$B$176,A138)</x:f>
        <x:v>1</x:v>
      </x:c>
      <x:c r="U138" s="305" t="str">
        <x:f>IF(COUNTIF('P2 Atomic Provisions'!$A$5:$A$176,B138)=1,"YES","NO")</x:f>
        <x:v>YES</x:v>
      </x:c>
      <x:c r="V138" s="305" t="str">
        <x:f>IF(COUNTIF($A$5:$A$176,A138)&gt;1,"DUPLICATE","")</x:f>
      </x:c>
      <x:c r="W138" s="305" t="str">
        <x:f>IF(COUNTIF($B$5:$B$176,B138)&gt;1,"DUPLICATE","")</x:f>
      </x:c>
      <x:c r="X138" s="305" t="str">
        <x:v>P3 VALIDATED</x:v>
      </x:c>
      <x:c r="Y138" s="305" t="str">
        <x:v>NOT TESTED — COMPANY EVIDENCE REQUIRED</x:v>
      </x:c>
      <x:c r="Z138" s="305" t="str">
        <x:v>https://www.sebi.gov.in/legal/master-circulars/jul-2025/master-circular-for-listing-obligations-and-disclosure-requirements-for-non-convertible-securities-securitized-debt-instruments-and-or-commercial-paper_95230.html</x:v>
      </x:c>
    </x:row>
    <x:row r="139" ht="50" customHeight="1">
      <x:c r="A139" s="305" t="str">
        <x:v>CAP-LAW090|Reg. 51|AP01</x:v>
      </x:c>
      <x:c r="B139" s="305" t="str">
        <x:v>CAP-LAW090|Reg. 51</x:v>
      </x:c>
      <x:c r="C139" s="305" t="str">
        <x:v>CAP-LAW090</x:v>
      </x:c>
      <x:c r="D139" s="305" t="str">
        <x:v>Reg. 51</x:v>
      </x:c>
      <x:c r="E139" s="305" t="str">
        <x:v>Debt continuous disclosure</x:v>
      </x:c>
      <x:c r="F139" s="305" t="str">
        <x:v>GATE|DEBT</x:v>
      </x:c>
      <x:c r="G139" s="305" t="str">
        <x:v>Listed entity</x:v>
      </x:c>
      <x:c r="H139" s="305" t="str">
        <x:v>Confirm that the applicable duty holder has designed and operated controls to satisfy CAP-LAW090 Reg. 51: Promptly disclose material information/events affecting listed non-convertible securities.</x:v>
      </x:c>
      <x:c r="I139"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event escalation and exchange filing. 5) Corroborate external acknowledgement or counterparty evidence where applicable. 6) Record every exception under the linked observation rule.</x:v>
      </x:c>
      <x:c r="J139" s="305" t="str">
        <x:v>Design adequacy + operating effectiveness</x:v>
      </x:c>
      <x:c r="K139" s="305" t="str">
        <x:v>Inspection, covenant/payment recalculation, timeline reperformance and trustee/exchange corroboration</x:v>
      </x:c>
      <x:c r="L139" s="305" t="str">
        <x:v>All triggering events and all resulting approvals, filings, payments, communications or service cases</x:v>
      </x:c>
      <x:c r="M139" s="305" t="str">
        <x:v>Test 100% of low-volume statutory events; for high-volume operations, reconcile the full population, use a documented risk-based sample, and test every exception.</x:v>
      </x:c>
      <x:c r="N139" s="305" t="str">
        <x:v>Promptly within current prescribed deadline</x:v>
      </x:c>
      <x:c r="O139" s="305" t="str">
        <x:v>Treasury or Finance Head / Company Secretary</x:v>
      </x:c>
      <x:c r="P139" s="305" t="str">
        <x:v>Treasury, finance and secretarial team</x:v>
      </x:c>
      <x:c r="Q139" s="305" t="str">
        <x:v>CFO / Company Secretary / Compliance Officer</x:v>
      </x:c>
      <x:c r="R139" s="305" t="n">
        <x:f>COUNTIF('P3 Evidence Requirements'!$B$5:$B$348,A139)</x:f>
        <x:v>2</x:v>
      </x:c>
      <x:c r="S139" s="305" t="n">
        <x:f>COUNTIF('P3 Observation Rules'!$B$5:$B$176,A139)</x:f>
        <x:v>1</x:v>
      </x:c>
      <x:c r="T139" s="305" t="n">
        <x:f>COUNTIF('P3 Operational Calendar'!$B$5:$B$176,A139)</x:f>
        <x:v>1</x:v>
      </x:c>
      <x:c r="U139" s="305" t="str">
        <x:f>IF(COUNTIF('P2 Atomic Provisions'!$A$5:$A$176,B139)=1,"YES","NO")</x:f>
        <x:v>YES</x:v>
      </x:c>
      <x:c r="V139" s="305" t="str">
        <x:f>IF(COUNTIF($A$5:$A$176,A139)&gt;1,"DUPLICATE","")</x:f>
      </x:c>
      <x:c r="W139" s="305" t="str">
        <x:f>IF(COUNTIF($B$5:$B$176,B139)&gt;1,"DUPLICATE","")</x:f>
      </x:c>
      <x:c r="X139" s="305" t="str">
        <x:v>P3 VALIDATED</x:v>
      </x:c>
      <x:c r="Y139" s="305" t="str">
        <x:v>NOT TESTED — COMPANY EVIDENCE REQUIRED</x:v>
      </x:c>
      <x:c r="Z139" s="305" t="str">
        <x:v>https://www.sebi.gov.in/legal/master-circulars/jul-2025/master-circular-for-listing-obligations-and-disclosure-requirements-for-non-convertible-securities-securitized-debt-instruments-and-or-commercial-paper_95230.html</x:v>
      </x:c>
    </x:row>
    <x:row r="140" ht="50" customHeight="1">
      <x:c r="A140" s="305" t="str">
        <x:v>CAP-LAW090|Reg. 52(1)-(2)|AP01</x:v>
      </x:c>
      <x:c r="B140" s="305" t="str">
        <x:v>CAP-LAW090|Reg. 52(1)-(2)</x:v>
      </x:c>
      <x:c r="C140" s="305" t="str">
        <x:v>CAP-LAW090</x:v>
      </x:c>
      <x:c r="D140" s="305" t="str">
        <x:v>Reg. 52(1)-(2)</x:v>
      </x:c>
      <x:c r="E140" s="305" t="str">
        <x:v>Debt financial reporting</x:v>
      </x:c>
      <x:c r="F140" s="305" t="str">
        <x:v>GATE|DEBT</x:v>
      </x:c>
      <x:c r="G140" s="305" t="str">
        <x:v>Listed entity</x:v>
      </x:c>
      <x:c r="H140" s="305" t="str">
        <x:v>Confirm that the applicable duty holder has designed and operated controls to satisfy CAP-LAW090 Reg. 52(1)-(2): Prepare, approve and submit quarterly/annual financial results with required audit/limited-review material.</x:v>
      </x:c>
      <x:c r="I140"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close, board approval, auditor review and exchange filing. 5) Corroborate external acknowledgement or counterparty evidence where applicable. 6) Record every exception under the linked observation rule.</x:v>
      </x:c>
      <x:c r="J140" s="305" t="str">
        <x:v>Design adequacy + operating effectiveness</x:v>
      </x:c>
      <x:c r="K140" s="305" t="str">
        <x:v>Inspection, covenant/payment recalculation, timeline reperformance and trustee/exchange corroboration</x:v>
      </x:c>
      <x:c r="L140" s="305" t="str">
        <x:v>All prescribed reporting periods and every statutory item due in the audit period</x:v>
      </x:c>
      <x:c r="M140" s="305" t="str">
        <x:v>Test 100% of statutory submissions/meetings due in scope; where the underlying operation is high-volume, reconcile the population and sample across periods plus all exceptions.</x:v>
      </x:c>
      <x:c r="N140" s="305" t="str">
        <x:v>Quarterly/annual as prescribed</x:v>
      </x:c>
      <x:c r="O140" s="305" t="str">
        <x:v>Treasury or Finance Head / Company Secretary</x:v>
      </x:c>
      <x:c r="P140" s="305" t="str">
        <x:v>Treasury, finance and secretarial team</x:v>
      </x:c>
      <x:c r="Q140" s="305" t="str">
        <x:v>Compliance Officer plus Audit Committee / Board where prescribed</x:v>
      </x:c>
      <x:c r="R140" s="305" t="n">
        <x:f>COUNTIF('P3 Evidence Requirements'!$B$5:$B$348,A140)</x:f>
        <x:v>2</x:v>
      </x:c>
      <x:c r="S140" s="305" t="n">
        <x:f>COUNTIF('P3 Observation Rules'!$B$5:$B$176,A140)</x:f>
        <x:v>1</x:v>
      </x:c>
      <x:c r="T140" s="305" t="n">
        <x:f>COUNTIF('P3 Operational Calendar'!$B$5:$B$176,A140)</x:f>
        <x:v>1</x:v>
      </x:c>
      <x:c r="U140" s="305" t="str">
        <x:f>IF(COUNTIF('P2 Atomic Provisions'!$A$5:$A$176,B140)=1,"YES","NO")</x:f>
        <x:v>YES</x:v>
      </x:c>
      <x:c r="V140" s="305" t="str">
        <x:f>IF(COUNTIF($A$5:$A$176,A140)&gt;1,"DUPLICATE","")</x:f>
      </x:c>
      <x:c r="W140" s="305" t="str">
        <x:f>IF(COUNTIF($B$5:$B$176,B140)&gt;1,"DUPLICATE","")</x:f>
      </x:c>
      <x:c r="X140" s="305" t="str">
        <x:v>P3 VALIDATED</x:v>
      </x:c>
      <x:c r="Y140" s="305" t="str">
        <x:v>NOT TESTED — COMPANY EVIDENCE REQUIRED</x:v>
      </x:c>
      <x:c r="Z140" s="305" t="str">
        <x:v>https://www.sebi.gov.in/legal/master-circulars/jul-2025/master-circular-for-listing-obligations-and-disclosure-requirements-for-non-convertible-securities-securitized-debt-instruments-and-or-commercial-paper_95230.html</x:v>
      </x:c>
    </x:row>
    <x:row r="141" ht="50" customHeight="1">
      <x:c r="A141" s="305" t="str">
        <x:v>CAP-LAW090|Reg. 52 delay notice|AP01</x:v>
      </x:c>
      <x:c r="B141" s="305" t="str">
        <x:v>CAP-LAW090|Reg. 52 delay notice</x:v>
      </x:c>
      <x:c r="C141" s="305" t="str">
        <x:v>CAP-LAW090</x:v>
      </x:c>
      <x:c r="D141" s="305" t="str">
        <x:v>Reg. 52 delay notice</x:v>
      </x:c>
      <x:c r="E141" s="305" t="str">
        <x:v>Debt financial reporting</x:v>
      </x:c>
      <x:c r="F141" s="305" t="str">
        <x:v>GATE|DEBT</x:v>
      </x:c>
      <x:c r="G141" s="305" t="str">
        <x:v>Listed entity</x:v>
      </x:c>
      <x:c r="H141" s="305" t="str">
        <x:v>Confirm that the applicable duty holder has designed and operated controls to satisfy CAP-LAW090 Reg. 52 delay notice: When results will be delayed, disclose reasons to the exchange within the prescribed one-working-day trigger.</x:v>
      </x:c>
      <x:c r="I141"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Escalate expected delay and file reason notice. 5) Corroborate external acknowledgement or counterparty evidence where applicable. 6) Record every exception under the linked observation rule.</x:v>
      </x:c>
      <x:c r="J141" s="305" t="str">
        <x:v>Design adequacy + operating effectiveness</x:v>
      </x:c>
      <x:c r="K141" s="305" t="str">
        <x:v>Inspection, covenant/payment recalculation, timeline reperformance and trustee/exchange corroboration</x:v>
      </x:c>
      <x:c r="L141" s="305" t="str">
        <x:v>All triggering events and all resulting approvals, filings, payments, communications or service cases</x:v>
      </x:c>
      <x:c r="M141" s="305" t="str">
        <x:v>Test 100% of low-volume statutory events; for high-volume operations, reconcile the full population, use a documented risk-based sample, and test every exception.</x:v>
      </x:c>
      <x:c r="N141" s="305" t="str">
        <x:v>Within one working day of due date/decision as applicable</x:v>
      </x:c>
      <x:c r="O141" s="305" t="str">
        <x:v>Treasury or Finance Head / Company Secretary</x:v>
      </x:c>
      <x:c r="P141" s="305" t="str">
        <x:v>Treasury, finance and secretarial team</x:v>
      </x:c>
      <x:c r="Q141" s="305" t="str">
        <x:v>Compliance Officer plus Audit Committee / Board where prescribed</x:v>
      </x:c>
      <x:c r="R141" s="305" t="n">
        <x:f>COUNTIF('P3 Evidence Requirements'!$B$5:$B$348,A141)</x:f>
        <x:v>2</x:v>
      </x:c>
      <x:c r="S141" s="305" t="n">
        <x:f>COUNTIF('P3 Observation Rules'!$B$5:$B$176,A141)</x:f>
        <x:v>1</x:v>
      </x:c>
      <x:c r="T141" s="305" t="n">
        <x:f>COUNTIF('P3 Operational Calendar'!$B$5:$B$176,A141)</x:f>
        <x:v>1</x:v>
      </x:c>
      <x:c r="U141" s="305" t="str">
        <x:f>IF(COUNTIF('P2 Atomic Provisions'!$A$5:$A$176,B141)=1,"YES","NO")</x:f>
        <x:v>YES</x:v>
      </x:c>
      <x:c r="V141" s="305" t="str">
        <x:f>IF(COUNTIF($A$5:$A$176,A141)&gt;1,"DUPLICATE","")</x:f>
      </x:c>
      <x:c r="W141" s="305" t="str">
        <x:f>IF(COUNTIF($B$5:$B$176,B141)&gt;1,"DUPLICATE","")</x:f>
      </x:c>
      <x:c r="X141" s="305" t="str">
        <x:v>P3 VALIDATED</x:v>
      </x:c>
      <x:c r="Y141" s="305" t="str">
        <x:v>NOT TESTED — COMPANY EVIDENCE REQUIRED</x:v>
      </x:c>
      <x:c r="Z141" s="305" t="str">
        <x:v>https://www.sebi.gov.in/legal/master-circulars/jul-2025/master-circular-for-listing-obligations-and-disclosure-requirements-for-non-convertible-securities-securitized-debt-instruments-and-or-commercial-paper_95230.html</x:v>
      </x:c>
    </x:row>
    <x:row r="142" ht="50" customHeight="1">
      <x:c r="A142" s="305" t="str">
        <x:v>CAP-LAW090|Reg. 52 use-of-proceeds statements|AP01</x:v>
      </x:c>
      <x:c r="B142" s="305" t="str">
        <x:v>CAP-LAW090|Reg. 52 use-of-proceeds statements</x:v>
      </x:c>
      <x:c r="C142" s="305" t="str">
        <x:v>CAP-LAW090</x:v>
      </x:c>
      <x:c r="D142" s="305" t="str">
        <x:v>Reg. 52 use-of-proceeds statements</x:v>
      </x:c>
      <x:c r="E142" s="305" t="str">
        <x:v>Use of proceeds</x:v>
      </x:c>
      <x:c r="F142" s="305" t="str">
        <x:v>GATE|DEBT</x:v>
      </x:c>
      <x:c r="G142" s="305" t="str">
        <x:v>Listed entity</x:v>
      </x:c>
      <x:c r="H142" s="305" t="str">
        <x:v>Confirm that the applicable duty holder has designed and operated controls to satisfy CAP-LAW090 Reg. 52 use-of-proceeds statements: Disclose statements of use of proceeds and material deviation/variation as applicable.</x:v>
      </x:c>
      <x:c r="I142"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proceeds and file required statements. 5) Corroborate external acknowledgement or counterparty evidence where applicable. 6) Record every exception under the linked observation rule.</x:v>
      </x:c>
      <x:c r="J142" s="305" t="str">
        <x:v>Design adequacy + operating effectiveness</x:v>
      </x:c>
      <x:c r="K142" s="305" t="str">
        <x:v>Inspection, source-to-report reconciliation, recalculation and filing corroboration</x:v>
      </x:c>
      <x:c r="L142" s="305" t="str">
        <x:v>All prescribed reporting periods and every statutory item due in the audit period</x:v>
      </x:c>
      <x:c r="M142" s="305" t="str">
        <x:v>Test 100% of statutory submissions/meetings due in scope; where the underlying operation is high-volume, reconcile the population and sample across periods plus all exceptions.</x:v>
      </x:c>
      <x:c r="N142" s="305" t="str">
        <x:v>Periodic until full utilisation as prescribed</x:v>
      </x:c>
      <x:c r="O142" s="305" t="str">
        <x:v>CFO / Company Secretary / Reporting Owner</x:v>
      </x:c>
      <x:c r="P142" s="305" t="str">
        <x:v>Finance, sustainability or reporting team</x:v>
      </x:c>
      <x:c r="Q142" s="305" t="str">
        <x:v>Company Secretary / Compliance Officer or delegated independent reviewer</x:v>
      </x:c>
      <x:c r="R142" s="305" t="n">
        <x:f>COUNTIF('P3 Evidence Requirements'!$B$5:$B$348,A142)</x:f>
        <x:v>2</x:v>
      </x:c>
      <x:c r="S142" s="305" t="n">
        <x:f>COUNTIF('P3 Observation Rules'!$B$5:$B$176,A142)</x:f>
        <x:v>1</x:v>
      </x:c>
      <x:c r="T142" s="305" t="n">
        <x:f>COUNTIF('P3 Operational Calendar'!$B$5:$B$176,A142)</x:f>
        <x:v>1</x:v>
      </x:c>
      <x:c r="U142" s="305" t="str">
        <x:f>IF(COUNTIF('P2 Atomic Provisions'!$A$5:$A$176,B142)=1,"YES","NO")</x:f>
        <x:v>YES</x:v>
      </x:c>
      <x:c r="V142" s="305" t="str">
        <x:f>IF(COUNTIF($A$5:$A$176,A142)&gt;1,"DUPLICATE","")</x:f>
      </x:c>
      <x:c r="W142" s="305" t="str">
        <x:f>IF(COUNTIF($B$5:$B$176,B142)&gt;1,"DUPLICATE","")</x:f>
      </x:c>
      <x:c r="X142" s="305" t="str">
        <x:v>P3 VALIDATED</x:v>
      </x:c>
      <x:c r="Y142" s="305" t="str">
        <x:v>NOT TESTED — COMPANY EVIDENCE REQUIRED</x:v>
      </x:c>
      <x:c r="Z142" s="305" t="str">
        <x:v>https://www.sebi.gov.in/legal/master-circulars/jul-2025/master-circular-for-listing-obligations-and-disclosure-requirements-for-non-convertible-securities-securitized-debt-instruments-and-or-commercial-paper_95230.html</x:v>
      </x:c>
    </x:row>
    <x:row r="143" ht="50" customHeight="1">
      <x:c r="A143" s="305" t="str">
        <x:v>CAP-LAW090|Reg. 53|AP01</x:v>
      </x:c>
      <x:c r="B143" s="305" t="str">
        <x:v>CAP-LAW090|Reg. 53</x:v>
      </x:c>
      <x:c r="C143" s="305" t="str">
        <x:v>CAP-LAW090</x:v>
      </x:c>
      <x:c r="D143" s="305" t="str">
        <x:v>Reg. 53</x:v>
      </x:c>
      <x:c r="E143" s="305" t="str">
        <x:v>Debt annual reporting</x:v>
      </x:c>
      <x:c r="F143" s="305" t="str">
        <x:v>GATE|DEBT</x:v>
      </x:c>
      <x:c r="G143" s="305" t="str">
        <x:v>Listed entity</x:v>
      </x:c>
      <x:c r="H143" s="305" t="str">
        <x:v>Confirm that the applicable duty holder has designed and operated controls to satisfy CAP-LAW090 Reg. 53: Submit and publish the annual report with debt-specific disclosures.</x:v>
      </x:c>
      <x:c r="I143"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Include debt/security/trustee information and file/publish. 5) Corroborate external acknowledgement or counterparty evidence where applicable. 6) Record every exception under the linked observation rule.</x:v>
      </x:c>
      <x:c r="J143" s="305" t="str">
        <x:v>Design adequacy + operating effectiveness</x:v>
      </x:c>
      <x:c r="K143" s="305" t="str">
        <x:v>Inspection, covenant/payment recalculation, timeline reperformance and trustee/exchange corroboration</x:v>
      </x:c>
      <x:c r="L143" s="305" t="str">
        <x:v>All prescribed reporting periods and every statutory item due in the audit period</x:v>
      </x:c>
      <x:c r="M143" s="305" t="str">
        <x:v>Test 100% of statutory submissions/meetings due in scope; where the underlying operation is high-volume, reconcile the population and sample across periods plus all exceptions.</x:v>
      </x:c>
      <x:c r="N143" s="305" t="str">
        <x:v>Annual</x:v>
      </x:c>
      <x:c r="O143" s="305" t="str">
        <x:v>Treasury or Finance Head / Company Secretary</x:v>
      </x:c>
      <x:c r="P143" s="305" t="str">
        <x:v>Treasury, finance and secretarial team</x:v>
      </x:c>
      <x:c r="Q143" s="305" t="str">
        <x:v>CFO / Company Secretary / Compliance Officer</x:v>
      </x:c>
      <x:c r="R143" s="305" t="n">
        <x:f>COUNTIF('P3 Evidence Requirements'!$B$5:$B$348,A143)</x:f>
        <x:v>2</x:v>
      </x:c>
      <x:c r="S143" s="305" t="n">
        <x:f>COUNTIF('P3 Observation Rules'!$B$5:$B$176,A143)</x:f>
        <x:v>1</x:v>
      </x:c>
      <x:c r="T143" s="305" t="n">
        <x:f>COUNTIF('P3 Operational Calendar'!$B$5:$B$176,A143)</x:f>
        <x:v>1</x:v>
      </x:c>
      <x:c r="U143" s="305" t="str">
        <x:f>IF(COUNTIF('P2 Atomic Provisions'!$A$5:$A$176,B143)=1,"YES","NO")</x:f>
        <x:v>YES</x:v>
      </x:c>
      <x:c r="V143" s="305" t="str">
        <x:f>IF(COUNTIF($A$5:$A$176,A143)&gt;1,"DUPLICATE","")</x:f>
      </x:c>
      <x:c r="W143" s="305" t="str">
        <x:f>IF(COUNTIF($B$5:$B$176,B143)&gt;1,"DUPLICATE","")</x:f>
      </x:c>
      <x:c r="X143" s="305" t="str">
        <x:v>P3 VALIDATED</x:v>
      </x:c>
      <x:c r="Y143" s="305" t="str">
        <x:v>NOT TESTED — COMPANY EVIDENCE REQUIRED</x:v>
      </x:c>
      <x:c r="Z143" s="305" t="str">
        <x:v>https://www.sebi.gov.in/legal/master-circulars/jul-2025/master-circular-for-listing-obligations-and-disclosure-requirements-for-non-convertible-securities-securitized-debt-instruments-and-or-commercial-paper_95230.html</x:v>
      </x:c>
    </x:row>
    <x:row r="144" ht="50" customHeight="1">
      <x:c r="A144" s="305" t="str">
        <x:v>CAP-LAW090|Reg. 54|AP01</x:v>
      </x:c>
      <x:c r="B144" s="305" t="str">
        <x:v>CAP-LAW090|Reg. 54</x:v>
      </x:c>
      <x:c r="C144" s="305" t="str">
        <x:v>CAP-LAW090</x:v>
      </x:c>
      <x:c r="D144" s="305" t="str">
        <x:v>Reg. 54</x:v>
      </x:c>
      <x:c r="E144" s="305" t="str">
        <x:v>Security cover</x:v>
      </x:c>
      <x:c r="F144" s="305" t="str">
        <x:v>GATE|DEBT</x:v>
      </x:c>
      <x:c r="G144" s="305" t="str">
        <x:v>Listed entity</x:v>
      </x:c>
      <x:c r="H144" s="305" t="str">
        <x:v>Confirm that the applicable duty holder has designed and operated controls to satisfy CAP-LAW090 Reg. 54: Maintain and disclose the required security cover for secured listed non-convertible debt.</x:v>
      </x:c>
      <x:c r="I144"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cover, obtain certificate and file disclosures. 5) Corroborate external acknowledgement or counterparty evidence where applicable. 6) Record every exception under the linked observation rule.</x:v>
      </x:c>
      <x:c r="J144" s="305" t="str">
        <x:v>Design adequacy + operating effectiveness</x:v>
      </x:c>
      <x:c r="K144" s="305" t="str">
        <x:v>Inspection, covenant/payment recalculation, timeline reperformance and trustee/exchange corroboration</x:v>
      </x:c>
      <x:c r="L144" s="305" t="str">
        <x:v>All scheduled control occurrences plus every triggering event, exception, override and breach</x:v>
      </x:c>
      <x:c r="M144" s="305" t="str">
        <x:v>Inspect control design and evidence across the full period; test each scheduled control occurrence and 100% of breaches, overrides, vacancies and regulatory exceptions.</x:v>
      </x:c>
      <x:c r="N144" s="305" t="str">
        <x:v>Continuous; periodic reporting</x:v>
      </x:c>
      <x:c r="O144" s="305" t="str">
        <x:v>Treasury or Finance Head / Company Secretary</x:v>
      </x:c>
      <x:c r="P144" s="305" t="str">
        <x:v>Treasury, finance and secretarial team</x:v>
      </x:c>
      <x:c r="Q144" s="305" t="str">
        <x:v>CFO / Company Secretary / Compliance Officer</x:v>
      </x:c>
      <x:c r="R144" s="305" t="n">
        <x:f>COUNTIF('P3 Evidence Requirements'!$B$5:$B$348,A144)</x:f>
        <x:v>2</x:v>
      </x:c>
      <x:c r="S144" s="305" t="n">
        <x:f>COUNTIF('P3 Observation Rules'!$B$5:$B$176,A144)</x:f>
        <x:v>1</x:v>
      </x:c>
      <x:c r="T144" s="305" t="n">
        <x:f>COUNTIF('P3 Operational Calendar'!$B$5:$B$176,A144)</x:f>
        <x:v>1</x:v>
      </x:c>
      <x:c r="U144" s="305" t="str">
        <x:f>IF(COUNTIF('P2 Atomic Provisions'!$A$5:$A$176,B144)=1,"YES","NO")</x:f>
        <x:v>YES</x:v>
      </x:c>
      <x:c r="V144" s="305" t="str">
        <x:f>IF(COUNTIF($A$5:$A$176,A144)&gt;1,"DUPLICATE","")</x:f>
      </x:c>
      <x:c r="W144" s="305" t="str">
        <x:f>IF(COUNTIF($B$5:$B$176,B144)&gt;1,"DUPLICATE","")</x:f>
      </x:c>
      <x:c r="X144" s="305" t="str">
        <x:v>P3 VALIDATED</x:v>
      </x:c>
      <x:c r="Y144" s="305" t="str">
        <x:v>NOT TESTED — COMPANY EVIDENCE REQUIRED</x:v>
      </x:c>
      <x:c r="Z144" s="305" t="str">
        <x:v>https://www.sebi.gov.in/legal/master-circulars/jul-2025/master-circular-for-listing-obligations-and-disclosure-requirements-for-non-convertible-securities-securitized-debt-instruments-and-or-commercial-paper_95230.html</x:v>
      </x:c>
    </x:row>
    <x:row r="145" ht="50" customHeight="1">
      <x:c r="A145" s="305" t="str">
        <x:v>CAP-LAW090|Reg. 55|AP01</x:v>
      </x:c>
      <x:c r="B145" s="305" t="str">
        <x:v>CAP-LAW090|Reg. 55</x:v>
      </x:c>
      <x:c r="C145" s="305" t="str">
        <x:v>CAP-LAW090</x:v>
      </x:c>
      <x:c r="D145" s="305" t="str">
        <x:v>Reg. 55</x:v>
      </x:c>
      <x:c r="E145" s="305" t="str">
        <x:v>Credit rating</x:v>
      </x:c>
      <x:c r="F145" s="305" t="str">
        <x:v>GATE|DEBT</x:v>
      </x:c>
      <x:c r="G145" s="305" t="str">
        <x:v>Listed entity</x:v>
      </x:c>
      <x:c r="H145" s="305" t="str">
        <x:v>Confirm that the applicable duty holder has designed and operated controls to satisfy CAP-LAW090 Reg. 55: Review and disclose credit ratings and rating changes.</x:v>
      </x:c>
      <x:c r="I145"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rating calendar and promptly disclose actions. 5) Corroborate external acknowledgement or counterparty evidence where applicable. 6) Record every exception under the linked observation rule.</x:v>
      </x:c>
      <x:c r="J145" s="305" t="str">
        <x:v>Design adequacy + operating effectiveness</x:v>
      </x:c>
      <x:c r="K145" s="305" t="str">
        <x:v>Inspection, covenant/payment recalculation, timeline reperformance and trustee/exchange corroboration</x:v>
      </x:c>
      <x:c r="L145" s="305" t="str">
        <x:v>All prescribed reporting periods and every statutory item due in the audit period</x:v>
      </x:c>
      <x:c r="M145" s="305" t="str">
        <x:v>Test 100% of statutory submissions/meetings due in scope; where the underlying operation is high-volume, reconcile the population and sample across periods plus all exceptions.</x:v>
      </x:c>
      <x:c r="N145" s="305" t="str">
        <x:v>Periodic and on change</x:v>
      </x:c>
      <x:c r="O145" s="305" t="str">
        <x:v>Treasury or Finance Head / Company Secretary</x:v>
      </x:c>
      <x:c r="P145" s="305" t="str">
        <x:v>Treasury, finance and secretarial team</x:v>
      </x:c>
      <x:c r="Q145" s="305" t="str">
        <x:v>CFO / Company Secretary / Compliance Officer</x:v>
      </x:c>
      <x:c r="R145" s="305" t="n">
        <x:f>COUNTIF('P3 Evidence Requirements'!$B$5:$B$348,A145)</x:f>
        <x:v>2</x:v>
      </x:c>
      <x:c r="S145" s="305" t="n">
        <x:f>COUNTIF('P3 Observation Rules'!$B$5:$B$176,A145)</x:f>
        <x:v>1</x:v>
      </x:c>
      <x:c r="T145" s="305" t="n">
        <x:f>COUNTIF('P3 Operational Calendar'!$B$5:$B$176,A145)</x:f>
        <x:v>1</x:v>
      </x:c>
      <x:c r="U145" s="305" t="str">
        <x:f>IF(COUNTIF('P2 Atomic Provisions'!$A$5:$A$176,B145)=1,"YES","NO")</x:f>
        <x:v>YES</x:v>
      </x:c>
      <x:c r="V145" s="305" t="str">
        <x:f>IF(COUNTIF($A$5:$A$176,A145)&gt;1,"DUPLICATE","")</x:f>
      </x:c>
      <x:c r="W145" s="305" t="str">
        <x:f>IF(COUNTIF($B$5:$B$176,B145)&gt;1,"DUPLICATE","")</x:f>
      </x:c>
      <x:c r="X145" s="305" t="str">
        <x:v>P3 VALIDATED</x:v>
      </x:c>
      <x:c r="Y145" s="305" t="str">
        <x:v>NOT TESTED — COMPANY EVIDENCE REQUIRED</x:v>
      </x:c>
      <x:c r="Z145" s="305" t="str">
        <x:v>https://www.sebi.gov.in/legal/master-circulars/jul-2025/master-circular-for-listing-obligations-and-disclosure-requirements-for-non-convertible-securities-securitized-debt-instruments-and-or-commercial-paper_95230.html</x:v>
      </x:c>
    </x:row>
    <x:row r="146" ht="50" customHeight="1">
      <x:c r="A146" s="305" t="str">
        <x:v>CAP-LAW090|Reg. 56|AP01</x:v>
      </x:c>
      <x:c r="B146" s="305" t="str">
        <x:v>CAP-LAW090|Reg. 56</x:v>
      </x:c>
      <x:c r="C146" s="305" t="str">
        <x:v>CAP-LAW090</x:v>
      </x:c>
      <x:c r="D146" s="305" t="str">
        <x:v>Reg. 56</x:v>
      </x:c>
      <x:c r="E146" s="305" t="str">
        <x:v>Trustee interface</x:v>
      </x:c>
      <x:c r="F146" s="305" t="str">
        <x:v>GATE|DEBT</x:v>
      </x:c>
      <x:c r="G146" s="305" t="str">
        <x:v>Listed entity</x:v>
      </x:c>
      <x:c r="H146" s="305" t="str">
        <x:v>Confirm that the applicable duty holder has designed and operated controls to satisfy CAP-LAW090 Reg. 56: Provide the debenture trustee with prescribed documents, reports and event information.</x:v>
      </x:c>
      <x:c r="I146"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 trustee-deliverables register with acknowledgements. 5) Corroborate external acknowledgement or counterparty evidence where applicable. 6) Record every exception under the linked observation rule.</x:v>
      </x:c>
      <x:c r="J146" s="305" t="str">
        <x:v>Design adequacy + operating effectiveness</x:v>
      </x:c>
      <x:c r="K146" s="305" t="str">
        <x:v>Inspection, covenant/payment recalculation, timeline reperformance and trustee/exchange corroboration</x:v>
      </x:c>
      <x:c r="L146" s="305" t="str">
        <x:v>All prescribed reporting periods and every statutory item due in the audit period</x:v>
      </x:c>
      <x:c r="M146" s="305" t="str">
        <x:v>Test 100% of statutory submissions/meetings due in scope; where the underlying operation is high-volume, reconcile the population and sample across periods plus all exceptions.</x:v>
      </x:c>
      <x:c r="N146" s="305" t="str">
        <x:v>Periodic and event-based</x:v>
      </x:c>
      <x:c r="O146" s="305" t="str">
        <x:v>Treasury or Finance Head / Company Secretary</x:v>
      </x:c>
      <x:c r="P146" s="305" t="str">
        <x:v>Treasury, finance and secretarial team</x:v>
      </x:c>
      <x:c r="Q146" s="305" t="str">
        <x:v>Company Secretary / Compliance Officer or delegated independent reviewer</x:v>
      </x:c>
      <x:c r="R146" s="305" t="n">
        <x:f>COUNTIF('P3 Evidence Requirements'!$B$5:$B$348,A146)</x:f>
        <x:v>2</x:v>
      </x:c>
      <x:c r="S146" s="305" t="n">
        <x:f>COUNTIF('P3 Observation Rules'!$B$5:$B$176,A146)</x:f>
        <x:v>1</x:v>
      </x:c>
      <x:c r="T146" s="305" t="n">
        <x:f>COUNTIF('P3 Operational Calendar'!$B$5:$B$176,A146)</x:f>
        <x:v>1</x:v>
      </x:c>
      <x:c r="U146" s="305" t="str">
        <x:f>IF(COUNTIF('P2 Atomic Provisions'!$A$5:$A$176,B146)=1,"YES","NO")</x:f>
        <x:v>YES</x:v>
      </x:c>
      <x:c r="V146" s="305" t="str">
        <x:f>IF(COUNTIF($A$5:$A$176,A146)&gt;1,"DUPLICATE","")</x:f>
      </x:c>
      <x:c r="W146" s="305" t="str">
        <x:f>IF(COUNTIF($B$5:$B$176,B146)&gt;1,"DUPLICATE","")</x:f>
      </x:c>
      <x:c r="X146" s="305" t="str">
        <x:v>P3 VALIDATED</x:v>
      </x:c>
      <x:c r="Y146" s="305" t="str">
        <x:v>NOT TESTED — COMPANY EVIDENCE REQUIRED</x:v>
      </x:c>
      <x:c r="Z146" s="305" t="str">
        <x:v>https://www.sebi.gov.in/legal/master-circulars/jul-2025/master-circular-for-listing-obligations-and-disclosure-requirements-for-non-convertible-securities-securitized-debt-instruments-and-or-commercial-paper_95230.html</x:v>
      </x:c>
    </x:row>
    <x:row r="147" ht="50" customHeight="1">
      <x:c r="A147" s="305" t="str">
        <x:v>CAP-LAW090|Reg. 57|AP01</x:v>
      </x:c>
      <x:c r="B147" s="305" t="str">
        <x:v>CAP-LAW090|Reg. 57</x:v>
      </x:c>
      <x:c r="C147" s="305" t="str">
        <x:v>CAP-LAW090</x:v>
      </x:c>
      <x:c r="D147" s="305" t="str">
        <x:v>Reg. 57</x:v>
      </x:c>
      <x:c r="E147" s="305" t="str">
        <x:v>Debt servicing</x:v>
      </x:c>
      <x:c r="F147" s="305" t="str">
        <x:v>GATE|DEBT</x:v>
      </x:c>
      <x:c r="G147" s="305" t="str">
        <x:v>Listed entity</x:v>
      </x:c>
      <x:c r="H147" s="305" t="str">
        <x:v>Confirm that the applicable duty holder has designed and operated controls to satisfy CAP-LAW090 Reg. 57: Submit the prescribed certificate/information regarding payment of interest, dividend or principal.</x:v>
      </x:c>
      <x:c r="I147"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payment and file the required confirmation. 5) Corroborate external acknowledgement or counterparty evidence where applicable. 6) Record every exception under the linked observation rule.</x:v>
      </x:c>
      <x:c r="J147" s="305" t="str">
        <x:v>Design adequacy + operating effectiveness</x:v>
      </x:c>
      <x:c r="K147" s="305" t="str">
        <x:v>Inspection, covenant/payment recalculation, timeline reperformance and trustee/exchange corroboration</x:v>
      </x:c>
      <x:c r="L147" s="305" t="str">
        <x:v>All triggering events and all resulting approvals, filings, payments, communications or service cases</x:v>
      </x:c>
      <x:c r="M147" s="305" t="str">
        <x:v>Test 100% of low-volume statutory events; for high-volume operations, reconcile the full population, use a documented risk-based sample, and test every exception.</x:v>
      </x:c>
      <x:c r="N147" s="305" t="str">
        <x:v>At each payment event</x:v>
      </x:c>
      <x:c r="O147" s="305" t="str">
        <x:v>Treasury or Finance Head / Company Secretary</x:v>
      </x:c>
      <x:c r="P147" s="305" t="str">
        <x:v>Treasury, finance and secretarial team</x:v>
      </x:c>
      <x:c r="Q147" s="305" t="str">
        <x:v>CFO / Company Secretary / Compliance Officer</x:v>
      </x:c>
      <x:c r="R147" s="305" t="n">
        <x:f>COUNTIF('P3 Evidence Requirements'!$B$5:$B$348,A147)</x:f>
        <x:v>2</x:v>
      </x:c>
      <x:c r="S147" s="305" t="n">
        <x:f>COUNTIF('P3 Observation Rules'!$B$5:$B$176,A147)</x:f>
        <x:v>1</x:v>
      </x:c>
      <x:c r="T147" s="305" t="n">
        <x:f>COUNTIF('P3 Operational Calendar'!$B$5:$B$176,A147)</x:f>
        <x:v>1</x:v>
      </x:c>
      <x:c r="U147" s="305" t="str">
        <x:f>IF(COUNTIF('P2 Atomic Provisions'!$A$5:$A$176,B147)=1,"YES","NO")</x:f>
        <x:v>YES</x:v>
      </x:c>
      <x:c r="V147" s="305" t="str">
        <x:f>IF(COUNTIF($A$5:$A$176,A147)&gt;1,"DUPLICATE","")</x:f>
      </x:c>
      <x:c r="W147" s="305" t="str">
        <x:f>IF(COUNTIF($B$5:$B$176,B147)&gt;1,"DUPLICATE","")</x:f>
      </x:c>
      <x:c r="X147" s="305" t="str">
        <x:v>P3 VALIDATED</x:v>
      </x:c>
      <x:c r="Y147" s="305" t="str">
        <x:v>NOT TESTED — COMPANY EVIDENCE REQUIRED</x:v>
      </x:c>
      <x:c r="Z147" s="305" t="str">
        <x:v>https://www.sebi.gov.in/legal/master-circulars/jul-2025/master-circular-for-listing-obligations-and-disclosure-requirements-for-non-convertible-securities-securitized-debt-instruments-and-or-commercial-paper_95230.html</x:v>
      </x:c>
    </x:row>
    <x:row r="148" ht="50" customHeight="1">
      <x:c r="A148" s="305" t="str">
        <x:v>CAP-LAW090|Reg. 58|AP01</x:v>
      </x:c>
      <x:c r="B148" s="305" t="str">
        <x:v>CAP-LAW090|Reg. 58</x:v>
      </x:c>
      <x:c r="C148" s="305" t="str">
        <x:v>CAP-LAW090</x:v>
      </x:c>
      <x:c r="D148" s="305" t="str">
        <x:v>Reg. 58</x:v>
      </x:c>
      <x:c r="E148" s="305" t="str">
        <x:v>Holder communication</x:v>
      </x:c>
      <x:c r="F148" s="305" t="str">
        <x:v>GATE|DEBT</x:v>
      </x:c>
      <x:c r="G148" s="305" t="str">
        <x:v>Listed entity</x:v>
      </x:c>
      <x:c r="H148" s="305" t="str">
        <x:v>Confirm that the applicable duty holder has designed and operated controls to satisfy CAP-LAW090 Reg. 58: Provide prescribed documents and information to holders of listed non-convertible securities.</x:v>
      </x:c>
      <x:c r="I148"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Respond and retain delivery evidence. 5) Corroborate external acknowledgement or counterparty evidence where applicable. 6) Record every exception under the linked observation rule.</x:v>
      </x:c>
      <x:c r="J148" s="305" t="str">
        <x:v>Design adequacy + operating effectiveness</x:v>
      </x:c>
      <x:c r="K148" s="305" t="str">
        <x:v>Inspection, covenant/payment recalculation, timeline reperformance and trustee/exchange corroboration</x:v>
      </x:c>
      <x:c r="L148" s="305" t="str">
        <x:v>All scheduled control occurrences plus every triggering event, exception, override and breach</x:v>
      </x:c>
      <x:c r="M148" s="305" t="str">
        <x:v>Inspect control design and evidence across the full period; test each scheduled control occurrence and 100% of breaches, overrides, vacancies and regulatory exceptions.</x:v>
      </x:c>
      <x:c r="N148" s="305" t="str">
        <x:v>Event-based / periodic</x:v>
      </x:c>
      <x:c r="O148" s="305" t="str">
        <x:v>Treasury or Finance Head / Company Secretary</x:v>
      </x:c>
      <x:c r="P148" s="305" t="str">
        <x:v>Treasury, finance and secretarial team</x:v>
      </x:c>
      <x:c r="Q148" s="305" t="str">
        <x:v>Company Secretary / Compliance Officer or delegated independent reviewer</x:v>
      </x:c>
      <x:c r="R148" s="305" t="n">
        <x:f>COUNTIF('P3 Evidence Requirements'!$B$5:$B$348,A148)</x:f>
        <x:v>2</x:v>
      </x:c>
      <x:c r="S148" s="305" t="n">
        <x:f>COUNTIF('P3 Observation Rules'!$B$5:$B$176,A148)</x:f>
        <x:v>1</x:v>
      </x:c>
      <x:c r="T148" s="305" t="n">
        <x:f>COUNTIF('P3 Operational Calendar'!$B$5:$B$176,A148)</x:f>
        <x:v>1</x:v>
      </x:c>
      <x:c r="U148" s="305" t="str">
        <x:f>IF(COUNTIF('P2 Atomic Provisions'!$A$5:$A$176,B148)=1,"YES","NO")</x:f>
        <x:v>YES</x:v>
      </x:c>
      <x:c r="V148" s="305" t="str">
        <x:f>IF(COUNTIF($A$5:$A$176,A148)&gt;1,"DUPLICATE","")</x:f>
      </x:c>
      <x:c r="W148" s="305" t="str">
        <x:f>IF(COUNTIF($B$5:$B$176,B148)&gt;1,"DUPLICATE","")</x:f>
      </x:c>
      <x:c r="X148" s="305" t="str">
        <x:v>P3 VALIDATED</x:v>
      </x:c>
      <x:c r="Y148" s="305" t="str">
        <x:v>NOT TESTED — COMPANY EVIDENCE REQUIRED</x:v>
      </x:c>
      <x:c r="Z148" s="305" t="str">
        <x:v>https://www.sebi.gov.in/legal/master-circulars/jul-2025/master-circular-for-listing-obligations-and-disclosure-requirements-for-non-convertible-securities-securitized-debt-instruments-and-or-commercial-paper_95230.html</x:v>
      </x:c>
    </x:row>
    <x:row r="149" ht="50" customHeight="1">
      <x:c r="A149" s="305" t="str">
        <x:v>CAP-LAW090|Reg. 59|AP01</x:v>
      </x:c>
      <x:c r="B149" s="305" t="str">
        <x:v>CAP-LAW090|Reg. 59</x:v>
      </x:c>
      <x:c r="C149" s="305" t="str">
        <x:v>CAP-LAW090</x:v>
      </x:c>
      <x:c r="D149" s="305" t="str">
        <x:v>Reg. 59</x:v>
      </x:c>
      <x:c r="E149" s="305" t="str">
        <x:v>Debt modification</x:v>
      </x:c>
      <x:c r="F149" s="305" t="str">
        <x:v>GATE|DEBT</x:v>
      </x:c>
      <x:c r="G149" s="305" t="str">
        <x:v>Listed entity</x:v>
      </x:c>
      <x:c r="H149" s="305" t="str">
        <x:v>Confirm that the applicable duty holder has designed and operated controls to satisfy CAP-LAW090 Reg. 59: Obtain consent/approvals and complete disclosures before material structural modification of listed debt terms.</x:v>
      </x:c>
      <x:c r="I149"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Run approval and disclosure checklist before effecting change. 5) Corroborate external acknowledgement or counterparty evidence where applicable. 6) Record every exception under the linked observation rule.</x:v>
      </x:c>
      <x:c r="J149" s="305" t="str">
        <x:v>Design adequacy + operating effectiveness</x:v>
      </x:c>
      <x:c r="K149" s="305" t="str">
        <x:v>Inspection, covenant/payment recalculation, timeline reperformance and trustee/exchange corroboration</x:v>
      </x:c>
      <x:c r="L149" s="305" t="str">
        <x:v>All triggering events and all resulting approvals, filings, payments, communications or service cases</x:v>
      </x:c>
      <x:c r="M149" s="305" t="str">
        <x:v>Test 100% of low-volume statutory events; for high-volume operations, reconcile the full population, use a documented risk-based sample, and test every exception.</x:v>
      </x:c>
      <x:c r="N149" s="305" t="str">
        <x:v>Before modification</x:v>
      </x:c>
      <x:c r="O149" s="305" t="str">
        <x:v>Treasury or Finance Head / Company Secretary</x:v>
      </x:c>
      <x:c r="P149" s="305" t="str">
        <x:v>Treasury, finance and secretarial team</x:v>
      </x:c>
      <x:c r="Q149" s="305" t="str">
        <x:v>CFO / Company Secretary / Compliance Officer</x:v>
      </x:c>
      <x:c r="R149" s="305" t="n">
        <x:f>COUNTIF('P3 Evidence Requirements'!$B$5:$B$348,A149)</x:f>
        <x:v>2</x:v>
      </x:c>
      <x:c r="S149" s="305" t="n">
        <x:f>COUNTIF('P3 Observation Rules'!$B$5:$B$176,A149)</x:f>
        <x:v>1</x:v>
      </x:c>
      <x:c r="T149" s="305" t="n">
        <x:f>COUNTIF('P3 Operational Calendar'!$B$5:$B$176,A149)</x:f>
        <x:v>1</x:v>
      </x:c>
      <x:c r="U149" s="305" t="str">
        <x:f>IF(COUNTIF('P2 Atomic Provisions'!$A$5:$A$176,B149)=1,"YES","NO")</x:f>
        <x:v>YES</x:v>
      </x:c>
      <x:c r="V149" s="305" t="str">
        <x:f>IF(COUNTIF($A$5:$A$176,A149)&gt;1,"DUPLICATE","")</x:f>
      </x:c>
      <x:c r="W149" s="305" t="str">
        <x:f>IF(COUNTIF($B$5:$B$176,B149)&gt;1,"DUPLICATE","")</x:f>
      </x:c>
      <x:c r="X149" s="305" t="str">
        <x:v>P3 VALIDATED</x:v>
      </x:c>
      <x:c r="Y149" s="305" t="str">
        <x:v>NOT TESTED — COMPANY EVIDENCE REQUIRED</x:v>
      </x:c>
      <x:c r="Z149" s="305" t="str">
        <x:v>https://www.sebi.gov.in/legal/master-circulars/jul-2025/master-circular-for-listing-obligations-and-disclosure-requirements-for-non-convertible-securities-securitized-debt-instruments-and-or-commercial-paper_95230.html</x:v>
      </x:c>
    </x:row>
    <x:row r="150" ht="50" customHeight="1">
      <x:c r="A150" s="305" t="str">
        <x:v>CAP-LAW090|Reg. 60|AP01</x:v>
      </x:c>
      <x:c r="B150" s="305" t="str">
        <x:v>CAP-LAW090|Reg. 60</x:v>
      </x:c>
      <x:c r="C150" s="305" t="str">
        <x:v>CAP-LAW090</x:v>
      </x:c>
      <x:c r="D150" s="305" t="str">
        <x:v>Reg. 60</x:v>
      </x:c>
      <x:c r="E150" s="305" t="str">
        <x:v>Debt servicing</x:v>
      </x:c>
      <x:c r="F150" s="305" t="str">
        <x:v>GATE|DEBT</x:v>
      </x:c>
      <x:c r="G150" s="305" t="str">
        <x:v>Listed entity</x:v>
      </x:c>
      <x:c r="H150" s="305" t="str">
        <x:v>Confirm that the applicable duty holder has designed and operated controls to satisfy CAP-LAW090 Reg. 60: Fix and intimate record dates for debt payments/actions.</x:v>
      </x:c>
      <x:c r="I150"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and notify record date, then reconcile holder data. 5) Corroborate external acknowledgement or counterparty evidence where applicable. 6) Record every exception under the linked observation rule.</x:v>
      </x:c>
      <x:c r="J150" s="305" t="str">
        <x:v>Design adequacy + operating effectiveness</x:v>
      </x:c>
      <x:c r="K150" s="305" t="str">
        <x:v>Inspection, covenant/payment recalculation, timeline reperformance and trustee/exchange corroboration</x:v>
      </x:c>
      <x:c r="L150" s="305" t="str">
        <x:v>All triggering events and all resulting approvals, filings, payments, communications or service cases</x:v>
      </x:c>
      <x:c r="M150" s="305" t="str">
        <x:v>Test 100% of low-volume statutory events; for high-volume operations, reconcile the full population, use a documented risk-based sample, and test every exception.</x:v>
      </x:c>
      <x:c r="N150" s="305" t="str">
        <x:v>Before record date</x:v>
      </x:c>
      <x:c r="O150" s="305" t="str">
        <x:v>Treasury or Finance Head / Company Secretary</x:v>
      </x:c>
      <x:c r="P150" s="305" t="str">
        <x:v>Treasury, finance and secretarial team</x:v>
      </x:c>
      <x:c r="Q150" s="305" t="str">
        <x:v>CFO / Company Secretary / Compliance Officer</x:v>
      </x:c>
      <x:c r="R150" s="305" t="n">
        <x:f>COUNTIF('P3 Evidence Requirements'!$B$5:$B$348,A150)</x:f>
        <x:v>2</x:v>
      </x:c>
      <x:c r="S150" s="305" t="n">
        <x:f>COUNTIF('P3 Observation Rules'!$B$5:$B$176,A150)</x:f>
        <x:v>1</x:v>
      </x:c>
      <x:c r="T150" s="305" t="n">
        <x:f>COUNTIF('P3 Operational Calendar'!$B$5:$B$176,A150)</x:f>
        <x:v>1</x:v>
      </x:c>
      <x:c r="U150" s="305" t="str">
        <x:f>IF(COUNTIF('P2 Atomic Provisions'!$A$5:$A$176,B150)=1,"YES","NO")</x:f>
        <x:v>YES</x:v>
      </x:c>
      <x:c r="V150" s="305" t="str">
        <x:f>IF(COUNTIF($A$5:$A$176,A150)&gt;1,"DUPLICATE","")</x:f>
      </x:c>
      <x:c r="W150" s="305" t="str">
        <x:f>IF(COUNTIF($B$5:$B$176,B150)&gt;1,"DUPLICATE","")</x:f>
      </x:c>
      <x:c r="X150" s="305" t="str">
        <x:v>P3 VALIDATED</x:v>
      </x:c>
      <x:c r="Y150" s="305" t="str">
        <x:v>NOT TESTED — COMPANY EVIDENCE REQUIRED</x:v>
      </x:c>
      <x:c r="Z150" s="305" t="str">
        <x:v>https://www.sebi.gov.in/legal/master-circulars/jul-2025/master-circular-for-listing-obligations-and-disclosure-requirements-for-non-convertible-securities-securitized-debt-instruments-and-or-commercial-paper_95230.html</x:v>
      </x:c>
    </x:row>
    <x:row r="151" ht="50" customHeight="1">
      <x:c r="A151" s="305" t="str">
        <x:v>CAP-LAW090|Reg. 61B / unclaimed amounts|AP01</x:v>
      </x:c>
      <x:c r="B151" s="305" t="str">
        <x:v>CAP-LAW090|Reg. 61B / unclaimed amounts</x:v>
      </x:c>
      <x:c r="C151" s="305" t="str">
        <x:v>CAP-LAW090</x:v>
      </x:c>
      <x:c r="D151" s="305" t="str">
        <x:v>Reg. 61B / unclaimed amounts</x:v>
      </x:c>
      <x:c r="E151" s="305" t="str">
        <x:v>Unclaimed amounts</x:v>
      </x:c>
      <x:c r="F151" s="305" t="str">
        <x:v>GATE|DEBT</x:v>
      </x:c>
      <x:c r="G151" s="305" t="str">
        <x:v>Listed entity</x:v>
      </x:c>
      <x:c r="H151" s="305" t="str">
        <x:v>Confirm that the applicable duty holder has designed and operated controls to satisfy CAP-LAW090 Reg. 61B / unclaimed amounts: Transfer and administer unclaimed interest, dividend or redemption amounts through the prescribed framework.</x:v>
      </x:c>
      <x:c r="I151"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unclaimed balances, transfer on time and operate claims. 5) Corroborate external acknowledgement or counterparty evidence where applicable. 6) Record every exception under the linked observation rule.</x:v>
      </x:c>
      <x:c r="J151" s="305" t="str">
        <x:v>Design adequacy + operating effectiveness</x:v>
      </x:c>
      <x:c r="K151" s="305" t="str">
        <x:v>Population reconciliation, inspection, SLA reperformance and case-file sampling</x:v>
      </x:c>
      <x:c r="L151" s="305" t="str">
        <x:v>Full control-period population, including all alerts, changes, overrides, breaches and remediation items</x:v>
      </x:c>
      <x:c r="M151" s="305" t="str">
        <x:v>Reconcile 100% of the case population; select a risk-based sample covering completed, rejected, aged and exception cases; test 100% of SLA breaches and complaints.</x:v>
      </x:c>
      <x:c r="N151" s="305" t="str">
        <x:v>When aging threshold is reached; ongoing claims</x:v>
      </x:c>
      <x:c r="O151" s="305" t="str">
        <x:v>Investor Services Head / RTA Relationship Owner</x:v>
      </x:c>
      <x:c r="P151" s="305" t="str">
        <x:v>Issuer investor-service team or contracted RTA team</x:v>
      </x:c>
      <x:c r="Q151" s="305" t="str">
        <x:v>Company Secretary / Compliance Officer or delegated independent reviewer</x:v>
      </x:c>
      <x:c r="R151" s="305" t="n">
        <x:f>COUNTIF('P3 Evidence Requirements'!$B$5:$B$348,A151)</x:f>
        <x:v>2</x:v>
      </x:c>
      <x:c r="S151" s="305" t="n">
        <x:f>COUNTIF('P3 Observation Rules'!$B$5:$B$176,A151)</x:f>
        <x:v>1</x:v>
      </x:c>
      <x:c r="T151" s="305" t="n">
        <x:f>COUNTIF('P3 Operational Calendar'!$B$5:$B$176,A151)</x:f>
        <x:v>1</x:v>
      </x:c>
      <x:c r="U151" s="305" t="str">
        <x:f>IF(COUNTIF('P2 Atomic Provisions'!$A$5:$A$176,B151)=1,"YES","NO")</x:f>
        <x:v>YES</x:v>
      </x:c>
      <x:c r="V151" s="305" t="str">
        <x:f>IF(COUNTIF($A$5:$A$176,A151)&gt;1,"DUPLICATE","")</x:f>
      </x:c>
      <x:c r="W151" s="305" t="str">
        <x:f>IF(COUNTIF($B$5:$B$176,B151)&gt;1,"DUPLICATE","")</x:f>
      </x:c>
      <x:c r="X151" s="305" t="str">
        <x:v>P3 VALIDATED</x:v>
      </x:c>
      <x:c r="Y151" s="305" t="str">
        <x:v>NOT TESTED — COMPANY EVIDENCE REQUIRED</x:v>
      </x:c>
      <x:c r="Z151" s="305" t="str">
        <x:v>https://www.sebi.gov.in/legal/master-circulars/jul-2025/master-circular-for-listing-obligations-and-disclosure-requirements-for-non-convertible-securities-securitized-debt-instruments-and-or-commercial-paper_95230.html</x:v>
      </x:c>
    </x:row>
    <x:row r="152" ht="50" customHeight="1">
      <x:c r="A152" s="305" t="str">
        <x:v>CAP-LAW090|Reg. 62|AP01</x:v>
      </x:c>
      <x:c r="B152" s="305" t="str">
        <x:v>CAP-LAW090|Reg. 62</x:v>
      </x:c>
      <x:c r="C152" s="305" t="str">
        <x:v>CAP-LAW090</x:v>
      </x:c>
      <x:c r="D152" s="305" t="str">
        <x:v>Reg. 62</x:v>
      </x:c>
      <x:c r="E152" s="305" t="str">
        <x:v>Website disclosure</x:v>
      </x:c>
      <x:c r="F152" s="305" t="str">
        <x:v>GATE|DEBT</x:v>
      </x:c>
      <x:c r="G152" s="305" t="str">
        <x:v>Listed entity</x:v>
      </x:c>
      <x:c r="H152" s="305" t="str">
        <x:v>Confirm that the applicable duty holder has designed and operated controls to satisfy CAP-LAW090 Reg. 62: Maintain the debt-listed entity website disclosures required by LODR.</x:v>
      </x:c>
      <x:c r="I152"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 debt-disclosure website register and archive. 5) Corroborate external acknowledgement or counterparty evidence where applicable. 6) Record every exception under the linked observation rule.</x:v>
      </x:c>
      <x:c r="J152" s="305" t="str">
        <x:v>Design adequacy + operating effectiveness</x:v>
      </x:c>
      <x:c r="K152" s="305" t="str">
        <x:v>Inspection, covenant/payment recalculation, timeline reperformance and trustee/exchange corroboration</x:v>
      </x:c>
      <x:c r="L152" s="305" t="str">
        <x:v>Full control-period population, including all alerts, changes, overrides, breaches and remediation items</x:v>
      </x:c>
      <x:c r="M152" s="305" t="str">
        <x:v>Inspect control design and evidence across the full period; test each scheduled control occurrence and 100% of breaches, overrides, vacancies and regulatory exceptions.</x:v>
      </x:c>
      <x:c r="N152" s="305" t="str">
        <x:v>Continuous</x:v>
      </x:c>
      <x:c r="O152" s="305" t="str">
        <x:v>Treasury or Finance Head / Company Secretary</x:v>
      </x:c>
      <x:c r="P152" s="305" t="str">
        <x:v>Treasury, finance and secretarial team</x:v>
      </x:c>
      <x:c r="Q152" s="305" t="str">
        <x:v>CFO / Company Secretary / Compliance Officer</x:v>
      </x:c>
      <x:c r="R152" s="305" t="n">
        <x:f>COUNTIF('P3 Evidence Requirements'!$B$5:$B$348,A152)</x:f>
        <x:v>2</x:v>
      </x:c>
      <x:c r="S152" s="305" t="n">
        <x:f>COUNTIF('P3 Observation Rules'!$B$5:$B$176,A152)</x:f>
        <x:v>1</x:v>
      </x:c>
      <x:c r="T152" s="305" t="n">
        <x:f>COUNTIF('P3 Operational Calendar'!$B$5:$B$176,A152)</x:f>
        <x:v>1</x:v>
      </x:c>
      <x:c r="U152" s="305" t="str">
        <x:f>IF(COUNTIF('P2 Atomic Provisions'!$A$5:$A$176,B152)=1,"YES","NO")</x:f>
        <x:v>YES</x:v>
      </x:c>
      <x:c r="V152" s="305" t="str">
        <x:f>IF(COUNTIF($A$5:$A$176,A152)&gt;1,"DUPLICATE","")</x:f>
      </x:c>
      <x:c r="W152" s="305" t="str">
        <x:f>IF(COUNTIF($B$5:$B$176,B152)&gt;1,"DUPLICATE","")</x:f>
      </x:c>
      <x:c r="X152" s="305" t="str">
        <x:v>P3 VALIDATED</x:v>
      </x:c>
      <x:c r="Y152" s="305" t="str">
        <x:v>NOT TESTED — COMPANY EVIDENCE REQUIRED</x:v>
      </x:c>
      <x:c r="Z152" s="305" t="str">
        <x:v>https://www.sebi.gov.in/legal/master-circulars/jul-2025/master-circular-for-listing-obligations-and-disclosure-requirements-for-non-convertible-securities-securitized-debt-instruments-and-or-commercial-paper_95230.html</x:v>
      </x:c>
    </x:row>
    <x:row r="153" ht="50" customHeight="1">
      <x:c r="A153" s="305" t="str">
        <x:v>CAP-LAW090|HVDLE corporate-governance chapter|AP01</x:v>
      </x:c>
      <x:c r="B153" s="305" t="str">
        <x:v>CAP-LAW090|HVDLE corporate-governance chapter</x:v>
      </x:c>
      <x:c r="C153" s="305" t="str">
        <x:v>CAP-LAW090</x:v>
      </x:c>
      <x:c r="D153" s="305" t="str">
        <x:v>HVDLE corporate-governance chapter</x:v>
      </x:c>
      <x:c r="E153" s="305" t="str">
        <x:v>Debt governance</x:v>
      </x:c>
      <x:c r="F153" s="305" t="str">
        <x:v>GATE|HVDLE</x:v>
      </x:c>
      <x:c r="G153" s="305" t="str">
        <x:v>Listed entity</x:v>
      </x:c>
      <x:c r="H153" s="305" t="str">
        <x:v>Confirm that the applicable duty holder has designed and operated controls to satisfy CAP-LAW090 HVDLE corporate-governance chapter: Apply the specified corporate-governance provisions when the high-value debt listed-entity test is met.</x:v>
      </x:c>
      <x:c r="I153" s="305" t="str">
        <x:v>1) Evidence the activation gate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threshold and map each incorporated governance provision. 5) Corroborate external acknowledgement or counterparty evidence where applicable. 6) Record every exception under the linked observation rule.</x:v>
      </x:c>
      <x:c r="J153" s="305" t="str">
        <x:v>Design adequacy + operating effectiveness</x:v>
      </x:c>
      <x:c r="K153" s="305" t="str">
        <x:v>Inspection, covenant/payment recalculation, timeline reperformance and trustee/exchange corroboration</x:v>
      </x:c>
      <x:c r="L153" s="305" t="str">
        <x:v>Full control-period population, including all alerts, changes, overrides, breaches and remediation items</x:v>
      </x:c>
      <x:c r="M153" s="305" t="str">
        <x:v>Inspect control design and evidence across the full period; test each scheduled control occurrence and 100% of breaches, overrides, vacancies and regulatory exceptions.</x:v>
      </x:c>
      <x:c r="N153" s="305" t="str">
        <x:v>Continuous after activation</x:v>
      </x:c>
      <x:c r="O153" s="305" t="str">
        <x:v>Treasury or Finance Head / Company Secretary</x:v>
      </x:c>
      <x:c r="P153" s="305" t="str">
        <x:v>Treasury, finance and secretarial team</x:v>
      </x:c>
      <x:c r="Q153" s="305" t="str">
        <x:v>Company Secretary / Compliance Officer plus approving Board or committee</x:v>
      </x:c>
      <x:c r="R153" s="305" t="n">
        <x:f>COUNTIF('P3 Evidence Requirements'!$B$5:$B$348,A153)</x:f>
        <x:v>2</x:v>
      </x:c>
      <x:c r="S153" s="305" t="n">
        <x:f>COUNTIF('P3 Observation Rules'!$B$5:$B$176,A153)</x:f>
        <x:v>1</x:v>
      </x:c>
      <x:c r="T153" s="305" t="n">
        <x:f>COUNTIF('P3 Operational Calendar'!$B$5:$B$176,A153)</x:f>
        <x:v>1</x:v>
      </x:c>
      <x:c r="U153" s="305" t="str">
        <x:f>IF(COUNTIF('P2 Atomic Provisions'!$A$5:$A$176,B153)=1,"YES","NO")</x:f>
        <x:v>YES</x:v>
      </x:c>
      <x:c r="V153" s="305" t="str">
        <x:f>IF(COUNTIF($A$5:$A$176,A153)&gt;1,"DUPLICATE","")</x:f>
      </x:c>
      <x:c r="W153" s="305" t="str">
        <x:f>IF(COUNTIF($B$5:$B$176,B153)&gt;1,"DUPLICATE","")</x:f>
      </x:c>
      <x:c r="X153" s="305" t="str">
        <x:v>P3 VALIDATED</x:v>
      </x:c>
      <x:c r="Y153" s="305" t="str">
        <x:v>NOT TESTED — COMPANY EVIDENCE REQUIRED</x:v>
      </x:c>
      <x:c r="Z153" s="305" t="str">
        <x:v>https://www.sebi.gov.in/legal/master-circulars/jul-2025/master-circular-for-listing-obligations-and-disclosure-requirements-for-non-convertible-securities-securitized-debt-instruments-and-or-commercial-paper_95230.html</x:v>
      </x:c>
    </x:row>
    <x:row r="154" ht="50" customHeight="1">
      <x:c r="A154" s="305" t="str">
        <x:v>CAP-LAW064|Issue/listing provisions|AP01</x:v>
      </x:c>
      <x:c r="B154" s="305" t="str">
        <x:v>CAP-LAW064|Issue/listing provisions</x:v>
      </x:c>
      <x:c r="C154" s="305" t="str">
        <x:v>CAP-LAW064</x:v>
      </x:c>
      <x:c r="D154" s="305" t="str">
        <x:v>Issue/listing provisions</x:v>
      </x:c>
      <x:c r="E154" s="305" t="str">
        <x:v>Structured finance</x:v>
      </x:c>
      <x:c r="F154" s="305" t="str">
        <x:v>GATE|SDI_SR_CP</x:v>
      </x:c>
      <x:c r="G154" s="305" t="str">
        <x:v>Special purpose distinct entity / issuer / trustee as specified</x:v>
      </x:c>
      <x:c r="H154" s="305" t="str">
        <x:v>Confirm that the applicable duty holder has designed and operated controls to satisfy CAP-LAW064 Issue/listing provisions: Comply with issue, trust, offer-document, rating, listing and ongoing requirements for SDIs or security receipts when the entity acts in that capacity.</x:v>
      </x:c>
      <x:c r="I154" s="305" t="str">
        <x:v>1) Evidence the activation gate (GATE|SDI_SR_CP) and the complete in-scope population. 2) Inspect the control design and responsibility assignment. 3) Reconcile the population for the audit period. 4) Apply the stated sample rule and test authorisation, content, threshold/exemption, timing, filing/delivery and preservation against: Create an instrument-specific checklist with explicit duty-holder assignment. 5) Corroborate external acknowledgement or counterparty evidence where applicable. 6) Record every exception under the linked observation rule.</x:v>
      </x:c>
      <x:c r="J154" s="305" t="str">
        <x:v>Design adequacy + operating effectiveness</x:v>
      </x:c>
      <x:c r="K154" s="305" t="str">
        <x:v>Inspection, covenant/payment recalculation, timeline reperformance and trustee/exchange corroboration</x:v>
      </x:c>
      <x:c r="L154" s="305" t="str">
        <x:v>All covered transactions, approvals, filings, communications and settlement steps in the audit period</x:v>
      </x:c>
      <x:c r="M154" s="305" t="str">
        <x:v>Test 100% of covered transactions and statutory milestones in scope; no sampling of mandatory approvals, announcements, escrow, allotment or closure steps.</x:v>
      </x:c>
      <x:c r="N154" s="305" t="str">
        <x:v>Issue and continuous periods</x:v>
      </x:c>
      <x:c r="O154" s="305" t="str">
        <x:v>Treasury or Finance Head / Company Secretary</x:v>
      </x:c>
      <x:c r="P154" s="305" t="str">
        <x:v>Treasury, finance and secretarial team</x:v>
      </x:c>
      <x:c r="Q154" s="305" t="str">
        <x:v>Company Secretary / Compliance Officer plus approving Board or committee</x:v>
      </x:c>
      <x:c r="R154" s="305" t="n">
        <x:f>COUNTIF('P3 Evidence Requirements'!$B$5:$B$348,A154)</x:f>
        <x:v>2</x:v>
      </x:c>
      <x:c r="S154" s="305" t="n">
        <x:f>COUNTIF('P3 Observation Rules'!$B$5:$B$176,A154)</x:f>
        <x:v>1</x:v>
      </x:c>
      <x:c r="T154" s="305" t="n">
        <x:f>COUNTIF('P3 Operational Calendar'!$B$5:$B$176,A154)</x:f>
        <x:v>1</x:v>
      </x:c>
      <x:c r="U154" s="305" t="str">
        <x:f>IF(COUNTIF('P2 Atomic Provisions'!$A$5:$A$176,B154)=1,"YES","NO")</x:f>
        <x:v>YES</x:v>
      </x:c>
      <x:c r="V154" s="305" t="str">
        <x:f>IF(COUNTIF($A$5:$A$176,A154)&gt;1,"DUPLICATE","")</x:f>
      </x:c>
      <x:c r="W154" s="305" t="str">
        <x:f>IF(COUNTIF($B$5:$B$176,B154)&gt;1,"DUPLICATE","")</x:f>
      </x:c>
      <x:c r="X154" s="305" t="str">
        <x:v>P3 VALIDATED</x:v>
      </x:c>
      <x:c r="Y154" s="305" t="str">
        <x:v>NOT TESTED — COMPANY EVIDENCE REQUIRED</x:v>
      </x:c>
      <x:c r="Z154" s="305" t="str">
        <x:v>https://www.sebi.gov.in/legal/regulations/jul-2026/securities-and-exchange-board-of-india-issue-and-listing-of-securitised-debt-instruments-and-security-receipts-regulations-2008-last-amended-on-july-06-2026-_102674.html</x:v>
      </x:c>
    </x:row>
    <x:row r="155" ht="50" customHeight="1">
      <x:c r="A155" s="305" t="str">
        <x:v>CAP-LAW248|Reg. 11B / Circular para 2|AP01</x:v>
      </x:c>
      <x:c r="B155" s="305" t="str">
        <x:v>CAP-LAW248|Reg. 11B / Circular para 2</x:v>
      </x:c>
      <x:c r="C155" s="305" t="str">
        <x:v>CAP-LAW248</x:v>
      </x:c>
      <x:c r="D155" s="305" t="str">
        <x:v>Reg. 11B / Circular para 2</x:v>
      </x:c>
      <x:c r="E155" s="305" t="str">
        <x:v>SDI disclosure</x:v>
      </x:c>
      <x:c r="F155" s="305" t="str">
        <x:v>GATE|SDI_SR_CP</x:v>
      </x:c>
      <x:c r="G155" s="305" t="str">
        <x:v>Trustee of special purpose distinct entity</x:v>
      </x:c>
      <x:c r="H155" s="305" t="str">
        <x:v>Confirm that the applicable duty holder has designed and operated controls to satisfy CAP-LAW248 Reg. 11B / Circular para 2: Submit the prescribed SDI pool disclosures to SEBI and the listing exchange on a half-yearly basis.</x:v>
      </x:c>
      <x:c r="I155" s="305" t="str">
        <x:v>1) Evidence the activation gate (GATE|SDI_SR_CP) and the complete in-scope population. 2) Inspect the control design and responsibility assignment. 3) Reconcile the population for the audit period. 4) Apply the stated sample rule and test authorisation, content, threshold/exemption, timing, filing/delivery and preservation against: Compile, validate and submit the applicable annexure. 5) Corroborate external acknowledgement or counterparty evidence where applicable. 6) Record every exception under the linked observation rule.</x:v>
      </x:c>
      <x:c r="J155" s="305" t="str">
        <x:v>Design adequacy + operating effectiveness</x:v>
      </x:c>
      <x:c r="K155" s="305" t="str">
        <x:v>Inspection, covenant/payment recalculation, timeline reperformance and trustee/exchange corroboration</x:v>
      </x:c>
      <x:c r="L155" s="305" t="str">
        <x:v>All triggering events and all resulting approvals, filings, payments, communications or service cases</x:v>
      </x:c>
      <x:c r="M155" s="305" t="str">
        <x:v>Test 100% of low-volume statutory events; for high-volume operations, reconcile the full population, use a documented risk-based sample, and test every exception.</x:v>
      </x:c>
      <x:c r="N155" s="305" t="str">
        <x:v>Within 30 days after end of March and September</x:v>
      </x:c>
      <x:c r="O155" s="305" t="str">
        <x:v>Treasury or Finance Head / Company Secretary</x:v>
      </x:c>
      <x:c r="P155" s="305" t="str">
        <x:v>Treasury, finance and secretarial team</x:v>
      </x:c>
      <x:c r="Q155" s="305" t="str">
        <x:v>Company Secretary / Compliance Officer or delegated independent reviewer</x:v>
      </x:c>
      <x:c r="R155" s="305" t="n">
        <x:f>COUNTIF('P3 Evidence Requirements'!$B$5:$B$348,A155)</x:f>
        <x:v>2</x:v>
      </x:c>
      <x:c r="S155" s="305" t="n">
        <x:f>COUNTIF('P3 Observation Rules'!$B$5:$B$176,A155)</x:f>
        <x:v>1</x:v>
      </x:c>
      <x:c r="T155" s="305" t="n">
        <x:f>COUNTIF('P3 Operational Calendar'!$B$5:$B$176,A155)</x:f>
        <x:v>1</x:v>
      </x:c>
      <x:c r="U155" s="305" t="str">
        <x:f>IF(COUNTIF('P2 Atomic Provisions'!$A$5:$A$176,B155)=1,"YES","NO")</x:f>
        <x:v>YES</x:v>
      </x:c>
      <x:c r="V155" s="305" t="str">
        <x:f>IF(COUNTIF($A$5:$A$176,A155)&gt;1,"DUPLICATE","")</x:f>
      </x:c>
      <x:c r="W155" s="305" t="str">
        <x:f>IF(COUNTIF($B$5:$B$176,B155)&gt;1,"DUPLICATE","")</x:f>
      </x:c>
      <x:c r="X155" s="305" t="str">
        <x:v>P3 VALIDATED</x:v>
      </x:c>
      <x:c r="Y155" s="305" t="str">
        <x:v>NOT TESTED — COMPANY EVIDENCE REQUIRED</x:v>
      </x:c>
      <x:c r="Z155" s="305" t="str">
        <x:v>https://www.sebi.gov.in/legal/circulars/dec-2025/mandating-periodic-disclosure-requirements-securitised-debt-instruments-sdis-_98409.html</x:v>
      </x:c>
    </x:row>
    <x:row r="156" ht="50" customHeight="1">
      <x:c r="A156" s="305" t="str">
        <x:v>P1-GAP003|Paras 2-4|AP01</x:v>
      </x:c>
      <x:c r="B156" s="305" t="str">
        <x:v>P1-GAP003|Paras 2-4</x:v>
      </x:c>
      <x:c r="C156" s="305" t="str">
        <x:v>P1-GAP003</x:v>
      </x:c>
      <x:c r="D156" s="305" t="str">
        <x:v>Paras 2-4</x:v>
      </x:c>
      <x:c r="E156" s="305" t="str">
        <x:v>Investor service</x:v>
      </x:c>
      <x:c r="F156" s="305" t="str">
        <x:v>GATE|INVESTOR_SERVICE</x:v>
      </x:c>
      <x:c r="G156" s="305" t="str">
        <x:v>Listed company / RTA</x:v>
      </x:c>
      <x:c r="H156" s="305" t="str">
        <x:v>Confirm that the applicable duty holder has designed and operated controls to satisfy P1-GAP003 Paras 2-4: Accept and process eligible pre-2019 physical-security transfer requests during the special window.</x:v>
      </x:c>
      <x:c r="I156"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execution date/history and register the request. 5) Corroborate external acknowledgement or counterparty evidence where applicable. 6) Record every exception under the linked observation rule.</x:v>
      </x:c>
      <x:c r="J156" s="305" t="str">
        <x:v>Design adequacy + operating effectiveness</x:v>
      </x:c>
      <x:c r="K156" s="305" t="str">
        <x:v>Population reconciliation, inspection, SLA reperformance and case-file sampling</x:v>
      </x:c>
      <x:c r="L156" s="305" t="str">
        <x:v>All eligible cases and every scheduled publicity/reporting milestone during the programme window</x:v>
      </x:c>
      <x:c r="M156" s="305" t="str">
        <x:v>Reconcile 100% of the case population; select a risk-based sample covering completed, rejected, aged and exception cases; test 100% of SLA breaches and complaints.</x:v>
      </x:c>
      <x:c r="N156" s="305" t="str">
        <x:v>During special window</x:v>
      </x:c>
      <x:c r="O156" s="305" t="str">
        <x:v>Investor Services Head / RTA Relationship Owner</x:v>
      </x:c>
      <x:c r="P156" s="305" t="str">
        <x:v>Issuer investor-service team or contracted RTA team</x:v>
      </x:c>
      <x:c r="Q156" s="305" t="str">
        <x:v>Company Secretary / Compliance Officer or delegated independent reviewer</x:v>
      </x:c>
      <x:c r="R156" s="305" t="n">
        <x:f>COUNTIF('P3 Evidence Requirements'!$B$5:$B$348,A156)</x:f>
        <x:v>2</x:v>
      </x:c>
      <x:c r="S156" s="305" t="n">
        <x:f>COUNTIF('P3 Observation Rules'!$B$5:$B$176,A156)</x:f>
        <x:v>1</x:v>
      </x:c>
      <x:c r="T156" s="305" t="n">
        <x:f>COUNTIF('P3 Operational Calendar'!$B$5:$B$176,A156)</x:f>
        <x:v>1</x:v>
      </x:c>
      <x:c r="U156" s="305" t="str">
        <x:f>IF(COUNTIF('P2 Atomic Provisions'!$A$5:$A$176,B156)=1,"YES","NO")</x:f>
        <x:v>YES</x:v>
      </x:c>
      <x:c r="V156" s="305" t="str">
        <x:f>IF(COUNTIF($A$5:$A$176,A156)&gt;1,"DUPLICATE","")</x:f>
      </x:c>
      <x:c r="W156" s="305" t="str">
        <x:f>IF(COUNTIF($B$5:$B$176,B156)&gt;1,"DUPLICATE","")</x:f>
      </x:c>
      <x:c r="X156" s="305" t="str">
        <x:v>P3 VALIDATED</x:v>
      </x:c>
      <x:c r="Y156" s="305" t="str">
        <x:v>NOT TESTED — COMPANY EVIDENCE REQUIRED</x:v>
      </x:c>
      <x:c r="Z156" s="305" t="str">
        <x:v>https://www.sebi.gov.in/legal/circulars/jan-2026/ease-of-doing-investment-special-window-for-transfer-and-dematerialisation-of-physical-securities_99411.html</x:v>
      </x:c>
    </x:row>
    <x:row r="157" ht="50" customHeight="1">
      <x:c r="A157" s="305" t="str">
        <x:v>P1-GAP003|Demat and lock-in conditions|AP01</x:v>
      </x:c>
      <x:c r="B157" s="305" t="str">
        <x:v>P1-GAP003|Demat and lock-in conditions</x:v>
      </x:c>
      <x:c r="C157" s="305" t="str">
        <x:v>P1-GAP003</x:v>
      </x:c>
      <x:c r="D157" s="305" t="str">
        <x:v>Demat and lock-in conditions</x:v>
      </x:c>
      <x:c r="E157" s="305" t="str">
        <x:v>Investor service</x:v>
      </x:c>
      <x:c r="F157" s="305" t="str">
        <x:v>GATE|INVESTOR_SERVICE</x:v>
      </x:c>
      <x:c r="G157" s="305" t="str">
        <x:v>Listed company / RTA</x:v>
      </x:c>
      <x:c r="H157" s="305" t="str">
        <x:v>Confirm that the applicable duty holder has designed and operated controls to satisfy P1-GAP003 Demat and lock-in conditions: Ensure eligible transferred securities are dematerialised and subject to the prescribed one-year lock-in.</x:v>
      </x:c>
      <x:c r="I157"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Coordinate demat credit and record lock-in start/end. 5) Corroborate external acknowledgement or counterparty evidence where applicable. 6) Record every exception under the linked observation rule.</x:v>
      </x:c>
      <x:c r="J157" s="305" t="str">
        <x:v>Design adequacy + operating effectiveness</x:v>
      </x:c>
      <x:c r="K157" s="305" t="str">
        <x:v>Population reconciliation, inspection, SLA reperformance and case-file sampling</x:v>
      </x:c>
      <x:c r="L157" s="305" t="str">
        <x:v>All triggering events and all resulting approvals, filings, payments, communications or service cases</x:v>
      </x:c>
      <x:c r="M157" s="305" t="str">
        <x:v>Reconcile 100% of the case population; select a risk-based sample covering completed, rejected, aged and exception cases; test 100% of SLA breaches and complaints.</x:v>
      </x:c>
      <x:c r="N157" s="305" t="str">
        <x:v>At transfer/demat completion</x:v>
      </x:c>
      <x:c r="O157" s="305" t="str">
        <x:v>Investor Services Head / RTA Relationship Owner</x:v>
      </x:c>
      <x:c r="P157" s="305" t="str">
        <x:v>Issuer investor-service team or contracted RTA team</x:v>
      </x:c>
      <x:c r="Q157" s="305" t="str">
        <x:v>Company Secretary / Compliance Officer or delegated independent reviewer</x:v>
      </x:c>
      <x:c r="R157" s="305" t="n">
        <x:f>COUNTIF('P3 Evidence Requirements'!$B$5:$B$348,A157)</x:f>
        <x:v>2</x:v>
      </x:c>
      <x:c r="S157" s="305" t="n">
        <x:f>COUNTIF('P3 Observation Rules'!$B$5:$B$176,A157)</x:f>
        <x:v>1</x:v>
      </x:c>
      <x:c r="T157" s="305" t="n">
        <x:f>COUNTIF('P3 Operational Calendar'!$B$5:$B$176,A157)</x:f>
        <x:v>1</x:v>
      </x:c>
      <x:c r="U157" s="305" t="str">
        <x:f>IF(COUNTIF('P2 Atomic Provisions'!$A$5:$A$176,B157)=1,"YES","NO")</x:f>
        <x:v>YES</x:v>
      </x:c>
      <x:c r="V157" s="305" t="str">
        <x:f>IF(COUNTIF($A$5:$A$176,A157)&gt;1,"DUPLICATE","")</x:f>
      </x:c>
      <x:c r="W157" s="305" t="str">
        <x:f>IF(COUNTIF($B$5:$B$176,B157)&gt;1,"DUPLICATE","")</x:f>
      </x:c>
      <x:c r="X157" s="305" t="str">
        <x:v>P3 VALIDATED</x:v>
      </x:c>
      <x:c r="Y157" s="305" t="str">
        <x:v>NOT TESTED — COMPANY EVIDENCE REQUIRED</x:v>
      </x:c>
      <x:c r="Z157" s="305" t="str">
        <x:v>https://www.sebi.gov.in/legal/circulars/jan-2026/ease-of-doing-investment-special-window-for-transfer-and-dematerialisation-of-physical-securities_99411.html</x:v>
      </x:c>
    </x:row>
    <x:row r="158" ht="50" customHeight="1">
      <x:c r="A158" s="305" t="str">
        <x:v>P1-GAP003|Verification / notice process|AP01</x:v>
      </x:c>
      <x:c r="B158" s="305" t="str">
        <x:v>P1-GAP003|Verification / notice process</x:v>
      </x:c>
      <x:c r="C158" s="305" t="str">
        <x:v>P1-GAP003</x:v>
      </x:c>
      <x:c r="D158" s="305" t="str">
        <x:v>Verification / notice process</x:v>
      </x:c>
      <x:c r="E158" s="305" t="str">
        <x:v>Investor service</x:v>
      </x:c>
      <x:c r="F158" s="305" t="str">
        <x:v>GATE|INVESTOR_SERVICE</x:v>
      </x:c>
      <x:c r="G158" s="305" t="str">
        <x:v>Listed company / RTA</x:v>
      </x:c>
      <x:c r="H158" s="305" t="str">
        <x:v>Confirm that the applicable duty holder has designed and operated controls to satisfy P1-GAP003 Verification / notice process: Verify identity, PAN, address and signatures and follow the advertisement/objection process where the transferor is unavailable.</x:v>
      </x:c>
      <x:c r="I158"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verification, publication, website posting and objection outcome. 5) Corroborate external acknowledgement or counterparty evidence where applicable. 6) Record every exception under the linked observation rule.</x:v>
      </x:c>
      <x:c r="J158" s="305" t="str">
        <x:v>Design adequacy + operating effectiveness</x:v>
      </x:c>
      <x:c r="K158" s="305" t="str">
        <x:v>Population reconciliation, inspection, SLA reperformance and case-file sampling</x:v>
      </x:c>
      <x:c r="L158" s="305" t="str">
        <x:v>All triggering events and all resulting approvals, filings, payments, communications or service cases</x:v>
      </x:c>
      <x:c r="M158" s="305" t="str">
        <x:v>Reconcile 100% of the case population; select a risk-based sample covering completed, rejected, aged and exception cases; test 100% of SLA breaches and complaints.</x:v>
      </x:c>
      <x:c r="N158" s="305" t="str">
        <x:v>During request processing</x:v>
      </x:c>
      <x:c r="O158" s="305" t="str">
        <x:v>Investor Services Head / RTA Relationship Owner</x:v>
      </x:c>
      <x:c r="P158" s="305" t="str">
        <x:v>Issuer investor-service team or contracted RTA team</x:v>
      </x:c>
      <x:c r="Q158" s="305" t="str">
        <x:v>Company Secretary / Compliance Officer or delegated independent reviewer</x:v>
      </x:c>
      <x:c r="R158" s="305" t="n">
        <x:f>COUNTIF('P3 Evidence Requirements'!$B$5:$B$348,A158)</x:f>
        <x:v>2</x:v>
      </x:c>
      <x:c r="S158" s="305" t="n">
        <x:f>COUNTIF('P3 Observation Rules'!$B$5:$B$176,A158)</x:f>
        <x:v>1</x:v>
      </x:c>
      <x:c r="T158" s="305" t="n">
        <x:f>COUNTIF('P3 Operational Calendar'!$B$5:$B$176,A158)</x:f>
        <x:v>1</x:v>
      </x:c>
      <x:c r="U158" s="305" t="str">
        <x:f>IF(COUNTIF('P2 Atomic Provisions'!$A$5:$A$176,B158)=1,"YES","NO")</x:f>
        <x:v>YES</x:v>
      </x:c>
      <x:c r="V158" s="305" t="str">
        <x:f>IF(COUNTIF($A$5:$A$176,A158)&gt;1,"DUPLICATE","")</x:f>
      </x:c>
      <x:c r="W158" s="305" t="str">
        <x:f>IF(COUNTIF($B$5:$B$176,B158)&gt;1,"DUPLICATE","")</x:f>
      </x:c>
      <x:c r="X158" s="305" t="str">
        <x:v>P3 VALIDATED</x:v>
      </x:c>
      <x:c r="Y158" s="305" t="str">
        <x:v>NOT TESTED — COMPANY EVIDENCE REQUIRED</x:v>
      </x:c>
      <x:c r="Z158" s="305" t="str">
        <x:v>https://www.sebi.gov.in/legal/circulars/jan-2026/ease-of-doing-investment-special-window-for-transfer-and-dematerialisation-of-physical-securities_99411.html</x:v>
      </x:c>
    </x:row>
    <x:row r="159" ht="50" customHeight="1">
      <x:c r="A159" s="305" t="str">
        <x:v>P1-GAP003|Processing timeline|AP01</x:v>
      </x:c>
      <x:c r="B159" s="305" t="str">
        <x:v>P1-GAP003|Processing timeline</x:v>
      </x:c>
      <x:c r="C159" s="305" t="str">
        <x:v>P1-GAP003</x:v>
      </x:c>
      <x:c r="D159" s="305" t="str">
        <x:v>Processing timeline</x:v>
      </x:c>
      <x:c r="E159" s="305" t="str">
        <x:v>Investor service</x:v>
      </x:c>
      <x:c r="F159" s="305" t="str">
        <x:v>GATE|INVESTOR_SERVICE</x:v>
      </x:c>
      <x:c r="G159" s="305" t="str">
        <x:v>Listed company / RTA</x:v>
      </x:c>
      <x:c r="H159" s="305" t="str">
        <x:v>Confirm that the applicable duty holder has designed and operated controls to satisfy P1-GAP003 Processing timeline: Process a complete eligible special-window transfer request within the prescribed period.</x:v>
      </x:c>
      <x:c r="I159"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Timestamp completeness and monitor aging to closure. 5) Corroborate external acknowledgement or counterparty evidence where applicable. 6) Record every exception under the linked observation rule.</x:v>
      </x:c>
      <x:c r="J159" s="305" t="str">
        <x:v>Design adequacy + operating effectiveness</x:v>
      </x:c>
      <x:c r="K159" s="305" t="str">
        <x:v>Population reconciliation, inspection, SLA reperformance and case-file sampling</x:v>
      </x:c>
      <x:c r="L159" s="305" t="str">
        <x:v>All triggering events and all resulting approvals, filings, payments, communications or service cases</x:v>
      </x:c>
      <x:c r="M159" s="305" t="str">
        <x:v>Reconcile 100% of the case population; select a risk-based sample covering completed, rejected, aged and exception cases; test 100% of SLA breaches and complaints.</x:v>
      </x:c>
      <x:c r="N159" s="305" t="str">
        <x:v>Within 70 days</x:v>
      </x:c>
      <x:c r="O159" s="305" t="str">
        <x:v>Investor Services Head / RTA Relationship Owner</x:v>
      </x:c>
      <x:c r="P159" s="305" t="str">
        <x:v>Issuer investor-service team or contracted RTA team</x:v>
      </x:c>
      <x:c r="Q159" s="305" t="str">
        <x:v>Company Secretary / Compliance Officer or delegated independent reviewer</x:v>
      </x:c>
      <x:c r="R159" s="305" t="n">
        <x:f>COUNTIF('P3 Evidence Requirements'!$B$5:$B$348,A159)</x:f>
        <x:v>2</x:v>
      </x:c>
      <x:c r="S159" s="305" t="n">
        <x:f>COUNTIF('P3 Observation Rules'!$B$5:$B$176,A159)</x:f>
        <x:v>1</x:v>
      </x:c>
      <x:c r="T159" s="305" t="n">
        <x:f>COUNTIF('P3 Operational Calendar'!$B$5:$B$176,A159)</x:f>
        <x:v>1</x:v>
      </x:c>
      <x:c r="U159" s="305" t="str">
        <x:f>IF(COUNTIF('P2 Atomic Provisions'!$A$5:$A$176,B159)=1,"YES","NO")</x:f>
        <x:v>YES</x:v>
      </x:c>
      <x:c r="V159" s="305" t="str">
        <x:f>IF(COUNTIF($A$5:$A$176,A159)&gt;1,"DUPLICATE","")</x:f>
      </x:c>
      <x:c r="W159" s="305" t="str">
        <x:f>IF(COUNTIF($B$5:$B$176,B159)&gt;1,"DUPLICATE","")</x:f>
      </x:c>
      <x:c r="X159" s="305" t="str">
        <x:v>P3 VALIDATED</x:v>
      </x:c>
      <x:c r="Y159" s="305" t="str">
        <x:v>NOT TESTED — COMPANY EVIDENCE REQUIRED</x:v>
      </x:c>
      <x:c r="Z159" s="305" t="str">
        <x:v>https://www.sebi.gov.in/legal/circulars/jan-2026/ease-of-doing-investment-special-window-for-transfer-and-dematerialisation-of-physical-securities_99411.html</x:v>
      </x:c>
    </x:row>
    <x:row r="160" ht="50" customHeight="1">
      <x:c r="A160" s="305" t="str">
        <x:v>P1-GAP003|Publicity requirement|AP01</x:v>
      </x:c>
      <x:c r="B160" s="305" t="str">
        <x:v>P1-GAP003|Publicity requirement</x:v>
      </x:c>
      <x:c r="C160" s="305" t="str">
        <x:v>P1-GAP003</x:v>
      </x:c>
      <x:c r="D160" s="305" t="str">
        <x:v>Publicity requirement</x:v>
      </x:c>
      <x:c r="E160" s="305" t="str">
        <x:v>Investor service</x:v>
      </x:c>
      <x:c r="F160" s="305" t="str">
        <x:v>GATE|INVESTOR_SERVICE</x:v>
      </x:c>
      <x:c r="G160" s="305" t="str">
        <x:v>Listed company / RTA</x:v>
      </x:c>
      <x:c r="H160" s="305" t="str">
        <x:v>Confirm that the applicable duty holder has designed and operated controls to satisfy P1-GAP003 Publicity requirement: Publicise the special window at the prescribed interval throughout its availability.</x:v>
      </x:c>
      <x:c r="I160"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publication plan and evidence. 5) Corroborate external acknowledgement or counterparty evidence where applicable. 6) Record every exception under the linked observation rule.</x:v>
      </x:c>
      <x:c r="J160" s="305" t="str">
        <x:v>Design adequacy + operating effectiveness</x:v>
      </x:c>
      <x:c r="K160" s="305" t="str">
        <x:v>Population reconciliation, inspection, SLA reperformance and case-file sampling</x:v>
      </x:c>
      <x:c r="L160" s="305" t="str">
        <x:v>All eligible cases and every scheduled publicity/reporting milestone during the programme window</x:v>
      </x:c>
      <x:c r="M160" s="305" t="str">
        <x:v>Reconcile 100% of the case population; select a risk-based sample covering completed, rejected, aged and exception cases; test 100% of SLA breaches and complaints.</x:v>
      </x:c>
      <x:c r="N160" s="305" t="str">
        <x:v>Every two months through 2027-02-04</x:v>
      </x:c>
      <x:c r="O160" s="305" t="str">
        <x:v>Investor Services Head / RTA Relationship Owner</x:v>
      </x:c>
      <x:c r="P160" s="305" t="str">
        <x:v>Issuer investor-service team or contracted RTA team</x:v>
      </x:c>
      <x:c r="Q160" s="305" t="str">
        <x:v>Company Secretary / Compliance Officer or delegated independent reviewer</x:v>
      </x:c>
      <x:c r="R160" s="305" t="n">
        <x:f>COUNTIF('P3 Evidence Requirements'!$B$5:$B$348,A160)</x:f>
        <x:v>2</x:v>
      </x:c>
      <x:c r="S160" s="305" t="n">
        <x:f>COUNTIF('P3 Observation Rules'!$B$5:$B$176,A160)</x:f>
        <x:v>1</x:v>
      </x:c>
      <x:c r="T160" s="305" t="n">
        <x:f>COUNTIF('P3 Operational Calendar'!$B$5:$B$176,A160)</x:f>
        <x:v>1</x:v>
      </x:c>
      <x:c r="U160" s="305" t="str">
        <x:f>IF(COUNTIF('P2 Atomic Provisions'!$A$5:$A$176,B160)=1,"YES","NO")</x:f>
        <x:v>YES</x:v>
      </x:c>
      <x:c r="V160" s="305" t="str">
        <x:f>IF(COUNTIF($A$5:$A$176,A160)&gt;1,"DUPLICATE","")</x:f>
      </x:c>
      <x:c r="W160" s="305" t="str">
        <x:f>IF(COUNTIF($B$5:$B$176,B160)&gt;1,"DUPLICATE","")</x:f>
      </x:c>
      <x:c r="X160" s="305" t="str">
        <x:v>P3 VALIDATED</x:v>
      </x:c>
      <x:c r="Y160" s="305" t="str">
        <x:v>NOT TESTED — COMPANY EVIDENCE REQUIRED</x:v>
      </x:c>
      <x:c r="Z160" s="305" t="str">
        <x:v>https://www.sebi.gov.in/legal/circulars/jan-2026/ease-of-doing-investment-special-window-for-transfer-and-dematerialisation-of-physical-securities_99411.html</x:v>
      </x:c>
    </x:row>
    <x:row r="161" ht="50" customHeight="1">
      <x:c r="A161" s="305" t="str">
        <x:v>P1-GAP004|Paras 2-4|AP01</x:v>
      </x:c>
      <x:c r="B161" s="305" t="str">
        <x:v>P1-GAP004|Paras 2-4</x:v>
      </x:c>
      <x:c r="C161" s="305" t="str">
        <x:v>P1-GAP004</x:v>
      </x:c>
      <x:c r="D161" s="305" t="str">
        <x:v>Paras 2-4</x:v>
      </x:c>
      <x:c r="E161" s="305" t="str">
        <x:v>Investor service</x:v>
      </x:c>
      <x:c r="F161" s="305" t="str">
        <x:v>GATE|INVESTOR_SERVICE</x:v>
      </x:c>
      <x:c r="G161" s="305" t="str">
        <x:v>Issuer / RTA</x:v>
      </x:c>
      <x:c r="H161" s="305" t="str">
        <x:v>Confirm that the applicable duty holder has designed and operated controls to satisfy P1-GAP004 Paras 2-4: Verify and process covered securities-service requests without issuing a new letter of confirmation.</x:v>
      </x:c>
      <x:c r="I161"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documents and initiate the prescribed direct-credit route. 5) Corroborate external acknowledgement or counterparty evidence where applicable. 6) Record every exception under the linked observation rule.</x:v>
      </x:c>
      <x:c r="J161" s="305" t="str">
        <x:v>Design adequacy + operating effectiveness</x:v>
      </x:c>
      <x:c r="K161" s="305" t="str">
        <x:v>Population reconciliation, inspection, SLA reperformance and case-file sampling</x:v>
      </x:c>
      <x:c r="L161" s="305" t="str">
        <x:v>All triggering events and all resulting approvals, filings, payments, communications or service cases</x:v>
      </x:c>
      <x:c r="M161" s="305" t="str">
        <x:v>Reconcile 100% of the case population; select a risk-based sample covering completed, rejected, aged and exception cases; test 100% of SLA breaches and complaints.</x:v>
      </x:c>
      <x:c r="N161" s="305" t="str">
        <x:v>Event-based</x:v>
      </x:c>
      <x:c r="O161" s="305" t="str">
        <x:v>Investor Services Head / RTA Relationship Owner</x:v>
      </x:c>
      <x:c r="P161" s="305" t="str">
        <x:v>Issuer investor-service team or contracted RTA team</x:v>
      </x:c>
      <x:c r="Q161" s="305" t="str">
        <x:v>Company Secretary / Compliance Officer plus approving Board or committee</x:v>
      </x:c>
      <x:c r="R161" s="305" t="n">
        <x:f>COUNTIF('P3 Evidence Requirements'!$B$5:$B$348,A161)</x:f>
        <x:v>2</x:v>
      </x:c>
      <x:c r="S161" s="305" t="n">
        <x:f>COUNTIF('P3 Observation Rules'!$B$5:$B$176,A161)</x:f>
        <x:v>1</x:v>
      </x:c>
      <x:c r="T161" s="305" t="n">
        <x:f>COUNTIF('P3 Operational Calendar'!$B$5:$B$176,A161)</x:f>
        <x:v>1</x:v>
      </x:c>
      <x:c r="U161" s="305" t="str">
        <x:f>IF(COUNTIF('P2 Atomic Provisions'!$A$5:$A$176,B161)=1,"YES","NO")</x:f>
        <x:v>YES</x:v>
      </x:c>
      <x:c r="V161" s="305" t="str">
        <x:f>IF(COUNTIF($A$5:$A$176,A161)&gt;1,"DUPLICATE","")</x:f>
      </x:c>
      <x:c r="W161" s="305" t="str">
        <x:f>IF(COUNTIF($B$5:$B$176,B161)&gt;1,"DUPLICATE","")</x:f>
      </x:c>
      <x:c r="X161" s="305" t="str">
        <x:v>P3 VALIDATED</x:v>
      </x:c>
      <x:c r="Y161" s="305" t="str">
        <x:v>NOT TESTED — COMPANY EVIDENCE REQUIRED</x:v>
      </x:c>
      <x:c r="Z161" s="305" t="str">
        <x:v>https://www.sebi.gov.in/legal/circulars/jan-2026/ease-of-doing-investment-and-ease-of-doing-business-doing-away-with-requirement-of-issuance-of-letter-of-confirmation-loc-and-to-effect-direct-credit-of-securities-in-dematerialisation-account-o-_99421.html</x:v>
      </x:c>
    </x:row>
    <x:row r="162" ht="50" customHeight="1">
      <x:c r="A162" s="305" t="str">
        <x:v>P1-GAP004|Direct-credit timeline|AP01</x:v>
      </x:c>
      <x:c r="B162" s="305" t="str">
        <x:v>P1-GAP004|Direct-credit timeline</x:v>
      </x:c>
      <x:c r="C162" s="305" t="str">
        <x:v>P1-GAP004</x:v>
      </x:c>
      <x:c r="D162" s="305" t="str">
        <x:v>Direct-credit timeline</x:v>
      </x:c>
      <x:c r="E162" s="305" t="str">
        <x:v>Investor service</x:v>
      </x:c>
      <x:c r="F162" s="305" t="str">
        <x:v>GATE|INVESTOR_SERVICE</x:v>
      </x:c>
      <x:c r="G162" s="305" t="str">
        <x:v>Issuer / RTA</x:v>
      </x:c>
      <x:c r="H162" s="305" t="str">
        <x:v>Confirm that the applicable duty holder has designed and operated controls to satisfy P1-GAP004 Direct-credit timeline: Effect direct credit of securities to the holder's demat account within the prescribed period after objections are removed.</x:v>
      </x:c>
      <x:c r="I162"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Timestamp cure, initiate demat and reconcile successful credit. 5) Corroborate external acknowledgement or counterparty evidence where applicable. 6) Record every exception under the linked observation rule.</x:v>
      </x:c>
      <x:c r="J162" s="305" t="str">
        <x:v>Design adequacy + operating effectiveness</x:v>
      </x:c>
      <x:c r="K162" s="305" t="str">
        <x:v>Population reconciliation, inspection, SLA reperformance and case-file sampling</x:v>
      </x:c>
      <x:c r="L162" s="305" t="str">
        <x:v>All triggering events and all resulting approvals, filings, payments, communications or service cases</x:v>
      </x:c>
      <x:c r="M162" s="305" t="str">
        <x:v>Reconcile 100% of the case population; select a risk-based sample covering completed, rejected, aged and exception cases; test 100% of SLA breaches and complaints.</x:v>
      </x:c>
      <x:c r="N162" s="305" t="str">
        <x:v>Within 30 days after objections are removed</x:v>
      </x:c>
      <x:c r="O162" s="305" t="str">
        <x:v>Investor Services Head / RTA Relationship Owner</x:v>
      </x:c>
      <x:c r="P162" s="305" t="str">
        <x:v>Issuer investor-service team or contracted RTA team</x:v>
      </x:c>
      <x:c r="Q162" s="305" t="str">
        <x:v>Company Secretary / Compliance Officer plus approving Board or committee</x:v>
      </x:c>
      <x:c r="R162" s="305" t="n">
        <x:f>COUNTIF('P3 Evidence Requirements'!$B$5:$B$348,A162)</x:f>
        <x:v>2</x:v>
      </x:c>
      <x:c r="S162" s="305" t="n">
        <x:f>COUNTIF('P3 Observation Rules'!$B$5:$B$176,A162)</x:f>
        <x:v>1</x:v>
      </x:c>
      <x:c r="T162" s="305" t="n">
        <x:f>COUNTIF('P3 Operational Calendar'!$B$5:$B$176,A162)</x:f>
        <x:v>1</x:v>
      </x:c>
      <x:c r="U162" s="305" t="str">
        <x:f>IF(COUNTIF('P2 Atomic Provisions'!$A$5:$A$176,B162)=1,"YES","NO")</x:f>
        <x:v>YES</x:v>
      </x:c>
      <x:c r="V162" s="305" t="str">
        <x:f>IF(COUNTIF($A$5:$A$176,A162)&gt;1,"DUPLICATE","")</x:f>
      </x:c>
      <x:c r="W162" s="305" t="str">
        <x:f>IF(COUNTIF($B$5:$B$176,B162)&gt;1,"DUPLICATE","")</x:f>
      </x:c>
      <x:c r="X162" s="305" t="str">
        <x:v>P3 VALIDATED</x:v>
      </x:c>
      <x:c r="Y162" s="305" t="str">
        <x:v>NOT TESTED — COMPANY EVIDENCE REQUIRED</x:v>
      </x:c>
      <x:c r="Z162" s="305" t="str">
        <x:v>https://www.sebi.gov.in/legal/circulars/jan-2026/ease-of-doing-investment-and-ease-of-doing-business-doing-away-with-requirement-of-issuance-of-letter-of-confirmation-loc-and-to-effect-direct-credit-of-securities-in-dematerialisation-account-o-_99421.html</x:v>
      </x:c>
    </x:row>
    <x:row r="163" ht="50" customHeight="1">
      <x:c r="A163" s="305" t="str">
        <x:v>P1-GAP004|Investor notification|AP01</x:v>
      </x:c>
      <x:c r="B163" s="305" t="str">
        <x:v>P1-GAP004|Investor notification</x:v>
      </x:c>
      <x:c r="C163" s="305" t="str">
        <x:v>P1-GAP004</x:v>
      </x:c>
      <x:c r="D163" s="305" t="str">
        <x:v>Investor notification</x:v>
      </x:c>
      <x:c r="E163" s="305" t="str">
        <x:v>Investor service</x:v>
      </x:c>
      <x:c r="F163" s="305" t="str">
        <x:v>GATE|INVESTOR_SERVICE</x:v>
      </x:c>
      <x:c r="G163" s="305" t="str">
        <x:v>Issuer / RTA</x:v>
      </x:c>
      <x:c r="H163" s="305" t="str">
        <x:v>Confirm that the applicable duty holder has designed and operated controls to satisfy P1-GAP004 Investor notification: Notify the holder/claimant when dematerialisation/direct credit succeeds.</x:v>
      </x:c>
      <x:c r="I163"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Send and retain notification evidence. 5) Corroborate external acknowledgement or counterparty evidence where applicable. 6) Record every exception under the linked observation rule.</x:v>
      </x:c>
      <x:c r="J163" s="305" t="str">
        <x:v>Design adequacy + operating effectiveness</x:v>
      </x:c>
      <x:c r="K163" s="305" t="str">
        <x:v>Population reconciliation, inspection, SLA reperformance and case-file sampling</x:v>
      </x:c>
      <x:c r="L163" s="305" t="str">
        <x:v>All triggering events and all resulting approvals, filings, payments, communications or service cases</x:v>
      </x:c>
      <x:c r="M163" s="305" t="str">
        <x:v>Reconcile 100% of the case population; select a risk-based sample covering completed, rejected, aged and exception cases; test 100% of SLA breaches and complaints.</x:v>
      </x:c>
      <x:c r="N163" s="305" t="str">
        <x:v>On successful credit</x:v>
      </x:c>
      <x:c r="O163" s="305" t="str">
        <x:v>Investor Services Head / RTA Relationship Owner</x:v>
      </x:c>
      <x:c r="P163" s="305" t="str">
        <x:v>Issuer investor-service team or contracted RTA team</x:v>
      </x:c>
      <x:c r="Q163" s="305" t="str">
        <x:v>Company Secretary / Compliance Officer plus approving Board or committee</x:v>
      </x:c>
      <x:c r="R163" s="305" t="n">
        <x:f>COUNTIF('P3 Evidence Requirements'!$B$5:$B$348,A163)</x:f>
        <x:v>2</x:v>
      </x:c>
      <x:c r="S163" s="305" t="n">
        <x:f>COUNTIF('P3 Observation Rules'!$B$5:$B$176,A163)</x:f>
        <x:v>1</x:v>
      </x:c>
      <x:c r="T163" s="305" t="n">
        <x:f>COUNTIF('P3 Operational Calendar'!$B$5:$B$176,A163)</x:f>
        <x:v>1</x:v>
      </x:c>
      <x:c r="U163" s="305" t="str">
        <x:f>IF(COUNTIF('P2 Atomic Provisions'!$A$5:$A$176,B163)=1,"YES","NO")</x:f>
        <x:v>YES</x:v>
      </x:c>
      <x:c r="V163" s="305" t="str">
        <x:f>IF(COUNTIF($A$5:$A$176,A163)&gt;1,"DUPLICATE","")</x:f>
      </x:c>
      <x:c r="W163" s="305" t="str">
        <x:f>IF(COUNTIF($B$5:$B$176,B163)&gt;1,"DUPLICATE","")</x:f>
      </x:c>
      <x:c r="X163" s="305" t="str">
        <x:v>P3 VALIDATED</x:v>
      </x:c>
      <x:c r="Y163" s="305" t="str">
        <x:v>NOT TESTED — COMPANY EVIDENCE REQUIRED</x:v>
      </x:c>
      <x:c r="Z163" s="305" t="str">
        <x:v>https://www.sebi.gov.in/legal/circulars/jan-2026/ease-of-doing-investment-and-ease-of-doing-business-doing-away-with-requirement-of-issuance-of-letter-of-confirmation-loc-and-to-effect-direct-credit-of-securities-in-dematerialisation-account-o-_99421.html</x:v>
      </x:c>
    </x:row>
    <x:row r="164" ht="50" customHeight="1">
      <x:c r="A164" s="305" t="str">
        <x:v>P1-GAP004|Form ISR-4 website|AP01</x:v>
      </x:c>
      <x:c r="B164" s="305" t="str">
        <x:v>P1-GAP004|Form ISR-4 website</x:v>
      </x:c>
      <x:c r="C164" s="305" t="str">
        <x:v>P1-GAP004</x:v>
      </x:c>
      <x:c r="D164" s="305" t="str">
        <x:v>Form ISR-4 website</x:v>
      </x:c>
      <x:c r="E164" s="305" t="str">
        <x:v>Website disclosure</x:v>
      </x:c>
      <x:c r="F164" s="305" t="str">
        <x:v>GATE|INVESTOR_SERVICE</x:v>
      </x:c>
      <x:c r="G164" s="305" t="str">
        <x:v>Issuer / RTA</x:v>
      </x:c>
      <x:c r="H164" s="305" t="str">
        <x:v>Confirm that the applicable duty holder has designed and operated controls to satisfy P1-GAP004 Form ISR-4 website: Host the current Form ISR-4 on the issuer/RTA website.</x:v>
      </x:c>
      <x:c r="I164"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Publish and version-control the form link. 5) Corroborate external acknowledgement or counterparty evidence where applicable. 6) Record every exception under the linked observation rule.</x:v>
      </x:c>
      <x:c r="J164" s="305" t="str">
        <x:v>Design adequacy + operating effectiveness</x:v>
      </x:c>
      <x:c r="K164" s="305" t="str">
        <x:v>Inspection, population reconciliation, reperformance and external corroboration where available</x:v>
      </x:c>
      <x:c r="L164" s="305" t="str">
        <x:v>Full control-period population, including all alerts, changes, overrides, breaches and remediation items</x:v>
      </x:c>
      <x:c r="M164" s="305" t="str">
        <x:v>Inspect control design and evidence across the full period; test each scheduled control occurrence and 100% of breaches, overrides, vacancies and regulatory exceptions.</x:v>
      </x:c>
      <x:c r="N164" s="305" t="str">
        <x:v>Continuous from effective date</x:v>
      </x:c>
      <x:c r="O164" s="305" t="str">
        <x:v>Company Secretary / Disclosure and Website Owner</x:v>
      </x:c>
      <x:c r="P164" s="305" t="str">
        <x:v>Disclosure owner and authorised website publisher</x:v>
      </x:c>
      <x:c r="Q164" s="305" t="str">
        <x:v>Company Secretary / Compliance Officer plus approving Board or committee</x:v>
      </x:c>
      <x:c r="R164" s="305" t="n">
        <x:f>COUNTIF('P3 Evidence Requirements'!$B$5:$B$348,A164)</x:f>
        <x:v>2</x:v>
      </x:c>
      <x:c r="S164" s="305" t="n">
        <x:f>COUNTIF('P3 Observation Rules'!$B$5:$B$176,A164)</x:f>
        <x:v>1</x:v>
      </x:c>
      <x:c r="T164" s="305" t="n">
        <x:f>COUNTIF('P3 Operational Calendar'!$B$5:$B$176,A164)</x:f>
        <x:v>1</x:v>
      </x:c>
      <x:c r="U164" s="305" t="str">
        <x:f>IF(COUNTIF('P2 Atomic Provisions'!$A$5:$A$176,B164)=1,"YES","NO")</x:f>
        <x:v>YES</x:v>
      </x:c>
      <x:c r="V164" s="305" t="str">
        <x:f>IF(COUNTIF($A$5:$A$176,A164)&gt;1,"DUPLICATE","")</x:f>
      </x:c>
      <x:c r="W164" s="305" t="str">
        <x:f>IF(COUNTIF($B$5:$B$176,B164)&gt;1,"DUPLICATE","")</x:f>
      </x:c>
      <x:c r="X164" s="305" t="str">
        <x:v>P3 VALIDATED</x:v>
      </x:c>
      <x:c r="Y164" s="305" t="str">
        <x:v>NOT TESTED — COMPANY EVIDENCE REQUIRED</x:v>
      </x:c>
      <x:c r="Z164" s="305" t="str">
        <x:v>https://www.sebi.gov.in/legal/circulars/jan-2026/ease-of-doing-investment-and-ease-of-doing-business-doing-away-with-requirement-of-issuance-of-letter-of-confirmation-loc-and-to-effect-direct-credit-of-securities-in-dematerialisation-account-o-_99421.html</x:v>
      </x:c>
    </x:row>
    <x:row r="165" ht="50" customHeight="1">
      <x:c r="A165" s="305" t="str">
        <x:v>P1-GAP005|Paras 6.1.1-6.1.4|AP01</x:v>
      </x:c>
      <x:c r="B165" s="305" t="str">
        <x:v>P1-GAP005|Paras 6.1.1-6.1.4</x:v>
      </x:c>
      <x:c r="C165" s="305" t="str">
        <x:v>P1-GAP005</x:v>
      </x:c>
      <x:c r="D165" s="305" t="str">
        <x:v>Paras 6.1.1-6.1.4</x:v>
      </x:c>
      <x:c r="E165" s="305" t="str">
        <x:v>Investor service</x:v>
      </x:c>
      <x:c r="F165" s="305" t="str">
        <x:v>GATE|INVESTOR_SERVICE</x:v>
      </x:c>
      <x:c r="G165" s="305" t="str">
        <x:v>Listed company / RTA</x:v>
      </x:c>
      <x:c r="H165" s="305" t="str">
        <x:v>Confirm that the applicable duty holder has designed and operated controls to satisfy P1-GAP005 Paras 6.1.1-6.1.4: Acknowledge a transmission claim, identify missing documents and confirm when a complete set has been received.</x:v>
      </x:c>
      <x:c r="I165"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Issue acknowledgement, deficiency notice and completeness confirmation. 5) Corroborate external acknowledgement or counterparty evidence where applicable. 6) Record every exception under the linked observation rule.</x:v>
      </x:c>
      <x:c r="J165" s="305" t="str">
        <x:v>Design adequacy + operating effectiveness</x:v>
      </x:c>
      <x:c r="K165" s="305" t="str">
        <x:v>Population reconciliation, inspection, SLA reperformance and case-file sampling</x:v>
      </x:c>
      <x:c r="L165" s="305" t="str">
        <x:v>All triggering events and all resulting approvals, filings, payments, communications or service cases</x:v>
      </x:c>
      <x:c r="M165" s="305" t="str">
        <x:v>Reconcile 100% of the case population; select a risk-based sample covering completed, rejected, aged and exception cases; test 100% of SLA breaches and complaints.</x:v>
      </x:c>
      <x:c r="N165" s="305" t="str">
        <x:v>Promptly during intake</x:v>
      </x:c>
      <x:c r="O165" s="305" t="str">
        <x:v>Investor Services Head / RTA Relationship Owner</x:v>
      </x:c>
      <x:c r="P165" s="305" t="str">
        <x:v>Issuer investor-service team or contracted RTA team</x:v>
      </x:c>
      <x:c r="Q165" s="305" t="str">
        <x:v>Company Secretary / Compliance Officer plus approving Board or committee</x:v>
      </x:c>
      <x:c r="R165" s="305" t="n">
        <x:f>COUNTIF('P3 Evidence Requirements'!$B$5:$B$348,A165)</x:f>
        <x:v>2</x:v>
      </x:c>
      <x:c r="S165" s="305" t="n">
        <x:f>COUNTIF('P3 Observation Rules'!$B$5:$B$176,A165)</x:f>
        <x:v>1</x:v>
      </x:c>
      <x:c r="T165" s="305" t="n">
        <x:f>COUNTIF('P3 Operational Calendar'!$B$5:$B$176,A165)</x:f>
        <x:v>1</x:v>
      </x:c>
      <x:c r="U165" s="305" t="str">
        <x:f>IF(COUNTIF('P2 Atomic Provisions'!$A$5:$A$176,B165)=1,"YES","NO")</x:f>
        <x:v>YES</x:v>
      </x:c>
      <x:c r="V165" s="305" t="str">
        <x:f>IF(COUNTIF($A$5:$A$176,A165)&gt;1,"DUPLICATE","")</x:f>
      </x:c>
      <x:c r="W165" s="305" t="str">
        <x:f>IF(COUNTIF($B$5:$B$176,B165)&gt;1,"DUPLICATE","")</x:f>
      </x:c>
      <x:c r="X165" s="305" t="str">
        <x:v>P3 VALIDATED</x:v>
      </x:c>
      <x:c r="Y165" s="305" t="str">
        <x:v>NOT TESTED — COMPANY EVIDENCE REQUIRED</x:v>
      </x:c>
      <x:c r="Z165" s="305" t="str">
        <x:v>https://www.sebi.gov.in/legal/circulars/jul-2026/ease-of-doing-investment-and-ease-of-doing-business-simplification-and-standardisation-of-the-framework-for-transmission-of-securities_103030.html</x:v>
      </x:c>
    </x:row>
    <x:row r="166" ht="50" customHeight="1">
      <x:c r="A166" s="305" t="str">
        <x:v>P1-GAP005|Quick transmission procedure thresholds|AP01</x:v>
      </x:c>
      <x:c r="B166" s="305" t="str">
        <x:v>P1-GAP005|Quick transmission procedure thresholds</x:v>
      </x:c>
      <x:c r="C166" s="305" t="str">
        <x:v>P1-GAP005</x:v>
      </x:c>
      <x:c r="D166" s="305" t="str">
        <x:v>Quick transmission procedure thresholds</x:v>
      </x:c>
      <x:c r="E166" s="305" t="str">
        <x:v>Investor service</x:v>
      </x:c>
      <x:c r="F166" s="305" t="str">
        <x:v>GATE|INVESTOR_SERVICE</x:v>
      </x:c>
      <x:c r="G166" s="305" t="str">
        <x:v>Listed company / RTA</x:v>
      </x:c>
      <x:c r="H166" s="305" t="str">
        <x:v>Confirm that the applicable duty holder has designed and operated controls to satisfy P1-GAP005 Quick transmission procedure thresholds: Apply the quick transmission procedure where the value is within the prescribed threshold.</x:v>
      </x:c>
      <x:c r="I166"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Calculate value and record the applicable documentation route. 5) Corroborate external acknowledgement or counterparty evidence where applicable. 6) Record every exception under the linked observation rule.</x:v>
      </x:c>
      <x:c r="J166" s="305" t="str">
        <x:v>Design adequacy + operating effectiveness</x:v>
      </x:c>
      <x:c r="K166" s="305" t="str">
        <x:v>Population reconciliation, inspection, SLA reperformance and case-file sampling</x:v>
      </x:c>
      <x:c r="L166" s="305" t="str">
        <x:v>All triggering events and all resulting approvals, filings, payments, communications or service cases</x:v>
      </x:c>
      <x:c r="M166" s="305" t="str">
        <x:v>Reconcile 100% of the case population; select a risk-based sample covering completed, rejected, aged and exception cases; test 100% of SLA breaches and complaints.</x:v>
      </x:c>
      <x:c r="N166" s="305" t="str">
        <x:v>At claim assessment</x:v>
      </x:c>
      <x:c r="O166" s="305" t="str">
        <x:v>Investor Services Head / RTA Relationship Owner</x:v>
      </x:c>
      <x:c r="P166" s="305" t="str">
        <x:v>Issuer investor-service team or contracted RTA team</x:v>
      </x:c>
      <x:c r="Q166" s="305" t="str">
        <x:v>Company Secretary / Compliance Officer or delegated independent reviewer</x:v>
      </x:c>
      <x:c r="R166" s="305" t="n">
        <x:f>COUNTIF('P3 Evidence Requirements'!$B$5:$B$348,A166)</x:f>
        <x:v>2</x:v>
      </x:c>
      <x:c r="S166" s="305" t="n">
        <x:f>COUNTIF('P3 Observation Rules'!$B$5:$B$176,A166)</x:f>
        <x:v>1</x:v>
      </x:c>
      <x:c r="T166" s="305" t="n">
        <x:f>COUNTIF('P3 Operational Calendar'!$B$5:$B$176,A166)</x:f>
        <x:v>1</x:v>
      </x:c>
      <x:c r="U166" s="305" t="str">
        <x:f>IF(COUNTIF('P2 Atomic Provisions'!$A$5:$A$176,B166)=1,"YES","NO")</x:f>
        <x:v>YES</x:v>
      </x:c>
      <x:c r="V166" s="305" t="str">
        <x:f>IF(COUNTIF($A$5:$A$176,A166)&gt;1,"DUPLICATE","")</x:f>
      </x:c>
      <x:c r="W166" s="305" t="str">
        <x:f>IF(COUNTIF($B$5:$B$176,B166)&gt;1,"DUPLICATE","")</x:f>
      </x:c>
      <x:c r="X166" s="305" t="str">
        <x:v>P3 VALIDATED</x:v>
      </x:c>
      <x:c r="Y166" s="305" t="str">
        <x:v>NOT TESTED — COMPANY EVIDENCE REQUIRED</x:v>
      </x:c>
      <x:c r="Z166" s="305" t="str">
        <x:v>https://www.sebi.gov.in/legal/circulars/jul-2026/ease-of-doing-investment-and-ease-of-doing-business-simplification-and-standardisation-of-the-framework-for-transmission-of-securities_103030.html</x:v>
      </x:c>
    </x:row>
    <x:row r="167" ht="50" customHeight="1">
      <x:c r="A167" s="305" t="str">
        <x:v>P1-GAP005|Simplified-documentation thresholds|AP01</x:v>
      </x:c>
      <x:c r="B167" s="305" t="str">
        <x:v>P1-GAP005|Simplified-documentation thresholds</x:v>
      </x:c>
      <x:c r="C167" s="305" t="str">
        <x:v>P1-GAP005</x:v>
      </x:c>
      <x:c r="D167" s="305" t="str">
        <x:v>Simplified-documentation thresholds</x:v>
      </x:c>
      <x:c r="E167" s="305" t="str">
        <x:v>Investor service</x:v>
      </x:c>
      <x:c r="F167" s="305" t="str">
        <x:v>GATE|INVESTOR_SERVICE</x:v>
      </x:c>
      <x:c r="G167" s="305" t="str">
        <x:v>Listed company / RTA</x:v>
      </x:c>
      <x:c r="H167" s="305" t="str">
        <x:v>Confirm that the applicable duty holder has designed and operated controls to satisfy P1-GAP005 Simplified-documentation thresholds: Apply the simplified documentation framework where the value is within the prescribed threshold.</x:v>
      </x:c>
      <x:c r="I167"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Calculate value and issue the correct document checklist. 5) Corroborate external acknowledgement or counterparty evidence where applicable. 6) Record every exception under the linked observation rule.</x:v>
      </x:c>
      <x:c r="J167" s="305" t="str">
        <x:v>Design adequacy + operating effectiveness</x:v>
      </x:c>
      <x:c r="K167" s="305" t="str">
        <x:v>Population reconciliation, inspection, SLA reperformance and case-file sampling</x:v>
      </x:c>
      <x:c r="L167" s="305" t="str">
        <x:v>All triggering events and all resulting approvals, filings, payments, communications or service cases</x:v>
      </x:c>
      <x:c r="M167" s="305" t="str">
        <x:v>Reconcile 100% of the case population; select a risk-based sample covering completed, rejected, aged and exception cases; test 100% of SLA breaches and complaints.</x:v>
      </x:c>
      <x:c r="N167" s="305" t="str">
        <x:v>At claim assessment</x:v>
      </x:c>
      <x:c r="O167" s="305" t="str">
        <x:v>Investor Services Head / RTA Relationship Owner</x:v>
      </x:c>
      <x:c r="P167" s="305" t="str">
        <x:v>Issuer investor-service team or contracted RTA team</x:v>
      </x:c>
      <x:c r="Q167" s="305" t="str">
        <x:v>Company Secretary / Compliance Officer plus approving Board or committee</x:v>
      </x:c>
      <x:c r="R167" s="305" t="n">
        <x:f>COUNTIF('P3 Evidence Requirements'!$B$5:$B$348,A167)</x:f>
        <x:v>2</x:v>
      </x:c>
      <x:c r="S167" s="305" t="n">
        <x:f>COUNTIF('P3 Observation Rules'!$B$5:$B$176,A167)</x:f>
        <x:v>1</x:v>
      </x:c>
      <x:c r="T167" s="305" t="n">
        <x:f>COUNTIF('P3 Operational Calendar'!$B$5:$B$176,A167)</x:f>
        <x:v>1</x:v>
      </x:c>
      <x:c r="U167" s="305" t="str">
        <x:f>IF(COUNTIF('P2 Atomic Provisions'!$A$5:$A$176,B167)=1,"YES","NO")</x:f>
        <x:v>YES</x:v>
      </x:c>
      <x:c r="V167" s="305" t="str">
        <x:f>IF(COUNTIF($A$5:$A$176,A167)&gt;1,"DUPLICATE","")</x:f>
      </x:c>
      <x:c r="W167" s="305" t="str">
        <x:f>IF(COUNTIF($B$5:$B$176,B167)&gt;1,"DUPLICATE","")</x:f>
      </x:c>
      <x:c r="X167" s="305" t="str">
        <x:v>P3 VALIDATED</x:v>
      </x:c>
      <x:c r="Y167" s="305" t="str">
        <x:v>NOT TESTED — COMPANY EVIDENCE REQUIRED</x:v>
      </x:c>
      <x:c r="Z167" s="305" t="str">
        <x:v>https://www.sebi.gov.in/legal/circulars/jul-2026/ease-of-doing-investment-and-ease-of-doing-business-simplification-and-standardisation-of-the-framework-for-transmission-of-securities_103030.html</x:v>
      </x:c>
    </x:row>
    <x:row r="168" ht="50" customHeight="1">
      <x:c r="A168" s="305" t="str">
        <x:v>P1-GAP005|Processing timeline|AP01</x:v>
      </x:c>
      <x:c r="B168" s="305" t="str">
        <x:v>P1-GAP005|Processing timeline</x:v>
      </x:c>
      <x:c r="C168" s="305" t="str">
        <x:v>P1-GAP005</x:v>
      </x:c>
      <x:c r="D168" s="305" t="str">
        <x:v>Processing timeline</x:v>
      </x:c>
      <x:c r="E168" s="305" t="str">
        <x:v>Investor service</x:v>
      </x:c>
      <x:c r="F168" s="305" t="str">
        <x:v>GATE|INVESTOR_SERVICE</x:v>
      </x:c>
      <x:c r="G168" s="305" t="str">
        <x:v>Listed company / RTA</x:v>
      </x:c>
      <x:c r="H168" s="305" t="str">
        <x:v>Confirm that the applicable duty holder has designed and operated controls to satisfy P1-GAP005 Processing timeline: Complete transmission after receipt of complete documents within the prescribed service period.</x:v>
      </x:c>
      <x:c r="I168"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Start SLA clock at completeness and close with evidence. 5) Corroborate external acknowledgement or counterparty evidence where applicable. 6) Record every exception under the linked observation rule.</x:v>
      </x:c>
      <x:c r="J168" s="305" t="str">
        <x:v>Design adequacy + operating effectiveness</x:v>
      </x:c>
      <x:c r="K168" s="305" t="str">
        <x:v>Population reconciliation, inspection, SLA reperformance and case-file sampling</x:v>
      </x:c>
      <x:c r="L168" s="305" t="str">
        <x:v>All triggering events and all resulting approvals, filings, payments, communications or service cases</x:v>
      </x:c>
      <x:c r="M168" s="305" t="str">
        <x:v>Reconcile 100% of the case population; select a risk-based sample covering completed, rejected, aged and exception cases; test 100% of SLA breaches and complaints.</x:v>
      </x:c>
      <x:c r="N168" s="305" t="str">
        <x:v>Within 21 calendar days</x:v>
      </x:c>
      <x:c r="O168" s="305" t="str">
        <x:v>Investor Services Head / RTA Relationship Owner</x:v>
      </x:c>
      <x:c r="P168" s="305" t="str">
        <x:v>Issuer investor-service team or contracted RTA team</x:v>
      </x:c>
      <x:c r="Q168" s="305" t="str">
        <x:v>Company Secretary / Compliance Officer or delegated independent reviewer</x:v>
      </x:c>
      <x:c r="R168" s="305" t="n">
        <x:f>COUNTIF('P3 Evidence Requirements'!$B$5:$B$348,A168)</x:f>
        <x:v>2</x:v>
      </x:c>
      <x:c r="S168" s="305" t="n">
        <x:f>COUNTIF('P3 Observation Rules'!$B$5:$B$176,A168)</x:f>
        <x:v>1</x:v>
      </x:c>
      <x:c r="T168" s="305" t="n">
        <x:f>COUNTIF('P3 Operational Calendar'!$B$5:$B$176,A168)</x:f>
        <x:v>1</x:v>
      </x:c>
      <x:c r="U168" s="305" t="str">
        <x:f>IF(COUNTIF('P2 Atomic Provisions'!$A$5:$A$176,B168)=1,"YES","NO")</x:f>
        <x:v>YES</x:v>
      </x:c>
      <x:c r="V168" s="305" t="str">
        <x:f>IF(COUNTIF($A$5:$A$176,A168)&gt;1,"DUPLICATE","")</x:f>
      </x:c>
      <x:c r="W168" s="305" t="str">
        <x:f>IF(COUNTIF($B$5:$B$176,B168)&gt;1,"DUPLICATE","")</x:f>
      </x:c>
      <x:c r="X168" s="305" t="str">
        <x:v>P3 VALIDATED</x:v>
      </x:c>
      <x:c r="Y168" s="305" t="str">
        <x:v>NOT TESTED — COMPANY EVIDENCE REQUIRED</x:v>
      </x:c>
      <x:c r="Z168" s="305" t="str">
        <x:v>https://www.sebi.gov.in/legal/circulars/jul-2026/ease-of-doing-investment-and-ease-of-doing-business-simplification-and-standardisation-of-the-framework-for-transmission-of-securities_103030.html</x:v>
      </x:c>
    </x:row>
    <x:row r="169" ht="50" customHeight="1">
      <x:c r="A169" s="305" t="str">
        <x:v>P1-GAP005|Delay / rejection reasons|AP01</x:v>
      </x:c>
      <x:c r="B169" s="305" t="str">
        <x:v>P1-GAP005|Delay / rejection reasons</x:v>
      </x:c>
      <x:c r="C169" s="305" t="str">
        <x:v>P1-GAP005</x:v>
      </x:c>
      <x:c r="D169" s="305" t="str">
        <x:v>Delay / rejection reasons</x:v>
      </x:c>
      <x:c r="E169" s="305" t="str">
        <x:v>Investor service</x:v>
      </x:c>
      <x:c r="F169" s="305" t="str">
        <x:v>GATE|INVESTOR_SERVICE</x:v>
      </x:c>
      <x:c r="G169" s="305" t="str">
        <x:v>Listed company / RTA</x:v>
      </x:c>
      <x:c r="H169" s="305" t="str">
        <x:v>Confirm that the applicable duty holder has designed and operated controls to satisfy P1-GAP005 Delay / rejection reasons: Communicate written reasons for delay or rejection of a transmission claim.</x:v>
      </x:c>
      <x:c r="I169"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and issue reasoned communication and retain delivery proof. 5) Corroborate external acknowledgement or counterparty evidence where applicable. 6) Record every exception under the linked observation rule.</x:v>
      </x:c>
      <x:c r="J169" s="305" t="str">
        <x:v>Design adequacy + operating effectiveness</x:v>
      </x:c>
      <x:c r="K169" s="305" t="str">
        <x:v>Population reconciliation, inspection, SLA reperformance and case-file sampling</x:v>
      </x:c>
      <x:c r="L169" s="305" t="str">
        <x:v>All triggering events and all resulting approvals, filings, payments, communications or service cases</x:v>
      </x:c>
      <x:c r="M169" s="305" t="str">
        <x:v>Reconcile 100% of the case population; select a risk-based sample covering completed, rejected, aged and exception cases; test 100% of SLA breaches and complaints.</x:v>
      </x:c>
      <x:c r="N169" s="305" t="str">
        <x:v>When delay/rejection occurs</x:v>
      </x:c>
      <x:c r="O169" s="305" t="str">
        <x:v>Investor Services Head / RTA Relationship Owner</x:v>
      </x:c>
      <x:c r="P169" s="305" t="str">
        <x:v>Issuer investor-service team or contracted RTA team</x:v>
      </x:c>
      <x:c r="Q169" s="305" t="str">
        <x:v>Company Secretary / Compliance Officer plus approving Board or committee</x:v>
      </x:c>
      <x:c r="R169" s="305" t="n">
        <x:f>COUNTIF('P3 Evidence Requirements'!$B$5:$B$348,A169)</x:f>
        <x:v>2</x:v>
      </x:c>
      <x:c r="S169" s="305" t="n">
        <x:f>COUNTIF('P3 Observation Rules'!$B$5:$B$176,A169)</x:f>
        <x:v>1</x:v>
      </x:c>
      <x:c r="T169" s="305" t="n">
        <x:f>COUNTIF('P3 Operational Calendar'!$B$5:$B$176,A169)</x:f>
        <x:v>1</x:v>
      </x:c>
      <x:c r="U169" s="305" t="str">
        <x:f>IF(COUNTIF('P2 Atomic Provisions'!$A$5:$A$176,B169)=1,"YES","NO")</x:f>
        <x:v>YES</x:v>
      </x:c>
      <x:c r="V169" s="305" t="str">
        <x:f>IF(COUNTIF($A$5:$A$176,A169)&gt;1,"DUPLICATE","")</x:f>
      </x:c>
      <x:c r="W169" s="305" t="str">
        <x:f>IF(COUNTIF($B$5:$B$176,B169)&gt;1,"DUPLICATE","")</x:f>
      </x:c>
      <x:c r="X169" s="305" t="str">
        <x:v>P3 VALIDATED</x:v>
      </x:c>
      <x:c r="Y169" s="305" t="str">
        <x:v>NOT TESTED — COMPANY EVIDENCE REQUIRED</x:v>
      </x:c>
      <x:c r="Z169" s="305" t="str">
        <x:v>https://www.sebi.gov.in/legal/circulars/jul-2026/ease-of-doing-investment-and-ease-of-doing-business-simplification-and-standardisation-of-the-framework-for-transmission-of-securities_103030.html</x:v>
      </x:c>
    </x:row>
    <x:row r="170" ht="50" customHeight="1">
      <x:c r="A170" s="305" t="str">
        <x:v>P1-GAP005|Survivorship claim|AP01</x:v>
      </x:c>
      <x:c r="B170" s="305" t="str">
        <x:v>P1-GAP005|Survivorship claim</x:v>
      </x:c>
      <x:c r="C170" s="305" t="str">
        <x:v>P1-GAP005</x:v>
      </x:c>
      <x:c r="D170" s="305" t="str">
        <x:v>Survivorship claim</x:v>
      </x:c>
      <x:c r="E170" s="305" t="str">
        <x:v>Investor service</x:v>
      </x:c>
      <x:c r="F170" s="305" t="str">
        <x:v>GATE|INVESTOR_SERVICE</x:v>
      </x:c>
      <x:c r="G170" s="305" t="str">
        <x:v>Listed company / RTA</x:v>
      </x:c>
      <x:c r="H170" s="305" t="str">
        <x:v>Confirm that the applicable duty holder has designed and operated controls to satisfy P1-GAP005 Survivorship claim: For a valid survivorship claim, require only the death certificate subject to the issuer's articles and the circular conditions.</x:v>
      </x:c>
      <x:c r="I170"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Verify holding mode/articles and avoid excess-document demand. 5) Corroborate external acknowledgement or counterparty evidence where applicable. 6) Record every exception under the linked observation rule.</x:v>
      </x:c>
      <x:c r="J170" s="305" t="str">
        <x:v>Design adequacy + operating effectiveness</x:v>
      </x:c>
      <x:c r="K170" s="305" t="str">
        <x:v>Population reconciliation, inspection, SLA reperformance and case-file sampling</x:v>
      </x:c>
      <x:c r="L170" s="305" t="str">
        <x:v>All triggering events and all resulting approvals, filings, payments, communications or service cases</x:v>
      </x:c>
      <x:c r="M170" s="305" t="str">
        <x:v>Reconcile 100% of the case population; select a risk-based sample covering completed, rejected, aged and exception cases; test 100% of SLA breaches and complaints.</x:v>
      </x:c>
      <x:c r="N170" s="305" t="str">
        <x:v>At claim processing</x:v>
      </x:c>
      <x:c r="O170" s="305" t="str">
        <x:v>Investor Services Head / RTA Relationship Owner</x:v>
      </x:c>
      <x:c r="P170" s="305" t="str">
        <x:v>Issuer investor-service team or contracted RTA team</x:v>
      </x:c>
      <x:c r="Q170" s="305" t="str">
        <x:v>Company Secretary / Compliance Officer plus approving Board or committee</x:v>
      </x:c>
      <x:c r="R170" s="305" t="n">
        <x:f>COUNTIF('P3 Evidence Requirements'!$B$5:$B$348,A170)</x:f>
        <x:v>2</x:v>
      </x:c>
      <x:c r="S170" s="305" t="n">
        <x:f>COUNTIF('P3 Observation Rules'!$B$5:$B$176,A170)</x:f>
        <x:v>1</x:v>
      </x:c>
      <x:c r="T170" s="305" t="n">
        <x:f>COUNTIF('P3 Operational Calendar'!$B$5:$B$176,A170)</x:f>
        <x:v>1</x:v>
      </x:c>
      <x:c r="U170" s="305" t="str">
        <x:f>IF(COUNTIF('P2 Atomic Provisions'!$A$5:$A$176,B170)=1,"YES","NO")</x:f>
        <x:v>YES</x:v>
      </x:c>
      <x:c r="V170" s="305" t="str">
        <x:f>IF(COUNTIF($A$5:$A$176,A170)&gt;1,"DUPLICATE","")</x:f>
      </x:c>
      <x:c r="W170" s="305" t="str">
        <x:f>IF(COUNTIF($B$5:$B$176,B170)&gt;1,"DUPLICATE","")</x:f>
      </x:c>
      <x:c r="X170" s="305" t="str">
        <x:v>P3 VALIDATED</x:v>
      </x:c>
      <x:c r="Y170" s="305" t="str">
        <x:v>NOT TESTED — COMPANY EVIDENCE REQUIRED</x:v>
      </x:c>
      <x:c r="Z170" s="305" t="str">
        <x:v>https://www.sebi.gov.in/legal/circulars/jul-2026/ease-of-doing-investment-and-ease-of-doing-business-simplification-and-standardisation-of-the-framework-for-transmission-of-securities_103030.html</x:v>
      </x:c>
    </x:row>
    <x:row r="171" ht="50" customHeight="1">
      <x:c r="A171" s="305" t="str">
        <x:v>P1-GAP005|Physical-to-demat credit|AP01</x:v>
      </x:c>
      <x:c r="B171" s="305" t="str">
        <x:v>P1-GAP005|Physical-to-demat credit</x:v>
      </x:c>
      <x:c r="C171" s="305" t="str">
        <x:v>P1-GAP005</x:v>
      </x:c>
      <x:c r="D171" s="305" t="str">
        <x:v>Physical-to-demat credit</x:v>
      </x:c>
      <x:c r="E171" s="305" t="str">
        <x:v>Investor service</x:v>
      </x:c>
      <x:c r="F171" s="305" t="str">
        <x:v>GATE|INVESTOR_SERVICE</x:v>
      </x:c>
      <x:c r="G171" s="305" t="str">
        <x:v>Listed company / RTA</x:v>
      </x:c>
      <x:c r="H171" s="305" t="str">
        <x:v>Confirm that the applicable duty holder has designed and operated controls to satisfy P1-GAP005 Physical-to-demat credit: Complete transmission of physical securities through direct credit to the claimant's demat account.</x:v>
      </x:c>
      <x:c r="I171"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demat details and reconcile direct credit. 5) Corroborate external acknowledgement or counterparty evidence where applicable. 6) Record every exception under the linked observation rule.</x:v>
      </x:c>
      <x:c r="J171" s="305" t="str">
        <x:v>Design adequacy + operating effectiveness</x:v>
      </x:c>
      <x:c r="K171" s="305" t="str">
        <x:v>Population reconciliation, inspection, SLA reperformance and case-file sampling</x:v>
      </x:c>
      <x:c r="L171" s="305" t="str">
        <x:v>All triggering events and all resulting approvals, filings, payments, communications or service cases</x:v>
      </x:c>
      <x:c r="M171" s="305" t="str">
        <x:v>Reconcile 100% of the case population; select a risk-based sample covering completed, rejected, aged and exception cases; test 100% of SLA breaches and complaints.</x:v>
      </x:c>
      <x:c r="N171" s="305" t="str">
        <x:v>At transmission completion</x:v>
      </x:c>
      <x:c r="O171" s="305" t="str">
        <x:v>Investor Services Head / RTA Relationship Owner</x:v>
      </x:c>
      <x:c r="P171" s="305" t="str">
        <x:v>Issuer investor-service team or contracted RTA team</x:v>
      </x:c>
      <x:c r="Q171" s="305" t="str">
        <x:v>Company Secretary / Compliance Officer or delegated independent reviewer</x:v>
      </x:c>
      <x:c r="R171" s="305" t="n">
        <x:f>COUNTIF('P3 Evidence Requirements'!$B$5:$B$348,A171)</x:f>
        <x:v>2</x:v>
      </x:c>
      <x:c r="S171" s="305" t="n">
        <x:f>COUNTIF('P3 Observation Rules'!$B$5:$B$176,A171)</x:f>
        <x:v>1</x:v>
      </x:c>
      <x:c r="T171" s="305" t="n">
        <x:f>COUNTIF('P3 Operational Calendar'!$B$5:$B$176,A171)</x:f>
        <x:v>1</x:v>
      </x:c>
      <x:c r="U171" s="305" t="str">
        <x:f>IF(COUNTIF('P2 Atomic Provisions'!$A$5:$A$176,B171)=1,"YES","NO")</x:f>
        <x:v>YES</x:v>
      </x:c>
      <x:c r="V171" s="305" t="str">
        <x:f>IF(COUNTIF($A$5:$A$176,A171)&gt;1,"DUPLICATE","")</x:f>
      </x:c>
      <x:c r="W171" s="305" t="str">
        <x:f>IF(COUNTIF($B$5:$B$176,B171)&gt;1,"DUPLICATE","")</x:f>
      </x:c>
      <x:c r="X171" s="305" t="str">
        <x:v>P3 VALIDATED</x:v>
      </x:c>
      <x:c r="Y171" s="305" t="str">
        <x:v>NOT TESTED — COMPANY EVIDENCE REQUIRED</x:v>
      </x:c>
      <x:c r="Z171" s="305" t="str">
        <x:v>https://www.sebi.gov.in/legal/circulars/jul-2026/ease-of-doing-investment-and-ease-of-doing-business-simplification-and-standardisation-of-the-framework-for-transmission-of-securities_103030.html</x:v>
      </x:c>
    </x:row>
    <x:row r="172" ht="50" customHeight="1">
      <x:c r="A172" s="305" t="str">
        <x:v>P1-GAP005|Implementation reporting|AP01</x:v>
      </x:c>
      <x:c r="B172" s="305" t="str">
        <x:v>P1-GAP005|Implementation reporting</x:v>
      </x:c>
      <x:c r="C172" s="305" t="str">
        <x:v>P1-GAP005</x:v>
      </x:c>
      <x:c r="D172" s="305" t="str">
        <x:v>Implementation reporting</x:v>
      </x:c>
      <x:c r="E172" s="305" t="str">
        <x:v>Investor service</x:v>
      </x:c>
      <x:c r="F172" s="305" t="str">
        <x:v>GATE|INVESTOR_SERVICE</x:v>
      </x:c>
      <x:c r="G172" s="305" t="str">
        <x:v>Listed company / RTA as directed</x:v>
      </x:c>
      <x:c r="H172" s="305" t="str">
        <x:v>Confirm that the applicable duty holder has designed and operated controls to satisfy P1-GAP005 Implementation reporting: Submit the prescribed monthly implementation reports to SEBI for the initial reporting period.</x:v>
      </x:c>
      <x:c r="I172"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Compile volumes, aging and outcomes and submit by prescribed channel. 5) Corroborate external acknowledgement or counterparty evidence where applicable. 6) Record every exception under the linked observation rule.</x:v>
      </x:c>
      <x:c r="J172" s="305" t="str">
        <x:v>Design adequacy + operating effectiveness</x:v>
      </x:c>
      <x:c r="K172" s="305" t="str">
        <x:v>Population reconciliation, inspection, SLA reperformance and case-file sampling</x:v>
      </x:c>
      <x:c r="L172" s="305" t="str">
        <x:v>All eligible cases and every scheduled publicity/reporting milestone during the programme window</x:v>
      </x:c>
      <x:c r="M172" s="305" t="str">
        <x:v>Reconcile 100% of the case population; select a risk-based sample covering completed, rejected, aged and exception cases; test 100% of SLA breaches and complaints.</x:v>
      </x:c>
      <x:c r="N172" s="305" t="str">
        <x:v>Monthly for six months from effective implementation</x:v>
      </x:c>
      <x:c r="O172" s="305" t="str">
        <x:v>Investor Services Head / RTA Relationship Owner</x:v>
      </x:c>
      <x:c r="P172" s="305" t="str">
        <x:v>Issuer investor-service team or contracted RTA team</x:v>
      </x:c>
      <x:c r="Q172" s="305" t="str">
        <x:v>Company Secretary / Compliance Officer or delegated independent reviewer</x:v>
      </x:c>
      <x:c r="R172" s="305" t="n">
        <x:f>COUNTIF('P3 Evidence Requirements'!$B$5:$B$348,A172)</x:f>
        <x:v>2</x:v>
      </x:c>
      <x:c r="S172" s="305" t="n">
        <x:f>COUNTIF('P3 Observation Rules'!$B$5:$B$176,A172)</x:f>
        <x:v>1</x:v>
      </x:c>
      <x:c r="T172" s="305" t="n">
        <x:f>COUNTIF('P3 Operational Calendar'!$B$5:$B$176,A172)</x:f>
        <x:v>1</x:v>
      </x:c>
      <x:c r="U172" s="305" t="str">
        <x:f>IF(COUNTIF('P2 Atomic Provisions'!$A$5:$A$176,B172)=1,"YES","NO")</x:f>
        <x:v>YES</x:v>
      </x:c>
      <x:c r="V172" s="305" t="str">
        <x:f>IF(COUNTIF($A$5:$A$176,A172)&gt;1,"DUPLICATE","")</x:f>
      </x:c>
      <x:c r="W172" s="305" t="str">
        <x:f>IF(COUNTIF($B$5:$B$176,B172)&gt;1,"DUPLICATE","")</x:f>
      </x:c>
      <x:c r="X172" s="305" t="str">
        <x:v>P3 VALIDATED</x:v>
      </x:c>
      <x:c r="Y172" s="305" t="str">
        <x:v>NOT TESTED — COMPANY EVIDENCE REQUIRED</x:v>
      </x:c>
      <x:c r="Z172" s="305" t="str">
        <x:v>https://www.sebi.gov.in/legal/circulars/jul-2026/ease-of-doing-investment-and-ease-of-doing-business-simplification-and-standardisation-of-the-framework-for-transmission-of-securities_103030.html</x:v>
      </x:c>
    </x:row>
    <x:row r="173" ht="50" customHeight="1">
      <x:c r="A173" s="305" t="str">
        <x:v>CAP-LAW285|SCORES registration/interface|AP01</x:v>
      </x:c>
      <x:c r="B173" s="305" t="str">
        <x:v>CAP-LAW285|SCORES registration/interface</x:v>
      </x:c>
      <x:c r="C173" s="305" t="str">
        <x:v>CAP-LAW285</x:v>
      </x:c>
      <x:c r="D173" s="305" t="str">
        <x:v>SCORES registration/interface</x:v>
      </x:c>
      <x:c r="E173" s="305" t="str">
        <x:v>Grievance redressal</x:v>
      </x:c>
      <x:c r="F173" s="305" t="str">
        <x:v>GATE|INVESTOR_SERVICE</x:v>
      </x:c>
      <x:c r="G173" s="305" t="str">
        <x:v>Listed company</x:v>
      </x:c>
      <x:c r="H173" s="305" t="str">
        <x:v>Confirm that the applicable duty holder has designed and operated controls to satisfy CAP-LAW285 SCORES registration/interface: Maintain the listed entity's active SCORES interface and authorised users.</x:v>
      </x:c>
      <x:c r="I173"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Control access, contact details and daily queue monitoring. 5) Corroborate external acknowledgement or counterparty evidence where applicable. 6) Record every exception under the linked observation rule.</x:v>
      </x:c>
      <x:c r="J173" s="305" t="str">
        <x:v>Design adequacy + operating effectiveness</x:v>
      </x:c>
      <x:c r="K173" s="305" t="str">
        <x:v>Population reconciliation, inspection, SLA reperformance and case-file sampling</x:v>
      </x:c>
      <x:c r="L173" s="305" t="str">
        <x:v>Full control-period population, including all alerts, changes, overrides, breaches and remediation items</x:v>
      </x:c>
      <x:c r="M173" s="305" t="str">
        <x:v>Reconcile 100% of the case population; select a risk-based sample covering completed, rejected, aged and exception cases; test 100% of SLA breaches and complaints.</x:v>
      </x:c>
      <x:c r="N173" s="305" t="str">
        <x:v>Continuous</x:v>
      </x:c>
      <x:c r="O173" s="305" t="str">
        <x:v>Investor Services Head / RTA Relationship Owner</x:v>
      </x:c>
      <x:c r="P173" s="305" t="str">
        <x:v>Issuer investor-service team or contracted RTA team</x:v>
      </x:c>
      <x:c r="Q173" s="305" t="str">
        <x:v>Company Secretary / Compliance Officer or delegated independent reviewer</x:v>
      </x:c>
      <x:c r="R173" s="305" t="n">
        <x:f>COUNTIF('P3 Evidence Requirements'!$B$5:$B$348,A173)</x:f>
        <x:v>2</x:v>
      </x:c>
      <x:c r="S173" s="305" t="n">
        <x:f>COUNTIF('P3 Observation Rules'!$B$5:$B$176,A173)</x:f>
        <x:v>1</x:v>
      </x:c>
      <x:c r="T173" s="305" t="n">
        <x:f>COUNTIF('P3 Operational Calendar'!$B$5:$B$176,A173)</x:f>
        <x:v>1</x:v>
      </x:c>
      <x:c r="U173" s="305" t="str">
        <x:f>IF(COUNTIF('P2 Atomic Provisions'!$A$5:$A$176,B173)=1,"YES","NO")</x:f>
        <x:v>YES</x:v>
      </x:c>
      <x:c r="V173" s="305" t="str">
        <x:f>IF(COUNTIF($A$5:$A$176,A173)&gt;1,"DUPLICATE","")</x:f>
      </x:c>
      <x:c r="W173" s="305" t="str">
        <x:f>IF(COUNTIF($B$5:$B$176,B173)&gt;1,"DUPLICATE","")</x:f>
      </x:c>
      <x:c r="X173" s="305" t="str">
        <x:v>P3 VALIDATED</x:v>
      </x:c>
      <x:c r="Y173" s="305" t="str">
        <x:v>NOT TESTED — COMPANY EVIDENCE REQUIRED</x:v>
      </x:c>
      <x:c r="Z173" s="305" t="str">
        <x:v>https://scores.sebi.gov.in/</x:v>
      </x:c>
    </x:row>
    <x:row r="174" ht="50" customHeight="1">
      <x:c r="A174" s="305" t="str">
        <x:v>CAP-LAW285|SCORES complaint handling|AP01</x:v>
      </x:c>
      <x:c r="B174" s="305" t="str">
        <x:v>CAP-LAW285|SCORES complaint handling</x:v>
      </x:c>
      <x:c r="C174" s="305" t="str">
        <x:v>CAP-LAW285</x:v>
      </x:c>
      <x:c r="D174" s="305" t="str">
        <x:v>SCORES complaint handling</x:v>
      </x:c>
      <x:c r="E174" s="305" t="str">
        <x:v>Grievance redressal</x:v>
      </x:c>
      <x:c r="F174" s="305" t="str">
        <x:v>GATE|INVESTOR_SERVICE</x:v>
      </x:c>
      <x:c r="G174" s="305" t="str">
        <x:v>Listed company</x:v>
      </x:c>
      <x:c r="H174" s="305" t="str">
        <x:v>Confirm that the applicable duty holder has designed and operated controls to satisfy CAP-LAW285 SCORES complaint handling: Respond to and resolve investor complaints on SCORES within the current process and timeline.</x:v>
      </x:c>
      <x:c r="I174"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Investigate, resolve, upload response and retain evidence. 5) Corroborate external acknowledgement or counterparty evidence where applicable. 6) Record every exception under the linked observation rule.</x:v>
      </x:c>
      <x:c r="J174" s="305" t="str">
        <x:v>Design adequacy + operating effectiveness</x:v>
      </x:c>
      <x:c r="K174" s="305" t="str">
        <x:v>Population reconciliation, inspection, SLA reperformance and case-file sampling</x:v>
      </x:c>
      <x:c r="L174" s="305" t="str">
        <x:v>All triggering events and all resulting approvals, filings, payments, communications or service cases</x:v>
      </x:c>
      <x:c r="M174" s="305" t="str">
        <x:v>Reconcile 100% of the case population; select a risk-based sample covering completed, rejected, aged and exception cases; test 100% of SLA breaches and complaints.</x:v>
      </x:c>
      <x:c r="N174" s="305" t="str">
        <x:v>Per complaint</x:v>
      </x:c>
      <x:c r="O174" s="305" t="str">
        <x:v>Investor Services Head / RTA Relationship Owner</x:v>
      </x:c>
      <x:c r="P174" s="305" t="str">
        <x:v>Issuer investor-service team or contracted RTA team</x:v>
      </x:c>
      <x:c r="Q174" s="305" t="str">
        <x:v>Company Secretary / Compliance Officer or delegated independent reviewer</x:v>
      </x:c>
      <x:c r="R174" s="305" t="n">
        <x:f>COUNTIF('P3 Evidence Requirements'!$B$5:$B$348,A174)</x:f>
        <x:v>2</x:v>
      </x:c>
      <x:c r="S174" s="305" t="n">
        <x:f>COUNTIF('P3 Observation Rules'!$B$5:$B$176,A174)</x:f>
        <x:v>1</x:v>
      </x:c>
      <x:c r="T174" s="305" t="n">
        <x:f>COUNTIF('P3 Operational Calendar'!$B$5:$B$176,A174)</x:f>
        <x:v>1</x:v>
      </x:c>
      <x:c r="U174" s="305" t="str">
        <x:f>IF(COUNTIF('P2 Atomic Provisions'!$A$5:$A$176,B174)=1,"YES","NO")</x:f>
        <x:v>YES</x:v>
      </x:c>
      <x:c r="V174" s="305" t="str">
        <x:f>IF(COUNTIF($A$5:$A$176,A174)&gt;1,"DUPLICATE","")</x:f>
      </x:c>
      <x:c r="W174" s="305" t="str">
        <x:f>IF(COUNTIF($B$5:$B$176,B174)&gt;1,"DUPLICATE","")</x:f>
      </x:c>
      <x:c r="X174" s="305" t="str">
        <x:v>P3 VALIDATED</x:v>
      </x:c>
      <x:c r="Y174" s="305" t="str">
        <x:v>NOT TESTED — COMPANY EVIDENCE REQUIRED</x:v>
      </x:c>
      <x:c r="Z174" s="305" t="str">
        <x:v>https://scores.sebi.gov.in/</x:v>
      </x:c>
    </x:row>
    <x:row r="175" ht="50" customHeight="1">
      <x:c r="A175" s="305" t="str">
        <x:v>CAP-LAW099|ODR participation|AP01</x:v>
      </x:c>
      <x:c r="B175" s="305" t="str">
        <x:v>CAP-LAW099|ODR participation</x:v>
      </x:c>
      <x:c r="C175" s="305" t="str">
        <x:v>CAP-LAW099</x:v>
      </x:c>
      <x:c r="D175" s="305" t="str">
        <x:v>ODR participation</x:v>
      </x:c>
      <x:c r="E175" s="305" t="str">
        <x:v>Dispute resolution</x:v>
      </x:c>
      <x:c r="F175" s="305" t="str">
        <x:v>GATE|INVESTOR_SERVICE</x:v>
      </x:c>
      <x:c r="G175" s="305" t="str">
        <x:v>Listed company / market participant</x:v>
      </x:c>
      <x:c r="H175" s="305" t="str">
        <x:v>Confirm that the applicable duty holder has designed and operated controls to satisfy CAP-LAW099 ODR participation: Participate in the online dispute resolution process when an eligible dispute escalates from the direct/SCORES route.</x:v>
      </x:c>
      <x:c r="I175"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Acknowledge, submit records, attend proceedings and track outcome. 5) Corroborate external acknowledgement or counterparty evidence where applicable. 6) Record every exception under the linked observation rule.</x:v>
      </x:c>
      <x:c r="J175" s="305" t="str">
        <x:v>Design adequacy + operating effectiveness</x:v>
      </x:c>
      <x:c r="K175" s="305" t="str">
        <x:v>Population reconciliation, inspection, SLA reperformance and case-file sampling</x:v>
      </x:c>
      <x:c r="L175" s="305" t="str">
        <x:v>All triggering events and all resulting approvals, filings, payments, communications or service cases</x:v>
      </x:c>
      <x:c r="M175" s="305" t="str">
        <x:v>Reconcile 100% of the case population; select a risk-based sample covering completed, rejected, aged and exception cases; test 100% of SLA breaches and complaints.</x:v>
      </x:c>
      <x:c r="N175" s="305" t="str">
        <x:v>At each ODR stage</x:v>
      </x:c>
      <x:c r="O175" s="305" t="str">
        <x:v>Investor Services Head / RTA Relationship Owner</x:v>
      </x:c>
      <x:c r="P175" s="305" t="str">
        <x:v>Issuer investor-service team or contracted RTA team</x:v>
      </x:c>
      <x:c r="Q175" s="305" t="str">
        <x:v>Company Secretary / Compliance Officer or delegated independent reviewer</x:v>
      </x:c>
      <x:c r="R175" s="305" t="n">
        <x:f>COUNTIF('P3 Evidence Requirements'!$B$5:$B$348,A175)</x:f>
        <x:v>2</x:v>
      </x:c>
      <x:c r="S175" s="305" t="n">
        <x:f>COUNTIF('P3 Observation Rules'!$B$5:$B$176,A175)</x:f>
        <x:v>1</x:v>
      </x:c>
      <x:c r="T175" s="305" t="n">
        <x:f>COUNTIF('P3 Operational Calendar'!$B$5:$B$176,A175)</x:f>
        <x:v>1</x:v>
      </x:c>
      <x:c r="U175" s="305" t="str">
        <x:f>IF(COUNTIF('P2 Atomic Provisions'!$A$5:$A$176,B175)=1,"YES","NO")</x:f>
        <x:v>YES</x:v>
      </x:c>
      <x:c r="V175" s="305" t="str">
        <x:f>IF(COUNTIF($A$5:$A$176,A175)&gt;1,"DUPLICATE","")</x:f>
      </x:c>
      <x:c r="W175" s="305" t="str">
        <x:f>IF(COUNTIF($B$5:$B$176,B175)&gt;1,"DUPLICATE","")</x:f>
      </x:c>
      <x:c r="X175" s="305" t="str">
        <x:v>P3 VALIDATED</x:v>
      </x:c>
      <x:c r="Y175" s="305" t="str">
        <x:v>NOT TESTED — COMPANY EVIDENCE REQUIRED</x:v>
      </x:c>
      <x:c r="Z175" s="305" t="str">
        <x:v>https://www.sebi.gov.in/legal/master-circulars/dec-2023/master-circular-for-online-resolution-of-disputes-in-the-indian-securities-market_80236.html</x:v>
      </x:c>
    </x:row>
    <x:row r="176" ht="50" customHeight="1">
      <x:c r="A176" s="306" t="str">
        <x:v>CAP-LAW099|ODR outcome|AP01</x:v>
      </x:c>
      <x:c r="B176" s="306" t="str">
        <x:v>CAP-LAW099|ODR outcome</x:v>
      </x:c>
      <x:c r="C176" s="306" t="str">
        <x:v>CAP-LAW099</x:v>
      </x:c>
      <x:c r="D176" s="306" t="str">
        <x:v>ODR outcome</x:v>
      </x:c>
      <x:c r="E176" s="306" t="str">
        <x:v>Dispute resolution</x:v>
      </x:c>
      <x:c r="F176" s="306" t="str">
        <x:v>GATE|INVESTOR_SERVICE</x:v>
      </x:c>
      <x:c r="G176" s="306" t="str">
        <x:v>Listed company / market participant</x:v>
      </x:c>
      <x:c r="H176" s="306" t="str">
        <x:v>Confirm that the applicable duty holder has designed and operated controls to satisfy CAP-LAW099 ODR outcome: Implement a binding settlement, award or direction and preserve closure evidence, subject to lawful challenge rights.</x:v>
      </x:c>
      <x:c r="I176" s="306"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performance/challenge decision and document closure. 5) Corroborate external acknowledgement or counterparty evidence where applicable. 6) Record every exception under the linked observation rule.</x:v>
      </x:c>
      <x:c r="J176" s="306" t="str">
        <x:v>Design adequacy + operating effectiveness</x:v>
      </x:c>
      <x:c r="K176" s="306" t="str">
        <x:v>Inspection, population reconciliation, reperformance and external corroboration where available</x:v>
      </x:c>
      <x:c r="L176" s="306" t="str">
        <x:v>All triggering events and all resulting approvals, filings, payments, communications or service cases</x:v>
      </x:c>
      <x:c r="M176" s="306" t="str">
        <x:v>Test 100% of low-volume statutory events; for high-volume operations, reconcile the full population, use a documented risk-based sample, and test every exception.</x:v>
      </x:c>
      <x:c r="N176" s="306" t="str">
        <x:v>Within outcome-specific deadline</x:v>
      </x:c>
      <x:c r="O176" s="306" t="str">
        <x:v>Company Secretary / Records Custodian</x:v>
      </x:c>
      <x:c r="P176" s="306" t="str">
        <x:v>Assigned compliance process team</x:v>
      </x:c>
      <x:c r="Q176" s="306" t="str">
        <x:v>Company Secretary / Compliance Officer or delegated independent reviewer</x:v>
      </x:c>
      <x:c r="R176" s="306" t="n">
        <x:f>COUNTIF('P3 Evidence Requirements'!$B$5:$B$348,A176)</x:f>
        <x:v>2</x:v>
      </x:c>
      <x:c r="S176" s="306" t="n">
        <x:f>COUNTIF('P3 Observation Rules'!$B$5:$B$176,A176)</x:f>
        <x:v>1</x:v>
      </x:c>
      <x:c r="T176" s="306" t="n">
        <x:f>COUNTIF('P3 Operational Calendar'!$B$5:$B$176,A176)</x:f>
        <x:v>1</x:v>
      </x:c>
      <x:c r="U176" s="306" t="str">
        <x:f>IF(COUNTIF('P2 Atomic Provisions'!$A$5:$A$176,B176)=1,"YES","NO")</x:f>
        <x:v>YES</x:v>
      </x:c>
      <x:c r="V176" s="306" t="str">
        <x:f>IF(COUNTIF($A$5:$A$176,A176)&gt;1,"DUPLICATE","")</x:f>
      </x:c>
      <x:c r="W176" s="306" t="str">
        <x:f>IF(COUNTIF($B$5:$B$176,B176)&gt;1,"DUPLICATE","")</x:f>
      </x:c>
      <x:c r="X176" s="306" t="str">
        <x:v>P3 VALIDATED</x:v>
      </x:c>
      <x:c r="Y176" s="306" t="str">
        <x:v>NOT TESTED — COMPANY EVIDENCE REQUIRED</x:v>
      </x:c>
      <x:c r="Z176" s="306" t="str">
        <x:v>https://www.sebi.gov.in/legal/master-circulars/dec-2023/master-circular-for-online-resolution-of-disputes-in-the-indian-securities-market_80236.html</x:v>
      </x:c>
    </x:row>
  </x:sheetData>
  <x:mergeCells>
    <x:mergeCell ref="A1:Z1"/>
    <x:mergeCell ref="A2:Z2"/>
  </x:mergeCells>
  <x:conditionalFormatting sqref="X5:X176">
    <x:cfRule type="containsText" dxfId="42" priority="1" operator="containsText" text="VALIDATED"/>
  </x:conditionalFormatting>
  <x:conditionalFormatting sqref="Y5:Y176">
    <x:cfRule type="containsText" dxfId="43" priority="2" operator="containsText" text="NOT TESTED"/>
  </x:conditionalFormatting>
  <x:conditionalFormatting sqref="U5:W176">
    <x:cfRule type="containsText" dxfId="44" priority="3" operator="containsText" text="NO"/>
    <x:cfRule type="containsText" dxfId="45" priority="4" operator="containsText" text="DUPLICATE"/>
  </x:conditionalFormatting>
  <x:dataValidations count="2">
    <x:dataValidation type="list" sqref="X5:X176">
      <x:formula1>"P3 VALIDATED,P3 HOLD,P3 EXCLUDED"</x:formula1>
    </x:dataValidation>
    <x:dataValidation type="list" sqref="Y5:Y176">
      <x:formula1>"NOT TESTED — COMPANY EVIDENCE REQUIRED,TESTED — EFFECTIVE,TESTED — EXCEPTION,NOT APPLICABLE — GATE FALSE"</x:formula1>
    </x:dataValidation>
  </x:dataValidations>
  <x:pageMargins left="0.7" right="0.7" top="0.75" bottom="0.75" header="0.3" footer="0.3"/>
  <x:tableParts count="1">
    <x:tablePart xmlns:r="http://schemas.openxmlformats.org/officeDocument/2006/relationships" r:id="Ra133233e0e0646c0"/>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48" hidden="0" customWidth="1"/>
    <x:col min="2" max="2" width="40" hidden="0" customWidth="1"/>
    <x:col min="3" max="3" width="34" hidden="0" customWidth="1"/>
    <x:col min="4" max="4" width="16" hidden="0" customWidth="1"/>
    <x:col min="5" max="5" width="25" hidden="0" customWidth="1"/>
    <x:col min="6" max="6" width="28" hidden="0" customWidth="1"/>
    <x:col min="7" max="7" width="80" hidden="0" customWidth="1"/>
    <x:col min="8" max="8" width="68" hidden="0" customWidth="1"/>
    <x:col min="9" max="9" width="28" hidden="0" customWidth="1"/>
    <x:col min="10" max="10" width="46" hidden="0" customWidth="1"/>
    <x:col min="11" max="11" width="38" hidden="0" customWidth="1"/>
    <x:col min="12" max="12" width="70" hidden="0" customWidth="1"/>
    <x:col min="13" max="13" width="68" hidden="0" customWidth="1"/>
    <x:col min="14" max="14" width="40" hidden="0" customWidth="1"/>
    <x:col min="15" max="15" width="56" hidden="0" customWidth="1"/>
    <x:col min="16" max="16" width="16" hidden="0" customWidth="1"/>
    <x:col min="17" max="17" width="15" hidden="0" customWidth="1"/>
    <x:col min="18" max="18" width="18" hidden="0" customWidth="1"/>
    <x:col min="19" max="19" width="32" hidden="0" customWidth="1"/>
  </x:cols>
  <x:sheetData>
    <x:row r="1" ht="30" customHeight="1">
      <x:c r="A1" s="310" t="str">
        <x:v>P-3 Evidence Requirement Master</x:v>
      </x:c>
      <x:c r="B1" s="310" t="str">
        <x:v>P-3 Evidence Requirement Master</x:v>
      </x:c>
      <x:c r="C1" s="310" t="str">
        <x:v>P-3 Evidence Requirement Master</x:v>
      </x:c>
      <x:c r="D1" s="310" t="str">
        <x:v>P-3 Evidence Requirement Master</x:v>
      </x:c>
      <x:c r="E1" s="310" t="str">
        <x:v>P-3 Evidence Requirement Master</x:v>
      </x:c>
      <x:c r="F1" s="310" t="str">
        <x:v>P-3 Evidence Requirement Master</x:v>
      </x:c>
      <x:c r="G1" s="310" t="str">
        <x:v>P-3 Evidence Requirement Master</x:v>
      </x:c>
      <x:c r="H1" s="310" t="str">
        <x:v>P-3 Evidence Requirement Master</x:v>
      </x:c>
      <x:c r="I1" s="310" t="str">
        <x:v>P-3 Evidence Requirement Master</x:v>
      </x:c>
      <x:c r="J1" s="310" t="str">
        <x:v>P-3 Evidence Requirement Master</x:v>
      </x:c>
      <x:c r="K1" s="310" t="str">
        <x:v>P-3 Evidence Requirement Master</x:v>
      </x:c>
      <x:c r="L1" s="310" t="str">
        <x:v>P-3 Evidence Requirement Master</x:v>
      </x:c>
      <x:c r="M1" s="310" t="str">
        <x:v>P-3 Evidence Requirement Master</x:v>
      </x:c>
      <x:c r="N1" s="310" t="str">
        <x:v>P-3 Evidence Requirement Master</x:v>
      </x:c>
      <x:c r="O1" s="310" t="str">
        <x:v>P-3 Evidence Requirement Master</x:v>
      </x:c>
      <x:c r="P1" s="310" t="str">
        <x:v>P-3 Evidence Requirement Master</x:v>
      </x:c>
      <x:c r="Q1" s="310" t="str">
        <x:v>P-3 Evidence Requirement Master</x:v>
      </x:c>
      <x:c r="R1" s="310" t="str">
        <x:v>P-3 Evidence Requirement Master</x:v>
      </x:c>
      <x:c r="S1" s="310" t="str">
        <x:v>P-3 Evidence Requirement Master</x:v>
      </x:c>
    </x:row>
    <x:row r="2" ht="38" customHeight="1">
      <x:c r="A2" s="314" t="str">
        <x:v>Two complementary evidence requirements per audit procedure: one for control design/applicability and one for operating performance/outcome. These are requirements only; no company evidence has been collected or accepted in P-3.</x:v>
      </x:c>
      <x:c r="B2" s="314" t="str">
        <x:v>Two complementary evidence requirements per audit procedure: one for control design/applicability and one for operating performance/outcome. These are requirements only; no company evidence has been collected or accepted in P-3.</x:v>
      </x:c>
      <x:c r="C2" s="314" t="str">
        <x:v>Two complementary evidence requirements per audit procedure: one for control design/applicability and one for operating performance/outcome. These are requirements only; no company evidence has been collected or accepted in P-3.</x:v>
      </x:c>
      <x:c r="D2" s="314" t="str">
        <x:v>Two complementary evidence requirements per audit procedure: one for control design/applicability and one for operating performance/outcome. These are requirements only; no company evidence has been collected or accepted in P-3.</x:v>
      </x:c>
      <x:c r="E2" s="314" t="str">
        <x:v>Two complementary evidence requirements per audit procedure: one for control design/applicability and one for operating performance/outcome. These are requirements only; no company evidence has been collected or accepted in P-3.</x:v>
      </x:c>
      <x:c r="F2" s="314" t="str">
        <x:v>Two complementary evidence requirements per audit procedure: one for control design/applicability and one for operating performance/outcome. These are requirements only; no company evidence has been collected or accepted in P-3.</x:v>
      </x:c>
      <x:c r="G2" s="314" t="str">
        <x:v>Two complementary evidence requirements per audit procedure: one for control design/applicability and one for operating performance/outcome. These are requirements only; no company evidence has been collected or accepted in P-3.</x:v>
      </x:c>
      <x:c r="H2" s="314" t="str">
        <x:v>Two complementary evidence requirements per audit procedure: one for control design/applicability and one for operating performance/outcome. These are requirements only; no company evidence has been collected or accepted in P-3.</x:v>
      </x:c>
      <x:c r="I2" s="314" t="str">
        <x:v>Two complementary evidence requirements per audit procedure: one for control design/applicability and one for operating performance/outcome. These are requirements only; no company evidence has been collected or accepted in P-3.</x:v>
      </x:c>
      <x:c r="J2" s="314" t="str">
        <x:v>Two complementary evidence requirements per audit procedure: one for control design/applicability and one for operating performance/outcome. These are requirements only; no company evidence has been collected or accepted in P-3.</x:v>
      </x:c>
      <x:c r="K2" s="314" t="str">
        <x:v>Two complementary evidence requirements per audit procedure: one for control design/applicability and one for operating performance/outcome. These are requirements only; no company evidence has been collected or accepted in P-3.</x:v>
      </x:c>
      <x:c r="L2" s="314" t="str">
        <x:v>Two complementary evidence requirements per audit procedure: one for control design/applicability and one for operating performance/outcome. These are requirements only; no company evidence has been collected or accepted in P-3.</x:v>
      </x:c>
      <x:c r="M2" s="314" t="str">
        <x:v>Two complementary evidence requirements per audit procedure: one for control design/applicability and one for operating performance/outcome. These are requirements only; no company evidence has been collected or accepted in P-3.</x:v>
      </x:c>
      <x:c r="N2" s="314" t="str">
        <x:v>Two complementary evidence requirements per audit procedure: one for control design/applicability and one for operating performance/outcome. These are requirements only; no company evidence has been collected or accepted in P-3.</x:v>
      </x:c>
      <x:c r="O2" s="314" t="str">
        <x:v>Two complementary evidence requirements per audit procedure: one for control design/applicability and one for operating performance/outcome. These are requirements only; no company evidence has been collected or accepted in P-3.</x:v>
      </x:c>
      <x:c r="P2" s="314" t="str">
        <x:v>Two complementary evidence requirements per audit procedure: one for control design/applicability and one for operating performance/outcome. These are requirements only; no company evidence has been collected or accepted in P-3.</x:v>
      </x:c>
      <x:c r="Q2" s="314" t="str">
        <x:v>Two complementary evidence requirements per audit procedure: one for control design/applicability and one for operating performance/outcome. These are requirements only; no company evidence has been collected or accepted in P-3.</x:v>
      </x:c>
      <x:c r="R2" s="314" t="str">
        <x:v>Two complementary evidence requirements per audit procedure: one for control design/applicability and one for operating performance/outcome. These are requirements only; no company evidence has been collected or accepted in P-3.</x:v>
      </x:c>
      <x:c r="S2" s="314" t="str">
        <x:v>Two complementary evidence requirements per audit procedure: one for control design/applicability and one for operating performance/outcome. These are requirements only; no company evidence has been collected or accepted in P-3.</x:v>
      </x:c>
    </x:row>
    <x:row r="3" ht="50" customHeight="1"/>
    <x:row r="4" ht="38" customHeight="1">
      <x:c r="A4" s="323" t="str">
        <x:v>Evidence Key</x:v>
      </x:c>
      <x:c r="B4" s="401" t="str">
        <x:v>Procedure Key</x:v>
      </x:c>
      <x:c r="C4" s="401" t="str">
        <x:v>Atomic Key</x:v>
      </x:c>
      <x:c r="D4" s="401" t="str">
        <x:v>Source Law ID</x:v>
      </x:c>
      <x:c r="E4" s="401" t="str">
        <x:v>Provision Reference</x:v>
      </x:c>
      <x:c r="F4" s="401" t="str">
        <x:v>Evidence Role</x:v>
      </x:c>
      <x:c r="G4" s="401" t="str">
        <x:v>Evidence Required</x:v>
      </x:c>
      <x:c r="H4" s="401" t="str">
        <x:v>Minimum Content</x:v>
      </x:c>
      <x:c r="I4" s="401" t="str">
        <x:v>Period / Trigger</x:v>
      </x:c>
      <x:c r="J4" s="401" t="str">
        <x:v>Source / System</x:v>
      </x:c>
      <x:c r="K4" s="401" t="str">
        <x:v>Custodian</x:v>
      </x:c>
      <x:c r="L4" s="401" t="str">
        <x:v>Retention / Preservation Basis</x:v>
      </x:c>
      <x:c r="M4" s="401" t="str">
        <x:v>Authenticity Tests</x:v>
      </x:c>
      <x:c r="N4" s="401" t="str">
        <x:v>Sensitivity</x:v>
      </x:c>
      <x:c r="O4" s="401" t="str">
        <x:v>Official Source URL</x:v>
      </x:c>
      <x:c r="P4" s="401" t="str">
        <x:v>Procedure Exists?</x:v>
      </x:c>
      <x:c r="Q4" s="401" t="str">
        <x:v>Atomic Exists?</x:v>
      </x:c>
      <x:c r="R4" s="401" t="str">
        <x:v>Duplicate Evidence Key</x:v>
      </x:c>
      <x:c r="S4" s="324" t="str">
        <x:v>Collection Status</x:v>
      </x:c>
    </x:row>
    <x:row r="5" ht="50" customHeight="1">
      <x:c r="A5" s="304" t="str">
        <x:v>CAP-LAW003|Rule 19(2)(b)|AP01|E01</x:v>
      </x:c>
      <x:c r="B5" s="304" t="str">
        <x:v>CAP-LAW003|Rule 19(2)(b)|AP01</x:v>
      </x:c>
      <x:c r="C5" s="304" t="str">
        <x:v>CAP-LAW003|Rule 19(2)(b)</x:v>
      </x:c>
      <x:c r="D5" s="304" t="str">
        <x:v>CAP-LAW003</x:v>
      </x:c>
      <x:c r="E5" s="304" t="str">
        <x:v>Rule 19(2)(b)</x:v>
      </x:c>
      <x:c r="F5" s="304" t="str">
        <x:v>Control design / applicability</x:v>
      </x:c>
      <x:c r="G5" s="304" t="str">
        <x:v>Applicability assessment, approved procedure/checklist, responsibility matrix and current regulatory calendar; include evidence that the gate, duty holder, threshold/exemption and timing were assessed for this atomic requirement.</x:v>
      </x:c>
      <x:c r="H5" s="304" t="str">
        <x:v>Current approved artefact; named owner and reviewer; effective date/version; explicit coverage of CAP-LAW003 Rule 19(2)(b); documented gate and exception route.</x:v>
      </x:c>
      <x:c r="I5" s="304" t="str">
        <x:v>Before listing approval</x:v>
      </x:c>
      <x:c r="J5" s="304" t="str">
        <x:v>Controlled compliance repository and originating business system</x:v>
      </x:c>
      <x:c r="K5" s="304" t="str">
        <x:v>Company Secretary / Compliance Officer / Process Owner</x:v>
      </x:c>
      <x:c r="L5" s="304" t="str">
        <x:v>Applicable SEBI source, LODR preservation policy where in scope, Common Corporate Core retention schedule and litigation hold; apply the longest controlling period.</x:v>
      </x:c>
      <x:c r="M5" s="304" t="str">
        <x:v>Verify source system, date/time, preparer, approver, completeness, version, linkage to the population and external acknowledgement where applicable.</x:v>
      </x:c>
      <x:c r="N5" s="304" t="str">
        <x:v>Internal controlled record; public only after authorised filing/publication</x:v>
      </x:c>
      <x:c r="O5" s="304" t="str">
        <x:v>https://www.sebi.gov.in/legal/rules/mar-2026/securities-contracts-regulation-rules-1957-last-amended-on-march-13-2026-_100665.html</x:v>
      </x:c>
      <x:c r="P5" s="304" t="str">
        <x:f>IF(COUNTIF('P3 Audit Procedures'!$A$5:$A$176,B5)=1,"YES","NO")</x:f>
        <x:v>YES</x:v>
      </x:c>
      <x:c r="Q5" s="304" t="str">
        <x:f>IF(COUNTIF('P2 Atomic Provisions'!$A$5:$A$176,C5)=1,"YES","NO")</x:f>
        <x:v>YES</x:v>
      </x:c>
      <x:c r="R5" s="304" t="str">
        <x:f>IF(COUNTIF($A$5:$A$348,A5)&gt;1,"DUPLICATE","")</x:f>
      </x:c>
      <x:c r="S5" s="304" t="str">
        <x:v>REQUIRED — NOT COLLECTED</x:v>
      </x:c>
    </x:row>
    <x:row r="6" ht="50" customHeight="1">
      <x:c r="A6" s="305" t="str">
        <x:v>CAP-LAW003|Rule 19(2)(b)|AP01|E02</x:v>
      </x:c>
      <x:c r="B6" s="305" t="str">
        <x:v>CAP-LAW003|Rule 19(2)(b)|AP01</x:v>
      </x:c>
      <x:c r="C6" s="305" t="str">
        <x:v>CAP-LAW003|Rule 19(2)(b)</x:v>
      </x:c>
      <x:c r="D6" s="305" t="str">
        <x:v>CAP-LAW003</x:v>
      </x:c>
      <x:c r="E6" s="305" t="str">
        <x:v>Rule 19(2)(b)</x:v>
      </x:c>
      <x:c r="F6" s="305" t="str">
        <x:v>Operating performance / outcome</x:v>
      </x:c>
      <x:c r="G6" s="305" t="str">
        <x:v>Complete population, source records, approvals, performance evidence, statutory submission or communication and closure proof; demonstrate complete and timely performance of: Document compliance with the applicable admission conditions.</x:v>
      </x:c>
      <x:c r="H6" s="305" t="str">
        <x:v>Population reference; period/trigger; source inputs; approvals; timestamps; calculations where relevant; filed/delivered output; acknowledgement; exception and closure linkage.</x:v>
      </x:c>
      <x:c r="I6" s="305" t="str">
        <x:v>Before listing approval</x:v>
      </x:c>
      <x:c r="J6" s="305" t="str">
        <x:v>Controlled compliance repository and originating business system</x:v>
      </x:c>
      <x:c r="K6" s="305" t="str">
        <x:v>Company Secretary / Compliance Officer / Process Owner</x:v>
      </x:c>
      <x:c r="L6" s="305" t="str">
        <x:v>Applicable SEBI source, LODR preservation policy where in scope, Common Corporate Core retention schedule and litigation hold; apply the longest controlling period.</x:v>
      </x:c>
      <x:c r="M6" s="305" t="str">
        <x:v>Verify source system, date/time, preparer, approver, completeness, version, linkage to the population and external acknowledgement where applicable.</x:v>
      </x:c>
      <x:c r="N6" s="305" t="str">
        <x:v>Internal controlled record; public only after authorised filing/publication</x:v>
      </x:c>
      <x:c r="O6" s="305" t="str">
        <x:v>https://www.sebi.gov.in/legal/rules/mar-2026/securities-contracts-regulation-rules-1957-last-amended-on-march-13-2026-_100665.html</x:v>
      </x:c>
      <x:c r="P6" s="305" t="str">
        <x:f>IF(COUNTIF('P3 Audit Procedures'!$A$5:$A$176,B6)=1,"YES","NO")</x:f>
        <x:v>YES</x:v>
      </x:c>
      <x:c r="Q6" s="305" t="str">
        <x:f>IF(COUNTIF('P2 Atomic Provisions'!$A$5:$A$176,C6)=1,"YES","NO")</x:f>
        <x:v>YES</x:v>
      </x:c>
      <x:c r="R6" s="305" t="str">
        <x:f>IF(COUNTIF($A$5:$A$348,A6)&gt;1,"DUPLICATE","")</x:f>
      </x:c>
      <x:c r="S6" s="305" t="str">
        <x:v>REQUIRED — NOT COLLECTED</x:v>
      </x:c>
    </x:row>
    <x:row r="7" ht="50" customHeight="1">
      <x:c r="A7" s="305" t="str">
        <x:v>CAP-LAW003|Rule 19A|AP01|E01</x:v>
      </x:c>
      <x:c r="B7" s="305" t="str">
        <x:v>CAP-LAW003|Rule 19A|AP01</x:v>
      </x:c>
      <x:c r="C7" s="305" t="str">
        <x:v>CAP-LAW003|Rule 19A</x:v>
      </x:c>
      <x:c r="D7" s="305" t="str">
        <x:v>CAP-LAW003</x:v>
      </x:c>
      <x:c r="E7" s="305" t="str">
        <x:v>Rule 19A</x:v>
      </x:c>
      <x:c r="F7" s="305" t="str">
        <x:v>Control design / applicability</x:v>
      </x:c>
      <x:c r="G7" s="305" t="str">
        <x:v>Current disclosure/filing checklist, responsibility matrix, materiality or content review control and due-date calendar; include evidence that the gate, duty holder, threshold/exemption and timing were assessed for this atomic requirement.</x:v>
      </x:c>
      <x:c r="H7" s="305" t="str">
        <x:v>Current approved artefact; named owner and reviewer; effective date/version; explicit coverage of CAP-LAW003 Rule 19A; documented gate and exception route.</x:v>
      </x:c>
      <x:c r="I7" s="305" t="str">
        <x:v>Continuous; cure period when triggered</x:v>
      </x:c>
      <x:c r="J7" s="305" t="str">
        <x:v>Disclosure workflow, stock-exchange/SEBI portal and authorised website CMS</x:v>
      </x:c>
      <x:c r="K7" s="305" t="str">
        <x:v>Company Secretary / Compliance Officer</x:v>
      </x:c>
      <x:c r="L7" s="305" t="str">
        <x:v>Applicable SEBI source, LODR preservation policy where in scope, Common Corporate Core retention schedule and litigation hold; apply the longest controlling period.</x:v>
      </x:c>
      <x:c r="M7" s="305" t="str">
        <x:v>Verify source system, date/time, preparer, approver, completeness, version, linkage to the population and external acknowledgement where applicable.</x:v>
      </x:c>
      <x:c r="N7" s="305" t="str">
        <x:v>Internal controlled record; public only after authorised filing/publication</x:v>
      </x:c>
      <x:c r="O7" s="305" t="str">
        <x:v>https://www.sebi.gov.in/legal/rules/mar-2026/securities-contracts-regulation-rules-1957-last-amended-on-march-13-2026-_100665.html</x:v>
      </x:c>
      <x:c r="P7" s="305" t="str">
        <x:f>IF(COUNTIF('P3 Audit Procedures'!$A$5:$A$176,B7)=1,"YES","NO")</x:f>
        <x:v>YES</x:v>
      </x:c>
      <x:c r="Q7" s="305" t="str">
        <x:f>IF(COUNTIF('P2 Atomic Provisions'!$A$5:$A$176,C7)=1,"YES","NO")</x:f>
        <x:v>YES</x:v>
      </x:c>
      <x:c r="R7" s="305" t="str">
        <x:f>IF(COUNTIF($A$5:$A$348,A7)&gt;1,"DUPLICATE","")</x:f>
      </x:c>
      <x:c r="S7" s="305" t="str">
        <x:v>REQUIRED — NOT COLLECTED</x:v>
      </x:c>
    </x:row>
    <x:row r="8" ht="50" customHeight="1">
      <x:c r="A8" s="305" t="str">
        <x:v>CAP-LAW003|Rule 19A|AP01|E02</x:v>
      </x:c>
      <x:c r="B8" s="305" t="str">
        <x:v>CAP-LAW003|Rule 19A|AP01</x:v>
      </x:c>
      <x:c r="C8" s="305" t="str">
        <x:v>CAP-LAW003|Rule 19A</x:v>
      </x:c>
      <x:c r="D8" s="305" t="str">
        <x:v>CAP-LAW003</x:v>
      </x:c>
      <x:c r="E8" s="305" t="str">
        <x:v>Rule 19A</x:v>
      </x:c>
      <x:c r="F8" s="305" t="str">
        <x:v>Operating performance / outcome</x:v>
      </x:c>
      <x:c r="G8" s="305" t="str">
        <x:v>Approved filing/disclosure, supporting source data, review sign-off, exchange/SEBI acknowledgement, website proof and correction trail; demonstrate complete and timely performance of: Monitor public shareholding and execute an approved restoration method when required.</x:v>
      </x:c>
      <x:c r="H8" s="305" t="str">
        <x:v>Population reference; period/trigger; source inputs; approvals; timestamps; calculations where relevant; filed/delivered output; acknowledgement; exception and closure linkage.</x:v>
      </x:c>
      <x:c r="I8" s="305" t="str">
        <x:v>Continuous; cure period when triggered</x:v>
      </x:c>
      <x:c r="J8" s="305" t="str">
        <x:v>Disclosure workflow, stock-exchange/SEBI portal and authorised website CMS</x:v>
      </x:c>
      <x:c r="K8" s="305" t="str">
        <x:v>Company Secretary / Compliance Officer</x:v>
      </x:c>
      <x:c r="L8" s="305" t="str">
        <x:v>Applicable SEBI source, LODR preservation policy where in scope, Common Corporate Core retention schedule and litigation hold; apply the longest controlling period.</x:v>
      </x:c>
      <x:c r="M8" s="305" t="str">
        <x:v>Verify source system, date/time, preparer, approver, completeness, version, linkage to the population and external acknowledgement where applicable.</x:v>
      </x:c>
      <x:c r="N8" s="305" t="str">
        <x:v>Internal controlled record; public only after authorised filing/publication</x:v>
      </x:c>
      <x:c r="O8" s="305" t="str">
        <x:v>https://www.sebi.gov.in/legal/rules/mar-2026/securities-contracts-regulation-rules-1957-last-amended-on-march-13-2026-_100665.html</x:v>
      </x:c>
      <x:c r="P8" s="305" t="str">
        <x:f>IF(COUNTIF('P3 Audit Procedures'!$A$5:$A$176,B8)=1,"YES","NO")</x:f>
        <x:v>YES</x:v>
      </x:c>
      <x:c r="Q8" s="305" t="str">
        <x:f>IF(COUNTIF('P2 Atomic Provisions'!$A$5:$A$176,C8)=1,"YES","NO")</x:f>
        <x:v>YES</x:v>
      </x:c>
      <x:c r="R8" s="305" t="str">
        <x:f>IF(COUNTIF($A$5:$A$348,A8)&gt;1,"DUPLICATE","")</x:f>
      </x:c>
      <x:c r="S8" s="305" t="str">
        <x:v>REQUIRED — NOT COLLECTED</x:v>
      </x:c>
    </x:row>
    <x:row r="9" ht="50" customHeight="1">
      <x:c r="A9" s="305" t="str">
        <x:v>CAP-LAW053|Reg. 5|AP01|E01</x:v>
      </x:c>
      <x:c r="B9" s="305" t="str">
        <x:v>CAP-LAW053|Reg. 5|AP01</x:v>
      </x:c>
      <x:c r="C9" s="305" t="str">
        <x:v>CAP-LAW053|Reg. 5</x:v>
      </x:c>
      <x:c r="D9" s="305" t="str">
        <x:v>CAP-LAW053</x:v>
      </x:c>
      <x:c r="E9" s="305" t="str">
        <x:v>Reg. 5</x:v>
      </x:c>
      <x:c r="F9" s="305" t="str">
        <x:v>Control design / applicability</x:v>
      </x:c>
      <x:c r="G9" s="305" t="str">
        <x:v>Applicability memorandum, approved charter/policy, constitution and delegation records, annual work plan and responsibility matrix; include evidence that the gate, duty holder, threshold/exemption and timing were assessed for this atomic requirement.</x:v>
      </x:c>
      <x:c r="H9" s="305" t="str">
        <x:v>Current approved artefact; named owner and reviewer; effective date/version; explicit coverage of CAP-LAW053 Reg. 5; documented gate and exception route.</x:v>
      </x:c>
      <x:c r="I9" s="305" t="str">
        <x:v>Continuous</x:v>
      </x:c>
      <x:c r="J9" s="305" t="str">
        <x:v>Board portal, secretarial records repository and entity/committee master</x:v>
      </x:c>
      <x:c r="K9" s="305" t="str">
        <x:v>Company Secretary / Board or Committee Secretariat</x:v>
      </x:c>
      <x:c r="L9" s="305" t="str">
        <x:v>Applicable SEBI source, LODR preservation policy where in scope, Common Corporate Core retention schedule and litigation hold; apply the longest controlling period.</x:v>
      </x:c>
      <x:c r="M9" s="305" t="str">
        <x:v>Verify source system, date/time, preparer, approver, completeness, version, linkage to the population and external acknowledgement where applicable.</x:v>
      </x:c>
      <x:c r="N9" s="305" t="str">
        <x:v>Internal controlled record; public only after authorised filing/publication</x:v>
      </x:c>
      <x:c r="O9" s="305" t="str">
        <x:v>https://www.sebi.gov.in/legal/regulations/jul-2026/securities-and-exchange-board-of-india-listing-obligations-and-disclosure-requirements-regulations-2015-last-amended-on-july-14-2026-_102974.html</x:v>
      </x:c>
      <x:c r="P9" s="305" t="str">
        <x:f>IF(COUNTIF('P3 Audit Procedures'!$A$5:$A$176,B9)=1,"YES","NO")</x:f>
        <x:v>YES</x:v>
      </x:c>
      <x:c r="Q9" s="305" t="str">
        <x:f>IF(COUNTIF('P2 Atomic Provisions'!$A$5:$A$176,C9)=1,"YES","NO")</x:f>
        <x:v>YES</x:v>
      </x:c>
      <x:c r="R9" s="305" t="str">
        <x:f>IF(COUNTIF($A$5:$A$348,A9)&gt;1,"DUPLICATE","")</x:f>
      </x:c>
      <x:c r="S9" s="305" t="str">
        <x:v>REQUIRED — NOT COLLECTED</x:v>
      </x:c>
    </x:row>
    <x:row r="10" ht="50" customHeight="1">
      <x:c r="A10" s="305" t="str">
        <x:v>CAP-LAW053|Reg. 5|AP01|E02</x:v>
      </x:c>
      <x:c r="B10" s="305" t="str">
        <x:v>CAP-LAW053|Reg. 5|AP01</x:v>
      </x:c>
      <x:c r="C10" s="305" t="str">
        <x:v>CAP-LAW053|Reg. 5</x:v>
      </x:c>
      <x:c r="D10" s="305" t="str">
        <x:v>CAP-LAW053</x:v>
      </x:c>
      <x:c r="E10" s="305" t="str">
        <x:v>Reg. 5</x:v>
      </x:c>
      <x:c r="F10" s="305" t="str">
        <x:v>Operating performance / outcome</x:v>
      </x:c>
      <x:c r="G10" s="305" t="str">
        <x:v>Notices, agendas, attendance, declarations, approvals, minutes, reports, registers and action-closure tracker; demonstrate complete and timely performance of: Maintain ownership, controls and records for LODR compliance.</x:v>
      </x:c>
      <x:c r="H10" s="305" t="str">
        <x:v>Population reference; period/trigger; source inputs; approvals; timestamps; calculations where relevant; filed/delivered output; acknowledgement; exception and closure linkage.</x:v>
      </x:c>
      <x:c r="I10" s="305" t="str">
        <x:v>Continuous</x:v>
      </x:c>
      <x:c r="J10" s="305" t="str">
        <x:v>Board portal, secretarial records repository and entity/committee master</x:v>
      </x:c>
      <x:c r="K10" s="305" t="str">
        <x:v>Company Secretary / Board or Committee Secretariat</x:v>
      </x:c>
      <x:c r="L10" s="305" t="str">
        <x:v>Applicable SEBI source, LODR preservation policy where in scope, Common Corporate Core retention schedule and litigation hold; apply the longest controlling period.</x:v>
      </x:c>
      <x:c r="M10" s="305" t="str">
        <x:v>Verify source system, date/time, preparer, approver, completeness, version, linkage to the population and external acknowledgement where applicable.</x:v>
      </x:c>
      <x:c r="N10" s="305" t="str">
        <x:v>Internal controlled record; public only after authorised filing/publication</x:v>
      </x:c>
      <x:c r="O10" s="305" t="str">
        <x:v>https://www.sebi.gov.in/legal/regulations/jul-2026/securities-and-exchange-board-of-india-listing-obligations-and-disclosure-requirements-regulations-2015-last-amended-on-july-14-2026-_102974.html</x:v>
      </x:c>
      <x:c r="P10" s="305" t="str">
        <x:f>IF(COUNTIF('P3 Audit Procedures'!$A$5:$A$176,B10)=1,"YES","NO")</x:f>
        <x:v>YES</x:v>
      </x:c>
      <x:c r="Q10" s="305" t="str">
        <x:f>IF(COUNTIF('P2 Atomic Provisions'!$A$5:$A$176,C10)=1,"YES","NO")</x:f>
        <x:v>YES</x:v>
      </x:c>
      <x:c r="R10" s="305" t="str">
        <x:f>IF(COUNTIF($A$5:$A$348,A10)&gt;1,"DUPLICATE","")</x:f>
      </x:c>
      <x:c r="S10" s="305" t="str">
        <x:v>REQUIRED — NOT COLLECTED</x:v>
      </x:c>
    </x:row>
    <x:row r="11" ht="50" customHeight="1">
      <x:c r="A11" s="305" t="str">
        <x:v>CAP-LAW053|Reg. 6|AP01|E01</x:v>
      </x:c>
      <x:c r="B11" s="305" t="str">
        <x:v>CAP-LAW053|Reg. 6|AP01</x:v>
      </x:c>
      <x:c r="C11" s="305" t="str">
        <x:v>CAP-LAW053|Reg. 6</x:v>
      </x:c>
      <x:c r="D11" s="305" t="str">
        <x:v>CAP-LAW053</x:v>
      </x:c>
      <x:c r="E11" s="305" t="str">
        <x:v>Reg. 6</x:v>
      </x:c>
      <x:c r="F11" s="305" t="str">
        <x:v>Control design / applicability</x:v>
      </x:c>
      <x:c r="G11" s="305" t="str">
        <x:v>Applicability memorandum, approved charter/policy, constitution and delegation records, annual work plan and responsibility matrix; include evidence that the gate, duty holder, threshold/exemption and timing were assessed for this atomic requirement.</x:v>
      </x:c>
      <x:c r="H11" s="305" t="str">
        <x:v>Current approved artefact; named owner and reviewer; effective date/version; explicit coverage of CAP-LAW053 Reg. 6; documented gate and exception route.</x:v>
      </x:c>
      <x:c r="I11" s="305" t="str">
        <x:v>Continuous; vacancy/appointment event</x:v>
      </x:c>
      <x:c r="J11" s="305" t="str">
        <x:v>Board portal, secretarial records repository and entity/committee master</x:v>
      </x:c>
      <x:c r="K11" s="305" t="str">
        <x:v>Company Secretary / Board or Committee Secretariat</x:v>
      </x:c>
      <x:c r="L11" s="305" t="str">
        <x:v>Applicable SEBI source, LODR preservation policy where in scope, Common Corporate Core retention schedule and litigation hold; apply the longest controlling period.</x:v>
      </x:c>
      <x:c r="M11" s="305" t="str">
        <x:v>Verify source system, date/time, preparer, approver, completeness, version, linkage to the population and external acknowledgement where applicable.</x:v>
      </x:c>
      <x:c r="N11" s="305" t="str">
        <x:v>Internal controlled record; public only after authorised filing/publication</x:v>
      </x:c>
      <x:c r="O11" s="305" t="str">
        <x:v>https://www.sebi.gov.in/legal/regulations/jul-2026/securities-and-exchange-board-of-india-listing-obligations-and-disclosure-requirements-regulations-2015-last-amended-on-july-14-2026-_102974.html</x:v>
      </x:c>
      <x:c r="P11" s="305" t="str">
        <x:f>IF(COUNTIF('P3 Audit Procedures'!$A$5:$A$176,B11)=1,"YES","NO")</x:f>
        <x:v>YES</x:v>
      </x:c>
      <x:c r="Q11" s="305" t="str">
        <x:f>IF(COUNTIF('P2 Atomic Provisions'!$A$5:$A$176,C11)=1,"YES","NO")</x:f>
        <x:v>YES</x:v>
      </x:c>
      <x:c r="R11" s="305" t="str">
        <x:f>IF(COUNTIF($A$5:$A$348,A11)&gt;1,"DUPLICATE","")</x:f>
      </x:c>
      <x:c r="S11" s="305" t="str">
        <x:v>REQUIRED — NOT COLLECTED</x:v>
      </x:c>
    </x:row>
    <x:row r="12" ht="50" customHeight="1">
      <x:c r="A12" s="305" t="str">
        <x:v>CAP-LAW053|Reg. 6|AP01|E02</x:v>
      </x:c>
      <x:c r="B12" s="305" t="str">
        <x:v>CAP-LAW053|Reg. 6|AP01</x:v>
      </x:c>
      <x:c r="C12" s="305" t="str">
        <x:v>CAP-LAW053|Reg. 6</x:v>
      </x:c>
      <x:c r="D12" s="305" t="str">
        <x:v>CAP-LAW053</x:v>
      </x:c>
      <x:c r="E12" s="305" t="str">
        <x:v>Reg. 6</x:v>
      </x:c>
      <x:c r="F12" s="305" t="str">
        <x:v>Operating performance / outcome</x:v>
      </x:c>
      <x:c r="G12" s="305" t="str">
        <x:v>Notices, agendas, attendance, declarations, approvals, minutes, reports, registers and action-closure tracker; demonstrate complete and timely performance of: Evidence appointment, authority, reporting line and vacancy handling.</x:v>
      </x:c>
      <x:c r="H12" s="305" t="str">
        <x:v>Population reference; period/trigger; source inputs; approvals; timestamps; calculations where relevant; filed/delivered output; acknowledgement; exception and closure linkage.</x:v>
      </x:c>
      <x:c r="I12" s="305" t="str">
        <x:v>Continuous; vacancy/appointment event</x:v>
      </x:c>
      <x:c r="J12" s="305" t="str">
        <x:v>Board portal, secretarial records repository and entity/committee master</x:v>
      </x:c>
      <x:c r="K12" s="305" t="str">
        <x:v>Company Secretary / Board or Committee Secretariat</x:v>
      </x:c>
      <x:c r="L12" s="305" t="str">
        <x:v>Applicable SEBI source, LODR preservation policy where in scope, Common Corporate Core retention schedule and litigation hold; apply the longest controlling period.</x:v>
      </x:c>
      <x:c r="M12" s="305" t="str">
        <x:v>Verify source system, date/time, preparer, approver, completeness, version, linkage to the population and external acknowledgement where applicable.</x:v>
      </x:c>
      <x:c r="N12" s="305" t="str">
        <x:v>Internal controlled record; public only after authorised filing/publication</x:v>
      </x:c>
      <x:c r="O12" s="305" t="str">
        <x:v>https://www.sebi.gov.in/legal/regulations/jul-2026/securities-and-exchange-board-of-india-listing-obligations-and-disclosure-requirements-regulations-2015-last-amended-on-july-14-2026-_102974.html</x:v>
      </x:c>
      <x:c r="P12" s="305" t="str">
        <x:f>IF(COUNTIF('P3 Audit Procedures'!$A$5:$A$176,B12)=1,"YES","NO")</x:f>
        <x:v>YES</x:v>
      </x:c>
      <x:c r="Q12" s="305" t="str">
        <x:f>IF(COUNTIF('P2 Atomic Provisions'!$A$5:$A$176,C12)=1,"YES","NO")</x:f>
        <x:v>YES</x:v>
      </x:c>
      <x:c r="R12" s="305" t="str">
        <x:f>IF(COUNTIF($A$5:$A$348,A12)&gt;1,"DUPLICATE","")</x:f>
      </x:c>
      <x:c r="S12" s="305" t="str">
        <x:v>REQUIRED — NOT COLLECTED</x:v>
      </x:c>
    </x:row>
    <x:row r="13" ht="50" customHeight="1">
      <x:c r="A13" s="305" t="str">
        <x:v>CAP-LAW053|Reg. 7|AP01|E01</x:v>
      </x:c>
      <x:c r="B13" s="305" t="str">
        <x:v>CAP-LAW053|Reg. 7|AP01</x:v>
      </x:c>
      <x:c r="C13" s="305" t="str">
        <x:v>CAP-LAW053|Reg. 7</x:v>
      </x:c>
      <x:c r="D13" s="305" t="str">
        <x:v>CAP-LAW053</x:v>
      </x:c>
      <x:c r="E13" s="305" t="str">
        <x:v>Reg. 7</x:v>
      </x:c>
      <x:c r="F13" s="305" t="str">
        <x:v>Control design / applicability</x:v>
      </x:c>
      <x:c r="G13" s="305" t="str">
        <x:v>Approved investor-service SOP, service-level matrix, issuer/RTA responsibility matrix and current forms/checklists; include evidence that the gate, duty holder, threshold/exemption and timing were assessed for this atomic requirement.</x:v>
      </x:c>
      <x:c r="H13" s="305" t="str">
        <x:v>Current approved artefact; named owner and reviewer; effective date/version; explicit coverage of CAP-LAW053 Reg. 7; documented gate and exception route.</x:v>
      </x:c>
      <x:c r="I13" s="305" t="str">
        <x:v>Continuous; certification as prescribed</x:v>
      </x:c>
      <x:c r="J13" s="305" t="str">
        <x:v>Issuer/RTA service system, SCORES/ODR portal and depository interface</x:v>
      </x:c>
      <x:c r="K13" s="305" t="str">
        <x:v>Investor Services Head / RTA Relationship Owner</x:v>
      </x:c>
      <x:c r="L13" s="305" t="str">
        <x:v>Applicable SEBI source, LODR preservation policy where in scope, Common Corporate Core retention schedule and litigation hold; apply the longest controlling period.</x:v>
      </x:c>
      <x:c r="M13" s="305" t="str">
        <x:v>Verify source system, date/time, preparer, approver, completeness, version, linkage to the population and external acknowledgement where applicable.</x:v>
      </x:c>
      <x:c r="N13" s="305" t="str">
        <x:v>Restricted — may contain personal, trading or unpublished information</x:v>
      </x:c>
      <x:c r="O13" s="305" t="str">
        <x:v>https://www.sebi.gov.in/legal/regulations/jul-2026/securities-and-exchange-board-of-india-listing-obligations-and-disclosure-requirements-regulations-2015-last-amended-on-july-14-2026-_102974.html</x:v>
      </x:c>
      <x:c r="P13" s="305" t="str">
        <x:f>IF(COUNTIF('P3 Audit Procedures'!$A$5:$A$176,B13)=1,"YES","NO")</x:f>
        <x:v>YES</x:v>
      </x:c>
      <x:c r="Q13" s="305" t="str">
        <x:f>IF(COUNTIF('P2 Atomic Provisions'!$A$5:$A$176,C13)=1,"YES","NO")</x:f>
        <x:v>YES</x:v>
      </x:c>
      <x:c r="R13" s="305" t="str">
        <x:f>IF(COUNTIF($A$5:$A$348,A13)&gt;1,"DUPLICATE","")</x:f>
      </x:c>
      <x:c r="S13" s="305" t="str">
        <x:v>REQUIRED — NOT COLLECTED</x:v>
      </x:c>
    </x:row>
    <x:row r="14" ht="50" customHeight="1">
      <x:c r="A14" s="305" t="str">
        <x:v>CAP-LAW053|Reg. 7|AP01|E02</x:v>
      </x:c>
      <x:c r="B14" s="305" t="str">
        <x:v>CAP-LAW053|Reg. 7|AP01</x:v>
      </x:c>
      <x:c r="C14" s="305" t="str">
        <x:v>CAP-LAW053|Reg. 7</x:v>
      </x:c>
      <x:c r="D14" s="305" t="str">
        <x:v>CAP-LAW053</x:v>
      </x:c>
      <x:c r="E14" s="305" t="str">
        <x:v>Reg. 7</x:v>
      </x:c>
      <x:c r="F14" s="305" t="str">
        <x:v>Operating performance / outcome</x:v>
      </x:c>
      <x:c r="G14" s="305" t="str">
        <x:v>Complete request/complaint register, case files, timestamps, deficiency and outcome communications, portal entries and closure acknowledgements; demonstrate complete and timely performance of: Maintain issuer/RTA interface and obtain the required compliance certificate.</x:v>
      </x:c>
      <x:c r="H14" s="305" t="str">
        <x:v>Population reference; period/trigger; source inputs; approvals; timestamps; calculations where relevant; filed/delivered output; acknowledgement; exception and closure linkage.</x:v>
      </x:c>
      <x:c r="I14" s="305" t="str">
        <x:v>Continuous; certification as prescribed</x:v>
      </x:c>
      <x:c r="J14" s="305" t="str">
        <x:v>Issuer/RTA service system, SCORES/ODR portal and depository interface</x:v>
      </x:c>
      <x:c r="K14" s="305" t="str">
        <x:v>Investor Services Head / RTA Relationship Owner</x:v>
      </x:c>
      <x:c r="L14" s="305" t="str">
        <x:v>Applicable SEBI source, LODR preservation policy where in scope, Common Corporate Core retention schedule and litigation hold; apply the longest controlling period.</x:v>
      </x:c>
      <x:c r="M14" s="305" t="str">
        <x:v>Verify source system, date/time, preparer, approver, completeness, version, linkage to the population and external acknowledgement where applicable.</x:v>
      </x:c>
      <x:c r="N14" s="305" t="str">
        <x:v>Restricted — may contain personal, trading or unpublished information</x:v>
      </x:c>
      <x:c r="O14" s="305" t="str">
        <x:v>https://www.sebi.gov.in/legal/regulations/jul-2026/securities-and-exchange-board-of-india-listing-obligations-and-disclosure-requirements-regulations-2015-last-amended-on-july-14-2026-_102974.html</x:v>
      </x:c>
      <x:c r="P14" s="305" t="str">
        <x:f>IF(COUNTIF('P3 Audit Procedures'!$A$5:$A$176,B14)=1,"YES","NO")</x:f>
        <x:v>YES</x:v>
      </x:c>
      <x:c r="Q14" s="305" t="str">
        <x:f>IF(COUNTIF('P2 Atomic Provisions'!$A$5:$A$176,C14)=1,"YES","NO")</x:f>
        <x:v>YES</x:v>
      </x:c>
      <x:c r="R14" s="305" t="str">
        <x:f>IF(COUNTIF($A$5:$A$348,A14)&gt;1,"DUPLICATE","")</x:f>
      </x:c>
      <x:c r="S14" s="305" t="str">
        <x:v>REQUIRED — NOT COLLECTED</x:v>
      </x:c>
    </x:row>
    <x:row r="15" ht="50" customHeight="1">
      <x:c r="A15" s="305" t="str">
        <x:v>CAP-LAW053|Reg. 9|AP01|E01</x:v>
      </x:c>
      <x:c r="B15" s="305" t="str">
        <x:v>CAP-LAW053|Reg. 9|AP01</x:v>
      </x:c>
      <x:c r="C15" s="305" t="str">
        <x:v>CAP-LAW053|Reg. 9</x:v>
      </x:c>
      <x:c r="D15" s="305" t="str">
        <x:v>CAP-LAW053</x:v>
      </x:c>
      <x:c r="E15" s="305" t="str">
        <x:v>Reg. 9</x:v>
      </x:c>
      <x:c r="F15" s="305" t="str">
        <x:v>Control design / applicability</x:v>
      </x:c>
      <x:c r="G15" s="305" t="str">
        <x:v>Approved preservation policy, record taxonomy, retention schedule, access controls and legal-hold procedure; include evidence that the gate, duty holder, threshold/exemption and timing were assessed for this atomic requirement.</x:v>
      </x:c>
      <x:c r="H15" s="305" t="str">
        <x:v>Current approved artefact; named owner and reviewer; effective date/version; explicit coverage of CAP-LAW053 Reg. 9; documented gate and exception route.</x:v>
      </x:c>
      <x:c r="I15" s="305" t="str">
        <x:v>Continuous</x:v>
      </x:c>
      <x:c r="J15" s="305" t="str">
        <x:v>Controlled records repository and archive/backup platform</x:v>
      </x:c>
      <x:c r="K15" s="305" t="str">
        <x:v>Company Secretary / Records Custodian</x:v>
      </x:c>
      <x:c r="L15" s="305" t="str">
        <x:v>Applicable SEBI source, LODR preservation policy where in scope, Common Corporate Core retention schedule and litigation hold; apply the longest controlling period.</x:v>
      </x:c>
      <x:c r="M15" s="305" t="str">
        <x:v>Verify source system, date/time, preparer, approver, completeness, version, linkage to the population and external acknowledgement where applicable.</x:v>
      </x:c>
      <x:c r="N15" s="305" t="str">
        <x:v>Internal controlled record; public only after authorised filing/publication</x:v>
      </x:c>
      <x:c r="O15" s="305" t="str">
        <x:v>https://www.sebi.gov.in/legal/regulations/jul-2026/securities-and-exchange-board-of-india-listing-obligations-and-disclosure-requirements-regulations-2015-last-amended-on-july-14-2026-_102974.html</x:v>
      </x:c>
      <x:c r="P15" s="305" t="str">
        <x:f>IF(COUNTIF('P3 Audit Procedures'!$A$5:$A$176,B15)=1,"YES","NO")</x:f>
        <x:v>YES</x:v>
      </x:c>
      <x:c r="Q15" s="305" t="str">
        <x:f>IF(COUNTIF('P2 Atomic Provisions'!$A$5:$A$176,C15)=1,"YES","NO")</x:f>
        <x:v>YES</x:v>
      </x:c>
      <x:c r="R15" s="305" t="str">
        <x:f>IF(COUNTIF($A$5:$A$348,A15)&gt;1,"DUPLICATE","")</x:f>
      </x:c>
      <x:c r="S15" s="305" t="str">
        <x:v>REQUIRED — NOT COLLECTED</x:v>
      </x:c>
    </x:row>
    <x:row r="16" ht="50" customHeight="1">
      <x:c r="A16" s="305" t="str">
        <x:v>CAP-LAW053|Reg. 9|AP01|E02</x:v>
      </x:c>
      <x:c r="B16" s="305" t="str">
        <x:v>CAP-LAW053|Reg. 9|AP01</x:v>
      </x:c>
      <x:c r="C16" s="305" t="str">
        <x:v>CAP-LAW053|Reg. 9</x:v>
      </x:c>
      <x:c r="D16" s="305" t="str">
        <x:v>CAP-LAW053</x:v>
      </x:c>
      <x:c r="E16" s="305" t="str">
        <x:v>Reg. 9</x:v>
      </x:c>
      <x:c r="F16" s="305" t="str">
        <x:v>Operating performance / outcome</x:v>
      </x:c>
      <x:c r="G16" s="305" t="str">
        <x:v>Record inventory, archive/access logs, disposal approvals, backup or retrieval tests and legal-hold evidence; demonstrate complete and timely performance of: Approve and operate a document-preservation policy.</x:v>
      </x:c>
      <x:c r="H16" s="305" t="str">
        <x:v>Population reference; period/trigger; source inputs; approvals; timestamps; calculations where relevant; filed/delivered output; acknowledgement; exception and closure linkage.</x:v>
      </x:c>
      <x:c r="I16" s="305" t="str">
        <x:v>Continuous</x:v>
      </x:c>
      <x:c r="J16" s="305" t="str">
        <x:v>Controlled records repository and archive/backup platform</x:v>
      </x:c>
      <x:c r="K16" s="305" t="str">
        <x:v>Company Secretary / Records Custodian</x:v>
      </x:c>
      <x:c r="L16" s="305" t="str">
        <x:v>Applicable SEBI source, LODR preservation policy where in scope, Common Corporate Core retention schedule and litigation hold; apply the longest controlling period.</x:v>
      </x:c>
      <x:c r="M16" s="305" t="str">
        <x:v>Verify source system, date/time, preparer, approver, completeness, version, linkage to the population and external acknowledgement where applicable.</x:v>
      </x:c>
      <x:c r="N16" s="305" t="str">
        <x:v>Internal controlled record; public only after authorised filing/publication</x:v>
      </x:c>
      <x:c r="O16" s="305" t="str">
        <x:v>https://www.sebi.gov.in/legal/regulations/jul-2026/securities-and-exchange-board-of-india-listing-obligations-and-disclosure-requirements-regulations-2015-last-amended-on-july-14-2026-_102974.html</x:v>
      </x:c>
      <x:c r="P16" s="305" t="str">
        <x:f>IF(COUNTIF('P3 Audit Procedures'!$A$5:$A$176,B16)=1,"YES","NO")</x:f>
        <x:v>YES</x:v>
      </x:c>
      <x:c r="Q16" s="305" t="str">
        <x:f>IF(COUNTIF('P2 Atomic Provisions'!$A$5:$A$176,C16)=1,"YES","NO")</x:f>
        <x:v>YES</x:v>
      </x:c>
      <x:c r="R16" s="305" t="str">
        <x:f>IF(COUNTIF($A$5:$A$348,A16)&gt;1,"DUPLICATE","")</x:f>
      </x:c>
      <x:c r="S16" s="305" t="str">
        <x:v>REQUIRED — NOT COLLECTED</x:v>
      </x:c>
    </x:row>
    <x:row r="17" ht="50" customHeight="1">
      <x:c r="A17" s="305" t="str">
        <x:v>CAP-LAW053|Reg. 10|AP01|E01</x:v>
      </x:c>
      <x:c r="B17" s="305" t="str">
        <x:v>CAP-LAW053|Reg. 10|AP01</x:v>
      </x:c>
      <x:c r="C17" s="305" t="str">
        <x:v>CAP-LAW053|Reg. 10</x:v>
      </x:c>
      <x:c r="D17" s="305" t="str">
        <x:v>CAP-LAW053</x:v>
      </x:c>
      <x:c r="E17" s="305" t="str">
        <x:v>Reg. 10</x:v>
      </x:c>
      <x:c r="F17" s="305" t="str">
        <x:v>Control design / applicability</x:v>
      </x:c>
      <x:c r="G17" s="305" t="str">
        <x:v>Current disclosure/filing checklist, responsibility matrix, materiality or content review control and due-date calendar; include evidence that the gate, duty holder, threshold/exemption and timing were assessed for this atomic requirement.</x:v>
      </x:c>
      <x:c r="H17" s="305" t="str">
        <x:v>Current approved artefact; named owner and reviewer; effective date/version; explicit coverage of CAP-LAW053 Reg. 10; documented gate and exception route.</x:v>
      </x:c>
      <x:c r="I17" s="305" t="str">
        <x:v>At each filing due date</x:v>
      </x:c>
      <x:c r="J17" s="305" t="str">
        <x:v>Disclosure workflow, stock-exchange/SEBI portal and authorised website CMS</x:v>
      </x:c>
      <x:c r="K17" s="305" t="str">
        <x:v>Company Secretary / Compliance Officer</x:v>
      </x:c>
      <x:c r="L17" s="305" t="str">
        <x:v>Applicable SEBI source, LODR preservation policy where in scope, Common Corporate Core retention schedule and litigation hold; apply the longest controlling period.</x:v>
      </x:c>
      <x:c r="M17" s="305" t="str">
        <x:v>Verify source system, date/time, preparer, approver, completeness, version, linkage to the population and external acknowledgement where applicable.</x:v>
      </x:c>
      <x:c r="N17" s="305" t="str">
        <x:v>Internal controlled record; public only after authorised filing/publication</x:v>
      </x:c>
      <x:c r="O17" s="305" t="str">
        <x:v>https://www.sebi.gov.in/legal/regulations/jul-2026/securities-and-exchange-board-of-india-listing-obligations-and-disclosure-requirements-regulations-2015-last-amended-on-july-14-2026-_102974.html</x:v>
      </x:c>
      <x:c r="P17" s="305" t="str">
        <x:f>IF(COUNTIF('P3 Audit Procedures'!$A$5:$A$176,B17)=1,"YES","NO")</x:f>
        <x:v>YES</x:v>
      </x:c>
      <x:c r="Q17" s="305" t="str">
        <x:f>IF(COUNTIF('P2 Atomic Provisions'!$A$5:$A$176,C17)=1,"YES","NO")</x:f>
        <x:v>YES</x:v>
      </x:c>
      <x:c r="R17" s="305" t="str">
        <x:f>IF(COUNTIF($A$5:$A$348,A17)&gt;1,"DUPLICATE","")</x:f>
      </x:c>
      <x:c r="S17" s="305" t="str">
        <x:v>REQUIRED — NOT COLLECTED</x:v>
      </x:c>
    </x:row>
    <x:row r="18" ht="50" customHeight="1">
      <x:c r="A18" s="305" t="str">
        <x:v>CAP-LAW053|Reg. 10|AP01|E02</x:v>
      </x:c>
      <x:c r="B18" s="305" t="str">
        <x:v>CAP-LAW053|Reg. 10|AP01</x:v>
      </x:c>
      <x:c r="C18" s="305" t="str">
        <x:v>CAP-LAW053|Reg. 10</x:v>
      </x:c>
      <x:c r="D18" s="305" t="str">
        <x:v>CAP-LAW053</x:v>
      </x:c>
      <x:c r="E18" s="305" t="str">
        <x:v>Reg. 10</x:v>
      </x:c>
      <x:c r="F18" s="305" t="str">
        <x:v>Operating performance / outcome</x:v>
      </x:c>
      <x:c r="G18" s="305" t="str">
        <x:v>Approved filing/disclosure, supporting source data, review sign-off, exchange/SEBI acknowledgement, website proof and correction trail; demonstrate complete and timely performance of: Submit through the required electronic channel and retain acknowledgement.</x:v>
      </x:c>
      <x:c r="H18" s="305" t="str">
        <x:v>Population reference; period/trigger; source inputs; approvals; timestamps; calculations where relevant; filed/delivered output; acknowledgement; exception and closure linkage.</x:v>
      </x:c>
      <x:c r="I18" s="305" t="str">
        <x:v>At each filing due date</x:v>
      </x:c>
      <x:c r="J18" s="305" t="str">
        <x:v>Disclosure workflow, stock-exchange/SEBI portal and authorised website CMS</x:v>
      </x:c>
      <x:c r="K18" s="305" t="str">
        <x:v>Company Secretary / Compliance Officer</x:v>
      </x:c>
      <x:c r="L18" s="305" t="str">
        <x:v>Applicable SEBI source, LODR preservation policy where in scope, Common Corporate Core retention schedule and litigation hold; apply the longest controlling period.</x:v>
      </x:c>
      <x:c r="M18" s="305" t="str">
        <x:v>Verify source system, date/time, preparer, approver, completeness, version, linkage to the population and external acknowledgement where applicable.</x:v>
      </x:c>
      <x:c r="N18" s="305" t="str">
        <x:v>Internal controlled record; public only after authorised filing/publication</x:v>
      </x:c>
      <x:c r="O18" s="305" t="str">
        <x:v>https://www.sebi.gov.in/legal/regulations/jul-2026/securities-and-exchange-board-of-india-listing-obligations-and-disclosure-requirements-regulations-2015-last-amended-on-july-14-2026-_102974.html</x:v>
      </x:c>
      <x:c r="P18" s="305" t="str">
        <x:f>IF(COUNTIF('P3 Audit Procedures'!$A$5:$A$176,B18)=1,"YES","NO")</x:f>
        <x:v>YES</x:v>
      </x:c>
      <x:c r="Q18" s="305" t="str">
        <x:f>IF(COUNTIF('P2 Atomic Provisions'!$A$5:$A$176,C18)=1,"YES","NO")</x:f>
        <x:v>YES</x:v>
      </x:c>
      <x:c r="R18" s="305" t="str">
        <x:f>IF(COUNTIF($A$5:$A$348,A18)&gt;1,"DUPLICATE","")</x:f>
      </x:c>
      <x:c r="S18" s="305" t="str">
        <x:v>REQUIRED — NOT COLLECTED</x:v>
      </x:c>
    </x:row>
    <x:row r="19" ht="50" customHeight="1">
      <x:c r="A19" s="305" t="str">
        <x:v>CAP-LAW053|Reg. 12|AP01|E01</x:v>
      </x:c>
      <x:c r="B19" s="305" t="str">
        <x:v>CAP-LAW053|Reg. 12|AP01</x:v>
      </x:c>
      <x:c r="C19" s="305" t="str">
        <x:v>CAP-LAW053|Reg. 12</x:v>
      </x:c>
      <x:c r="D19" s="305" t="str">
        <x:v>CAP-LAW053</x:v>
      </x:c>
      <x:c r="E19" s="305" t="str">
        <x:v>Reg. 12</x:v>
      </x:c>
      <x:c r="F19" s="305" t="str">
        <x:v>Control design / applicability</x:v>
      </x:c>
      <x:c r="G19" s="305" t="str">
        <x:v>Approved payment/control procedure, beneficiary validation, due-date calendar, exception route and reconciliation ownership; include evidence that the gate, duty holder, threshold/exemption and timing were assessed for this atomic requirement.</x:v>
      </x:c>
      <x:c r="H19" s="305" t="str">
        <x:v>Current approved artefact; named owner and reviewer; effective date/version; explicit coverage of CAP-LAW053 Reg. 12; documented gate and exception route.</x:v>
      </x:c>
      <x:c r="I19" s="305" t="str">
        <x:v>At payment event</x:v>
      </x:c>
      <x:c r="J19" s="305" t="str">
        <x:v>ERP/treasury, bank, RTA/depository and exchange records</x:v>
      </x:c>
      <x:c r="K19" s="305" t="str">
        <x:v>Finance or Treasury Head / Company Secretary</x:v>
      </x:c>
      <x:c r="L19" s="305" t="str">
        <x:v>Applicable SEBI source, LODR preservation policy where in scope, Common Corporate Core retention schedule and litigation hold; apply the longest controlling period.</x:v>
      </x:c>
      <x:c r="M19" s="305" t="str">
        <x:v>Verify source system, date/time, preparer, approver, completeness, version, linkage to the population and external acknowledgement where applicable.</x:v>
      </x:c>
      <x:c r="N19" s="305" t="str">
        <x:v>Restricted — may contain personal, trading or unpublished information</x:v>
      </x:c>
      <x:c r="O19" s="305" t="str">
        <x:v>https://www.sebi.gov.in/legal/regulations/jul-2026/securities-and-exchange-board-of-india-listing-obligations-and-disclosure-requirements-regulations-2015-last-amended-on-july-14-2026-_102974.html</x:v>
      </x:c>
      <x:c r="P19" s="305" t="str">
        <x:f>IF(COUNTIF('P3 Audit Procedures'!$A$5:$A$176,B19)=1,"YES","NO")</x:f>
        <x:v>YES</x:v>
      </x:c>
      <x:c r="Q19" s="305" t="str">
        <x:f>IF(COUNTIF('P2 Atomic Provisions'!$A$5:$A$176,C19)=1,"YES","NO")</x:f>
        <x:v>YES</x:v>
      </x:c>
      <x:c r="R19" s="305" t="str">
        <x:f>IF(COUNTIF($A$5:$A$348,A19)&gt;1,"DUPLICATE","")</x:f>
      </x:c>
      <x:c r="S19" s="305" t="str">
        <x:v>REQUIRED — NOT COLLECTED</x:v>
      </x:c>
    </x:row>
    <x:row r="20" ht="50" customHeight="1">
      <x:c r="A20" s="305" t="str">
        <x:v>CAP-LAW053|Reg. 12|AP01|E02</x:v>
      </x:c>
      <x:c r="B20" s="305" t="str">
        <x:v>CAP-LAW053|Reg. 12|AP01</x:v>
      </x:c>
      <x:c r="C20" s="305" t="str">
        <x:v>CAP-LAW053|Reg. 12</x:v>
      </x:c>
      <x:c r="D20" s="305" t="str">
        <x:v>CAP-LAW053</x:v>
      </x:c>
      <x:c r="E20" s="305" t="str">
        <x:v>Reg. 12</x:v>
      </x:c>
      <x:c r="F20" s="305" t="str">
        <x:v>Operating performance / outcome</x:v>
      </x:c>
      <x:c r="G20" s="305" t="str">
        <x:v>Approved payment file, bank proof, beneficiary/holder reconciliation, exception log, transfer confirmation and statutory acknowledgement; demonstrate complete and timely performance of: Pay through permitted electronic modes and document exceptions.</x:v>
      </x:c>
      <x:c r="H20" s="305" t="str">
        <x:v>Population reference; period/trigger; source inputs; approvals; timestamps; calculations where relevant; filed/delivered output; acknowledgement; exception and closure linkage.</x:v>
      </x:c>
      <x:c r="I20" s="305" t="str">
        <x:v>At payment event</x:v>
      </x:c>
      <x:c r="J20" s="305" t="str">
        <x:v>ERP/treasury, bank, RTA/depository and exchange records</x:v>
      </x:c>
      <x:c r="K20" s="305" t="str">
        <x:v>Finance or Treasury Head / Company Secretary</x:v>
      </x:c>
      <x:c r="L20" s="305" t="str">
        <x:v>Applicable SEBI source, LODR preservation policy where in scope, Common Corporate Core retention schedule and litigation hold; apply the longest controlling period.</x:v>
      </x:c>
      <x:c r="M20" s="305" t="str">
        <x:v>Verify source system, date/time, preparer, approver, completeness, version, linkage to the population and external acknowledgement where applicable.</x:v>
      </x:c>
      <x:c r="N20" s="305" t="str">
        <x:v>Restricted — may contain personal, trading or unpublished information</x:v>
      </x:c>
      <x:c r="O20" s="305" t="str">
        <x:v>https://www.sebi.gov.in/legal/regulations/jul-2026/securities-and-exchange-board-of-india-listing-obligations-and-disclosure-requirements-regulations-2015-last-amended-on-july-14-2026-_102974.html</x:v>
      </x:c>
      <x:c r="P20" s="305" t="str">
        <x:f>IF(COUNTIF('P3 Audit Procedures'!$A$5:$A$176,B20)=1,"YES","NO")</x:f>
        <x:v>YES</x:v>
      </x:c>
      <x:c r="Q20" s="305" t="str">
        <x:f>IF(COUNTIF('P2 Atomic Provisions'!$A$5:$A$176,C20)=1,"YES","NO")</x:f>
        <x:v>YES</x:v>
      </x:c>
      <x:c r="R20" s="305" t="str">
        <x:f>IF(COUNTIF($A$5:$A$348,A20)&gt;1,"DUPLICATE","")</x:f>
      </x:c>
      <x:c r="S20" s="305" t="str">
        <x:v>REQUIRED — NOT COLLECTED</x:v>
      </x:c>
    </x:row>
    <x:row r="21" ht="50" customHeight="1">
      <x:c r="A21" s="305" t="str">
        <x:v>CAP-LAW053|Reg. 13|AP01|E01</x:v>
      </x:c>
      <x:c r="B21" s="305" t="str">
        <x:v>CAP-LAW053|Reg. 13|AP01</x:v>
      </x:c>
      <x:c r="C21" s="305" t="str">
        <x:v>CAP-LAW053|Reg. 13</x:v>
      </x:c>
      <x:c r="D21" s="305" t="str">
        <x:v>CAP-LAW053</x:v>
      </x:c>
      <x:c r="E21" s="305" t="str">
        <x:v>Reg. 13</x:v>
      </x:c>
      <x:c r="F21" s="305" t="str">
        <x:v>Control design / applicability</x:v>
      </x:c>
      <x:c r="G21" s="305" t="str">
        <x:v>Approved investor-service SOP, service-level matrix, issuer/RTA responsibility matrix and current forms/checklists; include evidence that the gate, duty holder, threshold/exemption and timing were assessed for this atomic requirement.</x:v>
      </x:c>
      <x:c r="H21" s="305" t="str">
        <x:v>Current approved artefact; named owner and reviewer; effective date/version; explicit coverage of CAP-LAW053 Reg. 13; documented gate and exception route.</x:v>
      </x:c>
      <x:c r="I21" s="305" t="str">
        <x:v>Ongoing; periodic reporting</x:v>
      </x:c>
      <x:c r="J21" s="305" t="str">
        <x:v>Issuer/RTA service system, SCORES/ODR portal and depository interface</x:v>
      </x:c>
      <x:c r="K21" s="305" t="str">
        <x:v>Investor Services Head / RTA Relationship Owner</x:v>
      </x:c>
      <x:c r="L21" s="305" t="str">
        <x:v>Applicable SEBI source, LODR preservation policy where in scope, Common Corporate Core retention schedule and litigation hold; apply the longest controlling period.</x:v>
      </x:c>
      <x:c r="M21" s="305" t="str">
        <x:v>Verify source system, date/time, preparer, approver, completeness, version, linkage to the population and external acknowledgement where applicable.</x:v>
      </x:c>
      <x:c r="N21" s="305" t="str">
        <x:v>Restricted — may contain personal, trading or unpublished information</x:v>
      </x:c>
      <x:c r="O21" s="305" t="str">
        <x:v>https://www.sebi.gov.in/legal/regulations/jul-2026/securities-and-exchange-board-of-india-listing-obligations-and-disclosure-requirements-regulations-2015-last-amended-on-july-14-2026-_102974.html</x:v>
      </x:c>
      <x:c r="P21" s="305" t="str">
        <x:f>IF(COUNTIF('P3 Audit Procedures'!$A$5:$A$176,B21)=1,"YES","NO")</x:f>
        <x:v>YES</x:v>
      </x:c>
      <x:c r="Q21" s="305" t="str">
        <x:f>IF(COUNTIF('P2 Atomic Provisions'!$A$5:$A$176,C21)=1,"YES","NO")</x:f>
        <x:v>YES</x:v>
      </x:c>
      <x:c r="R21" s="305" t="str">
        <x:f>IF(COUNTIF($A$5:$A$348,A21)&gt;1,"DUPLICATE","")</x:f>
      </x:c>
      <x:c r="S21" s="305" t="str">
        <x:v>REQUIRED — NOT COLLECTED</x:v>
      </x:c>
    </x:row>
    <x:row r="22" ht="50" customHeight="1">
      <x:c r="A22" s="305" t="str">
        <x:v>CAP-LAW053|Reg. 13|AP01|E02</x:v>
      </x:c>
      <x:c r="B22" s="305" t="str">
        <x:v>CAP-LAW053|Reg. 13|AP01</x:v>
      </x:c>
      <x:c r="C22" s="305" t="str">
        <x:v>CAP-LAW053|Reg. 13</x:v>
      </x:c>
      <x:c r="D22" s="305" t="str">
        <x:v>CAP-LAW053</x:v>
      </x:c>
      <x:c r="E22" s="305" t="str">
        <x:v>Reg. 13</x:v>
      </x:c>
      <x:c r="F22" s="305" t="str">
        <x:v>Operating performance / outcome</x:v>
      </x:c>
      <x:c r="G22" s="305" t="str">
        <x:v>Complete request/complaint register, case files, timestamps, deficiency and outcome communications, portal entries and closure acknowledgements; demonstrate complete and timely performance of: Maintain complaint register, aging, resolution evidence and filed status.</x:v>
      </x:c>
      <x:c r="H22" s="305" t="str">
        <x:v>Population reference; period/trigger; source inputs; approvals; timestamps; calculations where relevant; filed/delivered output; acknowledgement; exception and closure linkage.</x:v>
      </x:c>
      <x:c r="I22" s="305" t="str">
        <x:v>Ongoing; periodic reporting</x:v>
      </x:c>
      <x:c r="J22" s="305" t="str">
        <x:v>Issuer/RTA service system, SCORES/ODR portal and depository interface</x:v>
      </x:c>
      <x:c r="K22" s="305" t="str">
        <x:v>Investor Services Head / RTA Relationship Owner</x:v>
      </x:c>
      <x:c r="L22" s="305" t="str">
        <x:v>Applicable SEBI source, LODR preservation policy where in scope, Common Corporate Core retention schedule and litigation hold; apply the longest controlling period.</x:v>
      </x:c>
      <x:c r="M22" s="305" t="str">
        <x:v>Verify source system, date/time, preparer, approver, completeness, version, linkage to the population and external acknowledgement where applicable.</x:v>
      </x:c>
      <x:c r="N22" s="305" t="str">
        <x:v>Restricted — may contain personal, trading or unpublished information</x:v>
      </x:c>
      <x:c r="O22" s="305" t="str">
        <x:v>https://www.sebi.gov.in/legal/regulations/jul-2026/securities-and-exchange-board-of-india-listing-obligations-and-disclosure-requirements-regulations-2015-last-amended-on-july-14-2026-_102974.html</x:v>
      </x:c>
      <x:c r="P22" s="305" t="str">
        <x:f>IF(COUNTIF('P3 Audit Procedures'!$A$5:$A$176,B22)=1,"YES","NO")</x:f>
        <x:v>YES</x:v>
      </x:c>
      <x:c r="Q22" s="305" t="str">
        <x:f>IF(COUNTIF('P2 Atomic Provisions'!$A$5:$A$176,C22)=1,"YES","NO")</x:f>
        <x:v>YES</x:v>
      </x:c>
      <x:c r="R22" s="305" t="str">
        <x:f>IF(COUNTIF($A$5:$A$348,A22)&gt;1,"DUPLICATE","")</x:f>
      </x:c>
      <x:c r="S22" s="305" t="str">
        <x:v>REQUIRED — NOT COLLECTED</x:v>
      </x:c>
    </x:row>
    <x:row r="23" ht="50" customHeight="1">
      <x:c r="A23" s="305" t="str">
        <x:v>CAP-LAW053|Reg. 14|AP01|E01</x:v>
      </x:c>
      <x:c r="B23" s="305" t="str">
        <x:v>CAP-LAW053|Reg. 14|AP01</x:v>
      </x:c>
      <x:c r="C23" s="305" t="str">
        <x:v>CAP-LAW053|Reg. 14</x:v>
      </x:c>
      <x:c r="D23" s="305" t="str">
        <x:v>CAP-LAW053</x:v>
      </x:c>
      <x:c r="E23" s="305" t="str">
        <x:v>Reg. 14</x:v>
      </x:c>
      <x:c r="F23" s="305" t="str">
        <x:v>Control design / applicability</x:v>
      </x:c>
      <x:c r="G23" s="305" t="str">
        <x:v>Approved payment/control procedure, beneficiary validation, due-date calendar, exception route and reconciliation ownership; include evidence that the gate, duty holder, threshold/exemption and timing were assessed for this atomic requirement.</x:v>
      </x:c>
      <x:c r="H23" s="305" t="str">
        <x:v>Current approved artefact; named owner and reviewer; effective date/version; explicit coverage of CAP-LAW053 Reg. 14; documented gate and exception route.</x:v>
      </x:c>
      <x:c r="I23" s="305" t="str">
        <x:v>Annual</x:v>
      </x:c>
      <x:c r="J23" s="305" t="str">
        <x:v>ERP/treasury, bank, RTA/depository and exchange records</x:v>
      </x:c>
      <x:c r="K23" s="305" t="str">
        <x:v>Finance or Treasury Head / Company Secretary</x:v>
      </x:c>
      <x:c r="L23" s="305" t="str">
        <x:v>Applicable SEBI source, LODR preservation policy where in scope, Common Corporate Core retention schedule and litigation hold; apply the longest controlling period.</x:v>
      </x:c>
      <x:c r="M23" s="305" t="str">
        <x:v>Verify source system, date/time, preparer, approver, completeness, version, linkage to the population and external acknowledgement where applicable.</x:v>
      </x:c>
      <x:c r="N23" s="305" t="str">
        <x:v>Internal controlled record; public only after authorised filing/publication</x:v>
      </x:c>
      <x:c r="O23" s="305" t="str">
        <x:v>https://www.sebi.gov.in/legal/regulations/jul-2026/securities-and-exchange-board-of-india-listing-obligations-and-disclosure-requirements-regulations-2015-last-amended-on-july-14-2026-_102974.html</x:v>
      </x:c>
      <x:c r="P23" s="305" t="str">
        <x:f>IF(COUNTIF('P3 Audit Procedures'!$A$5:$A$176,B23)=1,"YES","NO")</x:f>
        <x:v>YES</x:v>
      </x:c>
      <x:c r="Q23" s="305" t="str">
        <x:f>IF(COUNTIF('P2 Atomic Provisions'!$A$5:$A$176,C23)=1,"YES","NO")</x:f>
        <x:v>YES</x:v>
      </x:c>
      <x:c r="R23" s="305" t="str">
        <x:f>IF(COUNTIF($A$5:$A$348,A23)&gt;1,"DUPLICATE","")</x:f>
      </x:c>
      <x:c r="S23" s="305" t="str">
        <x:v>REQUIRED — NOT COLLECTED</x:v>
      </x:c>
    </x:row>
    <x:row r="24" ht="50" customHeight="1">
      <x:c r="A24" s="305" t="str">
        <x:v>CAP-LAW053|Reg. 14|AP01|E02</x:v>
      </x:c>
      <x:c r="B24" s="305" t="str">
        <x:v>CAP-LAW053|Reg. 14|AP01</x:v>
      </x:c>
      <x:c r="C24" s="305" t="str">
        <x:v>CAP-LAW053|Reg. 14</x:v>
      </x:c>
      <x:c r="D24" s="305" t="str">
        <x:v>CAP-LAW053</x:v>
      </x:c>
      <x:c r="E24" s="305" t="str">
        <x:v>Reg. 14</x:v>
      </x:c>
      <x:c r="F24" s="305" t="str">
        <x:v>Operating performance / outcome</x:v>
      </x:c>
      <x:c r="G24" s="305" t="str">
        <x:v>Approved payment file, bank proof, beneficiary/holder reconciliation, exception log, transfer confirmation and statutory acknowledgement; demonstrate complete and timely performance of: Pay and retain exchange acknowledgement.</x:v>
      </x:c>
      <x:c r="H24" s="305" t="str">
        <x:v>Population reference; period/trigger; source inputs; approvals; timestamps; calculations where relevant; filed/delivered output; acknowledgement; exception and closure linkage.</x:v>
      </x:c>
      <x:c r="I24" s="305" t="str">
        <x:v>Annual</x:v>
      </x:c>
      <x:c r="J24" s="305" t="str">
        <x:v>ERP/treasury, bank, RTA/depository and exchange records</x:v>
      </x:c>
      <x:c r="K24" s="305" t="str">
        <x:v>Finance or Treasury Head / Company Secretary</x:v>
      </x:c>
      <x:c r="L24" s="305" t="str">
        <x:v>Applicable SEBI source, LODR preservation policy where in scope, Common Corporate Core retention schedule and litigation hold; apply the longest controlling period.</x:v>
      </x:c>
      <x:c r="M24" s="305" t="str">
        <x:v>Verify source system, date/time, preparer, approver, completeness, version, linkage to the population and external acknowledgement where applicable.</x:v>
      </x:c>
      <x:c r="N24" s="305" t="str">
        <x:v>Internal controlled record; public only after authorised filing/publication</x:v>
      </x:c>
      <x:c r="O24" s="305" t="str">
        <x:v>https://www.sebi.gov.in/legal/regulations/jul-2026/securities-and-exchange-board-of-india-listing-obligations-and-disclosure-requirements-regulations-2015-last-amended-on-july-14-2026-_102974.html</x:v>
      </x:c>
      <x:c r="P24" s="305" t="str">
        <x:f>IF(COUNTIF('P3 Audit Procedures'!$A$5:$A$176,B24)=1,"YES","NO")</x:f>
        <x:v>YES</x:v>
      </x:c>
      <x:c r="Q24" s="305" t="str">
        <x:f>IF(COUNTIF('P2 Atomic Provisions'!$A$5:$A$176,C24)=1,"YES","NO")</x:f>
        <x:v>YES</x:v>
      </x:c>
      <x:c r="R24" s="305" t="str">
        <x:f>IF(COUNTIF($A$5:$A$348,A24)&gt;1,"DUPLICATE","")</x:f>
      </x:c>
      <x:c r="S24" s="305" t="str">
        <x:v>REQUIRED — NOT COLLECTED</x:v>
      </x:c>
    </x:row>
    <x:row r="25" ht="50" customHeight="1">
      <x:c r="A25" s="305" t="str">
        <x:v>CAP-LAW053|Reg. 15|AP01|E01</x:v>
      </x:c>
      <x:c r="B25" s="305" t="str">
        <x:v>CAP-LAW053|Reg. 15|AP01</x:v>
      </x:c>
      <x:c r="C25" s="305" t="str">
        <x:v>CAP-LAW053|Reg. 15</x:v>
      </x:c>
      <x:c r="D25" s="305" t="str">
        <x:v>CAP-LAW053</x:v>
      </x:c>
      <x:c r="E25" s="305" t="str">
        <x:v>Reg. 15</x:v>
      </x:c>
      <x:c r="F25" s="305" t="str">
        <x:v>Control design / applicability</x:v>
      </x:c>
      <x:c r="G25" s="305" t="str">
        <x:v>Applicability memorandum, approved charter/policy, constitution and delegation records, annual work plan and responsibility matrix; include evidence that the gate, duty holder, threshold/exemption and timing were assessed for this atomic requirement.</x:v>
      </x:c>
      <x:c r="H25" s="305" t="str">
        <x:v>Current approved artefact; named owner and reviewer; effective date/version; explicit coverage of CAP-LAW053 Reg. 15; documented gate and exception route.</x:v>
      </x:c>
      <x:c r="I25" s="305" t="str">
        <x:v>At year start and on relevant change</x:v>
      </x:c>
      <x:c r="J25" s="305" t="str">
        <x:v>Board portal, secretarial records repository and entity/committee master</x:v>
      </x:c>
      <x:c r="K25" s="305" t="str">
        <x:v>Company Secretary / Board or Committee Secretariat</x:v>
      </x:c>
      <x:c r="L25" s="305" t="str">
        <x:v>Applicable SEBI source, LODR preservation policy where in scope, Common Corporate Core retention schedule and litigation hold; apply the longest controlling period.</x:v>
      </x:c>
      <x:c r="M25" s="305" t="str">
        <x:v>Verify source system, date/time, preparer, approver, completeness, version, linkage to the population and external acknowledgement where applicable.</x:v>
      </x:c>
      <x:c r="N25" s="305" t="str">
        <x:v>Internal controlled record; public only after authorised filing/publication</x:v>
      </x:c>
      <x:c r="O25" s="305" t="str">
        <x:v>https://www.sebi.gov.in/legal/regulations/jul-2026/securities-and-exchange-board-of-india-listing-obligations-and-disclosure-requirements-regulations-2015-last-amended-on-july-14-2026-_102974.html</x:v>
      </x:c>
      <x:c r="P25" s="305" t="str">
        <x:f>IF(COUNTIF('P3 Audit Procedures'!$A$5:$A$176,B25)=1,"YES","NO")</x:f>
        <x:v>YES</x:v>
      </x:c>
      <x:c r="Q25" s="305" t="str">
        <x:f>IF(COUNTIF('P2 Atomic Provisions'!$A$5:$A$176,C25)=1,"YES","NO")</x:f>
        <x:v>YES</x:v>
      </x:c>
      <x:c r="R25" s="305" t="str">
        <x:f>IF(COUNTIF($A$5:$A$348,A25)&gt;1,"DUPLICATE","")</x:f>
      </x:c>
      <x:c r="S25" s="305" t="str">
        <x:v>REQUIRED — NOT COLLECTED</x:v>
      </x:c>
    </x:row>
    <x:row r="26" ht="50" customHeight="1">
      <x:c r="A26" s="305" t="str">
        <x:v>CAP-LAW053|Reg. 15|AP01|E02</x:v>
      </x:c>
      <x:c r="B26" s="305" t="str">
        <x:v>CAP-LAW053|Reg. 15|AP01</x:v>
      </x:c>
      <x:c r="C26" s="305" t="str">
        <x:v>CAP-LAW053|Reg. 15</x:v>
      </x:c>
      <x:c r="D26" s="305" t="str">
        <x:v>CAP-LAW053</x:v>
      </x:c>
      <x:c r="E26" s="305" t="str">
        <x:v>Reg. 15</x:v>
      </x:c>
      <x:c r="F26" s="305" t="str">
        <x:v>Operating performance / outcome</x:v>
      </x:c>
      <x:c r="G26" s="305" t="str">
        <x:v>Notices, agendas, attendance, declarations, approvals, minutes, reports, registers and action-closure tracker; demonstrate complete and timely performance of: Document the chapter-applicability conclusion and any exemption.</x:v>
      </x:c>
      <x:c r="H26" s="305" t="str">
        <x:v>Population reference; period/trigger; source inputs; approvals; timestamps; calculations where relevant; filed/delivered output; acknowledgement; exception and closure linkage.</x:v>
      </x:c>
      <x:c r="I26" s="305" t="str">
        <x:v>At year start and on relevant change</x:v>
      </x:c>
      <x:c r="J26" s="305" t="str">
        <x:v>Board portal, secretarial records repository and entity/committee master</x:v>
      </x:c>
      <x:c r="K26" s="305" t="str">
        <x:v>Company Secretary / Board or Committee Secretariat</x:v>
      </x:c>
      <x:c r="L26" s="305" t="str">
        <x:v>Applicable SEBI source, LODR preservation policy where in scope, Common Corporate Core retention schedule and litigation hold; apply the longest controlling period.</x:v>
      </x:c>
      <x:c r="M26" s="305" t="str">
        <x:v>Verify source system, date/time, preparer, approver, completeness, version, linkage to the population and external acknowledgement where applicable.</x:v>
      </x:c>
      <x:c r="N26" s="305" t="str">
        <x:v>Internal controlled record; public only after authorised filing/publication</x:v>
      </x:c>
      <x:c r="O26" s="305" t="str">
        <x:v>https://www.sebi.gov.in/legal/regulations/jul-2026/securities-and-exchange-board-of-india-listing-obligations-and-disclosure-requirements-regulations-2015-last-amended-on-july-14-2026-_102974.html</x:v>
      </x:c>
      <x:c r="P26" s="305" t="str">
        <x:f>IF(COUNTIF('P3 Audit Procedures'!$A$5:$A$176,B26)=1,"YES","NO")</x:f>
        <x:v>YES</x:v>
      </x:c>
      <x:c r="Q26" s="305" t="str">
        <x:f>IF(COUNTIF('P2 Atomic Provisions'!$A$5:$A$176,C26)=1,"YES","NO")</x:f>
        <x:v>YES</x:v>
      </x:c>
      <x:c r="R26" s="305" t="str">
        <x:f>IF(COUNTIF($A$5:$A$348,A26)&gt;1,"DUPLICATE","")</x:f>
      </x:c>
      <x:c r="S26" s="305" t="str">
        <x:v>REQUIRED — NOT COLLECTED</x:v>
      </x:c>
    </x:row>
    <x:row r="27" ht="50" customHeight="1">
      <x:c r="A27" s="305" t="str">
        <x:v>CAP-LAW053|Reg. 17(1)-(2)|AP01|E01</x:v>
      </x:c>
      <x:c r="B27" s="305" t="str">
        <x:v>CAP-LAW053|Reg. 17(1)-(2)|AP01</x:v>
      </x:c>
      <x:c r="C27" s="305" t="str">
        <x:v>CAP-LAW053|Reg. 17(1)-(2)</x:v>
      </x:c>
      <x:c r="D27" s="305" t="str">
        <x:v>CAP-LAW053</x:v>
      </x:c>
      <x:c r="E27" s="305" t="str">
        <x:v>Reg. 17(1)-(2)</x:v>
      </x:c>
      <x:c r="F27" s="305" t="str">
        <x:v>Control design / applicability</x:v>
      </x:c>
      <x:c r="G27" s="305" t="str">
        <x:v>Applicability memorandum, approved charter/policy, constitution and delegation records, annual work plan and responsibility matrix; include evidence that the gate, duty holder, threshold/exemption and timing were assessed for this atomic requirement.</x:v>
      </x:c>
      <x:c r="H27" s="305" t="str">
        <x:v>Current approved artefact; named owner and reviewer; effective date/version; explicit coverage of CAP-LAW053 Reg. 17(1)-(2); documented gate and exception route.</x:v>
      </x:c>
      <x:c r="I27" s="305" t="str">
        <x:v>Continuous; meetings as prescribed</x:v>
      </x:c>
      <x:c r="J27" s="305" t="str">
        <x:v>Board portal, secretarial records repository and entity/committee master</x:v>
      </x:c>
      <x:c r="K27" s="305" t="str">
        <x:v>Company Secretary / Board or Committee Secretariat</x:v>
      </x:c>
      <x:c r="L27" s="305" t="str">
        <x:v>Applicable SEBI source, LODR preservation policy where in scope, Common Corporate Core retention schedule and litigation hold; apply the longest controlling period.</x:v>
      </x:c>
      <x:c r="M27" s="305" t="str">
        <x:v>Verify source system, date/time, preparer, approver, completeness, version, linkage to the population and external acknowledgement where applicable.</x:v>
      </x:c>
      <x:c r="N27" s="305" t="str">
        <x:v>Confidential until authorised disclosure; retain access trail</x:v>
      </x:c>
      <x:c r="O27" s="305" t="str">
        <x:v>https://www.sebi.gov.in/legal/regulations/jul-2026/securities-and-exchange-board-of-india-listing-obligations-and-disclosure-requirements-regulations-2015-last-amended-on-july-14-2026-_102974.html</x:v>
      </x:c>
      <x:c r="P27" s="305" t="str">
        <x:f>IF(COUNTIF('P3 Audit Procedures'!$A$5:$A$176,B27)=1,"YES","NO")</x:f>
        <x:v>YES</x:v>
      </x:c>
      <x:c r="Q27" s="305" t="str">
        <x:f>IF(COUNTIF('P2 Atomic Provisions'!$A$5:$A$176,C27)=1,"YES","NO")</x:f>
        <x:v>YES</x:v>
      </x:c>
      <x:c r="R27" s="305" t="str">
        <x:f>IF(COUNTIF($A$5:$A$348,A27)&gt;1,"DUPLICATE","")</x:f>
      </x:c>
      <x:c r="S27" s="305" t="str">
        <x:v>REQUIRED — NOT COLLECTED</x:v>
      </x:c>
    </x:row>
    <x:row r="28" ht="50" customHeight="1">
      <x:c r="A28" s="305" t="str">
        <x:v>CAP-LAW053|Reg. 17(1)-(2)|AP01|E02</x:v>
      </x:c>
      <x:c r="B28" s="305" t="str">
        <x:v>CAP-LAW053|Reg. 17(1)-(2)|AP01</x:v>
      </x:c>
      <x:c r="C28" s="305" t="str">
        <x:v>CAP-LAW053|Reg. 17(1)-(2)</x:v>
      </x:c>
      <x:c r="D28" s="305" t="str">
        <x:v>CAP-LAW053</x:v>
      </x:c>
      <x:c r="E28" s="305" t="str">
        <x:v>Reg. 17(1)-(2)</x:v>
      </x:c>
      <x:c r="F28" s="305" t="str">
        <x:v>Operating performance / outcome</x:v>
      </x:c>
      <x:c r="G28" s="305" t="str">
        <x:v>Notices, agendas, attendance, declarations, approvals, minutes, reports, registers and action-closure tracker; demonstrate complete and timely performance of: Monitor composition, vacancies, quorum and meeting cadence.</x:v>
      </x:c>
      <x:c r="H28" s="305" t="str">
        <x:v>Population reference; period/trigger; source inputs; approvals; timestamps; calculations where relevant; filed/delivered output; acknowledgement; exception and closure linkage.</x:v>
      </x:c>
      <x:c r="I28" s="305" t="str">
        <x:v>Continuous; meetings as prescribed</x:v>
      </x:c>
      <x:c r="J28" s="305" t="str">
        <x:v>Board portal, secretarial records repository and entity/committee master</x:v>
      </x:c>
      <x:c r="K28" s="305" t="str">
        <x:v>Company Secretary / Board or Committee Secretariat</x:v>
      </x:c>
      <x:c r="L28" s="305" t="str">
        <x:v>Applicable SEBI source, LODR preservation policy where in scope, Common Corporate Core retention schedule and litigation hold; apply the longest controlling period.</x:v>
      </x:c>
      <x:c r="M28" s="305" t="str">
        <x:v>Verify source system, date/time, preparer, approver, completeness, version, linkage to the population and external acknowledgement where applicable.</x:v>
      </x:c>
      <x:c r="N28" s="305" t="str">
        <x:v>Confidential until authorised disclosure; retain access trail</x:v>
      </x:c>
      <x:c r="O28" s="305" t="str">
        <x:v>https://www.sebi.gov.in/legal/regulations/jul-2026/securities-and-exchange-board-of-india-listing-obligations-and-disclosure-requirements-regulations-2015-last-amended-on-july-14-2026-_102974.html</x:v>
      </x:c>
      <x:c r="P28" s="305" t="str">
        <x:f>IF(COUNTIF('P3 Audit Procedures'!$A$5:$A$176,B28)=1,"YES","NO")</x:f>
        <x:v>YES</x:v>
      </x:c>
      <x:c r="Q28" s="305" t="str">
        <x:f>IF(COUNTIF('P2 Atomic Provisions'!$A$5:$A$176,C28)=1,"YES","NO")</x:f>
        <x:v>YES</x:v>
      </x:c>
      <x:c r="R28" s="305" t="str">
        <x:f>IF(COUNTIF($A$5:$A$348,A28)&gt;1,"DUPLICATE","")</x:f>
      </x:c>
      <x:c r="S28" s="305" t="str">
        <x:v>REQUIRED — NOT COLLECTED</x:v>
      </x:c>
    </x:row>
    <x:row r="29" ht="50" customHeight="1">
      <x:c r="A29" s="305" t="str">
        <x:v>CAP-LAW053|Reg. 17(8)|AP01|E01</x:v>
      </x:c>
      <x:c r="B29" s="305" t="str">
        <x:v>CAP-LAW053|Reg. 17(8)|AP01</x:v>
      </x:c>
      <x:c r="C29" s="305" t="str">
        <x:v>CAP-LAW053|Reg. 17(8)</x:v>
      </x:c>
      <x:c r="D29" s="305" t="str">
        <x:v>CAP-LAW053</x:v>
      </x:c>
      <x:c r="E29" s="305" t="str">
        <x:v>Reg. 17(8)</x:v>
      </x:c>
      <x:c r="F29" s="305" t="str">
        <x:v>Control design / applicability</x:v>
      </x:c>
      <x:c r="G29" s="305" t="str">
        <x:v>Applicability memorandum, approved charter/policy, constitution and delegation records, annual work plan and responsibility matrix; include evidence that the gate, duty holder, threshold/exemption and timing were assessed for this atomic requirement.</x:v>
      </x:c>
      <x:c r="H29" s="305" t="str">
        <x:v>Current approved artefact; named owner and reviewer; effective date/version; explicit coverage of CAP-LAW053 Reg. 17(8); documented gate and exception route.</x:v>
      </x:c>
      <x:c r="I29" s="305" t="str">
        <x:v>Annual / reporting cycle as prescribed</x:v>
      </x:c>
      <x:c r="J29" s="305" t="str">
        <x:v>Board portal, secretarial records repository and entity/committee master</x:v>
      </x:c>
      <x:c r="K29" s="305" t="str">
        <x:v>Company Secretary / Board or Committee Secretariat</x:v>
      </x:c>
      <x:c r="L29" s="305" t="str">
        <x:v>Applicable SEBI source, LODR preservation policy where in scope, Common Corporate Core retention schedule and litigation hold; apply the longest controlling period.</x:v>
      </x:c>
      <x:c r="M29" s="305" t="str">
        <x:v>Verify source system, date/time, preparer, approver, completeness, version, linkage to the population and external acknowledgement where applicable.</x:v>
      </x:c>
      <x:c r="N29" s="305" t="str">
        <x:v>Confidential until authorised disclosure; retain access trail</x:v>
      </x:c>
      <x:c r="O29" s="305" t="str">
        <x:v>https://www.sebi.gov.in/legal/regulations/jul-2026/securities-and-exchange-board-of-india-listing-obligations-and-disclosure-requirements-regulations-2015-last-amended-on-july-14-2026-_102974.html</x:v>
      </x:c>
      <x:c r="P29" s="305" t="str">
        <x:f>IF(COUNTIF('P3 Audit Procedures'!$A$5:$A$176,B29)=1,"YES","NO")</x:f>
        <x:v>YES</x:v>
      </x:c>
      <x:c r="Q29" s="305" t="str">
        <x:f>IF(COUNTIF('P2 Atomic Provisions'!$A$5:$A$176,C29)=1,"YES","NO")</x:f>
        <x:v>YES</x:v>
      </x:c>
      <x:c r="R29" s="305" t="str">
        <x:f>IF(COUNTIF($A$5:$A$348,A29)&gt;1,"DUPLICATE","")</x:f>
      </x:c>
      <x:c r="S29" s="305" t="str">
        <x:v>REQUIRED — NOT COLLECTED</x:v>
      </x:c>
    </x:row>
    <x:row r="30" ht="50" customHeight="1">
      <x:c r="A30" s="305" t="str">
        <x:v>CAP-LAW053|Reg. 17(8)|AP01|E02</x:v>
      </x:c>
      <x:c r="B30" s="305" t="str">
        <x:v>CAP-LAW053|Reg. 17(8)|AP01</x:v>
      </x:c>
      <x:c r="C30" s="305" t="str">
        <x:v>CAP-LAW053|Reg. 17(8)</x:v>
      </x:c>
      <x:c r="D30" s="305" t="str">
        <x:v>CAP-LAW053</x:v>
      </x:c>
      <x:c r="E30" s="305" t="str">
        <x:v>Reg. 17(8)</x:v>
      </x:c>
      <x:c r="F30" s="305" t="str">
        <x:v>Operating performance / outcome</x:v>
      </x:c>
      <x:c r="G30" s="305" t="str">
        <x:v>Notices, agendas, attendance, declarations, approvals, minutes, reports, registers and action-closure tracker; demonstrate complete and timely performance of: Table the signed certification before the board and retain it.</x:v>
      </x:c>
      <x:c r="H30" s="305" t="str">
        <x:v>Population reference; period/trigger; source inputs; approvals; timestamps; calculations where relevant; filed/delivered output; acknowledgement; exception and closure linkage.</x:v>
      </x:c>
      <x:c r="I30" s="305" t="str">
        <x:v>Annual / reporting cycle as prescribed</x:v>
      </x:c>
      <x:c r="J30" s="305" t="str">
        <x:v>Board portal, secretarial records repository and entity/committee master</x:v>
      </x:c>
      <x:c r="K30" s="305" t="str">
        <x:v>Company Secretary / Board or Committee Secretariat</x:v>
      </x:c>
      <x:c r="L30" s="305" t="str">
        <x:v>Applicable SEBI source, LODR preservation policy where in scope, Common Corporate Core retention schedule and litigation hold; apply the longest controlling period.</x:v>
      </x:c>
      <x:c r="M30" s="305" t="str">
        <x:v>Verify source system, date/time, preparer, approver, completeness, version, linkage to the population and external acknowledgement where applicable.</x:v>
      </x:c>
      <x:c r="N30" s="305" t="str">
        <x:v>Confidential until authorised disclosure; retain access trail</x:v>
      </x:c>
      <x:c r="O30" s="305" t="str">
        <x:v>https://www.sebi.gov.in/legal/regulations/jul-2026/securities-and-exchange-board-of-india-listing-obligations-and-disclosure-requirements-regulations-2015-last-amended-on-july-14-2026-_102974.html</x:v>
      </x:c>
      <x:c r="P30" s="305" t="str">
        <x:f>IF(COUNTIF('P3 Audit Procedures'!$A$5:$A$176,B30)=1,"YES","NO")</x:f>
        <x:v>YES</x:v>
      </x:c>
      <x:c r="Q30" s="305" t="str">
        <x:f>IF(COUNTIF('P2 Atomic Provisions'!$A$5:$A$176,C30)=1,"YES","NO")</x:f>
        <x:v>YES</x:v>
      </x:c>
      <x:c r="R30" s="305" t="str">
        <x:f>IF(COUNTIF($A$5:$A$348,A30)&gt;1,"DUPLICATE","")</x:f>
      </x:c>
      <x:c r="S30" s="305" t="str">
        <x:v>REQUIRED — NOT COLLECTED</x:v>
      </x:c>
    </x:row>
    <x:row r="31" ht="50" customHeight="1">
      <x:c r="A31" s="305" t="str">
        <x:v>CAP-LAW053|Reg. 18|AP01|E01</x:v>
      </x:c>
      <x:c r="B31" s="305" t="str">
        <x:v>CAP-LAW053|Reg. 18|AP01</x:v>
      </x:c>
      <x:c r="C31" s="305" t="str">
        <x:v>CAP-LAW053|Reg. 18</x:v>
      </x:c>
      <x:c r="D31" s="305" t="str">
        <x:v>CAP-LAW053</x:v>
      </x:c>
      <x:c r="E31" s="305" t="str">
        <x:v>Reg. 18</x:v>
      </x:c>
      <x:c r="F31" s="305" t="str">
        <x:v>Control design / applicability</x:v>
      </x:c>
      <x:c r="G31" s="305" t="str">
        <x:v>Applicability memorandum, approved charter/policy, constitution and delegation records, annual work plan and responsibility matrix; include evidence that the gate, duty holder, threshold/exemption and timing were assessed for this atomic requirement.</x:v>
      </x:c>
      <x:c r="H31" s="305" t="str">
        <x:v>Current approved artefact; named owner and reviewer; effective date/version; explicit coverage of CAP-LAW053 Reg. 18; documented gate and exception route.</x:v>
      </x:c>
      <x:c r="I31" s="305" t="str">
        <x:v>Continuous; each meeting cycle</x:v>
      </x:c>
      <x:c r="J31" s="305" t="str">
        <x:v>Board portal, secretarial records repository and entity/committee master</x:v>
      </x:c>
      <x:c r="K31" s="305" t="str">
        <x:v>Company Secretary / Board or Committee Secretariat</x:v>
      </x:c>
      <x:c r="L31" s="305" t="str">
        <x:v>Applicable SEBI source, LODR preservation policy where in scope, Common Corporate Core retention schedule and litigation hold; apply the longest controlling period.</x:v>
      </x:c>
      <x:c r="M31" s="305" t="str">
        <x:v>Verify source system, date/time, preparer, approver, completeness, version, linkage to the population and external acknowledgement where applicable.</x:v>
      </x:c>
      <x:c r="N31" s="305" t="str">
        <x:v>Internal controlled record; public only after authorised filing/publication</x:v>
      </x:c>
      <x:c r="O31" s="305" t="str">
        <x:v>https://www.sebi.gov.in/legal/regulations/jul-2026/securities-and-exchange-board-of-india-listing-obligations-and-disclosure-requirements-regulations-2015-last-amended-on-july-14-2026-_102974.html</x:v>
      </x:c>
      <x:c r="P31" s="305" t="str">
        <x:f>IF(COUNTIF('P3 Audit Procedures'!$A$5:$A$176,B31)=1,"YES","NO")</x:f>
        <x:v>YES</x:v>
      </x:c>
      <x:c r="Q31" s="305" t="str">
        <x:f>IF(COUNTIF('P2 Atomic Provisions'!$A$5:$A$176,C31)=1,"YES","NO")</x:f>
        <x:v>YES</x:v>
      </x:c>
      <x:c r="R31" s="305" t="str">
        <x:f>IF(COUNTIF($A$5:$A$348,A31)&gt;1,"DUPLICATE","")</x:f>
      </x:c>
      <x:c r="S31" s="305" t="str">
        <x:v>REQUIRED — NOT COLLECTED</x:v>
      </x:c>
    </x:row>
    <x:row r="32" ht="50" customHeight="1">
      <x:c r="A32" s="305" t="str">
        <x:v>CAP-LAW053|Reg. 18|AP01|E02</x:v>
      </x:c>
      <x:c r="B32" s="305" t="str">
        <x:v>CAP-LAW053|Reg. 18|AP01</x:v>
      </x:c>
      <x:c r="C32" s="305" t="str">
        <x:v>CAP-LAW053|Reg. 18</x:v>
      </x:c>
      <x:c r="D32" s="305" t="str">
        <x:v>CAP-LAW053</x:v>
      </x:c>
      <x:c r="E32" s="305" t="str">
        <x:v>Reg. 18</x:v>
      </x:c>
      <x:c r="F32" s="305" t="str">
        <x:v>Operating performance / outcome</x:v>
      </x:c>
      <x:c r="G32" s="305" t="str">
        <x:v>Notices, agendas, attendance, declarations, approvals, minutes, reports, registers and action-closure tracker; demonstrate complete and timely performance of: Maintain charter, composition, agenda coverage, minutes and action tracking.</x:v>
      </x:c>
      <x:c r="H32" s="305" t="str">
        <x:v>Population reference; period/trigger; source inputs; approvals; timestamps; calculations where relevant; filed/delivered output; acknowledgement; exception and closure linkage.</x:v>
      </x:c>
      <x:c r="I32" s="305" t="str">
        <x:v>Continuous; each meeting cycle</x:v>
      </x:c>
      <x:c r="J32" s="305" t="str">
        <x:v>Board portal, secretarial records repository and entity/committee master</x:v>
      </x:c>
      <x:c r="K32" s="305" t="str">
        <x:v>Company Secretary / Board or Committee Secretariat</x:v>
      </x:c>
      <x:c r="L32" s="305" t="str">
        <x:v>Applicable SEBI source, LODR preservation policy where in scope, Common Corporate Core retention schedule and litigation hold; apply the longest controlling period.</x:v>
      </x:c>
      <x:c r="M32" s="305" t="str">
        <x:v>Verify source system, date/time, preparer, approver, completeness, version, linkage to the population and external acknowledgement where applicable.</x:v>
      </x:c>
      <x:c r="N32" s="305" t="str">
        <x:v>Internal controlled record; public only after authorised filing/publication</x:v>
      </x:c>
      <x:c r="O32" s="305" t="str">
        <x:v>https://www.sebi.gov.in/legal/regulations/jul-2026/securities-and-exchange-board-of-india-listing-obligations-and-disclosure-requirements-regulations-2015-last-amended-on-july-14-2026-_102974.html</x:v>
      </x:c>
      <x:c r="P32" s="305" t="str">
        <x:f>IF(COUNTIF('P3 Audit Procedures'!$A$5:$A$176,B32)=1,"YES","NO")</x:f>
        <x:v>YES</x:v>
      </x:c>
      <x:c r="Q32" s="305" t="str">
        <x:f>IF(COUNTIF('P2 Atomic Provisions'!$A$5:$A$176,C32)=1,"YES","NO")</x:f>
        <x:v>YES</x:v>
      </x:c>
      <x:c r="R32" s="305" t="str">
        <x:f>IF(COUNTIF($A$5:$A$348,A32)&gt;1,"DUPLICATE","")</x:f>
      </x:c>
      <x:c r="S32" s="305" t="str">
        <x:v>REQUIRED — NOT COLLECTED</x:v>
      </x:c>
    </x:row>
    <x:row r="33" ht="50" customHeight="1">
      <x:c r="A33" s="305" t="str">
        <x:v>CAP-LAW053|Reg. 19|AP01|E01</x:v>
      </x:c>
      <x:c r="B33" s="305" t="str">
        <x:v>CAP-LAW053|Reg. 19|AP01</x:v>
      </x:c>
      <x:c r="C33" s="305" t="str">
        <x:v>CAP-LAW053|Reg. 19</x:v>
      </x:c>
      <x:c r="D33" s="305" t="str">
        <x:v>CAP-LAW053</x:v>
      </x:c>
      <x:c r="E33" s="305" t="str">
        <x:v>Reg. 19</x:v>
      </x:c>
      <x:c r="F33" s="305" t="str">
        <x:v>Control design / applicability</x:v>
      </x:c>
      <x:c r="G33" s="305" t="str">
        <x:v>Applicability memorandum, approved charter/policy, constitution and delegation records, annual work plan and responsibility matrix; include evidence that the gate, duty holder, threshold/exemption and timing were assessed for this atomic requirement.</x:v>
      </x:c>
      <x:c r="H33" s="305" t="str">
        <x:v>Current approved artefact; named owner and reviewer; effective date/version; explicit coverage of CAP-LAW053 Reg. 19; documented gate and exception route.</x:v>
      </x:c>
      <x:c r="I33" s="305" t="str">
        <x:v>Continuous; as events arise</x:v>
      </x:c>
      <x:c r="J33" s="305" t="str">
        <x:v>Board portal, secretarial records repository and entity/committee master</x:v>
      </x:c>
      <x:c r="K33" s="305" t="str">
        <x:v>Company Secretary / Board or Committee Secretariat</x:v>
      </x:c>
      <x:c r="L33" s="305" t="str">
        <x:v>Applicable SEBI source, LODR preservation policy where in scope, Common Corporate Core retention schedule and litigation hold; apply the longest controlling period.</x:v>
      </x:c>
      <x:c r="M33" s="305" t="str">
        <x:v>Verify source system, date/time, preparer, approver, completeness, version, linkage to the population and external acknowledgement where applicable.</x:v>
      </x:c>
      <x:c r="N33" s="305" t="str">
        <x:v>Internal controlled record; public only after authorised filing/publication</x:v>
      </x:c>
      <x:c r="O33" s="305" t="str">
        <x:v>https://www.sebi.gov.in/legal/regulations/jul-2026/securities-and-exchange-board-of-india-listing-obligations-and-disclosure-requirements-regulations-2015-last-amended-on-july-14-2026-_102974.html</x:v>
      </x:c>
      <x:c r="P33" s="305" t="str">
        <x:f>IF(COUNTIF('P3 Audit Procedures'!$A$5:$A$176,B33)=1,"YES","NO")</x:f>
        <x:v>YES</x:v>
      </x:c>
      <x:c r="Q33" s="305" t="str">
        <x:f>IF(COUNTIF('P2 Atomic Provisions'!$A$5:$A$176,C33)=1,"YES","NO")</x:f>
        <x:v>YES</x:v>
      </x:c>
      <x:c r="R33" s="305" t="str">
        <x:f>IF(COUNTIF($A$5:$A$348,A33)&gt;1,"DUPLICATE","")</x:f>
      </x:c>
      <x:c r="S33" s="305" t="str">
        <x:v>REQUIRED — NOT COLLECTED</x:v>
      </x:c>
    </x:row>
    <x:row r="34" ht="50" customHeight="1">
      <x:c r="A34" s="305" t="str">
        <x:v>CAP-LAW053|Reg. 19|AP01|E02</x:v>
      </x:c>
      <x:c r="B34" s="305" t="str">
        <x:v>CAP-LAW053|Reg. 19|AP01</x:v>
      </x:c>
      <x:c r="C34" s="305" t="str">
        <x:v>CAP-LAW053|Reg. 19</x:v>
      </x:c>
      <x:c r="D34" s="305" t="str">
        <x:v>CAP-LAW053</x:v>
      </x:c>
      <x:c r="E34" s="305" t="str">
        <x:v>Reg. 19</x:v>
      </x:c>
      <x:c r="F34" s="305" t="str">
        <x:v>Operating performance / outcome</x:v>
      </x:c>
      <x:c r="G34" s="305" t="str">
        <x:v>Notices, agendas, attendance, declarations, approvals, minutes, reports, registers and action-closure tracker; demonstrate complete and timely performance of: Maintain composition, policy, evaluation and minutes evidence.</x:v>
      </x:c>
      <x:c r="H34" s="305" t="str">
        <x:v>Population reference; period/trigger; source inputs; approvals; timestamps; calculations where relevant; filed/delivered output; acknowledgement; exception and closure linkage.</x:v>
      </x:c>
      <x:c r="I34" s="305" t="str">
        <x:v>Continuous; as events arise</x:v>
      </x:c>
      <x:c r="J34" s="305" t="str">
        <x:v>Board portal, secretarial records repository and entity/committee master</x:v>
      </x:c>
      <x:c r="K34" s="305" t="str">
        <x:v>Company Secretary / Board or Committee Secretariat</x:v>
      </x:c>
      <x:c r="L34" s="305" t="str">
        <x:v>Applicable SEBI source, LODR preservation policy where in scope, Common Corporate Core retention schedule and litigation hold; apply the longest controlling period.</x:v>
      </x:c>
      <x:c r="M34" s="305" t="str">
        <x:v>Verify source system, date/time, preparer, approver, completeness, version, linkage to the population and external acknowledgement where applicable.</x:v>
      </x:c>
      <x:c r="N34" s="305" t="str">
        <x:v>Internal controlled record; public only after authorised filing/publication</x:v>
      </x:c>
      <x:c r="O34" s="305" t="str">
        <x:v>https://www.sebi.gov.in/legal/regulations/jul-2026/securities-and-exchange-board-of-india-listing-obligations-and-disclosure-requirements-regulations-2015-last-amended-on-july-14-2026-_102974.html</x:v>
      </x:c>
      <x:c r="P34" s="305" t="str">
        <x:f>IF(COUNTIF('P3 Audit Procedures'!$A$5:$A$176,B34)=1,"YES","NO")</x:f>
        <x:v>YES</x:v>
      </x:c>
      <x:c r="Q34" s="305" t="str">
        <x:f>IF(COUNTIF('P2 Atomic Provisions'!$A$5:$A$176,C34)=1,"YES","NO")</x:f>
        <x:v>YES</x:v>
      </x:c>
      <x:c r="R34" s="305" t="str">
        <x:f>IF(COUNTIF($A$5:$A$348,A34)&gt;1,"DUPLICATE","")</x:f>
      </x:c>
      <x:c r="S34" s="305" t="str">
        <x:v>REQUIRED — NOT COLLECTED</x:v>
      </x:c>
    </x:row>
    <x:row r="35" ht="50" customHeight="1">
      <x:c r="A35" s="305" t="str">
        <x:v>CAP-LAW053|Reg. 20|AP01|E01</x:v>
      </x:c>
      <x:c r="B35" s="305" t="str">
        <x:v>CAP-LAW053|Reg. 20|AP01</x:v>
      </x:c>
      <x:c r="C35" s="305" t="str">
        <x:v>CAP-LAW053|Reg. 20</x:v>
      </x:c>
      <x:c r="D35" s="305" t="str">
        <x:v>CAP-LAW053</x:v>
      </x:c>
      <x:c r="E35" s="305" t="str">
        <x:v>Reg. 20</x:v>
      </x:c>
      <x:c r="F35" s="305" t="str">
        <x:v>Control design / applicability</x:v>
      </x:c>
      <x:c r="G35" s="305" t="str">
        <x:v>Approved investor-service SOP, service-level matrix, issuer/RTA responsibility matrix and current forms/checklists; include evidence that the gate, duty holder, threshold/exemption and timing were assessed for this atomic requirement.</x:v>
      </x:c>
      <x:c r="H35" s="305" t="str">
        <x:v>Current approved artefact; named owner and reviewer; effective date/version; explicit coverage of CAP-LAW053 Reg. 20; documented gate and exception route.</x:v>
      </x:c>
      <x:c r="I35" s="305" t="str">
        <x:v>Continuous; periodic meetings</x:v>
      </x:c>
      <x:c r="J35" s="305" t="str">
        <x:v>Issuer/RTA service system, SCORES/ODR portal and depository interface</x:v>
      </x:c>
      <x:c r="K35" s="305" t="str">
        <x:v>Investor Services Head / RTA Relationship Owner</x:v>
      </x:c>
      <x:c r="L35" s="305" t="str">
        <x:v>Applicable SEBI source, LODR preservation policy where in scope, Common Corporate Core retention schedule and litigation hold; apply the longest controlling period.</x:v>
      </x:c>
      <x:c r="M35" s="305" t="str">
        <x:v>Verify source system, date/time, preparer, approver, completeness, version, linkage to the population and external acknowledgement where applicable.</x:v>
      </x:c>
      <x:c r="N35" s="305" t="str">
        <x:v>Restricted — may contain personal, trading or unpublished information</x:v>
      </x:c>
      <x:c r="O35" s="305" t="str">
        <x:v>https://www.sebi.gov.in/legal/regulations/jul-2026/securities-and-exchange-board-of-india-listing-obligations-and-disclosure-requirements-regulations-2015-last-amended-on-july-14-2026-_102974.html</x:v>
      </x:c>
      <x:c r="P35" s="305" t="str">
        <x:f>IF(COUNTIF('P3 Audit Procedures'!$A$5:$A$176,B35)=1,"YES","NO")</x:f>
        <x:v>YES</x:v>
      </x:c>
      <x:c r="Q35" s="305" t="str">
        <x:f>IF(COUNTIF('P2 Atomic Provisions'!$A$5:$A$176,C35)=1,"YES","NO")</x:f>
        <x:v>YES</x:v>
      </x:c>
      <x:c r="R35" s="305" t="str">
        <x:f>IF(COUNTIF($A$5:$A$348,A35)&gt;1,"DUPLICATE","")</x:f>
      </x:c>
      <x:c r="S35" s="305" t="str">
        <x:v>REQUIRED — NOT COLLECTED</x:v>
      </x:c>
    </x:row>
    <x:row r="36" ht="50" customHeight="1">
      <x:c r="A36" s="305" t="str">
        <x:v>CAP-LAW053|Reg. 20|AP01|E02</x:v>
      </x:c>
      <x:c r="B36" s="305" t="str">
        <x:v>CAP-LAW053|Reg. 20|AP01</x:v>
      </x:c>
      <x:c r="C36" s="305" t="str">
        <x:v>CAP-LAW053|Reg. 20</x:v>
      </x:c>
      <x:c r="D36" s="305" t="str">
        <x:v>CAP-LAW053</x:v>
      </x:c>
      <x:c r="E36" s="305" t="str">
        <x:v>Reg. 20</x:v>
      </x:c>
      <x:c r="F36" s="305" t="str">
        <x:v>Operating performance / outcome</x:v>
      </x:c>
      <x:c r="G36" s="305" t="str">
        <x:v>Complete request/complaint register, case files, timestamps, deficiency and outcome communications, portal entries and closure acknowledgements; demonstrate complete and timely performance of: Track grievances, service requests and committee oversight.</x:v>
      </x:c>
      <x:c r="H36" s="305" t="str">
        <x:v>Population reference; period/trigger; source inputs; approvals; timestamps; calculations where relevant; filed/delivered output; acknowledgement; exception and closure linkage.</x:v>
      </x:c>
      <x:c r="I36" s="305" t="str">
        <x:v>Continuous; periodic meetings</x:v>
      </x:c>
      <x:c r="J36" s="305" t="str">
        <x:v>Issuer/RTA service system, SCORES/ODR portal and depository interface</x:v>
      </x:c>
      <x:c r="K36" s="305" t="str">
        <x:v>Investor Services Head / RTA Relationship Owner</x:v>
      </x:c>
      <x:c r="L36" s="305" t="str">
        <x:v>Applicable SEBI source, LODR preservation policy where in scope, Common Corporate Core retention schedule and litigation hold; apply the longest controlling period.</x:v>
      </x:c>
      <x:c r="M36" s="305" t="str">
        <x:v>Verify source system, date/time, preparer, approver, completeness, version, linkage to the population and external acknowledgement where applicable.</x:v>
      </x:c>
      <x:c r="N36" s="305" t="str">
        <x:v>Restricted — may contain personal, trading or unpublished information</x:v>
      </x:c>
      <x:c r="O36" s="305" t="str">
        <x:v>https://www.sebi.gov.in/legal/regulations/jul-2026/securities-and-exchange-board-of-india-listing-obligations-and-disclosure-requirements-regulations-2015-last-amended-on-july-14-2026-_102974.html</x:v>
      </x:c>
      <x:c r="P36" s="305" t="str">
        <x:f>IF(COUNTIF('P3 Audit Procedures'!$A$5:$A$176,B36)=1,"YES","NO")</x:f>
        <x:v>YES</x:v>
      </x:c>
      <x:c r="Q36" s="305" t="str">
        <x:f>IF(COUNTIF('P2 Atomic Provisions'!$A$5:$A$176,C36)=1,"YES","NO")</x:f>
        <x:v>YES</x:v>
      </x:c>
      <x:c r="R36" s="305" t="str">
        <x:f>IF(COUNTIF($A$5:$A$348,A36)&gt;1,"DUPLICATE","")</x:f>
      </x:c>
      <x:c r="S36" s="305" t="str">
        <x:v>REQUIRED — NOT COLLECTED</x:v>
      </x:c>
    </x:row>
    <x:row r="37" ht="50" customHeight="1">
      <x:c r="A37" s="305" t="str">
        <x:v>CAP-LAW053|Reg. 21|AP01|E01</x:v>
      </x:c>
      <x:c r="B37" s="305" t="str">
        <x:v>CAP-LAW053|Reg. 21|AP01</x:v>
      </x:c>
      <x:c r="C37" s="305" t="str">
        <x:v>CAP-LAW053|Reg. 21</x:v>
      </x:c>
      <x:c r="D37" s="305" t="str">
        <x:v>CAP-LAW053</x:v>
      </x:c>
      <x:c r="E37" s="305" t="str">
        <x:v>Reg. 21</x:v>
      </x:c>
      <x:c r="F37" s="305" t="str">
        <x:v>Control design / applicability</x:v>
      </x:c>
      <x:c r="G37" s="305" t="str">
        <x:v>Applicability memorandum, approved charter/policy, constitution and delegation records, annual work plan and responsibility matrix; include evidence that the gate, duty holder, threshold/exemption and timing were assessed for this atomic requirement.</x:v>
      </x:c>
      <x:c r="H37" s="305" t="str">
        <x:v>Current approved artefact; named owner and reviewer; effective date/version; explicit coverage of CAP-LAW053 Reg. 21; documented gate and exception route.</x:v>
      </x:c>
      <x:c r="I37" s="305" t="str">
        <x:v>Continuous; periodic meetings</x:v>
      </x:c>
      <x:c r="J37" s="305" t="str">
        <x:v>Board portal, secretarial records repository and entity/committee master</x:v>
      </x:c>
      <x:c r="K37" s="305" t="str">
        <x:v>Company Secretary / Board or Committee Secretariat</x:v>
      </x:c>
      <x:c r="L37" s="305" t="str">
        <x:v>Applicable SEBI source, LODR preservation policy where in scope, Common Corporate Core retention schedule and litigation hold; apply the longest controlling period.</x:v>
      </x:c>
      <x:c r="M37" s="305" t="str">
        <x:v>Verify source system, date/time, preparer, approver, completeness, version, linkage to the population and external acknowledgement where applicable.</x:v>
      </x:c>
      <x:c r="N37" s="305" t="str">
        <x:v>Internal controlled record; public only after authorised filing/publication</x:v>
      </x:c>
      <x:c r="O37" s="305" t="str">
        <x:v>https://www.sebi.gov.in/legal/regulations/jul-2026/securities-and-exchange-board-of-india-listing-obligations-and-disclosure-requirements-regulations-2015-last-amended-on-july-14-2026-_102974.html</x:v>
      </x:c>
      <x:c r="P37" s="305" t="str">
        <x:f>IF(COUNTIF('P3 Audit Procedures'!$A$5:$A$176,B37)=1,"YES","NO")</x:f>
        <x:v>YES</x:v>
      </x:c>
      <x:c r="Q37" s="305" t="str">
        <x:f>IF(COUNTIF('P2 Atomic Provisions'!$A$5:$A$176,C37)=1,"YES","NO")</x:f>
        <x:v>YES</x:v>
      </x:c>
      <x:c r="R37" s="305" t="str">
        <x:f>IF(COUNTIF($A$5:$A$348,A37)&gt;1,"DUPLICATE","")</x:f>
      </x:c>
      <x:c r="S37" s="305" t="str">
        <x:v>REQUIRED — NOT COLLECTED</x:v>
      </x:c>
    </x:row>
    <x:row r="38" ht="50" customHeight="1">
      <x:c r="A38" s="305" t="str">
        <x:v>CAP-LAW053|Reg. 21|AP01|E02</x:v>
      </x:c>
      <x:c r="B38" s="305" t="str">
        <x:v>CAP-LAW053|Reg. 21|AP01</x:v>
      </x:c>
      <x:c r="C38" s="305" t="str">
        <x:v>CAP-LAW053|Reg. 21</x:v>
      </x:c>
      <x:c r="D38" s="305" t="str">
        <x:v>CAP-LAW053</x:v>
      </x:c>
      <x:c r="E38" s="305" t="str">
        <x:v>Reg. 21</x:v>
      </x:c>
      <x:c r="F38" s="305" t="str">
        <x:v>Operating performance / outcome</x:v>
      </x:c>
      <x:c r="G38" s="305" t="str">
        <x:v>Notices, agendas, attendance, declarations, approvals, minutes, reports, registers and action-closure tracker; demonstrate complete and timely performance of: Document applicability, committee workplan, risks and minutes.</x:v>
      </x:c>
      <x:c r="H38" s="305" t="str">
        <x:v>Population reference; period/trigger; source inputs; approvals; timestamps; calculations where relevant; filed/delivered output; acknowledgement; exception and closure linkage.</x:v>
      </x:c>
      <x:c r="I38" s="305" t="str">
        <x:v>Continuous; periodic meetings</x:v>
      </x:c>
      <x:c r="J38" s="305" t="str">
        <x:v>Board portal, secretarial records repository and entity/committee master</x:v>
      </x:c>
      <x:c r="K38" s="305" t="str">
        <x:v>Company Secretary / Board or Committee Secretariat</x:v>
      </x:c>
      <x:c r="L38" s="305" t="str">
        <x:v>Applicable SEBI source, LODR preservation policy where in scope, Common Corporate Core retention schedule and litigation hold; apply the longest controlling period.</x:v>
      </x:c>
      <x:c r="M38" s="305" t="str">
        <x:v>Verify source system, date/time, preparer, approver, completeness, version, linkage to the population and external acknowledgement where applicable.</x:v>
      </x:c>
      <x:c r="N38" s="305" t="str">
        <x:v>Internal controlled record; public only after authorised filing/publication</x:v>
      </x:c>
      <x:c r="O38" s="305" t="str">
        <x:v>https://www.sebi.gov.in/legal/regulations/jul-2026/securities-and-exchange-board-of-india-listing-obligations-and-disclosure-requirements-regulations-2015-last-amended-on-july-14-2026-_102974.html</x:v>
      </x:c>
      <x:c r="P38" s="305" t="str">
        <x:f>IF(COUNTIF('P3 Audit Procedures'!$A$5:$A$176,B38)=1,"YES","NO")</x:f>
        <x:v>YES</x:v>
      </x:c>
      <x:c r="Q38" s="305" t="str">
        <x:f>IF(COUNTIF('P2 Atomic Provisions'!$A$5:$A$176,C38)=1,"YES","NO")</x:f>
        <x:v>YES</x:v>
      </x:c>
      <x:c r="R38" s="305" t="str">
        <x:f>IF(COUNTIF($A$5:$A$348,A38)&gt;1,"DUPLICATE","")</x:f>
      </x:c>
      <x:c r="S38" s="305" t="str">
        <x:v>REQUIRED — NOT COLLECTED</x:v>
      </x:c>
    </x:row>
    <x:row r="39" ht="50" customHeight="1">
      <x:c r="A39" s="305" t="str">
        <x:v>CAP-LAW053|Reg. 22|AP01|E01</x:v>
      </x:c>
      <x:c r="B39" s="305" t="str">
        <x:v>CAP-LAW053|Reg. 22|AP01</x:v>
      </x:c>
      <x:c r="C39" s="305" t="str">
        <x:v>CAP-LAW053|Reg. 22</x:v>
      </x:c>
      <x:c r="D39" s="305" t="str">
        <x:v>CAP-LAW053</x:v>
      </x:c>
      <x:c r="E39" s="305" t="str">
        <x:v>Reg. 22</x:v>
      </x:c>
      <x:c r="F39" s="305" t="str">
        <x:v>Control design / applicability</x:v>
      </x:c>
      <x:c r="G39" s="305" t="str">
        <x:v>Applicability memorandum, approved charter/policy, constitution and delegation records, annual work plan and responsibility matrix; include evidence that the gate, duty holder, threshold/exemption and timing were assessed for this atomic requirement.</x:v>
      </x:c>
      <x:c r="H39" s="305" t="str">
        <x:v>Current approved artefact; named owner and reviewer; effective date/version; explicit coverage of CAP-LAW053 Reg. 22; documented gate and exception route.</x:v>
      </x:c>
      <x:c r="I39" s="305" t="str">
        <x:v>Continuous</x:v>
      </x:c>
      <x:c r="J39" s="305" t="str">
        <x:v>Board portal, secretarial records repository and entity/committee master</x:v>
      </x:c>
      <x:c r="K39" s="305" t="str">
        <x:v>Company Secretary / Board or Committee Secretariat</x:v>
      </x:c>
      <x:c r="L39" s="305" t="str">
        <x:v>Applicable SEBI source, LODR preservation policy where in scope, Common Corporate Core retention schedule and litigation hold; apply the longest controlling period.</x:v>
      </x:c>
      <x:c r="M39" s="305" t="str">
        <x:v>Verify source system, date/time, preparer, approver, completeness, version, linkage to the population and external acknowledgement where applicable.</x:v>
      </x:c>
      <x:c r="N39" s="305" t="str">
        <x:v>Restricted — may contain personal, trading or unpublished information</x:v>
      </x:c>
      <x:c r="O39" s="305" t="str">
        <x:v>https://www.sebi.gov.in/legal/regulations/jul-2026/securities-and-exchange-board-of-india-listing-obligations-and-disclosure-requirements-regulations-2015-last-amended-on-july-14-2026-_102974.html</x:v>
      </x:c>
      <x:c r="P39" s="305" t="str">
        <x:f>IF(COUNTIF('P3 Audit Procedures'!$A$5:$A$176,B39)=1,"YES","NO")</x:f>
        <x:v>YES</x:v>
      </x:c>
      <x:c r="Q39" s="305" t="str">
        <x:f>IF(COUNTIF('P2 Atomic Provisions'!$A$5:$A$176,C39)=1,"YES","NO")</x:f>
        <x:v>YES</x:v>
      </x:c>
      <x:c r="R39" s="305" t="str">
        <x:f>IF(COUNTIF($A$5:$A$348,A39)&gt;1,"DUPLICATE","")</x:f>
      </x:c>
      <x:c r="S39" s="305" t="str">
        <x:v>REQUIRED — NOT COLLECTED</x:v>
      </x:c>
    </x:row>
    <x:row r="40" ht="50" customHeight="1">
      <x:c r="A40" s="305" t="str">
        <x:v>CAP-LAW053|Reg. 22|AP01|E02</x:v>
      </x:c>
      <x:c r="B40" s="305" t="str">
        <x:v>CAP-LAW053|Reg. 22|AP01</x:v>
      </x:c>
      <x:c r="C40" s="305" t="str">
        <x:v>CAP-LAW053|Reg. 22</x:v>
      </x:c>
      <x:c r="D40" s="305" t="str">
        <x:v>CAP-LAW053</x:v>
      </x:c>
      <x:c r="E40" s="305" t="str">
        <x:v>Reg. 22</x:v>
      </x:c>
      <x:c r="F40" s="305" t="str">
        <x:v>Operating performance / outcome</x:v>
      </x:c>
      <x:c r="G40" s="305" t="str">
        <x:v>Notices, agendas, attendance, declarations, approvals, minutes, reports, registers and action-closure tracker; demonstrate complete and timely performance of: Operate and disclose the vigil mechanism and investigate reports.</x:v>
      </x:c>
      <x:c r="H40" s="305" t="str">
        <x:v>Population reference; period/trigger; source inputs; approvals; timestamps; calculations where relevant; filed/delivered output; acknowledgement; exception and closure linkage.</x:v>
      </x:c>
      <x:c r="I40" s="305" t="str">
        <x:v>Continuous</x:v>
      </x:c>
      <x:c r="J40" s="305" t="str">
        <x:v>Board portal, secretarial records repository and entity/committee master</x:v>
      </x:c>
      <x:c r="K40" s="305" t="str">
        <x:v>Company Secretary / Board or Committee Secretariat</x:v>
      </x:c>
      <x:c r="L40" s="305" t="str">
        <x:v>Applicable SEBI source, LODR preservation policy where in scope, Common Corporate Core retention schedule and litigation hold; apply the longest controlling period.</x:v>
      </x:c>
      <x:c r="M40" s="305" t="str">
        <x:v>Verify source system, date/time, preparer, approver, completeness, version, linkage to the population and external acknowledgement where applicable.</x:v>
      </x:c>
      <x:c r="N40" s="305" t="str">
        <x:v>Restricted — may contain personal, trading or unpublished information</x:v>
      </x:c>
      <x:c r="O40" s="305" t="str">
        <x:v>https://www.sebi.gov.in/legal/regulations/jul-2026/securities-and-exchange-board-of-india-listing-obligations-and-disclosure-requirements-regulations-2015-last-amended-on-july-14-2026-_102974.html</x:v>
      </x:c>
      <x:c r="P40" s="305" t="str">
        <x:f>IF(COUNTIF('P3 Audit Procedures'!$A$5:$A$176,B40)=1,"YES","NO")</x:f>
        <x:v>YES</x:v>
      </x:c>
      <x:c r="Q40" s="305" t="str">
        <x:f>IF(COUNTIF('P2 Atomic Provisions'!$A$5:$A$176,C40)=1,"YES","NO")</x:f>
        <x:v>YES</x:v>
      </x:c>
      <x:c r="R40" s="305" t="str">
        <x:f>IF(COUNTIF($A$5:$A$348,A40)&gt;1,"DUPLICATE","")</x:f>
      </x:c>
      <x:c r="S40" s="305" t="str">
        <x:v>REQUIRED — NOT COLLECTED</x:v>
      </x:c>
    </x:row>
    <x:row r="41" ht="50" customHeight="1">
      <x:c r="A41" s="305" t="str">
        <x:v>CAP-LAW053|Reg. 23(1)|AP01|E01</x:v>
      </x:c>
      <x:c r="B41" s="305" t="str">
        <x:v>CAP-LAW053|Reg. 23(1)|AP01</x:v>
      </x:c>
      <x:c r="C41" s="305" t="str">
        <x:v>CAP-LAW053|Reg. 23(1)</x:v>
      </x:c>
      <x:c r="D41" s="305" t="str">
        <x:v>CAP-LAW053</x:v>
      </x:c>
      <x:c r="E41" s="305" t="str">
        <x:v>Reg. 23(1)</x:v>
      </x:c>
      <x:c r="F41" s="305" t="str">
        <x:v>Control design / applicability</x:v>
      </x:c>
      <x:c r="G41" s="305" t="str">
        <x:v>Applicability memorandum, approved charter/policy, constitution and delegation records, annual work plan and responsibility matrix; include evidence that the gate, duty holder, threshold/exemption and timing were assessed for this atomic requirement.</x:v>
      </x:c>
      <x:c r="H41" s="305" t="str">
        <x:v>Current approved artefact; named owner and reviewer; effective date/version; explicit coverage of CAP-LAW053 Reg. 23(1); documented gate and exception route.</x:v>
      </x:c>
      <x:c r="I41" s="305" t="str">
        <x:v>Periodic / on policy change</x:v>
      </x:c>
      <x:c r="J41" s="305" t="str">
        <x:v>Board portal, secretarial records repository and entity/committee master</x:v>
      </x:c>
      <x:c r="K41" s="305" t="str">
        <x:v>Company Secretary / Board or Committee Secretariat</x:v>
      </x:c>
      <x:c r="L41" s="305" t="str">
        <x:v>Applicable SEBI source, LODR preservation policy where in scope, Common Corporate Core retention schedule and litigation hold; apply the longest controlling period.</x:v>
      </x:c>
      <x:c r="M41" s="305" t="str">
        <x:v>Verify source system, date/time, preparer, approver, completeness, version, linkage to the population and external acknowledgement where applicable.</x:v>
      </x:c>
      <x:c r="N41" s="305" t="str">
        <x:v>Confidential until authorised disclosure; retain access trail</x:v>
      </x:c>
      <x:c r="O41" s="305" t="str">
        <x:v>https://www.sebi.gov.in/legal/regulations/jul-2026/securities-and-exchange-board-of-india-listing-obligations-and-disclosure-requirements-regulations-2015-last-amended-on-july-14-2026-_102974.html</x:v>
      </x:c>
      <x:c r="P41" s="305" t="str">
        <x:f>IF(COUNTIF('P3 Audit Procedures'!$A$5:$A$176,B41)=1,"YES","NO")</x:f>
        <x:v>YES</x:v>
      </x:c>
      <x:c r="Q41" s="305" t="str">
        <x:f>IF(COUNTIF('P2 Atomic Provisions'!$A$5:$A$176,C41)=1,"YES","NO")</x:f>
        <x:v>YES</x:v>
      </x:c>
      <x:c r="R41" s="305" t="str">
        <x:f>IF(COUNTIF($A$5:$A$348,A41)&gt;1,"DUPLICATE","")</x:f>
      </x:c>
      <x:c r="S41" s="305" t="str">
        <x:v>REQUIRED — NOT COLLECTED</x:v>
      </x:c>
    </x:row>
    <x:row r="42" ht="50" customHeight="1">
      <x:c r="A42" s="305" t="str">
        <x:v>CAP-LAW053|Reg. 23(1)|AP01|E02</x:v>
      </x:c>
      <x:c r="B42" s="305" t="str">
        <x:v>CAP-LAW053|Reg. 23(1)|AP01</x:v>
      </x:c>
      <x:c r="C42" s="305" t="str">
        <x:v>CAP-LAW053|Reg. 23(1)</x:v>
      </x:c>
      <x:c r="D42" s="305" t="str">
        <x:v>CAP-LAW053</x:v>
      </x:c>
      <x:c r="E42" s="305" t="str">
        <x:v>Reg. 23(1)</x:v>
      </x:c>
      <x:c r="F42" s="305" t="str">
        <x:v>Operating performance / outcome</x:v>
      </x:c>
      <x:c r="G42" s="305" t="str">
        <x:v>Notices, agendas, attendance, declarations, approvals, minutes, reports, registers and action-closure tracker; demonstrate complete and timely performance of: Maintain the board-approved policy and threshold assessment.</x:v>
      </x:c>
      <x:c r="H42" s="305" t="str">
        <x:v>Population reference; period/trigger; source inputs; approvals; timestamps; calculations where relevant; filed/delivered output; acknowledgement; exception and closure linkage.</x:v>
      </x:c>
      <x:c r="I42" s="305" t="str">
        <x:v>Periodic / on policy change</x:v>
      </x:c>
      <x:c r="J42" s="305" t="str">
        <x:v>Board portal, secretarial records repository and entity/committee master</x:v>
      </x:c>
      <x:c r="K42" s="305" t="str">
        <x:v>Company Secretary / Board or Committee Secretariat</x:v>
      </x:c>
      <x:c r="L42" s="305" t="str">
        <x:v>Applicable SEBI source, LODR preservation policy where in scope, Common Corporate Core retention schedule and litigation hold; apply the longest controlling period.</x:v>
      </x:c>
      <x:c r="M42" s="305" t="str">
        <x:v>Verify source system, date/time, preparer, approver, completeness, version, linkage to the population and external acknowledgement where applicable.</x:v>
      </x:c>
      <x:c r="N42" s="305" t="str">
        <x:v>Confidential until authorised disclosure; retain access trail</x:v>
      </x:c>
      <x:c r="O42" s="305" t="str">
        <x:v>https://www.sebi.gov.in/legal/regulations/jul-2026/securities-and-exchange-board-of-india-listing-obligations-and-disclosure-requirements-regulations-2015-last-amended-on-july-14-2026-_102974.html</x:v>
      </x:c>
      <x:c r="P42" s="305" t="str">
        <x:f>IF(COUNTIF('P3 Audit Procedures'!$A$5:$A$176,B42)=1,"YES","NO")</x:f>
        <x:v>YES</x:v>
      </x:c>
      <x:c r="Q42" s="305" t="str">
        <x:f>IF(COUNTIF('P2 Atomic Provisions'!$A$5:$A$176,C42)=1,"YES","NO")</x:f>
        <x:v>YES</x:v>
      </x:c>
      <x:c r="R42" s="305" t="str">
        <x:f>IF(COUNTIF($A$5:$A$348,A42)&gt;1,"DUPLICATE","")</x:f>
      </x:c>
      <x:c r="S42" s="305" t="str">
        <x:v>REQUIRED — NOT COLLECTED</x:v>
      </x:c>
    </x:row>
    <x:row r="43" ht="50" customHeight="1">
      <x:c r="A43" s="305" t="str">
        <x:v>CAP-LAW053|Reg. 23(2)-(4)|AP01|E01</x:v>
      </x:c>
      <x:c r="B43" s="305" t="str">
        <x:v>CAP-LAW053|Reg. 23(2)-(4)|AP01</x:v>
      </x:c>
      <x:c r="C43" s="305" t="str">
        <x:v>CAP-LAW053|Reg. 23(2)-(4)</x:v>
      </x:c>
      <x:c r="D43" s="305" t="str">
        <x:v>CAP-LAW053</x:v>
      </x:c>
      <x:c r="E43" s="305" t="str">
        <x:v>Reg. 23(2)-(4)</x:v>
      </x:c>
      <x:c r="F43" s="305" t="str">
        <x:v>Control design / applicability</x:v>
      </x:c>
      <x:c r="G43" s="305" t="str">
        <x:v>Applicability memorandum, approved charter/policy, constitution and delegation records, annual work plan and responsibility matrix; include evidence that the gate, duty holder, threshold/exemption and timing were assessed for this atomic requirement.</x:v>
      </x:c>
      <x:c r="H43" s="305" t="str">
        <x:v>Current approved artefact; named owner and reviewer; effective date/version; explicit coverage of CAP-LAW053 Reg. 23(2)-(4); documented gate and exception route.</x:v>
      </x:c>
      <x:c r="I43" s="305" t="str">
        <x:v>Before transaction; ratification only where allowed</x:v>
      </x:c>
      <x:c r="J43" s="305" t="str">
        <x:v>Board portal, secretarial records repository and entity/committee master</x:v>
      </x:c>
      <x:c r="K43" s="305" t="str">
        <x:v>Company Secretary / Board or Committee Secretariat</x:v>
      </x:c>
      <x:c r="L43" s="305" t="str">
        <x:v>Applicable SEBI source, LODR preservation policy where in scope, Common Corporate Core retention schedule and litigation hold; apply the longest controlling period.</x:v>
      </x:c>
      <x:c r="M43" s="305" t="str">
        <x:v>Verify source system, date/time, preparer, approver, completeness, version, linkage to the population and external acknowledgement where applicable.</x:v>
      </x:c>
      <x:c r="N43" s="305" t="str">
        <x:v>Restricted — may contain personal, trading or unpublished information</x:v>
      </x:c>
      <x:c r="O43" s="305" t="str">
        <x:v>https://www.sebi.gov.in/legal/regulations/jul-2026/securities-and-exchange-board-of-india-listing-obligations-and-disclosure-requirements-regulations-2015-last-amended-on-july-14-2026-_102974.html</x:v>
      </x:c>
      <x:c r="P43" s="305" t="str">
        <x:f>IF(COUNTIF('P3 Audit Procedures'!$A$5:$A$176,B43)=1,"YES","NO")</x:f>
        <x:v>YES</x:v>
      </x:c>
      <x:c r="Q43" s="305" t="str">
        <x:f>IF(COUNTIF('P2 Atomic Provisions'!$A$5:$A$176,C43)=1,"YES","NO")</x:f>
        <x:v>YES</x:v>
      </x:c>
      <x:c r="R43" s="305" t="str">
        <x:f>IF(COUNTIF($A$5:$A$348,A43)&gt;1,"DUPLICATE","")</x:f>
      </x:c>
      <x:c r="S43" s="305" t="str">
        <x:v>REQUIRED — NOT COLLECTED</x:v>
      </x:c>
    </x:row>
    <x:row r="44" ht="50" customHeight="1">
      <x:c r="A44" s="305" t="str">
        <x:v>CAP-LAW053|Reg. 23(2)-(4)|AP01|E02</x:v>
      </x:c>
      <x:c r="B44" s="305" t="str">
        <x:v>CAP-LAW053|Reg. 23(2)-(4)|AP01</x:v>
      </x:c>
      <x:c r="C44" s="305" t="str">
        <x:v>CAP-LAW053|Reg. 23(2)-(4)</x:v>
      </x:c>
      <x:c r="D44" s="305" t="str">
        <x:v>CAP-LAW053</x:v>
      </x:c>
      <x:c r="E44" s="305" t="str">
        <x:v>Reg. 23(2)-(4)</x:v>
      </x:c>
      <x:c r="F44" s="305" t="str">
        <x:v>Operating performance / outcome</x:v>
      </x:c>
      <x:c r="G44" s="305" t="str">
        <x:v>Notices, agendas, attendance, declarations, approvals, minutes, reports, registers and action-closure tracker; demonstrate complete and timely performance of: Route each transaction through the correct approval path.</x:v>
      </x:c>
      <x:c r="H44" s="305" t="str">
        <x:v>Population reference; period/trigger; source inputs; approvals; timestamps; calculations where relevant; filed/delivered output; acknowledgement; exception and closure linkage.</x:v>
      </x:c>
      <x:c r="I44" s="305" t="str">
        <x:v>Before transaction; ratification only where allowed</x:v>
      </x:c>
      <x:c r="J44" s="305" t="str">
        <x:v>Board portal, secretarial records repository and entity/committee master</x:v>
      </x:c>
      <x:c r="K44" s="305" t="str">
        <x:v>Company Secretary / Board or Committee Secretariat</x:v>
      </x:c>
      <x:c r="L44" s="305" t="str">
        <x:v>Applicable SEBI source, LODR preservation policy where in scope, Common Corporate Core retention schedule and litigation hold; apply the longest controlling period.</x:v>
      </x:c>
      <x:c r="M44" s="305" t="str">
        <x:v>Verify source system, date/time, preparer, approver, completeness, version, linkage to the population and external acknowledgement where applicable.</x:v>
      </x:c>
      <x:c r="N44" s="305" t="str">
        <x:v>Restricted — may contain personal, trading or unpublished information</x:v>
      </x:c>
      <x:c r="O44" s="305" t="str">
        <x:v>https://www.sebi.gov.in/legal/regulations/jul-2026/securities-and-exchange-board-of-india-listing-obligations-and-disclosure-requirements-regulations-2015-last-amended-on-july-14-2026-_102974.html</x:v>
      </x:c>
      <x:c r="P44" s="305" t="str">
        <x:f>IF(COUNTIF('P3 Audit Procedures'!$A$5:$A$176,B44)=1,"YES","NO")</x:f>
        <x:v>YES</x:v>
      </x:c>
      <x:c r="Q44" s="305" t="str">
        <x:f>IF(COUNTIF('P2 Atomic Provisions'!$A$5:$A$176,C44)=1,"YES","NO")</x:f>
        <x:v>YES</x:v>
      </x:c>
      <x:c r="R44" s="305" t="str">
        <x:f>IF(COUNTIF($A$5:$A$348,A44)&gt;1,"DUPLICATE","")</x:f>
      </x:c>
      <x:c r="S44" s="305" t="str">
        <x:v>REQUIRED — NOT COLLECTED</x:v>
      </x:c>
    </x:row>
    <x:row r="45" ht="50" customHeight="1">
      <x:c r="A45" s="305" t="str">
        <x:v>CAP-LAW053|Reg. 23(9)|AP01|E01</x:v>
      </x:c>
      <x:c r="B45" s="305" t="str">
        <x:v>CAP-LAW053|Reg. 23(9)|AP01</x:v>
      </x:c>
      <x:c r="C45" s="305" t="str">
        <x:v>CAP-LAW053|Reg. 23(9)</x:v>
      </x:c>
      <x:c r="D45" s="305" t="str">
        <x:v>CAP-LAW053</x:v>
      </x:c>
      <x:c r="E45" s="305" t="str">
        <x:v>Reg. 23(9)</x:v>
      </x:c>
      <x:c r="F45" s="305" t="str">
        <x:v>Control design / applicability</x:v>
      </x:c>
      <x:c r="G45" s="305" t="str">
        <x:v>Current disclosure/filing checklist, responsibility matrix, materiality or content review control and due-date calendar; include evidence that the gate, duty holder, threshold/exemption and timing were assessed for this atomic requirement.</x:v>
      </x:c>
      <x:c r="H45" s="305" t="str">
        <x:v>Current approved artefact; named owner and reviewer; effective date/version; explicit coverage of CAP-LAW053 Reg. 23(9); documented gate and exception route.</x:v>
      </x:c>
      <x:c r="I45" s="305" t="str">
        <x:v>Periodic as prescribed</x:v>
      </x:c>
      <x:c r="J45" s="305" t="str">
        <x:v>Disclosure workflow, stock-exchange/SEBI portal and authorised website CMS</x:v>
      </x:c>
      <x:c r="K45" s="305" t="str">
        <x:v>Company Secretary / Compliance Officer</x:v>
      </x:c>
      <x:c r="L45" s="305" t="str">
        <x:v>Applicable SEBI source, LODR preservation policy where in scope, Common Corporate Core retention schedule and litigation hold; apply the longest controlling period.</x:v>
      </x:c>
      <x:c r="M45" s="305" t="str">
        <x:v>Verify source system, date/time, preparer, approver, completeness, version, linkage to the population and external acknowledgement where applicable.</x:v>
      </x:c>
      <x:c r="N45" s="305" t="str">
        <x:v>Confidential until authorised disclosure; retain access trail</x:v>
      </x:c>
      <x:c r="O45" s="305" t="str">
        <x:v>https://www.sebi.gov.in/legal/regulations/jul-2026/securities-and-exchange-board-of-india-listing-obligations-and-disclosure-requirements-regulations-2015-last-amended-on-july-14-2026-_102974.html</x:v>
      </x:c>
      <x:c r="P45" s="305" t="str">
        <x:f>IF(COUNTIF('P3 Audit Procedures'!$A$5:$A$176,B45)=1,"YES","NO")</x:f>
        <x:v>YES</x:v>
      </x:c>
      <x:c r="Q45" s="305" t="str">
        <x:f>IF(COUNTIF('P2 Atomic Provisions'!$A$5:$A$176,C45)=1,"YES","NO")</x:f>
        <x:v>YES</x:v>
      </x:c>
      <x:c r="R45" s="305" t="str">
        <x:f>IF(COUNTIF($A$5:$A$348,A45)&gt;1,"DUPLICATE","")</x:f>
      </x:c>
      <x:c r="S45" s="305" t="str">
        <x:v>REQUIRED — NOT COLLECTED</x:v>
      </x:c>
    </x:row>
    <x:row r="46" ht="50" customHeight="1">
      <x:c r="A46" s="305" t="str">
        <x:v>CAP-LAW053|Reg. 23(9)|AP01|E02</x:v>
      </x:c>
      <x:c r="B46" s="305" t="str">
        <x:v>CAP-LAW053|Reg. 23(9)|AP01</x:v>
      </x:c>
      <x:c r="C46" s="305" t="str">
        <x:v>CAP-LAW053|Reg. 23(9)</x:v>
      </x:c>
      <x:c r="D46" s="305" t="str">
        <x:v>CAP-LAW053</x:v>
      </x:c>
      <x:c r="E46" s="305" t="str">
        <x:v>Reg. 23(9)</x:v>
      </x:c>
      <x:c r="F46" s="305" t="str">
        <x:v>Operating performance / outcome</x:v>
      </x:c>
      <x:c r="G46" s="305" t="str">
        <x:v>Approved filing/disclosure, supporting source data, review sign-off, exchange/SEBI acknowledgement, website proof and correction trail; demonstrate complete and timely performance of: File and publish the RPT disclosure with acknowledgement.</x:v>
      </x:c>
      <x:c r="H46" s="305" t="str">
        <x:v>Population reference; period/trigger; source inputs; approvals; timestamps; calculations where relevant; filed/delivered output; acknowledgement; exception and closure linkage.</x:v>
      </x:c>
      <x:c r="I46" s="305" t="str">
        <x:v>Periodic as prescribed</x:v>
      </x:c>
      <x:c r="J46" s="305" t="str">
        <x:v>Disclosure workflow, stock-exchange/SEBI portal and authorised website CMS</x:v>
      </x:c>
      <x:c r="K46" s="305" t="str">
        <x:v>Company Secretary / Compliance Officer</x:v>
      </x:c>
      <x:c r="L46" s="305" t="str">
        <x:v>Applicable SEBI source, LODR preservation policy where in scope, Common Corporate Core retention schedule and litigation hold; apply the longest controlling period.</x:v>
      </x:c>
      <x:c r="M46" s="305" t="str">
        <x:v>Verify source system, date/time, preparer, approver, completeness, version, linkage to the population and external acknowledgement where applicable.</x:v>
      </x:c>
      <x:c r="N46" s="305" t="str">
        <x:v>Confidential until authorised disclosure; retain access trail</x:v>
      </x:c>
      <x:c r="O46" s="305" t="str">
        <x:v>https://www.sebi.gov.in/legal/regulations/jul-2026/securities-and-exchange-board-of-india-listing-obligations-and-disclosure-requirements-regulations-2015-last-amended-on-july-14-2026-_102974.html</x:v>
      </x:c>
      <x:c r="P46" s="305" t="str">
        <x:f>IF(COUNTIF('P3 Audit Procedures'!$A$5:$A$176,B46)=1,"YES","NO")</x:f>
        <x:v>YES</x:v>
      </x:c>
      <x:c r="Q46" s="305" t="str">
        <x:f>IF(COUNTIF('P2 Atomic Provisions'!$A$5:$A$176,C46)=1,"YES","NO")</x:f>
        <x:v>YES</x:v>
      </x:c>
      <x:c r="R46" s="305" t="str">
        <x:f>IF(COUNTIF($A$5:$A$348,A46)&gt;1,"DUPLICATE","")</x:f>
      </x:c>
      <x:c r="S46" s="305" t="str">
        <x:v>REQUIRED — NOT COLLECTED</x:v>
      </x:c>
    </x:row>
    <x:row r="47" ht="50" customHeight="1">
      <x:c r="A47" s="305" t="str">
        <x:v>CAP-LAW053|Reg. 24(1)|AP01|E01</x:v>
      </x:c>
      <x:c r="B47" s="305" t="str">
        <x:v>CAP-LAW053|Reg. 24(1)|AP01</x:v>
      </x:c>
      <x:c r="C47" s="305" t="str">
        <x:v>CAP-LAW053|Reg. 24(1)</x:v>
      </x:c>
      <x:c r="D47" s="305" t="str">
        <x:v>CAP-LAW053</x:v>
      </x:c>
      <x:c r="E47" s="305" t="str">
        <x:v>Reg. 24(1)</x:v>
      </x:c>
      <x:c r="F47" s="305" t="str">
        <x:v>Control design / applicability</x:v>
      </x:c>
      <x:c r="G47" s="305" t="str">
        <x:v>Applicability memorandum, approved charter/policy, constitution and delegation records, annual work plan and responsibility matrix; include evidence that the gate, duty holder, threshold/exemption and timing were assessed for this atomic requirement.</x:v>
      </x:c>
      <x:c r="H47" s="305" t="str">
        <x:v>Current approved artefact; named owner and reviewer; effective date/version; explicit coverage of CAP-LAW053 Reg. 24(1); documented gate and exception route.</x:v>
      </x:c>
      <x:c r="I47" s="305" t="str">
        <x:v>Continuous while gate remains true</x:v>
      </x:c>
      <x:c r="J47" s="305" t="str">
        <x:v>Board portal, secretarial records repository and entity/committee master</x:v>
      </x:c>
      <x:c r="K47" s="305" t="str">
        <x:v>Company Secretary / Board or Committee Secretariat</x:v>
      </x:c>
      <x:c r="L47" s="305" t="str">
        <x:v>Applicable SEBI source, LODR preservation policy where in scope, Common Corporate Core retention schedule and litigation hold; apply the longest controlling period.</x:v>
      </x:c>
      <x:c r="M47" s="305" t="str">
        <x:v>Verify source system, date/time, preparer, approver, completeness, version, linkage to the population and external acknowledgement where applicable.</x:v>
      </x:c>
      <x:c r="N47" s="305" t="str">
        <x:v>Confidential until authorised disclosure; retain access trail</x:v>
      </x:c>
      <x:c r="O47" s="305" t="str">
        <x:v>https://www.sebi.gov.in/legal/regulations/jul-2026/securities-and-exchange-board-of-india-listing-obligations-and-disclosure-requirements-regulations-2015-last-amended-on-july-14-2026-_102974.html</x:v>
      </x:c>
      <x:c r="P47" s="305" t="str">
        <x:f>IF(COUNTIF('P3 Audit Procedures'!$A$5:$A$176,B47)=1,"YES","NO")</x:f>
        <x:v>YES</x:v>
      </x:c>
      <x:c r="Q47" s="305" t="str">
        <x:f>IF(COUNTIF('P2 Atomic Provisions'!$A$5:$A$176,C47)=1,"YES","NO")</x:f>
        <x:v>YES</x:v>
      </x:c>
      <x:c r="R47" s="305" t="str">
        <x:f>IF(COUNTIF($A$5:$A$348,A47)&gt;1,"DUPLICATE","")</x:f>
      </x:c>
      <x:c r="S47" s="305" t="str">
        <x:v>REQUIRED — NOT COLLECTED</x:v>
      </x:c>
    </x:row>
    <x:row r="48" ht="50" customHeight="1">
      <x:c r="A48" s="305" t="str">
        <x:v>CAP-LAW053|Reg. 24(1)|AP01|E02</x:v>
      </x:c>
      <x:c r="B48" s="305" t="str">
        <x:v>CAP-LAW053|Reg. 24(1)|AP01</x:v>
      </x:c>
      <x:c r="C48" s="305" t="str">
        <x:v>CAP-LAW053|Reg. 24(1)</x:v>
      </x:c>
      <x:c r="D48" s="305" t="str">
        <x:v>CAP-LAW053</x:v>
      </x:c>
      <x:c r="E48" s="305" t="str">
        <x:v>Reg. 24(1)</x:v>
      </x:c>
      <x:c r="F48" s="305" t="str">
        <x:v>Operating performance / outcome</x:v>
      </x:c>
      <x:c r="G48" s="305" t="str">
        <x:v>Notices, agendas, attendance, declarations, approvals, minutes, reports, registers and action-closure tracker; demonstrate complete and timely performance of: Track materiality and board composition of the affected subsidiary.</x:v>
      </x:c>
      <x:c r="H48" s="305" t="str">
        <x:v>Population reference; period/trigger; source inputs; approvals; timestamps; calculations where relevant; filed/delivered output; acknowledgement; exception and closure linkage.</x:v>
      </x:c>
      <x:c r="I48" s="305" t="str">
        <x:v>Continuous while gate remains true</x:v>
      </x:c>
      <x:c r="J48" s="305" t="str">
        <x:v>Board portal, secretarial records repository and entity/committee master</x:v>
      </x:c>
      <x:c r="K48" s="305" t="str">
        <x:v>Company Secretary / Board or Committee Secretariat</x:v>
      </x:c>
      <x:c r="L48" s="305" t="str">
        <x:v>Applicable SEBI source, LODR preservation policy where in scope, Common Corporate Core retention schedule and litigation hold; apply the longest controlling period.</x:v>
      </x:c>
      <x:c r="M48" s="305" t="str">
        <x:v>Verify source system, date/time, preparer, approver, completeness, version, linkage to the population and external acknowledgement where applicable.</x:v>
      </x:c>
      <x:c r="N48" s="305" t="str">
        <x:v>Confidential until authorised disclosure; retain access trail</x:v>
      </x:c>
      <x:c r="O48" s="305" t="str">
        <x:v>https://www.sebi.gov.in/legal/regulations/jul-2026/securities-and-exchange-board-of-india-listing-obligations-and-disclosure-requirements-regulations-2015-last-amended-on-july-14-2026-_102974.html</x:v>
      </x:c>
      <x:c r="P48" s="305" t="str">
        <x:f>IF(COUNTIF('P3 Audit Procedures'!$A$5:$A$176,B48)=1,"YES","NO")</x:f>
        <x:v>YES</x:v>
      </x:c>
      <x:c r="Q48" s="305" t="str">
        <x:f>IF(COUNTIF('P2 Atomic Provisions'!$A$5:$A$176,C48)=1,"YES","NO")</x:f>
        <x:v>YES</x:v>
      </x:c>
      <x:c r="R48" s="305" t="str">
        <x:f>IF(COUNTIF($A$5:$A$348,A48)&gt;1,"DUPLICATE","")</x:f>
      </x:c>
      <x:c r="S48" s="305" t="str">
        <x:v>REQUIRED — NOT COLLECTED</x:v>
      </x:c>
    </x:row>
    <x:row r="49" ht="50" customHeight="1">
      <x:c r="A49" s="305" t="str">
        <x:v>CAP-LAW053|Reg. 24(2)|AP01|E01</x:v>
      </x:c>
      <x:c r="B49" s="305" t="str">
        <x:v>CAP-LAW053|Reg. 24(2)|AP01</x:v>
      </x:c>
      <x:c r="C49" s="305" t="str">
        <x:v>CAP-LAW053|Reg. 24(2)</x:v>
      </x:c>
      <x:c r="D49" s="305" t="str">
        <x:v>CAP-LAW053</x:v>
      </x:c>
      <x:c r="E49" s="305" t="str">
        <x:v>Reg. 24(2)</x:v>
      </x:c>
      <x:c r="F49" s="305" t="str">
        <x:v>Control design / applicability</x:v>
      </x:c>
      <x:c r="G49" s="305" t="str">
        <x:v>Applicability memorandum, approved charter/policy, constitution and delegation records, annual work plan and responsibility matrix; include evidence that the gate, duty holder, threshold/exemption and timing were assessed for this atomic requirement.</x:v>
      </x:c>
      <x:c r="H49" s="305" t="str">
        <x:v>Current approved artefact; named owner and reviewer; effective date/version; explicit coverage of CAP-LAW053 Reg. 24(2); documented gate and exception route.</x:v>
      </x:c>
      <x:c r="I49" s="305" t="str">
        <x:v>Periodic</x:v>
      </x:c>
      <x:c r="J49" s="305" t="str">
        <x:v>Board portal, secretarial records repository and entity/committee master</x:v>
      </x:c>
      <x:c r="K49" s="305" t="str">
        <x:v>Company Secretary / Board or Committee Secretariat</x:v>
      </x:c>
      <x:c r="L49" s="305" t="str">
        <x:v>Applicable SEBI source, LODR preservation policy where in scope, Common Corporate Core retention schedule and litigation hold; apply the longest controlling period.</x:v>
      </x:c>
      <x:c r="M49" s="305" t="str">
        <x:v>Verify source system, date/time, preparer, approver, completeness, version, linkage to the population and external acknowledgement where applicable.</x:v>
      </x:c>
      <x:c r="N49" s="305" t="str">
        <x:v>Confidential until authorised disclosure; retain access trail</x:v>
      </x:c>
      <x:c r="O49" s="305" t="str">
        <x:v>https://www.sebi.gov.in/legal/regulations/jul-2026/securities-and-exchange-board-of-india-listing-obligations-and-disclosure-requirements-regulations-2015-last-amended-on-july-14-2026-_102974.html</x:v>
      </x:c>
      <x:c r="P49" s="305" t="str">
        <x:f>IF(COUNTIF('P3 Audit Procedures'!$A$5:$A$176,B49)=1,"YES","NO")</x:f>
        <x:v>YES</x:v>
      </x:c>
      <x:c r="Q49" s="305" t="str">
        <x:f>IF(COUNTIF('P2 Atomic Provisions'!$A$5:$A$176,C49)=1,"YES","NO")</x:f>
        <x:v>YES</x:v>
      </x:c>
      <x:c r="R49" s="305" t="str">
        <x:f>IF(COUNTIF($A$5:$A$348,A49)&gt;1,"DUPLICATE","")</x:f>
      </x:c>
      <x:c r="S49" s="305" t="str">
        <x:v>REQUIRED — NOT COLLECTED</x:v>
      </x:c>
    </x:row>
    <x:row r="50" ht="50" customHeight="1">
      <x:c r="A50" s="305" t="str">
        <x:v>CAP-LAW053|Reg. 24(2)|AP01|E02</x:v>
      </x:c>
      <x:c r="B50" s="305" t="str">
        <x:v>CAP-LAW053|Reg. 24(2)|AP01</x:v>
      </x:c>
      <x:c r="C50" s="305" t="str">
        <x:v>CAP-LAW053|Reg. 24(2)</x:v>
      </x:c>
      <x:c r="D50" s="305" t="str">
        <x:v>CAP-LAW053</x:v>
      </x:c>
      <x:c r="E50" s="305" t="str">
        <x:v>Reg. 24(2)</x:v>
      </x:c>
      <x:c r="F50" s="305" t="str">
        <x:v>Operating performance / outcome</x:v>
      </x:c>
      <x:c r="G50" s="305" t="str">
        <x:v>Notices, agendas, attendance, declarations, approvals, minutes, reports, registers and action-closure tracker; demonstrate complete and timely performance of: Table the required subsidiary financial and investment information.</x:v>
      </x:c>
      <x:c r="H50" s="305" t="str">
        <x:v>Population reference; period/trigger; source inputs; approvals; timestamps; calculations where relevant; filed/delivered output; acknowledgement; exception and closure linkage.</x:v>
      </x:c>
      <x:c r="I50" s="305" t="str">
        <x:v>Periodic</x:v>
      </x:c>
      <x:c r="J50" s="305" t="str">
        <x:v>Board portal, secretarial records repository and entity/committee master</x:v>
      </x:c>
      <x:c r="K50" s="305" t="str">
        <x:v>Company Secretary / Board or Committee Secretariat</x:v>
      </x:c>
      <x:c r="L50" s="305" t="str">
        <x:v>Applicable SEBI source, LODR preservation policy where in scope, Common Corporate Core retention schedule and litigation hold; apply the longest controlling period.</x:v>
      </x:c>
      <x:c r="M50" s="305" t="str">
        <x:v>Verify source system, date/time, preparer, approver, completeness, version, linkage to the population and external acknowledgement where applicable.</x:v>
      </x:c>
      <x:c r="N50" s="305" t="str">
        <x:v>Confidential until authorised disclosure; retain access trail</x:v>
      </x:c>
      <x:c r="O50" s="305" t="str">
        <x:v>https://www.sebi.gov.in/legal/regulations/jul-2026/securities-and-exchange-board-of-india-listing-obligations-and-disclosure-requirements-regulations-2015-last-amended-on-july-14-2026-_102974.html</x:v>
      </x:c>
      <x:c r="P50" s="305" t="str">
        <x:f>IF(COUNTIF('P3 Audit Procedures'!$A$5:$A$176,B50)=1,"YES","NO")</x:f>
        <x:v>YES</x:v>
      </x:c>
      <x:c r="Q50" s="305" t="str">
        <x:f>IF(COUNTIF('P2 Atomic Provisions'!$A$5:$A$176,C50)=1,"YES","NO")</x:f>
        <x:v>YES</x:v>
      </x:c>
      <x:c r="R50" s="305" t="str">
        <x:f>IF(COUNTIF($A$5:$A$348,A50)&gt;1,"DUPLICATE","")</x:f>
      </x:c>
      <x:c r="S50" s="305" t="str">
        <x:v>REQUIRED — NOT COLLECTED</x:v>
      </x:c>
    </x:row>
    <x:row r="51" ht="50" customHeight="1">
      <x:c r="A51" s="305" t="str">
        <x:v>CAP-LAW053|Reg. 24(3)|AP01|E01</x:v>
      </x:c>
      <x:c r="B51" s="305" t="str">
        <x:v>CAP-LAW053|Reg. 24(3)|AP01</x:v>
      </x:c>
      <x:c r="C51" s="305" t="str">
        <x:v>CAP-LAW053|Reg. 24(3)</x:v>
      </x:c>
      <x:c r="D51" s="305" t="str">
        <x:v>CAP-LAW053</x:v>
      </x:c>
      <x:c r="E51" s="305" t="str">
        <x:v>Reg. 24(3)</x:v>
      </x:c>
      <x:c r="F51" s="305" t="str">
        <x:v>Control design / applicability</x:v>
      </x:c>
      <x:c r="G51" s="305" t="str">
        <x:v>Applicability memorandum, approved charter/policy, constitution and delegation records, annual work plan and responsibility matrix; include evidence that the gate, duty holder, threshold/exemption and timing were assessed for this atomic requirement.</x:v>
      </x:c>
      <x:c r="H51" s="305" t="str">
        <x:v>Current approved artefact; named owner and reviewer; effective date/version; explicit coverage of CAP-LAW053 Reg. 24(3); documented gate and exception route.</x:v>
      </x:c>
      <x:c r="I51" s="305" t="str">
        <x:v>At listed-entity board cycle</x:v>
      </x:c>
      <x:c r="J51" s="305" t="str">
        <x:v>Board portal, secretarial records repository and entity/committee master</x:v>
      </x:c>
      <x:c r="K51" s="305" t="str">
        <x:v>Company Secretary / Board or Committee Secretariat</x:v>
      </x:c>
      <x:c r="L51" s="305" t="str">
        <x:v>Applicable SEBI source, LODR preservation policy where in scope, Common Corporate Core retention schedule and litigation hold; apply the longest controlling period.</x:v>
      </x:c>
      <x:c r="M51" s="305" t="str">
        <x:v>Verify source system, date/time, preparer, approver, completeness, version, linkage to the population and external acknowledgement where applicable.</x:v>
      </x:c>
      <x:c r="N51" s="305" t="str">
        <x:v>Confidential until authorised disclosure; retain access trail</x:v>
      </x:c>
      <x:c r="O51" s="305" t="str">
        <x:v>https://www.sebi.gov.in/legal/regulations/jul-2026/securities-and-exchange-board-of-india-listing-obligations-and-disclosure-requirements-regulations-2015-last-amended-on-july-14-2026-_102974.html</x:v>
      </x:c>
      <x:c r="P51" s="305" t="str">
        <x:f>IF(COUNTIF('P3 Audit Procedures'!$A$5:$A$176,B51)=1,"YES","NO")</x:f>
        <x:v>YES</x:v>
      </x:c>
      <x:c r="Q51" s="305" t="str">
        <x:f>IF(COUNTIF('P2 Atomic Provisions'!$A$5:$A$176,C51)=1,"YES","NO")</x:f>
        <x:v>YES</x:v>
      </x:c>
      <x:c r="R51" s="305" t="str">
        <x:f>IF(COUNTIF($A$5:$A$348,A51)&gt;1,"DUPLICATE","")</x:f>
      </x:c>
      <x:c r="S51" s="305" t="str">
        <x:v>REQUIRED — NOT COLLECTED</x:v>
      </x:c>
    </x:row>
    <x:row r="52" ht="50" customHeight="1">
      <x:c r="A52" s="305" t="str">
        <x:v>CAP-LAW053|Reg. 24(3)|AP01|E02</x:v>
      </x:c>
      <x:c r="B52" s="305" t="str">
        <x:v>CAP-LAW053|Reg. 24(3)|AP01</x:v>
      </x:c>
      <x:c r="C52" s="305" t="str">
        <x:v>CAP-LAW053|Reg. 24(3)</x:v>
      </x:c>
      <x:c r="D52" s="305" t="str">
        <x:v>CAP-LAW053</x:v>
      </x:c>
      <x:c r="E52" s="305" t="str">
        <x:v>Reg. 24(3)</x:v>
      </x:c>
      <x:c r="F52" s="305" t="str">
        <x:v>Operating performance / outcome</x:v>
      </x:c>
      <x:c r="G52" s="305" t="str">
        <x:v>Notices, agendas, attendance, declarations, approvals, minutes, reports, registers and action-closure tracker; demonstrate complete and timely performance of: Obtain and table subsidiary board minutes.</x:v>
      </x:c>
      <x:c r="H52" s="305" t="str">
        <x:v>Population reference; period/trigger; source inputs; approvals; timestamps; calculations where relevant; filed/delivered output; acknowledgement; exception and closure linkage.</x:v>
      </x:c>
      <x:c r="I52" s="305" t="str">
        <x:v>At listed-entity board cycle</x:v>
      </x:c>
      <x:c r="J52" s="305" t="str">
        <x:v>Board portal, secretarial records repository and entity/committee master</x:v>
      </x:c>
      <x:c r="K52" s="305" t="str">
        <x:v>Company Secretary / Board or Committee Secretariat</x:v>
      </x:c>
      <x:c r="L52" s="305" t="str">
        <x:v>Applicable SEBI source, LODR preservation policy where in scope, Common Corporate Core retention schedule and litigation hold; apply the longest controlling period.</x:v>
      </x:c>
      <x:c r="M52" s="305" t="str">
        <x:v>Verify source system, date/time, preparer, approver, completeness, version, linkage to the population and external acknowledgement where applicable.</x:v>
      </x:c>
      <x:c r="N52" s="305" t="str">
        <x:v>Confidential until authorised disclosure; retain access trail</x:v>
      </x:c>
      <x:c r="O52" s="305" t="str">
        <x:v>https://www.sebi.gov.in/legal/regulations/jul-2026/securities-and-exchange-board-of-india-listing-obligations-and-disclosure-requirements-regulations-2015-last-amended-on-july-14-2026-_102974.html</x:v>
      </x:c>
      <x:c r="P52" s="305" t="str">
        <x:f>IF(COUNTIF('P3 Audit Procedures'!$A$5:$A$176,B52)=1,"YES","NO")</x:f>
        <x:v>YES</x:v>
      </x:c>
      <x:c r="Q52" s="305" t="str">
        <x:f>IF(COUNTIF('P2 Atomic Provisions'!$A$5:$A$176,C52)=1,"YES","NO")</x:f>
        <x:v>YES</x:v>
      </x:c>
      <x:c r="R52" s="305" t="str">
        <x:f>IF(COUNTIF($A$5:$A$348,A52)&gt;1,"DUPLICATE","")</x:f>
      </x:c>
      <x:c r="S52" s="305" t="str">
        <x:v>REQUIRED — NOT COLLECTED</x:v>
      </x:c>
    </x:row>
    <x:row r="53" ht="50" customHeight="1">
      <x:c r="A53" s="305" t="str">
        <x:v>CAP-LAW053|Reg. 24(4)|AP01|E01</x:v>
      </x:c>
      <x:c r="B53" s="305" t="str">
        <x:v>CAP-LAW053|Reg. 24(4)|AP01</x:v>
      </x:c>
      <x:c r="C53" s="305" t="str">
        <x:v>CAP-LAW053|Reg. 24(4)</x:v>
      </x:c>
      <x:c r="D53" s="305" t="str">
        <x:v>CAP-LAW053</x:v>
      </x:c>
      <x:c r="E53" s="305" t="str">
        <x:v>Reg. 24(4)</x:v>
      </x:c>
      <x:c r="F53" s="305" t="str">
        <x:v>Control design / applicability</x:v>
      </x:c>
      <x:c r="G53" s="305" t="str">
        <x:v>Applicability memorandum, approved charter/policy, constitution and delegation records, annual work plan and responsibility matrix; include evidence that the gate, duty holder, threshold/exemption and timing were assessed for this atomic requirement.</x:v>
      </x:c>
      <x:c r="H53" s="305" t="str">
        <x:v>Current approved artefact; named owner and reviewer; effective date/version; explicit coverage of CAP-LAW053 Reg. 24(4); documented gate and exception route.</x:v>
      </x:c>
      <x:c r="I53" s="305" t="str">
        <x:v>At occurrence / board cycle</x:v>
      </x:c>
      <x:c r="J53" s="305" t="str">
        <x:v>Board portal, secretarial records repository and entity/committee master</x:v>
      </x:c>
      <x:c r="K53" s="305" t="str">
        <x:v>Company Secretary / Board or Committee Secretariat</x:v>
      </x:c>
      <x:c r="L53" s="305" t="str">
        <x:v>Applicable SEBI source, LODR preservation policy where in scope, Common Corporate Core retention schedule and litigation hold; apply the longest controlling period.</x:v>
      </x:c>
      <x:c r="M53" s="305" t="str">
        <x:v>Verify source system, date/time, preparer, approver, completeness, version, linkage to the population and external acknowledgement where applicable.</x:v>
      </x:c>
      <x:c r="N53" s="305" t="str">
        <x:v>Confidential until authorised disclosure; retain access trail</x:v>
      </x:c>
      <x:c r="O53" s="305" t="str">
        <x:v>https://www.sebi.gov.in/legal/regulations/jul-2026/securities-and-exchange-board-of-india-listing-obligations-and-disclosure-requirements-regulations-2015-last-amended-on-july-14-2026-_102974.html</x:v>
      </x:c>
      <x:c r="P53" s="305" t="str">
        <x:f>IF(COUNTIF('P3 Audit Procedures'!$A$5:$A$176,B53)=1,"YES","NO")</x:f>
        <x:v>YES</x:v>
      </x:c>
      <x:c r="Q53" s="305" t="str">
        <x:f>IF(COUNTIF('P2 Atomic Provisions'!$A$5:$A$176,C53)=1,"YES","NO")</x:f>
        <x:v>YES</x:v>
      </x:c>
      <x:c r="R53" s="305" t="str">
        <x:f>IF(COUNTIF($A$5:$A$348,A53)&gt;1,"DUPLICATE","")</x:f>
      </x:c>
      <x:c r="S53" s="305" t="str">
        <x:v>REQUIRED — NOT COLLECTED</x:v>
      </x:c>
    </x:row>
    <x:row r="54" ht="50" customHeight="1">
      <x:c r="A54" s="305" t="str">
        <x:v>CAP-LAW053|Reg. 24(4)|AP01|E02</x:v>
      </x:c>
      <x:c r="B54" s="305" t="str">
        <x:v>CAP-LAW053|Reg. 24(4)|AP01</x:v>
      </x:c>
      <x:c r="C54" s="305" t="str">
        <x:v>CAP-LAW053|Reg. 24(4)</x:v>
      </x:c>
      <x:c r="D54" s="305" t="str">
        <x:v>CAP-LAW053</x:v>
      </x:c>
      <x:c r="E54" s="305" t="str">
        <x:v>Reg. 24(4)</x:v>
      </x:c>
      <x:c r="F54" s="305" t="str">
        <x:v>Operating performance / outcome</x:v>
      </x:c>
      <x:c r="G54" s="305" t="str">
        <x:v>Notices, agendas, attendance, declarations, approvals, minutes, reports, registers and action-closure tracker; demonstrate complete and timely performance of: Identify, report and minute significant subsidiary transactions.</x:v>
      </x:c>
      <x:c r="H54" s="305" t="str">
        <x:v>Population reference; period/trigger; source inputs; approvals; timestamps; calculations where relevant; filed/delivered output; acknowledgement; exception and closure linkage.</x:v>
      </x:c>
      <x:c r="I54" s="305" t="str">
        <x:v>At occurrence / board cycle</x:v>
      </x:c>
      <x:c r="J54" s="305" t="str">
        <x:v>Board portal, secretarial records repository and entity/committee master</x:v>
      </x:c>
      <x:c r="K54" s="305" t="str">
        <x:v>Company Secretary / Board or Committee Secretariat</x:v>
      </x:c>
      <x:c r="L54" s="305" t="str">
        <x:v>Applicable SEBI source, LODR preservation policy where in scope, Common Corporate Core retention schedule and litigation hold; apply the longest controlling period.</x:v>
      </x:c>
      <x:c r="M54" s="305" t="str">
        <x:v>Verify source system, date/time, preparer, approver, completeness, version, linkage to the population and external acknowledgement where applicable.</x:v>
      </x:c>
      <x:c r="N54" s="305" t="str">
        <x:v>Confidential until authorised disclosure; retain access trail</x:v>
      </x:c>
      <x:c r="O54" s="305" t="str">
        <x:v>https://www.sebi.gov.in/legal/regulations/jul-2026/securities-and-exchange-board-of-india-listing-obligations-and-disclosure-requirements-regulations-2015-last-amended-on-july-14-2026-_102974.html</x:v>
      </x:c>
      <x:c r="P54" s="305" t="str">
        <x:f>IF(COUNTIF('P3 Audit Procedures'!$A$5:$A$176,B54)=1,"YES","NO")</x:f>
        <x:v>YES</x:v>
      </x:c>
      <x:c r="Q54" s="305" t="str">
        <x:f>IF(COUNTIF('P2 Atomic Provisions'!$A$5:$A$176,C54)=1,"YES","NO")</x:f>
        <x:v>YES</x:v>
      </x:c>
      <x:c r="R54" s="305" t="str">
        <x:f>IF(COUNTIF($A$5:$A$348,A54)&gt;1,"DUPLICATE","")</x:f>
      </x:c>
      <x:c r="S54" s="305" t="str">
        <x:v>REQUIRED — NOT COLLECTED</x:v>
      </x:c>
    </x:row>
    <x:row r="55" ht="50" customHeight="1">
      <x:c r="A55" s="305" t="str">
        <x:v>CAP-LAW053|Reg. 24(5)-(6)|AP01|E01</x:v>
      </x:c>
      <x:c r="B55" s="305" t="str">
        <x:v>CAP-LAW053|Reg. 24(5)-(6)|AP01</x:v>
      </x:c>
      <x:c r="C55" s="305" t="str">
        <x:v>CAP-LAW053|Reg. 24(5)-(6)</x:v>
      </x:c>
      <x:c r="D55" s="305" t="str">
        <x:v>CAP-LAW053</x:v>
      </x:c>
      <x:c r="E55" s="305" t="str">
        <x:v>Reg. 24(5)-(6)</x:v>
      </x:c>
      <x:c r="F55" s="305" t="str">
        <x:v>Control design / applicability</x:v>
      </x:c>
      <x:c r="G55" s="305" t="str">
        <x:v>Applicability memorandum, approved charter/policy, constitution and delegation records, annual work plan and responsibility matrix; include evidence that the gate, duty holder, threshold/exemption and timing were assessed for this atomic requirement.</x:v>
      </x:c>
      <x:c r="H55" s="305" t="str">
        <x:v>Current approved artefact; named owner and reviewer; effective date/version; explicit coverage of CAP-LAW053 Reg. 24(5)-(6); documented gate and exception route.</x:v>
      </x:c>
      <x:c r="I55" s="305" t="str">
        <x:v>Before disposal</x:v>
      </x:c>
      <x:c r="J55" s="305" t="str">
        <x:v>Board portal, secretarial records repository and entity/committee master</x:v>
      </x:c>
      <x:c r="K55" s="305" t="str">
        <x:v>Company Secretary / Board or Committee Secretariat</x:v>
      </x:c>
      <x:c r="L55" s="305" t="str">
        <x:v>Applicable SEBI source, LODR preservation policy where in scope, Common Corporate Core retention schedule and litigation hold; apply the longest controlling period.</x:v>
      </x:c>
      <x:c r="M55" s="305" t="str">
        <x:v>Verify source system, date/time, preparer, approver, completeness, version, linkage to the population and external acknowledgement where applicable.</x:v>
      </x:c>
      <x:c r="N55" s="305" t="str">
        <x:v>Restricted — may contain personal, trading or unpublished information</x:v>
      </x:c>
      <x:c r="O55" s="305" t="str">
        <x:v>https://www.sebi.gov.in/legal/regulations/jul-2026/securities-and-exchange-board-of-india-listing-obligations-and-disclosure-requirements-regulations-2015-last-amended-on-july-14-2026-_102974.html</x:v>
      </x:c>
      <x:c r="P55" s="305" t="str">
        <x:f>IF(COUNTIF('P3 Audit Procedures'!$A$5:$A$176,B55)=1,"YES","NO")</x:f>
        <x:v>YES</x:v>
      </x:c>
      <x:c r="Q55" s="305" t="str">
        <x:f>IF(COUNTIF('P2 Atomic Provisions'!$A$5:$A$176,C55)=1,"YES","NO")</x:f>
        <x:v>YES</x:v>
      </x:c>
      <x:c r="R55" s="305" t="str">
        <x:f>IF(COUNTIF($A$5:$A$348,A55)&gt;1,"DUPLICATE","")</x:f>
      </x:c>
      <x:c r="S55" s="305" t="str">
        <x:v>REQUIRED — NOT COLLECTED</x:v>
      </x:c>
    </x:row>
    <x:row r="56" ht="50" customHeight="1">
      <x:c r="A56" s="305" t="str">
        <x:v>CAP-LAW053|Reg. 24(5)-(6)|AP01|E02</x:v>
      </x:c>
      <x:c r="B56" s="305" t="str">
        <x:v>CAP-LAW053|Reg. 24(5)-(6)|AP01</x:v>
      </x:c>
      <x:c r="C56" s="305" t="str">
        <x:v>CAP-LAW053|Reg. 24(5)-(6)</x:v>
      </x:c>
      <x:c r="D56" s="305" t="str">
        <x:v>CAP-LAW053</x:v>
      </x:c>
      <x:c r="E56" s="305" t="str">
        <x:v>Reg. 24(5)-(6)</x:v>
      </x:c>
      <x:c r="F56" s="305" t="str">
        <x:v>Operating performance / outcome</x:v>
      </x:c>
      <x:c r="G56" s="305" t="str">
        <x:v>Notices, agendas, attendance, declarations, approvals, minutes, reports, registers and action-closure tracker; demonstrate complete and timely performance of: Perform threshold test and complete approval before execution.</x:v>
      </x:c>
      <x:c r="H56" s="305" t="str">
        <x:v>Population reference; period/trigger; source inputs; approvals; timestamps; calculations where relevant; filed/delivered output; acknowledgement; exception and closure linkage.</x:v>
      </x:c>
      <x:c r="I56" s="305" t="str">
        <x:v>Before disposal</x:v>
      </x:c>
      <x:c r="J56" s="305" t="str">
        <x:v>Board portal, secretarial records repository and entity/committee master</x:v>
      </x:c>
      <x:c r="K56" s="305" t="str">
        <x:v>Company Secretary / Board or Committee Secretariat</x:v>
      </x:c>
      <x:c r="L56" s="305" t="str">
        <x:v>Applicable SEBI source, LODR preservation policy where in scope, Common Corporate Core retention schedule and litigation hold; apply the longest controlling period.</x:v>
      </x:c>
      <x:c r="M56" s="305" t="str">
        <x:v>Verify source system, date/time, preparer, approver, completeness, version, linkage to the population and external acknowledgement where applicable.</x:v>
      </x:c>
      <x:c r="N56" s="305" t="str">
        <x:v>Restricted — may contain personal, trading or unpublished information</x:v>
      </x:c>
      <x:c r="O56" s="305" t="str">
        <x:v>https://www.sebi.gov.in/legal/regulations/jul-2026/securities-and-exchange-board-of-india-listing-obligations-and-disclosure-requirements-regulations-2015-last-amended-on-july-14-2026-_102974.html</x:v>
      </x:c>
      <x:c r="P56" s="305" t="str">
        <x:f>IF(COUNTIF('P3 Audit Procedures'!$A$5:$A$176,B56)=1,"YES","NO")</x:f>
        <x:v>YES</x:v>
      </x:c>
      <x:c r="Q56" s="305" t="str">
        <x:f>IF(COUNTIF('P2 Atomic Provisions'!$A$5:$A$176,C56)=1,"YES","NO")</x:f>
        <x:v>YES</x:v>
      </x:c>
      <x:c r="R56" s="305" t="str">
        <x:f>IF(COUNTIF($A$5:$A$348,A56)&gt;1,"DUPLICATE","")</x:f>
      </x:c>
      <x:c r="S56" s="305" t="str">
        <x:v>REQUIRED — NOT COLLECTED</x:v>
      </x:c>
    </x:row>
    <x:row r="57" ht="50" customHeight="1">
      <x:c r="A57" s="305" t="str">
        <x:v>CAP-LAW053|Reg. 24A|AP01|E01</x:v>
      </x:c>
      <x:c r="B57" s="305" t="str">
        <x:v>CAP-LAW053|Reg. 24A|AP01</x:v>
      </x:c>
      <x:c r="C57" s="305" t="str">
        <x:v>CAP-LAW053|Reg. 24A</x:v>
      </x:c>
      <x:c r="D57" s="305" t="str">
        <x:v>CAP-LAW053</x:v>
      </x:c>
      <x:c r="E57" s="305" t="str">
        <x:v>Reg. 24A</x:v>
      </x:c>
      <x:c r="F57" s="305" t="str">
        <x:v>Control design / applicability</x:v>
      </x:c>
      <x:c r="G57" s="305" t="str">
        <x:v>Applicability memorandum, approved charter/policy, constitution and delegation records, annual work plan and responsibility matrix; include evidence that the gate, duty holder, threshold/exemption and timing were assessed for this atomic requirement.</x:v>
      </x:c>
      <x:c r="H57" s="305" t="str">
        <x:v>Current approved artefact; named owner and reviewer; effective date/version; explicit coverage of CAP-LAW053 Reg. 24A; documented gate and exception route.</x:v>
      </x:c>
      <x:c r="I57" s="305" t="str">
        <x:v>Annual</x:v>
      </x:c>
      <x:c r="J57" s="305" t="str">
        <x:v>Board portal, secretarial records repository and entity/committee master</x:v>
      </x:c>
      <x:c r="K57" s="305" t="str">
        <x:v>Company Secretary / Board or Committee Secretariat</x:v>
      </x:c>
      <x:c r="L57" s="305" t="str">
        <x:v>Applicable SEBI source, LODR preservation policy where in scope, Common Corporate Core retention schedule and litigation hold; apply the longest controlling period.</x:v>
      </x:c>
      <x:c r="M57" s="305" t="str">
        <x:v>Verify source system, date/time, preparer, approver, completeness, version, linkage to the population and external acknowledgement where applicable.</x:v>
      </x:c>
      <x:c r="N57" s="305" t="str">
        <x:v>Internal controlled record; public only after authorised filing/publication</x:v>
      </x:c>
      <x:c r="O57" s="305" t="str">
        <x:v>https://www.sebi.gov.in/legal/regulations/jul-2026/securities-and-exchange-board-of-india-listing-obligations-and-disclosure-requirements-regulations-2015-last-amended-on-july-14-2026-_102974.html</x:v>
      </x:c>
      <x:c r="P57" s="305" t="str">
        <x:f>IF(COUNTIF('P3 Audit Procedures'!$A$5:$A$176,B57)=1,"YES","NO")</x:f>
        <x:v>YES</x:v>
      </x:c>
      <x:c r="Q57" s="305" t="str">
        <x:f>IF(COUNTIF('P2 Atomic Provisions'!$A$5:$A$176,C57)=1,"YES","NO")</x:f>
        <x:v>YES</x:v>
      </x:c>
      <x:c r="R57" s="305" t="str">
        <x:f>IF(COUNTIF($A$5:$A$348,A57)&gt;1,"DUPLICATE","")</x:f>
      </x:c>
      <x:c r="S57" s="305" t="str">
        <x:v>REQUIRED — NOT COLLECTED</x:v>
      </x:c>
    </x:row>
    <x:row r="58" ht="50" customHeight="1">
      <x:c r="A58" s="305" t="str">
        <x:v>CAP-LAW053|Reg. 24A|AP01|E02</x:v>
      </x:c>
      <x:c r="B58" s="305" t="str">
        <x:v>CAP-LAW053|Reg. 24A|AP01</x:v>
      </x:c>
      <x:c r="C58" s="305" t="str">
        <x:v>CAP-LAW053|Reg. 24A</x:v>
      </x:c>
      <x:c r="D58" s="305" t="str">
        <x:v>CAP-LAW053</x:v>
      </x:c>
      <x:c r="E58" s="305" t="str">
        <x:v>Reg. 24A</x:v>
      </x:c>
      <x:c r="F58" s="305" t="str">
        <x:v>Operating performance / outcome</x:v>
      </x:c>
      <x:c r="G58" s="305" t="str">
        <x:v>Notices, agendas, attendance, declarations, approvals, minutes, reports, registers and action-closure tracker; demonstrate complete and timely performance of: Appoint eligible auditor, complete audit and file/annex the prescribed reports.</x:v>
      </x:c>
      <x:c r="H58" s="305" t="str">
        <x:v>Population reference; period/trigger; source inputs; approvals; timestamps; calculations where relevant; filed/delivered output; acknowledgement; exception and closure linkage.</x:v>
      </x:c>
      <x:c r="I58" s="305" t="str">
        <x:v>Annual</x:v>
      </x:c>
      <x:c r="J58" s="305" t="str">
        <x:v>Board portal, secretarial records repository and entity/committee master</x:v>
      </x:c>
      <x:c r="K58" s="305" t="str">
        <x:v>Company Secretary / Board or Committee Secretariat</x:v>
      </x:c>
      <x:c r="L58" s="305" t="str">
        <x:v>Applicable SEBI source, LODR preservation policy where in scope, Common Corporate Core retention schedule and litigation hold; apply the longest controlling period.</x:v>
      </x:c>
      <x:c r="M58" s="305" t="str">
        <x:v>Verify source system, date/time, preparer, approver, completeness, version, linkage to the population and external acknowledgement where applicable.</x:v>
      </x:c>
      <x:c r="N58" s="305" t="str">
        <x:v>Internal controlled record; public only after authorised filing/publication</x:v>
      </x:c>
      <x:c r="O58" s="305" t="str">
        <x:v>https://www.sebi.gov.in/legal/regulations/jul-2026/securities-and-exchange-board-of-india-listing-obligations-and-disclosure-requirements-regulations-2015-last-amended-on-july-14-2026-_102974.html</x:v>
      </x:c>
      <x:c r="P58" s="305" t="str">
        <x:f>IF(COUNTIF('P3 Audit Procedures'!$A$5:$A$176,B58)=1,"YES","NO")</x:f>
        <x:v>YES</x:v>
      </x:c>
      <x:c r="Q58" s="305" t="str">
        <x:f>IF(COUNTIF('P2 Atomic Provisions'!$A$5:$A$176,C58)=1,"YES","NO")</x:f>
        <x:v>YES</x:v>
      </x:c>
      <x:c r="R58" s="305" t="str">
        <x:f>IF(COUNTIF($A$5:$A$348,A58)&gt;1,"DUPLICATE","")</x:f>
      </x:c>
      <x:c r="S58" s="305" t="str">
        <x:v>REQUIRED — NOT COLLECTED</x:v>
      </x:c>
    </x:row>
    <x:row r="59" ht="50" customHeight="1">
      <x:c r="A59" s="305" t="str">
        <x:v>CAP-LAW053|Reg. 25|AP01|E01</x:v>
      </x:c>
      <x:c r="B59" s="305" t="str">
        <x:v>CAP-LAW053|Reg. 25|AP01</x:v>
      </x:c>
      <x:c r="C59" s="305" t="str">
        <x:v>CAP-LAW053|Reg. 25</x:v>
      </x:c>
      <x:c r="D59" s="305" t="str">
        <x:v>CAP-LAW053</x:v>
      </x:c>
      <x:c r="E59" s="305" t="str">
        <x:v>Reg. 25</x:v>
      </x:c>
      <x:c r="F59" s="305" t="str">
        <x:v>Control design / applicability</x:v>
      </x:c>
      <x:c r="G59" s="305" t="str">
        <x:v>Applicability memorandum, approved charter/policy, constitution and delegation records, annual work plan and responsibility matrix; include evidence that the gate, duty holder, threshold/exemption and timing were assessed for this atomic requirement.</x:v>
      </x:c>
      <x:c r="H59" s="305" t="str">
        <x:v>Current approved artefact; named owner and reviewer; effective date/version; explicit coverage of CAP-LAW053 Reg. 25; documented gate and exception route.</x:v>
      </x:c>
      <x:c r="I59" s="305" t="str">
        <x:v>Continuous / annual</x:v>
      </x:c>
      <x:c r="J59" s="305" t="str">
        <x:v>Board portal, secretarial records repository and entity/committee master</x:v>
      </x:c>
      <x:c r="K59" s="305" t="str">
        <x:v>Company Secretary / Board or Committee Secretariat</x:v>
      </x:c>
      <x:c r="L59" s="305" t="str">
        <x:v>Applicable SEBI source, LODR preservation policy where in scope, Common Corporate Core retention schedule and litigation hold; apply the longest controlling period.</x:v>
      </x:c>
      <x:c r="M59" s="305" t="str">
        <x:v>Verify source system, date/time, preparer, approver, completeness, version, linkage to the population and external acknowledgement where applicable.</x:v>
      </x:c>
      <x:c r="N59" s="305" t="str">
        <x:v>Confidential until authorised disclosure; retain access trail</x:v>
      </x:c>
      <x:c r="O59" s="305" t="str">
        <x:v>https://www.sebi.gov.in/legal/regulations/jul-2026/securities-and-exchange-board-of-india-listing-obligations-and-disclosure-requirements-regulations-2015-last-amended-on-july-14-2026-_102974.html</x:v>
      </x:c>
      <x:c r="P59" s="305" t="str">
        <x:f>IF(COUNTIF('P3 Audit Procedures'!$A$5:$A$176,B59)=1,"YES","NO")</x:f>
        <x:v>YES</x:v>
      </x:c>
      <x:c r="Q59" s="305" t="str">
        <x:f>IF(COUNTIF('P2 Atomic Provisions'!$A$5:$A$176,C59)=1,"YES","NO")</x:f>
        <x:v>YES</x:v>
      </x:c>
      <x:c r="R59" s="305" t="str">
        <x:f>IF(COUNTIF($A$5:$A$348,A59)&gt;1,"DUPLICATE","")</x:f>
      </x:c>
      <x:c r="S59" s="305" t="str">
        <x:v>REQUIRED — NOT COLLECTED</x:v>
      </x:c>
    </x:row>
    <x:row r="60" ht="50" customHeight="1">
      <x:c r="A60" s="305" t="str">
        <x:v>CAP-LAW053|Reg. 25|AP01|E02</x:v>
      </x:c>
      <x:c r="B60" s="305" t="str">
        <x:v>CAP-LAW053|Reg. 25|AP01</x:v>
      </x:c>
      <x:c r="C60" s="305" t="str">
        <x:v>CAP-LAW053|Reg. 25</x:v>
      </x:c>
      <x:c r="D60" s="305" t="str">
        <x:v>CAP-LAW053</x:v>
      </x:c>
      <x:c r="E60" s="305" t="str">
        <x:v>Reg. 25</x:v>
      </x:c>
      <x:c r="F60" s="305" t="str">
        <x:v>Operating performance / outcome</x:v>
      </x:c>
      <x:c r="G60" s="305" t="str">
        <x:v>Notices, agendas, attendance, declarations, approvals, minutes, reports, registers and action-closure tracker; demonstrate complete and timely performance of: Maintain appointment and annual compliance evidence for independent directors.</x:v>
      </x:c>
      <x:c r="H60" s="305" t="str">
        <x:v>Population reference; period/trigger; source inputs; approvals; timestamps; calculations where relevant; filed/delivered output; acknowledgement; exception and closure linkage.</x:v>
      </x:c>
      <x:c r="I60" s="305" t="str">
        <x:v>Continuous / annual</x:v>
      </x:c>
      <x:c r="J60" s="305" t="str">
        <x:v>Board portal, secretarial records repository and entity/committee master</x:v>
      </x:c>
      <x:c r="K60" s="305" t="str">
        <x:v>Company Secretary / Board or Committee Secretariat</x:v>
      </x:c>
      <x:c r="L60" s="305" t="str">
        <x:v>Applicable SEBI source, LODR preservation policy where in scope, Common Corporate Core retention schedule and litigation hold; apply the longest controlling period.</x:v>
      </x:c>
      <x:c r="M60" s="305" t="str">
        <x:v>Verify source system, date/time, preparer, approver, completeness, version, linkage to the population and external acknowledgement where applicable.</x:v>
      </x:c>
      <x:c r="N60" s="305" t="str">
        <x:v>Confidential until authorised disclosure; retain access trail</x:v>
      </x:c>
      <x:c r="O60" s="305" t="str">
        <x:v>https://www.sebi.gov.in/legal/regulations/jul-2026/securities-and-exchange-board-of-india-listing-obligations-and-disclosure-requirements-regulations-2015-last-amended-on-july-14-2026-_102974.html</x:v>
      </x:c>
      <x:c r="P60" s="305" t="str">
        <x:f>IF(COUNTIF('P3 Audit Procedures'!$A$5:$A$176,B60)=1,"YES","NO")</x:f>
        <x:v>YES</x:v>
      </x:c>
      <x:c r="Q60" s="305" t="str">
        <x:f>IF(COUNTIF('P2 Atomic Provisions'!$A$5:$A$176,C60)=1,"YES","NO")</x:f>
        <x:v>YES</x:v>
      </x:c>
      <x:c r="R60" s="305" t="str">
        <x:f>IF(COUNTIF($A$5:$A$348,A60)&gt;1,"DUPLICATE","")</x:f>
      </x:c>
      <x:c r="S60" s="305" t="str">
        <x:v>REQUIRED — NOT COLLECTED</x:v>
      </x:c>
    </x:row>
    <x:row r="61" ht="50" customHeight="1">
      <x:c r="A61" s="305" t="str">
        <x:v>CAP-LAW053|Reg. 26|AP01|E01</x:v>
      </x:c>
      <x:c r="B61" s="305" t="str">
        <x:v>CAP-LAW053|Reg. 26|AP01</x:v>
      </x:c>
      <x:c r="C61" s="305" t="str">
        <x:v>CAP-LAW053|Reg. 26</x:v>
      </x:c>
      <x:c r="D61" s="305" t="str">
        <x:v>CAP-LAW053</x:v>
      </x:c>
      <x:c r="E61" s="305" t="str">
        <x:v>Reg. 26</x:v>
      </x:c>
      <x:c r="F61" s="305" t="str">
        <x:v>Control design / applicability</x:v>
      </x:c>
      <x:c r="G61" s="305" t="str">
        <x:v>Applicability memorandum, approved charter/policy, constitution and delegation records, annual work plan and responsibility matrix; include evidence that the gate, duty holder, threshold/exemption and timing were assessed for this atomic requirement.</x:v>
      </x:c>
      <x:c r="H61" s="305" t="str">
        <x:v>Current approved artefact; named owner and reviewer; effective date/version; explicit coverage of CAP-LAW053 Reg. 26; documented gate and exception route.</x:v>
      </x:c>
      <x:c r="I61" s="305" t="str">
        <x:v>Continuous / annual declarations</x:v>
      </x:c>
      <x:c r="J61" s="305" t="str">
        <x:v>Board portal, secretarial records repository and entity/committee master</x:v>
      </x:c>
      <x:c r="K61" s="305" t="str">
        <x:v>Company Secretary / Board or Committee Secretariat</x:v>
      </x:c>
      <x:c r="L61" s="305" t="str">
        <x:v>Applicable SEBI source, LODR preservation policy where in scope, Common Corporate Core retention schedule and litigation hold; apply the longest controlling period.</x:v>
      </x:c>
      <x:c r="M61" s="305" t="str">
        <x:v>Verify source system, date/time, preparer, approver, completeness, version, linkage to the population and external acknowledgement where applicable.</x:v>
      </x:c>
      <x:c r="N61" s="305" t="str">
        <x:v>Internal controlled record; public only after authorised filing/publication</x:v>
      </x:c>
      <x:c r="O61" s="305" t="str">
        <x:v>https://www.sebi.gov.in/legal/regulations/jul-2026/securities-and-exchange-board-of-india-listing-obligations-and-disclosure-requirements-regulations-2015-last-amended-on-july-14-2026-_102974.html</x:v>
      </x:c>
      <x:c r="P61" s="305" t="str">
        <x:f>IF(COUNTIF('P3 Audit Procedures'!$A$5:$A$176,B61)=1,"YES","NO")</x:f>
        <x:v>YES</x:v>
      </x:c>
      <x:c r="Q61" s="305" t="str">
        <x:f>IF(COUNTIF('P2 Atomic Provisions'!$A$5:$A$176,C61)=1,"YES","NO")</x:f>
        <x:v>YES</x:v>
      </x:c>
      <x:c r="R61" s="305" t="str">
        <x:f>IF(COUNTIF($A$5:$A$348,A61)&gt;1,"DUPLICATE","")</x:f>
      </x:c>
      <x:c r="S61" s="305" t="str">
        <x:v>REQUIRED — NOT COLLECTED</x:v>
      </x:c>
    </x:row>
    <x:row r="62" ht="50" customHeight="1">
      <x:c r="A62" s="305" t="str">
        <x:v>CAP-LAW053|Reg. 26|AP01|E02</x:v>
      </x:c>
      <x:c r="B62" s="305" t="str">
        <x:v>CAP-LAW053|Reg. 26|AP01</x:v>
      </x:c>
      <x:c r="C62" s="305" t="str">
        <x:v>CAP-LAW053|Reg. 26</x:v>
      </x:c>
      <x:c r="D62" s="305" t="str">
        <x:v>CAP-LAW053</x:v>
      </x:c>
      <x:c r="E62" s="305" t="str">
        <x:v>Reg. 26</x:v>
      </x:c>
      <x:c r="F62" s="305" t="str">
        <x:v>Operating performance / outcome</x:v>
      </x:c>
      <x:c r="G62" s="305" t="str">
        <x:v>Notices, agendas, attendance, declarations, approvals, minutes, reports, registers and action-closure tracker; demonstrate complete and timely performance of: Obtain declarations and evidence code compliance.</x:v>
      </x:c>
      <x:c r="H62" s="305" t="str">
        <x:v>Population reference; period/trigger; source inputs; approvals; timestamps; calculations where relevant; filed/delivered output; acknowledgement; exception and closure linkage.</x:v>
      </x:c>
      <x:c r="I62" s="305" t="str">
        <x:v>Continuous / annual declarations</x:v>
      </x:c>
      <x:c r="J62" s="305" t="str">
        <x:v>Board portal, secretarial records repository and entity/committee master</x:v>
      </x:c>
      <x:c r="K62" s="305" t="str">
        <x:v>Company Secretary / Board or Committee Secretariat</x:v>
      </x:c>
      <x:c r="L62" s="305" t="str">
        <x:v>Applicable SEBI source, LODR preservation policy where in scope, Common Corporate Core retention schedule and litigation hold; apply the longest controlling period.</x:v>
      </x:c>
      <x:c r="M62" s="305" t="str">
        <x:v>Verify source system, date/time, preparer, approver, completeness, version, linkage to the population and external acknowledgement where applicable.</x:v>
      </x:c>
      <x:c r="N62" s="305" t="str">
        <x:v>Internal controlled record; public only after authorised filing/publication</x:v>
      </x:c>
      <x:c r="O62" s="305" t="str">
        <x:v>https://www.sebi.gov.in/legal/regulations/jul-2026/securities-and-exchange-board-of-india-listing-obligations-and-disclosure-requirements-regulations-2015-last-amended-on-july-14-2026-_102974.html</x:v>
      </x:c>
      <x:c r="P62" s="305" t="str">
        <x:f>IF(COUNTIF('P3 Audit Procedures'!$A$5:$A$176,B62)=1,"YES","NO")</x:f>
        <x:v>YES</x:v>
      </x:c>
      <x:c r="Q62" s="305" t="str">
        <x:f>IF(COUNTIF('P2 Atomic Provisions'!$A$5:$A$176,C62)=1,"YES","NO")</x:f>
        <x:v>YES</x:v>
      </x:c>
      <x:c r="R62" s="305" t="str">
        <x:f>IF(COUNTIF($A$5:$A$348,A62)&gt;1,"DUPLICATE","")</x:f>
      </x:c>
      <x:c r="S62" s="305" t="str">
        <x:v>REQUIRED — NOT COLLECTED</x:v>
      </x:c>
    </x:row>
    <x:row r="63" ht="50" customHeight="1">
      <x:c r="A63" s="305" t="str">
        <x:v>CAP-LAW053|Reg. 27|AP01|E01</x:v>
      </x:c>
      <x:c r="B63" s="305" t="str">
        <x:v>CAP-LAW053|Reg. 27|AP01</x:v>
      </x:c>
      <x:c r="C63" s="305" t="str">
        <x:v>CAP-LAW053|Reg. 27</x:v>
      </x:c>
      <x:c r="D63" s="305" t="str">
        <x:v>CAP-LAW053</x:v>
      </x:c>
      <x:c r="E63" s="305" t="str">
        <x:v>Reg. 27</x:v>
      </x:c>
      <x:c r="F63" s="305" t="str">
        <x:v>Control design / applicability</x:v>
      </x:c>
      <x:c r="G63" s="305" t="str">
        <x:v>Applicability memorandum, approved charter/policy, constitution and delegation records, annual work plan and responsibility matrix; include evidence that the gate, duty holder, threshold/exemption and timing were assessed for this atomic requirement.</x:v>
      </x:c>
      <x:c r="H63" s="305" t="str">
        <x:v>Current approved artefact; named owner and reviewer; effective date/version; explicit coverage of CAP-LAW053 Reg. 27; documented gate and exception route.</x:v>
      </x:c>
      <x:c r="I63" s="305" t="str">
        <x:v>Periodic as prescribed</x:v>
      </x:c>
      <x:c r="J63" s="305" t="str">
        <x:v>Board portal, secretarial records repository and entity/committee master</x:v>
      </x:c>
      <x:c r="K63" s="305" t="str">
        <x:v>Company Secretary / Board or Committee Secretariat</x:v>
      </x:c>
      <x:c r="L63" s="305" t="str">
        <x:v>Applicable SEBI source, LODR preservation policy where in scope, Common Corporate Core retention schedule and litigation hold; apply the longest controlling period.</x:v>
      </x:c>
      <x:c r="M63" s="305" t="str">
        <x:v>Verify source system, date/time, preparer, approver, completeness, version, linkage to the population and external acknowledgement where applicable.</x:v>
      </x:c>
      <x:c r="N63" s="305" t="str">
        <x:v>Internal controlled record; public only after authorised filing/publication</x:v>
      </x:c>
      <x:c r="O63" s="305" t="str">
        <x:v>https://www.sebi.gov.in/legal/regulations/jul-2026/securities-and-exchange-board-of-india-listing-obligations-and-disclosure-requirements-regulations-2015-last-amended-on-july-14-2026-_102974.html</x:v>
      </x:c>
      <x:c r="P63" s="305" t="str">
        <x:f>IF(COUNTIF('P3 Audit Procedures'!$A$5:$A$176,B63)=1,"YES","NO")</x:f>
        <x:v>YES</x:v>
      </x:c>
      <x:c r="Q63" s="305" t="str">
        <x:f>IF(COUNTIF('P2 Atomic Provisions'!$A$5:$A$176,C63)=1,"YES","NO")</x:f>
        <x:v>YES</x:v>
      </x:c>
      <x:c r="R63" s="305" t="str">
        <x:f>IF(COUNTIF($A$5:$A$348,A63)&gt;1,"DUPLICATE","")</x:f>
      </x:c>
      <x:c r="S63" s="305" t="str">
        <x:v>REQUIRED — NOT COLLECTED</x:v>
      </x:c>
    </x:row>
    <x:row r="64" ht="50" customHeight="1">
      <x:c r="A64" s="305" t="str">
        <x:v>CAP-LAW053|Reg. 27|AP01|E02</x:v>
      </x:c>
      <x:c r="B64" s="305" t="str">
        <x:v>CAP-LAW053|Reg. 27|AP01</x:v>
      </x:c>
      <x:c r="C64" s="305" t="str">
        <x:v>CAP-LAW053|Reg. 27</x:v>
      </x:c>
      <x:c r="D64" s="305" t="str">
        <x:v>CAP-LAW053</x:v>
      </x:c>
      <x:c r="E64" s="305" t="str">
        <x:v>Reg. 27</x:v>
      </x:c>
      <x:c r="F64" s="305" t="str">
        <x:v>Operating performance / outcome</x:v>
      </x:c>
      <x:c r="G64" s="305" t="str">
        <x:v>Notices, agendas, attendance, declarations, approvals, minutes, reports, registers and action-closure tracker; demonstrate complete and timely performance of: Prepare, approve and file the governance report with acknowledgement.</x:v>
      </x:c>
      <x:c r="H64" s="305" t="str">
        <x:v>Population reference; period/trigger; source inputs; approvals; timestamps; calculations where relevant; filed/delivered output; acknowledgement; exception and closure linkage.</x:v>
      </x:c>
      <x:c r="I64" s="305" t="str">
        <x:v>Periodic as prescribed</x:v>
      </x:c>
      <x:c r="J64" s="305" t="str">
        <x:v>Board portal, secretarial records repository and entity/committee master</x:v>
      </x:c>
      <x:c r="K64" s="305" t="str">
        <x:v>Company Secretary / Board or Committee Secretariat</x:v>
      </x:c>
      <x:c r="L64" s="305" t="str">
        <x:v>Applicable SEBI source, LODR preservation policy where in scope, Common Corporate Core retention schedule and litigation hold; apply the longest controlling period.</x:v>
      </x:c>
      <x:c r="M64" s="305" t="str">
        <x:v>Verify source system, date/time, preparer, approver, completeness, version, linkage to the population and external acknowledgement where applicable.</x:v>
      </x:c>
      <x:c r="N64" s="305" t="str">
        <x:v>Internal controlled record; public only after authorised filing/publication</x:v>
      </x:c>
      <x:c r="O64" s="305" t="str">
        <x:v>https://www.sebi.gov.in/legal/regulations/jul-2026/securities-and-exchange-board-of-india-listing-obligations-and-disclosure-requirements-regulations-2015-last-amended-on-july-14-2026-_102974.html</x:v>
      </x:c>
      <x:c r="P64" s="305" t="str">
        <x:f>IF(COUNTIF('P3 Audit Procedures'!$A$5:$A$176,B64)=1,"YES","NO")</x:f>
        <x:v>YES</x:v>
      </x:c>
      <x:c r="Q64" s="305" t="str">
        <x:f>IF(COUNTIF('P2 Atomic Provisions'!$A$5:$A$176,C64)=1,"YES","NO")</x:f>
        <x:v>YES</x:v>
      </x:c>
      <x:c r="R64" s="305" t="str">
        <x:f>IF(COUNTIF($A$5:$A$348,A64)&gt;1,"DUPLICATE","")</x:f>
      </x:c>
      <x:c r="S64" s="305" t="str">
        <x:v>REQUIRED — NOT COLLECTED</x:v>
      </x:c>
    </x:row>
    <x:row r="65" ht="50" customHeight="1">
      <x:c r="A65" s="305" t="str">
        <x:v>CAP-LAW053|Reg. 29|AP01|E01</x:v>
      </x:c>
      <x:c r="B65" s="305" t="str">
        <x:v>CAP-LAW053|Reg. 29|AP01</x:v>
      </x:c>
      <x:c r="C65" s="305" t="str">
        <x:v>CAP-LAW053|Reg. 29</x:v>
      </x:c>
      <x:c r="D65" s="305" t="str">
        <x:v>CAP-LAW053</x:v>
      </x:c>
      <x:c r="E65" s="305" t="str">
        <x:v>Reg. 29</x:v>
      </x:c>
      <x:c r="F65" s="305" t="str">
        <x:v>Control design / applicability</x:v>
      </x:c>
      <x:c r="G65" s="305" t="str">
        <x:v>Applicability memorandum, approved charter/policy, constitution and delegation records, annual work plan and responsibility matrix; include evidence that the gate, duty holder, threshold/exemption and timing were assessed for this atomic requirement.</x:v>
      </x:c>
      <x:c r="H65" s="305" t="str">
        <x:v>Current approved artefact; named owner and reviewer; effective date/version; explicit coverage of CAP-LAW053 Reg. 29; documented gate and exception route.</x:v>
      </x:c>
      <x:c r="I65" s="305" t="str">
        <x:v>Before board meeting</x:v>
      </x:c>
      <x:c r="J65" s="305" t="str">
        <x:v>Board portal, secretarial records repository and entity/committee master</x:v>
      </x:c>
      <x:c r="K65" s="305" t="str">
        <x:v>Company Secretary / Board or Committee Secretariat</x:v>
      </x:c>
      <x:c r="L65" s="305" t="str">
        <x:v>Applicable SEBI source, LODR preservation policy where in scope, Common Corporate Core retention schedule and litigation hold; apply the longest controlling period.</x:v>
      </x:c>
      <x:c r="M65" s="305" t="str">
        <x:v>Verify source system, date/time, preparer, approver, completeness, version, linkage to the population and external acknowledgement where applicable.</x:v>
      </x:c>
      <x:c r="N65" s="305" t="str">
        <x:v>Confidential until authorised disclosure; retain access trail</x:v>
      </x:c>
      <x:c r="O65" s="305" t="str">
        <x:v>https://www.sebi.gov.in/legal/regulations/jul-2026/securities-and-exchange-board-of-india-listing-obligations-and-disclosure-requirements-regulations-2015-last-amended-on-july-14-2026-_102974.html</x:v>
      </x:c>
      <x:c r="P65" s="305" t="str">
        <x:f>IF(COUNTIF('P3 Audit Procedures'!$A$5:$A$176,B65)=1,"YES","NO")</x:f>
        <x:v>YES</x:v>
      </x:c>
      <x:c r="Q65" s="305" t="str">
        <x:f>IF(COUNTIF('P2 Atomic Provisions'!$A$5:$A$176,C65)=1,"YES","NO")</x:f>
        <x:v>YES</x:v>
      </x:c>
      <x:c r="R65" s="305" t="str">
        <x:f>IF(COUNTIF($A$5:$A$348,A65)&gt;1,"DUPLICATE","")</x:f>
      </x:c>
      <x:c r="S65" s="305" t="str">
        <x:v>REQUIRED — NOT COLLECTED</x:v>
      </x:c>
    </x:row>
    <x:row r="66" ht="50" customHeight="1">
      <x:c r="A66" s="305" t="str">
        <x:v>CAP-LAW053|Reg. 29|AP01|E02</x:v>
      </x:c>
      <x:c r="B66" s="305" t="str">
        <x:v>CAP-LAW053|Reg. 29|AP01</x:v>
      </x:c>
      <x:c r="C66" s="305" t="str">
        <x:v>CAP-LAW053|Reg. 29</x:v>
      </x:c>
      <x:c r="D66" s="305" t="str">
        <x:v>CAP-LAW053</x:v>
      </x:c>
      <x:c r="E66" s="305" t="str">
        <x:v>Reg. 29</x:v>
      </x:c>
      <x:c r="F66" s="305" t="str">
        <x:v>Operating performance / outcome</x:v>
      </x:c>
      <x:c r="G66" s="305" t="str">
        <x:v>Notices, agendas, attendance, declarations, approvals, minutes, reports, registers and action-closure tracker; demonstrate complete and timely performance of: Identify covered agenda items and file prior intimation on time.</x:v>
      </x:c>
      <x:c r="H66" s="305" t="str">
        <x:v>Population reference; period/trigger; source inputs; approvals; timestamps; calculations where relevant; filed/delivered output; acknowledgement; exception and closure linkage.</x:v>
      </x:c>
      <x:c r="I66" s="305" t="str">
        <x:v>Before board meeting</x:v>
      </x:c>
      <x:c r="J66" s="305" t="str">
        <x:v>Board portal, secretarial records repository and entity/committee master</x:v>
      </x:c>
      <x:c r="K66" s="305" t="str">
        <x:v>Company Secretary / Board or Committee Secretariat</x:v>
      </x:c>
      <x:c r="L66" s="305" t="str">
        <x:v>Applicable SEBI source, LODR preservation policy where in scope, Common Corporate Core retention schedule and litigation hold; apply the longest controlling period.</x:v>
      </x:c>
      <x:c r="M66" s="305" t="str">
        <x:v>Verify source system, date/time, preparer, approver, completeness, version, linkage to the population and external acknowledgement where applicable.</x:v>
      </x:c>
      <x:c r="N66" s="305" t="str">
        <x:v>Confidential until authorised disclosure; retain access trail</x:v>
      </x:c>
      <x:c r="O66" s="305" t="str">
        <x:v>https://www.sebi.gov.in/legal/regulations/jul-2026/securities-and-exchange-board-of-india-listing-obligations-and-disclosure-requirements-regulations-2015-last-amended-on-july-14-2026-_102974.html</x:v>
      </x:c>
      <x:c r="P66" s="305" t="str">
        <x:f>IF(COUNTIF('P3 Audit Procedures'!$A$5:$A$176,B66)=1,"YES","NO")</x:f>
        <x:v>YES</x:v>
      </x:c>
      <x:c r="Q66" s="305" t="str">
        <x:f>IF(COUNTIF('P2 Atomic Provisions'!$A$5:$A$176,C66)=1,"YES","NO")</x:f>
        <x:v>YES</x:v>
      </x:c>
      <x:c r="R66" s="305" t="str">
        <x:f>IF(COUNTIF($A$5:$A$348,A66)&gt;1,"DUPLICATE","")</x:f>
      </x:c>
      <x:c r="S66" s="305" t="str">
        <x:v>REQUIRED — NOT COLLECTED</x:v>
      </x:c>
    </x:row>
    <x:row r="67" ht="50" customHeight="1">
      <x:c r="A67" s="305" t="str">
        <x:v>CAP-LAW053|Reg. 30|AP01|E01</x:v>
      </x:c>
      <x:c r="B67" s="305" t="str">
        <x:v>CAP-LAW053|Reg. 30|AP01</x:v>
      </x:c>
      <x:c r="C67" s="305" t="str">
        <x:v>CAP-LAW053|Reg. 30</x:v>
      </x:c>
      <x:c r="D67" s="305" t="str">
        <x:v>CAP-LAW053</x:v>
      </x:c>
      <x:c r="E67" s="305" t="str">
        <x:v>Reg. 30</x:v>
      </x:c>
      <x:c r="F67" s="305" t="str">
        <x:v>Control design / applicability</x:v>
      </x:c>
      <x:c r="G67" s="305" t="str">
        <x:v>Current disclosure/filing checklist, responsibility matrix, materiality or content review control and due-date calendar; include evidence that the gate, duty holder, threshold/exemption and timing were assessed for this atomic requirement.</x:v>
      </x:c>
      <x:c r="H67" s="305" t="str">
        <x:v>Current approved artefact; named owner and reviewer; effective date/version; explicit coverage of CAP-LAW053 Reg. 30; documented gate and exception route.</x:v>
      </x:c>
      <x:c r="I67" s="305" t="str">
        <x:v>Promptly within the applicable current deadline; update until closure</x:v>
      </x:c>
      <x:c r="J67" s="305" t="str">
        <x:v>Disclosure workflow, stock-exchange/SEBI portal and authorised website CMS</x:v>
      </x:c>
      <x:c r="K67" s="305" t="str">
        <x:v>Company Secretary / Compliance Officer</x:v>
      </x:c>
      <x:c r="L67" s="305" t="str">
        <x:v>Applicable SEBI source, LODR preservation policy where in scope, Common Corporate Core retention schedule and litigation hold; apply the longest controlling period.</x:v>
      </x:c>
      <x:c r="M67" s="305" t="str">
        <x:v>Verify source system, date/time, preparer, approver, completeness, version, linkage to the population and external acknowledgement where applicable.</x:v>
      </x:c>
      <x:c r="N67" s="305" t="str">
        <x:v>Internal controlled record; public only after authorised filing/publication</x:v>
      </x:c>
      <x:c r="O67" s="305" t="str">
        <x:v>https://www.sebi.gov.in/legal/regulations/jul-2026/securities-and-exchange-board-of-india-listing-obligations-and-disclosure-requirements-regulations-2015-last-amended-on-july-14-2026-_102974.html</x:v>
      </x:c>
      <x:c r="P67" s="305" t="str">
        <x:f>IF(COUNTIF('P3 Audit Procedures'!$A$5:$A$176,B67)=1,"YES","NO")</x:f>
        <x:v>YES</x:v>
      </x:c>
      <x:c r="Q67" s="305" t="str">
        <x:f>IF(COUNTIF('P2 Atomic Provisions'!$A$5:$A$176,C67)=1,"YES","NO")</x:f>
        <x:v>YES</x:v>
      </x:c>
      <x:c r="R67" s="305" t="str">
        <x:f>IF(COUNTIF($A$5:$A$348,A67)&gt;1,"DUPLICATE","")</x:f>
      </x:c>
      <x:c r="S67" s="305" t="str">
        <x:v>REQUIRED — NOT COLLECTED</x:v>
      </x:c>
    </x:row>
    <x:row r="68" ht="50" customHeight="1">
      <x:c r="A68" s="305" t="str">
        <x:v>CAP-LAW053|Reg. 30|AP01|E02</x:v>
      </x:c>
      <x:c r="B68" s="305" t="str">
        <x:v>CAP-LAW053|Reg. 30|AP01</x:v>
      </x:c>
      <x:c r="C68" s="305" t="str">
        <x:v>CAP-LAW053|Reg. 30</x:v>
      </x:c>
      <x:c r="D68" s="305" t="str">
        <x:v>CAP-LAW053</x:v>
      </x:c>
      <x:c r="E68" s="305" t="str">
        <x:v>Reg. 30</x:v>
      </x:c>
      <x:c r="F68" s="305" t="str">
        <x:v>Operating performance / outcome</x:v>
      </x:c>
      <x:c r="G68" s="305" t="str">
        <x:v>Approved filing/disclosure, supporting source data, review sign-off, exchange/SEBI acknowledgement, website proof and correction trail; demonstrate complete and timely performance of: Operate event escalation, materiality decision, filing and update workflow.</x:v>
      </x:c>
      <x:c r="H68" s="305" t="str">
        <x:v>Population reference; period/trigger; source inputs; approvals; timestamps; calculations where relevant; filed/delivered output; acknowledgement; exception and closure linkage.</x:v>
      </x:c>
      <x:c r="I68" s="305" t="str">
        <x:v>Promptly within the applicable current deadline; update until closure</x:v>
      </x:c>
      <x:c r="J68" s="305" t="str">
        <x:v>Disclosure workflow, stock-exchange/SEBI portal and authorised website CMS</x:v>
      </x:c>
      <x:c r="K68" s="305" t="str">
        <x:v>Company Secretary / Compliance Officer</x:v>
      </x:c>
      <x:c r="L68" s="305" t="str">
        <x:v>Applicable SEBI source, LODR preservation policy where in scope, Common Corporate Core retention schedule and litigation hold; apply the longest controlling period.</x:v>
      </x:c>
      <x:c r="M68" s="305" t="str">
        <x:v>Verify source system, date/time, preparer, approver, completeness, version, linkage to the population and external acknowledgement where applicable.</x:v>
      </x:c>
      <x:c r="N68" s="305" t="str">
        <x:v>Internal controlled record; public only after authorised filing/publication</x:v>
      </x:c>
      <x:c r="O68" s="305" t="str">
        <x:v>https://www.sebi.gov.in/legal/regulations/jul-2026/securities-and-exchange-board-of-india-listing-obligations-and-disclosure-requirements-regulations-2015-last-amended-on-july-14-2026-_102974.html</x:v>
      </x:c>
      <x:c r="P68" s="305" t="str">
        <x:f>IF(COUNTIF('P3 Audit Procedures'!$A$5:$A$176,B68)=1,"YES","NO")</x:f>
        <x:v>YES</x:v>
      </x:c>
      <x:c r="Q68" s="305" t="str">
        <x:f>IF(COUNTIF('P2 Atomic Provisions'!$A$5:$A$176,C68)=1,"YES","NO")</x:f>
        <x:v>YES</x:v>
      </x:c>
      <x:c r="R68" s="305" t="str">
        <x:f>IF(COUNTIF($A$5:$A$348,A68)&gt;1,"DUPLICATE","")</x:f>
      </x:c>
      <x:c r="S68" s="305" t="str">
        <x:v>REQUIRED — NOT COLLECTED</x:v>
      </x:c>
    </x:row>
    <x:row r="69" ht="50" customHeight="1">
      <x:c r="A69" s="305" t="str">
        <x:v>CAP-LAW053|Reg. 30A|AP01|E01</x:v>
      </x:c>
      <x:c r="B69" s="305" t="str">
        <x:v>CAP-LAW053|Reg. 30A|AP01</x:v>
      </x:c>
      <x:c r="C69" s="305" t="str">
        <x:v>CAP-LAW053|Reg. 30A</x:v>
      </x:c>
      <x:c r="D69" s="305" t="str">
        <x:v>CAP-LAW053</x:v>
      </x:c>
      <x:c r="E69" s="305" t="str">
        <x:v>Reg. 30A</x:v>
      </x:c>
      <x:c r="F69" s="305" t="str">
        <x:v>Control design / applicability</x:v>
      </x:c>
      <x:c r="G69" s="305" t="str">
        <x:v>Applicability memorandum, approved charter/policy, constitution and delegation records, annual work plan and responsibility matrix; include evidence that the gate, duty holder, threshold/exemption and timing were assessed for this atomic requirement.</x:v>
      </x:c>
      <x:c r="H69" s="305" t="str">
        <x:v>Current approved artefact; named owner and reviewer; effective date/version; explicit coverage of CAP-LAW053 Reg. 30A; documented gate and exception route.</x:v>
      </x:c>
      <x:c r="I69" s="305" t="str">
        <x:v>At execution/change and as otherwise prescribed</x:v>
      </x:c>
      <x:c r="J69" s="305" t="str">
        <x:v>Board portal, secretarial records repository and entity/committee master</x:v>
      </x:c>
      <x:c r="K69" s="305" t="str">
        <x:v>Company Secretary / Board or Committee Secretariat</x:v>
      </x:c>
      <x:c r="L69" s="305" t="str">
        <x:v>Applicable SEBI source, LODR preservation policy where in scope, Common Corporate Core retention schedule and litigation hold; apply the longest controlling period.</x:v>
      </x:c>
      <x:c r="M69" s="305" t="str">
        <x:v>Verify source system, date/time, preparer, approver, completeness, version, linkage to the population and external acknowledgement where applicable.</x:v>
      </x:c>
      <x:c r="N69" s="305" t="str">
        <x:v>Internal controlled record; public only after authorised filing/publication</x:v>
      </x:c>
      <x:c r="O69" s="305" t="str">
        <x:v>https://www.sebi.gov.in/legal/regulations/jul-2026/securities-and-exchange-board-of-india-listing-obligations-and-disclosure-requirements-regulations-2015-last-amended-on-july-14-2026-_102974.html</x:v>
      </x:c>
      <x:c r="P69" s="305" t="str">
        <x:f>IF(COUNTIF('P3 Audit Procedures'!$A$5:$A$176,B69)=1,"YES","NO")</x:f>
        <x:v>YES</x:v>
      </x:c>
      <x:c r="Q69" s="305" t="str">
        <x:f>IF(COUNTIF('P2 Atomic Provisions'!$A$5:$A$176,C69)=1,"YES","NO")</x:f>
        <x:v>YES</x:v>
      </x:c>
      <x:c r="R69" s="305" t="str">
        <x:f>IF(COUNTIF($A$5:$A$348,A69)&gt;1,"DUPLICATE","")</x:f>
      </x:c>
      <x:c r="S69" s="305" t="str">
        <x:v>REQUIRED — NOT COLLECTED</x:v>
      </x:c>
    </x:row>
    <x:row r="70" ht="50" customHeight="1">
      <x:c r="A70" s="305" t="str">
        <x:v>CAP-LAW053|Reg. 30A|AP01|E02</x:v>
      </x:c>
      <x:c r="B70" s="305" t="str">
        <x:v>CAP-LAW053|Reg. 30A|AP01</x:v>
      </x:c>
      <x:c r="C70" s="305" t="str">
        <x:v>CAP-LAW053|Reg. 30A</x:v>
      </x:c>
      <x:c r="D70" s="305" t="str">
        <x:v>CAP-LAW053</x:v>
      </x:c>
      <x:c r="E70" s="305" t="str">
        <x:v>Reg. 30A</x:v>
      </x:c>
      <x:c r="F70" s="305" t="str">
        <x:v>Operating performance / outcome</x:v>
      </x:c>
      <x:c r="G70" s="305" t="str">
        <x:v>Notices, agendas, attendance, declarations, approvals, minutes, reports, registers and action-closure tracker; demonstrate complete and timely performance of: Maintain agreement inventory and complete required disclosure/action.</x:v>
      </x:c>
      <x:c r="H70" s="305" t="str">
        <x:v>Population reference; period/trigger; source inputs; approvals; timestamps; calculations where relevant; filed/delivered output; acknowledgement; exception and closure linkage.</x:v>
      </x:c>
      <x:c r="I70" s="305" t="str">
        <x:v>At execution/change and as otherwise prescribed</x:v>
      </x:c>
      <x:c r="J70" s="305" t="str">
        <x:v>Board portal, secretarial records repository and entity/committee master</x:v>
      </x:c>
      <x:c r="K70" s="305" t="str">
        <x:v>Company Secretary / Board or Committee Secretariat</x:v>
      </x:c>
      <x:c r="L70" s="305" t="str">
        <x:v>Applicable SEBI source, LODR preservation policy where in scope, Common Corporate Core retention schedule and litigation hold; apply the longest controlling period.</x:v>
      </x:c>
      <x:c r="M70" s="305" t="str">
        <x:v>Verify source system, date/time, preparer, approver, completeness, version, linkage to the population and external acknowledgement where applicable.</x:v>
      </x:c>
      <x:c r="N70" s="305" t="str">
        <x:v>Internal controlled record; public only after authorised filing/publication</x:v>
      </x:c>
      <x:c r="O70" s="305" t="str">
        <x:v>https://www.sebi.gov.in/legal/regulations/jul-2026/securities-and-exchange-board-of-india-listing-obligations-and-disclosure-requirements-regulations-2015-last-amended-on-july-14-2026-_102974.html</x:v>
      </x:c>
      <x:c r="P70" s="305" t="str">
        <x:f>IF(COUNTIF('P3 Audit Procedures'!$A$5:$A$176,B70)=1,"YES","NO")</x:f>
        <x:v>YES</x:v>
      </x:c>
      <x:c r="Q70" s="305" t="str">
        <x:f>IF(COUNTIF('P2 Atomic Provisions'!$A$5:$A$176,C70)=1,"YES","NO")</x:f>
        <x:v>YES</x:v>
      </x:c>
      <x:c r="R70" s="305" t="str">
        <x:f>IF(COUNTIF($A$5:$A$348,A70)&gt;1,"DUPLICATE","")</x:f>
      </x:c>
      <x:c r="S70" s="305" t="str">
        <x:v>REQUIRED — NOT COLLECTED</x:v>
      </x:c>
    </x:row>
    <x:row r="71" ht="50" customHeight="1">
      <x:c r="A71" s="305" t="str">
        <x:v>CAP-LAW053|Reg. 31|AP01|E01</x:v>
      </x:c>
      <x:c r="B71" s="305" t="str">
        <x:v>CAP-LAW053|Reg. 31|AP01</x:v>
      </x:c>
      <x:c r="C71" s="305" t="str">
        <x:v>CAP-LAW053|Reg. 31</x:v>
      </x:c>
      <x:c r="D71" s="305" t="str">
        <x:v>CAP-LAW053</x:v>
      </x:c>
      <x:c r="E71" s="305" t="str">
        <x:v>Reg. 31</x:v>
      </x:c>
      <x:c r="F71" s="305" t="str">
        <x:v>Control design / applicability</x:v>
      </x:c>
      <x:c r="G71" s="305" t="str">
        <x:v>Approved preservation policy, record taxonomy, retention schedule, access controls and legal-hold procedure; include evidence that the gate, duty holder, threshold/exemption and timing were assessed for this atomic requirement.</x:v>
      </x:c>
      <x:c r="H71" s="305" t="str">
        <x:v>Current approved artefact; named owner and reviewer; effective date/version; explicit coverage of CAP-LAW053 Reg. 31; documented gate and exception route.</x:v>
      </x:c>
      <x:c r="I71" s="305" t="str">
        <x:v>Periodic / event-based</x:v>
      </x:c>
      <x:c r="J71" s="305" t="str">
        <x:v>Controlled records repository and archive/backup platform</x:v>
      </x:c>
      <x:c r="K71" s="305" t="str">
        <x:v>Company Secretary / Records Custodian</x:v>
      </x:c>
      <x:c r="L71" s="305" t="str">
        <x:v>Applicable SEBI source, LODR preservation policy where in scope, Common Corporate Core retention schedule and litigation hold; apply the longest controlling period.</x:v>
      </x:c>
      <x:c r="M71" s="305" t="str">
        <x:v>Verify source system, date/time, preparer, approver, completeness, version, linkage to the population and external acknowledgement where applicable.</x:v>
      </x:c>
      <x:c r="N71" s="305" t="str">
        <x:v>Internal controlled record; public only after authorised filing/publication</x:v>
      </x:c>
      <x:c r="O71" s="305" t="str">
        <x:v>https://www.sebi.gov.in/legal/regulations/jul-2026/securities-and-exchange-board-of-india-listing-obligations-and-disclosure-requirements-regulations-2015-last-amended-on-july-14-2026-_102974.html</x:v>
      </x:c>
      <x:c r="P71" s="305" t="str">
        <x:f>IF(COUNTIF('P3 Audit Procedures'!$A$5:$A$176,B71)=1,"YES","NO")</x:f>
        <x:v>YES</x:v>
      </x:c>
      <x:c r="Q71" s="305" t="str">
        <x:f>IF(COUNTIF('P2 Atomic Provisions'!$A$5:$A$176,C71)=1,"YES","NO")</x:f>
        <x:v>YES</x:v>
      </x:c>
      <x:c r="R71" s="305" t="str">
        <x:f>IF(COUNTIF($A$5:$A$348,A71)&gt;1,"DUPLICATE","")</x:f>
      </x:c>
      <x:c r="S71" s="305" t="str">
        <x:v>REQUIRED — NOT COLLECTED</x:v>
      </x:c>
    </x:row>
    <x:row r="72" ht="50" customHeight="1">
      <x:c r="A72" s="305" t="str">
        <x:v>CAP-LAW053|Reg. 31|AP01|E02</x:v>
      </x:c>
      <x:c r="B72" s="305" t="str">
        <x:v>CAP-LAW053|Reg. 31|AP01</x:v>
      </x:c>
      <x:c r="C72" s="305" t="str">
        <x:v>CAP-LAW053|Reg. 31</x:v>
      </x:c>
      <x:c r="D72" s="305" t="str">
        <x:v>CAP-LAW053</x:v>
      </x:c>
      <x:c r="E72" s="305" t="str">
        <x:v>Reg. 31</x:v>
      </x:c>
      <x:c r="F72" s="305" t="str">
        <x:v>Operating performance / outcome</x:v>
      </x:c>
      <x:c r="G72" s="305" t="str">
        <x:v>Record inventory, archive/access logs, disposal approvals, backup or retrieval tests and legal-hold evidence; demonstrate complete and timely performance of: Reconcile depository, RTA and corporate records and file the pattern.</x:v>
      </x:c>
      <x:c r="H72" s="305" t="str">
        <x:v>Population reference; period/trigger; source inputs; approvals; timestamps; calculations where relevant; filed/delivered output; acknowledgement; exception and closure linkage.</x:v>
      </x:c>
      <x:c r="I72" s="305" t="str">
        <x:v>Periodic / event-based</x:v>
      </x:c>
      <x:c r="J72" s="305" t="str">
        <x:v>Controlled records repository and archive/backup platform</x:v>
      </x:c>
      <x:c r="K72" s="305" t="str">
        <x:v>Company Secretary / Records Custodian</x:v>
      </x:c>
      <x:c r="L72" s="305" t="str">
        <x:v>Applicable SEBI source, LODR preservation policy where in scope, Common Corporate Core retention schedule and litigation hold; apply the longest controlling period.</x:v>
      </x:c>
      <x:c r="M72" s="305" t="str">
        <x:v>Verify source system, date/time, preparer, approver, completeness, version, linkage to the population and external acknowledgement where applicable.</x:v>
      </x:c>
      <x:c r="N72" s="305" t="str">
        <x:v>Internal controlled record; public only after authorised filing/publication</x:v>
      </x:c>
      <x:c r="O72" s="305" t="str">
        <x:v>https://www.sebi.gov.in/legal/regulations/jul-2026/securities-and-exchange-board-of-india-listing-obligations-and-disclosure-requirements-regulations-2015-last-amended-on-july-14-2026-_102974.html</x:v>
      </x:c>
      <x:c r="P72" s="305" t="str">
        <x:f>IF(COUNTIF('P3 Audit Procedures'!$A$5:$A$176,B72)=1,"YES","NO")</x:f>
        <x:v>YES</x:v>
      </x:c>
      <x:c r="Q72" s="305" t="str">
        <x:f>IF(COUNTIF('P2 Atomic Provisions'!$A$5:$A$176,C72)=1,"YES","NO")</x:f>
        <x:v>YES</x:v>
      </x:c>
      <x:c r="R72" s="305" t="str">
        <x:f>IF(COUNTIF($A$5:$A$348,A72)&gt;1,"DUPLICATE","")</x:f>
      </x:c>
      <x:c r="S72" s="305" t="str">
        <x:v>REQUIRED — NOT COLLECTED</x:v>
      </x:c>
    </x:row>
    <x:row r="73" ht="50" customHeight="1">
      <x:c r="A73" s="305" t="str">
        <x:v>CAP-LAW053|Reg. 31A|AP01|E01</x:v>
      </x:c>
      <x:c r="B73" s="305" t="str">
        <x:v>CAP-LAW053|Reg. 31A|AP01</x:v>
      </x:c>
      <x:c r="C73" s="305" t="str">
        <x:v>CAP-LAW053|Reg. 31A</x:v>
      </x:c>
      <x:c r="D73" s="305" t="str">
        <x:v>CAP-LAW053</x:v>
      </x:c>
      <x:c r="E73" s="305" t="str">
        <x:v>Reg. 31A</x:v>
      </x:c>
      <x:c r="F73" s="305" t="str">
        <x:v>Control design / applicability</x:v>
      </x:c>
      <x:c r="G73" s="305" t="str">
        <x:v>Current disclosure/filing checklist, responsibility matrix, materiality or content review control and due-date calendar; include evidence that the gate, duty holder, threshold/exemption and timing were assessed for this atomic requirement.</x:v>
      </x:c>
      <x:c r="H73" s="305" t="str">
        <x:v>Current approved artefact; named owner and reviewer; effective date/version; explicit coverage of CAP-LAW053 Reg. 31A; documented gate and exception route.</x:v>
      </x:c>
      <x:c r="I73" s="305" t="str">
        <x:v>Event-based</x:v>
      </x:c>
      <x:c r="J73" s="305" t="str">
        <x:v>Disclosure workflow, stock-exchange/SEBI portal and authorised website CMS</x:v>
      </x:c>
      <x:c r="K73" s="305" t="str">
        <x:v>Company Secretary / Compliance Officer</x:v>
      </x:c>
      <x:c r="L73" s="305" t="str">
        <x:v>Applicable SEBI source, LODR preservation policy where in scope, Common Corporate Core retention schedule and litigation hold; apply the longest controlling period.</x:v>
      </x:c>
      <x:c r="M73" s="305" t="str">
        <x:v>Verify source system, date/time, preparer, approver, completeness, version, linkage to the population and external acknowledgement where applicable.</x:v>
      </x:c>
      <x:c r="N73" s="305" t="str">
        <x:v>Internal controlled record; public only after authorised filing/publication</x:v>
      </x:c>
      <x:c r="O73" s="305" t="str">
        <x:v>https://www.sebi.gov.in/legal/regulations/jul-2026/securities-and-exchange-board-of-india-listing-obligations-and-disclosure-requirements-regulations-2015-last-amended-on-july-14-2026-_102974.html</x:v>
      </x:c>
      <x:c r="P73" s="305" t="str">
        <x:f>IF(COUNTIF('P3 Audit Procedures'!$A$5:$A$176,B73)=1,"YES","NO")</x:f>
        <x:v>YES</x:v>
      </x:c>
      <x:c r="Q73" s="305" t="str">
        <x:f>IF(COUNTIF('P2 Atomic Provisions'!$A$5:$A$176,C73)=1,"YES","NO")</x:f>
        <x:v>YES</x:v>
      </x:c>
      <x:c r="R73" s="305" t="str">
        <x:f>IF(COUNTIF($A$5:$A$348,A73)&gt;1,"DUPLICATE","")</x:f>
      </x:c>
      <x:c r="S73" s="305" t="str">
        <x:v>REQUIRED — NOT COLLECTED</x:v>
      </x:c>
    </x:row>
    <x:row r="74" ht="50" customHeight="1">
      <x:c r="A74" s="305" t="str">
        <x:v>CAP-LAW053|Reg. 31A|AP01|E02</x:v>
      </x:c>
      <x:c r="B74" s="305" t="str">
        <x:v>CAP-LAW053|Reg. 31A|AP01</x:v>
      </x:c>
      <x:c r="C74" s="305" t="str">
        <x:v>CAP-LAW053|Reg. 31A</x:v>
      </x:c>
      <x:c r="D74" s="305" t="str">
        <x:v>CAP-LAW053</x:v>
      </x:c>
      <x:c r="E74" s="305" t="str">
        <x:v>Reg. 31A</x:v>
      </x:c>
      <x:c r="F74" s="305" t="str">
        <x:v>Operating performance / outcome</x:v>
      </x:c>
      <x:c r="G74" s="305" t="str">
        <x:v>Approved filing/disclosure, supporting source data, review sign-off, exchange/SEBI acknowledgement, website proof and correction trail; demonstrate complete and timely performance of: Validate eligibility and complete the regulated reclassification process.</x:v>
      </x:c>
      <x:c r="H74" s="305" t="str">
        <x:v>Population reference; period/trigger; source inputs; approvals; timestamps; calculations where relevant; filed/delivered output; acknowledgement; exception and closure linkage.</x:v>
      </x:c>
      <x:c r="I74" s="305" t="str">
        <x:v>Event-based</x:v>
      </x:c>
      <x:c r="J74" s="305" t="str">
        <x:v>Disclosure workflow, stock-exchange/SEBI portal and authorised website CMS</x:v>
      </x:c>
      <x:c r="K74" s="305" t="str">
        <x:v>Company Secretary / Compliance Officer</x:v>
      </x:c>
      <x:c r="L74" s="305" t="str">
        <x:v>Applicable SEBI source, LODR preservation policy where in scope, Common Corporate Core retention schedule and litigation hold; apply the longest controlling period.</x:v>
      </x:c>
      <x:c r="M74" s="305" t="str">
        <x:v>Verify source system, date/time, preparer, approver, completeness, version, linkage to the population and external acknowledgement where applicable.</x:v>
      </x:c>
      <x:c r="N74" s="305" t="str">
        <x:v>Internal controlled record; public only after authorised filing/publication</x:v>
      </x:c>
      <x:c r="O74" s="305" t="str">
        <x:v>https://www.sebi.gov.in/legal/regulations/jul-2026/securities-and-exchange-board-of-india-listing-obligations-and-disclosure-requirements-regulations-2015-last-amended-on-july-14-2026-_102974.html</x:v>
      </x:c>
      <x:c r="P74" s="305" t="str">
        <x:f>IF(COUNTIF('P3 Audit Procedures'!$A$5:$A$176,B74)=1,"YES","NO")</x:f>
        <x:v>YES</x:v>
      </x:c>
      <x:c r="Q74" s="305" t="str">
        <x:f>IF(COUNTIF('P2 Atomic Provisions'!$A$5:$A$176,C74)=1,"YES","NO")</x:f>
        <x:v>YES</x:v>
      </x:c>
      <x:c r="R74" s="305" t="str">
        <x:f>IF(COUNTIF($A$5:$A$348,A74)&gt;1,"DUPLICATE","")</x:f>
      </x:c>
      <x:c r="S74" s="305" t="str">
        <x:v>REQUIRED — NOT COLLECTED</x:v>
      </x:c>
    </x:row>
    <x:row r="75" ht="50" customHeight="1">
      <x:c r="A75" s="305" t="str">
        <x:v>CAP-LAW053|Reg. 32|AP01|E01</x:v>
      </x:c>
      <x:c r="B75" s="305" t="str">
        <x:v>CAP-LAW053|Reg. 32|AP01</x:v>
      </x:c>
      <x:c r="C75" s="305" t="str">
        <x:v>CAP-LAW053|Reg. 32</x:v>
      </x:c>
      <x:c r="D75" s="305" t="str">
        <x:v>CAP-LAW053</x:v>
      </x:c>
      <x:c r="E75" s="305" t="str">
        <x:v>Reg. 32</x:v>
      </x:c>
      <x:c r="F75" s="305" t="str">
        <x:v>Control design / applicability</x:v>
      </x:c>
      <x:c r="G75" s="305" t="str">
        <x:v>Approved reporting policy, close/calendar checklist, source-data ownership, review controls and disclosure taxonomy; include evidence that the gate, duty holder, threshold/exemption and timing were assessed for this atomic requirement.</x:v>
      </x:c>
      <x:c r="H75" s="305" t="str">
        <x:v>Current approved artefact; named owner and reviewer; effective date/version; explicit coverage of CAP-LAW053 Reg. 32; documented gate and exception route.</x:v>
      </x:c>
      <x:c r="I75" s="305" t="str">
        <x:v>Periodic until full utilisation</x:v>
      </x:c>
      <x:c r="J75" s="305" t="str">
        <x:v>ERP/consolidation or sustainability-reporting system, board portal and stock-exchange portal</x:v>
      </x:c>
      <x:c r="K75" s="305" t="str">
        <x:v>CFO / Company Secretary / Reporting Owner</x:v>
      </x:c>
      <x:c r="L75" s="305" t="str">
        <x:v>Applicable SEBI source, LODR preservation policy where in scope, Common Corporate Core retention schedule and litigation hold; apply the longest controlling period.</x:v>
      </x:c>
      <x:c r="M75" s="305" t="str">
        <x:v>Verify source system, date/time, preparer, approver, completeness, version, linkage to the population and external acknowledgement where applicable.</x:v>
      </x:c>
      <x:c r="N75" s="305" t="str">
        <x:v>Internal controlled record; public only after authorised filing/publication</x:v>
      </x:c>
      <x:c r="O75" s="305" t="str">
        <x:v>https://www.sebi.gov.in/legal/regulations/jul-2026/securities-and-exchange-board-of-india-listing-obligations-and-disclosure-requirements-regulations-2015-last-amended-on-july-14-2026-_102974.html</x:v>
      </x:c>
      <x:c r="P75" s="305" t="str">
        <x:f>IF(COUNTIF('P3 Audit Procedures'!$A$5:$A$176,B75)=1,"YES","NO")</x:f>
        <x:v>YES</x:v>
      </x:c>
      <x:c r="Q75" s="305" t="str">
        <x:f>IF(COUNTIF('P2 Atomic Provisions'!$A$5:$A$176,C75)=1,"YES","NO")</x:f>
        <x:v>YES</x:v>
      </x:c>
      <x:c r="R75" s="305" t="str">
        <x:f>IF(COUNTIF($A$5:$A$348,A75)&gt;1,"DUPLICATE","")</x:f>
      </x:c>
      <x:c r="S75" s="305" t="str">
        <x:v>REQUIRED — NOT COLLECTED</x:v>
      </x:c>
    </x:row>
    <x:row r="76" ht="50" customHeight="1">
      <x:c r="A76" s="305" t="str">
        <x:v>CAP-LAW053|Reg. 32|AP01|E02</x:v>
      </x:c>
      <x:c r="B76" s="305" t="str">
        <x:v>CAP-LAW053|Reg. 32|AP01</x:v>
      </x:c>
      <x:c r="C76" s="305" t="str">
        <x:v>CAP-LAW053|Reg. 32</x:v>
      </x:c>
      <x:c r="D76" s="305" t="str">
        <x:v>CAP-LAW053</x:v>
      </x:c>
      <x:c r="E76" s="305" t="str">
        <x:v>Reg. 32</x:v>
      </x:c>
      <x:c r="F76" s="305" t="str">
        <x:v>Operating performance / outcome</x:v>
      </x:c>
      <x:c r="G76" s="305" t="str">
        <x:v>Source schedules, reconciliations, certifications, committee/board papers, final report, filing acknowledgement and publication evidence; demonstrate complete and timely performance of: Reconcile proceeds, obtain review and file the statement.</x:v>
      </x:c>
      <x:c r="H76" s="305" t="str">
        <x:v>Population reference; period/trigger; source inputs; approvals; timestamps; calculations where relevant; filed/delivered output; acknowledgement; exception and closure linkage.</x:v>
      </x:c>
      <x:c r="I76" s="305" t="str">
        <x:v>Periodic until full utilisation</x:v>
      </x:c>
      <x:c r="J76" s="305" t="str">
        <x:v>ERP/consolidation or sustainability-reporting system, board portal and stock-exchange portal</x:v>
      </x:c>
      <x:c r="K76" s="305" t="str">
        <x:v>CFO / Company Secretary / Reporting Owner</x:v>
      </x:c>
      <x:c r="L76" s="305" t="str">
        <x:v>Applicable SEBI source, LODR preservation policy where in scope, Common Corporate Core retention schedule and litigation hold; apply the longest controlling period.</x:v>
      </x:c>
      <x:c r="M76" s="305" t="str">
        <x:v>Verify source system, date/time, preparer, approver, completeness, version, linkage to the population and external acknowledgement where applicable.</x:v>
      </x:c>
      <x:c r="N76" s="305" t="str">
        <x:v>Internal controlled record; public only after authorised filing/publication</x:v>
      </x:c>
      <x:c r="O76" s="305" t="str">
        <x:v>https://www.sebi.gov.in/legal/regulations/jul-2026/securities-and-exchange-board-of-india-listing-obligations-and-disclosure-requirements-regulations-2015-last-amended-on-july-14-2026-_102974.html</x:v>
      </x:c>
      <x:c r="P76" s="305" t="str">
        <x:f>IF(COUNTIF('P3 Audit Procedures'!$A$5:$A$176,B76)=1,"YES","NO")</x:f>
        <x:v>YES</x:v>
      </x:c>
      <x:c r="Q76" s="305" t="str">
        <x:f>IF(COUNTIF('P2 Atomic Provisions'!$A$5:$A$176,C76)=1,"YES","NO")</x:f>
        <x:v>YES</x:v>
      </x:c>
      <x:c r="R76" s="305" t="str">
        <x:f>IF(COUNTIF($A$5:$A$348,A76)&gt;1,"DUPLICATE","")</x:f>
      </x:c>
      <x:c r="S76" s="305" t="str">
        <x:v>REQUIRED — NOT COLLECTED</x:v>
      </x:c>
    </x:row>
    <x:row r="77" ht="50" customHeight="1">
      <x:c r="A77" s="305" t="str">
        <x:v>CAP-LAW053|Reg. 33|AP01|E01</x:v>
      </x:c>
      <x:c r="B77" s="305" t="str">
        <x:v>CAP-LAW053|Reg. 33|AP01</x:v>
      </x:c>
      <x:c r="C77" s="305" t="str">
        <x:v>CAP-LAW053|Reg. 33</x:v>
      </x:c>
      <x:c r="D77" s="305" t="str">
        <x:v>CAP-LAW053</x:v>
      </x:c>
      <x:c r="E77" s="305" t="str">
        <x:v>Reg. 33</x:v>
      </x:c>
      <x:c r="F77" s="305" t="str">
        <x:v>Control design / applicability</x:v>
      </x:c>
      <x:c r="G77" s="305" t="str">
        <x:v>Approved reporting policy, close/calendar checklist, source-data ownership, review controls and disclosure taxonomy; include evidence that the gate, duty holder, threshold/exemption and timing were assessed for this atomic requirement.</x:v>
      </x:c>
      <x:c r="H77" s="305" t="str">
        <x:v>Current approved artefact; named owner and reviewer; effective date/version; explicit coverage of CAP-LAW053 Reg. 33; documented gate and exception route.</x:v>
      </x:c>
      <x:c r="I77" s="305" t="str">
        <x:v>Quarterly and annual as prescribed</x:v>
      </x:c>
      <x:c r="J77" s="305" t="str">
        <x:v>ERP/consolidation or sustainability-reporting system, board portal and stock-exchange portal</x:v>
      </x:c>
      <x:c r="K77" s="305" t="str">
        <x:v>CFO / Company Secretary / Reporting Owner</x:v>
      </x:c>
      <x:c r="L77" s="305" t="str">
        <x:v>Applicable SEBI source, LODR preservation policy where in scope, Common Corporate Core retention schedule and litigation hold; apply the longest controlling period.</x:v>
      </x:c>
      <x:c r="M77" s="305" t="str">
        <x:v>Verify source system, date/time, preparer, approver, completeness, version, linkage to the population and external acknowledgement where applicable.</x:v>
      </x:c>
      <x:c r="N77" s="305" t="str">
        <x:v>Confidential until authorised disclosure; retain access trail</x:v>
      </x:c>
      <x:c r="O77" s="305" t="str">
        <x:v>https://www.sebi.gov.in/legal/regulations/jul-2026/securities-and-exchange-board-of-india-listing-obligations-and-disclosure-requirements-regulations-2015-last-amended-on-july-14-2026-_102974.html</x:v>
      </x:c>
      <x:c r="P77" s="305" t="str">
        <x:f>IF(COUNTIF('P3 Audit Procedures'!$A$5:$A$176,B77)=1,"YES","NO")</x:f>
        <x:v>YES</x:v>
      </x:c>
      <x:c r="Q77" s="305" t="str">
        <x:f>IF(COUNTIF('P2 Atomic Provisions'!$A$5:$A$176,C77)=1,"YES","NO")</x:f>
        <x:v>YES</x:v>
      </x:c>
      <x:c r="R77" s="305" t="str">
        <x:f>IF(COUNTIF($A$5:$A$348,A77)&gt;1,"DUPLICATE","")</x:f>
      </x:c>
      <x:c r="S77" s="305" t="str">
        <x:v>REQUIRED — NOT COLLECTED</x:v>
      </x:c>
    </x:row>
    <x:row r="78" ht="50" customHeight="1">
      <x:c r="A78" s="305" t="str">
        <x:v>CAP-LAW053|Reg. 33|AP01|E02</x:v>
      </x:c>
      <x:c r="B78" s="305" t="str">
        <x:v>CAP-LAW053|Reg. 33|AP01</x:v>
      </x:c>
      <x:c r="C78" s="305" t="str">
        <x:v>CAP-LAW053|Reg. 33</x:v>
      </x:c>
      <x:c r="D78" s="305" t="str">
        <x:v>CAP-LAW053</x:v>
      </x:c>
      <x:c r="E78" s="305" t="str">
        <x:v>Reg. 33</x:v>
      </x:c>
      <x:c r="F78" s="305" t="str">
        <x:v>Operating performance / outcome</x:v>
      </x:c>
      <x:c r="G78" s="305" t="str">
        <x:v>Source schedules, reconciliations, certifications, committee/board papers, final report, filing acknowledgement and publication evidence; demonstrate complete and timely performance of: Run close, board approval, auditor report and exchange filing controls.</x:v>
      </x:c>
      <x:c r="H78" s="305" t="str">
        <x:v>Population reference; period/trigger; source inputs; approvals; timestamps; calculations where relevant; filed/delivered output; acknowledgement; exception and closure linkage.</x:v>
      </x:c>
      <x:c r="I78" s="305" t="str">
        <x:v>Quarterly and annual as prescribed</x:v>
      </x:c>
      <x:c r="J78" s="305" t="str">
        <x:v>ERP/consolidation or sustainability-reporting system, board portal and stock-exchange portal</x:v>
      </x:c>
      <x:c r="K78" s="305" t="str">
        <x:v>CFO / Company Secretary / Reporting Owner</x:v>
      </x:c>
      <x:c r="L78" s="305" t="str">
        <x:v>Applicable SEBI source, LODR preservation policy where in scope, Common Corporate Core retention schedule and litigation hold; apply the longest controlling period.</x:v>
      </x:c>
      <x:c r="M78" s="305" t="str">
        <x:v>Verify source system, date/time, preparer, approver, completeness, version, linkage to the population and external acknowledgement where applicable.</x:v>
      </x:c>
      <x:c r="N78" s="305" t="str">
        <x:v>Confidential until authorised disclosure; retain access trail</x:v>
      </x:c>
      <x:c r="O78" s="305" t="str">
        <x:v>https://www.sebi.gov.in/legal/regulations/jul-2026/securities-and-exchange-board-of-india-listing-obligations-and-disclosure-requirements-regulations-2015-last-amended-on-july-14-2026-_102974.html</x:v>
      </x:c>
      <x:c r="P78" s="305" t="str">
        <x:f>IF(COUNTIF('P3 Audit Procedures'!$A$5:$A$176,B78)=1,"YES","NO")</x:f>
        <x:v>YES</x:v>
      </x:c>
      <x:c r="Q78" s="305" t="str">
        <x:f>IF(COUNTIF('P2 Atomic Provisions'!$A$5:$A$176,C78)=1,"YES","NO")</x:f>
        <x:v>YES</x:v>
      </x:c>
      <x:c r="R78" s="305" t="str">
        <x:f>IF(COUNTIF($A$5:$A$348,A78)&gt;1,"DUPLICATE","")</x:f>
      </x:c>
      <x:c r="S78" s="305" t="str">
        <x:v>REQUIRED — NOT COLLECTED</x:v>
      </x:c>
    </x:row>
    <x:row r="79" ht="50" customHeight="1">
      <x:c r="A79" s="305" t="str">
        <x:v>CAP-LAW053|Reg. 34|AP01|E01</x:v>
      </x:c>
      <x:c r="B79" s="305" t="str">
        <x:v>CAP-LAW053|Reg. 34|AP01</x:v>
      </x:c>
      <x:c r="C79" s="305" t="str">
        <x:v>CAP-LAW053|Reg. 34</x:v>
      </x:c>
      <x:c r="D79" s="305" t="str">
        <x:v>CAP-LAW053</x:v>
      </x:c>
      <x:c r="E79" s="305" t="str">
        <x:v>Reg. 34</x:v>
      </x:c>
      <x:c r="F79" s="305" t="str">
        <x:v>Control design / applicability</x:v>
      </x:c>
      <x:c r="G79" s="305" t="str">
        <x:v>Approved reporting policy, close/calendar checklist, source-data ownership, review controls and disclosure taxonomy; include evidence that the gate, duty holder, threshold/exemption and timing were assessed for this atomic requirement.</x:v>
      </x:c>
      <x:c r="H79" s="305" t="str">
        <x:v>Current approved artefact; named owner and reviewer; effective date/version; explicit coverage of CAP-LAW053 Reg. 34; documented gate and exception route.</x:v>
      </x:c>
      <x:c r="I79" s="305" t="str">
        <x:v>Annual before/after AGM as prescribed</x:v>
      </x:c>
      <x:c r="J79" s="305" t="str">
        <x:v>ERP/consolidation or sustainability-reporting system, board portal and stock-exchange portal</x:v>
      </x:c>
      <x:c r="K79" s="305" t="str">
        <x:v>CFO / Company Secretary / Reporting Owner</x:v>
      </x:c>
      <x:c r="L79" s="305" t="str">
        <x:v>Applicable SEBI source, LODR preservation policy where in scope, Common Corporate Core retention schedule and litigation hold; apply the longest controlling period.</x:v>
      </x:c>
      <x:c r="M79" s="305" t="str">
        <x:v>Verify source system, date/time, preparer, approver, completeness, version, linkage to the population and external acknowledgement where applicable.</x:v>
      </x:c>
      <x:c r="N79" s="305" t="str">
        <x:v>Internal controlled record; public only after authorised filing/publication</x:v>
      </x:c>
      <x:c r="O79" s="305" t="str">
        <x:v>https://www.sebi.gov.in/legal/regulations/jul-2026/securities-and-exchange-board-of-india-listing-obligations-and-disclosure-requirements-regulations-2015-last-amended-on-july-14-2026-_102974.html</x:v>
      </x:c>
      <x:c r="P79" s="305" t="str">
        <x:f>IF(COUNTIF('P3 Audit Procedures'!$A$5:$A$176,B79)=1,"YES","NO")</x:f>
        <x:v>YES</x:v>
      </x:c>
      <x:c r="Q79" s="305" t="str">
        <x:f>IF(COUNTIF('P2 Atomic Provisions'!$A$5:$A$176,C79)=1,"YES","NO")</x:f>
        <x:v>YES</x:v>
      </x:c>
      <x:c r="R79" s="305" t="str">
        <x:f>IF(COUNTIF($A$5:$A$348,A79)&gt;1,"DUPLICATE","")</x:f>
      </x:c>
      <x:c r="S79" s="305" t="str">
        <x:v>REQUIRED — NOT COLLECTED</x:v>
      </x:c>
    </x:row>
    <x:row r="80" ht="50" customHeight="1">
      <x:c r="A80" s="305" t="str">
        <x:v>CAP-LAW053|Reg. 34|AP01|E02</x:v>
      </x:c>
      <x:c r="B80" s="305" t="str">
        <x:v>CAP-LAW053|Reg. 34|AP01</x:v>
      </x:c>
      <x:c r="C80" s="305" t="str">
        <x:v>CAP-LAW053|Reg. 34</x:v>
      </x:c>
      <x:c r="D80" s="305" t="str">
        <x:v>CAP-LAW053</x:v>
      </x:c>
      <x:c r="E80" s="305" t="str">
        <x:v>Reg. 34</x:v>
      </x:c>
      <x:c r="F80" s="305" t="str">
        <x:v>Operating performance / outcome</x:v>
      </x:c>
      <x:c r="G80" s="305" t="str">
        <x:v>Source schedules, reconciliations, certifications, committee/board papers, final report, filing acknowledgement and publication evidence; demonstrate complete and timely performance of: Assemble required reports, dispatch/publish and file the annual report.</x:v>
      </x:c>
      <x:c r="H80" s="305" t="str">
        <x:v>Population reference; period/trigger; source inputs; approvals; timestamps; calculations where relevant; filed/delivered output; acknowledgement; exception and closure linkage.</x:v>
      </x:c>
      <x:c r="I80" s="305" t="str">
        <x:v>Annual before/after AGM as prescribed</x:v>
      </x:c>
      <x:c r="J80" s="305" t="str">
        <x:v>ERP/consolidation or sustainability-reporting system, board portal and stock-exchange portal</x:v>
      </x:c>
      <x:c r="K80" s="305" t="str">
        <x:v>CFO / Company Secretary / Reporting Owner</x:v>
      </x:c>
      <x:c r="L80" s="305" t="str">
        <x:v>Applicable SEBI source, LODR preservation policy where in scope, Common Corporate Core retention schedule and litigation hold; apply the longest controlling period.</x:v>
      </x:c>
      <x:c r="M80" s="305" t="str">
        <x:v>Verify source system, date/time, preparer, approver, completeness, version, linkage to the population and external acknowledgement where applicable.</x:v>
      </x:c>
      <x:c r="N80" s="305" t="str">
        <x:v>Internal controlled record; public only after authorised filing/publication</x:v>
      </x:c>
      <x:c r="O80" s="305" t="str">
        <x:v>https://www.sebi.gov.in/legal/regulations/jul-2026/securities-and-exchange-board-of-india-listing-obligations-and-disclosure-requirements-regulations-2015-last-amended-on-july-14-2026-_102974.html</x:v>
      </x:c>
      <x:c r="P80" s="305" t="str">
        <x:f>IF(COUNTIF('P3 Audit Procedures'!$A$5:$A$176,B80)=1,"YES","NO")</x:f>
        <x:v>YES</x:v>
      </x:c>
      <x:c r="Q80" s="305" t="str">
        <x:f>IF(COUNTIF('P2 Atomic Provisions'!$A$5:$A$176,C80)=1,"YES","NO")</x:f>
        <x:v>YES</x:v>
      </x:c>
      <x:c r="R80" s="305" t="str">
        <x:f>IF(COUNTIF($A$5:$A$348,A80)&gt;1,"DUPLICATE","")</x:f>
      </x:c>
      <x:c r="S80" s="305" t="str">
        <x:v>REQUIRED — NOT COLLECTED</x:v>
      </x:c>
    </x:row>
    <x:row r="81" ht="50" customHeight="1">
      <x:c r="A81" s="305" t="str">
        <x:v>CAP-LAW053|Reg. 36|AP01|E01</x:v>
      </x:c>
      <x:c r="B81" s="305" t="str">
        <x:v>CAP-LAW053|Reg. 36|AP01</x:v>
      </x:c>
      <x:c r="C81" s="305" t="str">
        <x:v>CAP-LAW053|Reg. 36</x:v>
      </x:c>
      <x:c r="D81" s="305" t="str">
        <x:v>CAP-LAW053</x:v>
      </x:c>
      <x:c r="E81" s="305" t="str">
        <x:v>Reg. 36</x:v>
      </x:c>
      <x:c r="F81" s="305" t="str">
        <x:v>Control design / applicability</x:v>
      </x:c>
      <x:c r="G81" s="305" t="str">
        <x:v>Approved reporting policy, close/calendar checklist, source-data ownership, review controls and disclosure taxonomy; include evidence that the gate, duty holder, threshold/exemption and timing were assessed for this atomic requirement.</x:v>
      </x:c>
      <x:c r="H81" s="305" t="str">
        <x:v>Current approved artefact; named owner and reviewer; effective date/version; explicit coverage of CAP-LAW053 Reg. 36; documented gate and exception route.</x:v>
      </x:c>
      <x:c r="I81" s="305" t="str">
        <x:v>Before meeting / on request</x:v>
      </x:c>
      <x:c r="J81" s="305" t="str">
        <x:v>ERP/consolidation or sustainability-reporting system, board portal and stock-exchange portal</x:v>
      </x:c>
      <x:c r="K81" s="305" t="str">
        <x:v>CFO / Company Secretary / Reporting Owner</x:v>
      </x:c>
      <x:c r="L81" s="305" t="str">
        <x:v>Applicable SEBI source, LODR preservation policy where in scope, Common Corporate Core retention schedule and litigation hold; apply the longest controlling period.</x:v>
      </x:c>
      <x:c r="M81" s="305" t="str">
        <x:v>Verify source system, date/time, preparer, approver, completeness, version, linkage to the population and external acknowledgement where applicable.</x:v>
      </x:c>
      <x:c r="N81" s="305" t="str">
        <x:v>Restricted — may contain personal, trading or unpublished information</x:v>
      </x:c>
      <x:c r="O81" s="305" t="str">
        <x:v>https://www.sebi.gov.in/legal/regulations/jul-2026/securities-and-exchange-board-of-india-listing-obligations-and-disclosure-requirements-regulations-2015-last-amended-on-july-14-2026-_102974.html</x:v>
      </x:c>
      <x:c r="P81" s="305" t="str">
        <x:f>IF(COUNTIF('P3 Audit Procedures'!$A$5:$A$176,B81)=1,"YES","NO")</x:f>
        <x:v>YES</x:v>
      </x:c>
      <x:c r="Q81" s="305" t="str">
        <x:f>IF(COUNTIF('P2 Atomic Provisions'!$A$5:$A$176,C81)=1,"YES","NO")</x:f>
        <x:v>YES</x:v>
      </x:c>
      <x:c r="R81" s="305" t="str">
        <x:f>IF(COUNTIF($A$5:$A$348,A81)&gt;1,"DUPLICATE","")</x:f>
      </x:c>
      <x:c r="S81" s="305" t="str">
        <x:v>REQUIRED — NOT COLLECTED</x:v>
      </x:c>
    </x:row>
    <x:row r="82" ht="50" customHeight="1">
      <x:c r="A82" s="305" t="str">
        <x:v>CAP-LAW053|Reg. 36|AP01|E02</x:v>
      </x:c>
      <x:c r="B82" s="305" t="str">
        <x:v>CAP-LAW053|Reg. 36|AP01</x:v>
      </x:c>
      <x:c r="C82" s="305" t="str">
        <x:v>CAP-LAW053|Reg. 36</x:v>
      </x:c>
      <x:c r="D82" s="305" t="str">
        <x:v>CAP-LAW053</x:v>
      </x:c>
      <x:c r="E82" s="305" t="str">
        <x:v>Reg. 36</x:v>
      </x:c>
      <x:c r="F82" s="305" t="str">
        <x:v>Operating performance / outcome</x:v>
      </x:c>
      <x:c r="G82" s="305" t="str">
        <x:v>Source schedules, reconciliations, certifications, committee/board papers, final report, filing acknowledgement and publication evidence; demonstrate complete and timely performance of: Complete dispatch and retain delivery evidence.</x:v>
      </x:c>
      <x:c r="H82" s="305" t="str">
        <x:v>Population reference; period/trigger; source inputs; approvals; timestamps; calculations where relevant; filed/delivered output; acknowledgement; exception and closure linkage.</x:v>
      </x:c>
      <x:c r="I82" s="305" t="str">
        <x:v>Before meeting / on request</x:v>
      </x:c>
      <x:c r="J82" s="305" t="str">
        <x:v>ERP/consolidation or sustainability-reporting system, board portal and stock-exchange portal</x:v>
      </x:c>
      <x:c r="K82" s="305" t="str">
        <x:v>CFO / Company Secretary / Reporting Owner</x:v>
      </x:c>
      <x:c r="L82" s="305" t="str">
        <x:v>Applicable SEBI source, LODR preservation policy where in scope, Common Corporate Core retention schedule and litigation hold; apply the longest controlling period.</x:v>
      </x:c>
      <x:c r="M82" s="305" t="str">
        <x:v>Verify source system, date/time, preparer, approver, completeness, version, linkage to the population and external acknowledgement where applicable.</x:v>
      </x:c>
      <x:c r="N82" s="305" t="str">
        <x:v>Restricted — may contain personal, trading or unpublished information</x:v>
      </x:c>
      <x:c r="O82" s="305" t="str">
        <x:v>https://www.sebi.gov.in/legal/regulations/jul-2026/securities-and-exchange-board-of-india-listing-obligations-and-disclosure-requirements-regulations-2015-last-amended-on-july-14-2026-_102974.html</x:v>
      </x:c>
      <x:c r="P82" s="305" t="str">
        <x:f>IF(COUNTIF('P3 Audit Procedures'!$A$5:$A$176,B82)=1,"YES","NO")</x:f>
        <x:v>YES</x:v>
      </x:c>
      <x:c r="Q82" s="305" t="str">
        <x:f>IF(COUNTIF('P2 Atomic Provisions'!$A$5:$A$176,C82)=1,"YES","NO")</x:f>
        <x:v>YES</x:v>
      </x:c>
      <x:c r="R82" s="305" t="str">
        <x:f>IF(COUNTIF($A$5:$A$348,A82)&gt;1,"DUPLICATE","")</x:f>
      </x:c>
      <x:c r="S82" s="305" t="str">
        <x:v>REQUIRED — NOT COLLECTED</x:v>
      </x:c>
    </x:row>
    <x:row r="83" ht="50" customHeight="1">
      <x:c r="A83" s="305" t="str">
        <x:v>CAP-LAW053|Reg. 37|AP01|E01</x:v>
      </x:c>
      <x:c r="B83" s="305" t="str">
        <x:v>CAP-LAW053|Reg. 37|AP01</x:v>
      </x:c>
      <x:c r="C83" s="305" t="str">
        <x:v>CAP-LAW053|Reg. 37</x:v>
      </x:c>
      <x:c r="D83" s="305" t="str">
        <x:v>CAP-LAW053</x:v>
      </x:c>
      <x:c r="E83" s="305" t="str">
        <x:v>Reg. 37</x:v>
      </x:c>
      <x:c r="F83" s="305" t="str">
        <x:v>Control design / applicability</x:v>
      </x:c>
      <x:c r="G83" s="305" t="str">
        <x:v>Current disclosure/filing checklist, responsibility matrix, materiality or content review control and due-date calendar; include evidence that the gate, duty holder, threshold/exemption and timing were assessed for this atomic requirement.</x:v>
      </x:c>
      <x:c r="H83" s="305" t="str">
        <x:v>Current approved artefact; named owner and reviewer; effective date/version; explicit coverage of CAP-LAW053 Reg. 37; documented gate and exception route.</x:v>
      </x:c>
      <x:c r="I83" s="305" t="str">
        <x:v>Before tribunal filing</x:v>
      </x:c>
      <x:c r="J83" s="305" t="str">
        <x:v>Disclosure workflow, stock-exchange/SEBI portal and authorised website CMS</x:v>
      </x:c>
      <x:c r="K83" s="305" t="str">
        <x:v>Company Secretary / Compliance Officer</x:v>
      </x:c>
      <x:c r="L83" s="305" t="str">
        <x:v>Applicable SEBI source, LODR preservation policy where in scope, Common Corporate Core retention schedule and litigation hold; apply the longest controlling period.</x:v>
      </x:c>
      <x:c r="M83" s="305" t="str">
        <x:v>Verify source system, date/time, preparer, approver, completeness, version, linkage to the population and external acknowledgement where applicable.</x:v>
      </x:c>
      <x:c r="N83" s="305" t="str">
        <x:v>Internal controlled record; public only after authorised filing/publication</x:v>
      </x:c>
      <x:c r="O83" s="305" t="str">
        <x:v>https://www.sebi.gov.in/legal/regulations/jul-2026/securities-and-exchange-board-of-india-listing-obligations-and-disclosure-requirements-regulations-2015-last-amended-on-july-14-2026-_102974.html</x:v>
      </x:c>
      <x:c r="P83" s="305" t="str">
        <x:f>IF(COUNTIF('P3 Audit Procedures'!$A$5:$A$176,B83)=1,"YES","NO")</x:f>
        <x:v>YES</x:v>
      </x:c>
      <x:c r="Q83" s="305" t="str">
        <x:f>IF(COUNTIF('P2 Atomic Provisions'!$A$5:$A$176,C83)=1,"YES","NO")</x:f>
        <x:v>YES</x:v>
      </x:c>
      <x:c r="R83" s="305" t="str">
        <x:f>IF(COUNTIF($A$5:$A$348,A83)&gt;1,"DUPLICATE","")</x:f>
      </x:c>
      <x:c r="S83" s="305" t="str">
        <x:v>REQUIRED — NOT COLLECTED</x:v>
      </x:c>
    </x:row>
    <x:row r="84" ht="50" customHeight="1">
      <x:c r="A84" s="305" t="str">
        <x:v>CAP-LAW053|Reg. 37|AP01|E02</x:v>
      </x:c>
      <x:c r="B84" s="305" t="str">
        <x:v>CAP-LAW053|Reg. 37|AP01</x:v>
      </x:c>
      <x:c r="C84" s="305" t="str">
        <x:v>CAP-LAW053|Reg. 37</x:v>
      </x:c>
      <x:c r="D84" s="305" t="str">
        <x:v>CAP-LAW053</x:v>
      </x:c>
      <x:c r="E84" s="305" t="str">
        <x:v>Reg. 37</x:v>
      </x:c>
      <x:c r="F84" s="305" t="str">
        <x:v>Operating performance / outcome</x:v>
      </x:c>
      <x:c r="G84" s="305" t="str">
        <x:v>Approved filing/disclosure, supporting source data, review sign-off, exchange/SEBI acknowledgement, website proof and correction trail; demonstrate complete and timely performance of: Complete exchange filing and obtain the required letter.</x:v>
      </x:c>
      <x:c r="H84" s="305" t="str">
        <x:v>Population reference; period/trigger; source inputs; approvals; timestamps; calculations where relevant; filed/delivered output; acknowledgement; exception and closure linkage.</x:v>
      </x:c>
      <x:c r="I84" s="305" t="str">
        <x:v>Before tribunal filing</x:v>
      </x:c>
      <x:c r="J84" s="305" t="str">
        <x:v>Disclosure workflow, stock-exchange/SEBI portal and authorised website CMS</x:v>
      </x:c>
      <x:c r="K84" s="305" t="str">
        <x:v>Company Secretary / Compliance Officer</x:v>
      </x:c>
      <x:c r="L84" s="305" t="str">
        <x:v>Applicable SEBI source, LODR preservation policy where in scope, Common Corporate Core retention schedule and litigation hold; apply the longest controlling period.</x:v>
      </x:c>
      <x:c r="M84" s="305" t="str">
        <x:v>Verify source system, date/time, preparer, approver, completeness, version, linkage to the population and external acknowledgement where applicable.</x:v>
      </x:c>
      <x:c r="N84" s="305" t="str">
        <x:v>Internal controlled record; public only after authorised filing/publication</x:v>
      </x:c>
      <x:c r="O84" s="305" t="str">
        <x:v>https://www.sebi.gov.in/legal/regulations/jul-2026/securities-and-exchange-board-of-india-listing-obligations-and-disclosure-requirements-regulations-2015-last-amended-on-july-14-2026-_102974.html</x:v>
      </x:c>
      <x:c r="P84" s="305" t="str">
        <x:f>IF(COUNTIF('P3 Audit Procedures'!$A$5:$A$176,B84)=1,"YES","NO")</x:f>
        <x:v>YES</x:v>
      </x:c>
      <x:c r="Q84" s="305" t="str">
        <x:f>IF(COUNTIF('P2 Atomic Provisions'!$A$5:$A$176,C84)=1,"YES","NO")</x:f>
        <x:v>YES</x:v>
      </x:c>
      <x:c r="R84" s="305" t="str">
        <x:f>IF(COUNTIF($A$5:$A$348,A84)&gt;1,"DUPLICATE","")</x:f>
      </x:c>
      <x:c r="S84" s="305" t="str">
        <x:v>REQUIRED — NOT COLLECTED</x:v>
      </x:c>
    </x:row>
    <x:row r="85" ht="50" customHeight="1">
      <x:c r="A85" s="305" t="str">
        <x:v>CAP-LAW053|Reg. 38|AP01|E01</x:v>
      </x:c>
      <x:c r="B85" s="305" t="str">
        <x:v>CAP-LAW053|Reg. 38|AP01</x:v>
      </x:c>
      <x:c r="C85" s="305" t="str">
        <x:v>CAP-LAW053|Reg. 38</x:v>
      </x:c>
      <x:c r="D85" s="305" t="str">
        <x:v>CAP-LAW053</x:v>
      </x:c>
      <x:c r="E85" s="305" t="str">
        <x:v>Reg. 38</x:v>
      </x:c>
      <x:c r="F85" s="305" t="str">
        <x:v>Control design / applicability</x:v>
      </x:c>
      <x:c r="G85" s="305" t="str">
        <x:v>Current disclosure/filing checklist, responsibility matrix, materiality or content review control and due-date calendar; include evidence that the gate, duty holder, threshold/exemption and timing were assessed for this atomic requirement.</x:v>
      </x:c>
      <x:c r="H85" s="305" t="str">
        <x:v>Current approved artefact; named owner and reviewer; effective date/version; explicit coverage of CAP-LAW053 Reg. 38; documented gate and exception route.</x:v>
      </x:c>
      <x:c r="I85" s="305" t="str">
        <x:v>Continuous; cure when triggered</x:v>
      </x:c>
      <x:c r="J85" s="305" t="str">
        <x:v>Disclosure workflow, stock-exchange/SEBI portal and authorised website CMS</x:v>
      </x:c>
      <x:c r="K85" s="305" t="str">
        <x:v>Company Secretary / Compliance Officer</x:v>
      </x:c>
      <x:c r="L85" s="305" t="str">
        <x:v>Applicable SEBI source, LODR preservation policy where in scope, Common Corporate Core retention schedule and litigation hold; apply the longest controlling period.</x:v>
      </x:c>
      <x:c r="M85" s="305" t="str">
        <x:v>Verify source system, date/time, preparer, approver, completeness, version, linkage to the population and external acknowledgement where applicable.</x:v>
      </x:c>
      <x:c r="N85" s="305" t="str">
        <x:v>Internal controlled record; public only after authorised filing/publication</x:v>
      </x:c>
      <x:c r="O85" s="305" t="str">
        <x:v>https://www.sebi.gov.in/legal/regulations/jul-2026/securities-and-exchange-board-of-india-listing-obligations-and-disclosure-requirements-regulations-2015-last-amended-on-july-14-2026-_102974.html</x:v>
      </x:c>
      <x:c r="P85" s="305" t="str">
        <x:f>IF(COUNTIF('P3 Audit Procedures'!$A$5:$A$176,B85)=1,"YES","NO")</x:f>
        <x:v>YES</x:v>
      </x:c>
      <x:c r="Q85" s="305" t="str">
        <x:f>IF(COUNTIF('P2 Atomic Provisions'!$A$5:$A$176,C85)=1,"YES","NO")</x:f>
        <x:v>YES</x:v>
      </x:c>
      <x:c r="R85" s="305" t="str">
        <x:f>IF(COUNTIF($A$5:$A$348,A85)&gt;1,"DUPLICATE","")</x:f>
      </x:c>
      <x:c r="S85" s="305" t="str">
        <x:v>REQUIRED — NOT COLLECTED</x:v>
      </x:c>
    </x:row>
    <x:row r="86" ht="50" customHeight="1">
      <x:c r="A86" s="305" t="str">
        <x:v>CAP-LAW053|Reg. 38|AP01|E02</x:v>
      </x:c>
      <x:c r="B86" s="305" t="str">
        <x:v>CAP-LAW053|Reg. 38|AP01</x:v>
      </x:c>
      <x:c r="C86" s="305" t="str">
        <x:v>CAP-LAW053|Reg. 38</x:v>
      </x:c>
      <x:c r="D86" s="305" t="str">
        <x:v>CAP-LAW053</x:v>
      </x:c>
      <x:c r="E86" s="305" t="str">
        <x:v>Reg. 38</x:v>
      </x:c>
      <x:c r="F86" s="305" t="str">
        <x:v>Operating performance / outcome</x:v>
      </x:c>
      <x:c r="G86" s="305" t="str">
        <x:v>Approved filing/disclosure, supporting source data, review sign-off, exchange/SEBI acknowledgement, website proof and correction trail; demonstrate complete and timely performance of: Monitor MPS and document any restoration plan.</x:v>
      </x:c>
      <x:c r="H86" s="305" t="str">
        <x:v>Population reference; period/trigger; source inputs; approvals; timestamps; calculations where relevant; filed/delivered output; acknowledgement; exception and closure linkage.</x:v>
      </x:c>
      <x:c r="I86" s="305" t="str">
        <x:v>Continuous; cure when triggered</x:v>
      </x:c>
      <x:c r="J86" s="305" t="str">
        <x:v>Disclosure workflow, stock-exchange/SEBI portal and authorised website CMS</x:v>
      </x:c>
      <x:c r="K86" s="305" t="str">
        <x:v>Company Secretary / Compliance Officer</x:v>
      </x:c>
      <x:c r="L86" s="305" t="str">
        <x:v>Applicable SEBI source, LODR preservation policy where in scope, Common Corporate Core retention schedule and litigation hold; apply the longest controlling period.</x:v>
      </x:c>
      <x:c r="M86" s="305" t="str">
        <x:v>Verify source system, date/time, preparer, approver, completeness, version, linkage to the population and external acknowledgement where applicable.</x:v>
      </x:c>
      <x:c r="N86" s="305" t="str">
        <x:v>Internal controlled record; public only after authorised filing/publication</x:v>
      </x:c>
      <x:c r="O86" s="305" t="str">
        <x:v>https://www.sebi.gov.in/legal/regulations/jul-2026/securities-and-exchange-board-of-india-listing-obligations-and-disclosure-requirements-regulations-2015-last-amended-on-july-14-2026-_102974.html</x:v>
      </x:c>
      <x:c r="P86" s="305" t="str">
        <x:f>IF(COUNTIF('P3 Audit Procedures'!$A$5:$A$176,B86)=1,"YES","NO")</x:f>
        <x:v>YES</x:v>
      </x:c>
      <x:c r="Q86" s="305" t="str">
        <x:f>IF(COUNTIF('P2 Atomic Provisions'!$A$5:$A$176,C86)=1,"YES","NO")</x:f>
        <x:v>YES</x:v>
      </x:c>
      <x:c r="R86" s="305" t="str">
        <x:f>IF(COUNTIF($A$5:$A$348,A86)&gt;1,"DUPLICATE","")</x:f>
      </x:c>
      <x:c r="S86" s="305" t="str">
        <x:v>REQUIRED — NOT COLLECTED</x:v>
      </x:c>
    </x:row>
    <x:row r="87" ht="50" customHeight="1">
      <x:c r="A87" s="305" t="str">
        <x:v>CAP-LAW053|Reg. 39|AP01|E01</x:v>
      </x:c>
      <x:c r="B87" s="305" t="str">
        <x:v>CAP-LAW053|Reg. 39|AP01</x:v>
      </x:c>
      <x:c r="C87" s="305" t="str">
        <x:v>CAP-LAW053|Reg. 39</x:v>
      </x:c>
      <x:c r="D87" s="305" t="str">
        <x:v>CAP-LAW053</x:v>
      </x:c>
      <x:c r="E87" s="305" t="str">
        <x:v>Reg. 39</x:v>
      </x:c>
      <x:c r="F87" s="305" t="str">
        <x:v>Control design / applicability</x:v>
      </x:c>
      <x:c r="G87" s="305" t="str">
        <x:v>Approved investor-service SOP, service-level matrix, issuer/RTA responsibility matrix and current forms/checklists; include evidence that the gate, duty holder, threshold/exemption and timing were assessed for this atomic requirement.</x:v>
      </x:c>
      <x:c r="H87" s="305" t="str">
        <x:v>Current approved artefact; named owner and reviewer; effective date/version; explicit coverage of CAP-LAW053 Reg. 39; documented gate and exception route.</x:v>
      </x:c>
      <x:c r="I87" s="305" t="str">
        <x:v>Event-based</x:v>
      </x:c>
      <x:c r="J87" s="305" t="str">
        <x:v>Issuer/RTA service system, SCORES/ODR portal and depository interface</x:v>
      </x:c>
      <x:c r="K87" s="305" t="str">
        <x:v>Investor Services Head / RTA Relationship Owner</x:v>
      </x:c>
      <x:c r="L87" s="305" t="str">
        <x:v>Applicable SEBI source, LODR preservation policy where in scope, Common Corporate Core retention schedule and litigation hold; apply the longest controlling period.</x:v>
      </x:c>
      <x:c r="M87" s="305" t="str">
        <x:v>Verify source system, date/time, preparer, approver, completeness, version, linkage to the population and external acknowledgement where applicable.</x:v>
      </x:c>
      <x:c r="N87" s="305" t="str">
        <x:v>Restricted — may contain personal, trading or unpublished information</x:v>
      </x:c>
      <x:c r="O87" s="305" t="str">
        <x:v>https://www.sebi.gov.in/legal/regulations/jul-2026/securities-and-exchange-board-of-india-listing-obligations-and-disclosure-requirements-regulations-2015-last-amended-on-july-14-2026-_102974.html</x:v>
      </x:c>
      <x:c r="P87" s="305" t="str">
        <x:f>IF(COUNTIF('P3 Audit Procedures'!$A$5:$A$176,B87)=1,"YES","NO")</x:f>
        <x:v>YES</x:v>
      </x:c>
      <x:c r="Q87" s="305" t="str">
        <x:f>IF(COUNTIF('P2 Atomic Provisions'!$A$5:$A$176,C87)=1,"YES","NO")</x:f>
        <x:v>YES</x:v>
      </x:c>
      <x:c r="R87" s="305" t="str">
        <x:f>IF(COUNTIF($A$5:$A$348,A87)&gt;1,"DUPLICATE","")</x:f>
      </x:c>
      <x:c r="S87" s="305" t="str">
        <x:v>REQUIRED — NOT COLLECTED</x:v>
      </x:c>
    </x:row>
    <x:row r="88" ht="50" customHeight="1">
      <x:c r="A88" s="305" t="str">
        <x:v>CAP-LAW053|Reg. 39|AP01|E02</x:v>
      </x:c>
      <x:c r="B88" s="305" t="str">
        <x:v>CAP-LAW053|Reg. 39|AP01</x:v>
      </x:c>
      <x:c r="C88" s="305" t="str">
        <x:v>CAP-LAW053|Reg. 39</x:v>
      </x:c>
      <x:c r="D88" s="305" t="str">
        <x:v>CAP-LAW053</x:v>
      </x:c>
      <x:c r="E88" s="305" t="str">
        <x:v>Reg. 39</x:v>
      </x:c>
      <x:c r="F88" s="305" t="str">
        <x:v>Operating performance / outcome</x:v>
      </x:c>
      <x:c r="G88" s="305" t="str">
        <x:v>Complete request/complaint register, case files, timestamps, deficiency and outcome communications, portal entries and closure acknowledgements; demonstrate complete and timely performance of: Verify request, disclose as required and complete issuance/credit workflow.</x:v>
      </x:c>
      <x:c r="H88" s="305" t="str">
        <x:v>Population reference; period/trigger; source inputs; approvals; timestamps; calculations where relevant; filed/delivered output; acknowledgement; exception and closure linkage.</x:v>
      </x:c>
      <x:c r="I88" s="305" t="str">
        <x:v>Event-based</x:v>
      </x:c>
      <x:c r="J88" s="305" t="str">
        <x:v>Issuer/RTA service system, SCORES/ODR portal and depository interface</x:v>
      </x:c>
      <x:c r="K88" s="305" t="str">
        <x:v>Investor Services Head / RTA Relationship Owner</x:v>
      </x:c>
      <x:c r="L88" s="305" t="str">
        <x:v>Applicable SEBI source, LODR preservation policy where in scope, Common Corporate Core retention schedule and litigation hold; apply the longest controlling period.</x:v>
      </x:c>
      <x:c r="M88" s="305" t="str">
        <x:v>Verify source system, date/time, preparer, approver, completeness, version, linkage to the population and external acknowledgement where applicable.</x:v>
      </x:c>
      <x:c r="N88" s="305" t="str">
        <x:v>Restricted — may contain personal, trading or unpublished information</x:v>
      </x:c>
      <x:c r="O88" s="305" t="str">
        <x:v>https://www.sebi.gov.in/legal/regulations/jul-2026/securities-and-exchange-board-of-india-listing-obligations-and-disclosure-requirements-regulations-2015-last-amended-on-july-14-2026-_102974.html</x:v>
      </x:c>
      <x:c r="P88" s="305" t="str">
        <x:f>IF(COUNTIF('P3 Audit Procedures'!$A$5:$A$176,B88)=1,"YES","NO")</x:f>
        <x:v>YES</x:v>
      </x:c>
      <x:c r="Q88" s="305" t="str">
        <x:f>IF(COUNTIF('P2 Atomic Provisions'!$A$5:$A$176,C88)=1,"YES","NO")</x:f>
        <x:v>YES</x:v>
      </x:c>
      <x:c r="R88" s="305" t="str">
        <x:f>IF(COUNTIF($A$5:$A$348,A88)&gt;1,"DUPLICATE","")</x:f>
      </x:c>
      <x:c r="S88" s="305" t="str">
        <x:v>REQUIRED — NOT COLLECTED</x:v>
      </x:c>
    </x:row>
    <x:row r="89" ht="50" customHeight="1">
      <x:c r="A89" s="305" t="str">
        <x:v>CAP-LAW053|Reg. 40|AP01|E01</x:v>
      </x:c>
      <x:c r="B89" s="305" t="str">
        <x:v>CAP-LAW053|Reg. 40|AP01</x:v>
      </x:c>
      <x:c r="C89" s="305" t="str">
        <x:v>CAP-LAW053|Reg. 40</x:v>
      </x:c>
      <x:c r="D89" s="305" t="str">
        <x:v>CAP-LAW053</x:v>
      </x:c>
      <x:c r="E89" s="305" t="str">
        <x:v>Reg. 40</x:v>
      </x:c>
      <x:c r="F89" s="305" t="str">
        <x:v>Control design / applicability</x:v>
      </x:c>
      <x:c r="G89" s="305" t="str">
        <x:v>Approved investor-service SOP, service-level matrix, issuer/RTA responsibility matrix and current forms/checklists; include evidence that the gate, duty holder, threshold/exemption and timing were assessed for this atomic requirement.</x:v>
      </x:c>
      <x:c r="H89" s="305" t="str">
        <x:v>Current approved artefact; named owner and reviewer; effective date/version; explicit coverage of CAP-LAW053 Reg. 40; documented gate and exception route.</x:v>
      </x:c>
      <x:c r="I89" s="305" t="str">
        <x:v>Event-based; certification as prescribed</x:v>
      </x:c>
      <x:c r="J89" s="305" t="str">
        <x:v>Issuer/RTA service system, SCORES/ODR portal and depository interface</x:v>
      </x:c>
      <x:c r="K89" s="305" t="str">
        <x:v>Investor Services Head / RTA Relationship Owner</x:v>
      </x:c>
      <x:c r="L89" s="305" t="str">
        <x:v>Applicable SEBI source, LODR preservation policy where in scope, Common Corporate Core retention schedule and litigation hold; apply the longest controlling period.</x:v>
      </x:c>
      <x:c r="M89" s="305" t="str">
        <x:v>Verify source system, date/time, preparer, approver, completeness, version, linkage to the population and external acknowledgement where applicable.</x:v>
      </x:c>
      <x:c r="N89" s="305" t="str">
        <x:v>Restricted — may contain personal, trading or unpublished information</x:v>
      </x:c>
      <x:c r="O89" s="305" t="str">
        <x:v>https://www.sebi.gov.in/legal/regulations/jul-2026/securities-and-exchange-board-of-india-listing-obligations-and-disclosure-requirements-regulations-2015-last-amended-on-july-14-2026-_102974.html</x:v>
      </x:c>
      <x:c r="P89" s="305" t="str">
        <x:f>IF(COUNTIF('P3 Audit Procedures'!$A$5:$A$176,B89)=1,"YES","NO")</x:f>
        <x:v>YES</x:v>
      </x:c>
      <x:c r="Q89" s="305" t="str">
        <x:f>IF(COUNTIF('P2 Atomic Provisions'!$A$5:$A$176,C89)=1,"YES","NO")</x:f>
        <x:v>YES</x:v>
      </x:c>
      <x:c r="R89" s="305" t="str">
        <x:f>IF(COUNTIF($A$5:$A$348,A89)&gt;1,"DUPLICATE","")</x:f>
      </x:c>
      <x:c r="S89" s="305" t="str">
        <x:v>REQUIRED — NOT COLLECTED</x:v>
      </x:c>
    </x:row>
    <x:row r="90" ht="50" customHeight="1">
      <x:c r="A90" s="305" t="str">
        <x:v>CAP-LAW053|Reg. 40|AP01|E02</x:v>
      </x:c>
      <x:c r="B90" s="305" t="str">
        <x:v>CAP-LAW053|Reg. 40|AP01</x:v>
      </x:c>
      <x:c r="C90" s="305" t="str">
        <x:v>CAP-LAW053|Reg. 40</x:v>
      </x:c>
      <x:c r="D90" s="305" t="str">
        <x:v>CAP-LAW053</x:v>
      </x:c>
      <x:c r="E90" s="305" t="str">
        <x:v>Reg. 40</x:v>
      </x:c>
      <x:c r="F90" s="305" t="str">
        <x:v>Operating performance / outcome</x:v>
      </x:c>
      <x:c r="G90" s="305" t="str">
        <x:v>Complete request/complaint register, case files, timestamps, deficiency and outcome communications, portal entries and closure acknowledgements; demonstrate complete and timely performance of: Operate the issuer/RTA process and retain decision evidence.</x:v>
      </x:c>
      <x:c r="H90" s="305" t="str">
        <x:v>Population reference; period/trigger; source inputs; approvals; timestamps; calculations where relevant; filed/delivered output; acknowledgement; exception and closure linkage.</x:v>
      </x:c>
      <x:c r="I90" s="305" t="str">
        <x:v>Event-based; certification as prescribed</x:v>
      </x:c>
      <x:c r="J90" s="305" t="str">
        <x:v>Issuer/RTA service system, SCORES/ODR portal and depository interface</x:v>
      </x:c>
      <x:c r="K90" s="305" t="str">
        <x:v>Investor Services Head / RTA Relationship Owner</x:v>
      </x:c>
      <x:c r="L90" s="305" t="str">
        <x:v>Applicable SEBI source, LODR preservation policy where in scope, Common Corporate Core retention schedule and litigation hold; apply the longest controlling period.</x:v>
      </x:c>
      <x:c r="M90" s="305" t="str">
        <x:v>Verify source system, date/time, preparer, approver, completeness, version, linkage to the population and external acknowledgement where applicable.</x:v>
      </x:c>
      <x:c r="N90" s="305" t="str">
        <x:v>Restricted — may contain personal, trading or unpublished information</x:v>
      </x:c>
      <x:c r="O90" s="305" t="str">
        <x:v>https://www.sebi.gov.in/legal/regulations/jul-2026/securities-and-exchange-board-of-india-listing-obligations-and-disclosure-requirements-regulations-2015-last-amended-on-july-14-2026-_102974.html</x:v>
      </x:c>
      <x:c r="P90" s="305" t="str">
        <x:f>IF(COUNTIF('P3 Audit Procedures'!$A$5:$A$176,B90)=1,"YES","NO")</x:f>
        <x:v>YES</x:v>
      </x:c>
      <x:c r="Q90" s="305" t="str">
        <x:f>IF(COUNTIF('P2 Atomic Provisions'!$A$5:$A$176,C90)=1,"YES","NO")</x:f>
        <x:v>YES</x:v>
      </x:c>
      <x:c r="R90" s="305" t="str">
        <x:f>IF(COUNTIF($A$5:$A$348,A90)&gt;1,"DUPLICATE","")</x:f>
      </x:c>
      <x:c r="S90" s="305" t="str">
        <x:v>REQUIRED — NOT COLLECTED</x:v>
      </x:c>
    </x:row>
    <x:row r="91" ht="50" customHeight="1">
      <x:c r="A91" s="305" t="str">
        <x:v>CAP-LAW053|Reg. 42|AP01|E01</x:v>
      </x:c>
      <x:c r="B91" s="305" t="str">
        <x:v>CAP-LAW053|Reg. 42|AP01</x:v>
      </x:c>
      <x:c r="C91" s="305" t="str">
        <x:v>CAP-LAW053|Reg. 42</x:v>
      </x:c>
      <x:c r="D91" s="305" t="str">
        <x:v>CAP-LAW053</x:v>
      </x:c>
      <x:c r="E91" s="305" t="str">
        <x:v>Reg. 42</x:v>
      </x:c>
      <x:c r="F91" s="305" t="str">
        <x:v>Control design / applicability</x:v>
      </x:c>
      <x:c r="G91" s="305" t="str">
        <x:v>Approved preservation policy, record taxonomy, retention schedule, access controls and legal-hold procedure; include evidence that the gate, duty holder, threshold/exemption and timing were assessed for this atomic requirement.</x:v>
      </x:c>
      <x:c r="H91" s="305" t="str">
        <x:v>Current approved artefact; named owner and reviewer; effective date/version; explicit coverage of CAP-LAW053 Reg. 42; documented gate and exception route.</x:v>
      </x:c>
      <x:c r="I91" s="305" t="str">
        <x:v>Before record date/book closure</x:v>
      </x:c>
      <x:c r="J91" s="305" t="str">
        <x:v>Controlled records repository and archive/backup platform</x:v>
      </x:c>
      <x:c r="K91" s="305" t="str">
        <x:v>Company Secretary / Records Custodian</x:v>
      </x:c>
      <x:c r="L91" s="305" t="str">
        <x:v>Applicable SEBI source, LODR preservation policy where in scope, Common Corporate Core retention schedule and litigation hold; apply the longest controlling period.</x:v>
      </x:c>
      <x:c r="M91" s="305" t="str">
        <x:v>Verify source system, date/time, preparer, approver, completeness, version, linkage to the population and external acknowledgement where applicable.</x:v>
      </x:c>
      <x:c r="N91" s="305" t="str">
        <x:v>Internal controlled record; public only after authorised filing/publication</x:v>
      </x:c>
      <x:c r="O91" s="305" t="str">
        <x:v>https://www.sebi.gov.in/legal/regulations/jul-2026/securities-and-exchange-board-of-india-listing-obligations-and-disclosure-requirements-regulations-2015-last-amended-on-july-14-2026-_102974.html</x:v>
      </x:c>
      <x:c r="P91" s="305" t="str">
        <x:f>IF(COUNTIF('P3 Audit Procedures'!$A$5:$A$176,B91)=1,"YES","NO")</x:f>
        <x:v>YES</x:v>
      </x:c>
      <x:c r="Q91" s="305" t="str">
        <x:f>IF(COUNTIF('P2 Atomic Provisions'!$A$5:$A$176,C91)=1,"YES","NO")</x:f>
        <x:v>YES</x:v>
      </x:c>
      <x:c r="R91" s="305" t="str">
        <x:f>IF(COUNTIF($A$5:$A$348,A91)&gt;1,"DUPLICATE","")</x:f>
      </x:c>
      <x:c r="S91" s="305" t="str">
        <x:v>REQUIRED — NOT COLLECTED</x:v>
      </x:c>
    </x:row>
    <x:row r="92" ht="50" customHeight="1">
      <x:c r="A92" s="305" t="str">
        <x:v>CAP-LAW053|Reg. 42|AP01|E02</x:v>
      </x:c>
      <x:c r="B92" s="305" t="str">
        <x:v>CAP-LAW053|Reg. 42|AP01</x:v>
      </x:c>
      <x:c r="C92" s="305" t="str">
        <x:v>CAP-LAW053|Reg. 42</x:v>
      </x:c>
      <x:c r="D92" s="305" t="str">
        <x:v>CAP-LAW053</x:v>
      </x:c>
      <x:c r="E92" s="305" t="str">
        <x:v>Reg. 42</x:v>
      </x:c>
      <x:c r="F92" s="305" t="str">
        <x:v>Operating performance / outcome</x:v>
      </x:c>
      <x:c r="G92" s="305" t="str">
        <x:v>Record inventory, archive/access logs, disposal approvals, backup or retrieval tests and legal-hold evidence; demonstrate complete and timely performance of: Approve, intimate and reconcile the record date.</x:v>
      </x:c>
      <x:c r="H92" s="305" t="str">
        <x:v>Population reference; period/trigger; source inputs; approvals; timestamps; calculations where relevant; filed/delivered output; acknowledgement; exception and closure linkage.</x:v>
      </x:c>
      <x:c r="I92" s="305" t="str">
        <x:v>Before record date/book closure</x:v>
      </x:c>
      <x:c r="J92" s="305" t="str">
        <x:v>Controlled records repository and archive/backup platform</x:v>
      </x:c>
      <x:c r="K92" s="305" t="str">
        <x:v>Company Secretary / Records Custodian</x:v>
      </x:c>
      <x:c r="L92" s="305" t="str">
        <x:v>Applicable SEBI source, LODR preservation policy where in scope, Common Corporate Core retention schedule and litigation hold; apply the longest controlling period.</x:v>
      </x:c>
      <x:c r="M92" s="305" t="str">
        <x:v>Verify source system, date/time, preparer, approver, completeness, version, linkage to the population and external acknowledgement where applicable.</x:v>
      </x:c>
      <x:c r="N92" s="305" t="str">
        <x:v>Internal controlled record; public only after authorised filing/publication</x:v>
      </x:c>
      <x:c r="O92" s="305" t="str">
        <x:v>https://www.sebi.gov.in/legal/regulations/jul-2026/securities-and-exchange-board-of-india-listing-obligations-and-disclosure-requirements-regulations-2015-last-amended-on-july-14-2026-_102974.html</x:v>
      </x:c>
      <x:c r="P92" s="305" t="str">
        <x:f>IF(COUNTIF('P3 Audit Procedures'!$A$5:$A$176,B92)=1,"YES","NO")</x:f>
        <x:v>YES</x:v>
      </x:c>
      <x:c r="Q92" s="305" t="str">
        <x:f>IF(COUNTIF('P2 Atomic Provisions'!$A$5:$A$176,C92)=1,"YES","NO")</x:f>
        <x:v>YES</x:v>
      </x:c>
      <x:c r="R92" s="305" t="str">
        <x:f>IF(COUNTIF($A$5:$A$348,A92)&gt;1,"DUPLICATE","")</x:f>
      </x:c>
      <x:c r="S92" s="305" t="str">
        <x:v>REQUIRED — NOT COLLECTED</x:v>
      </x:c>
    </x:row>
    <x:row r="93" ht="50" customHeight="1">
      <x:c r="A93" s="305" t="str">
        <x:v>CAP-LAW053|Reg. 43A|AP01|E01</x:v>
      </x:c>
      <x:c r="B93" s="305" t="str">
        <x:v>CAP-LAW053|Reg. 43A|AP01</x:v>
      </x:c>
      <x:c r="C93" s="305" t="str">
        <x:v>CAP-LAW053|Reg. 43A</x:v>
      </x:c>
      <x:c r="D93" s="305" t="str">
        <x:v>CAP-LAW053</x:v>
      </x:c>
      <x:c r="E93" s="305" t="str">
        <x:v>Reg. 43A</x:v>
      </x:c>
      <x:c r="F93" s="305" t="str">
        <x:v>Control design / applicability</x:v>
      </x:c>
      <x:c r="G93" s="305" t="str">
        <x:v>Applicability memorandum, approved charter/policy, constitution and delegation records, annual work plan and responsibility matrix; include evidence that the gate, duty holder, threshold/exemption and timing were assessed for this atomic requirement.</x:v>
      </x:c>
      <x:c r="H93" s="305" t="str">
        <x:v>Current approved artefact; named owner and reviewer; effective date/version; explicit coverage of CAP-LAW053 Reg. 43A; documented gate and exception route.</x:v>
      </x:c>
      <x:c r="I93" s="305" t="str">
        <x:v>Annual review / on change</x:v>
      </x:c>
      <x:c r="J93" s="305" t="str">
        <x:v>Board portal, secretarial records repository and entity/committee master</x:v>
      </x:c>
      <x:c r="K93" s="305" t="str">
        <x:v>Company Secretary / Board or Committee Secretariat</x:v>
      </x:c>
      <x:c r="L93" s="305" t="str">
        <x:v>Applicable SEBI source, LODR preservation policy where in scope, Common Corporate Core retention schedule and litigation hold; apply the longest controlling period.</x:v>
      </x:c>
      <x:c r="M93" s="305" t="str">
        <x:v>Verify source system, date/time, preparer, approver, completeness, version, linkage to the population and external acknowledgement where applicable.</x:v>
      </x:c>
      <x:c r="N93" s="305" t="str">
        <x:v>Restricted — may contain personal, trading or unpublished information</x:v>
      </x:c>
      <x:c r="O93" s="305" t="str">
        <x:v>https://www.sebi.gov.in/legal/regulations/jul-2026/securities-and-exchange-board-of-india-listing-obligations-and-disclosure-requirements-regulations-2015-last-amended-on-july-14-2026-_102974.html</x:v>
      </x:c>
      <x:c r="P93" s="305" t="str">
        <x:f>IF(COUNTIF('P3 Audit Procedures'!$A$5:$A$176,B93)=1,"YES","NO")</x:f>
        <x:v>YES</x:v>
      </x:c>
      <x:c r="Q93" s="305" t="str">
        <x:f>IF(COUNTIF('P2 Atomic Provisions'!$A$5:$A$176,C93)=1,"YES","NO")</x:f>
        <x:v>YES</x:v>
      </x:c>
      <x:c r="R93" s="305" t="str">
        <x:f>IF(COUNTIF($A$5:$A$348,A93)&gt;1,"DUPLICATE","")</x:f>
      </x:c>
      <x:c r="S93" s="305" t="str">
        <x:v>REQUIRED — NOT COLLECTED</x:v>
      </x:c>
    </x:row>
    <x:row r="94" ht="50" customHeight="1">
      <x:c r="A94" s="305" t="str">
        <x:v>CAP-LAW053|Reg. 43A|AP01|E02</x:v>
      </x:c>
      <x:c r="B94" s="305" t="str">
        <x:v>CAP-LAW053|Reg. 43A|AP01</x:v>
      </x:c>
      <x:c r="C94" s="305" t="str">
        <x:v>CAP-LAW053|Reg. 43A</x:v>
      </x:c>
      <x:c r="D94" s="305" t="str">
        <x:v>CAP-LAW053</x:v>
      </x:c>
      <x:c r="E94" s="305" t="str">
        <x:v>Reg. 43A</x:v>
      </x:c>
      <x:c r="F94" s="305" t="str">
        <x:v>Operating performance / outcome</x:v>
      </x:c>
      <x:c r="G94" s="305" t="str">
        <x:v>Notices, agendas, attendance, declarations, approvals, minutes, reports, registers and action-closure tracker; demonstrate complete and timely performance of: Maintain board-approved policy and website/annual-report disclosure.</x:v>
      </x:c>
      <x:c r="H94" s="305" t="str">
        <x:v>Population reference; period/trigger; source inputs; approvals; timestamps; calculations where relevant; filed/delivered output; acknowledgement; exception and closure linkage.</x:v>
      </x:c>
      <x:c r="I94" s="305" t="str">
        <x:v>Annual review / on change</x:v>
      </x:c>
      <x:c r="J94" s="305" t="str">
        <x:v>Board portal, secretarial records repository and entity/committee master</x:v>
      </x:c>
      <x:c r="K94" s="305" t="str">
        <x:v>Company Secretary / Board or Committee Secretariat</x:v>
      </x:c>
      <x:c r="L94" s="305" t="str">
        <x:v>Applicable SEBI source, LODR preservation policy where in scope, Common Corporate Core retention schedule and litigation hold; apply the longest controlling period.</x:v>
      </x:c>
      <x:c r="M94" s="305" t="str">
        <x:v>Verify source system, date/time, preparer, approver, completeness, version, linkage to the population and external acknowledgement where applicable.</x:v>
      </x:c>
      <x:c r="N94" s="305" t="str">
        <x:v>Restricted — may contain personal, trading or unpublished information</x:v>
      </x:c>
      <x:c r="O94" s="305" t="str">
        <x:v>https://www.sebi.gov.in/legal/regulations/jul-2026/securities-and-exchange-board-of-india-listing-obligations-and-disclosure-requirements-regulations-2015-last-amended-on-july-14-2026-_102974.html</x:v>
      </x:c>
      <x:c r="P94" s="305" t="str">
        <x:f>IF(COUNTIF('P3 Audit Procedures'!$A$5:$A$176,B94)=1,"YES","NO")</x:f>
        <x:v>YES</x:v>
      </x:c>
      <x:c r="Q94" s="305" t="str">
        <x:f>IF(COUNTIF('P2 Atomic Provisions'!$A$5:$A$176,C94)=1,"YES","NO")</x:f>
        <x:v>YES</x:v>
      </x:c>
      <x:c r="R94" s="305" t="str">
        <x:f>IF(COUNTIF($A$5:$A$348,A94)&gt;1,"DUPLICATE","")</x:f>
      </x:c>
      <x:c r="S94" s="305" t="str">
        <x:v>REQUIRED — NOT COLLECTED</x:v>
      </x:c>
    </x:row>
    <x:row r="95" ht="50" customHeight="1">
      <x:c r="A95" s="305" t="str">
        <x:v>CAP-LAW053|Reg. 44|AP01|E01</x:v>
      </x:c>
      <x:c r="B95" s="305" t="str">
        <x:v>CAP-LAW053|Reg. 44|AP01</x:v>
      </x:c>
      <x:c r="C95" s="305" t="str">
        <x:v>CAP-LAW053|Reg. 44</x:v>
      </x:c>
      <x:c r="D95" s="305" t="str">
        <x:v>CAP-LAW053</x:v>
      </x:c>
      <x:c r="E95" s="305" t="str">
        <x:v>Reg. 44</x:v>
      </x:c>
      <x:c r="F95" s="305" t="str">
        <x:v>Control design / applicability</x:v>
      </x:c>
      <x:c r="G95" s="305" t="str">
        <x:v>Current disclosure/filing checklist, responsibility matrix, materiality or content review control and due-date calendar; include evidence that the gate, duty holder, threshold/exemption and timing were assessed for this atomic requirement.</x:v>
      </x:c>
      <x:c r="H95" s="305" t="str">
        <x:v>Current approved artefact; named owner and reviewer; effective date/version; explicit coverage of CAP-LAW053 Reg. 44; documented gate and exception route.</x:v>
      </x:c>
      <x:c r="I95" s="305" t="str">
        <x:v>At each voting event</x:v>
      </x:c>
      <x:c r="J95" s="305" t="str">
        <x:v>Disclosure workflow, stock-exchange/SEBI portal and authorised website CMS</x:v>
      </x:c>
      <x:c r="K95" s="305" t="str">
        <x:v>Company Secretary / Compliance Officer</x:v>
      </x:c>
      <x:c r="L95" s="305" t="str">
        <x:v>Applicable SEBI source, LODR preservation policy where in scope, Common Corporate Core retention schedule and litigation hold; apply the longest controlling period.</x:v>
      </x:c>
      <x:c r="M95" s="305" t="str">
        <x:v>Verify source system, date/time, preparer, approver, completeness, version, linkage to the population and external acknowledgement where applicable.</x:v>
      </x:c>
      <x:c r="N95" s="305" t="str">
        <x:v>Restricted — may contain personal, trading or unpublished information</x:v>
      </x:c>
      <x:c r="O95" s="305" t="str">
        <x:v>https://www.sebi.gov.in/legal/regulations/jul-2026/securities-and-exchange-board-of-india-listing-obligations-and-disclosure-requirements-regulations-2015-last-amended-on-july-14-2026-_102974.html</x:v>
      </x:c>
      <x:c r="P95" s="305" t="str">
        <x:f>IF(COUNTIF('P3 Audit Procedures'!$A$5:$A$176,B95)=1,"YES","NO")</x:f>
        <x:v>YES</x:v>
      </x:c>
      <x:c r="Q95" s="305" t="str">
        <x:f>IF(COUNTIF('P2 Atomic Provisions'!$A$5:$A$176,C95)=1,"YES","NO")</x:f>
        <x:v>YES</x:v>
      </x:c>
      <x:c r="R95" s="305" t="str">
        <x:f>IF(COUNTIF($A$5:$A$348,A95)&gt;1,"DUPLICATE","")</x:f>
      </x:c>
      <x:c r="S95" s="305" t="str">
        <x:v>REQUIRED — NOT COLLECTED</x:v>
      </x:c>
    </x:row>
    <x:row r="96" ht="50" customHeight="1">
      <x:c r="A96" s="305" t="str">
        <x:v>CAP-LAW053|Reg. 44|AP01|E02</x:v>
      </x:c>
      <x:c r="B96" s="305" t="str">
        <x:v>CAP-LAW053|Reg. 44|AP01</x:v>
      </x:c>
      <x:c r="C96" s="305" t="str">
        <x:v>CAP-LAW053|Reg. 44</x:v>
      </x:c>
      <x:c r="D96" s="305" t="str">
        <x:v>CAP-LAW053</x:v>
      </x:c>
      <x:c r="E96" s="305" t="str">
        <x:v>Reg. 44</x:v>
      </x:c>
      <x:c r="F96" s="305" t="str">
        <x:v>Operating performance / outcome</x:v>
      </x:c>
      <x:c r="G96" s="305" t="str">
        <x:v>Approved filing/disclosure, supporting source data, review sign-off, exchange/SEBI acknowledgement, website proof and correction trail; demonstrate complete and timely performance of: Arrange voting and file results with report.</x:v>
      </x:c>
      <x:c r="H96" s="305" t="str">
        <x:v>Population reference; period/trigger; source inputs; approvals; timestamps; calculations where relevant; filed/delivered output; acknowledgement; exception and closure linkage.</x:v>
      </x:c>
      <x:c r="I96" s="305" t="str">
        <x:v>At each voting event</x:v>
      </x:c>
      <x:c r="J96" s="305" t="str">
        <x:v>Disclosure workflow, stock-exchange/SEBI portal and authorised website CMS</x:v>
      </x:c>
      <x:c r="K96" s="305" t="str">
        <x:v>Company Secretary / Compliance Officer</x:v>
      </x:c>
      <x:c r="L96" s="305" t="str">
        <x:v>Applicable SEBI source, LODR preservation policy where in scope, Common Corporate Core retention schedule and litigation hold; apply the longest controlling period.</x:v>
      </x:c>
      <x:c r="M96" s="305" t="str">
        <x:v>Verify source system, date/time, preparer, approver, completeness, version, linkage to the population and external acknowledgement where applicable.</x:v>
      </x:c>
      <x:c r="N96" s="305" t="str">
        <x:v>Restricted — may contain personal, trading or unpublished information</x:v>
      </x:c>
      <x:c r="O96" s="305" t="str">
        <x:v>https://www.sebi.gov.in/legal/regulations/jul-2026/securities-and-exchange-board-of-india-listing-obligations-and-disclosure-requirements-regulations-2015-last-amended-on-july-14-2026-_102974.html</x:v>
      </x:c>
      <x:c r="P96" s="305" t="str">
        <x:f>IF(COUNTIF('P3 Audit Procedures'!$A$5:$A$176,B96)=1,"YES","NO")</x:f>
        <x:v>YES</x:v>
      </x:c>
      <x:c r="Q96" s="305" t="str">
        <x:f>IF(COUNTIF('P2 Atomic Provisions'!$A$5:$A$176,C96)=1,"YES","NO")</x:f>
        <x:v>YES</x:v>
      </x:c>
      <x:c r="R96" s="305" t="str">
        <x:f>IF(COUNTIF($A$5:$A$348,A96)&gt;1,"DUPLICATE","")</x:f>
      </x:c>
      <x:c r="S96" s="305" t="str">
        <x:v>REQUIRED — NOT COLLECTED</x:v>
      </x:c>
    </x:row>
    <x:row r="97" ht="50" customHeight="1">
      <x:c r="A97" s="305" t="str">
        <x:v>CAP-LAW053|Reg. 45|AP01|E01</x:v>
      </x:c>
      <x:c r="B97" s="305" t="str">
        <x:v>CAP-LAW053|Reg. 45|AP01</x:v>
      </x:c>
      <x:c r="C97" s="305" t="str">
        <x:v>CAP-LAW053|Reg. 45</x:v>
      </x:c>
      <x:c r="D97" s="305" t="str">
        <x:v>CAP-LAW053</x:v>
      </x:c>
      <x:c r="E97" s="305" t="str">
        <x:v>Reg. 45</x:v>
      </x:c>
      <x:c r="F97" s="305" t="str">
        <x:v>Control design / applicability</x:v>
      </x:c>
      <x:c r="G97" s="305" t="str">
        <x:v>Current disclosure/filing checklist, responsibility matrix, materiality or content review control and due-date calendar; include evidence that the gate, duty holder, threshold/exemption and timing were assessed for this atomic requirement.</x:v>
      </x:c>
      <x:c r="H97" s="305" t="str">
        <x:v>Current approved artefact; named owner and reviewer; effective date/version; explicit coverage of CAP-LAW053 Reg. 45; documented gate and exception route.</x:v>
      </x:c>
      <x:c r="I97" s="305" t="str">
        <x:v>Before/at name-change approval</x:v>
      </x:c>
      <x:c r="J97" s="305" t="str">
        <x:v>Disclosure workflow, stock-exchange/SEBI portal and authorised website CMS</x:v>
      </x:c>
      <x:c r="K97" s="305" t="str">
        <x:v>Company Secretary / Compliance Officer</x:v>
      </x:c>
      <x:c r="L97" s="305" t="str">
        <x:v>Applicable SEBI source, LODR preservation policy where in scope, Common Corporate Core retention schedule and litigation hold; apply the longest controlling period.</x:v>
      </x:c>
      <x:c r="M97" s="305" t="str">
        <x:v>Verify source system, date/time, preparer, approver, completeness, version, linkage to the population and external acknowledgement where applicable.</x:v>
      </x:c>
      <x:c r="N97" s="305" t="str">
        <x:v>Internal controlled record; public only after authorised filing/publication</x:v>
      </x:c>
      <x:c r="O97" s="305" t="str">
        <x:v>https://www.sebi.gov.in/legal/regulations/jul-2026/securities-and-exchange-board-of-india-listing-obligations-and-disclosure-requirements-regulations-2015-last-amended-on-july-14-2026-_102974.html</x:v>
      </x:c>
      <x:c r="P97" s="305" t="str">
        <x:f>IF(COUNTIF('P3 Audit Procedures'!$A$5:$A$176,B97)=1,"YES","NO")</x:f>
        <x:v>YES</x:v>
      </x:c>
      <x:c r="Q97" s="305" t="str">
        <x:f>IF(COUNTIF('P2 Atomic Provisions'!$A$5:$A$176,C97)=1,"YES","NO")</x:f>
        <x:v>YES</x:v>
      </x:c>
      <x:c r="R97" s="305" t="str">
        <x:f>IF(COUNTIF($A$5:$A$348,A97)&gt;1,"DUPLICATE","")</x:f>
      </x:c>
      <x:c r="S97" s="305" t="str">
        <x:v>REQUIRED — NOT COLLECTED</x:v>
      </x:c>
    </x:row>
    <x:row r="98" ht="50" customHeight="1">
      <x:c r="A98" s="305" t="str">
        <x:v>CAP-LAW053|Reg. 45|AP01|E02</x:v>
      </x:c>
      <x:c r="B98" s="305" t="str">
        <x:v>CAP-LAW053|Reg. 45|AP01</x:v>
      </x:c>
      <x:c r="C98" s="305" t="str">
        <x:v>CAP-LAW053|Reg. 45</x:v>
      </x:c>
      <x:c r="D98" s="305" t="str">
        <x:v>CAP-LAW053</x:v>
      </x:c>
      <x:c r="E98" s="305" t="str">
        <x:v>Reg. 45</x:v>
      </x:c>
      <x:c r="F98" s="305" t="str">
        <x:v>Operating performance / outcome</x:v>
      </x:c>
      <x:c r="G98" s="305" t="str">
        <x:v>Approved filing/disclosure, supporting source data, review sign-off, exchange/SEBI acknowledgement, website proof and correction trail; demonstrate complete and timely performance of: Document eligibility and include required certificate/disclosures.</x:v>
      </x:c>
      <x:c r="H98" s="305" t="str">
        <x:v>Population reference; period/trigger; source inputs; approvals; timestamps; calculations where relevant; filed/delivered output; acknowledgement; exception and closure linkage.</x:v>
      </x:c>
      <x:c r="I98" s="305" t="str">
        <x:v>Before/at name-change approval</x:v>
      </x:c>
      <x:c r="J98" s="305" t="str">
        <x:v>Disclosure workflow, stock-exchange/SEBI portal and authorised website CMS</x:v>
      </x:c>
      <x:c r="K98" s="305" t="str">
        <x:v>Company Secretary / Compliance Officer</x:v>
      </x:c>
      <x:c r="L98" s="305" t="str">
        <x:v>Applicable SEBI source, LODR preservation policy where in scope, Common Corporate Core retention schedule and litigation hold; apply the longest controlling period.</x:v>
      </x:c>
      <x:c r="M98" s="305" t="str">
        <x:v>Verify source system, date/time, preparer, approver, completeness, version, linkage to the population and external acknowledgement where applicable.</x:v>
      </x:c>
      <x:c r="N98" s="305" t="str">
        <x:v>Internal controlled record; public only after authorised filing/publication</x:v>
      </x:c>
      <x:c r="O98" s="305" t="str">
        <x:v>https://www.sebi.gov.in/legal/regulations/jul-2026/securities-and-exchange-board-of-india-listing-obligations-and-disclosure-requirements-regulations-2015-last-amended-on-july-14-2026-_102974.html</x:v>
      </x:c>
      <x:c r="P98" s="305" t="str">
        <x:f>IF(COUNTIF('P3 Audit Procedures'!$A$5:$A$176,B98)=1,"YES","NO")</x:f>
        <x:v>YES</x:v>
      </x:c>
      <x:c r="Q98" s="305" t="str">
        <x:f>IF(COUNTIF('P2 Atomic Provisions'!$A$5:$A$176,C98)=1,"YES","NO")</x:f>
        <x:v>YES</x:v>
      </x:c>
      <x:c r="R98" s="305" t="str">
        <x:f>IF(COUNTIF($A$5:$A$348,A98)&gt;1,"DUPLICATE","")</x:f>
      </x:c>
      <x:c r="S98" s="305" t="str">
        <x:v>REQUIRED — NOT COLLECTED</x:v>
      </x:c>
    </x:row>
    <x:row r="99" ht="50" customHeight="1">
      <x:c r="A99" s="305" t="str">
        <x:v>CAP-LAW053|Reg. 46|AP01|E01</x:v>
      </x:c>
      <x:c r="B99" s="305" t="str">
        <x:v>CAP-LAW053|Reg. 46|AP01</x:v>
      </x:c>
      <x:c r="C99" s="305" t="str">
        <x:v>CAP-LAW053|Reg. 46</x:v>
      </x:c>
      <x:c r="D99" s="305" t="str">
        <x:v>CAP-LAW053</x:v>
      </x:c>
      <x:c r="E99" s="305" t="str">
        <x:v>Reg. 46</x:v>
      </x:c>
      <x:c r="F99" s="305" t="str">
        <x:v>Control design / applicability</x:v>
      </x:c>
      <x:c r="G99" s="305" t="str">
        <x:v>Website disclosure inventory, publication approval workflow, ownership matrix, update SLA and archival/version-control procedure; include evidence that the gate, duty holder, threshold/exemption and timing were assessed for this atomic requirement.</x:v>
      </x:c>
      <x:c r="H99" s="305" t="str">
        <x:v>Current approved artefact; named owner and reviewer; effective date/version; explicit coverage of CAP-LAW053 Reg. 46; documented gate and exception route.</x:v>
      </x:c>
      <x:c r="I99" s="305" t="str">
        <x:v>Continuous; prompt updates</x:v>
      </x:c>
      <x:c r="J99" s="305" t="str">
        <x:v>Authorised website CMS and controlled disclosure repository</x:v>
      </x:c>
      <x:c r="K99" s="305" t="str">
        <x:v>Company Secretary / Disclosure and Website Owner</x:v>
      </x:c>
      <x:c r="L99" s="305" t="str">
        <x:v>Applicable SEBI source, LODR preservation policy where in scope, Common Corporate Core retention schedule and litigation hold; apply the longest controlling period.</x:v>
      </x:c>
      <x:c r="M99" s="305" t="str">
        <x:v>Verify source system, date/time, preparer, approver, completeness, version, linkage to the population and external acknowledgement where applicable.</x:v>
      </x:c>
      <x:c r="N99" s="305" t="str">
        <x:v>Internal controlled record; public only after authorised filing/publication</x:v>
      </x:c>
      <x:c r="O99" s="305" t="str">
        <x:v>https://www.sebi.gov.in/legal/regulations/jul-2026/securities-and-exchange-board-of-india-listing-obligations-and-disclosure-requirements-regulations-2015-last-amended-on-july-14-2026-_102974.html</x:v>
      </x:c>
      <x:c r="P99" s="305" t="str">
        <x:f>IF(COUNTIF('P3 Audit Procedures'!$A$5:$A$176,B99)=1,"YES","NO")</x:f>
        <x:v>YES</x:v>
      </x:c>
      <x:c r="Q99" s="305" t="str">
        <x:f>IF(COUNTIF('P2 Atomic Provisions'!$A$5:$A$176,C99)=1,"YES","NO")</x:f>
        <x:v>YES</x:v>
      </x:c>
      <x:c r="R99" s="305" t="str">
        <x:f>IF(COUNTIF($A$5:$A$348,A99)&gt;1,"DUPLICATE","")</x:f>
      </x:c>
      <x:c r="S99" s="305" t="str">
        <x:v>REQUIRED — NOT COLLECTED</x:v>
      </x:c>
    </x:row>
    <x:row r="100" ht="50" customHeight="1">
      <x:c r="A100" s="305" t="str">
        <x:v>CAP-LAW053|Reg. 46|AP01|E02</x:v>
      </x:c>
      <x:c r="B100" s="305" t="str">
        <x:v>CAP-LAW053|Reg. 46|AP01</x:v>
      </x:c>
      <x:c r="C100" s="305" t="str">
        <x:v>CAP-LAW053|Reg. 46</x:v>
      </x:c>
      <x:c r="D100" s="305" t="str">
        <x:v>CAP-LAW053</x:v>
      </x:c>
      <x:c r="E100" s="305" t="str">
        <x:v>Reg. 46</x:v>
      </x:c>
      <x:c r="F100" s="305" t="str">
        <x:v>Operating performance / outcome</x:v>
      </x:c>
      <x:c r="G100" s="305" t="str">
        <x:v>Published page capture, CMS audit trail, approval, link testing, change log and archived prior versions; demonstrate complete and timely performance of: Operate a controlled website-content register and archive.</x:v>
      </x:c>
      <x:c r="H100" s="305" t="str">
        <x:v>Population reference; period/trigger; source inputs; approvals; timestamps; calculations where relevant; filed/delivered output; acknowledgement; exception and closure linkage.</x:v>
      </x:c>
      <x:c r="I100" s="305" t="str">
        <x:v>Continuous; prompt updates</x:v>
      </x:c>
      <x:c r="J100" s="305" t="str">
        <x:v>Authorised website CMS and controlled disclosure repository</x:v>
      </x:c>
      <x:c r="K100" s="305" t="str">
        <x:v>Company Secretary / Disclosure and Website Owner</x:v>
      </x:c>
      <x:c r="L100" s="305" t="str">
        <x:v>Applicable SEBI source, LODR preservation policy where in scope, Common Corporate Core retention schedule and litigation hold; apply the longest controlling period.</x:v>
      </x:c>
      <x:c r="M100" s="305" t="str">
        <x:v>Verify source system, date/time, preparer, approver, completeness, version, linkage to the population and external acknowledgement where applicable.</x:v>
      </x:c>
      <x:c r="N100" s="305" t="str">
        <x:v>Internal controlled record; public only after authorised filing/publication</x:v>
      </x:c>
      <x:c r="O100" s="305" t="str">
        <x:v>https://www.sebi.gov.in/legal/regulations/jul-2026/securities-and-exchange-board-of-india-listing-obligations-and-disclosure-requirements-regulations-2015-last-amended-on-july-14-2026-_102974.html</x:v>
      </x:c>
      <x:c r="P100" s="305" t="str">
        <x:f>IF(COUNTIF('P3 Audit Procedures'!$A$5:$A$176,B100)=1,"YES","NO")</x:f>
        <x:v>YES</x:v>
      </x:c>
      <x:c r="Q100" s="305" t="str">
        <x:f>IF(COUNTIF('P2 Atomic Provisions'!$A$5:$A$176,C100)=1,"YES","NO")</x:f>
        <x:v>YES</x:v>
      </x:c>
      <x:c r="R100" s="305" t="str">
        <x:f>IF(COUNTIF($A$5:$A$348,A100)&gt;1,"DUPLICATE","")</x:f>
      </x:c>
      <x:c r="S100" s="305" t="str">
        <x:v>REQUIRED — NOT COLLECTED</x:v>
      </x:c>
    </x:row>
    <x:row r="101" ht="50" customHeight="1">
      <x:c r="A101" s="305" t="str">
        <x:v>CAP-LAW053|Reg. 47|AP01|E01</x:v>
      </x:c>
      <x:c r="B101" s="305" t="str">
        <x:v>CAP-LAW053|Reg. 47|AP01</x:v>
      </x:c>
      <x:c r="C101" s="305" t="str">
        <x:v>CAP-LAW053|Reg. 47</x:v>
      </x:c>
      <x:c r="D101" s="305" t="str">
        <x:v>CAP-LAW053</x:v>
      </x:c>
      <x:c r="E101" s="305" t="str">
        <x:v>Reg. 47</x:v>
      </x:c>
      <x:c r="F101" s="305" t="str">
        <x:v>Control design / applicability</x:v>
      </x:c>
      <x:c r="G101" s="305" t="str">
        <x:v>Applicability assessment, approved procedure/checklist, responsibility matrix and current regulatory calendar; include evidence that the gate, duty holder, threshold/exemption and timing were assessed for this atomic requirement.</x:v>
      </x:c>
      <x:c r="H101" s="305" t="str">
        <x:v>Current approved artefact; named owner and reviewer; effective date/version; explicit coverage of CAP-LAW053 Reg. 47; documented gate and exception route.</x:v>
      </x:c>
      <x:c r="I101" s="305" t="str">
        <x:v>Event-based / periodic as specified</x:v>
      </x:c>
      <x:c r="J101" s="305" t="str">
        <x:v>Controlled compliance repository and originating business system</x:v>
      </x:c>
      <x:c r="K101" s="305" t="str">
        <x:v>Company Secretary / Compliance Officer / Process Owner</x:v>
      </x:c>
      <x:c r="L101" s="305" t="str">
        <x:v>Applicable SEBI source, LODR preservation policy where in scope, Common Corporate Core retention schedule and litigation hold; apply the longest controlling period.</x:v>
      </x:c>
      <x:c r="M101" s="305" t="str">
        <x:v>Verify source system, date/time, preparer, approver, completeness, version, linkage to the population and external acknowledgement where applicable.</x:v>
      </x:c>
      <x:c r="N101" s="305" t="str">
        <x:v>Internal controlled record; public only after authorised filing/publication</x:v>
      </x:c>
      <x:c r="O101" s="305" t="str">
        <x:v>https://www.sebi.gov.in/legal/regulations/jul-2026/securities-and-exchange-board-of-india-listing-obligations-and-disclosure-requirements-regulations-2015-last-amended-on-july-14-2026-_102974.html</x:v>
      </x:c>
      <x:c r="P101" s="305" t="str">
        <x:f>IF(COUNTIF('P3 Audit Procedures'!$A$5:$A$176,B101)=1,"YES","NO")</x:f>
        <x:v>YES</x:v>
      </x:c>
      <x:c r="Q101" s="305" t="str">
        <x:f>IF(COUNTIF('P2 Atomic Provisions'!$A$5:$A$176,C101)=1,"YES","NO")</x:f>
        <x:v>YES</x:v>
      </x:c>
      <x:c r="R101" s="305" t="str">
        <x:f>IF(COUNTIF($A$5:$A$348,A101)&gt;1,"DUPLICATE","")</x:f>
      </x:c>
      <x:c r="S101" s="305" t="str">
        <x:v>REQUIRED — NOT COLLECTED</x:v>
      </x:c>
    </x:row>
    <x:row r="102" ht="50" customHeight="1">
      <x:c r="A102" s="305" t="str">
        <x:v>CAP-LAW053|Reg. 47|AP01|E02</x:v>
      </x:c>
      <x:c r="B102" s="305" t="str">
        <x:v>CAP-LAW053|Reg. 47|AP01</x:v>
      </x:c>
      <x:c r="C102" s="305" t="str">
        <x:v>CAP-LAW053|Reg. 47</x:v>
      </x:c>
      <x:c r="D102" s="305" t="str">
        <x:v>CAP-LAW053</x:v>
      </x:c>
      <x:c r="E102" s="305" t="str">
        <x:v>Reg. 47</x:v>
      </x:c>
      <x:c r="F102" s="305" t="str">
        <x:v>Operating performance / outcome</x:v>
      </x:c>
      <x:c r="G102" s="305" t="str">
        <x:v>Complete population, source records, approvals, performance evidence, statutory submission or communication and closure proof; demonstrate complete and timely performance of: Publish and retain full-page evidence and invoices.</x:v>
      </x:c>
      <x:c r="H102" s="305" t="str">
        <x:v>Population reference; period/trigger; source inputs; approvals; timestamps; calculations where relevant; filed/delivered output; acknowledgement; exception and closure linkage.</x:v>
      </x:c>
      <x:c r="I102" s="305" t="str">
        <x:v>Event-based / periodic as specified</x:v>
      </x:c>
      <x:c r="J102" s="305" t="str">
        <x:v>Controlled compliance repository and originating business system</x:v>
      </x:c>
      <x:c r="K102" s="305" t="str">
        <x:v>Company Secretary / Compliance Officer / Process Owner</x:v>
      </x:c>
      <x:c r="L102" s="305" t="str">
        <x:v>Applicable SEBI source, LODR preservation policy where in scope, Common Corporate Core retention schedule and litigation hold; apply the longest controlling period.</x:v>
      </x:c>
      <x:c r="M102" s="305" t="str">
        <x:v>Verify source system, date/time, preparer, approver, completeness, version, linkage to the population and external acknowledgement where applicable.</x:v>
      </x:c>
      <x:c r="N102" s="305" t="str">
        <x:v>Internal controlled record; public only after authorised filing/publication</x:v>
      </x:c>
      <x:c r="O102" s="305" t="str">
        <x:v>https://www.sebi.gov.in/legal/regulations/jul-2026/securities-and-exchange-board-of-india-listing-obligations-and-disclosure-requirements-regulations-2015-last-amended-on-july-14-2026-_102974.html</x:v>
      </x:c>
      <x:c r="P102" s="305" t="str">
        <x:f>IF(COUNTIF('P3 Audit Procedures'!$A$5:$A$176,B102)=1,"YES","NO")</x:f>
        <x:v>YES</x:v>
      </x:c>
      <x:c r="Q102" s="305" t="str">
        <x:f>IF(COUNTIF('P2 Atomic Provisions'!$A$5:$A$176,C102)=1,"YES","NO")</x:f>
        <x:v>YES</x:v>
      </x:c>
      <x:c r="R102" s="305" t="str">
        <x:f>IF(COUNTIF($A$5:$A$348,A102)&gt;1,"DUPLICATE","")</x:f>
      </x:c>
      <x:c r="S102" s="305" t="str">
        <x:v>REQUIRED — NOT COLLECTED</x:v>
      </x:c>
    </x:row>
    <x:row r="103" ht="50" customHeight="1">
      <x:c r="A103" s="305" t="str">
        <x:v>CAP-LAW083|Ch. II|AP01|E01</x:v>
      </x:c>
      <x:c r="B103" s="305" t="str">
        <x:v>CAP-LAW083|Ch. II|AP01</x:v>
      </x:c>
      <x:c r="C103" s="305" t="str">
        <x:v>CAP-LAW083|Ch. II</x:v>
      </x:c>
      <x:c r="D103" s="305" t="str">
        <x:v>CAP-LAW083</x:v>
      </x:c>
      <x:c r="E103" s="305" t="str">
        <x:v>Ch. II</x:v>
      </x:c>
      <x:c r="F103" s="305" t="str">
        <x:v>Control design / applicability</x:v>
      </x:c>
      <x:c r="G103" s="305" t="str">
        <x:v>Current disclosure/filing checklist, responsibility matrix, materiality or content review control and due-date calendar; include evidence that the gate, duty holder, threshold/exemption and timing were assessed for this atomic requirement.</x:v>
      </x:c>
      <x:c r="H103" s="305" t="str">
        <x:v>Current approved artefact; named owner and reviewer; effective date/version; explicit coverage of CAP-LAW083 Ch. II; documented gate and exception route.</x:v>
      </x:c>
      <x:c r="I103" s="305" t="str">
        <x:v>At each Reg. 31 filing</x:v>
      </x:c>
      <x:c r="J103" s="305" t="str">
        <x:v>Disclosure workflow, stock-exchange/SEBI portal and authorised website CMS</x:v>
      </x:c>
      <x:c r="K103" s="305" t="str">
        <x:v>Company Secretary / Compliance Officer</x:v>
      </x:c>
      <x:c r="L103" s="305" t="str">
        <x:v>Applicable SEBI source, LODR preservation policy where in scope, Common Corporate Core retention schedule and litigation hold; apply the longest controlling period.</x:v>
      </x:c>
      <x:c r="M103" s="305" t="str">
        <x:v>Verify source system, date/time, preparer, approver, completeness, version, linkage to the population and external acknowledgement where applicable.</x:v>
      </x:c>
      <x:c r="N103" s="305" t="str">
        <x:v>Internal controlled record; public only after authorised filing/publication</x:v>
      </x:c>
      <x:c r="O103" s="305" t="str">
        <x:v>https://www.sebi.gov.in/legal/master-circulars/jan-2026/master-circular-for-compliance-with-the-provisions-of-the-securities-and-exchange-board-of-india-listing-obligations-and-disclosure-requirements-regulations-2015-by-listed-entities_99432.html</x:v>
      </x:c>
      <x:c r="P103" s="305" t="str">
        <x:f>IF(COUNTIF('P3 Audit Procedures'!$A$5:$A$176,B103)=1,"YES","NO")</x:f>
        <x:v>YES</x:v>
      </x:c>
      <x:c r="Q103" s="305" t="str">
        <x:f>IF(COUNTIF('P2 Atomic Provisions'!$A$5:$A$176,C103)=1,"YES","NO")</x:f>
        <x:v>YES</x:v>
      </x:c>
      <x:c r="R103" s="305" t="str">
        <x:f>IF(COUNTIF($A$5:$A$348,A103)&gt;1,"DUPLICATE","")</x:f>
      </x:c>
      <x:c r="S103" s="305" t="str">
        <x:v>REQUIRED — NOT COLLECTED</x:v>
      </x:c>
    </x:row>
    <x:row r="104" ht="50" customHeight="1">
      <x:c r="A104" s="305" t="str">
        <x:v>CAP-LAW083|Ch. II|AP01|E02</x:v>
      </x:c>
      <x:c r="B104" s="305" t="str">
        <x:v>CAP-LAW083|Ch. II|AP01</x:v>
      </x:c>
      <x:c r="C104" s="305" t="str">
        <x:v>CAP-LAW083|Ch. II</x:v>
      </x:c>
      <x:c r="D104" s="305" t="str">
        <x:v>CAP-LAW083</x:v>
      </x:c>
      <x:c r="E104" s="305" t="str">
        <x:v>Ch. II</x:v>
      </x:c>
      <x:c r="F104" s="305" t="str">
        <x:v>Operating performance / outcome</x:v>
      </x:c>
      <x:c r="G104" s="305" t="str">
        <x:v>Approved filing/disclosure, supporting source data, review sign-off, exchange/SEBI acknowledgement, website proof and correction trail; demonstrate complete and timely performance of: Prepare the filing using the master-circular form and validations.</x:v>
      </x:c>
      <x:c r="H104" s="305" t="str">
        <x:v>Population reference; period/trigger; source inputs; approvals; timestamps; calculations where relevant; filed/delivered output; acknowledgement; exception and closure linkage.</x:v>
      </x:c>
      <x:c r="I104" s="305" t="str">
        <x:v>At each Reg. 31 filing</x:v>
      </x:c>
      <x:c r="J104" s="305" t="str">
        <x:v>Disclosure workflow, stock-exchange/SEBI portal and authorised website CMS</x:v>
      </x:c>
      <x:c r="K104" s="305" t="str">
        <x:v>Company Secretary / Compliance Officer</x:v>
      </x:c>
      <x:c r="L104" s="305" t="str">
        <x:v>Applicable SEBI source, LODR preservation policy where in scope, Common Corporate Core retention schedule and litigation hold; apply the longest controlling period.</x:v>
      </x:c>
      <x:c r="M104" s="305" t="str">
        <x:v>Verify source system, date/time, preparer, approver, completeness, version, linkage to the population and external acknowledgement where applicable.</x:v>
      </x:c>
      <x:c r="N104" s="305" t="str">
        <x:v>Internal controlled record; public only after authorised filing/publication</x:v>
      </x:c>
      <x:c r="O104" s="305" t="str">
        <x:v>https://www.sebi.gov.in/legal/master-circulars/jan-2026/master-circular-for-compliance-with-the-provisions-of-the-securities-and-exchange-board-of-india-listing-obligations-and-disclosure-requirements-regulations-2015-by-listed-entities_99432.html</x:v>
      </x:c>
      <x:c r="P104" s="305" t="str">
        <x:f>IF(COUNTIF('P3 Audit Procedures'!$A$5:$A$176,B104)=1,"YES","NO")</x:f>
        <x:v>YES</x:v>
      </x:c>
      <x:c r="Q104" s="305" t="str">
        <x:f>IF(COUNTIF('P2 Atomic Provisions'!$A$5:$A$176,C104)=1,"YES","NO")</x:f>
        <x:v>YES</x:v>
      </x:c>
      <x:c r="R104" s="305" t="str">
        <x:f>IF(COUNTIF($A$5:$A$348,A104)&gt;1,"DUPLICATE","")</x:f>
      </x:c>
      <x:c r="S104" s="305" t="str">
        <x:v>REQUIRED — NOT COLLECTED</x:v>
      </x:c>
    </x:row>
    <x:row r="105" ht="50" customHeight="1">
      <x:c r="A105" s="305" t="str">
        <x:v>CAP-LAW083|RPT chapter|AP01|E01</x:v>
      </x:c>
      <x:c r="B105" s="305" t="str">
        <x:v>CAP-LAW083|RPT chapter|AP01</x:v>
      </x:c>
      <x:c r="C105" s="305" t="str">
        <x:v>CAP-LAW083|RPT chapter</x:v>
      </x:c>
      <x:c r="D105" s="305" t="str">
        <x:v>CAP-LAW083</x:v>
      </x:c>
      <x:c r="E105" s="305" t="str">
        <x:v>RPT chapter</x:v>
      </x:c>
      <x:c r="F105" s="305" t="str">
        <x:v>Control design / applicability</x:v>
      </x:c>
      <x:c r="G105" s="305" t="str">
        <x:v>Applicability memorandum, approved charter/policy, constitution and delegation records, annual work plan and responsibility matrix; include evidence that the gate, duty holder, threshold/exemption and timing were assessed for this atomic requirement.</x:v>
      </x:c>
      <x:c r="H105" s="305" t="str">
        <x:v>Current approved artefact; named owner and reviewer; effective date/version; explicit coverage of CAP-LAW083 RPT chapter; documented gate and exception route.</x:v>
      </x:c>
      <x:c r="I105" s="305" t="str">
        <x:v>Periodic as prescribed</x:v>
      </x:c>
      <x:c r="J105" s="305" t="str">
        <x:v>Board portal, secretarial records repository and entity/committee master</x:v>
      </x:c>
      <x:c r="K105" s="305" t="str">
        <x:v>Company Secretary / Board or Committee Secretariat</x:v>
      </x:c>
      <x:c r="L105" s="305" t="str">
        <x:v>Applicable SEBI source, LODR preservation policy where in scope, Common Corporate Core retention schedule and litigation hold; apply the longest controlling period.</x:v>
      </x:c>
      <x:c r="M105" s="305" t="str">
        <x:v>Verify source system, date/time, preparer, approver, completeness, version, linkage to the population and external acknowledgement where applicable.</x:v>
      </x:c>
      <x:c r="N105" s="305" t="str">
        <x:v>Confidential until authorised disclosure; retain access trail</x:v>
      </x:c>
      <x:c r="O105" s="305" t="str">
        <x:v>https://www.sebi.gov.in/legal/master-circulars/jan-2026/master-circular-for-compliance-with-the-provisions-of-the-securities-and-exchange-board-of-india-listing-obligations-and-disclosure-requirements-regulations-2015-by-listed-entities_99432.html</x:v>
      </x:c>
      <x:c r="P105" s="305" t="str">
        <x:f>IF(COUNTIF('P3 Audit Procedures'!$A$5:$A$176,B105)=1,"YES","NO")</x:f>
        <x:v>YES</x:v>
      </x:c>
      <x:c r="Q105" s="305" t="str">
        <x:f>IF(COUNTIF('P2 Atomic Provisions'!$A$5:$A$176,C105)=1,"YES","NO")</x:f>
        <x:v>YES</x:v>
      </x:c>
      <x:c r="R105" s="305" t="str">
        <x:f>IF(COUNTIF($A$5:$A$348,A105)&gt;1,"DUPLICATE","")</x:f>
      </x:c>
      <x:c r="S105" s="305" t="str">
        <x:v>REQUIRED — NOT COLLECTED</x:v>
      </x:c>
    </x:row>
    <x:row r="106" ht="50" customHeight="1">
      <x:c r="A106" s="305" t="str">
        <x:v>CAP-LAW083|RPT chapter|AP01|E02</x:v>
      </x:c>
      <x:c r="B106" s="305" t="str">
        <x:v>CAP-LAW083|RPT chapter|AP01</x:v>
      </x:c>
      <x:c r="C106" s="305" t="str">
        <x:v>CAP-LAW083|RPT chapter</x:v>
      </x:c>
      <x:c r="D106" s="305" t="str">
        <x:v>CAP-LAW083</x:v>
      </x:c>
      <x:c r="E106" s="305" t="str">
        <x:v>RPT chapter</x:v>
      </x:c>
      <x:c r="F106" s="305" t="str">
        <x:v>Operating performance / outcome</x:v>
      </x:c>
      <x:c r="G106" s="305" t="str">
        <x:v>Notices, agendas, attendance, declarations, approvals, minutes, reports, registers and action-closure tracker; demonstrate complete and timely performance of: Reconcile and file the prescribed RPT return.</x:v>
      </x:c>
      <x:c r="H106" s="305" t="str">
        <x:v>Population reference; period/trigger; source inputs; approvals; timestamps; calculations where relevant; filed/delivered output; acknowledgement; exception and closure linkage.</x:v>
      </x:c>
      <x:c r="I106" s="305" t="str">
        <x:v>Periodic as prescribed</x:v>
      </x:c>
      <x:c r="J106" s="305" t="str">
        <x:v>Board portal, secretarial records repository and entity/committee master</x:v>
      </x:c>
      <x:c r="K106" s="305" t="str">
        <x:v>Company Secretary / Board or Committee Secretariat</x:v>
      </x:c>
      <x:c r="L106" s="305" t="str">
        <x:v>Applicable SEBI source, LODR preservation policy where in scope, Common Corporate Core retention schedule and litigation hold; apply the longest controlling period.</x:v>
      </x:c>
      <x:c r="M106" s="305" t="str">
        <x:v>Verify source system, date/time, preparer, approver, completeness, version, linkage to the population and external acknowledgement where applicable.</x:v>
      </x:c>
      <x:c r="N106" s="305" t="str">
        <x:v>Confidential until authorised disclosure; retain access trail</x:v>
      </x:c>
      <x:c r="O106" s="305" t="str">
        <x:v>https://www.sebi.gov.in/legal/master-circulars/jan-2026/master-circular-for-compliance-with-the-provisions-of-the-securities-and-exchange-board-of-india-listing-obligations-and-disclosure-requirements-regulations-2015-by-listed-entities_99432.html</x:v>
      </x:c>
      <x:c r="P106" s="305" t="str">
        <x:f>IF(COUNTIF('P3 Audit Procedures'!$A$5:$A$176,B106)=1,"YES","NO")</x:f>
        <x:v>YES</x:v>
      </x:c>
      <x:c r="Q106" s="305" t="str">
        <x:f>IF(COUNTIF('P2 Atomic Provisions'!$A$5:$A$176,C106)=1,"YES","NO")</x:f>
        <x:v>YES</x:v>
      </x:c>
      <x:c r="R106" s="305" t="str">
        <x:f>IF(COUNTIF($A$5:$A$348,A106)&gt;1,"DUPLICATE","")</x:f>
      </x:c>
      <x:c r="S106" s="305" t="str">
        <x:v>REQUIRED — NOT COLLECTED</x:v>
      </x:c>
    </x:row>
    <x:row r="107" ht="50" customHeight="1">
      <x:c r="A107" s="305" t="str">
        <x:v>CAP-LAW083|BRSR chapter|AP01|E01</x:v>
      </x:c>
      <x:c r="B107" s="305" t="str">
        <x:v>CAP-LAW083|BRSR chapter|AP01</x:v>
      </x:c>
      <x:c r="C107" s="305" t="str">
        <x:v>CAP-LAW083|BRSR chapter</x:v>
      </x:c>
      <x:c r="D107" s="305" t="str">
        <x:v>CAP-LAW083</x:v>
      </x:c>
      <x:c r="E107" s="305" t="str">
        <x:v>BRSR chapter</x:v>
      </x:c>
      <x:c r="F107" s="305" t="str">
        <x:v>Control design / applicability</x:v>
      </x:c>
      <x:c r="G107" s="305" t="str">
        <x:v>Approved reporting policy, close/calendar checklist, source-data ownership, review controls and disclosure taxonomy; include evidence that the gate, duty holder, threshold/exemption and timing were assessed for this atomic requirement.</x:v>
      </x:c>
      <x:c r="H107" s="305" t="str">
        <x:v>Current approved artefact; named owner and reviewer; effective date/version; explicit coverage of CAP-LAW083 BRSR chapter; documented gate and exception route.</x:v>
      </x:c>
      <x:c r="I107" s="305" t="str">
        <x:v>Annual</x:v>
      </x:c>
      <x:c r="J107" s="305" t="str">
        <x:v>ERP/consolidation or sustainability-reporting system, board portal and stock-exchange portal</x:v>
      </x:c>
      <x:c r="K107" s="305" t="str">
        <x:v>CFO / Company Secretary / Reporting Owner</x:v>
      </x:c>
      <x:c r="L107" s="305" t="str">
        <x:v>Applicable SEBI source, LODR preservation policy where in scope, Common Corporate Core retention schedule and litigation hold; apply the longest controlling period.</x:v>
      </x:c>
      <x:c r="M107" s="305" t="str">
        <x:v>Verify source system, date/time, preparer, approver, completeness, version, linkage to the population and external acknowledgement where applicable.</x:v>
      </x:c>
      <x:c r="N107" s="305" t="str">
        <x:v>Internal controlled record; public only after authorised filing/publication</x:v>
      </x:c>
      <x:c r="O107" s="305" t="str">
        <x:v>https://www.sebi.gov.in/legal/master-circulars/jan-2026/master-circular-for-compliance-with-the-provisions-of-the-securities-and-exchange-board-of-india-listing-obligations-and-disclosure-requirements-regulations-2015-by-listed-entities_99432.html</x:v>
      </x:c>
      <x:c r="P107" s="305" t="str">
        <x:f>IF(COUNTIF('P3 Audit Procedures'!$A$5:$A$176,B107)=1,"YES","NO")</x:f>
        <x:v>YES</x:v>
      </x:c>
      <x:c r="Q107" s="305" t="str">
        <x:f>IF(COUNTIF('P2 Atomic Provisions'!$A$5:$A$176,C107)=1,"YES","NO")</x:f>
        <x:v>YES</x:v>
      </x:c>
      <x:c r="R107" s="305" t="str">
        <x:f>IF(COUNTIF($A$5:$A$348,A107)&gt;1,"DUPLICATE","")</x:f>
      </x:c>
      <x:c r="S107" s="305" t="str">
        <x:v>REQUIRED — NOT COLLECTED</x:v>
      </x:c>
    </x:row>
    <x:row r="108" ht="50" customHeight="1">
      <x:c r="A108" s="305" t="str">
        <x:v>CAP-LAW083|BRSR chapter|AP01|E02</x:v>
      </x:c>
      <x:c r="B108" s="305" t="str">
        <x:v>CAP-LAW083|BRSR chapter|AP01</x:v>
      </x:c>
      <x:c r="C108" s="305" t="str">
        <x:v>CAP-LAW083|BRSR chapter</x:v>
      </x:c>
      <x:c r="D108" s="305" t="str">
        <x:v>CAP-LAW083</x:v>
      </x:c>
      <x:c r="E108" s="305" t="str">
        <x:v>BRSR chapter</x:v>
      </x:c>
      <x:c r="F108" s="305" t="str">
        <x:v>Operating performance / outcome</x:v>
      </x:c>
      <x:c r="G108" s="305" t="str">
        <x:v>Source schedules, reconciliations, certifications, committee/board papers, final report, filing acknowledgement and publication evidence; demonstrate complete and timely performance of: Document applicability, data owners, review and annual-report inclusion.</x:v>
      </x:c>
      <x:c r="H108" s="305" t="str">
        <x:v>Population reference; period/trigger; source inputs; approvals; timestamps; calculations where relevant; filed/delivered output; acknowledgement; exception and closure linkage.</x:v>
      </x:c>
      <x:c r="I108" s="305" t="str">
        <x:v>Annual</x:v>
      </x:c>
      <x:c r="J108" s="305" t="str">
        <x:v>ERP/consolidation or sustainability-reporting system, board portal and stock-exchange portal</x:v>
      </x:c>
      <x:c r="K108" s="305" t="str">
        <x:v>CFO / Company Secretary / Reporting Owner</x:v>
      </x:c>
      <x:c r="L108" s="305" t="str">
        <x:v>Applicable SEBI source, LODR preservation policy where in scope, Common Corporate Core retention schedule and litigation hold; apply the longest controlling period.</x:v>
      </x:c>
      <x:c r="M108" s="305" t="str">
        <x:v>Verify source system, date/time, preparer, approver, completeness, version, linkage to the population and external acknowledgement where applicable.</x:v>
      </x:c>
      <x:c r="N108" s="305" t="str">
        <x:v>Internal controlled record; public only after authorised filing/publication</x:v>
      </x:c>
      <x:c r="O108" s="305" t="str">
        <x:v>https://www.sebi.gov.in/legal/master-circulars/jan-2026/master-circular-for-compliance-with-the-provisions-of-the-securities-and-exchange-board-of-india-listing-obligations-and-disclosure-requirements-regulations-2015-by-listed-entities_99432.html</x:v>
      </x:c>
      <x:c r="P108" s="305" t="str">
        <x:f>IF(COUNTIF('P3 Audit Procedures'!$A$5:$A$176,B108)=1,"YES","NO")</x:f>
        <x:v>YES</x:v>
      </x:c>
      <x:c r="Q108" s="305" t="str">
        <x:f>IF(COUNTIF('P2 Atomic Provisions'!$A$5:$A$176,C108)=1,"YES","NO")</x:f>
        <x:v>YES</x:v>
      </x:c>
      <x:c r="R108" s="305" t="str">
        <x:f>IF(COUNTIF($A$5:$A$348,A108)&gt;1,"DUPLICATE","")</x:f>
      </x:c>
      <x:c r="S108" s="305" t="str">
        <x:v>REQUIRED — NOT COLLECTED</x:v>
      </x:c>
    </x:row>
    <x:row r="109" ht="50" customHeight="1">
      <x:c r="A109" s="305" t="str">
        <x:v>CAP-LAW083|Material-event chapter|AP01|E01</x:v>
      </x:c>
      <x:c r="B109" s="305" t="str">
        <x:v>CAP-LAW083|Material-event chapter|AP01</x:v>
      </x:c>
      <x:c r="C109" s="305" t="str">
        <x:v>CAP-LAW083|Material-event chapter</x:v>
      </x:c>
      <x:c r="D109" s="305" t="str">
        <x:v>CAP-LAW083</x:v>
      </x:c>
      <x:c r="E109" s="305" t="str">
        <x:v>Material-event chapter</x:v>
      </x:c>
      <x:c r="F109" s="305" t="str">
        <x:v>Control design / applicability</x:v>
      </x:c>
      <x:c r="G109" s="305" t="str">
        <x:v>Current disclosure/filing checklist, responsibility matrix, materiality or content review control and due-date calendar; include evidence that the gate, duty holder, threshold/exemption and timing were assessed for this atomic requirement.</x:v>
      </x:c>
      <x:c r="H109" s="305" t="str">
        <x:v>Current approved artefact; named owner and reviewer; effective date/version; explicit coverage of CAP-LAW083 Material-event chapter; documented gate and exception route.</x:v>
      </x:c>
      <x:c r="I109" s="305" t="str">
        <x:v>At event and updates</x:v>
      </x:c>
      <x:c r="J109" s="305" t="str">
        <x:v>Disclosure workflow, stock-exchange/SEBI portal and authorised website CMS</x:v>
      </x:c>
      <x:c r="K109" s="305" t="str">
        <x:v>Company Secretary / Compliance Officer</x:v>
      </x:c>
      <x:c r="L109" s="305" t="str">
        <x:v>Applicable SEBI source, LODR preservation policy where in scope, Common Corporate Core retention schedule and litigation hold; apply the longest controlling period.</x:v>
      </x:c>
      <x:c r="M109" s="305" t="str">
        <x:v>Verify source system, date/time, preparer, approver, completeness, version, linkage to the population and external acknowledgement where applicable.</x:v>
      </x:c>
      <x:c r="N109" s="305" t="str">
        <x:v>Internal controlled record; public only after authorised filing/publication</x:v>
      </x:c>
      <x:c r="O109" s="305" t="str">
        <x:v>https://www.sebi.gov.in/legal/master-circulars/jan-2026/master-circular-for-compliance-with-the-provisions-of-the-securities-and-exchange-board-of-india-listing-obligations-and-disclosure-requirements-regulations-2015-by-listed-entities_99432.html</x:v>
      </x:c>
      <x:c r="P109" s="305" t="str">
        <x:f>IF(COUNTIF('P3 Audit Procedures'!$A$5:$A$176,B109)=1,"YES","NO")</x:f>
        <x:v>YES</x:v>
      </x:c>
      <x:c r="Q109" s="305" t="str">
        <x:f>IF(COUNTIF('P2 Atomic Provisions'!$A$5:$A$176,C109)=1,"YES","NO")</x:f>
        <x:v>YES</x:v>
      </x:c>
      <x:c r="R109" s="305" t="str">
        <x:f>IF(COUNTIF($A$5:$A$348,A109)&gt;1,"DUPLICATE","")</x:f>
      </x:c>
      <x:c r="S109" s="305" t="str">
        <x:v>REQUIRED — NOT COLLECTED</x:v>
      </x:c>
    </x:row>
    <x:row r="110" ht="50" customHeight="1">
      <x:c r="A110" s="305" t="str">
        <x:v>CAP-LAW083|Material-event chapter|AP01|E02</x:v>
      </x:c>
      <x:c r="B110" s="305" t="str">
        <x:v>CAP-LAW083|Material-event chapter|AP01</x:v>
      </x:c>
      <x:c r="C110" s="305" t="str">
        <x:v>CAP-LAW083|Material-event chapter</x:v>
      </x:c>
      <x:c r="D110" s="305" t="str">
        <x:v>CAP-LAW083</x:v>
      </x:c>
      <x:c r="E110" s="305" t="str">
        <x:v>Material-event chapter</x:v>
      </x:c>
      <x:c r="F110" s="305" t="str">
        <x:v>Operating performance / outcome</x:v>
      </x:c>
      <x:c r="G110" s="305" t="str">
        <x:v>Approved filing/disclosure, supporting source data, review sign-off, exchange/SEBI acknowledgement, website proof and correction trail; demonstrate complete and timely performance of: Attach the required particulars and evidence to each exchange filing.</x:v>
      </x:c>
      <x:c r="H110" s="305" t="str">
        <x:v>Population reference; period/trigger; source inputs; approvals; timestamps; calculations where relevant; filed/delivered output; acknowledgement; exception and closure linkage.</x:v>
      </x:c>
      <x:c r="I110" s="305" t="str">
        <x:v>At event and updates</x:v>
      </x:c>
      <x:c r="J110" s="305" t="str">
        <x:v>Disclosure workflow, stock-exchange/SEBI portal and authorised website CMS</x:v>
      </x:c>
      <x:c r="K110" s="305" t="str">
        <x:v>Company Secretary / Compliance Officer</x:v>
      </x:c>
      <x:c r="L110" s="305" t="str">
        <x:v>Applicable SEBI source, LODR preservation policy where in scope, Common Corporate Core retention schedule and litigation hold; apply the longest controlling period.</x:v>
      </x:c>
      <x:c r="M110" s="305" t="str">
        <x:v>Verify source system, date/time, preparer, approver, completeness, version, linkage to the population and external acknowledgement where applicable.</x:v>
      </x:c>
      <x:c r="N110" s="305" t="str">
        <x:v>Internal controlled record; public only after authorised filing/publication</x:v>
      </x:c>
      <x:c r="O110" s="305" t="str">
        <x:v>https://www.sebi.gov.in/legal/master-circulars/jan-2026/master-circular-for-compliance-with-the-provisions-of-the-securities-and-exchange-board-of-india-listing-obligations-and-disclosure-requirements-regulations-2015-by-listed-entities_99432.html</x:v>
      </x:c>
      <x:c r="P110" s="305" t="str">
        <x:f>IF(COUNTIF('P3 Audit Procedures'!$A$5:$A$176,B110)=1,"YES","NO")</x:f>
        <x:v>YES</x:v>
      </x:c>
      <x:c r="Q110" s="305" t="str">
        <x:f>IF(COUNTIF('P2 Atomic Provisions'!$A$5:$A$176,C110)=1,"YES","NO")</x:f>
        <x:v>YES</x:v>
      </x:c>
      <x:c r="R110" s="305" t="str">
        <x:f>IF(COUNTIF($A$5:$A$348,A110)&gt;1,"DUPLICATE","")</x:f>
      </x:c>
      <x:c r="S110" s="305" t="str">
        <x:v>REQUIRED — NOT COLLECTED</x:v>
      </x:c>
    </x:row>
    <x:row r="111" ht="50" customHeight="1">
      <x:c r="A111" s="305" t="str">
        <x:v>CAP-LAW083|Rumour-verification chapter|AP01|E01</x:v>
      </x:c>
      <x:c r="B111" s="305" t="str">
        <x:v>CAP-LAW083|Rumour-verification chapter|AP01</x:v>
      </x:c>
      <x:c r="C111" s="305" t="str">
        <x:v>CAP-LAW083|Rumour-verification chapter</x:v>
      </x:c>
      <x:c r="D111" s="305" t="str">
        <x:v>CAP-LAW083</x:v>
      </x:c>
      <x:c r="E111" s="305" t="str">
        <x:v>Rumour-verification chapter</x:v>
      </x:c>
      <x:c r="F111" s="305" t="str">
        <x:v>Control design / applicability</x:v>
      </x:c>
      <x:c r="G111" s="305" t="str">
        <x:v>Current disclosure/filing checklist, responsibility matrix, materiality or content review control and due-date calendar; include evidence that the gate, duty holder, threshold/exemption and timing were assessed for this atomic requirement.</x:v>
      </x:c>
      <x:c r="H111" s="305" t="str">
        <x:v>Current approved artefact; named owner and reviewer; effective date/version; explicit coverage of CAP-LAW083 Rumour-verification chapter; documented gate and exception route.</x:v>
      </x:c>
      <x:c r="I111" s="305" t="str">
        <x:v>Within current prescribed period</x:v>
      </x:c>
      <x:c r="J111" s="305" t="str">
        <x:v>Disclosure workflow, stock-exchange/SEBI portal and authorised website CMS</x:v>
      </x:c>
      <x:c r="K111" s="305" t="str">
        <x:v>Company Secretary / Compliance Officer</x:v>
      </x:c>
      <x:c r="L111" s="305" t="str">
        <x:v>Applicable SEBI source, LODR preservation policy where in scope, Common Corporate Core retention schedule and litigation hold; apply the longest controlling period.</x:v>
      </x:c>
      <x:c r="M111" s="305" t="str">
        <x:v>Verify source system, date/time, preparer, approver, completeness, version, linkage to the population and external acknowledgement where applicable.</x:v>
      </x:c>
      <x:c r="N111" s="305" t="str">
        <x:v>Internal controlled record; public only after authorised filing/publication</x:v>
      </x:c>
      <x:c r="O111" s="305" t="str">
        <x:v>https://www.sebi.gov.in/legal/master-circulars/jan-2026/master-circular-for-compliance-with-the-provisions-of-the-securities-and-exchange-board-of-india-listing-obligations-and-disclosure-requirements-regulations-2015-by-listed-entities_99432.html</x:v>
      </x:c>
      <x:c r="P111" s="305" t="str">
        <x:f>IF(COUNTIF('P3 Audit Procedures'!$A$5:$A$176,B111)=1,"YES","NO")</x:f>
        <x:v>YES</x:v>
      </x:c>
      <x:c r="Q111" s="305" t="str">
        <x:f>IF(COUNTIF('P2 Atomic Provisions'!$A$5:$A$176,C111)=1,"YES","NO")</x:f>
        <x:v>YES</x:v>
      </x:c>
      <x:c r="R111" s="305" t="str">
        <x:f>IF(COUNTIF($A$5:$A$348,A111)&gt;1,"DUPLICATE","")</x:f>
      </x:c>
      <x:c r="S111" s="305" t="str">
        <x:v>REQUIRED — NOT COLLECTED</x:v>
      </x:c>
    </x:row>
    <x:row r="112" ht="50" customHeight="1">
      <x:c r="A112" s="305" t="str">
        <x:v>CAP-LAW083|Rumour-verification chapter|AP01|E02</x:v>
      </x:c>
      <x:c r="B112" s="305" t="str">
        <x:v>CAP-LAW083|Rumour-verification chapter|AP01</x:v>
      </x:c>
      <x:c r="C112" s="305" t="str">
        <x:v>CAP-LAW083|Rumour-verification chapter</x:v>
      </x:c>
      <x:c r="D112" s="305" t="str">
        <x:v>CAP-LAW083</x:v>
      </x:c>
      <x:c r="E112" s="305" t="str">
        <x:v>Rumour-verification chapter</x:v>
      </x:c>
      <x:c r="F112" s="305" t="str">
        <x:v>Operating performance / outcome</x:v>
      </x:c>
      <x:c r="G112" s="305" t="str">
        <x:v>Approved filing/disclosure, supporting source data, review sign-off, exchange/SEBI acknowledgement, website proof and correction trail; demonstrate complete and timely performance of: Detect eligible rumours, verify facts and disclose confirmation/denial/clarification.</x:v>
      </x:c>
      <x:c r="H112" s="305" t="str">
        <x:v>Population reference; period/trigger; source inputs; approvals; timestamps; calculations where relevant; filed/delivered output; acknowledgement; exception and closure linkage.</x:v>
      </x:c>
      <x:c r="I112" s="305" t="str">
        <x:v>Within current prescribed period</x:v>
      </x:c>
      <x:c r="J112" s="305" t="str">
        <x:v>Disclosure workflow, stock-exchange/SEBI portal and authorised website CMS</x:v>
      </x:c>
      <x:c r="K112" s="305" t="str">
        <x:v>Company Secretary / Compliance Officer</x:v>
      </x:c>
      <x:c r="L112" s="305" t="str">
        <x:v>Applicable SEBI source, LODR preservation policy where in scope, Common Corporate Core retention schedule and litigation hold; apply the longest controlling period.</x:v>
      </x:c>
      <x:c r="M112" s="305" t="str">
        <x:v>Verify source system, date/time, preparer, approver, completeness, version, linkage to the population and external acknowledgement where applicable.</x:v>
      </x:c>
      <x:c r="N112" s="305" t="str">
        <x:v>Internal controlled record; public only after authorised filing/publication</x:v>
      </x:c>
      <x:c r="O112" s="305" t="str">
        <x:v>https://www.sebi.gov.in/legal/master-circulars/jan-2026/master-circular-for-compliance-with-the-provisions-of-the-securities-and-exchange-board-of-india-listing-obligations-and-disclosure-requirements-regulations-2015-by-listed-entities_99432.html</x:v>
      </x:c>
      <x:c r="P112" s="305" t="str">
        <x:f>IF(COUNTIF('P3 Audit Procedures'!$A$5:$A$176,B112)=1,"YES","NO")</x:f>
        <x:v>YES</x:v>
      </x:c>
      <x:c r="Q112" s="305" t="str">
        <x:f>IF(COUNTIF('P2 Atomic Provisions'!$A$5:$A$176,C112)=1,"YES","NO")</x:f>
        <x:v>YES</x:v>
      </x:c>
      <x:c r="R112" s="305" t="str">
        <x:f>IF(COUNTIF($A$5:$A$348,A112)&gt;1,"DUPLICATE","")</x:f>
      </x:c>
      <x:c r="S112" s="305" t="str">
        <x:v>REQUIRED — NOT COLLECTED</x:v>
      </x:c>
    </x:row>
    <x:row r="113" ht="50" customHeight="1">
      <x:c r="A113" s="305" t="str">
        <x:v>CAP-LAW083|Integrated Filing chapter|AP01|E01</x:v>
      </x:c>
      <x:c r="B113" s="305" t="str">
        <x:v>CAP-LAW083|Integrated Filing chapter|AP01</x:v>
      </x:c>
      <x:c r="C113" s="305" t="str">
        <x:v>CAP-LAW083|Integrated Filing chapter</x:v>
      </x:c>
      <x:c r="D113" s="305" t="str">
        <x:v>CAP-LAW083</x:v>
      </x:c>
      <x:c r="E113" s="305" t="str">
        <x:v>Integrated Filing chapter</x:v>
      </x:c>
      <x:c r="F113" s="305" t="str">
        <x:v>Control design / applicability</x:v>
      </x:c>
      <x:c r="G113" s="305" t="str">
        <x:v>Applicability memorandum, approved charter/policy, constitution and delegation records, annual work plan and responsibility matrix; include evidence that the gate, duty holder, threshold/exemption and timing were assessed for this atomic requirement.</x:v>
      </x:c>
      <x:c r="H113" s="305" t="str">
        <x:v>Current approved artefact; named owner and reviewer; effective date/version; explicit coverage of CAP-LAW083 Integrated Filing chapter; documented gate and exception route.</x:v>
      </x:c>
      <x:c r="I113" s="305" t="str">
        <x:v>Periodic as prescribed</x:v>
      </x:c>
      <x:c r="J113" s="305" t="str">
        <x:v>Board portal, secretarial records repository and entity/committee master</x:v>
      </x:c>
      <x:c r="K113" s="305" t="str">
        <x:v>Company Secretary / Board or Committee Secretariat</x:v>
      </x:c>
      <x:c r="L113" s="305" t="str">
        <x:v>Applicable SEBI source, LODR preservation policy where in scope, Common Corporate Core retention schedule and litigation hold; apply the longest controlling period.</x:v>
      </x:c>
      <x:c r="M113" s="305" t="str">
        <x:v>Verify source system, date/time, preparer, approver, completeness, version, linkage to the population and external acknowledgement where applicable.</x:v>
      </x:c>
      <x:c r="N113" s="305" t="str">
        <x:v>Confidential until authorised disclosure; retain access trail</x:v>
      </x:c>
      <x:c r="O113" s="305" t="str">
        <x:v>https://www.sebi.gov.in/legal/master-circulars/jan-2026/master-circular-for-compliance-with-the-provisions-of-the-securities-and-exchange-board-of-india-listing-obligations-and-disclosure-requirements-regulations-2015-by-listed-entities_99432.html</x:v>
      </x:c>
      <x:c r="P113" s="305" t="str">
        <x:f>IF(COUNTIF('P3 Audit Procedures'!$A$5:$A$176,B113)=1,"YES","NO")</x:f>
        <x:v>YES</x:v>
      </x:c>
      <x:c r="Q113" s="305" t="str">
        <x:f>IF(COUNTIF('P2 Atomic Provisions'!$A$5:$A$176,C113)=1,"YES","NO")</x:f>
        <x:v>YES</x:v>
      </x:c>
      <x:c r="R113" s="305" t="str">
        <x:f>IF(COUNTIF($A$5:$A$348,A113)&gt;1,"DUPLICATE","")</x:f>
      </x:c>
      <x:c r="S113" s="305" t="str">
        <x:v>REQUIRED — NOT COLLECTED</x:v>
      </x:c>
    </x:row>
    <x:row r="114" ht="50" customHeight="1">
      <x:c r="A114" s="305" t="str">
        <x:v>CAP-LAW083|Integrated Filing chapter|AP01|E02</x:v>
      </x:c>
      <x:c r="B114" s="305" t="str">
        <x:v>CAP-LAW083|Integrated Filing chapter|AP01</x:v>
      </x:c>
      <x:c r="C114" s="305" t="str">
        <x:v>CAP-LAW083|Integrated Filing chapter</x:v>
      </x:c>
      <x:c r="D114" s="305" t="str">
        <x:v>CAP-LAW083</x:v>
      </x:c>
      <x:c r="E114" s="305" t="str">
        <x:v>Integrated Filing chapter</x:v>
      </x:c>
      <x:c r="F114" s="305" t="str">
        <x:v>Operating performance / outcome</x:v>
      </x:c>
      <x:c r="G114" s="305" t="str">
        <x:v>Notices, agendas, attendance, declarations, approvals, minutes, reports, registers and action-closure tracker; demonstrate complete and timely performance of: Maintain a single filing checklist with component ownership and acknowledgement.</x:v>
      </x:c>
      <x:c r="H114" s="305" t="str">
        <x:v>Population reference; period/trigger; source inputs; approvals; timestamps; calculations where relevant; filed/delivered output; acknowledgement; exception and closure linkage.</x:v>
      </x:c>
      <x:c r="I114" s="305" t="str">
        <x:v>Periodic as prescribed</x:v>
      </x:c>
      <x:c r="J114" s="305" t="str">
        <x:v>Board portal, secretarial records repository and entity/committee master</x:v>
      </x:c>
      <x:c r="K114" s="305" t="str">
        <x:v>Company Secretary / Board or Committee Secretariat</x:v>
      </x:c>
      <x:c r="L114" s="305" t="str">
        <x:v>Applicable SEBI source, LODR preservation policy where in scope, Common Corporate Core retention schedule and litigation hold; apply the longest controlling period.</x:v>
      </x:c>
      <x:c r="M114" s="305" t="str">
        <x:v>Verify source system, date/time, preparer, approver, completeness, version, linkage to the population and external acknowledgement where applicable.</x:v>
      </x:c>
      <x:c r="N114" s="305" t="str">
        <x:v>Confidential until authorised disclosure; retain access trail</x:v>
      </x:c>
      <x:c r="O114" s="305" t="str">
        <x:v>https://www.sebi.gov.in/legal/master-circulars/jan-2026/master-circular-for-compliance-with-the-provisions-of-the-securities-and-exchange-board-of-india-listing-obligations-and-disclosure-requirements-regulations-2015-by-listed-entities_99432.html</x:v>
      </x:c>
      <x:c r="P114" s="305" t="str">
        <x:f>IF(COUNTIF('P3 Audit Procedures'!$A$5:$A$176,B114)=1,"YES","NO")</x:f>
        <x:v>YES</x:v>
      </x:c>
      <x:c r="Q114" s="305" t="str">
        <x:f>IF(COUNTIF('P2 Atomic Provisions'!$A$5:$A$176,C114)=1,"YES","NO")</x:f>
        <x:v>YES</x:v>
      </x:c>
      <x:c r="R114" s="305" t="str">
        <x:f>IF(COUNTIF($A$5:$A$348,A114)&gt;1,"DUPLICATE","")</x:f>
      </x:c>
      <x:c r="S114" s="305" t="str">
        <x:v>REQUIRED — NOT COLLECTED</x:v>
      </x:c>
    </x:row>
    <x:row r="115" ht="50" customHeight="1">
      <x:c r="A115" s="305" t="str">
        <x:v>CAP-LAW054|Reg. 3(1)|AP01|E01</x:v>
      </x:c>
      <x:c r="B115" s="305" t="str">
        <x:v>CAP-LAW054|Reg. 3(1)|AP01</x:v>
      </x:c>
      <x:c r="C115" s="305" t="str">
        <x:v>CAP-LAW054|Reg. 3(1)</x:v>
      </x:c>
      <x:c r="D115" s="305" t="str">
        <x:v>CAP-LAW054</x:v>
      </x:c>
      <x:c r="E115" s="305" t="str">
        <x:v>Reg. 3(1)</x:v>
      </x:c>
      <x:c r="F115" s="305" t="str">
        <x:v>Control design / applicability</x:v>
      </x:c>
      <x:c r="G115" s="305" t="str">
        <x:v>Board-approved code/policy, designated-person universe, restricted-list/trading-window controls, access matrix and investigation protocol; include evidence that the gate, duty holder, threshold/exemption and timing were assessed for this atomic requirement.</x:v>
      </x:c>
      <x:c r="H115" s="305" t="str">
        <x:v>Current approved artefact; named owner and reviewer; effective date/version; explicit coverage of CAP-LAW054 Reg. 3(1); documented gate and exception route.</x:v>
      </x:c>
      <x:c r="I115" s="305" t="str">
        <x:v>Continuous</x:v>
      </x:c>
      <x:c r="J115" s="305" t="str">
        <x:v>Insider-trading compliance system, depository/trading data and controlled records repository</x:v>
      </x:c>
      <x:c r="K115" s="305" t="str">
        <x:v>Compliance Officer — Insider Trading / Market Conduct</x:v>
      </x:c>
      <x:c r="L115" s="305" t="str">
        <x:v>Applicable SEBI source, LODR preservation policy where in scope, Common Corporate Core retention schedule and litigation hold; apply the longest controlling period.</x:v>
      </x:c>
      <x:c r="M115" s="305" t="str">
        <x:v>Verify source system, date/time, preparer, approver, completeness, version, linkage to the population and external acknowledgement where applicable.</x:v>
      </x:c>
      <x:c r="N115" s="305" t="str">
        <x:v>Restricted — may contain personal, trading or unpublished information</x:v>
      </x:c>
      <x:c r="O115" s="305" t="str">
        <x:v>https://www.sebi.gov.in/legal/regulations/mar-2025/securities-and-exchange-board-of-india-prohibition-of-insider-trading-regulations-2015-last-amended-on-march-12-2025-_92672.html</x:v>
      </x:c>
      <x:c r="P115" s="305" t="str">
        <x:f>IF(COUNTIF('P3 Audit Procedures'!$A$5:$A$176,B115)=1,"YES","NO")</x:f>
        <x:v>YES</x:v>
      </x:c>
      <x:c r="Q115" s="305" t="str">
        <x:f>IF(COUNTIF('P2 Atomic Provisions'!$A$5:$A$176,C115)=1,"YES","NO")</x:f>
        <x:v>YES</x:v>
      </x:c>
      <x:c r="R115" s="305" t="str">
        <x:f>IF(COUNTIF($A$5:$A$348,A115)&gt;1,"DUPLICATE","")</x:f>
      </x:c>
      <x:c r="S115" s="305" t="str">
        <x:v>REQUIRED — NOT COLLECTED</x:v>
      </x:c>
    </x:row>
    <x:row r="116" ht="50" customHeight="1">
      <x:c r="A116" s="305" t="str">
        <x:v>CAP-LAW054|Reg. 3(1)|AP01|E02</x:v>
      </x:c>
      <x:c r="B116" s="305" t="str">
        <x:v>CAP-LAW054|Reg. 3(1)|AP01</x:v>
      </x:c>
      <x:c r="C116" s="305" t="str">
        <x:v>CAP-LAW054|Reg. 3(1)</x:v>
      </x:c>
      <x:c r="D116" s="305" t="str">
        <x:v>CAP-LAW054</x:v>
      </x:c>
      <x:c r="E116" s="305" t="str">
        <x:v>Reg. 3(1)</x:v>
      </x:c>
      <x:c r="F116" s="305" t="str">
        <x:v>Operating performance / outcome</x:v>
      </x:c>
      <x:c r="G116" s="305" t="str">
        <x:v>Structured digital database extracts, access logs, declarations, pre-clearances, trade/reconciliation data, alerts, investigations and statutory disclosures; demonstrate complete and timely performance of: Restrict, approve and evidence each permitted UPSI sharing.</x:v>
      </x:c>
      <x:c r="H116" s="305" t="str">
        <x:v>Population reference; period/trigger; source inputs; approvals; timestamps; calculations where relevant; filed/delivered output; acknowledgement; exception and closure linkage.</x:v>
      </x:c>
      <x:c r="I116" s="305" t="str">
        <x:v>Continuous</x:v>
      </x:c>
      <x:c r="J116" s="305" t="str">
        <x:v>Insider-trading compliance system, depository/trading data and controlled records repository</x:v>
      </x:c>
      <x:c r="K116" s="305" t="str">
        <x:v>Compliance Officer — Insider Trading / Market Conduct</x:v>
      </x:c>
      <x:c r="L116" s="305" t="str">
        <x:v>Applicable SEBI source, LODR preservation policy where in scope, Common Corporate Core retention schedule and litigation hold; apply the longest controlling period.</x:v>
      </x:c>
      <x:c r="M116" s="305" t="str">
        <x:v>Verify source system, date/time, preparer, approver, completeness, version, linkage to the population and external acknowledgement where applicable.</x:v>
      </x:c>
      <x:c r="N116" s="305" t="str">
        <x:v>Restricted — may contain personal, trading or unpublished information</x:v>
      </x:c>
      <x:c r="O116" s="305" t="str">
        <x:v>https://www.sebi.gov.in/legal/regulations/mar-2025/securities-and-exchange-board-of-india-prohibition-of-insider-trading-regulations-2015-last-amended-on-march-12-2025-_92672.html</x:v>
      </x:c>
      <x:c r="P116" s="305" t="str">
        <x:f>IF(COUNTIF('P3 Audit Procedures'!$A$5:$A$176,B116)=1,"YES","NO")</x:f>
        <x:v>YES</x:v>
      </x:c>
      <x:c r="Q116" s="305" t="str">
        <x:f>IF(COUNTIF('P2 Atomic Provisions'!$A$5:$A$176,C116)=1,"YES","NO")</x:f>
        <x:v>YES</x:v>
      </x:c>
      <x:c r="R116" s="305" t="str">
        <x:f>IF(COUNTIF($A$5:$A$348,A116)&gt;1,"DUPLICATE","")</x:f>
      </x:c>
      <x:c r="S116" s="305" t="str">
        <x:v>REQUIRED — NOT COLLECTED</x:v>
      </x:c>
    </x:row>
    <x:row r="117" ht="50" customHeight="1">
      <x:c r="A117" s="305" t="str">
        <x:v>CAP-LAW054|Reg. 3(2A)|AP01|E01</x:v>
      </x:c>
      <x:c r="B117" s="305" t="str">
        <x:v>CAP-LAW054|Reg. 3(2A)|AP01</x:v>
      </x:c>
      <x:c r="C117" s="305" t="str">
        <x:v>CAP-LAW054|Reg. 3(2A)</x:v>
      </x:c>
      <x:c r="D117" s="305" t="str">
        <x:v>CAP-LAW054</x:v>
      </x:c>
      <x:c r="E117" s="305" t="str">
        <x:v>Reg. 3(2A)</x:v>
      </x:c>
      <x:c r="F117" s="305" t="str">
        <x:v>Control design / applicability</x:v>
      </x:c>
      <x:c r="G117" s="305" t="str">
        <x:v>Board-approved code/policy, designated-person universe, restricted-list/trading-window controls, access matrix and investigation protocol; include evidence that the gate, duty holder, threshold/exemption and timing were assessed for this atomic requirement.</x:v>
      </x:c>
      <x:c r="H117" s="305" t="str">
        <x:v>Current approved artefact; named owner and reviewer; effective date/version; explicit coverage of CAP-LAW054 Reg. 3(2A); documented gate and exception route.</x:v>
      </x:c>
      <x:c r="I117" s="305" t="str">
        <x:v>Continuous; review on change</x:v>
      </x:c>
      <x:c r="J117" s="305" t="str">
        <x:v>Insider-trading compliance system, depository/trading data and controlled records repository</x:v>
      </x:c>
      <x:c r="K117" s="305" t="str">
        <x:v>Compliance Officer — Insider Trading / Market Conduct</x:v>
      </x:c>
      <x:c r="L117" s="305" t="str">
        <x:v>Applicable SEBI source, LODR preservation policy where in scope, Common Corporate Core retention schedule and litigation hold; apply the longest controlling period.</x:v>
      </x:c>
      <x:c r="M117" s="305" t="str">
        <x:v>Verify source system, date/time, preparer, approver, completeness, version, linkage to the population and external acknowledgement where applicable.</x:v>
      </x:c>
      <x:c r="N117" s="305" t="str">
        <x:v>Restricted — may contain personal, trading or unpublished information</x:v>
      </x:c>
      <x:c r="O117" s="305" t="str">
        <x:v>https://www.sebi.gov.in/legal/regulations/mar-2025/securities-and-exchange-board-of-india-prohibition-of-insider-trading-regulations-2015-last-amended-on-march-12-2025-_92672.html</x:v>
      </x:c>
      <x:c r="P117" s="305" t="str">
        <x:f>IF(COUNTIF('P3 Audit Procedures'!$A$5:$A$176,B117)=1,"YES","NO")</x:f>
        <x:v>YES</x:v>
      </x:c>
      <x:c r="Q117" s="305" t="str">
        <x:f>IF(COUNTIF('P2 Atomic Provisions'!$A$5:$A$176,C117)=1,"YES","NO")</x:f>
        <x:v>YES</x:v>
      </x:c>
      <x:c r="R117" s="305" t="str">
        <x:f>IF(COUNTIF($A$5:$A$348,A117)&gt;1,"DUPLICATE","")</x:f>
      </x:c>
      <x:c r="S117" s="305" t="str">
        <x:v>REQUIRED — NOT COLLECTED</x:v>
      </x:c>
    </x:row>
    <x:row r="118" ht="50" customHeight="1">
      <x:c r="A118" s="305" t="str">
        <x:v>CAP-LAW054|Reg. 3(2A)|AP01|E02</x:v>
      </x:c>
      <x:c r="B118" s="305" t="str">
        <x:v>CAP-LAW054|Reg. 3(2A)|AP01</x:v>
      </x:c>
      <x:c r="C118" s="305" t="str">
        <x:v>CAP-LAW054|Reg. 3(2A)</x:v>
      </x:c>
      <x:c r="D118" s="305" t="str">
        <x:v>CAP-LAW054</x:v>
      </x:c>
      <x:c r="E118" s="305" t="str">
        <x:v>Reg. 3(2A)</x:v>
      </x:c>
      <x:c r="F118" s="305" t="str">
        <x:v>Operating performance / outcome</x:v>
      </x:c>
      <x:c r="G118" s="305" t="str">
        <x:v>Structured digital database extracts, access logs, declarations, pre-clearances, trade/reconciliation data, alerts, investigations and statutory disclosures; demonstrate complete and timely performance of: Approve, publish and apply the legitimate-purpose policy.</x:v>
      </x:c>
      <x:c r="H118" s="305" t="str">
        <x:v>Population reference; period/trigger; source inputs; approvals; timestamps; calculations where relevant; filed/delivered output; acknowledgement; exception and closure linkage.</x:v>
      </x:c>
      <x:c r="I118" s="305" t="str">
        <x:v>Continuous; review on change</x:v>
      </x:c>
      <x:c r="J118" s="305" t="str">
        <x:v>Insider-trading compliance system, depository/trading data and controlled records repository</x:v>
      </x:c>
      <x:c r="K118" s="305" t="str">
        <x:v>Compliance Officer — Insider Trading / Market Conduct</x:v>
      </x:c>
      <x:c r="L118" s="305" t="str">
        <x:v>Applicable SEBI source, LODR preservation policy where in scope, Common Corporate Core retention schedule and litigation hold; apply the longest controlling period.</x:v>
      </x:c>
      <x:c r="M118" s="305" t="str">
        <x:v>Verify source system, date/time, preparer, approver, completeness, version, linkage to the population and external acknowledgement where applicable.</x:v>
      </x:c>
      <x:c r="N118" s="305" t="str">
        <x:v>Restricted — may contain personal, trading or unpublished information</x:v>
      </x:c>
      <x:c r="O118" s="305" t="str">
        <x:v>https://www.sebi.gov.in/legal/regulations/mar-2025/securities-and-exchange-board-of-india-prohibition-of-insider-trading-regulations-2015-last-amended-on-march-12-2025-_92672.html</x:v>
      </x:c>
      <x:c r="P118" s="305" t="str">
        <x:f>IF(COUNTIF('P3 Audit Procedures'!$A$5:$A$176,B118)=1,"YES","NO")</x:f>
        <x:v>YES</x:v>
      </x:c>
      <x:c r="Q118" s="305" t="str">
        <x:f>IF(COUNTIF('P2 Atomic Provisions'!$A$5:$A$176,C118)=1,"YES","NO")</x:f>
        <x:v>YES</x:v>
      </x:c>
      <x:c r="R118" s="305" t="str">
        <x:f>IF(COUNTIF($A$5:$A$348,A118)&gt;1,"DUPLICATE","")</x:f>
      </x:c>
      <x:c r="S118" s="305" t="str">
        <x:v>REQUIRED — NOT COLLECTED</x:v>
      </x:c>
    </x:row>
    <x:row r="119" ht="50" customHeight="1">
      <x:c r="A119" s="305" t="str">
        <x:v>CAP-LAW054|Reg. 3(5)|AP01|E01</x:v>
      </x:c>
      <x:c r="B119" s="305" t="str">
        <x:v>CAP-LAW054|Reg. 3(5)|AP01</x:v>
      </x:c>
      <x:c r="C119" s="305" t="str">
        <x:v>CAP-LAW054|Reg. 3(5)</x:v>
      </x:c>
      <x:c r="D119" s="305" t="str">
        <x:v>CAP-LAW054</x:v>
      </x:c>
      <x:c r="E119" s="305" t="str">
        <x:v>Reg. 3(5)</x:v>
      </x:c>
      <x:c r="F119" s="305" t="str">
        <x:v>Control design / applicability</x:v>
      </x:c>
      <x:c r="G119" s="305" t="str">
        <x:v>Board-approved code/policy, designated-person universe, restricted-list/trading-window controls, access matrix and investigation protocol; include evidence that the gate, duty holder, threshold/exemption and timing were assessed for this atomic requirement.</x:v>
      </x:c>
      <x:c r="H119" s="305" t="str">
        <x:v>Current approved artefact; named owner and reviewer; effective date/version; explicit coverage of CAP-LAW054 Reg. 3(5); documented gate and exception route.</x:v>
      </x:c>
      <x:c r="I119" s="305" t="str">
        <x:v>Contemporaneous; preserve as prescribed</x:v>
      </x:c>
      <x:c r="J119" s="305" t="str">
        <x:v>Insider-trading compliance system, depository/trading data and controlled records repository</x:v>
      </x:c>
      <x:c r="K119" s="305" t="str">
        <x:v>Compliance Officer — Insider Trading / Market Conduct</x:v>
      </x:c>
      <x:c r="L119" s="305" t="str">
        <x:v>Applicable SEBI source, LODR preservation policy where in scope, Common Corporate Core retention schedule and litigation hold; apply the longest controlling period.</x:v>
      </x:c>
      <x:c r="M119" s="305" t="str">
        <x:v>Verify source system, date/time, preparer, approver, completeness, version, linkage to the population and external acknowledgement where applicable.</x:v>
      </x:c>
      <x:c r="N119" s="305" t="str">
        <x:v>Restricted — may contain personal, trading or unpublished information</x:v>
      </x:c>
      <x:c r="O119" s="305" t="str">
        <x:v>https://www.sebi.gov.in/legal/regulations/mar-2025/securities-and-exchange-board-of-india-prohibition-of-insider-trading-regulations-2015-last-amended-on-march-12-2025-_92672.html</x:v>
      </x:c>
      <x:c r="P119" s="305" t="str">
        <x:f>IF(COUNTIF('P3 Audit Procedures'!$A$5:$A$176,B119)=1,"YES","NO")</x:f>
        <x:v>YES</x:v>
      </x:c>
      <x:c r="Q119" s="305" t="str">
        <x:f>IF(COUNTIF('P2 Atomic Provisions'!$A$5:$A$176,C119)=1,"YES","NO")</x:f>
        <x:v>YES</x:v>
      </x:c>
      <x:c r="R119" s="305" t="str">
        <x:f>IF(COUNTIF($A$5:$A$348,A119)&gt;1,"DUPLICATE","")</x:f>
      </x:c>
      <x:c r="S119" s="305" t="str">
        <x:v>REQUIRED — NOT COLLECTED</x:v>
      </x:c>
    </x:row>
    <x:row r="120" ht="50" customHeight="1">
      <x:c r="A120" s="305" t="str">
        <x:v>CAP-LAW054|Reg. 3(5)|AP01|E02</x:v>
      </x:c>
      <x:c r="B120" s="305" t="str">
        <x:v>CAP-LAW054|Reg. 3(5)|AP01</x:v>
      </x:c>
      <x:c r="C120" s="305" t="str">
        <x:v>CAP-LAW054|Reg. 3(5)</x:v>
      </x:c>
      <x:c r="D120" s="305" t="str">
        <x:v>CAP-LAW054</x:v>
      </x:c>
      <x:c r="E120" s="305" t="str">
        <x:v>Reg. 3(5)</x:v>
      </x:c>
      <x:c r="F120" s="305" t="str">
        <x:v>Operating performance / outcome</x:v>
      </x:c>
      <x:c r="G120" s="305" t="str">
        <x:v>Structured digital database extracts, access logs, declarations, pre-clearances, trade/reconciliation data, alerts, investigations and statutory disclosures; demonstrate complete and timely performance of: Capture UPSI nature, sharer, recipient, identifiers and audit trail.</x:v>
      </x:c>
      <x:c r="H120" s="305" t="str">
        <x:v>Population reference; period/trigger; source inputs; approvals; timestamps; calculations where relevant; filed/delivered output; acknowledgement; exception and closure linkage.</x:v>
      </x:c>
      <x:c r="I120" s="305" t="str">
        <x:v>Contemporaneous; preserve as prescribed</x:v>
      </x:c>
      <x:c r="J120" s="305" t="str">
        <x:v>Insider-trading compliance system, depository/trading data and controlled records repository</x:v>
      </x:c>
      <x:c r="K120" s="305" t="str">
        <x:v>Compliance Officer — Insider Trading / Market Conduct</x:v>
      </x:c>
      <x:c r="L120" s="305" t="str">
        <x:v>Applicable SEBI source, LODR preservation policy where in scope, Common Corporate Core retention schedule and litigation hold; apply the longest controlling period.</x:v>
      </x:c>
      <x:c r="M120" s="305" t="str">
        <x:v>Verify source system, date/time, preparer, approver, completeness, version, linkage to the population and external acknowledgement where applicable.</x:v>
      </x:c>
      <x:c r="N120" s="305" t="str">
        <x:v>Restricted — may contain personal, trading or unpublished information</x:v>
      </x:c>
      <x:c r="O120" s="305" t="str">
        <x:v>https://www.sebi.gov.in/legal/regulations/mar-2025/securities-and-exchange-board-of-india-prohibition-of-insider-trading-regulations-2015-last-amended-on-march-12-2025-_92672.html</x:v>
      </x:c>
      <x:c r="P120" s="305" t="str">
        <x:f>IF(COUNTIF('P3 Audit Procedures'!$A$5:$A$176,B120)=1,"YES","NO")</x:f>
        <x:v>YES</x:v>
      </x:c>
      <x:c r="Q120" s="305" t="str">
        <x:f>IF(COUNTIF('P2 Atomic Provisions'!$A$5:$A$176,C120)=1,"YES","NO")</x:f>
        <x:v>YES</x:v>
      </x:c>
      <x:c r="R120" s="305" t="str">
        <x:f>IF(COUNTIF($A$5:$A$348,A120)&gt;1,"DUPLICATE","")</x:f>
      </x:c>
      <x:c r="S120" s="305" t="str">
        <x:v>REQUIRED — NOT COLLECTED</x:v>
      </x:c>
    </x:row>
    <x:row r="121" ht="50" customHeight="1">
      <x:c r="A121" s="305" t="str">
        <x:v>CAP-LAW054|Reg. 4|AP01|E01</x:v>
      </x:c>
      <x:c r="B121" s="305" t="str">
        <x:v>CAP-LAW054|Reg. 4|AP01</x:v>
      </x:c>
      <x:c r="C121" s="305" t="str">
        <x:v>CAP-LAW054|Reg. 4</x:v>
      </x:c>
      <x:c r="D121" s="305" t="str">
        <x:v>CAP-LAW054</x:v>
      </x:c>
      <x:c r="E121" s="305" t="str">
        <x:v>Reg. 4</x:v>
      </x:c>
      <x:c r="F121" s="305" t="str">
        <x:v>Control design / applicability</x:v>
      </x:c>
      <x:c r="G121" s="305" t="str">
        <x:v>Board-approved code/policy, designated-person universe, restricted-list/trading-window controls, access matrix and investigation protocol; include evidence that the gate, duty holder, threshold/exemption and timing were assessed for this atomic requirement.</x:v>
      </x:c>
      <x:c r="H121" s="305" t="str">
        <x:v>Current approved artefact; named owner and reviewer; effective date/version; explicit coverage of CAP-LAW054 Reg. 4; documented gate and exception route.</x:v>
      </x:c>
      <x:c r="I121" s="305" t="str">
        <x:v>Per trade</x:v>
      </x:c>
      <x:c r="J121" s="305" t="str">
        <x:v>Insider-trading compliance system, depository/trading data and controlled records repository</x:v>
      </x:c>
      <x:c r="K121" s="305" t="str">
        <x:v>Compliance Officer — Insider Trading / Market Conduct</x:v>
      </x:c>
      <x:c r="L121" s="305" t="str">
        <x:v>Applicable SEBI source, LODR preservation policy where in scope, Common Corporate Core retention schedule and litigation hold; apply the longest controlling period.</x:v>
      </x:c>
      <x:c r="M121" s="305" t="str">
        <x:v>Verify source system, date/time, preparer, approver, completeness, version, linkage to the population and external acknowledgement where applicable.</x:v>
      </x:c>
      <x:c r="N121" s="305" t="str">
        <x:v>Restricted — may contain personal, trading or unpublished information</x:v>
      </x:c>
      <x:c r="O121" s="305" t="str">
        <x:v>https://www.sebi.gov.in/legal/regulations/mar-2025/securities-and-exchange-board-of-india-prohibition-of-insider-trading-regulations-2015-last-amended-on-march-12-2025-_92672.html</x:v>
      </x:c>
      <x:c r="P121" s="305" t="str">
        <x:f>IF(COUNTIF('P3 Audit Procedures'!$A$5:$A$176,B121)=1,"YES","NO")</x:f>
        <x:v>YES</x:v>
      </x:c>
      <x:c r="Q121" s="305" t="str">
        <x:f>IF(COUNTIF('P2 Atomic Provisions'!$A$5:$A$176,C121)=1,"YES","NO")</x:f>
        <x:v>YES</x:v>
      </x:c>
      <x:c r="R121" s="305" t="str">
        <x:f>IF(COUNTIF($A$5:$A$348,A121)&gt;1,"DUPLICATE","")</x:f>
      </x:c>
      <x:c r="S121" s="305" t="str">
        <x:v>REQUIRED — NOT COLLECTED</x:v>
      </x:c>
    </x:row>
    <x:row r="122" ht="50" customHeight="1">
      <x:c r="A122" s="305" t="str">
        <x:v>CAP-LAW054|Reg. 4|AP01|E02</x:v>
      </x:c>
      <x:c r="B122" s="305" t="str">
        <x:v>CAP-LAW054|Reg. 4|AP01</x:v>
      </x:c>
      <x:c r="C122" s="305" t="str">
        <x:v>CAP-LAW054|Reg. 4</x:v>
      </x:c>
      <x:c r="D122" s="305" t="str">
        <x:v>CAP-LAW054</x:v>
      </x:c>
      <x:c r="E122" s="305" t="str">
        <x:v>Reg. 4</x:v>
      </x:c>
      <x:c r="F122" s="305" t="str">
        <x:v>Operating performance / outcome</x:v>
      </x:c>
      <x:c r="G122" s="305" t="str">
        <x:v>Structured digital database extracts, access logs, declarations, pre-clearances, trade/reconciliation data, alerts, investigations and statutory disclosures; demonstrate complete and timely performance of: Run pre-clearance, restricted-list and investigation controls.</x:v>
      </x:c>
      <x:c r="H122" s="305" t="str">
        <x:v>Population reference; period/trigger; source inputs; approvals; timestamps; calculations where relevant; filed/delivered output; acknowledgement; exception and closure linkage.</x:v>
      </x:c>
      <x:c r="I122" s="305" t="str">
        <x:v>Per trade</x:v>
      </x:c>
      <x:c r="J122" s="305" t="str">
        <x:v>Insider-trading compliance system, depository/trading data and controlled records repository</x:v>
      </x:c>
      <x:c r="K122" s="305" t="str">
        <x:v>Compliance Officer — Insider Trading / Market Conduct</x:v>
      </x:c>
      <x:c r="L122" s="305" t="str">
        <x:v>Applicable SEBI source, LODR preservation policy where in scope, Common Corporate Core retention schedule and litigation hold; apply the longest controlling period.</x:v>
      </x:c>
      <x:c r="M122" s="305" t="str">
        <x:v>Verify source system, date/time, preparer, approver, completeness, version, linkage to the population and external acknowledgement where applicable.</x:v>
      </x:c>
      <x:c r="N122" s="305" t="str">
        <x:v>Restricted — may contain personal, trading or unpublished information</x:v>
      </x:c>
      <x:c r="O122" s="305" t="str">
        <x:v>https://www.sebi.gov.in/legal/regulations/mar-2025/securities-and-exchange-board-of-india-prohibition-of-insider-trading-regulations-2015-last-amended-on-march-12-2025-_92672.html</x:v>
      </x:c>
      <x:c r="P122" s="305" t="str">
        <x:f>IF(COUNTIF('P3 Audit Procedures'!$A$5:$A$176,B122)=1,"YES","NO")</x:f>
        <x:v>YES</x:v>
      </x:c>
      <x:c r="Q122" s="305" t="str">
        <x:f>IF(COUNTIF('P2 Atomic Provisions'!$A$5:$A$176,C122)=1,"YES","NO")</x:f>
        <x:v>YES</x:v>
      </x:c>
      <x:c r="R122" s="305" t="str">
        <x:f>IF(COUNTIF($A$5:$A$348,A122)&gt;1,"DUPLICATE","")</x:f>
      </x:c>
      <x:c r="S122" s="305" t="str">
        <x:v>REQUIRED — NOT COLLECTED</x:v>
      </x:c>
    </x:row>
    <x:row r="123" ht="50" customHeight="1">
      <x:c r="A123" s="305" t="str">
        <x:v>CAP-LAW054|Reg. 5|AP01|E01</x:v>
      </x:c>
      <x:c r="B123" s="305" t="str">
        <x:v>CAP-LAW054|Reg. 5|AP01</x:v>
      </x:c>
      <x:c r="C123" s="305" t="str">
        <x:v>CAP-LAW054|Reg. 5</x:v>
      </x:c>
      <x:c r="D123" s="305" t="str">
        <x:v>CAP-LAW054</x:v>
      </x:c>
      <x:c r="E123" s="305" t="str">
        <x:v>Reg. 5</x:v>
      </x:c>
      <x:c r="F123" s="305" t="str">
        <x:v>Control design / applicability</x:v>
      </x:c>
      <x:c r="G123" s="305" t="str">
        <x:v>Board-approved code/policy, designated-person universe, restricted-list/trading-window controls, access matrix and investigation protocol; include evidence that the gate, duty holder, threshold/exemption and timing were assessed for this atomic requirement.</x:v>
      </x:c>
      <x:c r="H123" s="305" t="str">
        <x:v>Current approved artefact; named owner and reviewer; effective date/version; explicit coverage of CAP-LAW054 Reg. 5; documented gate and exception route.</x:v>
      </x:c>
      <x:c r="I123" s="305" t="str">
        <x:v>Event-based</x:v>
      </x:c>
      <x:c r="J123" s="305" t="str">
        <x:v>Insider-trading compliance system, depository/trading data and controlled records repository</x:v>
      </x:c>
      <x:c r="K123" s="305" t="str">
        <x:v>Compliance Officer — Insider Trading / Market Conduct</x:v>
      </x:c>
      <x:c r="L123" s="305" t="str">
        <x:v>Applicable SEBI source, LODR preservation policy where in scope, Common Corporate Core retention schedule and litigation hold; apply the longest controlling period.</x:v>
      </x:c>
      <x:c r="M123" s="305" t="str">
        <x:v>Verify source system, date/time, preparer, approver, completeness, version, linkage to the population and external acknowledgement where applicable.</x:v>
      </x:c>
      <x:c r="N123" s="305" t="str">
        <x:v>Restricted — may contain personal, trading or unpublished information</x:v>
      </x:c>
      <x:c r="O123" s="305" t="str">
        <x:v>https://www.sebi.gov.in/legal/regulations/mar-2025/securities-and-exchange-board-of-india-prohibition-of-insider-trading-regulations-2015-last-amended-on-march-12-2025-_92672.html</x:v>
      </x:c>
      <x:c r="P123" s="305" t="str">
        <x:f>IF(COUNTIF('P3 Audit Procedures'!$A$5:$A$176,B123)=1,"YES","NO")</x:f>
        <x:v>YES</x:v>
      </x:c>
      <x:c r="Q123" s="305" t="str">
        <x:f>IF(COUNTIF('P2 Atomic Provisions'!$A$5:$A$176,C123)=1,"YES","NO")</x:f>
        <x:v>YES</x:v>
      </x:c>
      <x:c r="R123" s="305" t="str">
        <x:f>IF(COUNTIF($A$5:$A$348,A123)&gt;1,"DUPLICATE","")</x:f>
      </x:c>
      <x:c r="S123" s="305" t="str">
        <x:v>REQUIRED — NOT COLLECTED</x:v>
      </x:c>
    </x:row>
    <x:row r="124" ht="50" customHeight="1">
      <x:c r="A124" s="305" t="str">
        <x:v>CAP-LAW054|Reg. 5|AP01|E02</x:v>
      </x:c>
      <x:c r="B124" s="305" t="str">
        <x:v>CAP-LAW054|Reg. 5|AP01</x:v>
      </x:c>
      <x:c r="C124" s="305" t="str">
        <x:v>CAP-LAW054|Reg. 5</x:v>
      </x:c>
      <x:c r="D124" s="305" t="str">
        <x:v>CAP-LAW054</x:v>
      </x:c>
      <x:c r="E124" s="305" t="str">
        <x:v>Reg. 5</x:v>
      </x:c>
      <x:c r="F124" s="305" t="str">
        <x:v>Operating performance / outcome</x:v>
      </x:c>
      <x:c r="G124" s="305" t="str">
        <x:v>Structured digital database extracts, access logs, declarations, pre-clearances, trade/reconciliation data, alerts, investigations and statutory disclosures; demonstrate complete and timely performance of: Review, approve/disallow, disclose and monitor plan execution.</x:v>
      </x:c>
      <x:c r="H124" s="305" t="str">
        <x:v>Population reference; period/trigger; source inputs; approvals; timestamps; calculations where relevant; filed/delivered output; acknowledgement; exception and closure linkage.</x:v>
      </x:c>
      <x:c r="I124" s="305" t="str">
        <x:v>Event-based</x:v>
      </x:c>
      <x:c r="J124" s="305" t="str">
        <x:v>Insider-trading compliance system, depository/trading data and controlled records repository</x:v>
      </x:c>
      <x:c r="K124" s="305" t="str">
        <x:v>Compliance Officer — Insider Trading / Market Conduct</x:v>
      </x:c>
      <x:c r="L124" s="305" t="str">
        <x:v>Applicable SEBI source, LODR preservation policy where in scope, Common Corporate Core retention schedule and litigation hold; apply the longest controlling period.</x:v>
      </x:c>
      <x:c r="M124" s="305" t="str">
        <x:v>Verify source system, date/time, preparer, approver, completeness, version, linkage to the population and external acknowledgement where applicable.</x:v>
      </x:c>
      <x:c r="N124" s="305" t="str">
        <x:v>Restricted — may contain personal, trading or unpublished information</x:v>
      </x:c>
      <x:c r="O124" s="305" t="str">
        <x:v>https://www.sebi.gov.in/legal/regulations/mar-2025/securities-and-exchange-board-of-india-prohibition-of-insider-trading-regulations-2015-last-amended-on-march-12-2025-_92672.html</x:v>
      </x:c>
      <x:c r="P124" s="305" t="str">
        <x:f>IF(COUNTIF('P3 Audit Procedures'!$A$5:$A$176,B124)=1,"YES","NO")</x:f>
        <x:v>YES</x:v>
      </x:c>
      <x:c r="Q124" s="305" t="str">
        <x:f>IF(COUNTIF('P2 Atomic Provisions'!$A$5:$A$176,C124)=1,"YES","NO")</x:f>
        <x:v>YES</x:v>
      </x:c>
      <x:c r="R124" s="305" t="str">
        <x:f>IF(COUNTIF($A$5:$A$348,A124)&gt;1,"DUPLICATE","")</x:f>
      </x:c>
      <x:c r="S124" s="305" t="str">
        <x:v>REQUIRED — NOT COLLECTED</x:v>
      </x:c>
    </x:row>
    <x:row r="125" ht="50" customHeight="1">
      <x:c r="A125" s="305" t="str">
        <x:v>CAP-LAW054|Reg. 7|AP01|E01</x:v>
      </x:c>
      <x:c r="B125" s="305" t="str">
        <x:v>CAP-LAW054|Reg. 7|AP01</x:v>
      </x:c>
      <x:c r="C125" s="305" t="str">
        <x:v>CAP-LAW054|Reg. 7</x:v>
      </x:c>
      <x:c r="D125" s="305" t="str">
        <x:v>CAP-LAW054</x:v>
      </x:c>
      <x:c r="E125" s="305" t="str">
        <x:v>Reg. 7</x:v>
      </x:c>
      <x:c r="F125" s="305" t="str">
        <x:v>Control design / applicability</x:v>
      </x:c>
      <x:c r="G125" s="305" t="str">
        <x:v>Board-approved code/policy, designated-person universe, restricted-list/trading-window controls, access matrix and investigation protocol; include evidence that the gate, duty holder, threshold/exemption and timing were assessed for this atomic requirement.</x:v>
      </x:c>
      <x:c r="H125" s="305" t="str">
        <x:v>Current approved artefact; named owner and reviewer; effective date/version; explicit coverage of CAP-LAW054 Reg. 7; documented gate and exception route.</x:v>
      </x:c>
      <x:c r="I125" s="305" t="str">
        <x:v>Event-based within prescribed deadline</x:v>
      </x:c>
      <x:c r="J125" s="305" t="str">
        <x:v>Insider-trading compliance system, depository/trading data and controlled records repository</x:v>
      </x:c>
      <x:c r="K125" s="305" t="str">
        <x:v>Compliance Officer — Insider Trading / Market Conduct</x:v>
      </x:c>
      <x:c r="L125" s="305" t="str">
        <x:v>Applicable SEBI source, LODR preservation policy where in scope, Common Corporate Core retention schedule and litigation hold; apply the longest controlling period.</x:v>
      </x:c>
      <x:c r="M125" s="305" t="str">
        <x:v>Verify source system, date/time, preparer, approver, completeness, version, linkage to the population and external acknowledgement where applicable.</x:v>
      </x:c>
      <x:c r="N125" s="305" t="str">
        <x:v>Restricted — may contain personal, trading or unpublished information</x:v>
      </x:c>
      <x:c r="O125" s="305" t="str">
        <x:v>https://www.sebi.gov.in/legal/regulations/mar-2025/securities-and-exchange-board-of-india-prohibition-of-insider-trading-regulations-2015-last-amended-on-march-12-2025-_92672.html</x:v>
      </x:c>
      <x:c r="P125" s="305" t="str">
        <x:f>IF(COUNTIF('P3 Audit Procedures'!$A$5:$A$176,B125)=1,"YES","NO")</x:f>
        <x:v>YES</x:v>
      </x:c>
      <x:c r="Q125" s="305" t="str">
        <x:f>IF(COUNTIF('P2 Atomic Provisions'!$A$5:$A$176,C125)=1,"YES","NO")</x:f>
        <x:v>YES</x:v>
      </x:c>
      <x:c r="R125" s="305" t="str">
        <x:f>IF(COUNTIF($A$5:$A$348,A125)&gt;1,"DUPLICATE","")</x:f>
      </x:c>
      <x:c r="S125" s="305" t="str">
        <x:v>REQUIRED — NOT COLLECTED</x:v>
      </x:c>
    </x:row>
    <x:row r="126" ht="50" customHeight="1">
      <x:c r="A126" s="305" t="str">
        <x:v>CAP-LAW054|Reg. 7|AP01|E02</x:v>
      </x:c>
      <x:c r="B126" s="305" t="str">
        <x:v>CAP-LAW054|Reg. 7|AP01</x:v>
      </x:c>
      <x:c r="C126" s="305" t="str">
        <x:v>CAP-LAW054|Reg. 7</x:v>
      </x:c>
      <x:c r="D126" s="305" t="str">
        <x:v>CAP-LAW054</x:v>
      </x:c>
      <x:c r="E126" s="305" t="str">
        <x:v>Reg. 7</x:v>
      </x:c>
      <x:c r="F126" s="305" t="str">
        <x:v>Operating performance / outcome</x:v>
      </x:c>
      <x:c r="G126" s="305" t="str">
        <x:v>Structured digital database extracts, access logs, declarations, pre-clearances, trade/reconciliation data, alerts, investigations and statutory disclosures; demonstrate complete and timely performance of: Capture, validate and file covered disclosures.</x:v>
      </x:c>
      <x:c r="H126" s="305" t="str">
        <x:v>Population reference; period/trigger; source inputs; approvals; timestamps; calculations where relevant; filed/delivered output; acknowledgement; exception and closure linkage.</x:v>
      </x:c>
      <x:c r="I126" s="305" t="str">
        <x:v>Event-based within prescribed deadline</x:v>
      </x:c>
      <x:c r="J126" s="305" t="str">
        <x:v>Insider-trading compliance system, depository/trading data and controlled records repository</x:v>
      </x:c>
      <x:c r="K126" s="305" t="str">
        <x:v>Compliance Officer — Insider Trading / Market Conduct</x:v>
      </x:c>
      <x:c r="L126" s="305" t="str">
        <x:v>Applicable SEBI source, LODR preservation policy where in scope, Common Corporate Core retention schedule and litigation hold; apply the longest controlling period.</x:v>
      </x:c>
      <x:c r="M126" s="305" t="str">
        <x:v>Verify source system, date/time, preparer, approver, completeness, version, linkage to the population and external acknowledgement where applicable.</x:v>
      </x:c>
      <x:c r="N126" s="305" t="str">
        <x:v>Restricted — may contain personal, trading or unpublished information</x:v>
      </x:c>
      <x:c r="O126" s="305" t="str">
        <x:v>https://www.sebi.gov.in/legal/regulations/mar-2025/securities-and-exchange-board-of-india-prohibition-of-insider-trading-regulations-2015-last-amended-on-march-12-2025-_92672.html</x:v>
      </x:c>
      <x:c r="P126" s="305" t="str">
        <x:f>IF(COUNTIF('P3 Audit Procedures'!$A$5:$A$176,B126)=1,"YES","NO")</x:f>
        <x:v>YES</x:v>
      </x:c>
      <x:c r="Q126" s="305" t="str">
        <x:f>IF(COUNTIF('P2 Atomic Provisions'!$A$5:$A$176,C126)=1,"YES","NO")</x:f>
        <x:v>YES</x:v>
      </x:c>
      <x:c r="R126" s="305" t="str">
        <x:f>IF(COUNTIF($A$5:$A$348,A126)&gt;1,"DUPLICATE","")</x:f>
      </x:c>
      <x:c r="S126" s="305" t="str">
        <x:v>REQUIRED — NOT COLLECTED</x:v>
      </x:c>
    </x:row>
    <x:row r="127" ht="50" customHeight="1">
      <x:c r="A127" s="305" t="str">
        <x:v>CAP-LAW054|Reg. 8|AP01|E01</x:v>
      </x:c>
      <x:c r="B127" s="305" t="str">
        <x:v>CAP-LAW054|Reg. 8|AP01</x:v>
      </x:c>
      <x:c r="C127" s="305" t="str">
        <x:v>CAP-LAW054|Reg. 8</x:v>
      </x:c>
      <x:c r="D127" s="305" t="str">
        <x:v>CAP-LAW054</x:v>
      </x:c>
      <x:c r="E127" s="305" t="str">
        <x:v>Reg. 8</x:v>
      </x:c>
      <x:c r="F127" s="305" t="str">
        <x:v>Control design / applicability</x:v>
      </x:c>
      <x:c r="G127" s="305" t="str">
        <x:v>Board-approved code/policy, designated-person universe, restricted-list/trading-window controls, access matrix and investigation protocol; include evidence that the gate, duty holder, threshold/exemption and timing were assessed for this atomic requirement.</x:v>
      </x:c>
      <x:c r="H127" s="305" t="str">
        <x:v>Current approved artefact; named owner and reviewer; effective date/version; explicit coverage of CAP-LAW054 Reg. 8; documented gate and exception route.</x:v>
      </x:c>
      <x:c r="I127" s="305" t="str">
        <x:v>Continuous; review on change</x:v>
      </x:c>
      <x:c r="J127" s="305" t="str">
        <x:v>Insider-trading compliance system, depository/trading data and controlled records repository</x:v>
      </x:c>
      <x:c r="K127" s="305" t="str">
        <x:v>Compliance Officer — Insider Trading / Market Conduct</x:v>
      </x:c>
      <x:c r="L127" s="305" t="str">
        <x:v>Applicable SEBI source, LODR preservation policy where in scope, Common Corporate Core retention schedule and litigation hold; apply the longest controlling period.</x:v>
      </x:c>
      <x:c r="M127" s="305" t="str">
        <x:v>Verify source system, date/time, preparer, approver, completeness, version, linkage to the population and external acknowledgement where applicable.</x:v>
      </x:c>
      <x:c r="N127" s="305" t="str">
        <x:v>Restricted — may contain personal, trading or unpublished information</x:v>
      </x:c>
      <x:c r="O127" s="305" t="str">
        <x:v>https://www.sebi.gov.in/legal/regulations/mar-2025/securities-and-exchange-board-of-india-prohibition-of-insider-trading-regulations-2015-last-amended-on-march-12-2025-_92672.html</x:v>
      </x:c>
      <x:c r="P127" s="305" t="str">
        <x:f>IF(COUNTIF('P3 Audit Procedures'!$A$5:$A$176,B127)=1,"YES","NO")</x:f>
        <x:v>YES</x:v>
      </x:c>
      <x:c r="Q127" s="305" t="str">
        <x:f>IF(COUNTIF('P2 Atomic Provisions'!$A$5:$A$176,C127)=1,"YES","NO")</x:f>
        <x:v>YES</x:v>
      </x:c>
      <x:c r="R127" s="305" t="str">
        <x:f>IF(COUNTIF($A$5:$A$348,A127)&gt;1,"DUPLICATE","")</x:f>
      </x:c>
      <x:c r="S127" s="305" t="str">
        <x:v>REQUIRED — NOT COLLECTED</x:v>
      </x:c>
    </x:row>
    <x:row r="128" ht="50" customHeight="1">
      <x:c r="A128" s="305" t="str">
        <x:v>CAP-LAW054|Reg. 8|AP01|E02</x:v>
      </x:c>
      <x:c r="B128" s="305" t="str">
        <x:v>CAP-LAW054|Reg. 8|AP01</x:v>
      </x:c>
      <x:c r="C128" s="305" t="str">
        <x:v>CAP-LAW054|Reg. 8</x:v>
      </x:c>
      <x:c r="D128" s="305" t="str">
        <x:v>CAP-LAW054</x:v>
      </x:c>
      <x:c r="E128" s="305" t="str">
        <x:v>Reg. 8</x:v>
      </x:c>
      <x:c r="F128" s="305" t="str">
        <x:v>Operating performance / outcome</x:v>
      </x:c>
      <x:c r="G128" s="305" t="str">
        <x:v>Structured digital database extracts, access logs, declarations, pre-clearances, trade/reconciliation data, alerts, investigations and statutory disclosures; demonstrate complete and timely performance of: Maintain code, chief investor-relations ownership and dissemination process.</x:v>
      </x:c>
      <x:c r="H128" s="305" t="str">
        <x:v>Population reference; period/trigger; source inputs; approvals; timestamps; calculations where relevant; filed/delivered output; acknowledgement; exception and closure linkage.</x:v>
      </x:c>
      <x:c r="I128" s="305" t="str">
        <x:v>Continuous; review on change</x:v>
      </x:c>
      <x:c r="J128" s="305" t="str">
        <x:v>Insider-trading compliance system, depository/trading data and controlled records repository</x:v>
      </x:c>
      <x:c r="K128" s="305" t="str">
        <x:v>Compliance Officer — Insider Trading / Market Conduct</x:v>
      </x:c>
      <x:c r="L128" s="305" t="str">
        <x:v>Applicable SEBI source, LODR preservation policy where in scope, Common Corporate Core retention schedule and litigation hold; apply the longest controlling period.</x:v>
      </x:c>
      <x:c r="M128" s="305" t="str">
        <x:v>Verify source system, date/time, preparer, approver, completeness, version, linkage to the population and external acknowledgement where applicable.</x:v>
      </x:c>
      <x:c r="N128" s="305" t="str">
        <x:v>Restricted — may contain personal, trading or unpublished information</x:v>
      </x:c>
      <x:c r="O128" s="305" t="str">
        <x:v>https://www.sebi.gov.in/legal/regulations/mar-2025/securities-and-exchange-board-of-india-prohibition-of-insider-trading-regulations-2015-last-amended-on-march-12-2025-_92672.html</x:v>
      </x:c>
      <x:c r="P128" s="305" t="str">
        <x:f>IF(COUNTIF('P3 Audit Procedures'!$A$5:$A$176,B128)=1,"YES","NO")</x:f>
        <x:v>YES</x:v>
      </x:c>
      <x:c r="Q128" s="305" t="str">
        <x:f>IF(COUNTIF('P2 Atomic Provisions'!$A$5:$A$176,C128)=1,"YES","NO")</x:f>
        <x:v>YES</x:v>
      </x:c>
      <x:c r="R128" s="305" t="str">
        <x:f>IF(COUNTIF($A$5:$A$348,A128)&gt;1,"DUPLICATE","")</x:f>
      </x:c>
      <x:c r="S128" s="305" t="str">
        <x:v>REQUIRED — NOT COLLECTED</x:v>
      </x:c>
    </x:row>
    <x:row r="129" ht="50" customHeight="1">
      <x:c r="A129" s="305" t="str">
        <x:v>CAP-LAW054|Reg. 9|AP01|E01</x:v>
      </x:c>
      <x:c r="B129" s="305" t="str">
        <x:v>CAP-LAW054|Reg. 9|AP01</x:v>
      </x:c>
      <x:c r="C129" s="305" t="str">
        <x:v>CAP-LAW054|Reg. 9</x:v>
      </x:c>
      <x:c r="D129" s="305" t="str">
        <x:v>CAP-LAW054</x:v>
      </x:c>
      <x:c r="E129" s="305" t="str">
        <x:v>Reg. 9</x:v>
      </x:c>
      <x:c r="F129" s="305" t="str">
        <x:v>Control design / applicability</x:v>
      </x:c>
      <x:c r="G129" s="305" t="str">
        <x:v>Board-approved code/policy, designated-person universe, restricted-list/trading-window controls, access matrix and investigation protocol; include evidence that the gate, duty holder, threshold/exemption and timing were assessed for this atomic requirement.</x:v>
      </x:c>
      <x:c r="H129" s="305" t="str">
        <x:v>Current approved artefact; named owner and reviewer; effective date/version; explicit coverage of CAP-LAW054 Reg. 9; documented gate and exception route.</x:v>
      </x:c>
      <x:c r="I129" s="305" t="str">
        <x:v>Continuous</x:v>
      </x:c>
      <x:c r="J129" s="305" t="str">
        <x:v>Insider-trading compliance system, depository/trading data and controlled records repository</x:v>
      </x:c>
      <x:c r="K129" s="305" t="str">
        <x:v>Compliance Officer — Insider Trading / Market Conduct</x:v>
      </x:c>
      <x:c r="L129" s="305" t="str">
        <x:v>Applicable SEBI source, LODR preservation policy where in scope, Common Corporate Core retention schedule and litigation hold; apply the longest controlling period.</x:v>
      </x:c>
      <x:c r="M129" s="305" t="str">
        <x:v>Verify source system, date/time, preparer, approver, completeness, version, linkage to the population and external acknowledgement where applicable.</x:v>
      </x:c>
      <x:c r="N129" s="305" t="str">
        <x:v>Restricted — may contain personal, trading or unpublished information</x:v>
      </x:c>
      <x:c r="O129" s="305" t="str">
        <x:v>https://www.sebi.gov.in/legal/regulations/mar-2025/securities-and-exchange-board-of-india-prohibition-of-insider-trading-regulations-2015-last-amended-on-march-12-2025-_92672.html</x:v>
      </x:c>
      <x:c r="P129" s="305" t="str">
        <x:f>IF(COUNTIF('P3 Audit Procedures'!$A$5:$A$176,B129)=1,"YES","NO")</x:f>
        <x:v>YES</x:v>
      </x:c>
      <x:c r="Q129" s="305" t="str">
        <x:f>IF(COUNTIF('P2 Atomic Provisions'!$A$5:$A$176,C129)=1,"YES","NO")</x:f>
        <x:v>YES</x:v>
      </x:c>
      <x:c r="R129" s="305" t="str">
        <x:f>IF(COUNTIF($A$5:$A$348,A129)&gt;1,"DUPLICATE","")</x:f>
      </x:c>
      <x:c r="S129" s="305" t="str">
        <x:v>REQUIRED — NOT COLLECTED</x:v>
      </x:c>
    </x:row>
    <x:row r="130" ht="50" customHeight="1">
      <x:c r="A130" s="305" t="str">
        <x:v>CAP-LAW054|Reg. 9|AP01|E02</x:v>
      </x:c>
      <x:c r="B130" s="305" t="str">
        <x:v>CAP-LAW054|Reg. 9|AP01</x:v>
      </x:c>
      <x:c r="C130" s="305" t="str">
        <x:v>CAP-LAW054|Reg. 9</x:v>
      </x:c>
      <x:c r="D130" s="305" t="str">
        <x:v>CAP-LAW054</x:v>
      </x:c>
      <x:c r="E130" s="305" t="str">
        <x:v>Reg. 9</x:v>
      </x:c>
      <x:c r="F130" s="305" t="str">
        <x:v>Operating performance / outcome</x:v>
      </x:c>
      <x:c r="G130" s="305" t="str">
        <x:v>Structured digital database extracts, access logs, declarations, pre-clearances, trade/reconciliation data, alerts, investigations and statutory disclosures; demonstrate complete and timely performance of: Maintain designated-person universe, trading window, pre-clearance and contra-trade controls.</x:v>
      </x:c>
      <x:c r="H130" s="305" t="str">
        <x:v>Population reference; period/trigger; source inputs; approvals; timestamps; calculations where relevant; filed/delivered output; acknowledgement; exception and closure linkage.</x:v>
      </x:c>
      <x:c r="I130" s="305" t="str">
        <x:v>Continuous</x:v>
      </x:c>
      <x:c r="J130" s="305" t="str">
        <x:v>Insider-trading compliance system, depository/trading data and controlled records repository</x:v>
      </x:c>
      <x:c r="K130" s="305" t="str">
        <x:v>Compliance Officer — Insider Trading / Market Conduct</x:v>
      </x:c>
      <x:c r="L130" s="305" t="str">
        <x:v>Applicable SEBI source, LODR preservation policy where in scope, Common Corporate Core retention schedule and litigation hold; apply the longest controlling period.</x:v>
      </x:c>
      <x:c r="M130" s="305" t="str">
        <x:v>Verify source system, date/time, preparer, approver, completeness, version, linkage to the population and external acknowledgement where applicable.</x:v>
      </x:c>
      <x:c r="N130" s="305" t="str">
        <x:v>Restricted — may contain personal, trading or unpublished information</x:v>
      </x:c>
      <x:c r="O130" s="305" t="str">
        <x:v>https://www.sebi.gov.in/legal/regulations/mar-2025/securities-and-exchange-board-of-india-prohibition-of-insider-trading-regulations-2015-last-amended-on-march-12-2025-_92672.html</x:v>
      </x:c>
      <x:c r="P130" s="305" t="str">
        <x:f>IF(COUNTIF('P3 Audit Procedures'!$A$5:$A$176,B130)=1,"YES","NO")</x:f>
        <x:v>YES</x:v>
      </x:c>
      <x:c r="Q130" s="305" t="str">
        <x:f>IF(COUNTIF('P2 Atomic Provisions'!$A$5:$A$176,C130)=1,"YES","NO")</x:f>
        <x:v>YES</x:v>
      </x:c>
      <x:c r="R130" s="305" t="str">
        <x:f>IF(COUNTIF($A$5:$A$348,A130)&gt;1,"DUPLICATE","")</x:f>
      </x:c>
      <x:c r="S130" s="305" t="str">
        <x:v>REQUIRED — NOT COLLECTED</x:v>
      </x:c>
    </x:row>
    <x:row r="131" ht="50" customHeight="1">
      <x:c r="A131" s="305" t="str">
        <x:v>CAP-LAW054|Reg. 9A|AP01|E01</x:v>
      </x:c>
      <x:c r="B131" s="305" t="str">
        <x:v>CAP-LAW054|Reg. 9A|AP01</x:v>
      </x:c>
      <x:c r="C131" s="305" t="str">
        <x:v>CAP-LAW054|Reg. 9A</x:v>
      </x:c>
      <x:c r="D131" s="305" t="str">
        <x:v>CAP-LAW054</x:v>
      </x:c>
      <x:c r="E131" s="305" t="str">
        <x:v>Reg. 9A</x:v>
      </x:c>
      <x:c r="F131" s="305" t="str">
        <x:v>Control design / applicability</x:v>
      </x:c>
      <x:c r="G131" s="305" t="str">
        <x:v>Board-approved code/policy, designated-person universe, restricted-list/trading-window controls, access matrix and investigation protocol; include evidence that the gate, duty holder, threshold/exemption and timing were assessed for this atomic requirement.</x:v>
      </x:c>
      <x:c r="H131" s="305" t="str">
        <x:v>Current approved artefact; named owner and reviewer; effective date/version; explicit coverage of CAP-LAW054 Reg. 9A; documented gate and exception route.</x:v>
      </x:c>
      <x:c r="I131" s="305" t="str">
        <x:v>Continuous; event-based investigation</x:v>
      </x:c>
      <x:c r="J131" s="305" t="str">
        <x:v>Insider-trading compliance system, depository/trading data and controlled records repository</x:v>
      </x:c>
      <x:c r="K131" s="305" t="str">
        <x:v>Compliance Officer — Insider Trading / Market Conduct</x:v>
      </x:c>
      <x:c r="L131" s="305" t="str">
        <x:v>Applicable SEBI source, LODR preservation policy where in scope, Common Corporate Core retention schedule and litigation hold; apply the longest controlling period.</x:v>
      </x:c>
      <x:c r="M131" s="305" t="str">
        <x:v>Verify source system, date/time, preparer, approver, completeness, version, linkage to the population and external acknowledgement where applicable.</x:v>
      </x:c>
      <x:c r="N131" s="305" t="str">
        <x:v>Restricted — may contain personal, trading or unpublished information</x:v>
      </x:c>
      <x:c r="O131" s="305" t="str">
        <x:v>https://www.sebi.gov.in/legal/regulations/mar-2025/securities-and-exchange-board-of-india-prohibition-of-insider-trading-regulations-2015-last-amended-on-march-12-2025-_92672.html</x:v>
      </x:c>
      <x:c r="P131" s="305" t="str">
        <x:f>IF(COUNTIF('P3 Audit Procedures'!$A$5:$A$176,B131)=1,"YES","NO")</x:f>
        <x:v>YES</x:v>
      </x:c>
      <x:c r="Q131" s="305" t="str">
        <x:f>IF(COUNTIF('P2 Atomic Provisions'!$A$5:$A$176,C131)=1,"YES","NO")</x:f>
        <x:v>YES</x:v>
      </x:c>
      <x:c r="R131" s="305" t="str">
        <x:f>IF(COUNTIF($A$5:$A$348,A131)&gt;1,"DUPLICATE","")</x:f>
      </x:c>
      <x:c r="S131" s="305" t="str">
        <x:v>REQUIRED — NOT COLLECTED</x:v>
      </x:c>
    </x:row>
    <x:row r="132" ht="50" customHeight="1">
      <x:c r="A132" s="305" t="str">
        <x:v>CAP-LAW054|Reg. 9A|AP01|E02</x:v>
      </x:c>
      <x:c r="B132" s="305" t="str">
        <x:v>CAP-LAW054|Reg. 9A|AP01</x:v>
      </x:c>
      <x:c r="C132" s="305" t="str">
        <x:v>CAP-LAW054|Reg. 9A</x:v>
      </x:c>
      <x:c r="D132" s="305" t="str">
        <x:v>CAP-LAW054</x:v>
      </x:c>
      <x:c r="E132" s="305" t="str">
        <x:v>Reg. 9A</x:v>
      </x:c>
      <x:c r="F132" s="305" t="str">
        <x:v>Operating performance / outcome</x:v>
      </x:c>
      <x:c r="G132" s="305" t="str">
        <x:v>Structured digital database extracts, access logs, declarations, pre-clearances, trade/reconciliation data, alerts, investigations and statutory disclosures; demonstrate complete and timely performance of: Test controls, investigate leaks and report/escalate as required.</x:v>
      </x:c>
      <x:c r="H132" s="305" t="str">
        <x:v>Population reference; period/trigger; source inputs; approvals; timestamps; calculations where relevant; filed/delivered output; acknowledgement; exception and closure linkage.</x:v>
      </x:c>
      <x:c r="I132" s="305" t="str">
        <x:v>Continuous; event-based investigation</x:v>
      </x:c>
      <x:c r="J132" s="305" t="str">
        <x:v>Insider-trading compliance system, depository/trading data and controlled records repository</x:v>
      </x:c>
      <x:c r="K132" s="305" t="str">
        <x:v>Compliance Officer — Insider Trading / Market Conduct</x:v>
      </x:c>
      <x:c r="L132" s="305" t="str">
        <x:v>Applicable SEBI source, LODR preservation policy where in scope, Common Corporate Core retention schedule and litigation hold; apply the longest controlling period.</x:v>
      </x:c>
      <x:c r="M132" s="305" t="str">
        <x:v>Verify source system, date/time, preparer, approver, completeness, version, linkage to the population and external acknowledgement where applicable.</x:v>
      </x:c>
      <x:c r="N132" s="305" t="str">
        <x:v>Restricted — may contain personal, trading or unpublished information</x:v>
      </x:c>
      <x:c r="O132" s="305" t="str">
        <x:v>https://www.sebi.gov.in/legal/regulations/mar-2025/securities-and-exchange-board-of-india-prohibition-of-insider-trading-regulations-2015-last-amended-on-march-12-2025-_92672.html</x:v>
      </x:c>
      <x:c r="P132" s="305" t="str">
        <x:f>IF(COUNTIF('P3 Audit Procedures'!$A$5:$A$176,B132)=1,"YES","NO")</x:f>
        <x:v>YES</x:v>
      </x:c>
      <x:c r="Q132" s="305" t="str">
        <x:f>IF(COUNTIF('P2 Atomic Provisions'!$A$5:$A$176,C132)=1,"YES","NO")</x:f>
        <x:v>YES</x:v>
      </x:c>
      <x:c r="R132" s="305" t="str">
        <x:f>IF(COUNTIF($A$5:$A$348,A132)&gt;1,"DUPLICATE","")</x:f>
      </x:c>
      <x:c r="S132" s="305" t="str">
        <x:v>REQUIRED — NOT COLLECTED</x:v>
      </x:c>
    </x:row>
    <x:row r="133" ht="50" customHeight="1">
      <x:c r="A133" s="305" t="str">
        <x:v>P1-GAP001|PIT surveillance chapters|AP01|E01</x:v>
      </x:c>
      <x:c r="B133" s="305" t="str">
        <x:v>P1-GAP001|PIT surveillance chapters|AP01</x:v>
      </x:c>
      <x:c r="C133" s="305" t="str">
        <x:v>P1-GAP001|PIT surveillance chapters</x:v>
      </x:c>
      <x:c r="D133" s="305" t="str">
        <x:v>P1-GAP001</x:v>
      </x:c>
      <x:c r="E133" s="305" t="str">
        <x:v>PIT surveillance chapters</x:v>
      </x:c>
      <x:c r="F133" s="305" t="str">
        <x:v>Control design / applicability</x:v>
      </x:c>
      <x:c r="G133" s="305" t="str">
        <x:v>Board-approved code/policy, designated-person universe, restricted-list/trading-window controls, access matrix and investigation protocol; include evidence that the gate, duty holder, threshold/exemption and timing were assessed for this atomic requirement.</x:v>
      </x:c>
      <x:c r="H133" s="305" t="str">
        <x:v>Current approved artefact; named owner and reviewer; effective date/version; explicit coverage of P1-GAP001 PIT surveillance chapters; documented gate and exception route.</x:v>
      </x:c>
      <x:c r="I133" s="305" t="str">
        <x:v>Continuous / event-based</x:v>
      </x:c>
      <x:c r="J133" s="305" t="str">
        <x:v>Insider-trading compliance system, depository/trading data and controlled records repository</x:v>
      </x:c>
      <x:c r="K133" s="305" t="str">
        <x:v>Compliance Officer — Insider Trading / Market Conduct</x:v>
      </x:c>
      <x:c r="L133" s="305" t="str">
        <x:v>Applicable SEBI source, LODR preservation policy where in scope, Common Corporate Core retention schedule and litigation hold; apply the longest controlling period.</x:v>
      </x:c>
      <x:c r="M133" s="305" t="str">
        <x:v>Verify source system, date/time, preparer, approver, completeness, version, linkage to the population and external acknowledgement where applicable.</x:v>
      </x:c>
      <x:c r="N133" s="305" t="str">
        <x:v>Restricted — may contain personal, trading or unpublished information</x:v>
      </x:c>
      <x:c r="O133" s="305" t="str">
        <x:v>https://www.sebi.gov.in/legal/master-circulars/may-2026/master-circular-on-surveillance-of-securities-market_101473.html</x:v>
      </x:c>
      <x:c r="P133" s="305" t="str">
        <x:f>IF(COUNTIF('P3 Audit Procedures'!$A$5:$A$176,B133)=1,"YES","NO")</x:f>
        <x:v>YES</x:v>
      </x:c>
      <x:c r="Q133" s="305" t="str">
        <x:f>IF(COUNTIF('P2 Atomic Provisions'!$A$5:$A$176,C133)=1,"YES","NO")</x:f>
        <x:v>YES</x:v>
      </x:c>
      <x:c r="R133" s="305" t="str">
        <x:f>IF(COUNTIF($A$5:$A$348,A133)&gt;1,"DUPLICATE","")</x:f>
      </x:c>
      <x:c r="S133" s="305" t="str">
        <x:v>REQUIRED — NOT COLLECTED</x:v>
      </x:c>
    </x:row>
    <x:row r="134" ht="50" customHeight="1">
      <x:c r="A134" s="305" t="str">
        <x:v>P1-GAP001|PIT surveillance chapters|AP01|E02</x:v>
      </x:c>
      <x:c r="B134" s="305" t="str">
        <x:v>P1-GAP001|PIT surveillance chapters|AP01</x:v>
      </x:c>
      <x:c r="C134" s="305" t="str">
        <x:v>P1-GAP001|PIT surveillance chapters</x:v>
      </x:c>
      <x:c r="D134" s="305" t="str">
        <x:v>P1-GAP001</x:v>
      </x:c>
      <x:c r="E134" s="305" t="str">
        <x:v>PIT surveillance chapters</x:v>
      </x:c>
      <x:c r="F134" s="305" t="str">
        <x:v>Operating performance / outcome</x:v>
      </x:c>
      <x:c r="G134" s="305" t="str">
        <x:v>Structured digital database extracts, access logs, declarations, pre-clearances, trade/reconciliation data, alerts, investigations and statutory disclosures; demonstrate complete and timely performance of: Maintain accurate identifiers and reconcile system restrictions/exceptions.</x:v>
      </x:c>
      <x:c r="H134" s="305" t="str">
        <x:v>Population reference; period/trigger; source inputs; approvals; timestamps; calculations where relevant; filed/delivered output; acknowledgement; exception and closure linkage.</x:v>
      </x:c>
      <x:c r="I134" s="305" t="str">
        <x:v>Continuous / event-based</x:v>
      </x:c>
      <x:c r="J134" s="305" t="str">
        <x:v>Insider-trading compliance system, depository/trading data and controlled records repository</x:v>
      </x:c>
      <x:c r="K134" s="305" t="str">
        <x:v>Compliance Officer — Insider Trading / Market Conduct</x:v>
      </x:c>
      <x:c r="L134" s="305" t="str">
        <x:v>Applicable SEBI source, LODR preservation policy where in scope, Common Corporate Core retention schedule and litigation hold; apply the longest controlling period.</x:v>
      </x:c>
      <x:c r="M134" s="305" t="str">
        <x:v>Verify source system, date/time, preparer, approver, completeness, version, linkage to the population and external acknowledgement where applicable.</x:v>
      </x:c>
      <x:c r="N134" s="305" t="str">
        <x:v>Restricted — may contain personal, trading or unpublished information</x:v>
      </x:c>
      <x:c r="O134" s="305" t="str">
        <x:v>https://www.sebi.gov.in/legal/master-circulars/may-2026/master-circular-on-surveillance-of-securities-market_101473.html</x:v>
      </x:c>
      <x:c r="P134" s="305" t="str">
        <x:f>IF(COUNTIF('P3 Audit Procedures'!$A$5:$A$176,B134)=1,"YES","NO")</x:f>
        <x:v>YES</x:v>
      </x:c>
      <x:c r="Q134" s="305" t="str">
        <x:f>IF(COUNTIF('P2 Atomic Provisions'!$A$5:$A$176,C134)=1,"YES","NO")</x:f>
        <x:v>YES</x:v>
      </x:c>
      <x:c r="R134" s="305" t="str">
        <x:f>IF(COUNTIF($A$5:$A$348,A134)&gt;1,"DUPLICATE","")</x:f>
      </x:c>
      <x:c r="S134" s="305" t="str">
        <x:v>REQUIRED — NOT COLLECTED</x:v>
      </x:c>
    </x:row>
    <x:row r="135" ht="50" customHeight="1">
      <x:c r="A135" s="305" t="str">
        <x:v>CAP-LAW067|Reg. 3|AP01|E01</x:v>
      </x:c>
      <x:c r="B135" s="305" t="str">
        <x:v>CAP-LAW067|Reg. 3|AP01</x:v>
      </x:c>
      <x:c r="C135" s="305" t="str">
        <x:v>CAP-LAW067|Reg. 3</x:v>
      </x:c>
      <x:c r="D135" s="305" t="str">
        <x:v>CAP-LAW067</x:v>
      </x:c>
      <x:c r="E135" s="305" t="str">
        <x:v>Reg. 3</x:v>
      </x:c>
      <x:c r="F135" s="305" t="str">
        <x:v>Control design / applicability</x:v>
      </x:c>
      <x:c r="G135" s="305" t="str">
        <x:v>Board-approved code/policy, designated-person universe, restricted-list/trading-window controls, access matrix and investigation protocol; include evidence that the gate, duty holder, threshold/exemption and timing were assessed for this atomic requirement.</x:v>
      </x:c>
      <x:c r="H135" s="305" t="str">
        <x:v>Current approved artefact; named owner and reviewer; effective date/version; explicit coverage of CAP-LAW067 Reg. 3; documented gate and exception route.</x:v>
      </x:c>
      <x:c r="I135" s="305" t="str">
        <x:v>Continuous</x:v>
      </x:c>
      <x:c r="J135" s="305" t="str">
        <x:v>Insider-trading compliance system, depository/trading data and controlled records repository</x:v>
      </x:c>
      <x:c r="K135" s="305" t="str">
        <x:v>Compliance Officer — Insider Trading / Market Conduct</x:v>
      </x:c>
      <x:c r="L135" s="305" t="str">
        <x:v>Applicable SEBI source, LODR preservation policy where in scope, Common Corporate Core retention schedule and litigation hold; apply the longest controlling period.</x:v>
      </x:c>
      <x:c r="M135" s="305" t="str">
        <x:v>Verify source system, date/time, preparer, approver, completeness, version, linkage to the population and external acknowledgement where applicable.</x:v>
      </x:c>
      <x:c r="N135" s="305" t="str">
        <x:v>Confidential until authorised disclosure; retain access trail</x:v>
      </x:c>
      <x:c r="O135" s="305" t="str">
        <x:v>https://www.sebi.gov.in/legal/regulations/dec-2025/securities-and-exchange-board-of-india-prohibition-of-fraudulent-and-unfair-trade-practices-relating-to-securities-market-regulations-2003-last-amended-on-december-05-2025-_98694.html</x:v>
      </x:c>
      <x:c r="P135" s="305" t="str">
        <x:f>IF(COUNTIF('P3 Audit Procedures'!$A$5:$A$176,B135)=1,"YES","NO")</x:f>
        <x:v>YES</x:v>
      </x:c>
      <x:c r="Q135" s="305" t="str">
        <x:f>IF(COUNTIF('P2 Atomic Provisions'!$A$5:$A$176,C135)=1,"YES","NO")</x:f>
        <x:v>YES</x:v>
      </x:c>
      <x:c r="R135" s="305" t="str">
        <x:f>IF(COUNTIF($A$5:$A$348,A135)&gt;1,"DUPLICATE","")</x:f>
      </x:c>
      <x:c r="S135" s="305" t="str">
        <x:v>REQUIRED — NOT COLLECTED</x:v>
      </x:c>
    </x:row>
    <x:row r="136" ht="50" customHeight="1">
      <x:c r="A136" s="305" t="str">
        <x:v>CAP-LAW067|Reg. 3|AP01|E02</x:v>
      </x:c>
      <x:c r="B136" s="305" t="str">
        <x:v>CAP-LAW067|Reg. 3|AP01</x:v>
      </x:c>
      <x:c r="C136" s="305" t="str">
        <x:v>CAP-LAW067|Reg. 3</x:v>
      </x:c>
      <x:c r="D136" s="305" t="str">
        <x:v>CAP-LAW067</x:v>
      </x:c>
      <x:c r="E136" s="305" t="str">
        <x:v>Reg. 3</x:v>
      </x:c>
      <x:c r="F136" s="305" t="str">
        <x:v>Operating performance / outcome</x:v>
      </x:c>
      <x:c r="G136" s="305" t="str">
        <x:v>Structured digital database extracts, access logs, declarations, pre-clearances, trade/reconciliation data, alerts, investigations and statutory disclosures; demonstrate complete and timely performance of: Subject market transactions and disclosures to fraud/manipulation review.</x:v>
      </x:c>
      <x:c r="H136" s="305" t="str">
        <x:v>Population reference; period/trigger; source inputs; approvals; timestamps; calculations where relevant; filed/delivered output; acknowledgement; exception and closure linkage.</x:v>
      </x:c>
      <x:c r="I136" s="305" t="str">
        <x:v>Continuous</x:v>
      </x:c>
      <x:c r="J136" s="305" t="str">
        <x:v>Insider-trading compliance system, depository/trading data and controlled records repository</x:v>
      </x:c>
      <x:c r="K136" s="305" t="str">
        <x:v>Compliance Officer — Insider Trading / Market Conduct</x:v>
      </x:c>
      <x:c r="L136" s="305" t="str">
        <x:v>Applicable SEBI source, LODR preservation policy where in scope, Common Corporate Core retention schedule and litigation hold; apply the longest controlling period.</x:v>
      </x:c>
      <x:c r="M136" s="305" t="str">
        <x:v>Verify source system, date/time, preparer, approver, completeness, version, linkage to the population and external acknowledgement where applicable.</x:v>
      </x:c>
      <x:c r="N136" s="305" t="str">
        <x:v>Confidential until authorised disclosure; retain access trail</x:v>
      </x:c>
      <x:c r="O136" s="305" t="str">
        <x:v>https://www.sebi.gov.in/legal/regulations/dec-2025/securities-and-exchange-board-of-india-prohibition-of-fraudulent-and-unfair-trade-practices-relating-to-securities-market-regulations-2003-last-amended-on-december-05-2025-_98694.html</x:v>
      </x:c>
      <x:c r="P136" s="305" t="str">
        <x:f>IF(COUNTIF('P3 Audit Procedures'!$A$5:$A$176,B136)=1,"YES","NO")</x:f>
        <x:v>YES</x:v>
      </x:c>
      <x:c r="Q136" s="305" t="str">
        <x:f>IF(COUNTIF('P2 Atomic Provisions'!$A$5:$A$176,C136)=1,"YES","NO")</x:f>
        <x:v>YES</x:v>
      </x:c>
      <x:c r="R136" s="305" t="str">
        <x:f>IF(COUNTIF($A$5:$A$348,A136)&gt;1,"DUPLICATE","")</x:f>
      </x:c>
      <x:c r="S136" s="305" t="str">
        <x:v>REQUIRED — NOT COLLECTED</x:v>
      </x:c>
    </x:row>
    <x:row r="137" ht="50" customHeight="1">
      <x:c r="A137" s="305" t="str">
        <x:v>CAP-LAW067|Reg. 4|AP01|E01</x:v>
      </x:c>
      <x:c r="B137" s="305" t="str">
        <x:v>CAP-LAW067|Reg. 4|AP01</x:v>
      </x:c>
      <x:c r="C137" s="305" t="str">
        <x:v>CAP-LAW067|Reg. 4</x:v>
      </x:c>
      <x:c r="D137" s="305" t="str">
        <x:v>CAP-LAW067</x:v>
      </x:c>
      <x:c r="E137" s="305" t="str">
        <x:v>Reg. 4</x:v>
      </x:c>
      <x:c r="F137" s="305" t="str">
        <x:v>Control design / applicability</x:v>
      </x:c>
      <x:c r="G137" s="305" t="str">
        <x:v>Board-approved code/policy, designated-person universe, restricted-list/trading-window controls, access matrix and investigation protocol; include evidence that the gate, duty holder, threshold/exemption and timing were assessed for this atomic requirement.</x:v>
      </x:c>
      <x:c r="H137" s="305" t="str">
        <x:v>Current approved artefact; named owner and reviewer; effective date/version; explicit coverage of CAP-LAW067 Reg. 4; documented gate and exception route.</x:v>
      </x:c>
      <x:c r="I137" s="305" t="str">
        <x:v>Continuous</x:v>
      </x:c>
      <x:c r="J137" s="305" t="str">
        <x:v>Insider-trading compliance system, depository/trading data and controlled records repository</x:v>
      </x:c>
      <x:c r="K137" s="305" t="str">
        <x:v>Compliance Officer — Insider Trading / Market Conduct</x:v>
      </x:c>
      <x:c r="L137" s="305" t="str">
        <x:v>Applicable SEBI source, LODR preservation policy where in scope, Common Corporate Core retention schedule and litigation hold; apply the longest controlling period.</x:v>
      </x:c>
      <x:c r="M137" s="305" t="str">
        <x:v>Verify source system, date/time, preparer, approver, completeness, version, linkage to the population and external acknowledgement where applicable.</x:v>
      </x:c>
      <x:c r="N137" s="305" t="str">
        <x:v>Confidential until authorised disclosure; retain access trail</x:v>
      </x:c>
      <x:c r="O137" s="305" t="str">
        <x:v>https://www.sebi.gov.in/legal/regulations/dec-2025/securities-and-exchange-board-of-india-prohibition-of-fraudulent-and-unfair-trade-practices-relating-to-securities-market-regulations-2003-last-amended-on-december-05-2025-_98694.html</x:v>
      </x:c>
      <x:c r="P137" s="305" t="str">
        <x:f>IF(COUNTIF('P3 Audit Procedures'!$A$5:$A$176,B137)=1,"YES","NO")</x:f>
        <x:v>YES</x:v>
      </x:c>
      <x:c r="Q137" s="305" t="str">
        <x:f>IF(COUNTIF('P2 Atomic Provisions'!$A$5:$A$176,C137)=1,"YES","NO")</x:f>
        <x:v>YES</x:v>
      </x:c>
      <x:c r="R137" s="305" t="str">
        <x:f>IF(COUNTIF($A$5:$A$348,A137)&gt;1,"DUPLICATE","")</x:f>
      </x:c>
      <x:c r="S137" s="305" t="str">
        <x:v>REQUIRED — NOT COLLECTED</x:v>
      </x:c>
    </x:row>
    <x:row r="138" ht="50" customHeight="1">
      <x:c r="A138" s="305" t="str">
        <x:v>CAP-LAW067|Reg. 4|AP01|E02</x:v>
      </x:c>
      <x:c r="B138" s="305" t="str">
        <x:v>CAP-LAW067|Reg. 4|AP01</x:v>
      </x:c>
      <x:c r="C138" s="305" t="str">
        <x:v>CAP-LAW067|Reg. 4</x:v>
      </x:c>
      <x:c r="D138" s="305" t="str">
        <x:v>CAP-LAW067</x:v>
      </x:c>
      <x:c r="E138" s="305" t="str">
        <x:v>Reg. 4</x:v>
      </x:c>
      <x:c r="F138" s="305" t="str">
        <x:v>Operating performance / outcome</x:v>
      </x:c>
      <x:c r="G138" s="305" t="str">
        <x:v>Structured digital database extracts, access logs, declarations, pre-clearances, trade/reconciliation data, alerts, investigations and statutory disclosures; demonstrate complete and timely performance of: Escalate suspicious practices and preserve transaction rationale/evidence.</x:v>
      </x:c>
      <x:c r="H138" s="305" t="str">
        <x:v>Population reference; period/trigger; source inputs; approvals; timestamps; calculations where relevant; filed/delivered output; acknowledgement; exception and closure linkage.</x:v>
      </x:c>
      <x:c r="I138" s="305" t="str">
        <x:v>Continuous</x:v>
      </x:c>
      <x:c r="J138" s="305" t="str">
        <x:v>Insider-trading compliance system, depository/trading data and controlled records repository</x:v>
      </x:c>
      <x:c r="K138" s="305" t="str">
        <x:v>Compliance Officer — Insider Trading / Market Conduct</x:v>
      </x:c>
      <x:c r="L138" s="305" t="str">
        <x:v>Applicable SEBI source, LODR preservation policy where in scope, Common Corporate Core retention schedule and litigation hold; apply the longest controlling period.</x:v>
      </x:c>
      <x:c r="M138" s="305" t="str">
        <x:v>Verify source system, date/time, preparer, approver, completeness, version, linkage to the population and external acknowledgement where applicable.</x:v>
      </x:c>
      <x:c r="N138" s="305" t="str">
        <x:v>Confidential until authorised disclosure; retain access trail</x:v>
      </x:c>
      <x:c r="O138" s="305" t="str">
        <x:v>https://www.sebi.gov.in/legal/regulations/dec-2025/securities-and-exchange-board-of-india-prohibition-of-fraudulent-and-unfair-trade-practices-relating-to-securities-market-regulations-2003-last-amended-on-december-05-2025-_98694.html</x:v>
      </x:c>
      <x:c r="P138" s="305" t="str">
        <x:f>IF(COUNTIF('P3 Audit Procedures'!$A$5:$A$176,B138)=1,"YES","NO")</x:f>
        <x:v>YES</x:v>
      </x:c>
      <x:c r="Q138" s="305" t="str">
        <x:f>IF(COUNTIF('P2 Atomic Provisions'!$A$5:$A$176,C138)=1,"YES","NO")</x:f>
        <x:v>YES</x:v>
      </x:c>
      <x:c r="R138" s="305" t="str">
        <x:f>IF(COUNTIF($A$5:$A$348,A138)&gt;1,"DUPLICATE","")</x:f>
      </x:c>
      <x:c r="S138" s="305" t="str">
        <x:v>REQUIRED — NOT COLLECTED</x:v>
      </x:c>
    </x:row>
    <x:row r="139" ht="50" customHeight="1">
      <x:c r="A139" s="305" t="str">
        <x:v>CAP-LAW060|Reg. 26(2)|AP01|E01</x:v>
      </x:c>
      <x:c r="B139" s="305" t="str">
        <x:v>CAP-LAW060|Reg. 26(2)|AP01</x:v>
      </x:c>
      <x:c r="C139" s="305" t="str">
        <x:v>CAP-LAW060|Reg. 26(2)</x:v>
      </x:c>
      <x:c r="D139" s="305" t="str">
        <x:v>CAP-LAW060</x:v>
      </x:c>
      <x:c r="E139" s="305" t="str">
        <x:v>Reg. 26(2)</x:v>
      </x:c>
      <x:c r="F139" s="305" t="str">
        <x:v>Control design / applicability</x:v>
      </x:c>
      <x:c r="G139" s="305" t="str">
        <x:v>Transaction-specific legal and applicability memorandum, approval matrix, adviser checklist, timetable and responsibility plan; include evidence that the gate, duty holder, threshold/exemption and timing were assessed for this atomic requirement.</x:v>
      </x:c>
      <x:c r="H139" s="305" t="str">
        <x:v>Current approved artefact; named owner and reviewer; effective date/version; explicit coverage of CAP-LAW060 Reg. 26(2); documented gate and exception route.</x:v>
      </x:c>
      <x:c r="I139" s="305" t="str">
        <x:v>During offer period</x:v>
      </x:c>
      <x:c r="J139" s="305" t="str">
        <x:v>Transaction data room, stock-exchange/SEBI filing portal and banking/depository records</x:v>
      </x:c>
      <x:c r="K139" s="305" t="str">
        <x:v>Company Secretary / Transaction Legal Lead</x:v>
      </x:c>
      <x:c r="L139" s="305" t="str">
        <x:v>Applicable SEBI source, LODR preservation policy where in scope, Common Corporate Core retention schedule and litigation hold; apply the longest controlling period.</x:v>
      </x:c>
      <x:c r="M139" s="305" t="str">
        <x:v>Verify source system, date/time, preparer, approver, completeness, version, linkage to the population and external acknowledgement where applicable.</x:v>
      </x:c>
      <x:c r="N139" s="305" t="str">
        <x:v>Restricted — may contain personal, trading or unpublished information</x:v>
      </x:c>
      <x:c r="O139" s="305" t="str">
        <x:v>https://www.sebi.gov.in/legal/regulations/dec-2025/securities-and-exchange-board-of-india-substantial-acquisition-of-shares-and-takeovers-regulations-2011-last-amended-on-december-5-2025-_98643.html</x:v>
      </x:c>
      <x:c r="P139" s="305" t="str">
        <x:f>IF(COUNTIF('P3 Audit Procedures'!$A$5:$A$176,B139)=1,"YES","NO")</x:f>
        <x:v>YES</x:v>
      </x:c>
      <x:c r="Q139" s="305" t="str">
        <x:f>IF(COUNTIF('P2 Atomic Provisions'!$A$5:$A$176,C139)=1,"YES","NO")</x:f>
        <x:v>YES</x:v>
      </x:c>
      <x:c r="R139" s="305" t="str">
        <x:f>IF(COUNTIF($A$5:$A$348,A139)&gt;1,"DUPLICATE","")</x:f>
      </x:c>
      <x:c r="S139" s="305" t="str">
        <x:v>REQUIRED — NOT COLLECTED</x:v>
      </x:c>
    </x:row>
    <x:row r="140" ht="50" customHeight="1">
      <x:c r="A140" s="305" t="str">
        <x:v>CAP-LAW060|Reg. 26(2)|AP01|E02</x:v>
      </x:c>
      <x:c r="B140" s="305" t="str">
        <x:v>CAP-LAW060|Reg. 26(2)|AP01</x:v>
      </x:c>
      <x:c r="C140" s="305" t="str">
        <x:v>CAP-LAW060|Reg. 26(2)</x:v>
      </x:c>
      <x:c r="D140" s="305" t="str">
        <x:v>CAP-LAW060</x:v>
      </x:c>
      <x:c r="E140" s="305" t="str">
        <x:v>Reg. 26(2)</x:v>
      </x:c>
      <x:c r="F140" s="305" t="str">
        <x:v>Operating performance / outcome</x:v>
      </x:c>
      <x:c r="G140" s="305" t="str">
        <x:v>Board/shareholder approvals, offer or scheme documents, announcements, filings, escrow/bank records, tender/allotment results and closure reports; demonstrate complete and timely performance of: Freeze covered actions or obtain required approval before proceeding.</x:v>
      </x:c>
      <x:c r="H140" s="305" t="str">
        <x:v>Population reference; period/trigger; source inputs; approvals; timestamps; calculations where relevant; filed/delivered output; acknowledgement; exception and closure linkage.</x:v>
      </x:c>
      <x:c r="I140" s="305" t="str">
        <x:v>During offer period</x:v>
      </x:c>
      <x:c r="J140" s="305" t="str">
        <x:v>Transaction data room, stock-exchange/SEBI filing portal and banking/depository records</x:v>
      </x:c>
      <x:c r="K140" s="305" t="str">
        <x:v>Company Secretary / Transaction Legal Lead</x:v>
      </x:c>
      <x:c r="L140" s="305" t="str">
        <x:v>Applicable SEBI source, LODR preservation policy where in scope, Common Corporate Core retention schedule and litigation hold; apply the longest controlling period.</x:v>
      </x:c>
      <x:c r="M140" s="305" t="str">
        <x:v>Verify source system, date/time, preparer, approver, completeness, version, linkage to the population and external acknowledgement where applicable.</x:v>
      </x:c>
      <x:c r="N140" s="305" t="str">
        <x:v>Restricted — may contain personal, trading or unpublished information</x:v>
      </x:c>
      <x:c r="O140" s="305" t="str">
        <x:v>https://www.sebi.gov.in/legal/regulations/dec-2025/securities-and-exchange-board-of-india-substantial-acquisition-of-shares-and-takeovers-regulations-2011-last-amended-on-december-5-2025-_98643.html</x:v>
      </x:c>
      <x:c r="P140" s="305" t="str">
        <x:f>IF(COUNTIF('P3 Audit Procedures'!$A$5:$A$176,B140)=1,"YES","NO")</x:f>
        <x:v>YES</x:v>
      </x:c>
      <x:c r="Q140" s="305" t="str">
        <x:f>IF(COUNTIF('P2 Atomic Provisions'!$A$5:$A$176,C140)=1,"YES","NO")</x:f>
        <x:v>YES</x:v>
      </x:c>
      <x:c r="R140" s="305" t="str">
        <x:f>IF(COUNTIF($A$5:$A$348,A140)&gt;1,"DUPLICATE","")</x:f>
      </x:c>
      <x:c r="S140" s="305" t="str">
        <x:v>REQUIRED — NOT COLLECTED</x:v>
      </x:c>
    </x:row>
    <x:row r="141" ht="50" customHeight="1">
      <x:c r="A141" s="305" t="str">
        <x:v>CAP-LAW060|Reg. 26(4)|AP01|E01</x:v>
      </x:c>
      <x:c r="B141" s="305" t="str">
        <x:v>CAP-LAW060|Reg. 26(4)|AP01</x:v>
      </x:c>
      <x:c r="C141" s="305" t="str">
        <x:v>CAP-LAW060|Reg. 26(4)</x:v>
      </x:c>
      <x:c r="D141" s="305" t="str">
        <x:v>CAP-LAW060</x:v>
      </x:c>
      <x:c r="E141" s="305" t="str">
        <x:v>Reg. 26(4)</x:v>
      </x:c>
      <x:c r="F141" s="305" t="str">
        <x:v>Control design / applicability</x:v>
      </x:c>
      <x:c r="G141" s="305" t="str">
        <x:v>Transaction-specific legal and applicability memorandum, approval matrix, adviser checklist, timetable and responsibility plan; include evidence that the gate, duty holder, threshold/exemption and timing were assessed for this atomic requirement.</x:v>
      </x:c>
      <x:c r="H141" s="305" t="str">
        <x:v>Current approved artefact; named owner and reviewer; effective date/version; explicit coverage of CAP-LAW060 Reg. 26(4); documented gate and exception route.</x:v>
      </x:c>
      <x:c r="I141" s="305" t="str">
        <x:v>During offer timetable</x:v>
      </x:c>
      <x:c r="J141" s="305" t="str">
        <x:v>Transaction data room, stock-exchange/SEBI filing portal and banking/depository records</x:v>
      </x:c>
      <x:c r="K141" s="305" t="str">
        <x:v>Company Secretary / Transaction Legal Lead</x:v>
      </x:c>
      <x:c r="L141" s="305" t="str">
        <x:v>Applicable SEBI source, LODR preservation policy where in scope, Common Corporate Core retention schedule and litigation hold; apply the longest controlling period.</x:v>
      </x:c>
      <x:c r="M141" s="305" t="str">
        <x:v>Verify source system, date/time, preparer, approver, completeness, version, linkage to the population and external acknowledgement where applicable.</x:v>
      </x:c>
      <x:c r="N141" s="305" t="str">
        <x:v>Confidential until authorised disclosure; retain access trail</x:v>
      </x:c>
      <x:c r="O141" s="305" t="str">
        <x:v>https://www.sebi.gov.in/legal/regulations/dec-2025/securities-and-exchange-board-of-india-substantial-acquisition-of-shares-and-takeovers-regulations-2011-last-amended-on-december-5-2025-_98643.html</x:v>
      </x:c>
      <x:c r="P141" s="305" t="str">
        <x:f>IF(COUNTIF('P3 Audit Procedures'!$A$5:$A$176,B141)=1,"YES","NO")</x:f>
        <x:v>YES</x:v>
      </x:c>
      <x:c r="Q141" s="305" t="str">
        <x:f>IF(COUNTIF('P2 Atomic Provisions'!$A$5:$A$176,C141)=1,"YES","NO")</x:f>
        <x:v>YES</x:v>
      </x:c>
      <x:c r="R141" s="305" t="str">
        <x:f>IF(COUNTIF($A$5:$A$348,A141)&gt;1,"DUPLICATE","")</x:f>
      </x:c>
      <x:c r="S141" s="305" t="str">
        <x:v>REQUIRED — NOT COLLECTED</x:v>
      </x:c>
    </x:row>
    <x:row r="142" ht="50" customHeight="1">
      <x:c r="A142" s="305" t="str">
        <x:v>CAP-LAW060|Reg. 26(4)|AP01|E02</x:v>
      </x:c>
      <x:c r="B142" s="305" t="str">
        <x:v>CAP-LAW060|Reg. 26(4)|AP01</x:v>
      </x:c>
      <x:c r="C142" s="305" t="str">
        <x:v>CAP-LAW060|Reg. 26(4)</x:v>
      </x:c>
      <x:c r="D142" s="305" t="str">
        <x:v>CAP-LAW060</x:v>
      </x:c>
      <x:c r="E142" s="305" t="str">
        <x:v>Reg. 26(4)</x:v>
      </x:c>
      <x:c r="F142" s="305" t="str">
        <x:v>Operating performance / outcome</x:v>
      </x:c>
      <x:c r="G142" s="305" t="str">
        <x:v>Board/shareholder approvals, offer or scheme documents, announcements, filings, escrow/bank records, tender/allotment results and closure reports; demonstrate complete and timely performance of: Screen corporate-action calendar against the tender period.</x:v>
      </x:c>
      <x:c r="H142" s="305" t="str">
        <x:v>Population reference; period/trigger; source inputs; approvals; timestamps; calculations where relevant; filed/delivered output; acknowledgement; exception and closure linkage.</x:v>
      </x:c>
      <x:c r="I142" s="305" t="str">
        <x:v>During offer timetable</x:v>
      </x:c>
      <x:c r="J142" s="305" t="str">
        <x:v>Transaction data room, stock-exchange/SEBI filing portal and banking/depository records</x:v>
      </x:c>
      <x:c r="K142" s="305" t="str">
        <x:v>Company Secretary / Transaction Legal Lead</x:v>
      </x:c>
      <x:c r="L142" s="305" t="str">
        <x:v>Applicable SEBI source, LODR preservation policy where in scope, Common Corporate Core retention schedule and litigation hold; apply the longest controlling period.</x:v>
      </x:c>
      <x:c r="M142" s="305" t="str">
        <x:v>Verify source system, date/time, preparer, approver, completeness, version, linkage to the population and external acknowledgement where applicable.</x:v>
      </x:c>
      <x:c r="N142" s="305" t="str">
        <x:v>Confidential until authorised disclosure; retain access trail</x:v>
      </x:c>
      <x:c r="O142" s="305" t="str">
        <x:v>https://www.sebi.gov.in/legal/regulations/dec-2025/securities-and-exchange-board-of-india-substantial-acquisition-of-shares-and-takeovers-regulations-2011-last-amended-on-december-5-2025-_98643.html</x:v>
      </x:c>
      <x:c r="P142" s="305" t="str">
        <x:f>IF(COUNTIF('P3 Audit Procedures'!$A$5:$A$176,B142)=1,"YES","NO")</x:f>
        <x:v>YES</x:v>
      </x:c>
      <x:c r="Q142" s="305" t="str">
        <x:f>IF(COUNTIF('P2 Atomic Provisions'!$A$5:$A$176,C142)=1,"YES","NO")</x:f>
        <x:v>YES</x:v>
      </x:c>
      <x:c r="R142" s="305" t="str">
        <x:f>IF(COUNTIF($A$5:$A$348,A142)&gt;1,"DUPLICATE","")</x:f>
      </x:c>
      <x:c r="S142" s="305" t="str">
        <x:v>REQUIRED — NOT COLLECTED</x:v>
      </x:c>
    </x:row>
    <x:row r="143" ht="50" customHeight="1">
      <x:c r="A143" s="305" t="str">
        <x:v>CAP-LAW060|Reg. 26(6)|AP01|E01</x:v>
      </x:c>
      <x:c r="B143" s="305" t="str">
        <x:v>CAP-LAW060|Reg. 26(6)|AP01</x:v>
      </x:c>
      <x:c r="C143" s="305" t="str">
        <x:v>CAP-LAW060|Reg. 26(6)</x:v>
      </x:c>
      <x:c r="D143" s="305" t="str">
        <x:v>CAP-LAW060</x:v>
      </x:c>
      <x:c r="E143" s="305" t="str">
        <x:v>Reg. 26(6)</x:v>
      </x:c>
      <x:c r="F143" s="305" t="str">
        <x:v>Control design / applicability</x:v>
      </x:c>
      <x:c r="G143" s="305" t="str">
        <x:v>Transaction-specific legal and applicability memorandum, approval matrix, adviser checklist, timetable and responsibility plan; include evidence that the gate, duty holder, threshold/exemption and timing were assessed for this atomic requirement.</x:v>
      </x:c>
      <x:c r="H143" s="305" t="str">
        <x:v>Current approved artefact; named owner and reviewer; effective date/version; explicit coverage of CAP-LAW060 Reg. 26(6); documented gate and exception route.</x:v>
      </x:c>
      <x:c r="I143" s="305" t="str">
        <x:v>Within two working days of request/identified date as applicable</x:v>
      </x:c>
      <x:c r="J143" s="305" t="str">
        <x:v>Transaction data room, stock-exchange/SEBI filing portal and banking/depository records</x:v>
      </x:c>
      <x:c r="K143" s="305" t="str">
        <x:v>Company Secretary / Transaction Legal Lead</x:v>
      </x:c>
      <x:c r="L143" s="305" t="str">
        <x:v>Applicable SEBI source, LODR preservation policy where in scope, Common Corporate Core retention schedule and litigation hold; apply the longest controlling period.</x:v>
      </x:c>
      <x:c r="M143" s="305" t="str">
        <x:v>Verify source system, date/time, preparer, approver, completeness, version, linkage to the population and external acknowledgement where applicable.</x:v>
      </x:c>
      <x:c r="N143" s="305" t="str">
        <x:v>Restricted — may contain personal, trading or unpublished information</x:v>
      </x:c>
      <x:c r="O143" s="305" t="str">
        <x:v>https://www.sebi.gov.in/legal/regulations/dec-2025/securities-and-exchange-board-of-india-substantial-acquisition-of-shares-and-takeovers-regulations-2011-last-amended-on-december-5-2025-_98643.html</x:v>
      </x:c>
      <x:c r="P143" s="305" t="str">
        <x:f>IF(COUNTIF('P3 Audit Procedures'!$A$5:$A$176,B143)=1,"YES","NO")</x:f>
        <x:v>YES</x:v>
      </x:c>
      <x:c r="Q143" s="305" t="str">
        <x:f>IF(COUNTIF('P2 Atomic Provisions'!$A$5:$A$176,C143)=1,"YES","NO")</x:f>
        <x:v>YES</x:v>
      </x:c>
      <x:c r="R143" s="305" t="str">
        <x:f>IF(COUNTIF($A$5:$A$348,A143)&gt;1,"DUPLICATE","")</x:f>
      </x:c>
      <x:c r="S143" s="305" t="str">
        <x:v>REQUIRED — NOT COLLECTED</x:v>
      </x:c>
    </x:row>
    <x:row r="144" ht="50" customHeight="1">
      <x:c r="A144" s="305" t="str">
        <x:v>CAP-LAW060|Reg. 26(6)|AP01|E02</x:v>
      </x:c>
      <x:c r="B144" s="305" t="str">
        <x:v>CAP-LAW060|Reg. 26(6)|AP01</x:v>
      </x:c>
      <x:c r="C144" s="305" t="str">
        <x:v>CAP-LAW060|Reg. 26(6)</x:v>
      </x:c>
      <x:c r="D144" s="305" t="str">
        <x:v>CAP-LAW060</x:v>
      </x:c>
      <x:c r="E144" s="305" t="str">
        <x:v>Reg. 26(6)</x:v>
      </x:c>
      <x:c r="F144" s="305" t="str">
        <x:v>Operating performance / outcome</x:v>
      </x:c>
      <x:c r="G144" s="305" t="str">
        <x:v>Board/shareholder approvals, offer or scheme documents, announcements, filings, escrow/bank records, tender/allotment results and closure reports; demonstrate complete and timely performance of: Extract, validate and securely provide the shareholder list.</x:v>
      </x:c>
      <x:c r="H144" s="305" t="str">
        <x:v>Population reference; period/trigger; source inputs; approvals; timestamps; calculations where relevant; filed/delivered output; acknowledgement; exception and closure linkage.</x:v>
      </x:c>
      <x:c r="I144" s="305" t="str">
        <x:v>Within two working days of request/identified date as applicable</x:v>
      </x:c>
      <x:c r="J144" s="305" t="str">
        <x:v>Transaction data room, stock-exchange/SEBI filing portal and banking/depository records</x:v>
      </x:c>
      <x:c r="K144" s="305" t="str">
        <x:v>Company Secretary / Transaction Legal Lead</x:v>
      </x:c>
      <x:c r="L144" s="305" t="str">
        <x:v>Applicable SEBI source, LODR preservation policy where in scope, Common Corporate Core retention schedule and litigation hold; apply the longest controlling period.</x:v>
      </x:c>
      <x:c r="M144" s="305" t="str">
        <x:v>Verify source system, date/time, preparer, approver, completeness, version, linkage to the population and external acknowledgement where applicable.</x:v>
      </x:c>
      <x:c r="N144" s="305" t="str">
        <x:v>Restricted — may contain personal, trading or unpublished information</x:v>
      </x:c>
      <x:c r="O144" s="305" t="str">
        <x:v>https://www.sebi.gov.in/legal/regulations/dec-2025/securities-and-exchange-board-of-india-substantial-acquisition-of-shares-and-takeovers-regulations-2011-last-amended-on-december-5-2025-_98643.html</x:v>
      </x:c>
      <x:c r="P144" s="305" t="str">
        <x:f>IF(COUNTIF('P3 Audit Procedures'!$A$5:$A$176,B144)=1,"YES","NO")</x:f>
        <x:v>YES</x:v>
      </x:c>
      <x:c r="Q144" s="305" t="str">
        <x:f>IF(COUNTIF('P2 Atomic Provisions'!$A$5:$A$176,C144)=1,"YES","NO")</x:f>
        <x:v>YES</x:v>
      </x:c>
      <x:c r="R144" s="305" t="str">
        <x:f>IF(COUNTIF($A$5:$A$348,A144)&gt;1,"DUPLICATE","")</x:f>
      </x:c>
      <x:c r="S144" s="305" t="str">
        <x:v>REQUIRED — NOT COLLECTED</x:v>
      </x:c>
    </x:row>
    <x:row r="145" ht="50" customHeight="1">
      <x:c r="A145" s="305" t="str">
        <x:v>CAP-LAW060|Reg. 26(6A)|AP01|E01</x:v>
      </x:c>
      <x:c r="B145" s="305" t="str">
        <x:v>CAP-LAW060|Reg. 26(6A)|AP01</x:v>
      </x:c>
      <x:c r="C145" s="305" t="str">
        <x:v>CAP-LAW060|Reg. 26(6A)</x:v>
      </x:c>
      <x:c r="D145" s="305" t="str">
        <x:v>CAP-LAW060</x:v>
      </x:c>
      <x:c r="E145" s="305" t="str">
        <x:v>Reg. 26(6A)</x:v>
      </x:c>
      <x:c r="F145" s="305" t="str">
        <x:v>Control design / applicability</x:v>
      </x:c>
      <x:c r="G145" s="305" t="str">
        <x:v>Transaction-specific legal and applicability memorandum, approval matrix, adviser checklist, timetable and responsibility plan; include evidence that the gate, duty holder, threshold/exemption and timing were assessed for this atomic requirement.</x:v>
      </x:c>
      <x:c r="H145" s="305" t="str">
        <x:v>Current approved artefact; named owner and reviewer; effective date/version; explicit coverage of CAP-LAW060 Reg. 26(6A); documented gate and exception route.</x:v>
      </x:c>
      <x:c r="I145" s="305" t="str">
        <x:v>Promptly for the offer</x:v>
      </x:c>
      <x:c r="J145" s="305" t="str">
        <x:v>Transaction data room, stock-exchange/SEBI filing portal and banking/depository records</x:v>
      </x:c>
      <x:c r="K145" s="305" t="str">
        <x:v>Company Secretary / Transaction Legal Lead</x:v>
      </x:c>
      <x:c r="L145" s="305" t="str">
        <x:v>Applicable SEBI source, LODR preservation policy where in scope, Common Corporate Core retention schedule and litigation hold; apply the longest controlling period.</x:v>
      </x:c>
      <x:c r="M145" s="305" t="str">
        <x:v>Verify source system, date/time, preparer, approver, completeness, version, linkage to the population and external acknowledgement where applicable.</x:v>
      </x:c>
      <x:c r="N145" s="305" t="str">
        <x:v>Confidential until authorised disclosure; retain access trail</x:v>
      </x:c>
      <x:c r="O145" s="305" t="str">
        <x:v>https://www.sebi.gov.in/legal/regulations/dec-2025/securities-and-exchange-board-of-india-substantial-acquisition-of-shares-and-takeovers-regulations-2011-last-amended-on-december-5-2025-_98643.html</x:v>
      </x:c>
      <x:c r="P145" s="305" t="str">
        <x:f>IF(COUNTIF('P3 Audit Procedures'!$A$5:$A$176,B145)=1,"YES","NO")</x:f>
        <x:v>YES</x:v>
      </x:c>
      <x:c r="Q145" s="305" t="str">
        <x:f>IF(COUNTIF('P2 Atomic Provisions'!$A$5:$A$176,C145)=1,"YES","NO")</x:f>
        <x:v>YES</x:v>
      </x:c>
      <x:c r="R145" s="305" t="str">
        <x:f>IF(COUNTIF($A$5:$A$348,A145)&gt;1,"DUPLICATE","")</x:f>
      </x:c>
      <x:c r="S145" s="305" t="str">
        <x:v>REQUIRED — NOT COLLECTED</x:v>
      </x:c>
    </x:row>
    <x:row r="146" ht="50" customHeight="1">
      <x:c r="A146" s="305" t="str">
        <x:v>CAP-LAW060|Reg. 26(6A)|AP01|E02</x:v>
      </x:c>
      <x:c r="B146" s="305" t="str">
        <x:v>CAP-LAW060|Reg. 26(6A)|AP01</x:v>
      </x:c>
      <x:c r="C146" s="305" t="str">
        <x:v>CAP-LAW060|Reg. 26(6A)</x:v>
      </x:c>
      <x:c r="D146" s="305" t="str">
        <x:v>CAP-LAW060</x:v>
      </x:c>
      <x:c r="E146" s="305" t="str">
        <x:v>Reg. 26(6A)</x:v>
      </x:c>
      <x:c r="F146" s="305" t="str">
        <x:v>Operating performance / outcome</x:v>
      </x:c>
      <x:c r="G146" s="305" t="str">
        <x:v>Board/shareholder approvals, offer or scheme documents, announcements, filings, escrow/bank records, tender/allotment results and closure reports; demonstrate complete and timely performance of: Approve committee constitution and document independence.</x:v>
      </x:c>
      <x:c r="H146" s="305" t="str">
        <x:v>Population reference; period/trigger; source inputs; approvals; timestamps; calculations where relevant; filed/delivered output; acknowledgement; exception and closure linkage.</x:v>
      </x:c>
      <x:c r="I146" s="305" t="str">
        <x:v>Promptly for the offer</x:v>
      </x:c>
      <x:c r="J146" s="305" t="str">
        <x:v>Transaction data room, stock-exchange/SEBI filing portal and banking/depository records</x:v>
      </x:c>
      <x:c r="K146" s="305" t="str">
        <x:v>Company Secretary / Transaction Legal Lead</x:v>
      </x:c>
      <x:c r="L146" s="305" t="str">
        <x:v>Applicable SEBI source, LODR preservation policy where in scope, Common Corporate Core retention schedule and litigation hold; apply the longest controlling period.</x:v>
      </x:c>
      <x:c r="M146" s="305" t="str">
        <x:v>Verify source system, date/time, preparer, approver, completeness, version, linkage to the population and external acknowledgement where applicable.</x:v>
      </x:c>
      <x:c r="N146" s="305" t="str">
        <x:v>Confidential until authorised disclosure; retain access trail</x:v>
      </x:c>
      <x:c r="O146" s="305" t="str">
        <x:v>https://www.sebi.gov.in/legal/regulations/dec-2025/securities-and-exchange-board-of-india-substantial-acquisition-of-shares-and-takeovers-regulations-2011-last-amended-on-december-5-2025-_98643.html</x:v>
      </x:c>
      <x:c r="P146" s="305" t="str">
        <x:f>IF(COUNTIF('P3 Audit Procedures'!$A$5:$A$176,B146)=1,"YES","NO")</x:f>
        <x:v>YES</x:v>
      </x:c>
      <x:c r="Q146" s="305" t="str">
        <x:f>IF(COUNTIF('P2 Atomic Provisions'!$A$5:$A$176,C146)=1,"YES","NO")</x:f>
        <x:v>YES</x:v>
      </x:c>
      <x:c r="R146" s="305" t="str">
        <x:f>IF(COUNTIF($A$5:$A$348,A146)&gt;1,"DUPLICATE","")</x:f>
      </x:c>
      <x:c r="S146" s="305" t="str">
        <x:v>REQUIRED — NOT COLLECTED</x:v>
      </x:c>
    </x:row>
    <x:row r="147" ht="50" customHeight="1">
      <x:c r="A147" s="305" t="str">
        <x:v>CAP-LAW060|Reg. 26(7)|AP01|E01</x:v>
      </x:c>
      <x:c r="B147" s="305" t="str">
        <x:v>CAP-LAW060|Reg. 26(7)|AP01</x:v>
      </x:c>
      <x:c r="C147" s="305" t="str">
        <x:v>CAP-LAW060|Reg. 26(7)</x:v>
      </x:c>
      <x:c r="D147" s="305" t="str">
        <x:v>CAP-LAW060</x:v>
      </x:c>
      <x:c r="E147" s="305" t="str">
        <x:v>Reg. 26(7)</x:v>
      </x:c>
      <x:c r="F147" s="305" t="str">
        <x:v>Control design / applicability</x:v>
      </x:c>
      <x:c r="G147" s="305" t="str">
        <x:v>Transaction-specific legal and applicability memorandum, approval matrix, adviser checklist, timetable and responsibility plan; include evidence that the gate, duty holder, threshold/exemption and timing were assessed for this atomic requirement.</x:v>
      </x:c>
      <x:c r="H147" s="305" t="str">
        <x:v>Current approved artefact; named owner and reviewer; effective date/version; explicit coverage of CAP-LAW060 Reg. 26(7); documented gate and exception route.</x:v>
      </x:c>
      <x:c r="I147" s="305" t="str">
        <x:v>At least two working days before tendering period begins</x:v>
      </x:c>
      <x:c r="J147" s="305" t="str">
        <x:v>Transaction data room, stock-exchange/SEBI filing portal and banking/depository records</x:v>
      </x:c>
      <x:c r="K147" s="305" t="str">
        <x:v>Company Secretary / Transaction Legal Lead</x:v>
      </x:c>
      <x:c r="L147" s="305" t="str">
        <x:v>Applicable SEBI source, LODR preservation policy where in scope, Common Corporate Core retention schedule and litigation hold; apply the longest controlling period.</x:v>
      </x:c>
      <x:c r="M147" s="305" t="str">
        <x:v>Verify source system, date/time, preparer, approver, completeness, version, linkage to the population and external acknowledgement where applicable.</x:v>
      </x:c>
      <x:c r="N147" s="305" t="str">
        <x:v>Confidential until authorised disclosure; retain access trail</x:v>
      </x:c>
      <x:c r="O147" s="305" t="str">
        <x:v>https://www.sebi.gov.in/legal/regulations/dec-2025/securities-and-exchange-board-of-india-substantial-acquisition-of-shares-and-takeovers-regulations-2011-last-amended-on-december-5-2025-_98643.html</x:v>
      </x:c>
      <x:c r="P147" s="305" t="str">
        <x:f>IF(COUNTIF('P3 Audit Procedures'!$A$5:$A$176,B147)=1,"YES","NO")</x:f>
        <x:v>YES</x:v>
      </x:c>
      <x:c r="Q147" s="305" t="str">
        <x:f>IF(COUNTIF('P2 Atomic Provisions'!$A$5:$A$176,C147)=1,"YES","NO")</x:f>
        <x:v>YES</x:v>
      </x:c>
      <x:c r="R147" s="305" t="str">
        <x:f>IF(COUNTIF($A$5:$A$348,A147)&gt;1,"DUPLICATE","")</x:f>
      </x:c>
      <x:c r="S147" s="305" t="str">
        <x:v>REQUIRED — NOT COLLECTED</x:v>
      </x:c>
    </x:row>
    <x:row r="148" ht="50" customHeight="1">
      <x:c r="A148" s="305" t="str">
        <x:v>CAP-LAW060|Reg. 26(7)|AP01|E02</x:v>
      </x:c>
      <x:c r="B148" s="305" t="str">
        <x:v>CAP-LAW060|Reg. 26(7)|AP01</x:v>
      </x:c>
      <x:c r="C148" s="305" t="str">
        <x:v>CAP-LAW060|Reg. 26(7)</x:v>
      </x:c>
      <x:c r="D148" s="305" t="str">
        <x:v>CAP-LAW060</x:v>
      </x:c>
      <x:c r="E148" s="305" t="str">
        <x:v>Reg. 26(7)</x:v>
      </x:c>
      <x:c r="F148" s="305" t="str">
        <x:v>Operating performance / outcome</x:v>
      </x:c>
      <x:c r="G148" s="305" t="str">
        <x:v>Board/shareholder approvals, offer or scheme documents, announcements, filings, escrow/bank records, tender/allotment results and closure reports; demonstrate complete and timely performance of: Approve and publish recommendations and send to required recipients.</x:v>
      </x:c>
      <x:c r="H148" s="305" t="str">
        <x:v>Population reference; period/trigger; source inputs; approvals; timestamps; calculations where relevant; filed/delivered output; acknowledgement; exception and closure linkage.</x:v>
      </x:c>
      <x:c r="I148" s="305" t="str">
        <x:v>At least two working days before tendering period begins</x:v>
      </x:c>
      <x:c r="J148" s="305" t="str">
        <x:v>Transaction data room, stock-exchange/SEBI filing portal and banking/depository records</x:v>
      </x:c>
      <x:c r="K148" s="305" t="str">
        <x:v>Company Secretary / Transaction Legal Lead</x:v>
      </x:c>
      <x:c r="L148" s="305" t="str">
        <x:v>Applicable SEBI source, LODR preservation policy where in scope, Common Corporate Core retention schedule and litigation hold; apply the longest controlling period.</x:v>
      </x:c>
      <x:c r="M148" s="305" t="str">
        <x:v>Verify source system, date/time, preparer, approver, completeness, version, linkage to the population and external acknowledgement where applicable.</x:v>
      </x:c>
      <x:c r="N148" s="305" t="str">
        <x:v>Confidential until authorised disclosure; retain access trail</x:v>
      </x:c>
      <x:c r="O148" s="305" t="str">
        <x:v>https://www.sebi.gov.in/legal/regulations/dec-2025/securities-and-exchange-board-of-india-substantial-acquisition-of-shares-and-takeovers-regulations-2011-last-amended-on-december-5-2025-_98643.html</x:v>
      </x:c>
      <x:c r="P148" s="305" t="str">
        <x:f>IF(COUNTIF('P3 Audit Procedures'!$A$5:$A$176,B148)=1,"YES","NO")</x:f>
        <x:v>YES</x:v>
      </x:c>
      <x:c r="Q148" s="305" t="str">
        <x:f>IF(COUNTIF('P2 Atomic Provisions'!$A$5:$A$176,C148)=1,"YES","NO")</x:f>
        <x:v>YES</x:v>
      </x:c>
      <x:c r="R148" s="305" t="str">
        <x:f>IF(COUNTIF($A$5:$A$348,A148)&gt;1,"DUPLICATE","")</x:f>
      </x:c>
      <x:c r="S148" s="305" t="str">
        <x:v>REQUIRED — NOT COLLECTED</x:v>
      </x:c>
    </x:row>
    <x:row r="149" ht="50" customHeight="1">
      <x:c r="A149" s="305" t="str">
        <x:v>CAP-LAW060|Reg. 26(8)|AP01|E01</x:v>
      </x:c>
      <x:c r="B149" s="305" t="str">
        <x:v>CAP-LAW060|Reg. 26(8)|AP01</x:v>
      </x:c>
      <x:c r="C149" s="305" t="str">
        <x:v>CAP-LAW060|Reg. 26(8)</x:v>
      </x:c>
      <x:c r="D149" s="305" t="str">
        <x:v>CAP-LAW060</x:v>
      </x:c>
      <x:c r="E149" s="305" t="str">
        <x:v>Reg. 26(8)</x:v>
      </x:c>
      <x:c r="F149" s="305" t="str">
        <x:v>Control design / applicability</x:v>
      </x:c>
      <x:c r="G149" s="305" t="str">
        <x:v>Transaction-specific legal and applicability memorandum, approval matrix, adviser checklist, timetable and responsibility plan; include evidence that the gate, duty holder, threshold/exemption and timing were assessed for this atomic requirement.</x:v>
      </x:c>
      <x:c r="H149" s="305" t="str">
        <x:v>Current approved artefact; named owner and reviewer; effective date/version; explicit coverage of CAP-LAW060 Reg. 26(8); documented gate and exception route.</x:v>
      </x:c>
      <x:c r="I149" s="305" t="str">
        <x:v>During offer processing</x:v>
      </x:c>
      <x:c r="J149" s="305" t="str">
        <x:v>Transaction data room, stock-exchange/SEBI filing portal and banking/depository records</x:v>
      </x:c>
      <x:c r="K149" s="305" t="str">
        <x:v>Company Secretary / Transaction Legal Lead</x:v>
      </x:c>
      <x:c r="L149" s="305" t="str">
        <x:v>Applicable SEBI source, LODR preservation policy where in scope, Common Corporate Core retention schedule and litigation hold; apply the longest controlling period.</x:v>
      </x:c>
      <x:c r="M149" s="305" t="str">
        <x:v>Verify source system, date/time, preparer, approver, completeness, version, linkage to the population and external acknowledgement where applicable.</x:v>
      </x:c>
      <x:c r="N149" s="305" t="str">
        <x:v>Confidential until authorised disclosure; retain access trail</x:v>
      </x:c>
      <x:c r="O149" s="305" t="str">
        <x:v>https://www.sebi.gov.in/legal/regulations/dec-2025/securities-and-exchange-board-of-india-substantial-acquisition-of-shares-and-takeovers-regulations-2011-last-amended-on-december-5-2025-_98643.html</x:v>
      </x:c>
      <x:c r="P149" s="305" t="str">
        <x:f>IF(COUNTIF('P3 Audit Procedures'!$A$5:$A$176,B149)=1,"YES","NO")</x:f>
        <x:v>YES</x:v>
      </x:c>
      <x:c r="Q149" s="305" t="str">
        <x:f>IF(COUNTIF('P2 Atomic Provisions'!$A$5:$A$176,C149)=1,"YES","NO")</x:f>
        <x:v>YES</x:v>
      </x:c>
      <x:c r="R149" s="305" t="str">
        <x:f>IF(COUNTIF($A$5:$A$348,A149)&gt;1,"DUPLICATE","")</x:f>
      </x:c>
      <x:c r="S149" s="305" t="str">
        <x:v>REQUIRED — NOT COLLECTED</x:v>
      </x:c>
    </x:row>
    <x:row r="150" ht="50" customHeight="1">
      <x:c r="A150" s="305" t="str">
        <x:v>CAP-LAW060|Reg. 26(8)|AP01|E02</x:v>
      </x:c>
      <x:c r="B150" s="305" t="str">
        <x:v>CAP-LAW060|Reg. 26(8)|AP01</x:v>
      </x:c>
      <x:c r="C150" s="305" t="str">
        <x:v>CAP-LAW060|Reg. 26(8)</x:v>
      </x:c>
      <x:c r="D150" s="305" t="str">
        <x:v>CAP-LAW060</x:v>
      </x:c>
      <x:c r="E150" s="305" t="str">
        <x:v>Reg. 26(8)</x:v>
      </x:c>
      <x:c r="F150" s="305" t="str">
        <x:v>Operating performance / outcome</x:v>
      </x:c>
      <x:c r="G150" s="305" t="str">
        <x:v>Board/shareholder approvals, offer or scheme documents, announcements, filings, escrow/bank records, tender/allotment results and closure reports; demonstrate complete and timely performance of: Provide records and support verification without delay.</x:v>
      </x:c>
      <x:c r="H150" s="305" t="str">
        <x:v>Population reference; period/trigger; source inputs; approvals; timestamps; calculations where relevant; filed/delivered output; acknowledgement; exception and closure linkage.</x:v>
      </x:c>
      <x:c r="I150" s="305" t="str">
        <x:v>During offer processing</x:v>
      </x:c>
      <x:c r="J150" s="305" t="str">
        <x:v>Transaction data room, stock-exchange/SEBI filing portal and banking/depository records</x:v>
      </x:c>
      <x:c r="K150" s="305" t="str">
        <x:v>Company Secretary / Transaction Legal Lead</x:v>
      </x:c>
      <x:c r="L150" s="305" t="str">
        <x:v>Applicable SEBI source, LODR preservation policy where in scope, Common Corporate Core retention schedule and litigation hold; apply the longest controlling period.</x:v>
      </x:c>
      <x:c r="M150" s="305" t="str">
        <x:v>Verify source system, date/time, preparer, approver, completeness, version, linkage to the population and external acknowledgement where applicable.</x:v>
      </x:c>
      <x:c r="N150" s="305" t="str">
        <x:v>Confidential until authorised disclosure; retain access trail</x:v>
      </x:c>
      <x:c r="O150" s="305" t="str">
        <x:v>https://www.sebi.gov.in/legal/regulations/dec-2025/securities-and-exchange-board-of-india-substantial-acquisition-of-shares-and-takeovers-regulations-2011-last-amended-on-december-5-2025-_98643.html</x:v>
      </x:c>
      <x:c r="P150" s="305" t="str">
        <x:f>IF(COUNTIF('P3 Audit Procedures'!$A$5:$A$176,B150)=1,"YES","NO")</x:f>
        <x:v>YES</x:v>
      </x:c>
      <x:c r="Q150" s="305" t="str">
        <x:f>IF(COUNTIF('P2 Atomic Provisions'!$A$5:$A$176,C150)=1,"YES","NO")</x:f>
        <x:v>YES</x:v>
      </x:c>
      <x:c r="R150" s="305" t="str">
        <x:f>IF(COUNTIF($A$5:$A$348,A150)&gt;1,"DUPLICATE","")</x:f>
      </x:c>
      <x:c r="S150" s="305" t="str">
        <x:v>REQUIRED — NOT COLLECTED</x:v>
      </x:c>
    </x:row>
    <x:row r="151" ht="50" customHeight="1">
      <x:c r="A151" s="305" t="str">
        <x:v>CAP-LAW060|Reg. 26(9)|AP01|E01</x:v>
      </x:c>
      <x:c r="B151" s="305" t="str">
        <x:v>CAP-LAW060|Reg. 26(9)|AP01</x:v>
      </x:c>
      <x:c r="C151" s="305" t="str">
        <x:v>CAP-LAW060|Reg. 26(9)</x:v>
      </x:c>
      <x:c r="D151" s="305" t="str">
        <x:v>CAP-LAW060</x:v>
      </x:c>
      <x:c r="E151" s="305" t="str">
        <x:v>Reg. 26(9)</x:v>
      </x:c>
      <x:c r="F151" s="305" t="str">
        <x:v>Control design / applicability</x:v>
      </x:c>
      <x:c r="G151" s="305" t="str">
        <x:v>Transaction-specific legal and applicability memorandum, approval matrix, adviser checklist, timetable and responsibility plan; include evidence that the gate, duty holder, threshold/exemption and timing were assessed for this atomic requirement.</x:v>
      </x:c>
      <x:c r="H151" s="305" t="str">
        <x:v>Current approved artefact; named owner and reviewer; effective date/version; explicit coverage of CAP-LAW060 Reg. 26(9); documented gate and exception route.</x:v>
      </x:c>
      <x:c r="I151" s="305" t="str">
        <x:v>Throughout competing-offer process</x:v>
      </x:c>
      <x:c r="J151" s="305" t="str">
        <x:v>Transaction data room, stock-exchange/SEBI filing portal and banking/depository records</x:v>
      </x:c>
      <x:c r="K151" s="305" t="str">
        <x:v>Company Secretary / Transaction Legal Lead</x:v>
      </x:c>
      <x:c r="L151" s="305" t="str">
        <x:v>Applicable SEBI source, LODR preservation policy where in scope, Common Corporate Core retention schedule and litigation hold; apply the longest controlling period.</x:v>
      </x:c>
      <x:c r="M151" s="305" t="str">
        <x:v>Verify source system, date/time, preparer, approver, completeness, version, linkage to the population and external acknowledgement where applicable.</x:v>
      </x:c>
      <x:c r="N151" s="305" t="str">
        <x:v>Confidential until authorised disclosure; retain access trail</x:v>
      </x:c>
      <x:c r="O151" s="305" t="str">
        <x:v>https://www.sebi.gov.in/legal/regulations/dec-2025/securities-and-exchange-board-of-india-substantial-acquisition-of-shares-and-takeovers-regulations-2011-last-amended-on-december-5-2025-_98643.html</x:v>
      </x:c>
      <x:c r="P151" s="305" t="str">
        <x:f>IF(COUNTIF('P3 Audit Procedures'!$A$5:$A$176,B151)=1,"YES","NO")</x:f>
        <x:v>YES</x:v>
      </x:c>
      <x:c r="Q151" s="305" t="str">
        <x:f>IF(COUNTIF('P2 Atomic Provisions'!$A$5:$A$176,C151)=1,"YES","NO")</x:f>
        <x:v>YES</x:v>
      </x:c>
      <x:c r="R151" s="305" t="str">
        <x:f>IF(COUNTIF($A$5:$A$348,A151)&gt;1,"DUPLICATE","")</x:f>
      </x:c>
      <x:c r="S151" s="305" t="str">
        <x:v>REQUIRED — NOT COLLECTED</x:v>
      </x:c>
    </x:row>
    <x:row r="152" ht="50" customHeight="1">
      <x:c r="A152" s="305" t="str">
        <x:v>CAP-LAW060|Reg. 26(9)|AP01|E02</x:v>
      </x:c>
      <x:c r="B152" s="305" t="str">
        <x:v>CAP-LAW060|Reg. 26(9)|AP01</x:v>
      </x:c>
      <x:c r="C152" s="305" t="str">
        <x:v>CAP-LAW060|Reg. 26(9)</x:v>
      </x:c>
      <x:c r="D152" s="305" t="str">
        <x:v>CAP-LAW060</x:v>
      </x:c>
      <x:c r="E152" s="305" t="str">
        <x:v>Reg. 26(9)</x:v>
      </x:c>
      <x:c r="F152" s="305" t="str">
        <x:v>Operating performance / outcome</x:v>
      </x:c>
      <x:c r="G152" s="305" t="str">
        <x:v>Board/shareholder approvals, offer or scheme documents, announcements, filings, escrow/bank records, tender/allotment results and closure reports; demonstrate complete and timely performance of: Maintain an information log and equal-access control.</x:v>
      </x:c>
      <x:c r="H152" s="305" t="str">
        <x:v>Population reference; period/trigger; source inputs; approvals; timestamps; calculations where relevant; filed/delivered output; acknowledgement; exception and closure linkage.</x:v>
      </x:c>
      <x:c r="I152" s="305" t="str">
        <x:v>Throughout competing-offer process</x:v>
      </x:c>
      <x:c r="J152" s="305" t="str">
        <x:v>Transaction data room, stock-exchange/SEBI filing portal and banking/depository records</x:v>
      </x:c>
      <x:c r="K152" s="305" t="str">
        <x:v>Company Secretary / Transaction Legal Lead</x:v>
      </x:c>
      <x:c r="L152" s="305" t="str">
        <x:v>Applicable SEBI source, LODR preservation policy where in scope, Common Corporate Core retention schedule and litigation hold; apply the longest controlling period.</x:v>
      </x:c>
      <x:c r="M152" s="305" t="str">
        <x:v>Verify source system, date/time, preparer, approver, completeness, version, linkage to the population and external acknowledgement where applicable.</x:v>
      </x:c>
      <x:c r="N152" s="305" t="str">
        <x:v>Confidential until authorised disclosure; retain access trail</x:v>
      </x:c>
      <x:c r="O152" s="305" t="str">
        <x:v>https://www.sebi.gov.in/legal/regulations/dec-2025/securities-and-exchange-board-of-india-substantial-acquisition-of-shares-and-takeovers-regulations-2011-last-amended-on-december-5-2025-_98643.html</x:v>
      </x:c>
      <x:c r="P152" s="305" t="str">
        <x:f>IF(COUNTIF('P3 Audit Procedures'!$A$5:$A$176,B152)=1,"YES","NO")</x:f>
        <x:v>YES</x:v>
      </x:c>
      <x:c r="Q152" s="305" t="str">
        <x:f>IF(COUNTIF('P2 Atomic Provisions'!$A$5:$A$176,C152)=1,"YES","NO")</x:f>
        <x:v>YES</x:v>
      </x:c>
      <x:c r="R152" s="305" t="str">
        <x:f>IF(COUNTIF($A$5:$A$348,A152)&gt;1,"DUPLICATE","")</x:f>
      </x:c>
      <x:c r="S152" s="305" t="str">
        <x:v>REQUIRED — NOT COLLECTED</x:v>
      </x:c>
    </x:row>
    <x:row r="153" ht="50" customHeight="1">
      <x:c r="A153" s="305" t="str">
        <x:v>CAP-LAW060|Reg. 26(10)|AP01|E01</x:v>
      </x:c>
      <x:c r="B153" s="305" t="str">
        <x:v>CAP-LAW060|Reg. 26(10)|AP01</x:v>
      </x:c>
      <x:c r="C153" s="305" t="str">
        <x:v>CAP-LAW060|Reg. 26(10)</x:v>
      </x:c>
      <x:c r="D153" s="305" t="str">
        <x:v>CAP-LAW060</x:v>
      </x:c>
      <x:c r="E153" s="305" t="str">
        <x:v>Reg. 26(10)</x:v>
      </x:c>
      <x:c r="F153" s="305" t="str">
        <x:v>Control design / applicability</x:v>
      </x:c>
      <x:c r="G153" s="305" t="str">
        <x:v>Approved investor-service SOP, service-level matrix, issuer/RTA responsibility matrix and current forms/checklists; include evidence that the gate, duty holder, threshold/exemption and timing were assessed for this atomic requirement.</x:v>
      </x:c>
      <x:c r="H153" s="305" t="str">
        <x:v>Current approved artefact; named owner and reviewer; effective date/version; explicit coverage of CAP-LAW060 Reg. 26(10); documented gate and exception route.</x:v>
      </x:c>
      <x:c r="I153" s="305" t="str">
        <x:v>Without delay</x:v>
      </x:c>
      <x:c r="J153" s="305" t="str">
        <x:v>Issuer/RTA service system, SCORES/ODR portal and depository interface</x:v>
      </x:c>
      <x:c r="K153" s="305" t="str">
        <x:v>Investor Services Head / RTA Relationship Owner</x:v>
      </x:c>
      <x:c r="L153" s="305" t="str">
        <x:v>Applicable SEBI source, LODR preservation policy where in scope, Common Corporate Core retention schedule and litigation hold; apply the longest controlling period.</x:v>
      </x:c>
      <x:c r="M153" s="305" t="str">
        <x:v>Verify source system, date/time, preparer, approver, completeness, version, linkage to the population and external acknowledgement where applicable.</x:v>
      </x:c>
      <x:c r="N153" s="305" t="str">
        <x:v>Confidential until authorised disclosure; retain access trail</x:v>
      </x:c>
      <x:c r="O153" s="305" t="str">
        <x:v>https://www.sebi.gov.in/legal/regulations/dec-2025/securities-and-exchange-board-of-india-substantial-acquisition-of-shares-and-takeovers-regulations-2011-last-amended-on-december-5-2025-_98643.html</x:v>
      </x:c>
      <x:c r="P153" s="305" t="str">
        <x:f>IF(COUNTIF('P3 Audit Procedures'!$A$5:$A$176,B153)=1,"YES","NO")</x:f>
        <x:v>YES</x:v>
      </x:c>
      <x:c r="Q153" s="305" t="str">
        <x:f>IF(COUNTIF('P2 Atomic Provisions'!$A$5:$A$176,C153)=1,"YES","NO")</x:f>
        <x:v>YES</x:v>
      </x:c>
      <x:c r="R153" s="305" t="str">
        <x:f>IF(COUNTIF($A$5:$A$348,A153)&gt;1,"DUPLICATE","")</x:f>
      </x:c>
      <x:c r="S153" s="305" t="str">
        <x:v>REQUIRED — NOT COLLECTED</x:v>
      </x:c>
    </x:row>
    <x:row r="154" ht="50" customHeight="1">
      <x:c r="A154" s="305" t="str">
        <x:v>CAP-LAW060|Reg. 26(10)|AP01|E02</x:v>
      </x:c>
      <x:c r="B154" s="305" t="str">
        <x:v>CAP-LAW060|Reg. 26(10)|AP01</x:v>
      </x:c>
      <x:c r="C154" s="305" t="str">
        <x:v>CAP-LAW060|Reg. 26(10)</x:v>
      </x:c>
      <x:c r="D154" s="305" t="str">
        <x:v>CAP-LAW060</x:v>
      </x:c>
      <x:c r="E154" s="305" t="str">
        <x:v>Reg. 26(10)</x:v>
      </x:c>
      <x:c r="F154" s="305" t="str">
        <x:v>Operating performance / outcome</x:v>
      </x:c>
      <x:c r="G154" s="305" t="str">
        <x:v>Complete request/complaint register, case files, timestamps, deficiency and outcome communications, portal entries and closure acknowledgements; demonstrate complete and timely performance of: Monitor transfer queue and record any lawful hold.</x:v>
      </x:c>
      <x:c r="H154" s="305" t="str">
        <x:v>Population reference; period/trigger; source inputs; approvals; timestamps; calculations where relevant; filed/delivered output; acknowledgement; exception and closure linkage.</x:v>
      </x:c>
      <x:c r="I154" s="305" t="str">
        <x:v>Without delay</x:v>
      </x:c>
      <x:c r="J154" s="305" t="str">
        <x:v>Issuer/RTA service system, SCORES/ODR portal and depository interface</x:v>
      </x:c>
      <x:c r="K154" s="305" t="str">
        <x:v>Investor Services Head / RTA Relationship Owner</x:v>
      </x:c>
      <x:c r="L154" s="305" t="str">
        <x:v>Applicable SEBI source, LODR preservation policy where in scope, Common Corporate Core retention schedule and litigation hold; apply the longest controlling period.</x:v>
      </x:c>
      <x:c r="M154" s="305" t="str">
        <x:v>Verify source system, date/time, preparer, approver, completeness, version, linkage to the population and external acknowledgement where applicable.</x:v>
      </x:c>
      <x:c r="N154" s="305" t="str">
        <x:v>Confidential until authorised disclosure; retain access trail</x:v>
      </x:c>
      <x:c r="O154" s="305" t="str">
        <x:v>https://www.sebi.gov.in/legal/regulations/dec-2025/securities-and-exchange-board-of-india-substantial-acquisition-of-shares-and-takeovers-regulations-2011-last-amended-on-december-5-2025-_98643.html</x:v>
      </x:c>
      <x:c r="P154" s="305" t="str">
        <x:f>IF(COUNTIF('P3 Audit Procedures'!$A$5:$A$176,B154)=1,"YES","NO")</x:f>
        <x:v>YES</x:v>
      </x:c>
      <x:c r="Q154" s="305" t="str">
        <x:f>IF(COUNTIF('P2 Atomic Provisions'!$A$5:$A$176,C154)=1,"YES","NO")</x:f>
        <x:v>YES</x:v>
      </x:c>
      <x:c r="R154" s="305" t="str">
        <x:f>IF(COUNTIF($A$5:$A$348,A154)&gt;1,"DUPLICATE","")</x:f>
      </x:c>
      <x:c r="S154" s="305" t="str">
        <x:v>REQUIRED — NOT COLLECTED</x:v>
      </x:c>
    </x:row>
    <x:row r="155" ht="50" customHeight="1">
      <x:c r="A155" s="305" t="str">
        <x:v>CAP-LAW060|Reg. 29|AP01|E01</x:v>
      </x:c>
      <x:c r="B155" s="305" t="str">
        <x:v>CAP-LAW060|Reg. 29|AP01</x:v>
      </x:c>
      <x:c r="C155" s="305" t="str">
        <x:v>CAP-LAW060|Reg. 29</x:v>
      </x:c>
      <x:c r="D155" s="305" t="str">
        <x:v>CAP-LAW060</x:v>
      </x:c>
      <x:c r="E155" s="305" t="str">
        <x:v>Reg. 29</x:v>
      </x:c>
      <x:c r="F155" s="305" t="str">
        <x:v>Control design / applicability</x:v>
      </x:c>
      <x:c r="G155" s="305" t="str">
        <x:v>Transaction-specific legal and applicability memorandum, approval matrix, adviser checklist, timetable and responsibility plan; include evidence that the gate, duty holder, threshold/exemption and timing were assessed for this atomic requirement.</x:v>
      </x:c>
      <x:c r="H155" s="305" t="str">
        <x:v>Current approved artefact; named owner and reviewer; effective date/version; explicit coverage of CAP-LAW060 Reg. 29; documented gate and exception route.</x:v>
      </x:c>
      <x:c r="I155" s="305" t="str">
        <x:v>Event-based</x:v>
      </x:c>
      <x:c r="J155" s="305" t="str">
        <x:v>Transaction data room, stock-exchange/SEBI filing portal and banking/depository records</x:v>
      </x:c>
      <x:c r="K155" s="305" t="str">
        <x:v>Company Secretary / Transaction Legal Lead</x:v>
      </x:c>
      <x:c r="L155" s="305" t="str">
        <x:v>Applicable SEBI source, LODR preservation policy where in scope, Common Corporate Core retention schedule and litigation hold; apply the longest controlling period.</x:v>
      </x:c>
      <x:c r="M155" s="305" t="str">
        <x:v>Verify source system, date/time, preparer, approver, completeness, version, linkage to the population and external acknowledgement where applicable.</x:v>
      </x:c>
      <x:c r="N155" s="305" t="str">
        <x:v>Restricted — may contain personal, trading or unpublished information</x:v>
      </x:c>
      <x:c r="O155" s="305" t="str">
        <x:v>https://www.sebi.gov.in/legal/regulations/dec-2025/securities-and-exchange-board-of-india-substantial-acquisition-of-shares-and-takeovers-regulations-2011-last-amended-on-december-5-2025-_98643.html</x:v>
      </x:c>
      <x:c r="P155" s="305" t="str">
        <x:f>IF(COUNTIF('P3 Audit Procedures'!$A$5:$A$176,B155)=1,"YES","NO")</x:f>
        <x:v>YES</x:v>
      </x:c>
      <x:c r="Q155" s="305" t="str">
        <x:f>IF(COUNTIF('P2 Atomic Provisions'!$A$5:$A$176,C155)=1,"YES","NO")</x:f>
        <x:v>YES</x:v>
      </x:c>
      <x:c r="R155" s="305" t="str">
        <x:f>IF(COUNTIF($A$5:$A$348,A155)&gt;1,"DUPLICATE","")</x:f>
      </x:c>
      <x:c r="S155" s="305" t="str">
        <x:v>REQUIRED — NOT COLLECTED</x:v>
      </x:c>
    </x:row>
    <x:row r="156" ht="50" customHeight="1">
      <x:c r="A156" s="305" t="str">
        <x:v>CAP-LAW060|Reg. 29|AP01|E02</x:v>
      </x:c>
      <x:c r="B156" s="305" t="str">
        <x:v>CAP-LAW060|Reg. 29|AP01</x:v>
      </x:c>
      <x:c r="C156" s="305" t="str">
        <x:v>CAP-LAW060|Reg. 29</x:v>
      </x:c>
      <x:c r="D156" s="305" t="str">
        <x:v>CAP-LAW060</x:v>
      </x:c>
      <x:c r="E156" s="305" t="str">
        <x:v>Reg. 29</x:v>
      </x:c>
      <x:c r="F156" s="305" t="str">
        <x:v>Operating performance / outcome</x:v>
      </x:c>
      <x:c r="G156" s="305" t="str">
        <x:v>Board/shareholder approvals, offer or scheme documents, announcements, filings, escrow/bank records, tender/allotment results and closure reports; demonstrate complete and timely performance of: Determine duty holder, prepare disclosure and retain exchange/target receipt.</x:v>
      </x:c>
      <x:c r="H156" s="305" t="str">
        <x:v>Population reference; period/trigger; source inputs; approvals; timestamps; calculations where relevant; filed/delivered output; acknowledgement; exception and closure linkage.</x:v>
      </x:c>
      <x:c r="I156" s="305" t="str">
        <x:v>Event-based</x:v>
      </x:c>
      <x:c r="J156" s="305" t="str">
        <x:v>Transaction data room, stock-exchange/SEBI filing portal and banking/depository records</x:v>
      </x:c>
      <x:c r="K156" s="305" t="str">
        <x:v>Company Secretary / Transaction Legal Lead</x:v>
      </x:c>
      <x:c r="L156" s="305" t="str">
        <x:v>Applicable SEBI source, LODR preservation policy where in scope, Common Corporate Core retention schedule and litigation hold; apply the longest controlling period.</x:v>
      </x:c>
      <x:c r="M156" s="305" t="str">
        <x:v>Verify source system, date/time, preparer, approver, completeness, version, linkage to the population and external acknowledgement where applicable.</x:v>
      </x:c>
      <x:c r="N156" s="305" t="str">
        <x:v>Restricted — may contain personal, trading or unpublished information</x:v>
      </x:c>
      <x:c r="O156" s="305" t="str">
        <x:v>https://www.sebi.gov.in/legal/regulations/dec-2025/securities-and-exchange-board-of-india-substantial-acquisition-of-shares-and-takeovers-regulations-2011-last-amended-on-december-5-2025-_98643.html</x:v>
      </x:c>
      <x:c r="P156" s="305" t="str">
        <x:f>IF(COUNTIF('P3 Audit Procedures'!$A$5:$A$176,B156)=1,"YES","NO")</x:f>
        <x:v>YES</x:v>
      </x:c>
      <x:c r="Q156" s="305" t="str">
        <x:f>IF(COUNTIF('P2 Atomic Provisions'!$A$5:$A$176,C156)=1,"YES","NO")</x:f>
        <x:v>YES</x:v>
      </x:c>
      <x:c r="R156" s="305" t="str">
        <x:f>IF(COUNTIF($A$5:$A$348,A156)&gt;1,"DUPLICATE","")</x:f>
      </x:c>
      <x:c r="S156" s="305" t="str">
        <x:v>REQUIRED — NOT COLLECTED</x:v>
      </x:c>
    </x:row>
    <x:row r="157" ht="50" customHeight="1">
      <x:c r="A157" s="305" t="str">
        <x:v>CAP-LAW060|Reg. 31|AP01|E01</x:v>
      </x:c>
      <x:c r="B157" s="305" t="str">
        <x:v>CAP-LAW060|Reg. 31|AP01</x:v>
      </x:c>
      <x:c r="C157" s="305" t="str">
        <x:v>CAP-LAW060|Reg. 31</x:v>
      </x:c>
      <x:c r="D157" s="305" t="str">
        <x:v>CAP-LAW060</x:v>
      </x:c>
      <x:c r="E157" s="305" t="str">
        <x:v>Reg. 31</x:v>
      </x:c>
      <x:c r="F157" s="305" t="str">
        <x:v>Control design / applicability</x:v>
      </x:c>
      <x:c r="G157" s="305" t="str">
        <x:v>Transaction-specific legal and applicability memorandum, approval matrix, adviser checklist, timetable and responsibility plan; include evidence that the gate, duty holder, threshold/exemption and timing were assessed for this atomic requirement.</x:v>
      </x:c>
      <x:c r="H157" s="305" t="str">
        <x:v>Current approved artefact; named owner and reviewer; effective date/version; explicit coverage of CAP-LAW060 Reg. 31; documented gate and exception route.</x:v>
      </x:c>
      <x:c r="I157" s="305" t="str">
        <x:v>Event-based / annual as prescribed</x:v>
      </x:c>
      <x:c r="J157" s="305" t="str">
        <x:v>Transaction data room, stock-exchange/SEBI filing portal and banking/depository records</x:v>
      </x:c>
      <x:c r="K157" s="305" t="str">
        <x:v>Company Secretary / Transaction Legal Lead</x:v>
      </x:c>
      <x:c r="L157" s="305" t="str">
        <x:v>Applicable SEBI source, LODR preservation policy where in scope, Common Corporate Core retention schedule and litigation hold; apply the longest controlling period.</x:v>
      </x:c>
      <x:c r="M157" s="305" t="str">
        <x:v>Verify source system, date/time, preparer, approver, completeness, version, linkage to the population and external acknowledgement where applicable.</x:v>
      </x:c>
      <x:c r="N157" s="305" t="str">
        <x:v>Internal controlled record; public only after authorised filing/publication</x:v>
      </x:c>
      <x:c r="O157" s="305" t="str">
        <x:v>https://www.sebi.gov.in/legal/regulations/dec-2025/securities-and-exchange-board-of-india-substantial-acquisition-of-shares-and-takeovers-regulations-2011-last-amended-on-december-5-2025-_98643.html</x:v>
      </x:c>
      <x:c r="P157" s="305" t="str">
        <x:f>IF(COUNTIF('P3 Audit Procedures'!$A$5:$A$176,B157)=1,"YES","NO")</x:f>
        <x:v>YES</x:v>
      </x:c>
      <x:c r="Q157" s="305" t="str">
        <x:f>IF(COUNTIF('P2 Atomic Provisions'!$A$5:$A$176,C157)=1,"YES","NO")</x:f>
        <x:v>YES</x:v>
      </x:c>
      <x:c r="R157" s="305" t="str">
        <x:f>IF(COUNTIF($A$5:$A$348,A157)&gt;1,"DUPLICATE","")</x:f>
      </x:c>
      <x:c r="S157" s="305" t="str">
        <x:v>REQUIRED — NOT COLLECTED</x:v>
      </x:c>
    </x:row>
    <x:row r="158" ht="50" customHeight="1">
      <x:c r="A158" s="305" t="str">
        <x:v>CAP-LAW060|Reg. 31|AP01|E02</x:v>
      </x:c>
      <x:c r="B158" s="305" t="str">
        <x:v>CAP-LAW060|Reg. 31|AP01</x:v>
      </x:c>
      <x:c r="C158" s="305" t="str">
        <x:v>CAP-LAW060|Reg. 31</x:v>
      </x:c>
      <x:c r="D158" s="305" t="str">
        <x:v>CAP-LAW060</x:v>
      </x:c>
      <x:c r="E158" s="305" t="str">
        <x:v>Reg. 31</x:v>
      </x:c>
      <x:c r="F158" s="305" t="str">
        <x:v>Operating performance / outcome</x:v>
      </x:c>
      <x:c r="G158" s="305" t="str">
        <x:v>Board/shareholder approvals, offer or scheme documents, announcements, filings, escrow/bank records, tender/allotment results and closure reports; demonstrate complete and timely performance of: Capture promoter declarations and complete required filing/interface steps.</x:v>
      </x:c>
      <x:c r="H158" s="305" t="str">
        <x:v>Population reference; period/trigger; source inputs; approvals; timestamps; calculations where relevant; filed/delivered output; acknowledgement; exception and closure linkage.</x:v>
      </x:c>
      <x:c r="I158" s="305" t="str">
        <x:v>Event-based / annual as prescribed</x:v>
      </x:c>
      <x:c r="J158" s="305" t="str">
        <x:v>Transaction data room, stock-exchange/SEBI filing portal and banking/depository records</x:v>
      </x:c>
      <x:c r="K158" s="305" t="str">
        <x:v>Company Secretary / Transaction Legal Lead</x:v>
      </x:c>
      <x:c r="L158" s="305" t="str">
        <x:v>Applicable SEBI source, LODR preservation policy where in scope, Common Corporate Core retention schedule and litigation hold; apply the longest controlling period.</x:v>
      </x:c>
      <x:c r="M158" s="305" t="str">
        <x:v>Verify source system, date/time, preparer, approver, completeness, version, linkage to the population and external acknowledgement where applicable.</x:v>
      </x:c>
      <x:c r="N158" s="305" t="str">
        <x:v>Internal controlled record; public only after authorised filing/publication</x:v>
      </x:c>
      <x:c r="O158" s="305" t="str">
        <x:v>https://www.sebi.gov.in/legal/regulations/dec-2025/securities-and-exchange-board-of-india-substantial-acquisition-of-shares-and-takeovers-regulations-2011-last-amended-on-december-5-2025-_98643.html</x:v>
      </x:c>
      <x:c r="P158" s="305" t="str">
        <x:f>IF(COUNTIF('P3 Audit Procedures'!$A$5:$A$176,B158)=1,"YES","NO")</x:f>
        <x:v>YES</x:v>
      </x:c>
      <x:c r="Q158" s="305" t="str">
        <x:f>IF(COUNTIF('P2 Atomic Provisions'!$A$5:$A$176,C158)=1,"YES","NO")</x:f>
        <x:v>YES</x:v>
      </x:c>
      <x:c r="R158" s="305" t="str">
        <x:f>IF(COUNTIF($A$5:$A$348,A158)&gt;1,"DUPLICATE","")</x:f>
      </x:c>
      <x:c r="S158" s="305" t="str">
        <x:v>REQUIRED — NOT COLLECTED</x:v>
      </x:c>
    </x:row>
    <x:row r="159" ht="50" customHeight="1">
      <x:c r="A159" s="305" t="str">
        <x:v>CAP-LAW238|Reg. 10(7) online filing|AP01|E01</x:v>
      </x:c>
      <x:c r="B159" s="305" t="str">
        <x:v>CAP-LAW238|Reg. 10(7) online filing|AP01</x:v>
      </x:c>
      <x:c r="C159" s="305" t="str">
        <x:v>CAP-LAW238|Reg. 10(7) online filing</x:v>
      </x:c>
      <x:c r="D159" s="305" t="str">
        <x:v>CAP-LAW238</x:v>
      </x:c>
      <x:c r="E159" s="305" t="str">
        <x:v>Reg. 10(7) online filing</x:v>
      </x:c>
      <x:c r="F159" s="305" t="str">
        <x:v>Control design / applicability</x:v>
      </x:c>
      <x:c r="G159" s="305" t="str">
        <x:v>Transaction-specific legal and applicability memorandum, approval matrix, adviser checklist, timetable and responsibility plan; include evidence that the gate, duty holder, threshold/exemption and timing were assessed for this atomic requirement.</x:v>
      </x:c>
      <x:c r="H159" s="305" t="str">
        <x:v>Current approved artefact; named owner and reviewer; effective date/version; explicit coverage of CAP-LAW238 Reg. 10(7) online filing; documented gate and exception route.</x:v>
      </x:c>
      <x:c r="I159" s="305" t="str">
        <x:v>Within the statutory filing period</x:v>
      </x:c>
      <x:c r="J159" s="305" t="str">
        <x:v>Transaction data room, stock-exchange/SEBI filing portal and banking/depository records</x:v>
      </x:c>
      <x:c r="K159" s="305" t="str">
        <x:v>Company Secretary / Transaction Legal Lead</x:v>
      </x:c>
      <x:c r="L159" s="305" t="str">
        <x:v>Applicable SEBI source, LODR preservation policy where in scope, Common Corporate Core retention schedule and litigation hold; apply the longest controlling period.</x:v>
      </x:c>
      <x:c r="M159" s="305" t="str">
        <x:v>Verify source system, date/time, preparer, approver, completeness, version, linkage to the population and external acknowledgement where applicable.</x:v>
      </x:c>
      <x:c r="N159" s="305" t="str">
        <x:v>Internal controlled record; public only after authorised filing/publication</x:v>
      </x:c>
      <x:c r="O159" s="305" t="str">
        <x:v>https://www.sebi.gov.in/legal/circulars/mar-2025/online-filing-system-for-reports-filed-under-regulation-10-7-of-sebi-substantial-acquisition-of-shares-and-takeovers-regulations-2011_92791.html</x:v>
      </x:c>
      <x:c r="P159" s="305" t="str">
        <x:f>IF(COUNTIF('P3 Audit Procedures'!$A$5:$A$176,B159)=1,"YES","NO")</x:f>
        <x:v>YES</x:v>
      </x:c>
      <x:c r="Q159" s="305" t="str">
        <x:f>IF(COUNTIF('P2 Atomic Provisions'!$A$5:$A$176,C159)=1,"YES","NO")</x:f>
        <x:v>YES</x:v>
      </x:c>
      <x:c r="R159" s="305" t="str">
        <x:f>IF(COUNTIF($A$5:$A$348,A159)&gt;1,"DUPLICATE","")</x:f>
      </x:c>
      <x:c r="S159" s="305" t="str">
        <x:v>REQUIRED — NOT COLLECTED</x:v>
      </x:c>
    </x:row>
    <x:row r="160" ht="50" customHeight="1">
      <x:c r="A160" s="305" t="str">
        <x:v>CAP-LAW238|Reg. 10(7) online filing|AP01|E02</x:v>
      </x:c>
      <x:c r="B160" s="305" t="str">
        <x:v>CAP-LAW238|Reg. 10(7) online filing|AP01</x:v>
      </x:c>
      <x:c r="C160" s="305" t="str">
        <x:v>CAP-LAW238|Reg. 10(7) online filing</x:v>
      </x:c>
      <x:c r="D160" s="305" t="str">
        <x:v>CAP-LAW238</x:v>
      </x:c>
      <x:c r="E160" s="305" t="str">
        <x:v>Reg. 10(7) online filing</x:v>
      </x:c>
      <x:c r="F160" s="305" t="str">
        <x:v>Operating performance / outcome</x:v>
      </x:c>
      <x:c r="G160" s="305" t="str">
        <x:v>Board/shareholder approvals, offer or scheme documents, announcements, filings, escrow/bank records, tender/allotment results and closure reports; demonstrate complete and timely performance of: Submit electronically and retain payment/acknowledgement.</x:v>
      </x:c>
      <x:c r="H160" s="305" t="str">
        <x:v>Population reference; period/trigger; source inputs; approvals; timestamps; calculations where relevant; filed/delivered output; acknowledgement; exception and closure linkage.</x:v>
      </x:c>
      <x:c r="I160" s="305" t="str">
        <x:v>Within the statutory filing period</x:v>
      </x:c>
      <x:c r="J160" s="305" t="str">
        <x:v>Transaction data room, stock-exchange/SEBI filing portal and banking/depository records</x:v>
      </x:c>
      <x:c r="K160" s="305" t="str">
        <x:v>Company Secretary / Transaction Legal Lead</x:v>
      </x:c>
      <x:c r="L160" s="305" t="str">
        <x:v>Applicable SEBI source, LODR preservation policy where in scope, Common Corporate Core retention schedule and litigation hold; apply the longest controlling period.</x:v>
      </x:c>
      <x:c r="M160" s="305" t="str">
        <x:v>Verify source system, date/time, preparer, approver, completeness, version, linkage to the population and external acknowledgement where applicable.</x:v>
      </x:c>
      <x:c r="N160" s="305" t="str">
        <x:v>Internal controlled record; public only after authorised filing/publication</x:v>
      </x:c>
      <x:c r="O160" s="305" t="str">
        <x:v>https://www.sebi.gov.in/legal/circulars/mar-2025/online-filing-system-for-reports-filed-under-regulation-10-7-of-sebi-substantial-acquisition-of-shares-and-takeovers-regulations-2011_92791.html</x:v>
      </x:c>
      <x:c r="P160" s="305" t="str">
        <x:f>IF(COUNTIF('P3 Audit Procedures'!$A$5:$A$176,B160)=1,"YES","NO")</x:f>
        <x:v>YES</x:v>
      </x:c>
      <x:c r="Q160" s="305" t="str">
        <x:f>IF(COUNTIF('P2 Atomic Provisions'!$A$5:$A$176,C160)=1,"YES","NO")</x:f>
        <x:v>YES</x:v>
      </x:c>
      <x:c r="R160" s="305" t="str">
        <x:f>IF(COUNTIF($A$5:$A$348,A160)&gt;1,"DUPLICATE","")</x:f>
      </x:c>
      <x:c r="S160" s="305" t="str">
        <x:v>REQUIRED — NOT COLLECTED</x:v>
      </x:c>
    </x:row>
    <x:row r="161" ht="50" customHeight="1">
      <x:c r="A161" s="305" t="str">
        <x:v>CAP-LAW049|Ch. II / Reg. 6|AP01|E01</x:v>
      </x:c>
      <x:c r="B161" s="305" t="str">
        <x:v>CAP-LAW049|Ch. II / Reg. 6|AP01</x:v>
      </x:c>
      <x:c r="C161" s="305" t="str">
        <x:v>CAP-LAW049|Ch. II / Reg. 6</x:v>
      </x:c>
      <x:c r="D161" s="305" t="str">
        <x:v>CAP-LAW049</x:v>
      </x:c>
      <x:c r="E161" s="305" t="str">
        <x:v>Ch. II / Reg. 6</x:v>
      </x:c>
      <x:c r="F161" s="305" t="str">
        <x:v>Control design / applicability</x:v>
      </x:c>
      <x:c r="G161" s="305" t="str">
        <x:v>Transaction-specific legal and applicability memorandum, approval matrix, adviser checklist, timetable and responsibility plan; include evidence that the gate, duty holder, threshold/exemption and timing were assessed for this atomic requirement.</x:v>
      </x:c>
      <x:c r="H161" s="305" t="str">
        <x:v>Current approved artefact; named owner and reviewer; effective date/version; explicit coverage of CAP-LAW049 Ch. II / Reg. 6; documented gate and exception route.</x:v>
      </x:c>
      <x:c r="I161" s="305" t="str">
        <x:v>Before draft offer document</x:v>
      </x:c>
      <x:c r="J161" s="305" t="str">
        <x:v>Transaction data room, stock-exchange/SEBI filing portal and banking/depository records</x:v>
      </x:c>
      <x:c r="K161" s="305" t="str">
        <x:v>Company Secretary / Transaction Legal Lead</x:v>
      </x:c>
      <x:c r="L161" s="305" t="str">
        <x:v>Applicable SEBI source, LODR preservation policy where in scope, Common Corporate Core retention schedule and litigation hold; apply the longest controlling period.</x:v>
      </x:c>
      <x:c r="M161" s="305" t="str">
        <x:v>Verify source system, date/time, preparer, approver, completeness, version, linkage to the population and external acknowledgement where applicable.</x:v>
      </x:c>
      <x:c r="N161" s="305" t="str">
        <x:v>Confidential until authorised disclosure; retain access trail</x:v>
      </x:c>
      <x:c r="O161" s="305" t="str">
        <x:v>https://www.sebi.gov.in/legal/regulations/mar-2026/securities-and-exchange-board-of-india-issue-of-capital-and-disclosure-requirements-regulations-2018-last-amended-on-march-21-2026-_100581.html</x:v>
      </x:c>
      <x:c r="P161" s="305" t="str">
        <x:f>IF(COUNTIF('P3 Audit Procedures'!$A$5:$A$176,B161)=1,"YES","NO")</x:f>
        <x:v>YES</x:v>
      </x:c>
      <x:c r="Q161" s="305" t="str">
        <x:f>IF(COUNTIF('P2 Atomic Provisions'!$A$5:$A$176,C161)=1,"YES","NO")</x:f>
        <x:v>YES</x:v>
      </x:c>
      <x:c r="R161" s="305" t="str">
        <x:f>IF(COUNTIF($A$5:$A$348,A161)&gt;1,"DUPLICATE","")</x:f>
      </x:c>
      <x:c r="S161" s="305" t="str">
        <x:v>REQUIRED — NOT COLLECTED</x:v>
      </x:c>
    </x:row>
    <x:row r="162" ht="50" customHeight="1">
      <x:c r="A162" s="305" t="str">
        <x:v>CAP-LAW049|Ch. II / Reg. 6|AP01|E02</x:v>
      </x:c>
      <x:c r="B162" s="305" t="str">
        <x:v>CAP-LAW049|Ch. II / Reg. 6|AP01</x:v>
      </x:c>
      <x:c r="C162" s="305" t="str">
        <x:v>CAP-LAW049|Ch. II / Reg. 6</x:v>
      </x:c>
      <x:c r="D162" s="305" t="str">
        <x:v>CAP-LAW049</x:v>
      </x:c>
      <x:c r="E162" s="305" t="str">
        <x:v>Ch. II / Reg. 6</x:v>
      </x:c>
      <x:c r="F162" s="305" t="str">
        <x:v>Operating performance / outcome</x:v>
      </x:c>
      <x:c r="G162" s="305" t="str">
        <x:v>Board/shareholder approvals, offer or scheme documents, announcements, filings, escrow/bank records, tender/allotment results and closure reports; demonstrate complete and timely performance of: Document each eligibility limb and any route-specific condition.</x:v>
      </x:c>
      <x:c r="H162" s="305" t="str">
        <x:v>Population reference; period/trigger; source inputs; approvals; timestamps; calculations where relevant; filed/delivered output; acknowledgement; exception and closure linkage.</x:v>
      </x:c>
      <x:c r="I162" s="305" t="str">
        <x:v>Before draft offer document</x:v>
      </x:c>
      <x:c r="J162" s="305" t="str">
        <x:v>Transaction data room, stock-exchange/SEBI filing portal and banking/depository records</x:v>
      </x:c>
      <x:c r="K162" s="305" t="str">
        <x:v>Company Secretary / Transaction Legal Lead</x:v>
      </x:c>
      <x:c r="L162" s="305" t="str">
        <x:v>Applicable SEBI source, LODR preservation policy where in scope, Common Corporate Core retention schedule and litigation hold; apply the longest controlling period.</x:v>
      </x:c>
      <x:c r="M162" s="305" t="str">
        <x:v>Verify source system, date/time, preparer, approver, completeness, version, linkage to the population and external acknowledgement where applicable.</x:v>
      </x:c>
      <x:c r="N162" s="305" t="str">
        <x:v>Confidential until authorised disclosure; retain access trail</x:v>
      </x:c>
      <x:c r="O162" s="305" t="str">
        <x:v>https://www.sebi.gov.in/legal/regulations/mar-2026/securities-and-exchange-board-of-india-issue-of-capital-and-disclosure-requirements-regulations-2018-last-amended-on-march-21-2026-_100581.html</x:v>
      </x:c>
      <x:c r="P162" s="305" t="str">
        <x:f>IF(COUNTIF('P3 Audit Procedures'!$A$5:$A$176,B162)=1,"YES","NO")</x:f>
        <x:v>YES</x:v>
      </x:c>
      <x:c r="Q162" s="305" t="str">
        <x:f>IF(COUNTIF('P2 Atomic Provisions'!$A$5:$A$176,C162)=1,"YES","NO")</x:f>
        <x:v>YES</x:v>
      </x:c>
      <x:c r="R162" s="305" t="str">
        <x:f>IF(COUNTIF($A$5:$A$348,A162)&gt;1,"DUPLICATE","")</x:f>
      </x:c>
      <x:c r="S162" s="305" t="str">
        <x:v>REQUIRED — NOT COLLECTED</x:v>
      </x:c>
    </x:row>
    <x:row r="163" ht="50" customHeight="1">
      <x:c r="A163" s="305" t="str">
        <x:v>CAP-LAW049|Ch. II offer document|AP01|E01</x:v>
      </x:c>
      <x:c r="B163" s="305" t="str">
        <x:v>CAP-LAW049|Ch. II offer document|AP01</x:v>
      </x:c>
      <x:c r="C163" s="305" t="str">
        <x:v>CAP-LAW049|Ch. II offer document</x:v>
      </x:c>
      <x:c r="D163" s="305" t="str">
        <x:v>CAP-LAW049</x:v>
      </x:c>
      <x:c r="E163" s="305" t="str">
        <x:v>Ch. II offer document</x:v>
      </x:c>
      <x:c r="F163" s="305" t="str">
        <x:v>Control design / applicability</x:v>
      </x:c>
      <x:c r="G163" s="305" t="str">
        <x:v>Transaction-specific legal and applicability memorandum, approval matrix, adviser checklist, timetable and responsibility plan; include evidence that the gate, duty holder, threshold/exemption and timing were assessed for this atomic requirement.</x:v>
      </x:c>
      <x:c r="H163" s="305" t="str">
        <x:v>Current approved artefact; named owner and reviewer; effective date/version; explicit coverage of CAP-LAW049 Ch. II offer document; documented gate and exception route.</x:v>
      </x:c>
      <x:c r="I163" s="305" t="str">
        <x:v>At each draft/final filing stage</x:v>
      </x:c>
      <x:c r="J163" s="305" t="str">
        <x:v>Transaction data room, stock-exchange/SEBI filing portal and banking/depository records</x:v>
      </x:c>
      <x:c r="K163" s="305" t="str">
        <x:v>Company Secretary / Transaction Legal Lead</x:v>
      </x:c>
      <x:c r="L163" s="305" t="str">
        <x:v>Applicable SEBI source, LODR preservation policy where in scope, Common Corporate Core retention schedule and litigation hold; apply the longest controlling period.</x:v>
      </x:c>
      <x:c r="M163" s="305" t="str">
        <x:v>Verify source system, date/time, preparer, approver, completeness, version, linkage to the population and external acknowledgement where applicable.</x:v>
      </x:c>
      <x:c r="N163" s="305" t="str">
        <x:v>Confidential until authorised disclosure; retain access trail</x:v>
      </x:c>
      <x:c r="O163" s="305" t="str">
        <x:v>https://www.sebi.gov.in/legal/regulations/mar-2026/securities-and-exchange-board-of-india-issue-of-capital-and-disclosure-requirements-regulations-2018-last-amended-on-march-21-2026-_100581.html</x:v>
      </x:c>
      <x:c r="P163" s="305" t="str">
        <x:f>IF(COUNTIF('P3 Audit Procedures'!$A$5:$A$176,B163)=1,"YES","NO")</x:f>
        <x:v>YES</x:v>
      </x:c>
      <x:c r="Q163" s="305" t="str">
        <x:f>IF(COUNTIF('P2 Atomic Provisions'!$A$5:$A$176,C163)=1,"YES","NO")</x:f>
        <x:v>YES</x:v>
      </x:c>
      <x:c r="R163" s="305" t="str">
        <x:f>IF(COUNTIF($A$5:$A$348,A163)&gt;1,"DUPLICATE","")</x:f>
      </x:c>
      <x:c r="S163" s="305" t="str">
        <x:v>REQUIRED — NOT COLLECTED</x:v>
      </x:c>
    </x:row>
    <x:row r="164" ht="50" customHeight="1">
      <x:c r="A164" s="305" t="str">
        <x:v>CAP-LAW049|Ch. II offer document|AP01|E02</x:v>
      </x:c>
      <x:c r="B164" s="305" t="str">
        <x:v>CAP-LAW049|Ch. II offer document|AP01</x:v>
      </x:c>
      <x:c r="C164" s="305" t="str">
        <x:v>CAP-LAW049|Ch. II offer document</x:v>
      </x:c>
      <x:c r="D164" s="305" t="str">
        <x:v>CAP-LAW049</x:v>
      </x:c>
      <x:c r="E164" s="305" t="str">
        <x:v>Ch. II offer document</x:v>
      </x:c>
      <x:c r="F164" s="305" t="str">
        <x:v>Operating performance / outcome</x:v>
      </x:c>
      <x:c r="G164" s="305" t="str">
        <x:v>Board/shareholder approvals, offer or scheme documents, announcements, filings, escrow/bank records, tender/allotment results and closure reports; demonstrate complete and timely performance of: Run disclosure verification and board/manager sign-off.</x:v>
      </x:c>
      <x:c r="H164" s="305" t="str">
        <x:v>Population reference; period/trigger; source inputs; approvals; timestamps; calculations where relevant; filed/delivered output; acknowledgement; exception and closure linkage.</x:v>
      </x:c>
      <x:c r="I164" s="305" t="str">
        <x:v>At each draft/final filing stage</x:v>
      </x:c>
      <x:c r="J164" s="305" t="str">
        <x:v>Transaction data room, stock-exchange/SEBI filing portal and banking/depository records</x:v>
      </x:c>
      <x:c r="K164" s="305" t="str">
        <x:v>Company Secretary / Transaction Legal Lead</x:v>
      </x:c>
      <x:c r="L164" s="305" t="str">
        <x:v>Applicable SEBI source, LODR preservation policy where in scope, Common Corporate Core retention schedule and litigation hold; apply the longest controlling period.</x:v>
      </x:c>
      <x:c r="M164" s="305" t="str">
        <x:v>Verify source system, date/time, preparer, approver, completeness, version, linkage to the population and external acknowledgement where applicable.</x:v>
      </x:c>
      <x:c r="N164" s="305" t="str">
        <x:v>Confidential until authorised disclosure; retain access trail</x:v>
      </x:c>
      <x:c r="O164" s="305" t="str">
        <x:v>https://www.sebi.gov.in/legal/regulations/mar-2026/securities-and-exchange-board-of-india-issue-of-capital-and-disclosure-requirements-regulations-2018-last-amended-on-march-21-2026-_100581.html</x:v>
      </x:c>
      <x:c r="P164" s="305" t="str">
        <x:f>IF(COUNTIF('P3 Audit Procedures'!$A$5:$A$176,B164)=1,"YES","NO")</x:f>
        <x:v>YES</x:v>
      </x:c>
      <x:c r="Q164" s="305" t="str">
        <x:f>IF(COUNTIF('P2 Atomic Provisions'!$A$5:$A$176,C164)=1,"YES","NO")</x:f>
        <x:v>YES</x:v>
      </x:c>
      <x:c r="R164" s="305" t="str">
        <x:f>IF(COUNTIF($A$5:$A$348,A164)&gt;1,"DUPLICATE","")</x:f>
      </x:c>
      <x:c r="S164" s="305" t="str">
        <x:v>REQUIRED — NOT COLLECTED</x:v>
      </x:c>
    </x:row>
    <x:row r="165" ht="50" customHeight="1">
      <x:c r="A165" s="305" t="str">
        <x:v>CAP-LAW049|Ch. II issue process|AP01|E01</x:v>
      </x:c>
      <x:c r="B165" s="305" t="str">
        <x:v>CAP-LAW049|Ch. II issue process|AP01</x:v>
      </x:c>
      <x:c r="C165" s="305" t="str">
        <x:v>CAP-LAW049|Ch. II issue process</x:v>
      </x:c>
      <x:c r="D165" s="305" t="str">
        <x:v>CAP-LAW049</x:v>
      </x:c>
      <x:c r="E165" s="305" t="str">
        <x:v>Ch. II issue process</x:v>
      </x:c>
      <x:c r="F165" s="305" t="str">
        <x:v>Control design / applicability</x:v>
      </x:c>
      <x:c r="G165" s="305" t="str">
        <x:v>Transaction-specific legal and applicability memorandum, approval matrix, adviser checklist, timetable and responsibility plan; include evidence that the gate, duty holder, threshold/exemption and timing were assessed for this atomic requirement.</x:v>
      </x:c>
      <x:c r="H165" s="305" t="str">
        <x:v>Current approved artefact; named owner and reviewer; effective date/version; explicit coverage of CAP-LAW049 Ch. II issue process; documented gate and exception route.</x:v>
      </x:c>
      <x:c r="I165" s="305" t="str">
        <x:v>Transaction timetable</x:v>
      </x:c>
      <x:c r="J165" s="305" t="str">
        <x:v>Transaction data room, stock-exchange/SEBI filing portal and banking/depository records</x:v>
      </x:c>
      <x:c r="K165" s="305" t="str">
        <x:v>Company Secretary / Transaction Legal Lead</x:v>
      </x:c>
      <x:c r="L165" s="305" t="str">
        <x:v>Applicable SEBI source, LODR preservation policy where in scope, Common Corporate Core retention schedule and litigation hold; apply the longest controlling period.</x:v>
      </x:c>
      <x:c r="M165" s="305" t="str">
        <x:v>Verify source system, date/time, preparer, approver, completeness, version, linkage to the population and external acknowledgement where applicable.</x:v>
      </x:c>
      <x:c r="N165" s="305" t="str">
        <x:v>Confidential until authorised disclosure; retain access trail</x:v>
      </x:c>
      <x:c r="O165" s="305" t="str">
        <x:v>https://www.sebi.gov.in/legal/regulations/mar-2026/securities-and-exchange-board-of-india-issue-of-capital-and-disclosure-requirements-regulations-2018-last-amended-on-march-21-2026-_100581.html</x:v>
      </x:c>
      <x:c r="P165" s="305" t="str">
        <x:f>IF(COUNTIF('P3 Audit Procedures'!$A$5:$A$176,B165)=1,"YES","NO")</x:f>
        <x:v>YES</x:v>
      </x:c>
      <x:c r="Q165" s="305" t="str">
        <x:f>IF(COUNTIF('P2 Atomic Provisions'!$A$5:$A$176,C165)=1,"YES","NO")</x:f>
        <x:v>YES</x:v>
      </x:c>
      <x:c r="R165" s="305" t="str">
        <x:f>IF(COUNTIF($A$5:$A$348,A165)&gt;1,"DUPLICATE","")</x:f>
      </x:c>
      <x:c r="S165" s="305" t="str">
        <x:v>REQUIRED — NOT COLLECTED</x:v>
      </x:c>
    </x:row>
    <x:row r="166" ht="50" customHeight="1">
      <x:c r="A166" s="305" t="str">
        <x:v>CAP-LAW049|Ch. II issue process|AP01|E02</x:v>
      </x:c>
      <x:c r="B166" s="305" t="str">
        <x:v>CAP-LAW049|Ch. II issue process|AP01</x:v>
      </x:c>
      <x:c r="C166" s="305" t="str">
        <x:v>CAP-LAW049|Ch. II issue process</x:v>
      </x:c>
      <x:c r="D166" s="305" t="str">
        <x:v>CAP-LAW049</x:v>
      </x:c>
      <x:c r="E166" s="305" t="str">
        <x:v>Ch. II issue process</x:v>
      </x:c>
      <x:c r="F166" s="305" t="str">
        <x:v>Operating performance / outcome</x:v>
      </x:c>
      <x:c r="G166" s="305" t="str">
        <x:v>Board/shareholder approvals, offer or scheme documents, announcements, filings, escrow/bank records, tender/allotment results and closure reports; demonstrate complete and timely performance of: Operate a signed transaction checklist from launch through listing.</x:v>
      </x:c>
      <x:c r="H166" s="305" t="str">
        <x:v>Population reference; period/trigger; source inputs; approvals; timestamps; calculations where relevant; filed/delivered output; acknowledgement; exception and closure linkage.</x:v>
      </x:c>
      <x:c r="I166" s="305" t="str">
        <x:v>Transaction timetable</x:v>
      </x:c>
      <x:c r="J166" s="305" t="str">
        <x:v>Transaction data room, stock-exchange/SEBI filing portal and banking/depository records</x:v>
      </x:c>
      <x:c r="K166" s="305" t="str">
        <x:v>Company Secretary / Transaction Legal Lead</x:v>
      </x:c>
      <x:c r="L166" s="305" t="str">
        <x:v>Applicable SEBI source, LODR preservation policy where in scope, Common Corporate Core retention schedule and litigation hold; apply the longest controlling period.</x:v>
      </x:c>
      <x:c r="M166" s="305" t="str">
        <x:v>Verify source system, date/time, preparer, approver, completeness, version, linkage to the population and external acknowledgement where applicable.</x:v>
      </x:c>
      <x:c r="N166" s="305" t="str">
        <x:v>Confidential until authorised disclosure; retain access trail</x:v>
      </x:c>
      <x:c r="O166" s="305" t="str">
        <x:v>https://www.sebi.gov.in/legal/regulations/mar-2026/securities-and-exchange-board-of-india-issue-of-capital-and-disclosure-requirements-regulations-2018-last-amended-on-march-21-2026-_100581.html</x:v>
      </x:c>
      <x:c r="P166" s="305" t="str">
        <x:f>IF(COUNTIF('P3 Audit Procedures'!$A$5:$A$176,B166)=1,"YES","NO")</x:f>
        <x:v>YES</x:v>
      </x:c>
      <x:c r="Q166" s="305" t="str">
        <x:f>IF(COUNTIF('P2 Atomic Provisions'!$A$5:$A$176,C166)=1,"YES","NO")</x:f>
        <x:v>YES</x:v>
      </x:c>
      <x:c r="R166" s="305" t="str">
        <x:f>IF(COUNTIF($A$5:$A$348,A166)&gt;1,"DUPLICATE","")</x:f>
      </x:c>
      <x:c r="S166" s="305" t="str">
        <x:v>REQUIRED — NOT COLLECTED</x:v>
      </x:c>
    </x:row>
    <x:row r="167" ht="50" customHeight="1">
      <x:c r="A167" s="305" t="str">
        <x:v>CAP-LAW049|Ch. III|AP01|E01</x:v>
      </x:c>
      <x:c r="B167" s="305" t="str">
        <x:v>CAP-LAW049|Ch. III|AP01</x:v>
      </x:c>
      <x:c r="C167" s="305" t="str">
        <x:v>CAP-LAW049|Ch. III</x:v>
      </x:c>
      <x:c r="D167" s="305" t="str">
        <x:v>CAP-LAW049</x:v>
      </x:c>
      <x:c r="E167" s="305" t="str">
        <x:v>Ch. III</x:v>
      </x:c>
      <x:c r="F167" s="305" t="str">
        <x:v>Control design / applicability</x:v>
      </x:c>
      <x:c r="G167" s="305" t="str">
        <x:v>Transaction-specific legal and applicability memorandum, approval matrix, adviser checklist, timetable and responsibility plan; include evidence that the gate, duty holder, threshold/exemption and timing were assessed for this atomic requirement.</x:v>
      </x:c>
      <x:c r="H167" s="305" t="str">
        <x:v>Current approved artefact; named owner and reviewer; effective date/version; explicit coverage of CAP-LAW049 Ch. III; documented gate and exception route.</x:v>
      </x:c>
      <x:c r="I167" s="305" t="str">
        <x:v>Transaction timetable</x:v>
      </x:c>
      <x:c r="J167" s="305" t="str">
        <x:v>Transaction data room, stock-exchange/SEBI filing portal and banking/depository records</x:v>
      </x:c>
      <x:c r="K167" s="305" t="str">
        <x:v>Company Secretary / Transaction Legal Lead</x:v>
      </x:c>
      <x:c r="L167" s="305" t="str">
        <x:v>Applicable SEBI source, LODR preservation policy where in scope, Common Corporate Core retention schedule and litigation hold; apply the longest controlling period.</x:v>
      </x:c>
      <x:c r="M167" s="305" t="str">
        <x:v>Verify source system, date/time, preparer, approver, completeness, version, linkage to the population and external acknowledgement where applicable.</x:v>
      </x:c>
      <x:c r="N167" s="305" t="str">
        <x:v>Confidential until authorised disclosure; retain access trail</x:v>
      </x:c>
      <x:c r="O167" s="305" t="str">
        <x:v>https://www.sebi.gov.in/legal/regulations/mar-2026/securities-and-exchange-board-of-india-issue-of-capital-and-disclosure-requirements-regulations-2018-last-amended-on-march-21-2026-_100581.html</x:v>
      </x:c>
      <x:c r="P167" s="305" t="str">
        <x:f>IF(COUNTIF('P3 Audit Procedures'!$A$5:$A$176,B167)=1,"YES","NO")</x:f>
        <x:v>YES</x:v>
      </x:c>
      <x:c r="Q167" s="305" t="str">
        <x:f>IF(COUNTIF('P2 Atomic Provisions'!$A$5:$A$176,C167)=1,"YES","NO")</x:f>
        <x:v>YES</x:v>
      </x:c>
      <x:c r="R167" s="305" t="str">
        <x:f>IF(COUNTIF($A$5:$A$348,A167)&gt;1,"DUPLICATE","")</x:f>
      </x:c>
      <x:c r="S167" s="305" t="str">
        <x:v>REQUIRED — NOT COLLECTED</x:v>
      </x:c>
    </x:row>
    <x:row r="168" ht="50" customHeight="1">
      <x:c r="A168" s="305" t="str">
        <x:v>CAP-LAW049|Ch. III|AP01|E02</x:v>
      </x:c>
      <x:c r="B168" s="305" t="str">
        <x:v>CAP-LAW049|Ch. III|AP01</x:v>
      </x:c>
      <x:c r="C168" s="305" t="str">
        <x:v>CAP-LAW049|Ch. III</x:v>
      </x:c>
      <x:c r="D168" s="305" t="str">
        <x:v>CAP-LAW049</x:v>
      </x:c>
      <x:c r="E168" s="305" t="str">
        <x:v>Ch. III</x:v>
      </x:c>
      <x:c r="F168" s="305" t="str">
        <x:v>Operating performance / outcome</x:v>
      </x:c>
      <x:c r="G168" s="305" t="str">
        <x:v>Board/shareholder approvals, offer or scheme documents, announcements, filings, escrow/bank records, tender/allotment results and closure reports; demonstrate complete and timely performance of: Select route and evidence each rights-issue step.</x:v>
      </x:c>
      <x:c r="H168" s="305" t="str">
        <x:v>Population reference; period/trigger; source inputs; approvals; timestamps; calculations where relevant; filed/delivered output; acknowledgement; exception and closure linkage.</x:v>
      </x:c>
      <x:c r="I168" s="305" t="str">
        <x:v>Transaction timetable</x:v>
      </x:c>
      <x:c r="J168" s="305" t="str">
        <x:v>Transaction data room, stock-exchange/SEBI filing portal and banking/depository records</x:v>
      </x:c>
      <x:c r="K168" s="305" t="str">
        <x:v>Company Secretary / Transaction Legal Lead</x:v>
      </x:c>
      <x:c r="L168" s="305" t="str">
        <x:v>Applicable SEBI source, LODR preservation policy where in scope, Common Corporate Core retention schedule and litigation hold; apply the longest controlling period.</x:v>
      </x:c>
      <x:c r="M168" s="305" t="str">
        <x:v>Verify source system, date/time, preparer, approver, completeness, version, linkage to the population and external acknowledgement where applicable.</x:v>
      </x:c>
      <x:c r="N168" s="305" t="str">
        <x:v>Confidential until authorised disclosure; retain access trail</x:v>
      </x:c>
      <x:c r="O168" s="305" t="str">
        <x:v>https://www.sebi.gov.in/legal/regulations/mar-2026/securities-and-exchange-board-of-india-issue-of-capital-and-disclosure-requirements-regulations-2018-last-amended-on-march-21-2026-_100581.html</x:v>
      </x:c>
      <x:c r="P168" s="305" t="str">
        <x:f>IF(COUNTIF('P3 Audit Procedures'!$A$5:$A$176,B168)=1,"YES","NO")</x:f>
        <x:v>YES</x:v>
      </x:c>
      <x:c r="Q168" s="305" t="str">
        <x:f>IF(COUNTIF('P2 Atomic Provisions'!$A$5:$A$176,C168)=1,"YES","NO")</x:f>
        <x:v>YES</x:v>
      </x:c>
      <x:c r="R168" s="305" t="str">
        <x:f>IF(COUNTIF($A$5:$A$348,A168)&gt;1,"DUPLICATE","")</x:f>
      </x:c>
      <x:c r="S168" s="305" t="str">
        <x:v>REQUIRED — NOT COLLECTED</x:v>
      </x:c>
    </x:row>
    <x:row r="169" ht="50" customHeight="1">
      <x:c r="A169" s="305" t="str">
        <x:v>CAP-LAW049|Ch. IV|AP01|E01</x:v>
      </x:c>
      <x:c r="B169" s="305" t="str">
        <x:v>CAP-LAW049|Ch. IV|AP01</x:v>
      </x:c>
      <x:c r="C169" s="305" t="str">
        <x:v>CAP-LAW049|Ch. IV</x:v>
      </x:c>
      <x:c r="D169" s="305" t="str">
        <x:v>CAP-LAW049</x:v>
      </x:c>
      <x:c r="E169" s="305" t="str">
        <x:v>Ch. IV</x:v>
      </x:c>
      <x:c r="F169" s="305" t="str">
        <x:v>Control design / applicability</x:v>
      </x:c>
      <x:c r="G169" s="305" t="str">
        <x:v>Transaction-specific legal and applicability memorandum, approval matrix, adviser checklist, timetable and responsibility plan; include evidence that the gate, duty holder, threshold/exemption and timing were assessed for this atomic requirement.</x:v>
      </x:c>
      <x:c r="H169" s="305" t="str">
        <x:v>Current approved artefact; named owner and reviewer; effective date/version; explicit coverage of CAP-LAW049 Ch. IV; documented gate and exception route.</x:v>
      </x:c>
      <x:c r="I169" s="305" t="str">
        <x:v>Transaction timetable</x:v>
      </x:c>
      <x:c r="J169" s="305" t="str">
        <x:v>Transaction data room, stock-exchange/SEBI filing portal and banking/depository records</x:v>
      </x:c>
      <x:c r="K169" s="305" t="str">
        <x:v>Company Secretary / Transaction Legal Lead</x:v>
      </x:c>
      <x:c r="L169" s="305" t="str">
        <x:v>Applicable SEBI source, LODR preservation policy where in scope, Common Corporate Core retention schedule and litigation hold; apply the longest controlling period.</x:v>
      </x:c>
      <x:c r="M169" s="305" t="str">
        <x:v>Verify source system, date/time, preparer, approver, completeness, version, linkage to the population and external acknowledgement where applicable.</x:v>
      </x:c>
      <x:c r="N169" s="305" t="str">
        <x:v>Confidential until authorised disclosure; retain access trail</x:v>
      </x:c>
      <x:c r="O169" s="305" t="str">
        <x:v>https://www.sebi.gov.in/legal/regulations/mar-2026/securities-and-exchange-board-of-india-issue-of-capital-and-disclosure-requirements-regulations-2018-last-amended-on-march-21-2026-_100581.html</x:v>
      </x:c>
      <x:c r="P169" s="305" t="str">
        <x:f>IF(COUNTIF('P3 Audit Procedures'!$A$5:$A$176,B169)=1,"YES","NO")</x:f>
        <x:v>YES</x:v>
      </x:c>
      <x:c r="Q169" s="305" t="str">
        <x:f>IF(COUNTIF('P2 Atomic Provisions'!$A$5:$A$176,C169)=1,"YES","NO")</x:f>
        <x:v>YES</x:v>
      </x:c>
      <x:c r="R169" s="305" t="str">
        <x:f>IF(COUNTIF($A$5:$A$348,A169)&gt;1,"DUPLICATE","")</x:f>
      </x:c>
      <x:c r="S169" s="305" t="str">
        <x:v>REQUIRED — NOT COLLECTED</x:v>
      </x:c>
    </x:row>
    <x:row r="170" ht="50" customHeight="1">
      <x:c r="A170" s="305" t="str">
        <x:v>CAP-LAW049|Ch. IV|AP01|E02</x:v>
      </x:c>
      <x:c r="B170" s="305" t="str">
        <x:v>CAP-LAW049|Ch. IV|AP01</x:v>
      </x:c>
      <x:c r="C170" s="305" t="str">
        <x:v>CAP-LAW049|Ch. IV</x:v>
      </x:c>
      <x:c r="D170" s="305" t="str">
        <x:v>CAP-LAW049</x:v>
      </x:c>
      <x:c r="E170" s="305" t="str">
        <x:v>Ch. IV</x:v>
      </x:c>
      <x:c r="F170" s="305" t="str">
        <x:v>Operating performance / outcome</x:v>
      </x:c>
      <x:c r="G170" s="305" t="str">
        <x:v>Board/shareholder approvals, offer or scheme documents, announcements, filings, escrow/bank records, tender/allotment results and closure reports; demonstrate complete and timely performance of: Document eligibility, disclosures and completion steps.</x:v>
      </x:c>
      <x:c r="H170" s="305" t="str">
        <x:v>Population reference; period/trigger; source inputs; approvals; timestamps; calculations where relevant; filed/delivered output; acknowledgement; exception and closure linkage.</x:v>
      </x:c>
      <x:c r="I170" s="305" t="str">
        <x:v>Transaction timetable</x:v>
      </x:c>
      <x:c r="J170" s="305" t="str">
        <x:v>Transaction data room, stock-exchange/SEBI filing portal and banking/depository records</x:v>
      </x:c>
      <x:c r="K170" s="305" t="str">
        <x:v>Company Secretary / Transaction Legal Lead</x:v>
      </x:c>
      <x:c r="L170" s="305" t="str">
        <x:v>Applicable SEBI source, LODR preservation policy where in scope, Common Corporate Core retention schedule and litigation hold; apply the longest controlling period.</x:v>
      </x:c>
      <x:c r="M170" s="305" t="str">
        <x:v>Verify source system, date/time, preparer, approver, completeness, version, linkage to the population and external acknowledgement where applicable.</x:v>
      </x:c>
      <x:c r="N170" s="305" t="str">
        <x:v>Confidential until authorised disclosure; retain access trail</x:v>
      </x:c>
      <x:c r="O170" s="305" t="str">
        <x:v>https://www.sebi.gov.in/legal/regulations/mar-2026/securities-and-exchange-board-of-india-issue-of-capital-and-disclosure-requirements-regulations-2018-last-amended-on-march-21-2026-_100581.html</x:v>
      </x:c>
      <x:c r="P170" s="305" t="str">
        <x:f>IF(COUNTIF('P3 Audit Procedures'!$A$5:$A$176,B170)=1,"YES","NO")</x:f>
        <x:v>YES</x:v>
      </x:c>
      <x:c r="Q170" s="305" t="str">
        <x:f>IF(COUNTIF('P2 Atomic Provisions'!$A$5:$A$176,C170)=1,"YES","NO")</x:f>
        <x:v>YES</x:v>
      </x:c>
      <x:c r="R170" s="305" t="str">
        <x:f>IF(COUNTIF($A$5:$A$348,A170)&gt;1,"DUPLICATE","")</x:f>
      </x:c>
      <x:c r="S170" s="305" t="str">
        <x:v>REQUIRED — NOT COLLECTED</x:v>
      </x:c>
    </x:row>
    <x:row r="171" ht="50" customHeight="1">
      <x:c r="A171" s="305" t="str">
        <x:v>CAP-LAW049|Ch. V|AP01|E01</x:v>
      </x:c>
      <x:c r="B171" s="305" t="str">
        <x:v>CAP-LAW049|Ch. V|AP01</x:v>
      </x:c>
      <x:c r="C171" s="305" t="str">
        <x:v>CAP-LAW049|Ch. V</x:v>
      </x:c>
      <x:c r="D171" s="305" t="str">
        <x:v>CAP-LAW049</x:v>
      </x:c>
      <x:c r="E171" s="305" t="str">
        <x:v>Ch. V</x:v>
      </x:c>
      <x:c r="F171" s="305" t="str">
        <x:v>Control design / applicability</x:v>
      </x:c>
      <x:c r="G171" s="305" t="str">
        <x:v>Transaction-specific legal and applicability memorandum, approval matrix, adviser checklist, timetable and responsibility plan; include evidence that the gate, duty holder, threshold/exemption and timing were assessed for this atomic requirement.</x:v>
      </x:c>
      <x:c r="H171" s="305" t="str">
        <x:v>Current approved artefact; named owner and reviewer; effective date/version; explicit coverage of CAP-LAW049 Ch. V; documented gate and exception route.</x:v>
      </x:c>
      <x:c r="I171" s="305" t="str">
        <x:v>Before approval through allotment/listing</x:v>
      </x:c>
      <x:c r="J171" s="305" t="str">
        <x:v>Transaction data room, stock-exchange/SEBI filing portal and banking/depository records</x:v>
      </x:c>
      <x:c r="K171" s="305" t="str">
        <x:v>Company Secretary / Transaction Legal Lead</x:v>
      </x:c>
      <x:c r="L171" s="305" t="str">
        <x:v>Applicable SEBI source, LODR preservation policy where in scope, Common Corporate Core retention schedule and litigation hold; apply the longest controlling period.</x:v>
      </x:c>
      <x:c r="M171" s="305" t="str">
        <x:v>Verify source system, date/time, preparer, approver, completeness, version, linkage to the population and external acknowledgement where applicable.</x:v>
      </x:c>
      <x:c r="N171" s="305" t="str">
        <x:v>Internal controlled record; public only after authorised filing/publication</x:v>
      </x:c>
      <x:c r="O171" s="305" t="str">
        <x:v>https://www.sebi.gov.in/legal/regulations/mar-2026/securities-and-exchange-board-of-india-issue-of-capital-and-disclosure-requirements-regulations-2018-last-amended-on-march-21-2026-_100581.html</x:v>
      </x:c>
      <x:c r="P171" s="305" t="str">
        <x:f>IF(COUNTIF('P3 Audit Procedures'!$A$5:$A$176,B171)=1,"YES","NO")</x:f>
        <x:v>YES</x:v>
      </x:c>
      <x:c r="Q171" s="305" t="str">
        <x:f>IF(COUNTIF('P2 Atomic Provisions'!$A$5:$A$176,C171)=1,"YES","NO")</x:f>
        <x:v>YES</x:v>
      </x:c>
      <x:c r="R171" s="305" t="str">
        <x:f>IF(COUNTIF($A$5:$A$348,A171)&gt;1,"DUPLICATE","")</x:f>
      </x:c>
      <x:c r="S171" s="305" t="str">
        <x:v>REQUIRED — NOT COLLECTED</x:v>
      </x:c>
    </x:row>
    <x:row r="172" ht="50" customHeight="1">
      <x:c r="A172" s="305" t="str">
        <x:v>CAP-LAW049|Ch. V|AP01|E02</x:v>
      </x:c>
      <x:c r="B172" s="305" t="str">
        <x:v>CAP-LAW049|Ch. V|AP01</x:v>
      </x:c>
      <x:c r="C172" s="305" t="str">
        <x:v>CAP-LAW049|Ch. V</x:v>
      </x:c>
      <x:c r="D172" s="305" t="str">
        <x:v>CAP-LAW049</x:v>
      </x:c>
      <x:c r="E172" s="305" t="str">
        <x:v>Ch. V</x:v>
      </x:c>
      <x:c r="F172" s="305" t="str">
        <x:v>Operating performance / outcome</x:v>
      </x:c>
      <x:c r="G172" s="305" t="str">
        <x:v>Board/shareholder approvals, offer or scheme documents, announcements, filings, escrow/bank records, tender/allotment results and closure reports; demonstrate complete and timely performance of: Run allottee diligence, valuation/pricing, approval and allotment controls.</x:v>
      </x:c>
      <x:c r="H172" s="305" t="str">
        <x:v>Population reference; period/trigger; source inputs; approvals; timestamps; calculations where relevant; filed/delivered output; acknowledgement; exception and closure linkage.</x:v>
      </x:c>
      <x:c r="I172" s="305" t="str">
        <x:v>Before approval through allotment/listing</x:v>
      </x:c>
      <x:c r="J172" s="305" t="str">
        <x:v>Transaction data room, stock-exchange/SEBI filing portal and banking/depository records</x:v>
      </x:c>
      <x:c r="K172" s="305" t="str">
        <x:v>Company Secretary / Transaction Legal Lead</x:v>
      </x:c>
      <x:c r="L172" s="305" t="str">
        <x:v>Applicable SEBI source, LODR preservation policy where in scope, Common Corporate Core retention schedule and litigation hold; apply the longest controlling period.</x:v>
      </x:c>
      <x:c r="M172" s="305" t="str">
        <x:v>Verify source system, date/time, preparer, approver, completeness, version, linkage to the population and external acknowledgement where applicable.</x:v>
      </x:c>
      <x:c r="N172" s="305" t="str">
        <x:v>Internal controlled record; public only after authorised filing/publication</x:v>
      </x:c>
      <x:c r="O172" s="305" t="str">
        <x:v>https://www.sebi.gov.in/legal/regulations/mar-2026/securities-and-exchange-board-of-india-issue-of-capital-and-disclosure-requirements-regulations-2018-last-amended-on-march-21-2026-_100581.html</x:v>
      </x:c>
      <x:c r="P172" s="305" t="str">
        <x:f>IF(COUNTIF('P3 Audit Procedures'!$A$5:$A$176,B172)=1,"YES","NO")</x:f>
        <x:v>YES</x:v>
      </x:c>
      <x:c r="Q172" s="305" t="str">
        <x:f>IF(COUNTIF('P2 Atomic Provisions'!$A$5:$A$176,C172)=1,"YES","NO")</x:f>
        <x:v>YES</x:v>
      </x:c>
      <x:c r="R172" s="305" t="str">
        <x:f>IF(COUNTIF($A$5:$A$348,A172)&gt;1,"DUPLICATE","")</x:f>
      </x:c>
      <x:c r="S172" s="305" t="str">
        <x:v>REQUIRED — NOT COLLECTED</x:v>
      </x:c>
    </x:row>
    <x:row r="173" ht="50" customHeight="1">
      <x:c r="A173" s="305" t="str">
        <x:v>CAP-LAW049|Ch. VI|AP01|E01</x:v>
      </x:c>
      <x:c r="B173" s="305" t="str">
        <x:v>CAP-LAW049|Ch. VI|AP01</x:v>
      </x:c>
      <x:c r="C173" s="305" t="str">
        <x:v>CAP-LAW049|Ch. VI</x:v>
      </x:c>
      <x:c r="D173" s="305" t="str">
        <x:v>CAP-LAW049</x:v>
      </x:c>
      <x:c r="E173" s="305" t="str">
        <x:v>Ch. VI</x:v>
      </x:c>
      <x:c r="F173" s="305" t="str">
        <x:v>Control design / applicability</x:v>
      </x:c>
      <x:c r="G173" s="305" t="str">
        <x:v>Transaction-specific legal and applicability memorandum, approval matrix, adviser checklist, timetable and responsibility plan; include evidence that the gate, duty holder, threshold/exemption and timing were assessed for this atomic requirement.</x:v>
      </x:c>
      <x:c r="H173" s="305" t="str">
        <x:v>Current approved artefact; named owner and reviewer; effective date/version; explicit coverage of CAP-LAW049 Ch. VI; documented gate and exception route.</x:v>
      </x:c>
      <x:c r="I173" s="305" t="str">
        <x:v>Transaction timetable</x:v>
      </x:c>
      <x:c r="J173" s="305" t="str">
        <x:v>Transaction data room, stock-exchange/SEBI filing portal and banking/depository records</x:v>
      </x:c>
      <x:c r="K173" s="305" t="str">
        <x:v>Company Secretary / Transaction Legal Lead</x:v>
      </x:c>
      <x:c r="L173" s="305" t="str">
        <x:v>Applicable SEBI source, LODR preservation policy where in scope, Common Corporate Core retention schedule and litigation hold; apply the longest controlling period.</x:v>
      </x:c>
      <x:c r="M173" s="305" t="str">
        <x:v>Verify source system, date/time, preparer, approver, completeness, version, linkage to the population and external acknowledgement where applicable.</x:v>
      </x:c>
      <x:c r="N173" s="305" t="str">
        <x:v>Restricted — may contain personal, trading or unpublished information</x:v>
      </x:c>
      <x:c r="O173" s="305" t="str">
        <x:v>https://www.sebi.gov.in/legal/regulations/mar-2026/securities-and-exchange-board-of-india-issue-of-capital-and-disclosure-requirements-regulations-2018-last-amended-on-march-21-2026-_100581.html</x:v>
      </x:c>
      <x:c r="P173" s="305" t="str">
        <x:f>IF(COUNTIF('P3 Audit Procedures'!$A$5:$A$176,B173)=1,"YES","NO")</x:f>
        <x:v>YES</x:v>
      </x:c>
      <x:c r="Q173" s="305" t="str">
        <x:f>IF(COUNTIF('P2 Atomic Provisions'!$A$5:$A$176,C173)=1,"YES","NO")</x:f>
        <x:v>YES</x:v>
      </x:c>
      <x:c r="R173" s="305" t="str">
        <x:f>IF(COUNTIF($A$5:$A$348,A173)&gt;1,"DUPLICATE","")</x:f>
      </x:c>
      <x:c r="S173" s="305" t="str">
        <x:v>REQUIRED — NOT COLLECTED</x:v>
      </x:c>
    </x:row>
    <x:row r="174" ht="50" customHeight="1">
      <x:c r="A174" s="305" t="str">
        <x:v>CAP-LAW049|Ch. VI|AP01|E02</x:v>
      </x:c>
      <x:c r="B174" s="305" t="str">
        <x:v>CAP-LAW049|Ch. VI|AP01</x:v>
      </x:c>
      <x:c r="C174" s="305" t="str">
        <x:v>CAP-LAW049|Ch. VI</x:v>
      </x:c>
      <x:c r="D174" s="305" t="str">
        <x:v>CAP-LAW049</x:v>
      </x:c>
      <x:c r="E174" s="305" t="str">
        <x:v>Ch. VI</x:v>
      </x:c>
      <x:c r="F174" s="305" t="str">
        <x:v>Operating performance / outcome</x:v>
      </x:c>
      <x:c r="G174" s="305" t="str">
        <x:v>Board/shareholder approvals, offer or scheme documents, announcements, filings, escrow/bank records, tender/allotment results and closure reports; demonstrate complete and timely performance of: Evidence route eligibility, book build, allocation and filing.</x:v>
      </x:c>
      <x:c r="H174" s="305" t="str">
        <x:v>Population reference; period/trigger; source inputs; approvals; timestamps; calculations where relevant; filed/delivered output; acknowledgement; exception and closure linkage.</x:v>
      </x:c>
      <x:c r="I174" s="305" t="str">
        <x:v>Transaction timetable</x:v>
      </x:c>
      <x:c r="J174" s="305" t="str">
        <x:v>Transaction data room, stock-exchange/SEBI filing portal and banking/depository records</x:v>
      </x:c>
      <x:c r="K174" s="305" t="str">
        <x:v>Company Secretary / Transaction Legal Lead</x:v>
      </x:c>
      <x:c r="L174" s="305" t="str">
        <x:v>Applicable SEBI source, LODR preservation policy where in scope, Common Corporate Core retention schedule and litigation hold; apply the longest controlling period.</x:v>
      </x:c>
      <x:c r="M174" s="305" t="str">
        <x:v>Verify source system, date/time, preparer, approver, completeness, version, linkage to the population and external acknowledgement where applicable.</x:v>
      </x:c>
      <x:c r="N174" s="305" t="str">
        <x:v>Restricted — may contain personal, trading or unpublished information</x:v>
      </x:c>
      <x:c r="O174" s="305" t="str">
        <x:v>https://www.sebi.gov.in/legal/regulations/mar-2026/securities-and-exchange-board-of-india-issue-of-capital-and-disclosure-requirements-regulations-2018-last-amended-on-march-21-2026-_100581.html</x:v>
      </x:c>
      <x:c r="P174" s="305" t="str">
        <x:f>IF(COUNTIF('P3 Audit Procedures'!$A$5:$A$176,B174)=1,"YES","NO")</x:f>
        <x:v>YES</x:v>
      </x:c>
      <x:c r="Q174" s="305" t="str">
        <x:f>IF(COUNTIF('P2 Atomic Provisions'!$A$5:$A$176,C174)=1,"YES","NO")</x:f>
        <x:v>YES</x:v>
      </x:c>
      <x:c r="R174" s="305" t="str">
        <x:f>IF(COUNTIF($A$5:$A$348,A174)&gt;1,"DUPLICATE","")</x:f>
      </x:c>
      <x:c r="S174" s="305" t="str">
        <x:v>REQUIRED — NOT COLLECTED</x:v>
      </x:c>
    </x:row>
    <x:row r="175" ht="50" customHeight="1">
      <x:c r="A175" s="305" t="str">
        <x:v>CAP-LAW049|Ch. IX|AP01|E01</x:v>
      </x:c>
      <x:c r="B175" s="305" t="str">
        <x:v>CAP-LAW049|Ch. IX|AP01</x:v>
      </x:c>
      <x:c r="C175" s="305" t="str">
        <x:v>CAP-LAW049|Ch. IX</x:v>
      </x:c>
      <x:c r="D175" s="305" t="str">
        <x:v>CAP-LAW049</x:v>
      </x:c>
      <x:c r="E175" s="305" t="str">
        <x:v>Ch. IX</x:v>
      </x:c>
      <x:c r="F175" s="305" t="str">
        <x:v>Control design / applicability</x:v>
      </x:c>
      <x:c r="G175" s="305" t="str">
        <x:v>Transaction-specific legal and applicability memorandum, approval matrix, adviser checklist, timetable and responsibility plan; include evidence that the gate, duty holder, threshold/exemption and timing were assessed for this atomic requirement.</x:v>
      </x:c>
      <x:c r="H175" s="305" t="str">
        <x:v>Current approved artefact; named owner and reviewer; effective date/version; explicit coverage of CAP-LAW049 Ch. IX; documented gate and exception route.</x:v>
      </x:c>
      <x:c r="I175" s="305" t="str">
        <x:v>Board/record date through allotment</x:v>
      </x:c>
      <x:c r="J175" s="305" t="str">
        <x:v>Transaction data room, stock-exchange/SEBI filing portal and banking/depository records</x:v>
      </x:c>
      <x:c r="K175" s="305" t="str">
        <x:v>Company Secretary / Transaction Legal Lead</x:v>
      </x:c>
      <x:c r="L175" s="305" t="str">
        <x:v>Applicable SEBI source, LODR preservation policy where in scope, Common Corporate Core retention schedule and litigation hold; apply the longest controlling period.</x:v>
      </x:c>
      <x:c r="M175" s="305" t="str">
        <x:v>Verify source system, date/time, preparer, approver, completeness, version, linkage to the population and external acknowledgement where applicable.</x:v>
      </x:c>
      <x:c r="N175" s="305" t="str">
        <x:v>Confidential until authorised disclosure; retain access trail</x:v>
      </x:c>
      <x:c r="O175" s="305" t="str">
        <x:v>https://www.sebi.gov.in/legal/regulations/mar-2026/securities-and-exchange-board-of-india-issue-of-capital-and-disclosure-requirements-regulations-2018-last-amended-on-march-21-2026-_100581.html</x:v>
      </x:c>
      <x:c r="P175" s="305" t="str">
        <x:f>IF(COUNTIF('P3 Audit Procedures'!$A$5:$A$176,B175)=1,"YES","NO")</x:f>
        <x:v>YES</x:v>
      </x:c>
      <x:c r="Q175" s="305" t="str">
        <x:f>IF(COUNTIF('P2 Atomic Provisions'!$A$5:$A$176,C175)=1,"YES","NO")</x:f>
        <x:v>YES</x:v>
      </x:c>
      <x:c r="R175" s="305" t="str">
        <x:f>IF(COUNTIF($A$5:$A$348,A175)&gt;1,"DUPLICATE","")</x:f>
      </x:c>
      <x:c r="S175" s="305" t="str">
        <x:v>REQUIRED — NOT COLLECTED</x:v>
      </x:c>
    </x:row>
    <x:row r="176" ht="50" customHeight="1">
      <x:c r="A176" s="305" t="str">
        <x:v>CAP-LAW049|Ch. IX|AP01|E02</x:v>
      </x:c>
      <x:c r="B176" s="305" t="str">
        <x:v>CAP-LAW049|Ch. IX|AP01</x:v>
      </x:c>
      <x:c r="C176" s="305" t="str">
        <x:v>CAP-LAW049|Ch. IX</x:v>
      </x:c>
      <x:c r="D176" s="305" t="str">
        <x:v>CAP-LAW049</x:v>
      </x:c>
      <x:c r="E176" s="305" t="str">
        <x:v>Ch. IX</x:v>
      </x:c>
      <x:c r="F176" s="305" t="str">
        <x:v>Operating performance / outcome</x:v>
      </x:c>
      <x:c r="G176" s="305" t="str">
        <x:v>Board/shareholder approvals, offer or scheme documents, announcements, filings, escrow/bank records, tender/allotment results and closure reports; demonstrate complete and timely performance of: Validate conditions and complete issue/listing actions.</x:v>
      </x:c>
      <x:c r="H176" s="305" t="str">
        <x:v>Population reference; period/trigger; source inputs; approvals; timestamps; calculations where relevant; filed/delivered output; acknowledgement; exception and closure linkage.</x:v>
      </x:c>
      <x:c r="I176" s="305" t="str">
        <x:v>Board/record date through allotment</x:v>
      </x:c>
      <x:c r="J176" s="305" t="str">
        <x:v>Transaction data room, stock-exchange/SEBI filing portal and banking/depository records</x:v>
      </x:c>
      <x:c r="K176" s="305" t="str">
        <x:v>Company Secretary / Transaction Legal Lead</x:v>
      </x:c>
      <x:c r="L176" s="305" t="str">
        <x:v>Applicable SEBI source, LODR preservation policy where in scope, Common Corporate Core retention schedule and litigation hold; apply the longest controlling period.</x:v>
      </x:c>
      <x:c r="M176" s="305" t="str">
        <x:v>Verify source system, date/time, preparer, approver, completeness, version, linkage to the population and external acknowledgement where applicable.</x:v>
      </x:c>
      <x:c r="N176" s="305" t="str">
        <x:v>Confidential until authorised disclosure; retain access trail</x:v>
      </x:c>
      <x:c r="O176" s="305" t="str">
        <x:v>https://www.sebi.gov.in/legal/regulations/mar-2026/securities-and-exchange-board-of-india-issue-of-capital-and-disclosure-requirements-regulations-2018-last-amended-on-march-21-2026-_100581.html</x:v>
      </x:c>
      <x:c r="P176" s="305" t="str">
        <x:f>IF(COUNTIF('P3 Audit Procedures'!$A$5:$A$176,B176)=1,"YES","NO")</x:f>
        <x:v>YES</x:v>
      </x:c>
      <x:c r="Q176" s="305" t="str">
        <x:f>IF(COUNTIF('P2 Atomic Provisions'!$A$5:$A$176,C176)=1,"YES","NO")</x:f>
        <x:v>YES</x:v>
      </x:c>
      <x:c r="R176" s="305" t="str">
        <x:f>IF(COUNTIF($A$5:$A$348,A176)&gt;1,"DUPLICATE","")</x:f>
      </x:c>
      <x:c r="S176" s="305" t="str">
        <x:v>REQUIRED — NOT COLLECTED</x:v>
      </x:c>
    </x:row>
    <x:row r="177" ht="50" customHeight="1">
      <x:c r="A177" s="305" t="str">
        <x:v>CAP-LAW079|Operational chapters|AP01|E01</x:v>
      </x:c>
      <x:c r="B177" s="305" t="str">
        <x:v>CAP-LAW079|Operational chapters|AP01</x:v>
      </x:c>
      <x:c r="C177" s="305" t="str">
        <x:v>CAP-LAW079|Operational chapters</x:v>
      </x:c>
      <x:c r="D177" s="305" t="str">
        <x:v>CAP-LAW079</x:v>
      </x:c>
      <x:c r="E177" s="305" t="str">
        <x:v>Operational chapters</x:v>
      </x:c>
      <x:c r="F177" s="305" t="str">
        <x:v>Control design / applicability</x:v>
      </x:c>
      <x:c r="G177" s="305" t="str">
        <x:v>Transaction-specific legal and applicability memorandum, approval matrix, adviser checklist, timetable and responsibility plan; include evidence that the gate, duty holder, threshold/exemption and timing were assessed for this atomic requirement.</x:v>
      </x:c>
      <x:c r="H177" s="305" t="str">
        <x:v>Current approved artefact; named owner and reviewer; effective date/version; explicit coverage of CAP-LAW079 Operational chapters; documented gate and exception route.</x:v>
      </x:c>
      <x:c r="I177" s="305" t="str">
        <x:v>Transaction timetable</x:v>
      </x:c>
      <x:c r="J177" s="305" t="str">
        <x:v>Transaction data room, stock-exchange/SEBI filing portal and banking/depository records</x:v>
      </x:c>
      <x:c r="K177" s="305" t="str">
        <x:v>Company Secretary / Transaction Legal Lead</x:v>
      </x:c>
      <x:c r="L177" s="305" t="str">
        <x:v>Applicable SEBI source, LODR preservation policy where in scope, Common Corporate Core retention schedule and litigation hold; apply the longest controlling period.</x:v>
      </x:c>
      <x:c r="M177" s="305" t="str">
        <x:v>Verify source system, date/time, preparer, approver, completeness, version, linkage to the population and external acknowledgement where applicable.</x:v>
      </x:c>
      <x:c r="N177" s="305" t="str">
        <x:v>Confidential until authorised disclosure; retain access trail</x:v>
      </x:c>
      <x:c r="O177" s="305" t="str">
        <x:v>https://www.sebi.gov.in/legal/master-circulars/feb-2026/master-circular-for-issue-of-capital-and-disclosure-requirements_99611.html</x:v>
      </x:c>
      <x:c r="P177" s="305" t="str">
        <x:f>IF(COUNTIF('P3 Audit Procedures'!$A$5:$A$176,B177)=1,"YES","NO")</x:f>
        <x:v>YES</x:v>
      </x:c>
      <x:c r="Q177" s="305" t="str">
        <x:f>IF(COUNTIF('P2 Atomic Provisions'!$A$5:$A$176,C177)=1,"YES","NO")</x:f>
        <x:v>YES</x:v>
      </x:c>
      <x:c r="R177" s="305" t="str">
        <x:f>IF(COUNTIF($A$5:$A$348,A177)&gt;1,"DUPLICATE","")</x:f>
      </x:c>
      <x:c r="S177" s="305" t="str">
        <x:v>REQUIRED — NOT COLLECTED</x:v>
      </x:c>
    </x:row>
    <x:row r="178" ht="50" customHeight="1">
      <x:c r="A178" s="305" t="str">
        <x:v>CAP-LAW079|Operational chapters|AP01|E02</x:v>
      </x:c>
      <x:c r="B178" s="305" t="str">
        <x:v>CAP-LAW079|Operational chapters|AP01</x:v>
      </x:c>
      <x:c r="C178" s="305" t="str">
        <x:v>CAP-LAW079|Operational chapters</x:v>
      </x:c>
      <x:c r="D178" s="305" t="str">
        <x:v>CAP-LAW079</x:v>
      </x:c>
      <x:c r="E178" s="305" t="str">
        <x:v>Operational chapters</x:v>
      </x:c>
      <x:c r="F178" s="305" t="str">
        <x:v>Operating performance / outcome</x:v>
      </x:c>
      <x:c r="G178" s="305" t="str">
        <x:v>Board/shareholder approvals, offer or scheme documents, announcements, filings, escrow/bank records, tender/allotment results and closure reports; demonstrate complete and timely performance of: Map each regulatory step to its current circular form/evidence.</x:v>
      </x:c>
      <x:c r="H178" s="305" t="str">
        <x:v>Population reference; period/trigger; source inputs; approvals; timestamps; calculations where relevant; filed/delivered output; acknowledgement; exception and closure linkage.</x:v>
      </x:c>
      <x:c r="I178" s="305" t="str">
        <x:v>Transaction timetable</x:v>
      </x:c>
      <x:c r="J178" s="305" t="str">
        <x:v>Transaction data room, stock-exchange/SEBI filing portal and banking/depository records</x:v>
      </x:c>
      <x:c r="K178" s="305" t="str">
        <x:v>Company Secretary / Transaction Legal Lead</x:v>
      </x:c>
      <x:c r="L178" s="305" t="str">
        <x:v>Applicable SEBI source, LODR preservation policy where in scope, Common Corporate Core retention schedule and litigation hold; apply the longest controlling period.</x:v>
      </x:c>
      <x:c r="M178" s="305" t="str">
        <x:v>Verify source system, date/time, preparer, approver, completeness, version, linkage to the population and external acknowledgement where applicable.</x:v>
      </x:c>
      <x:c r="N178" s="305" t="str">
        <x:v>Confidential until authorised disclosure; retain access trail</x:v>
      </x:c>
      <x:c r="O178" s="305" t="str">
        <x:v>https://www.sebi.gov.in/legal/master-circulars/feb-2026/master-circular-for-issue-of-capital-and-disclosure-requirements_99611.html</x:v>
      </x:c>
      <x:c r="P178" s="305" t="str">
        <x:f>IF(COUNTIF('P3 Audit Procedures'!$A$5:$A$176,B178)=1,"YES","NO")</x:f>
        <x:v>YES</x:v>
      </x:c>
      <x:c r="Q178" s="305" t="str">
        <x:f>IF(COUNTIF('P2 Atomic Provisions'!$A$5:$A$176,C178)=1,"YES","NO")</x:f>
        <x:v>YES</x:v>
      </x:c>
      <x:c r="R178" s="305" t="str">
        <x:f>IF(COUNTIF($A$5:$A$348,A178)&gt;1,"DUPLICATE","")</x:f>
      </x:c>
      <x:c r="S178" s="305" t="str">
        <x:v>REQUIRED — NOT COLLECTED</x:v>
      </x:c>
    </x:row>
    <x:row r="179" ht="50" customHeight="1">
      <x:c r="A179" s="305" t="str">
        <x:v>CAP-LAW218|Pledged-share lock-in mechanism|AP01|E01</x:v>
      </x:c>
      <x:c r="B179" s="305" t="str">
        <x:v>CAP-LAW218|Pledged-share lock-in mechanism|AP01</x:v>
      </x:c>
      <x:c r="C179" s="305" t="str">
        <x:v>CAP-LAW218|Pledged-share lock-in mechanism</x:v>
      </x:c>
      <x:c r="D179" s="305" t="str">
        <x:v>CAP-LAW218</x:v>
      </x:c>
      <x:c r="E179" s="305" t="str">
        <x:v>Pledged-share lock-in mechanism</x:v>
      </x:c>
      <x:c r="F179" s="305" t="str">
        <x:v>Control design / applicability</x:v>
      </x:c>
      <x:c r="G179" s="305" t="str">
        <x:v>Transaction-specific legal and applicability memorandum, approval matrix, adviser checklist, timetable and responsibility plan; include evidence that the gate, duty holder, threshold/exemption and timing were assessed for this atomic requirement.</x:v>
      </x:c>
      <x:c r="H179" s="305" t="str">
        <x:v>Current approved artefact; named owner and reviewer; effective date/version; explicit coverage of CAP-LAW218 Pledged-share lock-in mechanism; documented gate and exception route.</x:v>
      </x:c>
      <x:c r="I179" s="305" t="str">
        <x:v>At pledge/invocation event</x:v>
      </x:c>
      <x:c r="J179" s="305" t="str">
        <x:v>Transaction data room, stock-exchange/SEBI filing portal and banking/depository records</x:v>
      </x:c>
      <x:c r="K179" s="305" t="str">
        <x:v>Company Secretary / Transaction Legal Lead</x:v>
      </x:c>
      <x:c r="L179" s="305" t="str">
        <x:v>Applicable SEBI source, LODR preservation policy where in scope, Common Corporate Core retention schedule and litigation hold; apply the longest controlling period.</x:v>
      </x:c>
      <x:c r="M179" s="305" t="str">
        <x:v>Verify source system, date/time, preparer, approver, completeness, version, linkage to the population and external acknowledgement where applicable.</x:v>
      </x:c>
      <x:c r="N179" s="305" t="str">
        <x:v>Internal controlled record; public only after authorised filing/publication</x:v>
      </x:c>
      <x:c r="O179" s="305" t="str">
        <x:v>https://www.sebi.gov.in/legal/circulars/apr-2026/ease-of-doing-business-mechanism-for-lock-in-of-pledged-shares-under-sebi-issue-of-capital-and-disclosure-requirements-regulations-2018_100826.html</x:v>
      </x:c>
      <x:c r="P179" s="305" t="str">
        <x:f>IF(COUNTIF('P3 Audit Procedures'!$A$5:$A$176,B179)=1,"YES","NO")</x:f>
        <x:v>YES</x:v>
      </x:c>
      <x:c r="Q179" s="305" t="str">
        <x:f>IF(COUNTIF('P2 Atomic Provisions'!$A$5:$A$176,C179)=1,"YES","NO")</x:f>
        <x:v>YES</x:v>
      </x:c>
      <x:c r="R179" s="305" t="str">
        <x:f>IF(COUNTIF($A$5:$A$348,A179)&gt;1,"DUPLICATE","")</x:f>
      </x:c>
      <x:c r="S179" s="305" t="str">
        <x:v>REQUIRED — NOT COLLECTED</x:v>
      </x:c>
    </x:row>
    <x:row r="180" ht="50" customHeight="1">
      <x:c r="A180" s="305" t="str">
        <x:v>CAP-LAW218|Pledged-share lock-in mechanism|AP01|E02</x:v>
      </x:c>
      <x:c r="B180" s="305" t="str">
        <x:v>CAP-LAW218|Pledged-share lock-in mechanism|AP01</x:v>
      </x:c>
      <x:c r="C180" s="305" t="str">
        <x:v>CAP-LAW218|Pledged-share lock-in mechanism</x:v>
      </x:c>
      <x:c r="D180" s="305" t="str">
        <x:v>CAP-LAW218</x:v>
      </x:c>
      <x:c r="E180" s="305" t="str">
        <x:v>Pledged-share lock-in mechanism</x:v>
      </x:c>
      <x:c r="F180" s="305" t="str">
        <x:v>Operating performance / outcome</x:v>
      </x:c>
      <x:c r="G180" s="305" t="str">
        <x:v>Board/shareholder approvals, offer or scheme documents, announcements, filings, escrow/bank records, tender/allotment results and closure reports; demonstrate complete and timely performance of: Identify locked shares and follow the permitted lock-in/pledge workflow.</x:v>
      </x:c>
      <x:c r="H180" s="305" t="str">
        <x:v>Population reference; period/trigger; source inputs; approvals; timestamps; calculations where relevant; filed/delivered output; acknowledgement; exception and closure linkage.</x:v>
      </x:c>
      <x:c r="I180" s="305" t="str">
        <x:v>At pledge/invocation event</x:v>
      </x:c>
      <x:c r="J180" s="305" t="str">
        <x:v>Transaction data room, stock-exchange/SEBI filing portal and banking/depository records</x:v>
      </x:c>
      <x:c r="K180" s="305" t="str">
        <x:v>Company Secretary / Transaction Legal Lead</x:v>
      </x:c>
      <x:c r="L180" s="305" t="str">
        <x:v>Applicable SEBI source, LODR preservation policy where in scope, Common Corporate Core retention schedule and litigation hold; apply the longest controlling period.</x:v>
      </x:c>
      <x:c r="M180" s="305" t="str">
        <x:v>Verify source system, date/time, preparer, approver, completeness, version, linkage to the population and external acknowledgement where applicable.</x:v>
      </x:c>
      <x:c r="N180" s="305" t="str">
        <x:v>Internal controlled record; public only after authorised filing/publication</x:v>
      </x:c>
      <x:c r="O180" s="305" t="str">
        <x:v>https://www.sebi.gov.in/legal/circulars/apr-2026/ease-of-doing-business-mechanism-for-lock-in-of-pledged-shares-under-sebi-issue-of-capital-and-disclosure-requirements-regulations-2018_100826.html</x:v>
      </x:c>
      <x:c r="P180" s="305" t="str">
        <x:f>IF(COUNTIF('P3 Audit Procedures'!$A$5:$A$176,B180)=1,"YES","NO")</x:f>
        <x:v>YES</x:v>
      </x:c>
      <x:c r="Q180" s="305" t="str">
        <x:f>IF(COUNTIF('P2 Atomic Provisions'!$A$5:$A$176,C180)=1,"YES","NO")</x:f>
        <x:v>YES</x:v>
      </x:c>
      <x:c r="R180" s="305" t="str">
        <x:f>IF(COUNTIF($A$5:$A$348,A180)&gt;1,"DUPLICATE","")</x:f>
      </x:c>
      <x:c r="S180" s="305" t="str">
        <x:v>REQUIRED — NOT COLLECTED</x:v>
      </x:c>
    </x:row>
    <x:row r="181" ht="50" customHeight="1">
      <x:c r="A181" s="305" t="str">
        <x:v>CAP-LAW047|Reg. 4|AP01|E01</x:v>
      </x:c>
      <x:c r="B181" s="305" t="str">
        <x:v>CAP-LAW047|Reg. 4|AP01</x:v>
      </x:c>
      <x:c r="C181" s="305" t="str">
        <x:v>CAP-LAW047|Reg. 4</x:v>
      </x:c>
      <x:c r="D181" s="305" t="str">
        <x:v>CAP-LAW047</x:v>
      </x:c>
      <x:c r="E181" s="305" t="str">
        <x:v>Reg. 4</x:v>
      </x:c>
      <x:c r="F181" s="305" t="str">
        <x:v>Control design / applicability</x:v>
      </x:c>
      <x:c r="G181" s="305" t="str">
        <x:v>Transaction-specific legal and applicability memorandum, approval matrix, adviser checklist, timetable and responsibility plan; include evidence that the gate, duty holder, threshold/exemption and timing were assessed for this atomic requirement.</x:v>
      </x:c>
      <x:c r="H181" s="305" t="str">
        <x:v>Current approved artefact; named owner and reviewer; effective date/version; explicit coverage of CAP-LAW047 Reg. 4; documented gate and exception route.</x:v>
      </x:c>
      <x:c r="I181" s="305" t="str">
        <x:v>Before approval and throughout offer</x:v>
      </x:c>
      <x:c r="J181" s="305" t="str">
        <x:v>Transaction data room, stock-exchange/SEBI filing portal and banking/depository records</x:v>
      </x:c>
      <x:c r="K181" s="305" t="str">
        <x:v>Company Secretary / Transaction Legal Lead</x:v>
      </x:c>
      <x:c r="L181" s="305" t="str">
        <x:v>Applicable SEBI source, LODR preservation policy where in scope, Common Corporate Core retention schedule and litigation hold; apply the longest controlling period.</x:v>
      </x:c>
      <x:c r="M181" s="305" t="str">
        <x:v>Verify source system, date/time, preparer, approver, completeness, version, linkage to the population and external acknowledgement where applicable.</x:v>
      </x:c>
      <x:c r="N181" s="305" t="str">
        <x:v>Confidential until authorised disclosure; retain access trail</x:v>
      </x:c>
      <x:c r="O181" s="305" t="str">
        <x:v>https://www.sebi.gov.in/legal/regulations/jul-2026/securities-and-exchange-board-of-india-buy-back-of-securities-regulations-2018-last-amended-on-july-6-2026-_103042.html</x:v>
      </x:c>
      <x:c r="P181" s="305" t="str">
        <x:f>IF(COUNTIF('P3 Audit Procedures'!$A$5:$A$176,B181)=1,"YES","NO")</x:f>
        <x:v>YES</x:v>
      </x:c>
      <x:c r="Q181" s="305" t="str">
        <x:f>IF(COUNTIF('P2 Atomic Provisions'!$A$5:$A$176,C181)=1,"YES","NO")</x:f>
        <x:v>YES</x:v>
      </x:c>
      <x:c r="R181" s="305" t="str">
        <x:f>IF(COUNTIF($A$5:$A$348,A181)&gt;1,"DUPLICATE","")</x:f>
      </x:c>
      <x:c r="S181" s="305" t="str">
        <x:v>REQUIRED — NOT COLLECTED</x:v>
      </x:c>
    </x:row>
    <x:row r="182" ht="50" customHeight="1">
      <x:c r="A182" s="305" t="str">
        <x:v>CAP-LAW047|Reg. 4|AP01|E02</x:v>
      </x:c>
      <x:c r="B182" s="305" t="str">
        <x:v>CAP-LAW047|Reg. 4|AP01</x:v>
      </x:c>
      <x:c r="C182" s="305" t="str">
        <x:v>CAP-LAW047|Reg. 4</x:v>
      </x:c>
      <x:c r="D182" s="305" t="str">
        <x:v>CAP-LAW047</x:v>
      </x:c>
      <x:c r="E182" s="305" t="str">
        <x:v>Reg. 4</x:v>
      </x:c>
      <x:c r="F182" s="305" t="str">
        <x:v>Operating performance / outcome</x:v>
      </x:c>
      <x:c r="G182" s="305" t="str">
        <x:v>Board/shareholder approvals, offer or scheme documents, announcements, filings, escrow/bank records, tender/allotment results and closure reports; demonstrate complete and timely performance of: Prepare a legal/financial conditions memorandum.</x:v>
      </x:c>
      <x:c r="H182" s="305" t="str">
        <x:v>Population reference; period/trigger; source inputs; approvals; timestamps; calculations where relevant; filed/delivered output; acknowledgement; exception and closure linkage.</x:v>
      </x:c>
      <x:c r="I182" s="305" t="str">
        <x:v>Before approval and throughout offer</x:v>
      </x:c>
      <x:c r="J182" s="305" t="str">
        <x:v>Transaction data room, stock-exchange/SEBI filing portal and banking/depository records</x:v>
      </x:c>
      <x:c r="K182" s="305" t="str">
        <x:v>Company Secretary / Transaction Legal Lead</x:v>
      </x:c>
      <x:c r="L182" s="305" t="str">
        <x:v>Applicable SEBI source, LODR preservation policy where in scope, Common Corporate Core retention schedule and litigation hold; apply the longest controlling period.</x:v>
      </x:c>
      <x:c r="M182" s="305" t="str">
        <x:v>Verify source system, date/time, preparer, approver, completeness, version, linkage to the population and external acknowledgement where applicable.</x:v>
      </x:c>
      <x:c r="N182" s="305" t="str">
        <x:v>Confidential until authorised disclosure; retain access trail</x:v>
      </x:c>
      <x:c r="O182" s="305" t="str">
        <x:v>https://www.sebi.gov.in/legal/regulations/jul-2026/securities-and-exchange-board-of-india-buy-back-of-securities-regulations-2018-last-amended-on-july-6-2026-_103042.html</x:v>
      </x:c>
      <x:c r="P182" s="305" t="str">
        <x:f>IF(COUNTIF('P3 Audit Procedures'!$A$5:$A$176,B182)=1,"YES","NO")</x:f>
        <x:v>YES</x:v>
      </x:c>
      <x:c r="Q182" s="305" t="str">
        <x:f>IF(COUNTIF('P2 Atomic Provisions'!$A$5:$A$176,C182)=1,"YES","NO")</x:f>
        <x:v>YES</x:v>
      </x:c>
      <x:c r="R182" s="305" t="str">
        <x:f>IF(COUNTIF($A$5:$A$348,A182)&gt;1,"DUPLICATE","")</x:f>
      </x:c>
      <x:c r="S182" s="305" t="str">
        <x:v>REQUIRED — NOT COLLECTED</x:v>
      </x:c>
    </x:row>
    <x:row r="183" ht="50" customHeight="1">
      <x:c r="A183" s="305" t="str">
        <x:v>CAP-LAW047|Reg. 6|AP01|E01</x:v>
      </x:c>
      <x:c r="B183" s="305" t="str">
        <x:v>CAP-LAW047|Reg. 6|AP01</x:v>
      </x:c>
      <x:c r="C183" s="305" t="str">
        <x:v>CAP-LAW047|Reg. 6</x:v>
      </x:c>
      <x:c r="D183" s="305" t="str">
        <x:v>CAP-LAW047</x:v>
      </x:c>
      <x:c r="E183" s="305" t="str">
        <x:v>Reg. 6</x:v>
      </x:c>
      <x:c r="F183" s="305" t="str">
        <x:v>Control design / applicability</x:v>
      </x:c>
      <x:c r="G183" s="305" t="str">
        <x:v>Transaction-specific legal and applicability memorandum, approval matrix, adviser checklist, timetable and responsibility plan; include evidence that the gate, duty holder, threshold/exemption and timing were assessed for this atomic requirement.</x:v>
      </x:c>
      <x:c r="H183" s="305" t="str">
        <x:v>Current approved artefact; named owner and reviewer; effective date/version; explicit coverage of CAP-LAW047 Reg. 6; documented gate and exception route.</x:v>
      </x:c>
      <x:c r="I183" s="305" t="str">
        <x:v>Before launch and during offer</x:v>
      </x:c>
      <x:c r="J183" s="305" t="str">
        <x:v>Transaction data room, stock-exchange/SEBI filing portal and banking/depository records</x:v>
      </x:c>
      <x:c r="K183" s="305" t="str">
        <x:v>Company Secretary / Transaction Legal Lead</x:v>
      </x:c>
      <x:c r="L183" s="305" t="str">
        <x:v>Applicable SEBI source, LODR preservation policy where in scope, Common Corporate Core retention schedule and litigation hold; apply the longest controlling period.</x:v>
      </x:c>
      <x:c r="M183" s="305" t="str">
        <x:v>Verify source system, date/time, preparer, approver, completeness, version, linkage to the population and external acknowledgement where applicable.</x:v>
      </x:c>
      <x:c r="N183" s="305" t="str">
        <x:v>Restricted — may contain personal, trading or unpublished information</x:v>
      </x:c>
      <x:c r="O183" s="305" t="str">
        <x:v>https://www.sebi.gov.in/legal/regulations/jul-2026/securities-and-exchange-board-of-india-buy-back-of-securities-regulations-2018-last-amended-on-july-6-2026-_103042.html</x:v>
      </x:c>
      <x:c r="P183" s="305" t="str">
        <x:f>IF(COUNTIF('P3 Audit Procedures'!$A$5:$A$176,B183)=1,"YES","NO")</x:f>
        <x:v>YES</x:v>
      </x:c>
      <x:c r="Q183" s="305" t="str">
        <x:f>IF(COUNTIF('P2 Atomic Provisions'!$A$5:$A$176,C183)=1,"YES","NO")</x:f>
        <x:v>YES</x:v>
      </x:c>
      <x:c r="R183" s="305" t="str">
        <x:f>IF(COUNTIF($A$5:$A$348,A183)&gt;1,"DUPLICATE","")</x:f>
      </x:c>
      <x:c r="S183" s="305" t="str">
        <x:v>REQUIRED — NOT COLLECTED</x:v>
      </x:c>
    </x:row>
    <x:row r="184" ht="50" customHeight="1">
      <x:c r="A184" s="305" t="str">
        <x:v>CAP-LAW047|Reg. 6|AP01|E02</x:v>
      </x:c>
      <x:c r="B184" s="305" t="str">
        <x:v>CAP-LAW047|Reg. 6|AP01</x:v>
      </x:c>
      <x:c r="C184" s="305" t="str">
        <x:v>CAP-LAW047|Reg. 6</x:v>
      </x:c>
      <x:c r="D184" s="305" t="str">
        <x:v>CAP-LAW047</x:v>
      </x:c>
      <x:c r="E184" s="305" t="str">
        <x:v>Reg. 6</x:v>
      </x:c>
      <x:c r="F184" s="305" t="str">
        <x:v>Operating performance / outcome</x:v>
      </x:c>
      <x:c r="G184" s="305" t="str">
        <x:v>Board/shareholder approvals, offer or scheme documents, announcements, filings, escrow/bank records, tender/allotment results and closure reports; demonstrate complete and timely performance of: Document route conditions and reservation computation.</x:v>
      </x:c>
      <x:c r="H184" s="305" t="str">
        <x:v>Population reference; period/trigger; source inputs; approvals; timestamps; calculations where relevant; filed/delivered output; acknowledgement; exception and closure linkage.</x:v>
      </x:c>
      <x:c r="I184" s="305" t="str">
        <x:v>Before launch and during offer</x:v>
      </x:c>
      <x:c r="J184" s="305" t="str">
        <x:v>Transaction data room, stock-exchange/SEBI filing portal and banking/depository records</x:v>
      </x:c>
      <x:c r="K184" s="305" t="str">
        <x:v>Company Secretary / Transaction Legal Lead</x:v>
      </x:c>
      <x:c r="L184" s="305" t="str">
        <x:v>Applicable SEBI source, LODR preservation policy where in scope, Common Corporate Core retention schedule and litigation hold; apply the longest controlling period.</x:v>
      </x:c>
      <x:c r="M184" s="305" t="str">
        <x:v>Verify source system, date/time, preparer, approver, completeness, version, linkage to the population and external acknowledgement where applicable.</x:v>
      </x:c>
      <x:c r="N184" s="305" t="str">
        <x:v>Restricted — may contain personal, trading or unpublished information</x:v>
      </x:c>
      <x:c r="O184" s="305" t="str">
        <x:v>https://www.sebi.gov.in/legal/regulations/jul-2026/securities-and-exchange-board-of-india-buy-back-of-securities-regulations-2018-last-amended-on-july-6-2026-_103042.html</x:v>
      </x:c>
      <x:c r="P184" s="305" t="str">
        <x:f>IF(COUNTIF('P3 Audit Procedures'!$A$5:$A$176,B184)=1,"YES","NO")</x:f>
        <x:v>YES</x:v>
      </x:c>
      <x:c r="Q184" s="305" t="str">
        <x:f>IF(COUNTIF('P2 Atomic Provisions'!$A$5:$A$176,C184)=1,"YES","NO")</x:f>
        <x:v>YES</x:v>
      </x:c>
      <x:c r="R184" s="305" t="str">
        <x:f>IF(COUNTIF($A$5:$A$348,A184)&gt;1,"DUPLICATE","")</x:f>
      </x:c>
      <x:c r="S184" s="305" t="str">
        <x:v>REQUIRED — NOT COLLECTED</x:v>
      </x:c>
    </x:row>
    <x:row r="185" ht="50" customHeight="1">
      <x:c r="A185" s="305" t="str">
        <x:v>CAP-LAW047|Reg. 5|AP01|E01</x:v>
      </x:c>
      <x:c r="B185" s="305" t="str">
        <x:v>CAP-LAW047|Reg. 5|AP01</x:v>
      </x:c>
      <x:c r="C185" s="305" t="str">
        <x:v>CAP-LAW047|Reg. 5</x:v>
      </x:c>
      <x:c r="D185" s="305" t="str">
        <x:v>CAP-LAW047</x:v>
      </x:c>
      <x:c r="E185" s="305" t="str">
        <x:v>Reg. 5</x:v>
      </x:c>
      <x:c r="F185" s="305" t="str">
        <x:v>Control design / applicability</x:v>
      </x:c>
      <x:c r="G185" s="305" t="str">
        <x:v>Transaction-specific legal and applicability memorandum, approval matrix, adviser checklist, timetable and responsibility plan; include evidence that the gate, duty holder, threshold/exemption and timing were assessed for this atomic requirement.</x:v>
      </x:c>
      <x:c r="H185" s="305" t="str">
        <x:v>Current approved artefact; named owner and reviewer; effective date/version; explicit coverage of CAP-LAW047 Reg. 5; documented gate and exception route.</x:v>
      </x:c>
      <x:c r="I185" s="305" t="str">
        <x:v>Before public announcement</x:v>
      </x:c>
      <x:c r="J185" s="305" t="str">
        <x:v>Transaction data room, stock-exchange/SEBI filing portal and banking/depository records</x:v>
      </x:c>
      <x:c r="K185" s="305" t="str">
        <x:v>Company Secretary / Transaction Legal Lead</x:v>
      </x:c>
      <x:c r="L185" s="305" t="str">
        <x:v>Applicable SEBI source, LODR preservation policy where in scope, Common Corporate Core retention schedule and litigation hold; apply the longest controlling period.</x:v>
      </x:c>
      <x:c r="M185" s="305" t="str">
        <x:v>Verify source system, date/time, preparer, approver, completeness, version, linkage to the population and external acknowledgement where applicable.</x:v>
      </x:c>
      <x:c r="N185" s="305" t="str">
        <x:v>Restricted — may contain personal, trading or unpublished information</x:v>
      </x:c>
      <x:c r="O185" s="305" t="str">
        <x:v>https://www.sebi.gov.in/legal/regulations/jul-2026/securities-and-exchange-board-of-india-buy-back-of-securities-regulations-2018-last-amended-on-july-6-2026-_103042.html</x:v>
      </x:c>
      <x:c r="P185" s="305" t="str">
        <x:f>IF(COUNTIF('P3 Audit Procedures'!$A$5:$A$176,B185)=1,"YES","NO")</x:f>
        <x:v>YES</x:v>
      </x:c>
      <x:c r="Q185" s="305" t="str">
        <x:f>IF(COUNTIF('P2 Atomic Provisions'!$A$5:$A$176,C185)=1,"YES","NO")</x:f>
        <x:v>YES</x:v>
      </x:c>
      <x:c r="R185" s="305" t="str">
        <x:f>IF(COUNTIF($A$5:$A$348,A185)&gt;1,"DUPLICATE","")</x:f>
      </x:c>
      <x:c r="S185" s="305" t="str">
        <x:v>REQUIRED — NOT COLLECTED</x:v>
      </x:c>
    </x:row>
    <x:row r="186" ht="50" customHeight="1">
      <x:c r="A186" s="305" t="str">
        <x:v>CAP-LAW047|Reg. 5|AP01|E02</x:v>
      </x:c>
      <x:c r="B186" s="305" t="str">
        <x:v>CAP-LAW047|Reg. 5|AP01</x:v>
      </x:c>
      <x:c r="C186" s="305" t="str">
        <x:v>CAP-LAW047|Reg. 5</x:v>
      </x:c>
      <x:c r="D186" s="305" t="str">
        <x:v>CAP-LAW047</x:v>
      </x:c>
      <x:c r="E186" s="305" t="str">
        <x:v>Reg. 5</x:v>
      </x:c>
      <x:c r="F186" s="305" t="str">
        <x:v>Operating performance / outcome</x:v>
      </x:c>
      <x:c r="G186" s="305" t="str">
        <x:v>Board/shareholder approvals, offer or scheme documents, announcements, filings, escrow/bank records, tender/allotment results and closure reports; demonstrate complete and timely performance of: Complete financial analysis and approval records.</x:v>
      </x:c>
      <x:c r="H186" s="305" t="str">
        <x:v>Population reference; period/trigger; source inputs; approvals; timestamps; calculations where relevant; filed/delivered output; acknowledgement; exception and closure linkage.</x:v>
      </x:c>
      <x:c r="I186" s="305" t="str">
        <x:v>Before public announcement</x:v>
      </x:c>
      <x:c r="J186" s="305" t="str">
        <x:v>Transaction data room, stock-exchange/SEBI filing portal and banking/depository records</x:v>
      </x:c>
      <x:c r="K186" s="305" t="str">
        <x:v>Company Secretary / Transaction Legal Lead</x:v>
      </x:c>
      <x:c r="L186" s="305" t="str">
        <x:v>Applicable SEBI source, LODR preservation policy where in scope, Common Corporate Core retention schedule and litigation hold; apply the longest controlling period.</x:v>
      </x:c>
      <x:c r="M186" s="305" t="str">
        <x:v>Verify source system, date/time, preparer, approver, completeness, version, linkage to the population and external acknowledgement where applicable.</x:v>
      </x:c>
      <x:c r="N186" s="305" t="str">
        <x:v>Restricted — may contain personal, trading or unpublished information</x:v>
      </x:c>
      <x:c r="O186" s="305" t="str">
        <x:v>https://www.sebi.gov.in/legal/regulations/jul-2026/securities-and-exchange-board-of-india-buy-back-of-securities-regulations-2018-last-amended-on-july-6-2026-_103042.html</x:v>
      </x:c>
      <x:c r="P186" s="305" t="str">
        <x:f>IF(COUNTIF('P3 Audit Procedures'!$A$5:$A$176,B186)=1,"YES","NO")</x:f>
        <x:v>YES</x:v>
      </x:c>
      <x:c r="Q186" s="305" t="str">
        <x:f>IF(COUNTIF('P2 Atomic Provisions'!$A$5:$A$176,C186)=1,"YES","NO")</x:f>
        <x:v>YES</x:v>
      </x:c>
      <x:c r="R186" s="305" t="str">
        <x:f>IF(COUNTIF($A$5:$A$348,A186)&gt;1,"DUPLICATE","")</x:f>
      </x:c>
      <x:c r="S186" s="305" t="str">
        <x:v>REQUIRED — NOT COLLECTED</x:v>
      </x:c>
    </x:row>
    <x:row r="187" ht="50" customHeight="1">
      <x:c r="A187" s="305" t="str">
        <x:v>CAP-LAW047|Reg. 7|AP01|E01</x:v>
      </x:c>
      <x:c r="B187" s="305" t="str">
        <x:v>CAP-LAW047|Reg. 7|AP01</x:v>
      </x:c>
      <x:c r="C187" s="305" t="str">
        <x:v>CAP-LAW047|Reg. 7</x:v>
      </x:c>
      <x:c r="D187" s="305" t="str">
        <x:v>CAP-LAW047</x:v>
      </x:c>
      <x:c r="E187" s="305" t="str">
        <x:v>Reg. 7</x:v>
      </x:c>
      <x:c r="F187" s="305" t="str">
        <x:v>Control design / applicability</x:v>
      </x:c>
      <x:c r="G187" s="305" t="str">
        <x:v>Transaction-specific legal and applicability memorandum, approval matrix, adviser checklist, timetable and responsibility plan; include evidence that the gate, duty holder, threshold/exemption and timing were assessed for this atomic requirement.</x:v>
      </x:c>
      <x:c r="H187" s="305" t="str">
        <x:v>Current approved artefact; named owner and reviewer; effective date/version; explicit coverage of CAP-LAW047 Reg. 7; documented gate and exception route.</x:v>
      </x:c>
      <x:c r="I187" s="305" t="str">
        <x:v>At announcement stage</x:v>
      </x:c>
      <x:c r="J187" s="305" t="str">
        <x:v>Transaction data room, stock-exchange/SEBI filing portal and banking/depository records</x:v>
      </x:c>
      <x:c r="K187" s="305" t="str">
        <x:v>Company Secretary / Transaction Legal Lead</x:v>
      </x:c>
      <x:c r="L187" s="305" t="str">
        <x:v>Applicable SEBI source, LODR preservation policy where in scope, Common Corporate Core retention schedule and litigation hold; apply the longest controlling period.</x:v>
      </x:c>
      <x:c r="M187" s="305" t="str">
        <x:v>Verify source system, date/time, preparer, approver, completeness, version, linkage to the population and external acknowledgement where applicable.</x:v>
      </x:c>
      <x:c r="N187" s="305" t="str">
        <x:v>Internal controlled record; public only after authorised filing/publication</x:v>
      </x:c>
      <x:c r="O187" s="305" t="str">
        <x:v>https://www.sebi.gov.in/legal/regulations/jul-2026/securities-and-exchange-board-of-india-buy-back-of-securities-regulations-2018-last-amended-on-july-6-2026-_103042.html</x:v>
      </x:c>
      <x:c r="P187" s="305" t="str">
        <x:f>IF(COUNTIF('P3 Audit Procedures'!$A$5:$A$176,B187)=1,"YES","NO")</x:f>
        <x:v>YES</x:v>
      </x:c>
      <x:c r="Q187" s="305" t="str">
        <x:f>IF(COUNTIF('P2 Atomic Provisions'!$A$5:$A$176,C187)=1,"YES","NO")</x:f>
        <x:v>YES</x:v>
      </x:c>
      <x:c r="R187" s="305" t="str">
        <x:f>IF(COUNTIF($A$5:$A$348,A187)&gt;1,"DUPLICATE","")</x:f>
      </x:c>
      <x:c r="S187" s="305" t="str">
        <x:v>REQUIRED — NOT COLLECTED</x:v>
      </x:c>
    </x:row>
    <x:row r="188" ht="50" customHeight="1">
      <x:c r="A188" s="305" t="str">
        <x:v>CAP-LAW047|Reg. 7|AP01|E02</x:v>
      </x:c>
      <x:c r="B188" s="305" t="str">
        <x:v>CAP-LAW047|Reg. 7|AP01</x:v>
      </x:c>
      <x:c r="C188" s="305" t="str">
        <x:v>CAP-LAW047|Reg. 7</x:v>
      </x:c>
      <x:c r="D188" s="305" t="str">
        <x:v>CAP-LAW047</x:v>
      </x:c>
      <x:c r="E188" s="305" t="str">
        <x:v>Reg. 7</x:v>
      </x:c>
      <x:c r="F188" s="305" t="str">
        <x:v>Operating performance / outcome</x:v>
      </x:c>
      <x:c r="G188" s="305" t="str">
        <x:v>Board/shareholder approvals, offer or scheme documents, announcements, filings, escrow/bank records, tender/allotment results and closure reports; demonstrate complete and timely performance of: Verify, approve, publish and file the announcement.</x:v>
      </x:c>
      <x:c r="H188" s="305" t="str">
        <x:v>Population reference; period/trigger; source inputs; approvals; timestamps; calculations where relevant; filed/delivered output; acknowledgement; exception and closure linkage.</x:v>
      </x:c>
      <x:c r="I188" s="305" t="str">
        <x:v>At announcement stage</x:v>
      </x:c>
      <x:c r="J188" s="305" t="str">
        <x:v>Transaction data room, stock-exchange/SEBI filing portal and banking/depository records</x:v>
      </x:c>
      <x:c r="K188" s="305" t="str">
        <x:v>Company Secretary / Transaction Legal Lead</x:v>
      </x:c>
      <x:c r="L188" s="305" t="str">
        <x:v>Applicable SEBI source, LODR preservation policy where in scope, Common Corporate Core retention schedule and litigation hold; apply the longest controlling period.</x:v>
      </x:c>
      <x:c r="M188" s="305" t="str">
        <x:v>Verify source system, date/time, preparer, approver, completeness, version, linkage to the population and external acknowledgement where applicable.</x:v>
      </x:c>
      <x:c r="N188" s="305" t="str">
        <x:v>Internal controlled record; public only after authorised filing/publication</x:v>
      </x:c>
      <x:c r="O188" s="305" t="str">
        <x:v>https://www.sebi.gov.in/legal/regulations/jul-2026/securities-and-exchange-board-of-india-buy-back-of-securities-regulations-2018-last-amended-on-july-6-2026-_103042.html</x:v>
      </x:c>
      <x:c r="P188" s="305" t="str">
        <x:f>IF(COUNTIF('P3 Audit Procedures'!$A$5:$A$176,B188)=1,"YES","NO")</x:f>
        <x:v>YES</x:v>
      </x:c>
      <x:c r="Q188" s="305" t="str">
        <x:f>IF(COUNTIF('P2 Atomic Provisions'!$A$5:$A$176,C188)=1,"YES","NO")</x:f>
        <x:v>YES</x:v>
      </x:c>
      <x:c r="R188" s="305" t="str">
        <x:f>IF(COUNTIF($A$5:$A$348,A188)&gt;1,"DUPLICATE","")</x:f>
      </x:c>
      <x:c r="S188" s="305" t="str">
        <x:v>REQUIRED — NOT COLLECTED</x:v>
      </x:c>
    </x:row>
    <x:row r="189" ht="50" customHeight="1">
      <x:c r="A189" s="305" t="str">
        <x:v>CAP-LAW047|Reg. 8|AP01|E01</x:v>
      </x:c>
      <x:c r="B189" s="305" t="str">
        <x:v>CAP-LAW047|Reg. 8|AP01</x:v>
      </x:c>
      <x:c r="C189" s="305" t="str">
        <x:v>CAP-LAW047|Reg. 8</x:v>
      </x:c>
      <x:c r="D189" s="305" t="str">
        <x:v>CAP-LAW047</x:v>
      </x:c>
      <x:c r="E189" s="305" t="str">
        <x:v>Reg. 8</x:v>
      </x:c>
      <x:c r="F189" s="305" t="str">
        <x:v>Control design / applicability</x:v>
      </x:c>
      <x:c r="G189" s="305" t="str">
        <x:v>Transaction-specific legal and applicability memorandum, approval matrix, adviser checklist, timetable and responsibility plan; include evidence that the gate, duty holder, threshold/exemption and timing were assessed for this atomic requirement.</x:v>
      </x:c>
      <x:c r="H189" s="305" t="str">
        <x:v>Current approved artefact; named owner and reviewer; effective date/version; explicit coverage of CAP-LAW047 Reg. 8; documented gate and exception route.</x:v>
      </x:c>
      <x:c r="I189" s="305" t="str">
        <x:v>Before offer opening</x:v>
      </x:c>
      <x:c r="J189" s="305" t="str">
        <x:v>Transaction data room, stock-exchange/SEBI filing portal and banking/depository records</x:v>
      </x:c>
      <x:c r="K189" s="305" t="str">
        <x:v>Company Secretary / Transaction Legal Lead</x:v>
      </x:c>
      <x:c r="L189" s="305" t="str">
        <x:v>Applicable SEBI source, LODR preservation policy where in scope, Common Corporate Core retention schedule and litigation hold; apply the longest controlling period.</x:v>
      </x:c>
      <x:c r="M189" s="305" t="str">
        <x:v>Verify source system, date/time, preparer, approver, completeness, version, linkage to the population and external acknowledgement where applicable.</x:v>
      </x:c>
      <x:c r="N189" s="305" t="str">
        <x:v>Confidential until authorised disclosure; retain access trail</x:v>
      </x:c>
      <x:c r="O189" s="305" t="str">
        <x:v>https://www.sebi.gov.in/legal/regulations/jul-2026/securities-and-exchange-board-of-india-buy-back-of-securities-regulations-2018-last-amended-on-july-6-2026-_103042.html</x:v>
      </x:c>
      <x:c r="P189" s="305" t="str">
        <x:f>IF(COUNTIF('P3 Audit Procedures'!$A$5:$A$176,B189)=1,"YES","NO")</x:f>
        <x:v>YES</x:v>
      </x:c>
      <x:c r="Q189" s="305" t="str">
        <x:f>IF(COUNTIF('P2 Atomic Provisions'!$A$5:$A$176,C189)=1,"YES","NO")</x:f>
        <x:v>YES</x:v>
      </x:c>
      <x:c r="R189" s="305" t="str">
        <x:f>IF(COUNTIF($A$5:$A$348,A189)&gt;1,"DUPLICATE","")</x:f>
      </x:c>
      <x:c r="S189" s="305" t="str">
        <x:v>REQUIRED — NOT COLLECTED</x:v>
      </x:c>
    </x:row>
    <x:row r="190" ht="50" customHeight="1">
      <x:c r="A190" s="305" t="str">
        <x:v>CAP-LAW047|Reg. 8|AP01|E02</x:v>
      </x:c>
      <x:c r="B190" s="305" t="str">
        <x:v>CAP-LAW047|Reg. 8|AP01</x:v>
      </x:c>
      <x:c r="C190" s="305" t="str">
        <x:v>CAP-LAW047|Reg. 8</x:v>
      </x:c>
      <x:c r="D190" s="305" t="str">
        <x:v>CAP-LAW047</x:v>
      </x:c>
      <x:c r="E190" s="305" t="str">
        <x:v>Reg. 8</x:v>
      </x:c>
      <x:c r="F190" s="305" t="str">
        <x:v>Operating performance / outcome</x:v>
      </x:c>
      <x:c r="G190" s="305" t="str">
        <x:v>Board/shareholder approvals, offer or scheme documents, announcements, filings, escrow/bank records, tender/allotment results and closure reports; demonstrate complete and timely performance of: Complete disclosure verification and retain filing/dispatch evidence.</x:v>
      </x:c>
      <x:c r="H190" s="305" t="str">
        <x:v>Population reference; period/trigger; source inputs; approvals; timestamps; calculations where relevant; filed/delivered output; acknowledgement; exception and closure linkage.</x:v>
      </x:c>
      <x:c r="I190" s="305" t="str">
        <x:v>Before offer opening</x:v>
      </x:c>
      <x:c r="J190" s="305" t="str">
        <x:v>Transaction data room, stock-exchange/SEBI filing portal and banking/depository records</x:v>
      </x:c>
      <x:c r="K190" s="305" t="str">
        <x:v>Company Secretary / Transaction Legal Lead</x:v>
      </x:c>
      <x:c r="L190" s="305" t="str">
        <x:v>Applicable SEBI source, LODR preservation policy where in scope, Common Corporate Core retention schedule and litigation hold; apply the longest controlling period.</x:v>
      </x:c>
      <x:c r="M190" s="305" t="str">
        <x:v>Verify source system, date/time, preparer, approver, completeness, version, linkage to the population and external acknowledgement where applicable.</x:v>
      </x:c>
      <x:c r="N190" s="305" t="str">
        <x:v>Confidential until authorised disclosure; retain access trail</x:v>
      </x:c>
      <x:c r="O190" s="305" t="str">
        <x:v>https://www.sebi.gov.in/legal/regulations/jul-2026/securities-and-exchange-board-of-india-buy-back-of-securities-regulations-2018-last-amended-on-july-6-2026-_103042.html</x:v>
      </x:c>
      <x:c r="P190" s="305" t="str">
        <x:f>IF(COUNTIF('P3 Audit Procedures'!$A$5:$A$176,B190)=1,"YES","NO")</x:f>
        <x:v>YES</x:v>
      </x:c>
      <x:c r="Q190" s="305" t="str">
        <x:f>IF(COUNTIF('P2 Atomic Provisions'!$A$5:$A$176,C190)=1,"YES","NO")</x:f>
        <x:v>YES</x:v>
      </x:c>
      <x:c r="R190" s="305" t="str">
        <x:f>IF(COUNTIF($A$5:$A$348,A190)&gt;1,"DUPLICATE","")</x:f>
      </x:c>
      <x:c r="S190" s="305" t="str">
        <x:v>REQUIRED — NOT COLLECTED</x:v>
      </x:c>
    </x:row>
    <x:row r="191" ht="50" customHeight="1">
      <x:c r="A191" s="305" t="str">
        <x:v>CAP-LAW047|Reg. 9(xi)|AP01|E01</x:v>
      </x:c>
      <x:c r="B191" s="305" t="str">
        <x:v>CAP-LAW047|Reg. 9(xi)|AP01</x:v>
      </x:c>
      <x:c r="C191" s="305" t="str">
        <x:v>CAP-LAW047|Reg. 9(xi)</x:v>
      </x:c>
      <x:c r="D191" s="305" t="str">
        <x:v>CAP-LAW047</x:v>
      </x:c>
      <x:c r="E191" s="305" t="str">
        <x:v>Reg. 9(xi)</x:v>
      </x:c>
      <x:c r="F191" s="305" t="str">
        <x:v>Control design / applicability</x:v>
      </x:c>
      <x:c r="G191" s="305" t="str">
        <x:v>Transaction-specific legal and applicability memorandum, approval matrix, adviser checklist, timetable and responsibility plan; include evidence that the gate, duty holder, threshold/exemption and timing were assessed for this atomic requirement.</x:v>
      </x:c>
      <x:c r="H191" s="305" t="str">
        <x:v>Current approved artefact; named owner and reviewer; effective date/version; explicit coverage of CAP-LAW047 Reg. 9(xi); documented gate and exception route.</x:v>
      </x:c>
      <x:c r="I191" s="305" t="str">
        <x:v>Before opening through completion</x:v>
      </x:c>
      <x:c r="J191" s="305" t="str">
        <x:v>Transaction data room, stock-exchange/SEBI filing portal and banking/depository records</x:v>
      </x:c>
      <x:c r="K191" s="305" t="str">
        <x:v>Company Secretary / Transaction Legal Lead</x:v>
      </x:c>
      <x:c r="L191" s="305" t="str">
        <x:v>Applicable SEBI source, LODR preservation policy where in scope, Common Corporate Core retention schedule and litigation hold; apply the longest controlling period.</x:v>
      </x:c>
      <x:c r="M191" s="305" t="str">
        <x:v>Verify source system, date/time, preparer, approver, completeness, version, linkage to the population and external acknowledgement where applicable.</x:v>
      </x:c>
      <x:c r="N191" s="305" t="str">
        <x:v>Confidential until authorised disclosure; retain access trail</x:v>
      </x:c>
      <x:c r="O191" s="305" t="str">
        <x:v>https://www.sebi.gov.in/legal/regulations/jul-2026/securities-and-exchange-board-of-india-buy-back-of-securities-regulations-2018-last-amended-on-july-6-2026-_103042.html</x:v>
      </x:c>
      <x:c r="P191" s="305" t="str">
        <x:f>IF(COUNTIF('P3 Audit Procedures'!$A$5:$A$176,B191)=1,"YES","NO")</x:f>
        <x:v>YES</x:v>
      </x:c>
      <x:c r="Q191" s="305" t="str">
        <x:f>IF(COUNTIF('P2 Atomic Provisions'!$A$5:$A$176,C191)=1,"YES","NO")</x:f>
        <x:v>YES</x:v>
      </x:c>
      <x:c r="R191" s="305" t="str">
        <x:f>IF(COUNTIF($A$5:$A$348,A191)&gt;1,"DUPLICATE","")</x:f>
      </x:c>
      <x:c r="S191" s="305" t="str">
        <x:v>REQUIRED — NOT COLLECTED</x:v>
      </x:c>
    </x:row>
    <x:row r="192" ht="50" customHeight="1">
      <x:c r="A192" s="305" t="str">
        <x:v>CAP-LAW047|Reg. 9(xi)|AP01|E02</x:v>
      </x:c>
      <x:c r="B192" s="305" t="str">
        <x:v>CAP-LAW047|Reg. 9(xi)|AP01</x:v>
      </x:c>
      <x:c r="C192" s="305" t="str">
        <x:v>CAP-LAW047|Reg. 9(xi)</x:v>
      </x:c>
      <x:c r="D192" s="305" t="str">
        <x:v>CAP-LAW047</x:v>
      </x:c>
      <x:c r="E192" s="305" t="str">
        <x:v>Reg. 9(xi)</x:v>
      </x:c>
      <x:c r="F192" s="305" t="str">
        <x:v>Operating performance / outcome</x:v>
      </x:c>
      <x:c r="G192" s="305" t="str">
        <x:v>Board/shareholder approvals, offer or scheme documents, announcements, filings, escrow/bank records, tender/allotment results and closure reports; demonstrate complete and timely performance of: Fund, monitor and release escrow only as permitted.</x:v>
      </x:c>
      <x:c r="H192" s="305" t="str">
        <x:v>Population reference; period/trigger; source inputs; approvals; timestamps; calculations where relevant; filed/delivered output; acknowledgement; exception and closure linkage.</x:v>
      </x:c>
      <x:c r="I192" s="305" t="str">
        <x:v>Before opening through completion</x:v>
      </x:c>
      <x:c r="J192" s="305" t="str">
        <x:v>Transaction data room, stock-exchange/SEBI filing portal and banking/depository records</x:v>
      </x:c>
      <x:c r="K192" s="305" t="str">
        <x:v>Company Secretary / Transaction Legal Lead</x:v>
      </x:c>
      <x:c r="L192" s="305" t="str">
        <x:v>Applicable SEBI source, LODR preservation policy where in scope, Common Corporate Core retention schedule and litigation hold; apply the longest controlling period.</x:v>
      </x:c>
      <x:c r="M192" s="305" t="str">
        <x:v>Verify source system, date/time, preparer, approver, completeness, version, linkage to the population and external acknowledgement where applicable.</x:v>
      </x:c>
      <x:c r="N192" s="305" t="str">
        <x:v>Confidential until authorised disclosure; retain access trail</x:v>
      </x:c>
      <x:c r="O192" s="305" t="str">
        <x:v>https://www.sebi.gov.in/legal/regulations/jul-2026/securities-and-exchange-board-of-india-buy-back-of-securities-regulations-2018-last-amended-on-july-6-2026-_103042.html</x:v>
      </x:c>
      <x:c r="P192" s="305" t="str">
        <x:f>IF(COUNTIF('P3 Audit Procedures'!$A$5:$A$176,B192)=1,"YES","NO")</x:f>
        <x:v>YES</x:v>
      </x:c>
      <x:c r="Q192" s="305" t="str">
        <x:f>IF(COUNTIF('P2 Atomic Provisions'!$A$5:$A$176,C192)=1,"YES","NO")</x:f>
        <x:v>YES</x:v>
      </x:c>
      <x:c r="R192" s="305" t="str">
        <x:f>IF(COUNTIF($A$5:$A$348,A192)&gt;1,"DUPLICATE","")</x:f>
      </x:c>
      <x:c r="S192" s="305" t="str">
        <x:v>REQUIRED — NOT COLLECTED</x:v>
      </x:c>
    </x:row>
    <x:row r="193" ht="50" customHeight="1">
      <x:c r="A193" s="305" t="str">
        <x:v>CAP-LAW047|Reg. 9|AP01|E01</x:v>
      </x:c>
      <x:c r="B193" s="305" t="str">
        <x:v>CAP-LAW047|Reg. 9|AP01</x:v>
      </x:c>
      <x:c r="C193" s="305" t="str">
        <x:v>CAP-LAW047|Reg. 9</x:v>
      </x:c>
      <x:c r="D193" s="305" t="str">
        <x:v>CAP-LAW047</x:v>
      </x:c>
      <x:c r="E193" s="305" t="str">
        <x:v>Reg. 9</x:v>
      </x:c>
      <x:c r="F193" s="305" t="str">
        <x:v>Control design / applicability</x:v>
      </x:c>
      <x:c r="G193" s="305" t="str">
        <x:v>Transaction-specific legal and applicability memorandum, approval matrix, adviser checklist, timetable and responsibility plan; include evidence that the gate, duty holder, threshold/exemption and timing were assessed for this atomic requirement.</x:v>
      </x:c>
      <x:c r="H193" s="305" t="str">
        <x:v>Current approved artefact; named owner and reviewer; effective date/version; explicit coverage of CAP-LAW047 Reg. 9; documented gate and exception route.</x:v>
      </x:c>
      <x:c r="I193" s="305" t="str">
        <x:v>Offer period</x:v>
      </x:c>
      <x:c r="J193" s="305" t="str">
        <x:v>Transaction data room, stock-exchange/SEBI filing portal and banking/depository records</x:v>
      </x:c>
      <x:c r="K193" s="305" t="str">
        <x:v>Company Secretary / Transaction Legal Lead</x:v>
      </x:c>
      <x:c r="L193" s="305" t="str">
        <x:v>Applicable SEBI source, LODR preservation policy where in scope, Common Corporate Core retention schedule and litigation hold; apply the longest controlling period.</x:v>
      </x:c>
      <x:c r="M193" s="305" t="str">
        <x:v>Verify source system, date/time, preparer, approver, completeness, version, linkage to the population and external acknowledgement where applicable.</x:v>
      </x:c>
      <x:c r="N193" s="305" t="str">
        <x:v>Restricted — may contain personal, trading or unpublished information</x:v>
      </x:c>
      <x:c r="O193" s="305" t="str">
        <x:v>https://www.sebi.gov.in/legal/regulations/jul-2026/securities-and-exchange-board-of-india-buy-back-of-securities-regulations-2018-last-amended-on-july-6-2026-_103042.html</x:v>
      </x:c>
      <x:c r="P193" s="305" t="str">
        <x:f>IF(COUNTIF('P3 Audit Procedures'!$A$5:$A$176,B193)=1,"YES","NO")</x:f>
        <x:v>YES</x:v>
      </x:c>
      <x:c r="Q193" s="305" t="str">
        <x:f>IF(COUNTIF('P2 Atomic Provisions'!$A$5:$A$176,C193)=1,"YES","NO")</x:f>
        <x:v>YES</x:v>
      </x:c>
      <x:c r="R193" s="305" t="str">
        <x:f>IF(COUNTIF($A$5:$A$348,A193)&gt;1,"DUPLICATE","")</x:f>
      </x:c>
      <x:c r="S193" s="305" t="str">
        <x:v>REQUIRED — NOT COLLECTED</x:v>
      </x:c>
    </x:row>
    <x:row r="194" ht="50" customHeight="1">
      <x:c r="A194" s="305" t="str">
        <x:v>CAP-LAW047|Reg. 9|AP01|E02</x:v>
      </x:c>
      <x:c r="B194" s="305" t="str">
        <x:v>CAP-LAW047|Reg. 9|AP01</x:v>
      </x:c>
      <x:c r="C194" s="305" t="str">
        <x:v>CAP-LAW047|Reg. 9</x:v>
      </x:c>
      <x:c r="D194" s="305" t="str">
        <x:v>CAP-LAW047</x:v>
      </x:c>
      <x:c r="E194" s="305" t="str">
        <x:v>Reg. 9</x:v>
      </x:c>
      <x:c r="F194" s="305" t="str">
        <x:v>Operating performance / outcome</x:v>
      </x:c>
      <x:c r="G194" s="305" t="str">
        <x:v>Board/shareholder approvals, offer or scheme documents, announcements, filings, escrow/bank records, tender/allotment results and closure reports; demonstrate complete and timely performance of: Reconcile eligible holders, bids, acceptance and communication.</x:v>
      </x:c>
      <x:c r="H194" s="305" t="str">
        <x:v>Population reference; period/trigger; source inputs; approvals; timestamps; calculations where relevant; filed/delivered output; acknowledgement; exception and closure linkage.</x:v>
      </x:c>
      <x:c r="I194" s="305" t="str">
        <x:v>Offer period</x:v>
      </x:c>
      <x:c r="J194" s="305" t="str">
        <x:v>Transaction data room, stock-exchange/SEBI filing portal and banking/depository records</x:v>
      </x:c>
      <x:c r="K194" s="305" t="str">
        <x:v>Company Secretary / Transaction Legal Lead</x:v>
      </x:c>
      <x:c r="L194" s="305" t="str">
        <x:v>Applicable SEBI source, LODR preservation policy where in scope, Common Corporate Core retention schedule and litigation hold; apply the longest controlling period.</x:v>
      </x:c>
      <x:c r="M194" s="305" t="str">
        <x:v>Verify source system, date/time, preparer, approver, completeness, version, linkage to the population and external acknowledgement where applicable.</x:v>
      </x:c>
      <x:c r="N194" s="305" t="str">
        <x:v>Restricted — may contain personal, trading or unpublished information</x:v>
      </x:c>
      <x:c r="O194" s="305" t="str">
        <x:v>https://www.sebi.gov.in/legal/regulations/jul-2026/securities-and-exchange-board-of-india-buy-back-of-securities-regulations-2018-last-amended-on-july-6-2026-_103042.html</x:v>
      </x:c>
      <x:c r="P194" s="305" t="str">
        <x:f>IF(COUNTIF('P3 Audit Procedures'!$A$5:$A$176,B194)=1,"YES","NO")</x:f>
        <x:v>YES</x:v>
      </x:c>
      <x:c r="Q194" s="305" t="str">
        <x:f>IF(COUNTIF('P2 Atomic Provisions'!$A$5:$A$176,C194)=1,"YES","NO")</x:f>
        <x:v>YES</x:v>
      </x:c>
      <x:c r="R194" s="305" t="str">
        <x:f>IF(COUNTIF($A$5:$A$348,A194)&gt;1,"DUPLICATE","")</x:f>
      </x:c>
      <x:c r="S194" s="305" t="str">
        <x:v>REQUIRED — NOT COLLECTED</x:v>
      </x:c>
    </x:row>
    <x:row r="195" ht="50" customHeight="1">
      <x:c r="A195" s="305" t="str">
        <x:v>CAP-LAW047|Reg. 10|AP01|E01</x:v>
      </x:c>
      <x:c r="B195" s="305" t="str">
        <x:v>CAP-LAW047|Reg. 10|AP01</x:v>
      </x:c>
      <x:c r="C195" s="305" t="str">
        <x:v>CAP-LAW047|Reg. 10</x:v>
      </x:c>
      <x:c r="D195" s="305" t="str">
        <x:v>CAP-LAW047</x:v>
      </x:c>
      <x:c r="E195" s="305" t="str">
        <x:v>Reg. 10</x:v>
      </x:c>
      <x:c r="F195" s="305" t="str">
        <x:v>Control design / applicability</x:v>
      </x:c>
      <x:c r="G195" s="305" t="str">
        <x:v>Transaction-specific legal and applicability memorandum, approval matrix, adviser checklist, timetable and responsibility plan; include evidence that the gate, duty holder, threshold/exemption and timing were assessed for this atomic requirement.</x:v>
      </x:c>
      <x:c r="H195" s="305" t="str">
        <x:v>Current approved artefact; named owner and reviewer; effective date/version; explicit coverage of CAP-LAW047 Reg. 10; documented gate and exception route.</x:v>
      </x:c>
      <x:c r="I195" s="305" t="str">
        <x:v>After offer closure as prescribed</x:v>
      </x:c>
      <x:c r="J195" s="305" t="str">
        <x:v>Transaction data room, stock-exchange/SEBI filing portal and banking/depository records</x:v>
      </x:c>
      <x:c r="K195" s="305" t="str">
        <x:v>Company Secretary / Transaction Legal Lead</x:v>
      </x:c>
      <x:c r="L195" s="305" t="str">
        <x:v>Applicable SEBI source, LODR preservation policy where in scope, Common Corporate Core retention schedule and litigation hold; apply the longest controlling period.</x:v>
      </x:c>
      <x:c r="M195" s="305" t="str">
        <x:v>Verify source system, date/time, preparer, approver, completeness, version, linkage to the population and external acknowledgement where applicable.</x:v>
      </x:c>
      <x:c r="N195" s="305" t="str">
        <x:v>Restricted — may contain personal, trading or unpublished information</x:v>
      </x:c>
      <x:c r="O195" s="305" t="str">
        <x:v>https://www.sebi.gov.in/legal/regulations/jul-2026/securities-and-exchange-board-of-india-buy-back-of-securities-regulations-2018-last-amended-on-july-6-2026-_103042.html</x:v>
      </x:c>
      <x:c r="P195" s="305" t="str">
        <x:f>IF(COUNTIF('P3 Audit Procedures'!$A$5:$A$176,B195)=1,"YES","NO")</x:f>
        <x:v>YES</x:v>
      </x:c>
      <x:c r="Q195" s="305" t="str">
        <x:f>IF(COUNTIF('P2 Atomic Provisions'!$A$5:$A$176,C195)=1,"YES","NO")</x:f>
        <x:v>YES</x:v>
      </x:c>
      <x:c r="R195" s="305" t="str">
        <x:f>IF(COUNTIF($A$5:$A$348,A195)&gt;1,"DUPLICATE","")</x:f>
      </x:c>
      <x:c r="S195" s="305" t="str">
        <x:v>REQUIRED — NOT COLLECTED</x:v>
      </x:c>
    </x:row>
    <x:row r="196" ht="50" customHeight="1">
      <x:c r="A196" s="305" t="str">
        <x:v>CAP-LAW047|Reg. 10|AP01|E02</x:v>
      </x:c>
      <x:c r="B196" s="305" t="str">
        <x:v>CAP-LAW047|Reg. 10|AP01</x:v>
      </x:c>
      <x:c r="C196" s="305" t="str">
        <x:v>CAP-LAW047|Reg. 10</x:v>
      </x:c>
      <x:c r="D196" s="305" t="str">
        <x:v>CAP-LAW047</x:v>
      </x:c>
      <x:c r="E196" s="305" t="str">
        <x:v>Reg. 10</x:v>
      </x:c>
      <x:c r="F196" s="305" t="str">
        <x:v>Operating performance / outcome</x:v>
      </x:c>
      <x:c r="G196" s="305" t="str">
        <x:v>Board/shareholder approvals, offer or scheme documents, announcements, filings, escrow/bank records, tender/allotment results and closure reports; demonstrate complete and timely performance of: Reconcile accepted quantity and complete payment/return.</x:v>
      </x:c>
      <x:c r="H196" s="305" t="str">
        <x:v>Population reference; period/trigger; source inputs; approvals; timestamps; calculations where relevant; filed/delivered output; acknowledgement; exception and closure linkage.</x:v>
      </x:c>
      <x:c r="I196" s="305" t="str">
        <x:v>After offer closure as prescribed</x:v>
      </x:c>
      <x:c r="J196" s="305" t="str">
        <x:v>Transaction data room, stock-exchange/SEBI filing portal and banking/depository records</x:v>
      </x:c>
      <x:c r="K196" s="305" t="str">
        <x:v>Company Secretary / Transaction Legal Lead</x:v>
      </x:c>
      <x:c r="L196" s="305" t="str">
        <x:v>Applicable SEBI source, LODR preservation policy where in scope, Common Corporate Core retention schedule and litigation hold; apply the longest controlling period.</x:v>
      </x:c>
      <x:c r="M196" s="305" t="str">
        <x:v>Verify source system, date/time, preparer, approver, completeness, version, linkage to the population and external acknowledgement where applicable.</x:v>
      </x:c>
      <x:c r="N196" s="305" t="str">
        <x:v>Restricted — may contain personal, trading or unpublished information</x:v>
      </x:c>
      <x:c r="O196" s="305" t="str">
        <x:v>https://www.sebi.gov.in/legal/regulations/jul-2026/securities-and-exchange-board-of-india-buy-back-of-securities-regulations-2018-last-amended-on-july-6-2026-_103042.html</x:v>
      </x:c>
      <x:c r="P196" s="305" t="str">
        <x:f>IF(COUNTIF('P3 Audit Procedures'!$A$5:$A$176,B196)=1,"YES","NO")</x:f>
        <x:v>YES</x:v>
      </x:c>
      <x:c r="Q196" s="305" t="str">
        <x:f>IF(COUNTIF('P2 Atomic Provisions'!$A$5:$A$176,C196)=1,"YES","NO")</x:f>
        <x:v>YES</x:v>
      </x:c>
      <x:c r="R196" s="305" t="str">
        <x:f>IF(COUNTIF($A$5:$A$348,A196)&gt;1,"DUPLICATE","")</x:f>
      </x:c>
      <x:c r="S196" s="305" t="str">
        <x:v>REQUIRED — NOT COLLECTED</x:v>
      </x:c>
    </x:row>
    <x:row r="197" ht="50" customHeight="1">
      <x:c r="A197" s="305" t="str">
        <x:v>CAP-LAW047|Reg. 11|AP01|E01</x:v>
      </x:c>
      <x:c r="B197" s="305" t="str">
        <x:v>CAP-LAW047|Reg. 11|AP01</x:v>
      </x:c>
      <x:c r="C197" s="305" t="str">
        <x:v>CAP-LAW047|Reg. 11</x:v>
      </x:c>
      <x:c r="D197" s="305" t="str">
        <x:v>CAP-LAW047</x:v>
      </x:c>
      <x:c r="E197" s="305" t="str">
        <x:v>Reg. 11</x:v>
      </x:c>
      <x:c r="F197" s="305" t="str">
        <x:v>Control design / applicability</x:v>
      </x:c>
      <x:c r="G197" s="305" t="str">
        <x:v>Transaction-specific legal and applicability memorandum, approval matrix, adviser checklist, timetable and responsibility plan; include evidence that the gate, duty holder, threshold/exemption and timing were assessed for this atomic requirement.</x:v>
      </x:c>
      <x:c r="H197" s="305" t="str">
        <x:v>Current approved artefact; named owner and reviewer; effective date/version; explicit coverage of CAP-LAW047 Reg. 11; documented gate and exception route.</x:v>
      </x:c>
      <x:c r="I197" s="305" t="str">
        <x:v>Within prescribed post-closure period</x:v>
      </x:c>
      <x:c r="J197" s="305" t="str">
        <x:v>Transaction data room, stock-exchange/SEBI filing portal and banking/depository records</x:v>
      </x:c>
      <x:c r="K197" s="305" t="str">
        <x:v>Company Secretary / Transaction Legal Lead</x:v>
      </x:c>
      <x:c r="L197" s="305" t="str">
        <x:v>Applicable SEBI source, LODR preservation policy where in scope, Common Corporate Core retention schedule and litigation hold; apply the longest controlling period.</x:v>
      </x:c>
      <x:c r="M197" s="305" t="str">
        <x:v>Verify source system, date/time, preparer, approver, completeness, version, linkage to the population and external acknowledgement where applicable.</x:v>
      </x:c>
      <x:c r="N197" s="305" t="str">
        <x:v>Internal controlled record; public only after authorised filing/publication</x:v>
      </x:c>
      <x:c r="O197" s="305" t="str">
        <x:v>https://www.sebi.gov.in/legal/regulations/jul-2026/securities-and-exchange-board-of-india-buy-back-of-securities-regulations-2018-last-amended-on-july-6-2026-_103042.html</x:v>
      </x:c>
      <x:c r="P197" s="305" t="str">
        <x:f>IF(COUNTIF('P3 Audit Procedures'!$A$5:$A$176,B197)=1,"YES","NO")</x:f>
        <x:v>YES</x:v>
      </x:c>
      <x:c r="Q197" s="305" t="str">
        <x:f>IF(COUNTIF('P2 Atomic Provisions'!$A$5:$A$176,C197)=1,"YES","NO")</x:f>
        <x:v>YES</x:v>
      </x:c>
      <x:c r="R197" s="305" t="str">
        <x:f>IF(COUNTIF($A$5:$A$348,A197)&gt;1,"DUPLICATE","")</x:f>
      </x:c>
      <x:c r="S197" s="305" t="str">
        <x:v>REQUIRED — NOT COLLECTED</x:v>
      </x:c>
    </x:row>
    <x:row r="198" ht="50" customHeight="1">
      <x:c r="A198" s="305" t="str">
        <x:v>CAP-LAW047|Reg. 11|AP01|E02</x:v>
      </x:c>
      <x:c r="B198" s="305" t="str">
        <x:v>CAP-LAW047|Reg. 11|AP01</x:v>
      </x:c>
      <x:c r="C198" s="305" t="str">
        <x:v>CAP-LAW047|Reg. 11</x:v>
      </x:c>
      <x:c r="D198" s="305" t="str">
        <x:v>CAP-LAW047</x:v>
      </x:c>
      <x:c r="E198" s="305" t="str">
        <x:v>Reg. 11</x:v>
      </x:c>
      <x:c r="F198" s="305" t="str">
        <x:v>Operating performance / outcome</x:v>
      </x:c>
      <x:c r="G198" s="305" t="str">
        <x:v>Board/shareholder approvals, offer or scheme documents, announcements, filings, escrow/bank records, tender/allotment results and closure reports; demonstrate complete and timely performance of: Complete extinguishment and file the required evidence.</x:v>
      </x:c>
      <x:c r="H198" s="305" t="str">
        <x:v>Population reference; period/trigger; source inputs; approvals; timestamps; calculations where relevant; filed/delivered output; acknowledgement; exception and closure linkage.</x:v>
      </x:c>
      <x:c r="I198" s="305" t="str">
        <x:v>Within prescribed post-closure period</x:v>
      </x:c>
      <x:c r="J198" s="305" t="str">
        <x:v>Transaction data room, stock-exchange/SEBI filing portal and banking/depository records</x:v>
      </x:c>
      <x:c r="K198" s="305" t="str">
        <x:v>Company Secretary / Transaction Legal Lead</x:v>
      </x:c>
      <x:c r="L198" s="305" t="str">
        <x:v>Applicable SEBI source, LODR preservation policy where in scope, Common Corporate Core retention schedule and litigation hold; apply the longest controlling period.</x:v>
      </x:c>
      <x:c r="M198" s="305" t="str">
        <x:v>Verify source system, date/time, preparer, approver, completeness, version, linkage to the population and external acknowledgement where applicable.</x:v>
      </x:c>
      <x:c r="N198" s="305" t="str">
        <x:v>Internal controlled record; public only after authorised filing/publication</x:v>
      </x:c>
      <x:c r="O198" s="305" t="str">
        <x:v>https://www.sebi.gov.in/legal/regulations/jul-2026/securities-and-exchange-board-of-india-buy-back-of-securities-regulations-2018-last-amended-on-july-6-2026-_103042.html</x:v>
      </x:c>
      <x:c r="P198" s="305" t="str">
        <x:f>IF(COUNTIF('P3 Audit Procedures'!$A$5:$A$176,B198)=1,"YES","NO")</x:f>
        <x:v>YES</x:v>
      </x:c>
      <x:c r="Q198" s="305" t="str">
        <x:f>IF(COUNTIF('P2 Atomic Provisions'!$A$5:$A$176,C198)=1,"YES","NO")</x:f>
        <x:v>YES</x:v>
      </x:c>
      <x:c r="R198" s="305" t="str">
        <x:f>IF(COUNTIF($A$5:$A$348,A198)&gt;1,"DUPLICATE","")</x:f>
      </x:c>
      <x:c r="S198" s="305" t="str">
        <x:v>REQUIRED — NOT COLLECTED</x:v>
      </x:c>
    </x:row>
    <x:row r="199" ht="50" customHeight="1">
      <x:c r="A199" s="305" t="str">
        <x:v>CAP-LAW047|Reg. 24 general obligations|AP01|E01</x:v>
      </x:c>
      <x:c r="B199" s="305" t="str">
        <x:v>CAP-LAW047|Reg. 24 general obligations|AP01</x:v>
      </x:c>
      <x:c r="C199" s="305" t="str">
        <x:v>CAP-LAW047|Reg. 24 general obligations</x:v>
      </x:c>
      <x:c r="D199" s="305" t="str">
        <x:v>CAP-LAW047</x:v>
      </x:c>
      <x:c r="E199" s="305" t="str">
        <x:v>Reg. 24 general obligations</x:v>
      </x:c>
      <x:c r="F199" s="305" t="str">
        <x:v>Control design / applicability</x:v>
      </x:c>
      <x:c r="G199" s="305" t="str">
        <x:v>Transaction-specific legal and applicability memorandum, approval matrix, adviser checklist, timetable and responsibility plan; include evidence that the gate, duty holder, threshold/exemption and timing were assessed for this atomic requirement.</x:v>
      </x:c>
      <x:c r="H199" s="305" t="str">
        <x:v>Current approved artefact; named owner and reviewer; effective date/version; explicit coverage of CAP-LAW047 Reg. 24 general obligations; documented gate and exception route.</x:v>
      </x:c>
      <x:c r="I199" s="305" t="str">
        <x:v>Throughout buy-back and specified post-period</x:v>
      </x:c>
      <x:c r="J199" s="305" t="str">
        <x:v>Transaction data room, stock-exchange/SEBI filing portal and banking/depository records</x:v>
      </x:c>
      <x:c r="K199" s="305" t="str">
        <x:v>Company Secretary / Transaction Legal Lead</x:v>
      </x:c>
      <x:c r="L199" s="305" t="str">
        <x:v>Applicable SEBI source, LODR preservation policy where in scope, Common Corporate Core retention schedule and litigation hold; apply the longest controlling period.</x:v>
      </x:c>
      <x:c r="M199" s="305" t="str">
        <x:v>Verify source system, date/time, preparer, approver, completeness, version, linkage to the population and external acknowledgement where applicable.</x:v>
      </x:c>
      <x:c r="N199" s="305" t="str">
        <x:v>Confidential until authorised disclosure; retain access trail</x:v>
      </x:c>
      <x:c r="O199" s="305" t="str">
        <x:v>https://www.sebi.gov.in/legal/regulations/jul-2026/securities-and-exchange-board-of-india-buy-back-of-securities-regulations-2018-last-amended-on-july-6-2026-_103042.html</x:v>
      </x:c>
      <x:c r="P199" s="305" t="str">
        <x:f>IF(COUNTIF('P3 Audit Procedures'!$A$5:$A$176,B199)=1,"YES","NO")</x:f>
        <x:v>YES</x:v>
      </x:c>
      <x:c r="Q199" s="305" t="str">
        <x:f>IF(COUNTIF('P2 Atomic Provisions'!$A$5:$A$176,C199)=1,"YES","NO")</x:f>
        <x:v>YES</x:v>
      </x:c>
      <x:c r="R199" s="305" t="str">
        <x:f>IF(COUNTIF($A$5:$A$348,A199)&gt;1,"DUPLICATE","")</x:f>
      </x:c>
      <x:c r="S199" s="305" t="str">
        <x:v>REQUIRED — NOT COLLECTED</x:v>
      </x:c>
    </x:row>
    <x:row r="200" ht="50" customHeight="1">
      <x:c r="A200" s="305" t="str">
        <x:v>CAP-LAW047|Reg. 24 general obligations|AP01|E02</x:v>
      </x:c>
      <x:c r="B200" s="305" t="str">
        <x:v>CAP-LAW047|Reg. 24 general obligations|AP01</x:v>
      </x:c>
      <x:c r="C200" s="305" t="str">
        <x:v>CAP-LAW047|Reg. 24 general obligations</x:v>
      </x:c>
      <x:c r="D200" s="305" t="str">
        <x:v>CAP-LAW047</x:v>
      </x:c>
      <x:c r="E200" s="305" t="str">
        <x:v>Reg. 24 general obligations</x:v>
      </x:c>
      <x:c r="F200" s="305" t="str">
        <x:v>Operating performance / outcome</x:v>
      </x:c>
      <x:c r="G200" s="305" t="str">
        <x:v>Board/shareholder approvals, offer or scheme documents, announcements, filings, escrow/bank records, tender/allotment results and closure reports; demonstrate complete and timely performance of: Maintain a transaction restrictions register and final compliance file.</x:v>
      </x:c>
      <x:c r="H200" s="305" t="str">
        <x:v>Population reference; period/trigger; source inputs; approvals; timestamps; calculations where relevant; filed/delivered output; acknowledgement; exception and closure linkage.</x:v>
      </x:c>
      <x:c r="I200" s="305" t="str">
        <x:v>Throughout buy-back and specified post-period</x:v>
      </x:c>
      <x:c r="J200" s="305" t="str">
        <x:v>Transaction data room, stock-exchange/SEBI filing portal and banking/depository records</x:v>
      </x:c>
      <x:c r="K200" s="305" t="str">
        <x:v>Company Secretary / Transaction Legal Lead</x:v>
      </x:c>
      <x:c r="L200" s="305" t="str">
        <x:v>Applicable SEBI source, LODR preservation policy where in scope, Common Corporate Core retention schedule and litigation hold; apply the longest controlling period.</x:v>
      </x:c>
      <x:c r="M200" s="305" t="str">
        <x:v>Verify source system, date/time, preparer, approver, completeness, version, linkage to the population and external acknowledgement where applicable.</x:v>
      </x:c>
      <x:c r="N200" s="305" t="str">
        <x:v>Confidential until authorised disclosure; retain access trail</x:v>
      </x:c>
      <x:c r="O200" s="305" t="str">
        <x:v>https://www.sebi.gov.in/legal/regulations/jul-2026/securities-and-exchange-board-of-india-buy-back-of-securities-regulations-2018-last-amended-on-july-6-2026-_103042.html</x:v>
      </x:c>
      <x:c r="P200" s="305" t="str">
        <x:f>IF(COUNTIF('P3 Audit Procedures'!$A$5:$A$176,B200)=1,"YES","NO")</x:f>
        <x:v>YES</x:v>
      </x:c>
      <x:c r="Q200" s="305" t="str">
        <x:f>IF(COUNTIF('P2 Atomic Provisions'!$A$5:$A$176,C200)=1,"YES","NO")</x:f>
        <x:v>YES</x:v>
      </x:c>
      <x:c r="R200" s="305" t="str">
        <x:f>IF(COUNTIF($A$5:$A$348,A200)&gt;1,"DUPLICATE","")</x:f>
      </x:c>
      <x:c r="S200" s="305" t="str">
        <x:v>REQUIRED — NOT COLLECTED</x:v>
      </x:c>
    </x:row>
    <x:row r="201" ht="50" customHeight="1">
      <x:c r="A201" s="305" t="str">
        <x:v>CAP-LAW239|Reg. 24(i)(ea) operationalisation|AP01|E01</x:v>
      </x:c>
      <x:c r="B201" s="305" t="str">
        <x:v>CAP-LAW239|Reg. 24(i)(ea) operationalisation|AP01</x:v>
      </x:c>
      <x:c r="C201" s="305" t="str">
        <x:v>CAP-LAW239|Reg. 24(i)(ea) operationalisation</x:v>
      </x:c>
      <x:c r="D201" s="305" t="str">
        <x:v>CAP-LAW239</x:v>
      </x:c>
      <x:c r="E201" s="305" t="str">
        <x:v>Reg. 24(i)(ea) operationalisation</x:v>
      </x:c>
      <x:c r="F201" s="305" t="str">
        <x:v>Control design / applicability</x:v>
      </x:c>
      <x:c r="G201" s="305" t="str">
        <x:v>Transaction-specific legal and applicability memorandum, approval matrix, adviser checklist, timetable and responsibility plan; include evidence that the gate, duty holder, threshold/exemption and timing were assessed for this atomic requirement.</x:v>
      </x:c>
      <x:c r="H201" s="305" t="str">
        <x:v>Current approved artefact; named owner and reviewer; effective date/version; explicit coverage of CAP-LAW239 Reg. 24(i)(ea) operationalisation; documented gate and exception route.</x:v>
      </x:c>
      <x:c r="I201" s="305" t="str">
        <x:v>From approval date to offer closing</x:v>
      </x:c>
      <x:c r="J201" s="305" t="str">
        <x:v>Transaction data room, stock-exchange/SEBI filing portal and banking/depository records</x:v>
      </x:c>
      <x:c r="K201" s="305" t="str">
        <x:v>Company Secretary / Transaction Legal Lead</x:v>
      </x:c>
      <x:c r="L201" s="305" t="str">
        <x:v>Applicable SEBI source, LODR preservation policy where in scope, Common Corporate Core retention schedule and litigation hold; apply the longest controlling period.</x:v>
      </x:c>
      <x:c r="M201" s="305" t="str">
        <x:v>Verify source system, date/time, preparer, approver, completeness, version, linkage to the population and external acknowledgement where applicable.</x:v>
      </x:c>
      <x:c r="N201" s="305" t="str">
        <x:v>Confidential until authorised disclosure; retain access trail</x:v>
      </x:c>
      <x:c r="O201" s="305" t="str">
        <x:v>https://www.sebi.gov.in/legal/circulars/jul-2026/operationalisation-of-freezing-of-holdings-of-promoter-and-promoter-group-including-their-associates-promoter-holdings-at-the-isin-level-under-regulation-24-i-ea-of-the-sebi-buy-back-of-securitie-_102978.html</x:v>
      </x:c>
      <x:c r="P201" s="305" t="str">
        <x:f>IF(COUNTIF('P3 Audit Procedures'!$A$5:$A$176,B201)=1,"YES","NO")</x:f>
        <x:v>YES</x:v>
      </x:c>
      <x:c r="Q201" s="305" t="str">
        <x:f>IF(COUNTIF('P2 Atomic Provisions'!$A$5:$A$176,C201)=1,"YES","NO")</x:f>
        <x:v>YES</x:v>
      </x:c>
      <x:c r="R201" s="305" t="str">
        <x:f>IF(COUNTIF($A$5:$A$348,A201)&gt;1,"DUPLICATE","")</x:f>
      </x:c>
      <x:c r="S201" s="305" t="str">
        <x:v>REQUIRED — NOT COLLECTED</x:v>
      </x:c>
    </x:row>
    <x:row r="202" ht="50" customHeight="1">
      <x:c r="A202" s="305" t="str">
        <x:v>CAP-LAW239|Reg. 24(i)(ea) operationalisation|AP01|E02</x:v>
      </x:c>
      <x:c r="B202" s="305" t="str">
        <x:v>CAP-LAW239|Reg. 24(i)(ea) operationalisation|AP01</x:v>
      </x:c>
      <x:c r="C202" s="305" t="str">
        <x:v>CAP-LAW239|Reg. 24(i)(ea) operationalisation</x:v>
      </x:c>
      <x:c r="D202" s="305" t="str">
        <x:v>CAP-LAW239</x:v>
      </x:c>
      <x:c r="E202" s="305" t="str">
        <x:v>Reg. 24(i)(ea) operationalisation</x:v>
      </x:c>
      <x:c r="F202" s="305" t="str">
        <x:v>Operating performance / outcome</x:v>
      </x:c>
      <x:c r="G202" s="305" t="str">
        <x:v>Board/shareholder approvals, offer or scheme documents, announcements, filings, escrow/bank records, tender/allotment results and closure reports; demonstrate complete and timely performance of: Send depository instruction and reconcile freeze status through closing.</x:v>
      </x:c>
      <x:c r="H202" s="305" t="str">
        <x:v>Population reference; period/trigger; source inputs; approvals; timestamps; calculations where relevant; filed/delivered output; acknowledgement; exception and closure linkage.</x:v>
      </x:c>
      <x:c r="I202" s="305" t="str">
        <x:v>From approval date to offer closing</x:v>
      </x:c>
      <x:c r="J202" s="305" t="str">
        <x:v>Transaction data room, stock-exchange/SEBI filing portal and banking/depository records</x:v>
      </x:c>
      <x:c r="K202" s="305" t="str">
        <x:v>Company Secretary / Transaction Legal Lead</x:v>
      </x:c>
      <x:c r="L202" s="305" t="str">
        <x:v>Applicable SEBI source, LODR preservation policy where in scope, Common Corporate Core retention schedule and litigation hold; apply the longest controlling period.</x:v>
      </x:c>
      <x:c r="M202" s="305" t="str">
        <x:v>Verify source system, date/time, preparer, approver, completeness, version, linkage to the population and external acknowledgement where applicable.</x:v>
      </x:c>
      <x:c r="N202" s="305" t="str">
        <x:v>Confidential until authorised disclosure; retain access trail</x:v>
      </x:c>
      <x:c r="O202" s="305" t="str">
        <x:v>https://www.sebi.gov.in/legal/circulars/jul-2026/operationalisation-of-freezing-of-holdings-of-promoter-and-promoter-group-including-their-associates-promoter-holdings-at-the-isin-level-under-regulation-24-i-ea-of-the-sebi-buy-back-of-securitie-_102978.html</x:v>
      </x:c>
      <x:c r="P202" s="305" t="str">
        <x:f>IF(COUNTIF('P3 Audit Procedures'!$A$5:$A$176,B202)=1,"YES","NO")</x:f>
        <x:v>YES</x:v>
      </x:c>
      <x:c r="Q202" s="305" t="str">
        <x:f>IF(COUNTIF('P2 Atomic Provisions'!$A$5:$A$176,C202)=1,"YES","NO")</x:f>
        <x:v>YES</x:v>
      </x:c>
      <x:c r="R202" s="305" t="str">
        <x:f>IF(COUNTIF($A$5:$A$348,A202)&gt;1,"DUPLICATE","")</x:f>
      </x:c>
      <x:c r="S202" s="305" t="str">
        <x:v>REQUIRED — NOT COLLECTED</x:v>
      </x:c>
    </x:row>
    <x:row r="203" ht="50" customHeight="1">
      <x:c r="A203" s="305" t="str">
        <x:v>CAP-LAW040|Reg. 8|AP01|E01</x:v>
      </x:c>
      <x:c r="B203" s="305" t="str">
        <x:v>CAP-LAW040|Reg. 8|AP01</x:v>
      </x:c>
      <x:c r="C203" s="305" t="str">
        <x:v>CAP-LAW040|Reg. 8</x:v>
      </x:c>
      <x:c r="D203" s="305" t="str">
        <x:v>CAP-LAW040</x:v>
      </x:c>
      <x:c r="E203" s="305" t="str">
        <x:v>Reg. 8</x:v>
      </x:c>
      <x:c r="F203" s="305" t="str">
        <x:v>Control design / applicability</x:v>
      </x:c>
      <x:c r="G203" s="305" t="str">
        <x:v>Transaction-specific legal and applicability memorandum, approval matrix, adviser checklist, timetable and responsibility plan; include evidence that the gate, duty holder, threshold/exemption and timing were assessed for this atomic requirement.</x:v>
      </x:c>
      <x:c r="H203" s="305" t="str">
        <x:v>Current approved artefact; named owner and reviewer; effective date/version; explicit coverage of CAP-LAW040 Reg. 8; documented gate and exception route.</x:v>
      </x:c>
      <x:c r="I203" s="305" t="str">
        <x:v>At decision / within prescribed delivery time</x:v>
      </x:c>
      <x:c r="J203" s="305" t="str">
        <x:v>Transaction data room, stock-exchange/SEBI filing portal and banking/depository records</x:v>
      </x:c>
      <x:c r="K203" s="305" t="str">
        <x:v>Company Secretary / Transaction Legal Lead</x:v>
      </x:c>
      <x:c r="L203" s="305" t="str">
        <x:v>Applicable SEBI source, LODR preservation policy where in scope, Common Corporate Core retention schedule and litigation hold; apply the longest controlling period.</x:v>
      </x:c>
      <x:c r="M203" s="305" t="str">
        <x:v>Verify source system, date/time, preparer, approver, completeness, version, linkage to the population and external acknowledgement where applicable.</x:v>
      </x:c>
      <x:c r="N203" s="305" t="str">
        <x:v>Internal controlled record; public only after authorised filing/publication</x:v>
      </x:c>
      <x:c r="O203" s="305" t="str">
        <x:v>https://www.sebi.gov.in/legal/regulations/sep-2025/securities-and-exchange-board-of-india-delisting-of-equity-shares-regulations-2021-last-amended-on-september-3-2025-_96548.html</x:v>
      </x:c>
      <x:c r="P203" s="305" t="str">
        <x:f>IF(COUNTIF('P3 Audit Procedures'!$A$5:$A$176,B203)=1,"YES","NO")</x:f>
        <x:v>YES</x:v>
      </x:c>
      <x:c r="Q203" s="305" t="str">
        <x:f>IF(COUNTIF('P2 Atomic Provisions'!$A$5:$A$176,C203)=1,"YES","NO")</x:f>
        <x:v>YES</x:v>
      </x:c>
      <x:c r="R203" s="305" t="str">
        <x:f>IF(COUNTIF($A$5:$A$348,A203)&gt;1,"DUPLICATE","")</x:f>
      </x:c>
      <x:c r="S203" s="305" t="str">
        <x:v>REQUIRED — NOT COLLECTED</x:v>
      </x:c>
    </x:row>
    <x:row r="204" ht="50" customHeight="1">
      <x:c r="A204" s="305" t="str">
        <x:v>CAP-LAW040|Reg. 8|AP01|E02</x:v>
      </x:c>
      <x:c r="B204" s="305" t="str">
        <x:v>CAP-LAW040|Reg. 8|AP01</x:v>
      </x:c>
      <x:c r="C204" s="305" t="str">
        <x:v>CAP-LAW040|Reg. 8</x:v>
      </x:c>
      <x:c r="D204" s="305" t="str">
        <x:v>CAP-LAW040</x:v>
      </x:c>
      <x:c r="E204" s="305" t="str">
        <x:v>Reg. 8</x:v>
      </x:c>
      <x:c r="F204" s="305" t="str">
        <x:v>Operating performance / outcome</x:v>
      </x:c>
      <x:c r="G204" s="305" t="str">
        <x:v>Board/shareholder approvals, offer or scheme documents, announcements, filings, escrow/bank records, tender/allotment results and closure reports; demonstrate complete and timely performance of: File the initial announcement and retain exchange/company acknowledgements.</x:v>
      </x:c>
      <x:c r="H204" s="305" t="str">
        <x:v>Population reference; period/trigger; source inputs; approvals; timestamps; calculations where relevant; filed/delivered output; acknowledgement; exception and closure linkage.</x:v>
      </x:c>
      <x:c r="I204" s="305" t="str">
        <x:v>At decision / within prescribed delivery time</x:v>
      </x:c>
      <x:c r="J204" s="305" t="str">
        <x:v>Transaction data room, stock-exchange/SEBI filing portal and banking/depository records</x:v>
      </x:c>
      <x:c r="K204" s="305" t="str">
        <x:v>Company Secretary / Transaction Legal Lead</x:v>
      </x:c>
      <x:c r="L204" s="305" t="str">
        <x:v>Applicable SEBI source, LODR preservation policy where in scope, Common Corporate Core retention schedule and litigation hold; apply the longest controlling period.</x:v>
      </x:c>
      <x:c r="M204" s="305" t="str">
        <x:v>Verify source system, date/time, preparer, approver, completeness, version, linkage to the population and external acknowledgement where applicable.</x:v>
      </x:c>
      <x:c r="N204" s="305" t="str">
        <x:v>Internal controlled record; public only after authorised filing/publication</x:v>
      </x:c>
      <x:c r="O204" s="305" t="str">
        <x:v>https://www.sebi.gov.in/legal/regulations/sep-2025/securities-and-exchange-board-of-india-delisting-of-equity-shares-regulations-2021-last-amended-on-september-3-2025-_96548.html</x:v>
      </x:c>
      <x:c r="P204" s="305" t="str">
        <x:f>IF(COUNTIF('P3 Audit Procedures'!$A$5:$A$176,B204)=1,"YES","NO")</x:f>
        <x:v>YES</x:v>
      </x:c>
      <x:c r="Q204" s="305" t="str">
        <x:f>IF(COUNTIF('P2 Atomic Provisions'!$A$5:$A$176,C204)=1,"YES","NO")</x:f>
        <x:v>YES</x:v>
      </x:c>
      <x:c r="R204" s="305" t="str">
        <x:f>IF(COUNTIF($A$5:$A$348,A204)&gt;1,"DUPLICATE","")</x:f>
      </x:c>
      <x:c r="S204" s="305" t="str">
        <x:v>REQUIRED — NOT COLLECTED</x:v>
      </x:c>
    </x:row>
    <x:row r="205" ht="50" customHeight="1">
      <x:c r="A205" s="305" t="str">
        <x:v>CAP-LAW040|Regs. 9 and 10(2)-(3)|AP01|E01</x:v>
      </x:c>
      <x:c r="B205" s="305" t="str">
        <x:v>CAP-LAW040|Regs. 9 and 10(2)-(3)|AP01</x:v>
      </x:c>
      <x:c r="C205" s="305" t="str">
        <x:v>CAP-LAW040|Regs. 9 and 10(2)-(3)</x:v>
      </x:c>
      <x:c r="D205" s="305" t="str">
        <x:v>CAP-LAW040</x:v>
      </x:c>
      <x:c r="E205" s="305" t="str">
        <x:v>Regs. 9 and 10(2)-(3)</x:v>
      </x:c>
      <x:c r="F205" s="305" t="str">
        <x:v>Control design / applicability</x:v>
      </x:c>
      <x:c r="G205" s="305" t="str">
        <x:v>Transaction-specific legal and applicability memorandum, approval matrix, adviser checklist, timetable and responsibility plan; include evidence that the gate, duty holder, threshold/exemption and timing were assessed for this atomic requirement.</x:v>
      </x:c>
      <x:c r="H205" s="305" t="str">
        <x:v>Current approved artefact; named owner and reviewer; effective date/version; explicit coverage of CAP-LAW040 Regs. 9 and 10(2)-(3); documented gate and exception route.</x:v>
      </x:c>
      <x:c r="I205" s="305" t="str">
        <x:v>Before board approval</x:v>
      </x:c>
      <x:c r="J205" s="305" t="str">
        <x:v>Transaction data room, stock-exchange/SEBI filing portal and banking/depository records</x:v>
      </x:c>
      <x:c r="K205" s="305" t="str">
        <x:v>Company Secretary / Transaction Legal Lead</x:v>
      </x:c>
      <x:c r="L205" s="305" t="str">
        <x:v>Applicable SEBI source, LODR preservation policy where in scope, Common Corporate Core retention schedule and litigation hold; apply the longest controlling period.</x:v>
      </x:c>
      <x:c r="M205" s="305" t="str">
        <x:v>Verify source system, date/time, preparer, approver, completeness, version, linkage to the population and external acknowledgement where applicable.</x:v>
      </x:c>
      <x:c r="N205" s="305" t="str">
        <x:v>Confidential until authorised disclosure; retain access trail</x:v>
      </x:c>
      <x:c r="O205" s="305" t="str">
        <x:v>https://www.sebi.gov.in/legal/regulations/sep-2025/securities-and-exchange-board-of-india-delisting-of-equity-shares-regulations-2021-last-amended-on-september-3-2025-_96548.html</x:v>
      </x:c>
      <x:c r="P205" s="305" t="str">
        <x:f>IF(COUNTIF('P3 Audit Procedures'!$A$5:$A$176,B205)=1,"YES","NO")</x:f>
        <x:v>YES</x:v>
      </x:c>
      <x:c r="Q205" s="305" t="str">
        <x:f>IF(COUNTIF('P2 Atomic Provisions'!$A$5:$A$176,C205)=1,"YES","NO")</x:f>
        <x:v>YES</x:v>
      </x:c>
      <x:c r="R205" s="305" t="str">
        <x:f>IF(COUNTIF($A$5:$A$348,A205)&gt;1,"DUPLICATE","")</x:f>
      </x:c>
      <x:c r="S205" s="305" t="str">
        <x:v>REQUIRED — NOT COLLECTED</x:v>
      </x:c>
    </x:row>
    <x:row r="206" ht="50" customHeight="1">
      <x:c r="A206" s="305" t="str">
        <x:v>CAP-LAW040|Regs. 9 and 10(2)-(3)|AP01|E02</x:v>
      </x:c>
      <x:c r="B206" s="305" t="str">
        <x:v>CAP-LAW040|Regs. 9 and 10(2)-(3)|AP01</x:v>
      </x:c>
      <x:c r="C206" s="305" t="str">
        <x:v>CAP-LAW040|Regs. 9 and 10(2)-(3)</x:v>
      </x:c>
      <x:c r="D206" s="305" t="str">
        <x:v>CAP-LAW040</x:v>
      </x:c>
      <x:c r="E206" s="305" t="str">
        <x:v>Regs. 9 and 10(2)-(3)</x:v>
      </x:c>
      <x:c r="F206" s="305" t="str">
        <x:v>Operating performance / outcome</x:v>
      </x:c>
      <x:c r="G206" s="305" t="str">
        <x:v>Board/shareholder approvals, offer or scheme documents, announcements, filings, escrow/bank records, tender/allotment results and closure reports; demonstrate complete and timely performance of: Complete appointments and table the due-diligence report.</x:v>
      </x:c>
      <x:c r="H206" s="305" t="str">
        <x:v>Population reference; period/trigger; source inputs; approvals; timestamps; calculations where relevant; filed/delivered output; acknowledgement; exception and closure linkage.</x:v>
      </x:c>
      <x:c r="I206" s="305" t="str">
        <x:v>Before board approval</x:v>
      </x:c>
      <x:c r="J206" s="305" t="str">
        <x:v>Transaction data room, stock-exchange/SEBI filing portal and banking/depository records</x:v>
      </x:c>
      <x:c r="K206" s="305" t="str">
        <x:v>Company Secretary / Transaction Legal Lead</x:v>
      </x:c>
      <x:c r="L206" s="305" t="str">
        <x:v>Applicable SEBI source, LODR preservation policy where in scope, Common Corporate Core retention schedule and litigation hold; apply the longest controlling period.</x:v>
      </x:c>
      <x:c r="M206" s="305" t="str">
        <x:v>Verify source system, date/time, preparer, approver, completeness, version, linkage to the population and external acknowledgement where applicable.</x:v>
      </x:c>
      <x:c r="N206" s="305" t="str">
        <x:v>Confidential until authorised disclosure; retain access trail</x:v>
      </x:c>
      <x:c r="O206" s="305" t="str">
        <x:v>https://www.sebi.gov.in/legal/regulations/sep-2025/securities-and-exchange-board-of-india-delisting-of-equity-shares-regulations-2021-last-amended-on-september-3-2025-_96548.html</x:v>
      </x:c>
      <x:c r="P206" s="305" t="str">
        <x:f>IF(COUNTIF('P3 Audit Procedures'!$A$5:$A$176,B206)=1,"YES","NO")</x:f>
        <x:v>YES</x:v>
      </x:c>
      <x:c r="Q206" s="305" t="str">
        <x:f>IF(COUNTIF('P2 Atomic Provisions'!$A$5:$A$176,C206)=1,"YES","NO")</x:f>
        <x:v>YES</x:v>
      </x:c>
      <x:c r="R206" s="305" t="str">
        <x:f>IF(COUNTIF($A$5:$A$348,A206)&gt;1,"DUPLICATE","")</x:f>
      </x:c>
      <x:c r="S206" s="305" t="str">
        <x:v>REQUIRED — NOT COLLECTED</x:v>
      </x:c>
    </x:row>
    <x:row r="207" ht="50" customHeight="1">
      <x:c r="A207" s="305" t="str">
        <x:v>CAP-LAW040|Reg. 10(1),(4)-(6)|AP01|E01</x:v>
      </x:c>
      <x:c r="B207" s="305" t="str">
        <x:v>CAP-LAW040|Reg. 10(1),(4)-(6)|AP01</x:v>
      </x:c>
      <x:c r="C207" s="305" t="str">
        <x:v>CAP-LAW040|Reg. 10(1),(4)-(6)</x:v>
      </x:c>
      <x:c r="D207" s="305" t="str">
        <x:v>CAP-LAW040</x:v>
      </x:c>
      <x:c r="E207" s="305" t="str">
        <x:v>Reg. 10(1),(4)-(6)</x:v>
      </x:c>
      <x:c r="F207" s="305" t="str">
        <x:v>Control design / applicability</x:v>
      </x:c>
      <x:c r="G207" s="305" t="str">
        <x:v>Transaction-specific legal and applicability memorandum, approval matrix, adviser checklist, timetable and responsibility plan; include evidence that the gate, duty holder, threshold/exemption and timing were assessed for this atomic requirement.</x:v>
      </x:c>
      <x:c r="H207" s="305" t="str">
        <x:v>Current approved artefact; named owner and reviewer; effective date/version; explicit coverage of CAP-LAW040 Reg. 10(1),(4)-(6); documented gate and exception route.</x:v>
      </x:c>
      <x:c r="I207" s="305" t="str">
        <x:v>At board meeting / promptly after</x:v>
      </x:c>
      <x:c r="J207" s="305" t="str">
        <x:v>Transaction data room, stock-exchange/SEBI filing portal and banking/depository records</x:v>
      </x:c>
      <x:c r="K207" s="305" t="str">
        <x:v>Company Secretary / Transaction Legal Lead</x:v>
      </x:c>
      <x:c r="L207" s="305" t="str">
        <x:v>Applicable SEBI source, LODR preservation policy where in scope, Common Corporate Core retention schedule and litigation hold; apply the longest controlling period.</x:v>
      </x:c>
      <x:c r="M207" s="305" t="str">
        <x:v>Verify source system, date/time, preparer, approver, completeness, version, linkage to the population and external acknowledgement where applicable.</x:v>
      </x:c>
      <x:c r="N207" s="305" t="str">
        <x:v>Confidential until authorised disclosure; retain access trail</x:v>
      </x:c>
      <x:c r="O207" s="305" t="str">
        <x:v>https://www.sebi.gov.in/legal/regulations/sep-2025/securities-and-exchange-board-of-india-delisting-of-equity-shares-regulations-2021-last-amended-on-september-3-2025-_96548.html</x:v>
      </x:c>
      <x:c r="P207" s="305" t="str">
        <x:f>IF(COUNTIF('P3 Audit Procedures'!$A$5:$A$176,B207)=1,"YES","NO")</x:f>
        <x:v>YES</x:v>
      </x:c>
      <x:c r="Q207" s="305" t="str">
        <x:f>IF(COUNTIF('P2 Atomic Provisions'!$A$5:$A$176,C207)=1,"YES","NO")</x:f>
        <x:v>YES</x:v>
      </x:c>
      <x:c r="R207" s="305" t="str">
        <x:f>IF(COUNTIF($A$5:$A$348,A207)&gt;1,"DUPLICATE","")</x:f>
      </x:c>
      <x:c r="S207" s="305" t="str">
        <x:v>REQUIRED — NOT COLLECTED</x:v>
      </x:c>
    </x:row>
    <x:row r="208" ht="50" customHeight="1">
      <x:c r="A208" s="305" t="str">
        <x:v>CAP-LAW040|Reg. 10(1),(4)-(6)|AP01|E02</x:v>
      </x:c>
      <x:c r="B208" s="305" t="str">
        <x:v>CAP-LAW040|Reg. 10(1),(4)-(6)|AP01</x:v>
      </x:c>
      <x:c r="C208" s="305" t="str">
        <x:v>CAP-LAW040|Reg. 10(1),(4)-(6)</x:v>
      </x:c>
      <x:c r="D208" s="305" t="str">
        <x:v>CAP-LAW040</x:v>
      </x:c>
      <x:c r="E208" s="305" t="str">
        <x:v>Reg. 10(1),(4)-(6)</x:v>
      </x:c>
      <x:c r="F208" s="305" t="str">
        <x:v>Operating performance / outcome</x:v>
      </x:c>
      <x:c r="G208" s="305" t="str">
        <x:v>Board/shareholder approvals, offer or scheme documents, announcements, filings, escrow/bank records, tender/allotment results and closure reports; demonstrate complete and timely performance of: Record findings and file the exchange disclosure.</x:v>
      </x:c>
      <x:c r="H208" s="305" t="str">
        <x:v>Population reference; period/trigger; source inputs; approvals; timestamps; calculations where relevant; filed/delivered output; acknowledgement; exception and closure linkage.</x:v>
      </x:c>
      <x:c r="I208" s="305" t="str">
        <x:v>At board meeting / promptly after</x:v>
      </x:c>
      <x:c r="J208" s="305" t="str">
        <x:v>Transaction data room, stock-exchange/SEBI filing portal and banking/depository records</x:v>
      </x:c>
      <x:c r="K208" s="305" t="str">
        <x:v>Company Secretary / Transaction Legal Lead</x:v>
      </x:c>
      <x:c r="L208" s="305" t="str">
        <x:v>Applicable SEBI source, LODR preservation policy where in scope, Common Corporate Core retention schedule and litigation hold; apply the longest controlling period.</x:v>
      </x:c>
      <x:c r="M208" s="305" t="str">
        <x:v>Verify source system, date/time, preparer, approver, completeness, version, linkage to the population and external acknowledgement where applicable.</x:v>
      </x:c>
      <x:c r="N208" s="305" t="str">
        <x:v>Confidential until authorised disclosure; retain access trail</x:v>
      </x:c>
      <x:c r="O208" s="305" t="str">
        <x:v>https://www.sebi.gov.in/legal/regulations/sep-2025/securities-and-exchange-board-of-india-delisting-of-equity-shares-regulations-2021-last-amended-on-september-3-2025-_96548.html</x:v>
      </x:c>
      <x:c r="P208" s="305" t="str">
        <x:f>IF(COUNTIF('P3 Audit Procedures'!$A$5:$A$176,B208)=1,"YES","NO")</x:f>
        <x:v>YES</x:v>
      </x:c>
      <x:c r="Q208" s="305" t="str">
        <x:f>IF(COUNTIF('P2 Atomic Provisions'!$A$5:$A$176,C208)=1,"YES","NO")</x:f>
        <x:v>YES</x:v>
      </x:c>
      <x:c r="R208" s="305" t="str">
        <x:f>IF(COUNTIF($A$5:$A$348,A208)&gt;1,"DUPLICATE","")</x:f>
      </x:c>
      <x:c r="S208" s="305" t="str">
        <x:v>REQUIRED — NOT COLLECTED</x:v>
      </x:c>
    </x:row>
    <x:row r="209" ht="50" customHeight="1">
      <x:c r="A209" s="305" t="str">
        <x:v>CAP-LAW040|Reg. 11|AP01|E01</x:v>
      </x:c>
      <x:c r="B209" s="305" t="str">
        <x:v>CAP-LAW040|Reg. 11|AP01</x:v>
      </x:c>
      <x:c r="C209" s="305" t="str">
        <x:v>CAP-LAW040|Reg. 11</x:v>
      </x:c>
      <x:c r="D209" s="305" t="str">
        <x:v>CAP-LAW040</x:v>
      </x:c>
      <x:c r="E209" s="305" t="str">
        <x:v>Reg. 11</x:v>
      </x:c>
      <x:c r="F209" s="305" t="str">
        <x:v>Control design / applicability</x:v>
      </x:c>
      <x:c r="G209" s="305" t="str">
        <x:v>Transaction-specific legal and applicability memorandum, approval matrix, adviser checklist, timetable and responsibility plan; include evidence that the gate, duty holder, threshold/exemption and timing were assessed for this atomic requirement.</x:v>
      </x:c>
      <x:c r="H209" s="305" t="str">
        <x:v>Current approved artefact; named owner and reviewer; effective date/version; explicit coverage of CAP-LAW040 Reg. 11; documented gate and exception route.</x:v>
      </x:c>
      <x:c r="I209" s="305" t="str">
        <x:v>Before exchange in-principle approval</x:v>
      </x:c>
      <x:c r="J209" s="305" t="str">
        <x:v>Transaction data room, stock-exchange/SEBI filing portal and banking/depository records</x:v>
      </x:c>
      <x:c r="K209" s="305" t="str">
        <x:v>Company Secretary / Transaction Legal Lead</x:v>
      </x:c>
      <x:c r="L209" s="305" t="str">
        <x:v>Applicable SEBI source, LODR preservation policy where in scope, Common Corporate Core retention schedule and litigation hold; apply the longest controlling period.</x:v>
      </x:c>
      <x:c r="M209" s="305" t="str">
        <x:v>Verify source system, date/time, preparer, approver, completeness, version, linkage to the population and external acknowledgement where applicable.</x:v>
      </x:c>
      <x:c r="N209" s="305" t="str">
        <x:v>Restricted — may contain personal, trading or unpublished information</x:v>
      </x:c>
      <x:c r="O209" s="305" t="str">
        <x:v>https://www.sebi.gov.in/legal/regulations/sep-2025/securities-and-exchange-board-of-india-delisting-of-equity-shares-regulations-2021-last-amended-on-september-3-2025-_96548.html</x:v>
      </x:c>
      <x:c r="P209" s="305" t="str">
        <x:f>IF(COUNTIF('P3 Audit Procedures'!$A$5:$A$176,B209)=1,"YES","NO")</x:f>
        <x:v>YES</x:v>
      </x:c>
      <x:c r="Q209" s="305" t="str">
        <x:f>IF(COUNTIF('P2 Atomic Provisions'!$A$5:$A$176,C209)=1,"YES","NO")</x:f>
        <x:v>YES</x:v>
      </x:c>
      <x:c r="R209" s="305" t="str">
        <x:f>IF(COUNTIF($A$5:$A$348,A209)&gt;1,"DUPLICATE","")</x:f>
      </x:c>
      <x:c r="S209" s="305" t="str">
        <x:v>REQUIRED — NOT COLLECTED</x:v>
      </x:c>
    </x:row>
    <x:row r="210" ht="50" customHeight="1">
      <x:c r="A210" s="305" t="str">
        <x:v>CAP-LAW040|Reg. 11|AP01|E02</x:v>
      </x:c>
      <x:c r="B210" s="305" t="str">
        <x:v>CAP-LAW040|Reg. 11|AP01</x:v>
      </x:c>
      <x:c r="C210" s="305" t="str">
        <x:v>CAP-LAW040|Reg. 11</x:v>
      </x:c>
      <x:c r="D210" s="305" t="str">
        <x:v>CAP-LAW040</x:v>
      </x:c>
      <x:c r="E210" s="305" t="str">
        <x:v>Reg. 11</x:v>
      </x:c>
      <x:c r="F210" s="305" t="str">
        <x:v>Operating performance / outcome</x:v>
      </x:c>
      <x:c r="G210" s="305" t="str">
        <x:v>Board/shareholder approvals, offer or scheme documents, announcements, filings, escrow/bank records, tender/allotment results and closure reports; demonstrate complete and timely performance of: Conduct vote and document result.</x:v>
      </x:c>
      <x:c r="H210" s="305" t="str">
        <x:v>Population reference; period/trigger; source inputs; approvals; timestamps; calculations where relevant; filed/delivered output; acknowledgement; exception and closure linkage.</x:v>
      </x:c>
      <x:c r="I210" s="305" t="str">
        <x:v>Before exchange in-principle approval</x:v>
      </x:c>
      <x:c r="J210" s="305" t="str">
        <x:v>Transaction data room, stock-exchange/SEBI filing portal and banking/depository records</x:v>
      </x:c>
      <x:c r="K210" s="305" t="str">
        <x:v>Company Secretary / Transaction Legal Lead</x:v>
      </x:c>
      <x:c r="L210" s="305" t="str">
        <x:v>Applicable SEBI source, LODR preservation policy where in scope, Common Corporate Core retention schedule and litigation hold; apply the longest controlling period.</x:v>
      </x:c>
      <x:c r="M210" s="305" t="str">
        <x:v>Verify source system, date/time, preparer, approver, completeness, version, linkage to the population and external acknowledgement where applicable.</x:v>
      </x:c>
      <x:c r="N210" s="305" t="str">
        <x:v>Restricted — may contain personal, trading or unpublished information</x:v>
      </x:c>
      <x:c r="O210" s="305" t="str">
        <x:v>https://www.sebi.gov.in/legal/regulations/sep-2025/securities-and-exchange-board-of-india-delisting-of-equity-shares-regulations-2021-last-amended-on-september-3-2025-_96548.html</x:v>
      </x:c>
      <x:c r="P210" s="305" t="str">
        <x:f>IF(COUNTIF('P3 Audit Procedures'!$A$5:$A$176,B210)=1,"YES","NO")</x:f>
        <x:v>YES</x:v>
      </x:c>
      <x:c r="Q210" s="305" t="str">
        <x:f>IF(COUNTIF('P2 Atomic Provisions'!$A$5:$A$176,C210)=1,"YES","NO")</x:f>
        <x:v>YES</x:v>
      </x:c>
      <x:c r="R210" s="305" t="str">
        <x:f>IF(COUNTIF($A$5:$A$348,A210)&gt;1,"DUPLICATE","")</x:f>
      </x:c>
      <x:c r="S210" s="305" t="str">
        <x:v>REQUIRED — NOT COLLECTED</x:v>
      </x:c>
    </x:row>
    <x:row r="211" ht="50" customHeight="1">
      <x:c r="A211" s="305" t="str">
        <x:v>CAP-LAW040|Reg. 12|AP01|E01</x:v>
      </x:c>
      <x:c r="B211" s="305" t="str">
        <x:v>CAP-LAW040|Reg. 12|AP01</x:v>
      </x:c>
      <x:c r="C211" s="305" t="str">
        <x:v>CAP-LAW040|Reg. 12</x:v>
      </x:c>
      <x:c r="D211" s="305" t="str">
        <x:v>CAP-LAW040</x:v>
      </x:c>
      <x:c r="E211" s="305" t="str">
        <x:v>Reg. 12</x:v>
      </x:c>
      <x:c r="F211" s="305" t="str">
        <x:v>Control design / applicability</x:v>
      </x:c>
      <x:c r="G211" s="305" t="str">
        <x:v>Transaction-specific legal and applicability memorandum, approval matrix, adviser checklist, timetable and responsibility plan; include evidence that the gate, duty holder, threshold/exemption and timing were assessed for this atomic requirement.</x:v>
      </x:c>
      <x:c r="H211" s="305" t="str">
        <x:v>Current approved artefact; named owner and reviewer; effective date/version; explicit coverage of CAP-LAW040 Reg. 12; documented gate and exception route.</x:v>
      </x:c>
      <x:c r="I211" s="305" t="str">
        <x:v>Within the current prescribed period</x:v>
      </x:c>
      <x:c r="J211" s="305" t="str">
        <x:v>Transaction data room, stock-exchange/SEBI filing portal and banking/depository records</x:v>
      </x:c>
      <x:c r="K211" s="305" t="str">
        <x:v>Company Secretary / Transaction Legal Lead</x:v>
      </x:c>
      <x:c r="L211" s="305" t="str">
        <x:v>Applicable SEBI source, LODR preservation policy where in scope, Common Corporate Core retention schedule and litigation hold; apply the longest controlling period.</x:v>
      </x:c>
      <x:c r="M211" s="305" t="str">
        <x:v>Verify source system, date/time, preparer, approver, completeness, version, linkage to the population and external acknowledgement where applicable.</x:v>
      </x:c>
      <x:c r="N211" s="305" t="str">
        <x:v>Internal controlled record; public only after authorised filing/publication</x:v>
      </x:c>
      <x:c r="O211" s="305" t="str">
        <x:v>https://www.sebi.gov.in/legal/regulations/sep-2025/securities-and-exchange-board-of-india-delisting-of-equity-shares-regulations-2021-last-amended-on-september-3-2025-_96548.html</x:v>
      </x:c>
      <x:c r="P211" s="305" t="str">
        <x:f>IF(COUNTIF('P3 Audit Procedures'!$A$5:$A$176,B211)=1,"YES","NO")</x:f>
        <x:v>YES</x:v>
      </x:c>
      <x:c r="Q211" s="305" t="str">
        <x:f>IF(COUNTIF('P2 Atomic Provisions'!$A$5:$A$176,C211)=1,"YES","NO")</x:f>
        <x:v>YES</x:v>
      </x:c>
      <x:c r="R211" s="305" t="str">
        <x:f>IF(COUNTIF($A$5:$A$348,A211)&gt;1,"DUPLICATE","")</x:f>
      </x:c>
      <x:c r="S211" s="305" t="str">
        <x:v>REQUIRED — NOT COLLECTED</x:v>
      </x:c>
    </x:row>
    <x:row r="212" ht="50" customHeight="1">
      <x:c r="A212" s="305" t="str">
        <x:v>CAP-LAW040|Reg. 12|AP01|E02</x:v>
      </x:c>
      <x:c r="B212" s="305" t="str">
        <x:v>CAP-LAW040|Reg. 12|AP01</x:v>
      </x:c>
      <x:c r="C212" s="305" t="str">
        <x:v>CAP-LAW040|Reg. 12</x:v>
      </x:c>
      <x:c r="D212" s="305" t="str">
        <x:v>CAP-LAW040</x:v>
      </x:c>
      <x:c r="E212" s="305" t="str">
        <x:v>Reg. 12</x:v>
      </x:c>
      <x:c r="F212" s="305" t="str">
        <x:v>Operating performance / outcome</x:v>
      </x:c>
      <x:c r="G212" s="305" t="str">
        <x:v>Board/shareholder approvals, offer or scheme documents, announcements, filings, escrow/bank records, tender/allotment results and closure reports; demonstrate complete and timely performance of: Submit the complete application and obtain the exchange decision.</x:v>
      </x:c>
      <x:c r="H212" s="305" t="str">
        <x:v>Population reference; period/trigger; source inputs; approvals; timestamps; calculations where relevant; filed/delivered output; acknowledgement; exception and closure linkage.</x:v>
      </x:c>
      <x:c r="I212" s="305" t="str">
        <x:v>Within the current prescribed period</x:v>
      </x:c>
      <x:c r="J212" s="305" t="str">
        <x:v>Transaction data room, stock-exchange/SEBI filing portal and banking/depository records</x:v>
      </x:c>
      <x:c r="K212" s="305" t="str">
        <x:v>Company Secretary / Transaction Legal Lead</x:v>
      </x:c>
      <x:c r="L212" s="305" t="str">
        <x:v>Applicable SEBI source, LODR preservation policy where in scope, Common Corporate Core retention schedule and litigation hold; apply the longest controlling period.</x:v>
      </x:c>
      <x:c r="M212" s="305" t="str">
        <x:v>Verify source system, date/time, preparer, approver, completeness, version, linkage to the population and external acknowledgement where applicable.</x:v>
      </x:c>
      <x:c r="N212" s="305" t="str">
        <x:v>Internal controlled record; public only after authorised filing/publication</x:v>
      </x:c>
      <x:c r="O212" s="305" t="str">
        <x:v>https://www.sebi.gov.in/legal/regulations/sep-2025/securities-and-exchange-board-of-india-delisting-of-equity-shares-regulations-2021-last-amended-on-september-3-2025-_96548.html</x:v>
      </x:c>
      <x:c r="P212" s="305" t="str">
        <x:f>IF(COUNTIF('P3 Audit Procedures'!$A$5:$A$176,B212)=1,"YES","NO")</x:f>
        <x:v>YES</x:v>
      </x:c>
      <x:c r="Q212" s="305" t="str">
        <x:f>IF(COUNTIF('P2 Atomic Provisions'!$A$5:$A$176,C212)=1,"YES","NO")</x:f>
        <x:v>YES</x:v>
      </x:c>
      <x:c r="R212" s="305" t="str">
        <x:f>IF(COUNTIF($A$5:$A$348,A212)&gt;1,"DUPLICATE","")</x:f>
      </x:c>
      <x:c r="S212" s="305" t="str">
        <x:v>REQUIRED — NOT COLLECTED</x:v>
      </x:c>
    </x:row>
    <x:row r="213" ht="50" customHeight="1">
      <x:c r="A213" s="305" t="str">
        <x:v>CAP-LAW040|Reg. 14|AP01|E01</x:v>
      </x:c>
      <x:c r="B213" s="305" t="str">
        <x:v>CAP-LAW040|Reg. 14|AP01</x:v>
      </x:c>
      <x:c r="C213" s="305" t="str">
        <x:v>CAP-LAW040|Reg. 14</x:v>
      </x:c>
      <x:c r="D213" s="305" t="str">
        <x:v>CAP-LAW040</x:v>
      </x:c>
      <x:c r="E213" s="305" t="str">
        <x:v>Reg. 14</x:v>
      </x:c>
      <x:c r="F213" s="305" t="str">
        <x:v>Control design / applicability</x:v>
      </x:c>
      <x:c r="G213" s="305" t="str">
        <x:v>Transaction-specific legal and applicability memorandum, approval matrix, adviser checklist, timetable and responsibility plan; include evidence that the gate, duty holder, threshold/exemption and timing were assessed for this atomic requirement.</x:v>
      </x:c>
      <x:c r="H213" s="305" t="str">
        <x:v>Current approved artefact; named owner and reviewer; effective date/version; explicit coverage of CAP-LAW040 Reg. 14; documented gate and exception route.</x:v>
      </x:c>
      <x:c r="I213" s="305" t="str">
        <x:v>Before detailed public announcement and through payment</x:v>
      </x:c>
      <x:c r="J213" s="305" t="str">
        <x:v>Transaction data room, stock-exchange/SEBI filing portal and banking/depository records</x:v>
      </x:c>
      <x:c r="K213" s="305" t="str">
        <x:v>Company Secretary / Transaction Legal Lead</x:v>
      </x:c>
      <x:c r="L213" s="305" t="str">
        <x:v>Applicable SEBI source, LODR preservation policy where in scope, Common Corporate Core retention schedule and litigation hold; apply the longest controlling period.</x:v>
      </x:c>
      <x:c r="M213" s="305" t="str">
        <x:v>Verify source system, date/time, preparer, approver, completeness, version, linkage to the population and external acknowledgement where applicable.</x:v>
      </x:c>
      <x:c r="N213" s="305" t="str">
        <x:v>Confidential until authorised disclosure; retain access trail</x:v>
      </x:c>
      <x:c r="O213" s="305" t="str">
        <x:v>https://www.sebi.gov.in/legal/regulations/sep-2025/securities-and-exchange-board-of-india-delisting-of-equity-shares-regulations-2021-last-amended-on-september-3-2025-_96548.html</x:v>
      </x:c>
      <x:c r="P213" s="305" t="str">
        <x:f>IF(COUNTIF('P3 Audit Procedures'!$A$5:$A$176,B213)=1,"YES","NO")</x:f>
        <x:v>YES</x:v>
      </x:c>
      <x:c r="Q213" s="305" t="str">
        <x:f>IF(COUNTIF('P2 Atomic Provisions'!$A$5:$A$176,C213)=1,"YES","NO")</x:f>
        <x:v>YES</x:v>
      </x:c>
      <x:c r="R213" s="305" t="str">
        <x:f>IF(COUNTIF($A$5:$A$348,A213)&gt;1,"DUPLICATE","")</x:f>
      </x:c>
      <x:c r="S213" s="305" t="str">
        <x:v>REQUIRED — NOT COLLECTED</x:v>
      </x:c>
    </x:row>
    <x:row r="214" ht="50" customHeight="1">
      <x:c r="A214" s="305" t="str">
        <x:v>CAP-LAW040|Reg. 14|AP01|E02</x:v>
      </x:c>
      <x:c r="B214" s="305" t="str">
        <x:v>CAP-LAW040|Reg. 14|AP01</x:v>
      </x:c>
      <x:c r="C214" s="305" t="str">
        <x:v>CAP-LAW040|Reg. 14</x:v>
      </x:c>
      <x:c r="D214" s="305" t="str">
        <x:v>CAP-LAW040</x:v>
      </x:c>
      <x:c r="E214" s="305" t="str">
        <x:v>Reg. 14</x:v>
      </x:c>
      <x:c r="F214" s="305" t="str">
        <x:v>Operating performance / outcome</x:v>
      </x:c>
      <x:c r="G214" s="305" t="str">
        <x:v>Board/shareholder approvals, offer or scheme documents, announcements, filings, escrow/bank records, tender/allotment results and closure reports; demonstrate complete and timely performance of: Fund, reconcile and release escrow only as permitted.</x:v>
      </x:c>
      <x:c r="H214" s="305" t="str">
        <x:v>Population reference; period/trigger; source inputs; approvals; timestamps; calculations where relevant; filed/delivered output; acknowledgement; exception and closure linkage.</x:v>
      </x:c>
      <x:c r="I214" s="305" t="str">
        <x:v>Before detailed public announcement and through payment</x:v>
      </x:c>
      <x:c r="J214" s="305" t="str">
        <x:v>Transaction data room, stock-exchange/SEBI filing portal and banking/depository records</x:v>
      </x:c>
      <x:c r="K214" s="305" t="str">
        <x:v>Company Secretary / Transaction Legal Lead</x:v>
      </x:c>
      <x:c r="L214" s="305" t="str">
        <x:v>Applicable SEBI source, LODR preservation policy where in scope, Common Corporate Core retention schedule and litigation hold; apply the longest controlling period.</x:v>
      </x:c>
      <x:c r="M214" s="305" t="str">
        <x:v>Verify source system, date/time, preparer, approver, completeness, version, linkage to the population and external acknowledgement where applicable.</x:v>
      </x:c>
      <x:c r="N214" s="305" t="str">
        <x:v>Confidential until authorised disclosure; retain access trail</x:v>
      </x:c>
      <x:c r="O214" s="305" t="str">
        <x:v>https://www.sebi.gov.in/legal/regulations/sep-2025/securities-and-exchange-board-of-india-delisting-of-equity-shares-regulations-2021-last-amended-on-september-3-2025-_96548.html</x:v>
      </x:c>
      <x:c r="P214" s="305" t="str">
        <x:f>IF(COUNTIF('P3 Audit Procedures'!$A$5:$A$176,B214)=1,"YES","NO")</x:f>
        <x:v>YES</x:v>
      </x:c>
      <x:c r="Q214" s="305" t="str">
        <x:f>IF(COUNTIF('P2 Atomic Provisions'!$A$5:$A$176,C214)=1,"YES","NO")</x:f>
        <x:v>YES</x:v>
      </x:c>
      <x:c r="R214" s="305" t="str">
        <x:f>IF(COUNTIF($A$5:$A$348,A214)&gt;1,"DUPLICATE","")</x:f>
      </x:c>
      <x:c r="S214" s="305" t="str">
        <x:v>REQUIRED — NOT COLLECTED</x:v>
      </x:c>
    </x:row>
    <x:row r="215" ht="50" customHeight="1">
      <x:c r="A215" s="305" t="str">
        <x:v>CAP-LAW040|Reg. 15|AP01|E01</x:v>
      </x:c>
      <x:c r="B215" s="305" t="str">
        <x:v>CAP-LAW040|Reg. 15|AP01</x:v>
      </x:c>
      <x:c r="C215" s="305" t="str">
        <x:v>CAP-LAW040|Reg. 15</x:v>
      </x:c>
      <x:c r="D215" s="305" t="str">
        <x:v>CAP-LAW040</x:v>
      </x:c>
      <x:c r="E215" s="305" t="str">
        <x:v>Reg. 15</x:v>
      </x:c>
      <x:c r="F215" s="305" t="str">
        <x:v>Control design / applicability</x:v>
      </x:c>
      <x:c r="G215" s="305" t="str">
        <x:v>Transaction-specific legal and applicability memorandum, approval matrix, adviser checklist, timetable and responsibility plan; include evidence that the gate, duty holder, threshold/exemption and timing were assessed for this atomic requirement.</x:v>
      </x:c>
      <x:c r="H215" s="305" t="str">
        <x:v>Current approved artefact; named owner and reviewer; effective date/version; explicit coverage of CAP-LAW040 Reg. 15; documented gate and exception route.</x:v>
      </x:c>
      <x:c r="I215" s="305" t="str">
        <x:v>Before bidding opens</x:v>
      </x:c>
      <x:c r="J215" s="305" t="str">
        <x:v>Transaction data room, stock-exchange/SEBI filing portal and banking/depository records</x:v>
      </x:c>
      <x:c r="K215" s="305" t="str">
        <x:v>Company Secretary / Transaction Legal Lead</x:v>
      </x:c>
      <x:c r="L215" s="305" t="str">
        <x:v>Applicable SEBI source, LODR preservation policy where in scope, Common Corporate Core retention schedule and litigation hold; apply the longest controlling period.</x:v>
      </x:c>
      <x:c r="M215" s="305" t="str">
        <x:v>Verify source system, date/time, preparer, approver, completeness, version, linkage to the population and external acknowledgement where applicable.</x:v>
      </x:c>
      <x:c r="N215" s="305" t="str">
        <x:v>Confidential until authorised disclosure; retain access trail</x:v>
      </x:c>
      <x:c r="O215" s="305" t="str">
        <x:v>https://www.sebi.gov.in/legal/regulations/sep-2025/securities-and-exchange-board-of-india-delisting-of-equity-shares-regulations-2021-last-amended-on-september-3-2025-_96548.html</x:v>
      </x:c>
      <x:c r="P215" s="305" t="str">
        <x:f>IF(COUNTIF('P3 Audit Procedures'!$A$5:$A$176,B215)=1,"YES","NO")</x:f>
        <x:v>YES</x:v>
      </x:c>
      <x:c r="Q215" s="305" t="str">
        <x:f>IF(COUNTIF('P2 Atomic Provisions'!$A$5:$A$176,C215)=1,"YES","NO")</x:f>
        <x:v>YES</x:v>
      </x:c>
      <x:c r="R215" s="305" t="str">
        <x:f>IF(COUNTIF($A$5:$A$348,A215)&gt;1,"DUPLICATE","")</x:f>
      </x:c>
      <x:c r="S215" s="305" t="str">
        <x:v>REQUIRED — NOT COLLECTED</x:v>
      </x:c>
    </x:row>
    <x:row r="216" ht="50" customHeight="1">
      <x:c r="A216" s="305" t="str">
        <x:v>CAP-LAW040|Reg. 15|AP01|E02</x:v>
      </x:c>
      <x:c r="B216" s="305" t="str">
        <x:v>CAP-LAW040|Reg. 15|AP01</x:v>
      </x:c>
      <x:c r="C216" s="305" t="str">
        <x:v>CAP-LAW040|Reg. 15</x:v>
      </x:c>
      <x:c r="D216" s="305" t="str">
        <x:v>CAP-LAW040</x:v>
      </x:c>
      <x:c r="E216" s="305" t="str">
        <x:v>Reg. 15</x:v>
      </x:c>
      <x:c r="F216" s="305" t="str">
        <x:v>Operating performance / outcome</x:v>
      </x:c>
      <x:c r="G216" s="305" t="str">
        <x:v>Board/shareholder approvals, offer or scheme documents, announcements, filings, escrow/bank records, tender/allotment results and closure reports; demonstrate complete and timely performance of: Verify and publish the detailed announcement.</x:v>
      </x:c>
      <x:c r="H216" s="305" t="str">
        <x:v>Population reference; period/trigger; source inputs; approvals; timestamps; calculations where relevant; filed/delivered output; acknowledgement; exception and closure linkage.</x:v>
      </x:c>
      <x:c r="I216" s="305" t="str">
        <x:v>Before bidding opens</x:v>
      </x:c>
      <x:c r="J216" s="305" t="str">
        <x:v>Transaction data room, stock-exchange/SEBI filing portal and banking/depository records</x:v>
      </x:c>
      <x:c r="K216" s="305" t="str">
        <x:v>Company Secretary / Transaction Legal Lead</x:v>
      </x:c>
      <x:c r="L216" s="305" t="str">
        <x:v>Applicable SEBI source, LODR preservation policy where in scope, Common Corporate Core retention schedule and litigation hold; apply the longest controlling period.</x:v>
      </x:c>
      <x:c r="M216" s="305" t="str">
        <x:v>Verify source system, date/time, preparer, approver, completeness, version, linkage to the population and external acknowledgement where applicable.</x:v>
      </x:c>
      <x:c r="N216" s="305" t="str">
        <x:v>Confidential until authorised disclosure; retain access trail</x:v>
      </x:c>
      <x:c r="O216" s="305" t="str">
        <x:v>https://www.sebi.gov.in/legal/regulations/sep-2025/securities-and-exchange-board-of-india-delisting-of-equity-shares-regulations-2021-last-amended-on-september-3-2025-_96548.html</x:v>
      </x:c>
      <x:c r="P216" s="305" t="str">
        <x:f>IF(COUNTIF('P3 Audit Procedures'!$A$5:$A$176,B216)=1,"YES","NO")</x:f>
        <x:v>YES</x:v>
      </x:c>
      <x:c r="Q216" s="305" t="str">
        <x:f>IF(COUNTIF('P2 Atomic Provisions'!$A$5:$A$176,C216)=1,"YES","NO")</x:f>
        <x:v>YES</x:v>
      </x:c>
      <x:c r="R216" s="305" t="str">
        <x:f>IF(COUNTIF($A$5:$A$348,A216)&gt;1,"DUPLICATE","")</x:f>
      </x:c>
      <x:c r="S216" s="305" t="str">
        <x:v>REQUIRED — NOT COLLECTED</x:v>
      </x:c>
    </x:row>
    <x:row r="217" ht="50" customHeight="1">
      <x:c r="A217" s="305" t="str">
        <x:v>CAP-LAW040|Reg. 16|AP01|E01</x:v>
      </x:c>
      <x:c r="B217" s="305" t="str">
        <x:v>CAP-LAW040|Reg. 16|AP01</x:v>
      </x:c>
      <x:c r="C217" s="305" t="str">
        <x:v>CAP-LAW040|Reg. 16</x:v>
      </x:c>
      <x:c r="D217" s="305" t="str">
        <x:v>CAP-LAW040</x:v>
      </x:c>
      <x:c r="E217" s="305" t="str">
        <x:v>Reg. 16</x:v>
      </x:c>
      <x:c r="F217" s="305" t="str">
        <x:v>Control design / applicability</x:v>
      </x:c>
      <x:c r="G217" s="305" t="str">
        <x:v>Transaction-specific legal and applicability memorandum, approval matrix, adviser checklist, timetable and responsibility plan; include evidence that the gate, duty holder, threshold/exemption and timing were assessed for this atomic requirement.</x:v>
      </x:c>
      <x:c r="H217" s="305" t="str">
        <x:v>Current approved artefact; named owner and reviewer; effective date/version; explicit coverage of CAP-LAW040 Reg. 16; documented gate and exception route.</x:v>
      </x:c>
      <x:c r="I217" s="305" t="str">
        <x:v>Within the prescribed offer timetable</x:v>
      </x:c>
      <x:c r="J217" s="305" t="str">
        <x:v>Transaction data room, stock-exchange/SEBI filing portal and banking/depository records</x:v>
      </x:c>
      <x:c r="K217" s="305" t="str">
        <x:v>Company Secretary / Transaction Legal Lead</x:v>
      </x:c>
      <x:c r="L217" s="305" t="str">
        <x:v>Applicable SEBI source, LODR preservation policy where in scope, Common Corporate Core retention schedule and litigation hold; apply the longest controlling period.</x:v>
      </x:c>
      <x:c r="M217" s="305" t="str">
        <x:v>Verify source system, date/time, preparer, approver, completeness, version, linkage to the population and external acknowledgement where applicable.</x:v>
      </x:c>
      <x:c r="N217" s="305" t="str">
        <x:v>Restricted — may contain personal, trading or unpublished information</x:v>
      </x:c>
      <x:c r="O217" s="305" t="str">
        <x:v>https://www.sebi.gov.in/legal/regulations/sep-2025/securities-and-exchange-board-of-india-delisting-of-equity-shares-regulations-2021-last-amended-on-september-3-2025-_96548.html</x:v>
      </x:c>
      <x:c r="P217" s="305" t="str">
        <x:f>IF(COUNTIF('P3 Audit Procedures'!$A$5:$A$176,B217)=1,"YES","NO")</x:f>
        <x:v>YES</x:v>
      </x:c>
      <x:c r="Q217" s="305" t="str">
        <x:f>IF(COUNTIF('P2 Atomic Provisions'!$A$5:$A$176,C217)=1,"YES","NO")</x:f>
        <x:v>YES</x:v>
      </x:c>
      <x:c r="R217" s="305" t="str">
        <x:f>IF(COUNTIF($A$5:$A$348,A217)&gt;1,"DUPLICATE","")</x:f>
      </x:c>
      <x:c r="S217" s="305" t="str">
        <x:v>REQUIRED — NOT COLLECTED</x:v>
      </x:c>
    </x:row>
    <x:row r="218" ht="50" customHeight="1">
      <x:c r="A218" s="305" t="str">
        <x:v>CAP-LAW040|Reg. 16|AP01|E02</x:v>
      </x:c>
      <x:c r="B218" s="305" t="str">
        <x:v>CAP-LAW040|Reg. 16|AP01</x:v>
      </x:c>
      <x:c r="C218" s="305" t="str">
        <x:v>CAP-LAW040|Reg. 16</x:v>
      </x:c>
      <x:c r="D218" s="305" t="str">
        <x:v>CAP-LAW040</x:v>
      </x:c>
      <x:c r="E218" s="305" t="str">
        <x:v>Reg. 16</x:v>
      </x:c>
      <x:c r="F218" s="305" t="str">
        <x:v>Operating performance / outcome</x:v>
      </x:c>
      <x:c r="G218" s="305" t="str">
        <x:v>Board/shareholder approvals, offer or scheme documents, announcements, filings, escrow/bank records, tender/allotment results and closure reports; demonstrate complete and timely performance of: Complete holder data, dispatch and delivery reconciliation.</x:v>
      </x:c>
      <x:c r="H218" s="305" t="str">
        <x:v>Population reference; period/trigger; source inputs; approvals; timestamps; calculations where relevant; filed/delivered output; acknowledgement; exception and closure linkage.</x:v>
      </x:c>
      <x:c r="I218" s="305" t="str">
        <x:v>Within the prescribed offer timetable</x:v>
      </x:c>
      <x:c r="J218" s="305" t="str">
        <x:v>Transaction data room, stock-exchange/SEBI filing portal and banking/depository records</x:v>
      </x:c>
      <x:c r="K218" s="305" t="str">
        <x:v>Company Secretary / Transaction Legal Lead</x:v>
      </x:c>
      <x:c r="L218" s="305" t="str">
        <x:v>Applicable SEBI source, LODR preservation policy where in scope, Common Corporate Core retention schedule and litigation hold; apply the longest controlling period.</x:v>
      </x:c>
      <x:c r="M218" s="305" t="str">
        <x:v>Verify source system, date/time, preparer, approver, completeness, version, linkage to the population and external acknowledgement where applicable.</x:v>
      </x:c>
      <x:c r="N218" s="305" t="str">
        <x:v>Restricted — may contain personal, trading or unpublished information</x:v>
      </x:c>
      <x:c r="O218" s="305" t="str">
        <x:v>https://www.sebi.gov.in/legal/regulations/sep-2025/securities-and-exchange-board-of-india-delisting-of-equity-shares-regulations-2021-last-amended-on-september-3-2025-_96548.html</x:v>
      </x:c>
      <x:c r="P218" s="305" t="str">
        <x:f>IF(COUNTIF('P3 Audit Procedures'!$A$5:$A$176,B218)=1,"YES","NO")</x:f>
        <x:v>YES</x:v>
      </x:c>
      <x:c r="Q218" s="305" t="str">
        <x:f>IF(COUNTIF('P2 Atomic Provisions'!$A$5:$A$176,C218)=1,"YES","NO")</x:f>
        <x:v>YES</x:v>
      </x:c>
      <x:c r="R218" s="305" t="str">
        <x:f>IF(COUNTIF($A$5:$A$348,A218)&gt;1,"DUPLICATE","")</x:f>
      </x:c>
      <x:c r="S218" s="305" t="str">
        <x:v>REQUIRED — NOT COLLECTED</x:v>
      </x:c>
    </x:row>
    <x:row r="219" ht="50" customHeight="1">
      <x:c r="A219" s="305" t="str">
        <x:v>CAP-LAW040|Regs. 19A-23 and Schedules II/IV|AP01|E01</x:v>
      </x:c>
      <x:c r="B219" s="305" t="str">
        <x:v>CAP-LAW040|Regs. 19A-23 and Schedules II/IV|AP01</x:v>
      </x:c>
      <x:c r="C219" s="305" t="str">
        <x:v>CAP-LAW040|Regs. 19A-23 and Schedules II/IV</x:v>
      </x:c>
      <x:c r="D219" s="305" t="str">
        <x:v>CAP-LAW040</x:v>
      </x:c>
      <x:c r="E219" s="305" t="str">
        <x:v>Regs. 19A-23 and Schedules II/IV</x:v>
      </x:c>
      <x:c r="F219" s="305" t="str">
        <x:v>Control design / applicability</x:v>
      </x:c>
      <x:c r="G219" s="305" t="str">
        <x:v>Transaction-specific legal and applicability memorandum, approval matrix, adviser checklist, timetable and responsibility plan; include evidence that the gate, duty holder, threshold/exemption and timing were assessed for this atomic requirement.</x:v>
      </x:c>
      <x:c r="H219" s="305" t="str">
        <x:v>Current approved artefact; named owner and reviewer; effective date/version; explicit coverage of CAP-LAW040 Regs. 19A-23 and Schedules II/IV; documented gate and exception route.</x:v>
      </x:c>
      <x:c r="I219" s="305" t="str">
        <x:v>Offer period</x:v>
      </x:c>
      <x:c r="J219" s="305" t="str">
        <x:v>Transaction data room, stock-exchange/SEBI filing portal and banking/depository records</x:v>
      </x:c>
      <x:c r="K219" s="305" t="str">
        <x:v>Company Secretary / Transaction Legal Lead</x:v>
      </x:c>
      <x:c r="L219" s="305" t="str">
        <x:v>Applicable SEBI source, LODR preservation policy where in scope, Common Corporate Core retention schedule and litigation hold; apply the longest controlling period.</x:v>
      </x:c>
      <x:c r="M219" s="305" t="str">
        <x:v>Verify source system, date/time, preparer, approver, completeness, version, linkage to the population and external acknowledgement where applicable.</x:v>
      </x:c>
      <x:c r="N219" s="305" t="str">
        <x:v>Confidential until authorised disclosure; retain access trail</x:v>
      </x:c>
      <x:c r="O219" s="305" t="str">
        <x:v>https://www.sebi.gov.in/legal/regulations/sep-2025/securities-and-exchange-board-of-india-delisting-of-equity-shares-regulations-2021-last-amended-on-september-3-2025-_96548.html</x:v>
      </x:c>
      <x:c r="P219" s="305" t="str">
        <x:f>IF(COUNTIF('P3 Audit Procedures'!$A$5:$A$176,B219)=1,"YES","NO")</x:f>
        <x:v>YES</x:v>
      </x:c>
      <x:c r="Q219" s="305" t="str">
        <x:f>IF(COUNTIF('P2 Atomic Provisions'!$A$5:$A$176,C219)=1,"YES","NO")</x:f>
        <x:v>YES</x:v>
      </x:c>
      <x:c r="R219" s="305" t="str">
        <x:f>IF(COUNTIF($A$5:$A$348,A219)&gt;1,"DUPLICATE","")</x:f>
      </x:c>
      <x:c r="S219" s="305" t="str">
        <x:v>REQUIRED — NOT COLLECTED</x:v>
      </x:c>
    </x:row>
    <x:row r="220" ht="50" customHeight="1">
      <x:c r="A220" s="305" t="str">
        <x:v>CAP-LAW040|Regs. 19A-23 and Schedules II/IV|AP01|E02</x:v>
      </x:c>
      <x:c r="B220" s="305" t="str">
        <x:v>CAP-LAW040|Regs. 19A-23 and Schedules II/IV|AP01</x:v>
      </x:c>
      <x:c r="C220" s="305" t="str">
        <x:v>CAP-LAW040|Regs. 19A-23 and Schedules II/IV</x:v>
      </x:c>
      <x:c r="D220" s="305" t="str">
        <x:v>CAP-LAW040</x:v>
      </x:c>
      <x:c r="E220" s="305" t="str">
        <x:v>Regs. 19A-23 and Schedules II/IV</x:v>
      </x:c>
      <x:c r="F220" s="305" t="str">
        <x:v>Operating performance / outcome</x:v>
      </x:c>
      <x:c r="G220" s="305" t="str">
        <x:v>Board/shareholder approvals, offer or scheme documents, announcements, filings, escrow/bank records, tender/allotment results and closure reports; demonstrate complete and timely performance of: Operate the selected process and document price/success determination.</x:v>
      </x:c>
      <x:c r="H220" s="305" t="str">
        <x:v>Population reference; period/trigger; source inputs; approvals; timestamps; calculations where relevant; filed/delivered output; acknowledgement; exception and closure linkage.</x:v>
      </x:c>
      <x:c r="I220" s="305" t="str">
        <x:v>Offer period</x:v>
      </x:c>
      <x:c r="J220" s="305" t="str">
        <x:v>Transaction data room, stock-exchange/SEBI filing portal and banking/depository records</x:v>
      </x:c>
      <x:c r="K220" s="305" t="str">
        <x:v>Company Secretary / Transaction Legal Lead</x:v>
      </x:c>
      <x:c r="L220" s="305" t="str">
        <x:v>Applicable SEBI source, LODR preservation policy where in scope, Common Corporate Core retention schedule and litigation hold; apply the longest controlling period.</x:v>
      </x:c>
      <x:c r="M220" s="305" t="str">
        <x:v>Verify source system, date/time, preparer, approver, completeness, version, linkage to the population and external acknowledgement where applicable.</x:v>
      </x:c>
      <x:c r="N220" s="305" t="str">
        <x:v>Confidential until authorised disclosure; retain access trail</x:v>
      </x:c>
      <x:c r="O220" s="305" t="str">
        <x:v>https://www.sebi.gov.in/legal/regulations/sep-2025/securities-and-exchange-board-of-india-delisting-of-equity-shares-regulations-2021-last-amended-on-september-3-2025-_96548.html</x:v>
      </x:c>
      <x:c r="P220" s="305" t="str">
        <x:f>IF(COUNTIF('P3 Audit Procedures'!$A$5:$A$176,B220)=1,"YES","NO")</x:f>
        <x:v>YES</x:v>
      </x:c>
      <x:c r="Q220" s="305" t="str">
        <x:f>IF(COUNTIF('P2 Atomic Provisions'!$A$5:$A$176,C220)=1,"YES","NO")</x:f>
        <x:v>YES</x:v>
      </x:c>
      <x:c r="R220" s="305" t="str">
        <x:f>IF(COUNTIF($A$5:$A$348,A220)&gt;1,"DUPLICATE","")</x:f>
      </x:c>
      <x:c r="S220" s="305" t="str">
        <x:v>REQUIRED — NOT COLLECTED</x:v>
      </x:c>
    </x:row>
    <x:row r="221" ht="50" customHeight="1">
      <x:c r="A221" s="305" t="str">
        <x:v>CAP-LAW040|Reg. 24|AP01|E01</x:v>
      </x:c>
      <x:c r="B221" s="305" t="str">
        <x:v>CAP-LAW040|Reg. 24|AP01</x:v>
      </x:c>
      <x:c r="C221" s="305" t="str">
        <x:v>CAP-LAW040|Reg. 24</x:v>
      </x:c>
      <x:c r="D221" s="305" t="str">
        <x:v>CAP-LAW040</x:v>
      </x:c>
      <x:c r="E221" s="305" t="str">
        <x:v>Reg. 24</x:v>
      </x:c>
      <x:c r="F221" s="305" t="str">
        <x:v>Control design / applicability</x:v>
      </x:c>
      <x:c r="G221" s="305" t="str">
        <x:v>Transaction-specific legal and applicability memorandum, approval matrix, adviser checklist, timetable and responsibility plan; include evidence that the gate, duty holder, threshold/exemption and timing were assessed for this atomic requirement.</x:v>
      </x:c>
      <x:c r="H221" s="305" t="str">
        <x:v>Current approved artefact; named owner and reviewer; effective date/version; explicit coverage of CAP-LAW040 Reg. 24; documented gate and exception route.</x:v>
      </x:c>
      <x:c r="I221" s="305" t="str">
        <x:v>Post offer within prescribed period</x:v>
      </x:c>
      <x:c r="J221" s="305" t="str">
        <x:v>Transaction data room, stock-exchange/SEBI filing portal and banking/depository records</x:v>
      </x:c>
      <x:c r="K221" s="305" t="str">
        <x:v>Company Secretary / Transaction Legal Lead</x:v>
      </x:c>
      <x:c r="L221" s="305" t="str">
        <x:v>Applicable SEBI source, LODR preservation policy where in scope, Common Corporate Core retention schedule and litigation hold; apply the longest controlling period.</x:v>
      </x:c>
      <x:c r="M221" s="305" t="str">
        <x:v>Verify source system, date/time, preparer, approver, completeness, version, linkage to the population and external acknowledgement where applicable.</x:v>
      </x:c>
      <x:c r="N221" s="305" t="str">
        <x:v>Restricted — may contain personal, trading or unpublished information</x:v>
      </x:c>
      <x:c r="O221" s="305" t="str">
        <x:v>https://www.sebi.gov.in/legal/regulations/sep-2025/securities-and-exchange-board-of-india-delisting-of-equity-shares-regulations-2021-last-amended-on-september-3-2025-_96548.html</x:v>
      </x:c>
      <x:c r="P221" s="305" t="str">
        <x:f>IF(COUNTIF('P3 Audit Procedures'!$A$5:$A$176,B221)=1,"YES","NO")</x:f>
        <x:v>YES</x:v>
      </x:c>
      <x:c r="Q221" s="305" t="str">
        <x:f>IF(COUNTIF('P2 Atomic Provisions'!$A$5:$A$176,C221)=1,"YES","NO")</x:f>
        <x:v>YES</x:v>
      </x:c>
      <x:c r="R221" s="305" t="str">
        <x:f>IF(COUNTIF($A$5:$A$348,A221)&gt;1,"DUPLICATE","")</x:f>
      </x:c>
      <x:c r="S221" s="305" t="str">
        <x:v>REQUIRED — NOT COLLECTED</x:v>
      </x:c>
    </x:row>
    <x:row r="222" ht="50" customHeight="1">
      <x:c r="A222" s="305" t="str">
        <x:v>CAP-LAW040|Reg. 24|AP01|E02</x:v>
      </x:c>
      <x:c r="B222" s="305" t="str">
        <x:v>CAP-LAW040|Reg. 24|AP01</x:v>
      </x:c>
      <x:c r="C222" s="305" t="str">
        <x:v>CAP-LAW040|Reg. 24</x:v>
      </x:c>
      <x:c r="D222" s="305" t="str">
        <x:v>CAP-LAW040</x:v>
      </x:c>
      <x:c r="E222" s="305" t="str">
        <x:v>Reg. 24</x:v>
      </x:c>
      <x:c r="F222" s="305" t="str">
        <x:v>Operating performance / outcome</x:v>
      </x:c>
      <x:c r="G222" s="305" t="str">
        <x:v>Board/shareholder approvals, offer or scheme documents, announcements, filings, escrow/bank records, tender/allotment results and closure reports; demonstrate complete and timely performance of: Reconcile accepted shares and complete payment.</x:v>
      </x:c>
      <x:c r="H222" s="305" t="str">
        <x:v>Population reference; period/trigger; source inputs; approvals; timestamps; calculations where relevant; filed/delivered output; acknowledgement; exception and closure linkage.</x:v>
      </x:c>
      <x:c r="I222" s="305" t="str">
        <x:v>Post offer within prescribed period</x:v>
      </x:c>
      <x:c r="J222" s="305" t="str">
        <x:v>Transaction data room, stock-exchange/SEBI filing portal and banking/depository records</x:v>
      </x:c>
      <x:c r="K222" s="305" t="str">
        <x:v>Company Secretary / Transaction Legal Lead</x:v>
      </x:c>
      <x:c r="L222" s="305" t="str">
        <x:v>Applicable SEBI source, LODR preservation policy where in scope, Common Corporate Core retention schedule and litigation hold; apply the longest controlling period.</x:v>
      </x:c>
      <x:c r="M222" s="305" t="str">
        <x:v>Verify source system, date/time, preparer, approver, completeness, version, linkage to the population and external acknowledgement where applicable.</x:v>
      </x:c>
      <x:c r="N222" s="305" t="str">
        <x:v>Restricted — may contain personal, trading or unpublished information</x:v>
      </x:c>
      <x:c r="O222" s="305" t="str">
        <x:v>https://www.sebi.gov.in/legal/regulations/sep-2025/securities-and-exchange-board-of-india-delisting-of-equity-shares-regulations-2021-last-amended-on-september-3-2025-_96548.html</x:v>
      </x:c>
      <x:c r="P222" s="305" t="str">
        <x:f>IF(COUNTIF('P3 Audit Procedures'!$A$5:$A$176,B222)=1,"YES","NO")</x:f>
        <x:v>YES</x:v>
      </x:c>
      <x:c r="Q222" s="305" t="str">
        <x:f>IF(COUNTIF('P2 Atomic Provisions'!$A$5:$A$176,C222)=1,"YES","NO")</x:f>
        <x:v>YES</x:v>
      </x:c>
      <x:c r="R222" s="305" t="str">
        <x:f>IF(COUNTIF($A$5:$A$348,A222)&gt;1,"DUPLICATE","")</x:f>
      </x:c>
      <x:c r="S222" s="305" t="str">
        <x:v>REQUIRED — NOT COLLECTED</x:v>
      </x:c>
    </x:row>
    <x:row r="223" ht="50" customHeight="1">
      <x:c r="A223" s="305" t="str">
        <x:v>CAP-LAW040|Reg. 25|AP01|E01</x:v>
      </x:c>
      <x:c r="B223" s="305" t="str">
        <x:v>CAP-LAW040|Reg. 25|AP01</x:v>
      </x:c>
      <x:c r="C223" s="305" t="str">
        <x:v>CAP-LAW040|Reg. 25</x:v>
      </x:c>
      <x:c r="D223" s="305" t="str">
        <x:v>CAP-LAW040</x:v>
      </x:c>
      <x:c r="E223" s="305" t="str">
        <x:v>Reg. 25</x:v>
      </x:c>
      <x:c r="F223" s="305" t="str">
        <x:v>Control design / applicability</x:v>
      </x:c>
      <x:c r="G223" s="305" t="str">
        <x:v>Transaction-specific legal and applicability memorandum, approval matrix, adviser checklist, timetable and responsibility plan; include evidence that the gate, duty holder, threshold/exemption and timing were assessed for this atomic requirement.</x:v>
      </x:c>
      <x:c r="H223" s="305" t="str">
        <x:v>Current approved artefact; named owner and reviewer; effective date/version; explicit coverage of CAP-LAW040 Reg. 25; documented gate and exception route.</x:v>
      </x:c>
      <x:c r="I223" s="305" t="str">
        <x:v>Within current prescribed post-payment period</x:v>
      </x:c>
      <x:c r="J223" s="305" t="str">
        <x:v>Transaction data room, stock-exchange/SEBI filing portal and banking/depository records</x:v>
      </x:c>
      <x:c r="K223" s="305" t="str">
        <x:v>Company Secretary / Transaction Legal Lead</x:v>
      </x:c>
      <x:c r="L223" s="305" t="str">
        <x:v>Applicable SEBI source, LODR preservation policy where in scope, Common Corporate Core retention schedule and litigation hold; apply the longest controlling period.</x:v>
      </x:c>
      <x:c r="M223" s="305" t="str">
        <x:v>Verify source system, date/time, preparer, approver, completeness, version, linkage to the population and external acknowledgement where applicable.</x:v>
      </x:c>
      <x:c r="N223" s="305" t="str">
        <x:v>Internal controlled record; public only after authorised filing/publication</x:v>
      </x:c>
      <x:c r="O223" s="305" t="str">
        <x:v>https://www.sebi.gov.in/legal/regulations/sep-2025/securities-and-exchange-board-of-india-delisting-of-equity-shares-regulations-2021-last-amended-on-september-3-2025-_96548.html</x:v>
      </x:c>
      <x:c r="P223" s="305" t="str">
        <x:f>IF(COUNTIF('P3 Audit Procedures'!$A$5:$A$176,B223)=1,"YES","NO")</x:f>
        <x:v>YES</x:v>
      </x:c>
      <x:c r="Q223" s="305" t="str">
        <x:f>IF(COUNTIF('P2 Atomic Provisions'!$A$5:$A$176,C223)=1,"YES","NO")</x:f>
        <x:v>YES</x:v>
      </x:c>
      <x:c r="R223" s="305" t="str">
        <x:f>IF(COUNTIF($A$5:$A$348,A223)&gt;1,"DUPLICATE","")</x:f>
      </x:c>
      <x:c r="S223" s="305" t="str">
        <x:v>REQUIRED — NOT COLLECTED</x:v>
      </x:c>
    </x:row>
    <x:row r="224" ht="50" customHeight="1">
      <x:c r="A224" s="305" t="str">
        <x:v>CAP-LAW040|Reg. 25|AP01|E02</x:v>
      </x:c>
      <x:c r="B224" s="305" t="str">
        <x:v>CAP-LAW040|Reg. 25|AP01</x:v>
      </x:c>
      <x:c r="C224" s="305" t="str">
        <x:v>CAP-LAW040|Reg. 25</x:v>
      </x:c>
      <x:c r="D224" s="305" t="str">
        <x:v>CAP-LAW040</x:v>
      </x:c>
      <x:c r="E224" s="305" t="str">
        <x:v>Reg. 25</x:v>
      </x:c>
      <x:c r="F224" s="305" t="str">
        <x:v>Operating performance / outcome</x:v>
      </x:c>
      <x:c r="G224" s="305" t="str">
        <x:v>Board/shareholder approvals, offer or scheme documents, announcements, filings, escrow/bank records, tender/allotment results and closure reports; demonstrate complete and timely performance of: Submit final application and obtain delisting order.</x:v>
      </x:c>
      <x:c r="H224" s="305" t="str">
        <x:v>Population reference; period/trigger; source inputs; approvals; timestamps; calculations where relevant; filed/delivered output; acknowledgement; exception and closure linkage.</x:v>
      </x:c>
      <x:c r="I224" s="305" t="str">
        <x:v>Within current prescribed post-payment period</x:v>
      </x:c>
      <x:c r="J224" s="305" t="str">
        <x:v>Transaction data room, stock-exchange/SEBI filing portal and banking/depository records</x:v>
      </x:c>
      <x:c r="K224" s="305" t="str">
        <x:v>Company Secretary / Transaction Legal Lead</x:v>
      </x:c>
      <x:c r="L224" s="305" t="str">
        <x:v>Applicable SEBI source, LODR preservation policy where in scope, Common Corporate Core retention schedule and litigation hold; apply the longest controlling period.</x:v>
      </x:c>
      <x:c r="M224" s="305" t="str">
        <x:v>Verify source system, date/time, preparer, approver, completeness, version, linkage to the population and external acknowledgement where applicable.</x:v>
      </x:c>
      <x:c r="N224" s="305" t="str">
        <x:v>Internal controlled record; public only after authorised filing/publication</x:v>
      </x:c>
      <x:c r="O224" s="305" t="str">
        <x:v>https://www.sebi.gov.in/legal/regulations/sep-2025/securities-and-exchange-board-of-india-delisting-of-equity-shares-regulations-2021-last-amended-on-september-3-2025-_96548.html</x:v>
      </x:c>
      <x:c r="P224" s="305" t="str">
        <x:f>IF(COUNTIF('P3 Audit Procedures'!$A$5:$A$176,B224)=1,"YES","NO")</x:f>
        <x:v>YES</x:v>
      </x:c>
      <x:c r="Q224" s="305" t="str">
        <x:f>IF(COUNTIF('P2 Atomic Provisions'!$A$5:$A$176,C224)=1,"YES","NO")</x:f>
        <x:v>YES</x:v>
      </x:c>
      <x:c r="R224" s="305" t="str">
        <x:f>IF(COUNTIF($A$5:$A$348,A224)&gt;1,"DUPLICATE","")</x:f>
      </x:c>
      <x:c r="S224" s="305" t="str">
        <x:v>REQUIRED — NOT COLLECTED</x:v>
      </x:c>
    </x:row>
    <x:row r="225" ht="50" customHeight="1">
      <x:c r="A225" s="305" t="str">
        <x:v>CAP-LAW042|Reg. 5|AP01|E01</x:v>
      </x:c>
      <x:c r="B225" s="305" t="str">
        <x:v>CAP-LAW042|Reg. 5|AP01</x:v>
      </x:c>
      <x:c r="C225" s="305" t="str">
        <x:v>CAP-LAW042|Reg. 5</x:v>
      </x:c>
      <x:c r="D225" s="305" t="str">
        <x:v>CAP-LAW042</x:v>
      </x:c>
      <x:c r="E225" s="305" t="str">
        <x:v>Reg. 5</x:v>
      </x:c>
      <x:c r="F225" s="305" t="str">
        <x:v>Control design / applicability</x:v>
      </x:c>
      <x:c r="G225" s="305" t="str">
        <x:v>Scheme, trust and eligibility documents, shareholder/board approvals, grant/allotment controls and disclosure checklist; include evidence that the gate, duty holder, threshold/exemption and timing were assessed for this atomic requirement.</x:v>
      </x:c>
      <x:c r="H225" s="305" t="str">
        <x:v>Current approved artefact; named owner and reviewer; effective date/version; explicit coverage of CAP-LAW042 Reg. 5; documented gate and exception route.</x:v>
      </x:c>
      <x:c r="I225" s="305" t="str">
        <x:v>Continuous while scheme exists</x:v>
      </x:c>
      <x:c r="J225" s="305" t="str">
        <x:v>HR/ESOP administration, trust, finance and depository records</x:v>
      </x:c>
      <x:c r="K225" s="305" t="str">
        <x:v>Company Secretary / HR or Compensation Owner</x:v>
      </x:c>
      <x:c r="L225" s="305" t="str">
        <x:v>Applicable SEBI source, LODR preservation policy where in scope, Common Corporate Core retention schedule and litigation hold; apply the longest controlling period.</x:v>
      </x:c>
      <x:c r="M225" s="305" t="str">
        <x:v>Verify source system, date/time, preparer, approver, completeness, version, linkage to the population and external acknowledgement where applicable.</x:v>
      </x:c>
      <x:c r="N225" s="305" t="str">
        <x:v>Restricted — may contain personal, trading or unpublished information</x:v>
      </x:c>
      <x:c r="O225" s="305" t="str">
        <x:v>https://www.sebi.gov.in/legal/regulations/dec-2025/securities-and-exchange-board-of-india-share-based-employee-benefits-and-sweat-equity-regulations-2021-last-amended-on-december-4-2025-_98638.html</x:v>
      </x:c>
      <x:c r="P225" s="305" t="str">
        <x:f>IF(COUNTIF('P3 Audit Procedures'!$A$5:$A$176,B225)=1,"YES","NO")</x:f>
        <x:v>YES</x:v>
      </x:c>
      <x:c r="Q225" s="305" t="str">
        <x:f>IF(COUNTIF('P2 Atomic Provisions'!$A$5:$A$176,C225)=1,"YES","NO")</x:f>
        <x:v>YES</x:v>
      </x:c>
      <x:c r="R225" s="305" t="str">
        <x:f>IF(COUNTIF($A$5:$A$348,A225)&gt;1,"DUPLICATE","")</x:f>
      </x:c>
      <x:c r="S225" s="305" t="str">
        <x:v>REQUIRED — NOT COLLECTED</x:v>
      </x:c>
    </x:row>
    <x:row r="226" ht="50" customHeight="1">
      <x:c r="A226" s="305" t="str">
        <x:v>CAP-LAW042|Reg. 5|AP01|E02</x:v>
      </x:c>
      <x:c r="B226" s="305" t="str">
        <x:v>CAP-LAW042|Reg. 5|AP01</x:v>
      </x:c>
      <x:c r="C226" s="305" t="str">
        <x:v>CAP-LAW042|Reg. 5</x:v>
      </x:c>
      <x:c r="D226" s="305" t="str">
        <x:v>CAP-LAW042</x:v>
      </x:c>
      <x:c r="E226" s="305" t="str">
        <x:v>Reg. 5</x:v>
      </x:c>
      <x:c r="F226" s="305" t="str">
        <x:v>Operating performance / outcome</x:v>
      </x:c>
      <x:c r="G226" s="305" t="str">
        <x:v>Grant, vesting, exercise and allotment registers, trust/depository statements, valuations, approvals, filings and participant communications; demonstrate complete and timely performance of: Maintain committee charter, composition, approvals and minutes.</x:v>
      </x:c>
      <x:c r="H226" s="305" t="str">
        <x:v>Population reference; period/trigger; source inputs; approvals; timestamps; calculations where relevant; filed/delivered output; acknowledgement; exception and closure linkage.</x:v>
      </x:c>
      <x:c r="I226" s="305" t="str">
        <x:v>Continuous while scheme exists</x:v>
      </x:c>
      <x:c r="J226" s="305" t="str">
        <x:v>HR/ESOP administration, trust, finance and depository records</x:v>
      </x:c>
      <x:c r="K226" s="305" t="str">
        <x:v>Company Secretary / HR or Compensation Owner</x:v>
      </x:c>
      <x:c r="L226" s="305" t="str">
        <x:v>Applicable SEBI source, LODR preservation policy where in scope, Common Corporate Core retention schedule and litigation hold; apply the longest controlling period.</x:v>
      </x:c>
      <x:c r="M226" s="305" t="str">
        <x:v>Verify source system, date/time, preparer, approver, completeness, version, linkage to the population and external acknowledgement where applicable.</x:v>
      </x:c>
      <x:c r="N226" s="305" t="str">
        <x:v>Restricted — may contain personal, trading or unpublished information</x:v>
      </x:c>
      <x:c r="O226" s="305" t="str">
        <x:v>https://www.sebi.gov.in/legal/regulations/dec-2025/securities-and-exchange-board-of-india-share-based-employee-benefits-and-sweat-equity-regulations-2021-last-amended-on-december-4-2025-_98638.html</x:v>
      </x:c>
      <x:c r="P226" s="305" t="str">
        <x:f>IF(COUNTIF('P3 Audit Procedures'!$A$5:$A$176,B226)=1,"YES","NO")</x:f>
        <x:v>YES</x:v>
      </x:c>
      <x:c r="Q226" s="305" t="str">
        <x:f>IF(COUNTIF('P2 Atomic Provisions'!$A$5:$A$176,C226)=1,"YES","NO")</x:f>
        <x:v>YES</x:v>
      </x:c>
      <x:c r="R226" s="305" t="str">
        <x:f>IF(COUNTIF($A$5:$A$348,A226)&gt;1,"DUPLICATE","")</x:f>
      </x:c>
      <x:c r="S226" s="305" t="str">
        <x:v>REQUIRED — NOT COLLECTED</x:v>
      </x:c>
    </x:row>
    <x:row r="227" ht="50" customHeight="1">
      <x:c r="A227" s="305" t="str">
        <x:v>CAP-LAW042|Reg. 6|AP01|E01</x:v>
      </x:c>
      <x:c r="B227" s="305" t="str">
        <x:v>CAP-LAW042|Reg. 6|AP01</x:v>
      </x:c>
      <x:c r="C227" s="305" t="str">
        <x:v>CAP-LAW042|Reg. 6</x:v>
      </x:c>
      <x:c r="D227" s="305" t="str">
        <x:v>CAP-LAW042</x:v>
      </x:c>
      <x:c r="E227" s="305" t="str">
        <x:v>Reg. 6</x:v>
      </x:c>
      <x:c r="F227" s="305" t="str">
        <x:v>Control design / applicability</x:v>
      </x:c>
      <x:c r="G227" s="305" t="str">
        <x:v>Scheme, trust and eligibility documents, shareholder/board approvals, grant/allotment controls and disclosure checklist; include evidence that the gate, duty holder, threshold/exemption and timing were assessed for this atomic requirement.</x:v>
      </x:c>
      <x:c r="H227" s="305" t="str">
        <x:v>Current approved artefact; named owner and reviewer; effective date/version; explicit coverage of CAP-LAW042 Reg. 6; documented gate and exception route.</x:v>
      </x:c>
      <x:c r="I227" s="305" t="str">
        <x:v>Before implementation/grant/change</x:v>
      </x:c>
      <x:c r="J227" s="305" t="str">
        <x:v>HR/ESOP administration, trust, finance and depository records</x:v>
      </x:c>
      <x:c r="K227" s="305" t="str">
        <x:v>Company Secretary / HR or Compensation Owner</x:v>
      </x:c>
      <x:c r="L227" s="305" t="str">
        <x:v>Applicable SEBI source, LODR preservation policy where in scope, Common Corporate Core retention schedule and litigation hold; apply the longest controlling period.</x:v>
      </x:c>
      <x:c r="M227" s="305" t="str">
        <x:v>Verify source system, date/time, preparer, approver, completeness, version, linkage to the population and external acknowledgement where applicable.</x:v>
      </x:c>
      <x:c r="N227" s="305" t="str">
        <x:v>Restricted — may contain personal, trading or unpublished information</x:v>
      </x:c>
      <x:c r="O227" s="305" t="str">
        <x:v>https://www.sebi.gov.in/legal/regulations/dec-2025/securities-and-exchange-board-of-india-share-based-employee-benefits-and-sweat-equity-regulations-2021-last-amended-on-december-4-2025-_98638.html</x:v>
      </x:c>
      <x:c r="P227" s="305" t="str">
        <x:f>IF(COUNTIF('P3 Audit Procedures'!$A$5:$A$176,B227)=1,"YES","NO")</x:f>
        <x:v>YES</x:v>
      </x:c>
      <x:c r="Q227" s="305" t="str">
        <x:f>IF(COUNTIF('P2 Atomic Provisions'!$A$5:$A$176,C227)=1,"YES","NO")</x:f>
        <x:v>YES</x:v>
      </x:c>
      <x:c r="R227" s="305" t="str">
        <x:f>IF(COUNTIF($A$5:$A$348,A227)&gt;1,"DUPLICATE","")</x:f>
      </x:c>
      <x:c r="S227" s="305" t="str">
        <x:v>REQUIRED — NOT COLLECTED</x:v>
      </x:c>
    </x:row>
    <x:row r="228" ht="50" customHeight="1">
      <x:c r="A228" s="305" t="str">
        <x:v>CAP-LAW042|Reg. 6|AP01|E02</x:v>
      </x:c>
      <x:c r="B228" s="305" t="str">
        <x:v>CAP-LAW042|Reg. 6|AP01</x:v>
      </x:c>
      <x:c r="C228" s="305" t="str">
        <x:v>CAP-LAW042|Reg. 6</x:v>
      </x:c>
      <x:c r="D228" s="305" t="str">
        <x:v>CAP-LAW042</x:v>
      </x:c>
      <x:c r="E228" s="305" t="str">
        <x:v>Reg. 6</x:v>
      </x:c>
      <x:c r="F228" s="305" t="str">
        <x:v>Operating performance / outcome</x:v>
      </x:c>
      <x:c r="G228" s="305" t="str">
        <x:v>Grant, vesting, exercise and allotment registers, trust/depository statements, valuations, approvals, filings and participant communications; demonstrate complete and timely performance of: Prepare explanatory statement and voting evidence.</x:v>
      </x:c>
      <x:c r="H228" s="305" t="str">
        <x:v>Population reference; period/trigger; source inputs; approvals; timestamps; calculations where relevant; filed/delivered output; acknowledgement; exception and closure linkage.</x:v>
      </x:c>
      <x:c r="I228" s="305" t="str">
        <x:v>Before implementation/grant/change</x:v>
      </x:c>
      <x:c r="J228" s="305" t="str">
        <x:v>HR/ESOP administration, trust, finance and depository records</x:v>
      </x:c>
      <x:c r="K228" s="305" t="str">
        <x:v>Company Secretary / HR or Compensation Owner</x:v>
      </x:c>
      <x:c r="L228" s="305" t="str">
        <x:v>Applicable SEBI source, LODR preservation policy where in scope, Common Corporate Core retention schedule and litigation hold; apply the longest controlling period.</x:v>
      </x:c>
      <x:c r="M228" s="305" t="str">
        <x:v>Verify source system, date/time, preparer, approver, completeness, version, linkage to the population and external acknowledgement where applicable.</x:v>
      </x:c>
      <x:c r="N228" s="305" t="str">
        <x:v>Restricted — may contain personal, trading or unpublished information</x:v>
      </x:c>
      <x:c r="O228" s="305" t="str">
        <x:v>https://www.sebi.gov.in/legal/regulations/dec-2025/securities-and-exchange-board-of-india-share-based-employee-benefits-and-sweat-equity-regulations-2021-last-amended-on-december-4-2025-_98638.html</x:v>
      </x:c>
      <x:c r="P228" s="305" t="str">
        <x:f>IF(COUNTIF('P3 Audit Procedures'!$A$5:$A$176,B228)=1,"YES","NO")</x:f>
        <x:v>YES</x:v>
      </x:c>
      <x:c r="Q228" s="305" t="str">
        <x:f>IF(COUNTIF('P2 Atomic Provisions'!$A$5:$A$176,C228)=1,"YES","NO")</x:f>
        <x:v>YES</x:v>
      </x:c>
      <x:c r="R228" s="305" t="str">
        <x:f>IF(COUNTIF($A$5:$A$348,A228)&gt;1,"DUPLICATE","")</x:f>
      </x:c>
      <x:c r="S228" s="305" t="str">
        <x:v>REQUIRED — NOT COLLECTED</x:v>
      </x:c>
    </x:row>
    <x:row r="229" ht="50" customHeight="1">
      <x:c r="A229" s="305" t="str">
        <x:v>CAP-LAW042|Regs. 6 and 14 / Schedule I|AP01|E01</x:v>
      </x:c>
      <x:c r="B229" s="305" t="str">
        <x:v>CAP-LAW042|Regs. 6 and 14 / Schedule I|AP01</x:v>
      </x:c>
      <x:c r="C229" s="305" t="str">
        <x:v>CAP-LAW042|Regs. 6 and 14 / Schedule I</x:v>
      </x:c>
      <x:c r="D229" s="305" t="str">
        <x:v>CAP-LAW042</x:v>
      </x:c>
      <x:c r="E229" s="305" t="str">
        <x:v>Regs. 6 and 14 / Schedule I</x:v>
      </x:c>
      <x:c r="F229" s="305" t="str">
        <x:v>Control design / applicability</x:v>
      </x:c>
      <x:c r="G229" s="305" t="str">
        <x:v>Scheme, trust and eligibility documents, shareholder/board approvals, grant/allotment controls and disclosure checklist; include evidence that the gate, duty holder, threshold/exemption and timing were assessed for this atomic requirement.</x:v>
      </x:c>
      <x:c r="H229" s="305" t="str">
        <x:v>Current approved artefact; named owner and reviewer; effective date/version; explicit coverage of CAP-LAW042 Regs. 6 and 14 / Schedule I; documented gate and exception route.</x:v>
      </x:c>
      <x:c r="I229" s="305" t="str">
        <x:v>At approval; annual and on update</x:v>
      </x:c>
      <x:c r="J229" s="305" t="str">
        <x:v>HR/ESOP administration, trust, finance and depository records</x:v>
      </x:c>
      <x:c r="K229" s="305" t="str">
        <x:v>Company Secretary / HR or Compensation Owner</x:v>
      </x:c>
      <x:c r="L229" s="305" t="str">
        <x:v>Applicable SEBI source, LODR preservation policy where in scope, Common Corporate Core retention schedule and litigation hold; apply the longest controlling period.</x:v>
      </x:c>
      <x:c r="M229" s="305" t="str">
        <x:v>Verify source system, date/time, preparer, approver, completeness, version, linkage to the population and external acknowledgement where applicable.</x:v>
      </x:c>
      <x:c r="N229" s="305" t="str">
        <x:v>Restricted — may contain personal, trading or unpublished information</x:v>
      </x:c>
      <x:c r="O229" s="305" t="str">
        <x:v>https://www.sebi.gov.in/legal/regulations/dec-2025/securities-and-exchange-board-of-india-share-based-employee-benefits-and-sweat-equity-regulations-2021-last-amended-on-december-4-2025-_98638.html</x:v>
      </x:c>
      <x:c r="P229" s="305" t="str">
        <x:f>IF(COUNTIF('P3 Audit Procedures'!$A$5:$A$176,B229)=1,"YES","NO")</x:f>
        <x:v>YES</x:v>
      </x:c>
      <x:c r="Q229" s="305" t="str">
        <x:f>IF(COUNTIF('P2 Atomic Provisions'!$A$5:$A$176,C229)=1,"YES","NO")</x:f>
        <x:v>YES</x:v>
      </x:c>
      <x:c r="R229" s="305" t="str">
        <x:f>IF(COUNTIF($A$5:$A$348,A229)&gt;1,"DUPLICATE","")</x:f>
      </x:c>
      <x:c r="S229" s="305" t="str">
        <x:v>REQUIRED — NOT COLLECTED</x:v>
      </x:c>
    </x:row>
    <x:row r="230" ht="50" customHeight="1">
      <x:c r="A230" s="305" t="str">
        <x:v>CAP-LAW042|Regs. 6 and 14 / Schedule I|AP01|E02</x:v>
      </x:c>
      <x:c r="B230" s="305" t="str">
        <x:v>CAP-LAW042|Regs. 6 and 14 / Schedule I|AP01</x:v>
      </x:c>
      <x:c r="C230" s="305" t="str">
        <x:v>CAP-LAW042|Regs. 6 and 14 / Schedule I</x:v>
      </x:c>
      <x:c r="D230" s="305" t="str">
        <x:v>CAP-LAW042</x:v>
      </x:c>
      <x:c r="E230" s="305" t="str">
        <x:v>Regs. 6 and 14 / Schedule I</x:v>
      </x:c>
      <x:c r="F230" s="305" t="str">
        <x:v>Operating performance / outcome</x:v>
      </x:c>
      <x:c r="G230" s="305" t="str">
        <x:v>Grant, vesting, exercise and allotment registers, trust/depository statements, valuations, approvals, filings and participant communications; demonstrate complete and timely performance of: Maintain the disclosure schedule and required communications.</x:v>
      </x:c>
      <x:c r="H230" s="305" t="str">
        <x:v>Population reference; period/trigger; source inputs; approvals; timestamps; calculations where relevant; filed/delivered output; acknowledgement; exception and closure linkage.</x:v>
      </x:c>
      <x:c r="I230" s="305" t="str">
        <x:v>At approval; annual and on update</x:v>
      </x:c>
      <x:c r="J230" s="305" t="str">
        <x:v>HR/ESOP administration, trust, finance and depository records</x:v>
      </x:c>
      <x:c r="K230" s="305" t="str">
        <x:v>Company Secretary / HR or Compensation Owner</x:v>
      </x:c>
      <x:c r="L230" s="305" t="str">
        <x:v>Applicable SEBI source, LODR preservation policy where in scope, Common Corporate Core retention schedule and litigation hold; apply the longest controlling period.</x:v>
      </x:c>
      <x:c r="M230" s="305" t="str">
        <x:v>Verify source system, date/time, preparer, approver, completeness, version, linkage to the population and external acknowledgement where applicable.</x:v>
      </x:c>
      <x:c r="N230" s="305" t="str">
        <x:v>Restricted — may contain personal, trading or unpublished information</x:v>
      </x:c>
      <x:c r="O230" s="305" t="str">
        <x:v>https://www.sebi.gov.in/legal/regulations/dec-2025/securities-and-exchange-board-of-india-share-based-employee-benefits-and-sweat-equity-regulations-2021-last-amended-on-december-4-2025-_98638.html</x:v>
      </x:c>
      <x:c r="P230" s="305" t="str">
        <x:f>IF(COUNTIF('P3 Audit Procedures'!$A$5:$A$176,B230)=1,"YES","NO")</x:f>
        <x:v>YES</x:v>
      </x:c>
      <x:c r="Q230" s="305" t="str">
        <x:f>IF(COUNTIF('P2 Atomic Provisions'!$A$5:$A$176,C230)=1,"YES","NO")</x:f>
        <x:v>YES</x:v>
      </x:c>
      <x:c r="R230" s="305" t="str">
        <x:f>IF(COUNTIF($A$5:$A$348,A230)&gt;1,"DUPLICATE","")</x:f>
      </x:c>
      <x:c r="S230" s="305" t="str">
        <x:v>REQUIRED — NOT COLLECTED</x:v>
      </x:c>
    </x:row>
    <x:row r="231" ht="50" customHeight="1">
      <x:c r="A231" s="305" t="str">
        <x:v>CAP-LAW042|Reg. 3|AP01|E01</x:v>
      </x:c>
      <x:c r="B231" s="305" t="str">
        <x:v>CAP-LAW042|Reg. 3|AP01</x:v>
      </x:c>
      <x:c r="C231" s="305" t="str">
        <x:v>CAP-LAW042|Reg. 3</x:v>
      </x:c>
      <x:c r="D231" s="305" t="str">
        <x:v>CAP-LAW042</x:v>
      </x:c>
      <x:c r="E231" s="305" t="str">
        <x:v>Reg. 3</x:v>
      </x:c>
      <x:c r="F231" s="305" t="str">
        <x:v>Control design / applicability</x:v>
      </x:c>
      <x:c r="G231" s="305" t="str">
        <x:v>Scheme, trust and eligibility documents, shareholder/board approvals, grant/allotment controls and disclosure checklist; include evidence that the gate, duty holder, threshold/exemption and timing were assessed for this atomic requirement.</x:v>
      </x:c>
      <x:c r="H231" s="305" t="str">
        <x:v>Current approved artefact; named owner and reviewer; effective date/version; explicit coverage of CAP-LAW042 Reg. 3; documented gate and exception route.</x:v>
      </x:c>
      <x:c r="I231" s="305" t="str">
        <x:v>Continuous / transaction-based</x:v>
      </x:c>
      <x:c r="J231" s="305" t="str">
        <x:v>HR/ESOP administration, trust, finance and depository records</x:v>
      </x:c>
      <x:c r="K231" s="305" t="str">
        <x:v>Company Secretary / HR or Compensation Owner</x:v>
      </x:c>
      <x:c r="L231" s="305" t="str">
        <x:v>Applicable SEBI source, LODR preservation policy where in scope, Common Corporate Core retention schedule and litigation hold; apply the longest controlling period.</x:v>
      </x:c>
      <x:c r="M231" s="305" t="str">
        <x:v>Verify source system, date/time, preparer, approver, completeness, version, linkage to the population and external acknowledgement where applicable.</x:v>
      </x:c>
      <x:c r="N231" s="305" t="str">
        <x:v>Restricted — may contain personal, trading or unpublished information</x:v>
      </x:c>
      <x:c r="O231" s="305" t="str">
        <x:v>https://www.sebi.gov.in/legal/regulations/dec-2025/securities-and-exchange-board-of-india-share-based-employee-benefits-and-sweat-equity-regulations-2021-last-amended-on-december-4-2025-_98638.html</x:v>
      </x:c>
      <x:c r="P231" s="305" t="str">
        <x:f>IF(COUNTIF('P3 Audit Procedures'!$A$5:$A$176,B231)=1,"YES","NO")</x:f>
        <x:v>YES</x:v>
      </x:c>
      <x:c r="Q231" s="305" t="str">
        <x:f>IF(COUNTIF('P2 Atomic Provisions'!$A$5:$A$176,C231)=1,"YES","NO")</x:f>
        <x:v>YES</x:v>
      </x:c>
      <x:c r="R231" s="305" t="str">
        <x:f>IF(COUNTIF($A$5:$A$348,A231)&gt;1,"DUPLICATE","")</x:f>
      </x:c>
      <x:c r="S231" s="305" t="str">
        <x:v>REQUIRED — NOT COLLECTED</x:v>
      </x:c>
    </x:row>
    <x:row r="232" ht="50" customHeight="1">
      <x:c r="A232" s="305" t="str">
        <x:v>CAP-LAW042|Reg. 3|AP01|E02</x:v>
      </x:c>
      <x:c r="B232" s="305" t="str">
        <x:v>CAP-LAW042|Reg. 3|AP01</x:v>
      </x:c>
      <x:c r="C232" s="305" t="str">
        <x:v>CAP-LAW042|Reg. 3</x:v>
      </x:c>
      <x:c r="D232" s="305" t="str">
        <x:v>CAP-LAW042</x:v>
      </x:c>
      <x:c r="E232" s="305" t="str">
        <x:v>Reg. 3</x:v>
      </x:c>
      <x:c r="F232" s="305" t="str">
        <x:v>Operating performance / outcome</x:v>
      </x:c>
      <x:c r="G232" s="305" t="str">
        <x:v>Grant, vesting, exercise and allotment registers, trust/depository statements, valuations, approvals, filings and participant communications; demonstrate complete and timely performance of: Monitor trust transactions and quantitative limits.</x:v>
      </x:c>
      <x:c r="H232" s="305" t="str">
        <x:v>Population reference; period/trigger; source inputs; approvals; timestamps; calculations where relevant; filed/delivered output; acknowledgement; exception and closure linkage.</x:v>
      </x:c>
      <x:c r="I232" s="305" t="str">
        <x:v>Continuous / transaction-based</x:v>
      </x:c>
      <x:c r="J232" s="305" t="str">
        <x:v>HR/ESOP administration, trust, finance and depository records</x:v>
      </x:c>
      <x:c r="K232" s="305" t="str">
        <x:v>Company Secretary / HR or Compensation Owner</x:v>
      </x:c>
      <x:c r="L232" s="305" t="str">
        <x:v>Applicable SEBI source, LODR preservation policy where in scope, Common Corporate Core retention schedule and litigation hold; apply the longest controlling period.</x:v>
      </x:c>
      <x:c r="M232" s="305" t="str">
        <x:v>Verify source system, date/time, preparer, approver, completeness, version, linkage to the population and external acknowledgement where applicable.</x:v>
      </x:c>
      <x:c r="N232" s="305" t="str">
        <x:v>Restricted — may contain personal, trading or unpublished information</x:v>
      </x:c>
      <x:c r="O232" s="305" t="str">
        <x:v>https://www.sebi.gov.in/legal/regulations/dec-2025/securities-and-exchange-board-of-india-share-based-employee-benefits-and-sweat-equity-regulations-2021-last-amended-on-december-4-2025-_98638.html</x:v>
      </x:c>
      <x:c r="P232" s="305" t="str">
        <x:f>IF(COUNTIF('P3 Audit Procedures'!$A$5:$A$176,B232)=1,"YES","NO")</x:f>
        <x:v>YES</x:v>
      </x:c>
      <x:c r="Q232" s="305" t="str">
        <x:f>IF(COUNTIF('P2 Atomic Provisions'!$A$5:$A$176,C232)=1,"YES","NO")</x:f>
        <x:v>YES</x:v>
      </x:c>
      <x:c r="R232" s="305" t="str">
        <x:f>IF(COUNTIF($A$5:$A$348,A232)&gt;1,"DUPLICATE","")</x:f>
      </x:c>
      <x:c r="S232" s="305" t="str">
        <x:v>REQUIRED — NOT COLLECTED</x:v>
      </x:c>
    </x:row>
    <x:row r="233" ht="50" customHeight="1">
      <x:c r="A233" s="305" t="str">
        <x:v>CAP-LAW042|Reg. 12(3)|AP01|E01</x:v>
      </x:c>
      <x:c r="B233" s="305" t="str">
        <x:v>CAP-LAW042|Reg. 12(3)|AP01</x:v>
      </x:c>
      <x:c r="C233" s="305" t="str">
        <x:v>CAP-LAW042|Reg. 12(3)</x:v>
      </x:c>
      <x:c r="D233" s="305" t="str">
        <x:v>CAP-LAW042</x:v>
      </x:c>
      <x:c r="E233" s="305" t="str">
        <x:v>Reg. 12(3)</x:v>
      </x:c>
      <x:c r="F233" s="305" t="str">
        <x:v>Control design / applicability</x:v>
      </x:c>
      <x:c r="G233" s="305" t="str">
        <x:v>Scheme, trust and eligibility documents, shareholder/board approvals, grant/allotment controls and disclosure checklist; include evidence that the gate, duty holder, threshold/exemption and timing were assessed for this atomic requirement.</x:v>
      </x:c>
      <x:c r="H233" s="305" t="str">
        <x:v>Current approved artefact; named owner and reviewer; effective date/version; explicit coverage of CAP-LAW042 Reg. 12(3); documented gate and exception route.</x:v>
      </x:c>
      <x:c r="I233" s="305" t="str">
        <x:v>Before grant as prescribed</x:v>
      </x:c>
      <x:c r="J233" s="305" t="str">
        <x:v>HR/ESOP administration, trust, finance and depository records</x:v>
      </x:c>
      <x:c r="K233" s="305" t="str">
        <x:v>Company Secretary / HR or Compensation Owner</x:v>
      </x:c>
      <x:c r="L233" s="305" t="str">
        <x:v>Applicable SEBI source, LODR preservation policy where in scope, Common Corporate Core retention schedule and litigation hold; apply the longest controlling period.</x:v>
      </x:c>
      <x:c r="M233" s="305" t="str">
        <x:v>Verify source system, date/time, preparer, approver, completeness, version, linkage to the population and external acknowledgement where applicable.</x:v>
      </x:c>
      <x:c r="N233" s="305" t="str">
        <x:v>Restricted — may contain personal, trading or unpublished information</x:v>
      </x:c>
      <x:c r="O233" s="305" t="str">
        <x:v>https://www.sebi.gov.in/legal/regulations/dec-2025/securities-and-exchange-board-of-india-share-based-employee-benefits-and-sweat-equity-regulations-2021-last-amended-on-december-4-2025-_98638.html</x:v>
      </x:c>
      <x:c r="P233" s="305" t="str">
        <x:f>IF(COUNTIF('P3 Audit Procedures'!$A$5:$A$176,B233)=1,"YES","NO")</x:f>
        <x:v>YES</x:v>
      </x:c>
      <x:c r="Q233" s="305" t="str">
        <x:f>IF(COUNTIF('P2 Atomic Provisions'!$A$5:$A$176,C233)=1,"YES","NO")</x:f>
        <x:v>YES</x:v>
      </x:c>
      <x:c r="R233" s="305" t="str">
        <x:f>IF(COUNTIF($A$5:$A$348,A233)&gt;1,"DUPLICATE","")</x:f>
      </x:c>
      <x:c r="S233" s="305" t="str">
        <x:v>REQUIRED — NOT COLLECTED</x:v>
      </x:c>
    </x:row>
    <x:row r="234" ht="50" customHeight="1">
      <x:c r="A234" s="305" t="str">
        <x:v>CAP-LAW042|Reg. 12(3)|AP01|E02</x:v>
      </x:c>
      <x:c r="B234" s="305" t="str">
        <x:v>CAP-LAW042|Reg. 12(3)|AP01</x:v>
      </x:c>
      <x:c r="C234" s="305" t="str">
        <x:v>CAP-LAW042|Reg. 12(3)</x:v>
      </x:c>
      <x:c r="D234" s="305" t="str">
        <x:v>CAP-LAW042</x:v>
      </x:c>
      <x:c r="E234" s="305" t="str">
        <x:v>Reg. 12(3)</x:v>
      </x:c>
      <x:c r="F234" s="305" t="str">
        <x:v>Operating performance / outcome</x:v>
      </x:c>
      <x:c r="G234" s="305" t="str">
        <x:v>Grant, vesting, exercise and allotment registers, trust/depository statements, valuations, approvals, filings and participant communications; demonstrate complete and timely performance of: Submit the application and retain approval.</x:v>
      </x:c>
      <x:c r="H234" s="305" t="str">
        <x:v>Population reference; period/trigger; source inputs; approvals; timestamps; calculations where relevant; filed/delivered output; acknowledgement; exception and closure linkage.</x:v>
      </x:c>
      <x:c r="I234" s="305" t="str">
        <x:v>Before grant as prescribed</x:v>
      </x:c>
      <x:c r="J234" s="305" t="str">
        <x:v>HR/ESOP administration, trust, finance and depository records</x:v>
      </x:c>
      <x:c r="K234" s="305" t="str">
        <x:v>Company Secretary / HR or Compensation Owner</x:v>
      </x:c>
      <x:c r="L234" s="305" t="str">
        <x:v>Applicable SEBI source, LODR preservation policy where in scope, Common Corporate Core retention schedule and litigation hold; apply the longest controlling period.</x:v>
      </x:c>
      <x:c r="M234" s="305" t="str">
        <x:v>Verify source system, date/time, preparer, approver, completeness, version, linkage to the population and external acknowledgement where applicable.</x:v>
      </x:c>
      <x:c r="N234" s="305" t="str">
        <x:v>Restricted — may contain personal, trading or unpublished information</x:v>
      </x:c>
      <x:c r="O234" s="305" t="str">
        <x:v>https://www.sebi.gov.in/legal/regulations/dec-2025/securities-and-exchange-board-of-india-share-based-employee-benefits-and-sweat-equity-regulations-2021-last-amended-on-december-4-2025-_98638.html</x:v>
      </x:c>
      <x:c r="P234" s="305" t="str">
        <x:f>IF(COUNTIF('P3 Audit Procedures'!$A$5:$A$176,B234)=1,"YES","NO")</x:f>
        <x:v>YES</x:v>
      </x:c>
      <x:c r="Q234" s="305" t="str">
        <x:f>IF(COUNTIF('P2 Atomic Provisions'!$A$5:$A$176,C234)=1,"YES","NO")</x:f>
        <x:v>YES</x:v>
      </x:c>
      <x:c r="R234" s="305" t="str">
        <x:f>IF(COUNTIF($A$5:$A$348,A234)&gt;1,"DUPLICATE","")</x:f>
      </x:c>
      <x:c r="S234" s="305" t="str">
        <x:v>REQUIRED — NOT COLLECTED</x:v>
      </x:c>
    </x:row>
    <x:row r="235" ht="50" customHeight="1">
      <x:c r="A235" s="305" t="str">
        <x:v>CAP-LAW042|Regs. 10 and 12|AP01|E01</x:v>
      </x:c>
      <x:c r="B235" s="305" t="str">
        <x:v>CAP-LAW042|Regs. 10 and 12|AP01</x:v>
      </x:c>
      <x:c r="C235" s="305" t="str">
        <x:v>CAP-LAW042|Regs. 10 and 12</x:v>
      </x:c>
      <x:c r="D235" s="305" t="str">
        <x:v>CAP-LAW042</x:v>
      </x:c>
      <x:c r="E235" s="305" t="str">
        <x:v>Regs. 10 and 12</x:v>
      </x:c>
      <x:c r="F235" s="305" t="str">
        <x:v>Control design / applicability</x:v>
      </x:c>
      <x:c r="G235" s="305" t="str">
        <x:v>Approved investor-service SOP, service-level matrix, issuer/RTA responsibility matrix and current forms/checklists; include evidence that the gate, duty holder, threshold/exemption and timing were assessed for this atomic requirement.</x:v>
      </x:c>
      <x:c r="H235" s="305" t="str">
        <x:v>Current approved artefact; named owner and reviewer; effective date/version; explicit coverage of CAP-LAW042 Regs. 10 and 12; documented gate and exception route.</x:v>
      </x:c>
      <x:c r="I235" s="305" t="str">
        <x:v>At each issue/allotment cycle</x:v>
      </x:c>
      <x:c r="J235" s="305" t="str">
        <x:v>Issuer/RTA service system, SCORES/ODR portal and depository interface</x:v>
      </x:c>
      <x:c r="K235" s="305" t="str">
        <x:v>Investor Services Head / RTA Relationship Owner</x:v>
      </x:c>
      <x:c r="L235" s="305" t="str">
        <x:v>Applicable SEBI source, LODR preservation policy where in scope, Common Corporate Core retention schedule and litigation hold; apply the longest controlling period.</x:v>
      </x:c>
      <x:c r="M235" s="305" t="str">
        <x:v>Verify source system, date/time, preparer, approver, completeness, version, linkage to the population and external acknowledgement where applicable.</x:v>
      </x:c>
      <x:c r="N235" s="305" t="str">
        <x:v>Restricted — may contain personal, trading or unpublished information</x:v>
      </x:c>
      <x:c r="O235" s="305" t="str">
        <x:v>https://www.sebi.gov.in/legal/regulations/dec-2025/securities-and-exchange-board-of-india-share-based-employee-benefits-and-sweat-equity-regulations-2021-last-amended-on-december-4-2025-_98638.html</x:v>
      </x:c>
      <x:c r="P235" s="305" t="str">
        <x:f>IF(COUNTIF('P3 Audit Procedures'!$A$5:$A$176,B235)=1,"YES","NO")</x:f>
        <x:v>YES</x:v>
      </x:c>
      <x:c r="Q235" s="305" t="str">
        <x:f>IF(COUNTIF('P2 Atomic Provisions'!$A$5:$A$176,C235)=1,"YES","NO")</x:f>
        <x:v>YES</x:v>
      </x:c>
      <x:c r="R235" s="305" t="str">
        <x:f>IF(COUNTIF($A$5:$A$348,A235)&gt;1,"DUPLICATE","")</x:f>
      </x:c>
      <x:c r="S235" s="305" t="str">
        <x:v>REQUIRED — NOT COLLECTED</x:v>
      </x:c>
    </x:row>
    <x:row r="236" ht="50" customHeight="1">
      <x:c r="A236" s="305" t="str">
        <x:v>CAP-LAW042|Regs. 10 and 12|AP01|E02</x:v>
      </x:c>
      <x:c r="B236" s="305" t="str">
        <x:v>CAP-LAW042|Regs. 10 and 12|AP01</x:v>
      </x:c>
      <x:c r="C236" s="305" t="str">
        <x:v>CAP-LAW042|Regs. 10 and 12</x:v>
      </x:c>
      <x:c r="D236" s="305" t="str">
        <x:v>CAP-LAW042</x:v>
      </x:c>
      <x:c r="E236" s="305" t="str">
        <x:v>Regs. 10 and 12</x:v>
      </x:c>
      <x:c r="F236" s="305" t="str">
        <x:v>Operating performance / outcome</x:v>
      </x:c>
      <x:c r="G236" s="305" t="str">
        <x:v>Complete request/complaint register, case files, timestamps, deficiency and outcome communications, portal entries and closure acknowledgements; demonstrate complete and timely performance of: Reconcile exercise, allotment, demat credit and exchange approval.</x:v>
      </x:c>
      <x:c r="H236" s="305" t="str">
        <x:v>Population reference; period/trigger; source inputs; approvals; timestamps; calculations where relevant; filed/delivered output; acknowledgement; exception and closure linkage.</x:v>
      </x:c>
      <x:c r="I236" s="305" t="str">
        <x:v>At each issue/allotment cycle</x:v>
      </x:c>
      <x:c r="J236" s="305" t="str">
        <x:v>Issuer/RTA service system, SCORES/ODR portal and depository interface</x:v>
      </x:c>
      <x:c r="K236" s="305" t="str">
        <x:v>Investor Services Head / RTA Relationship Owner</x:v>
      </x:c>
      <x:c r="L236" s="305" t="str">
        <x:v>Applicable SEBI source, LODR preservation policy where in scope, Common Corporate Core retention schedule and litigation hold; apply the longest controlling period.</x:v>
      </x:c>
      <x:c r="M236" s="305" t="str">
        <x:v>Verify source system, date/time, preparer, approver, completeness, version, linkage to the population and external acknowledgement where applicable.</x:v>
      </x:c>
      <x:c r="N236" s="305" t="str">
        <x:v>Restricted — may contain personal, trading or unpublished information</x:v>
      </x:c>
      <x:c r="O236" s="305" t="str">
        <x:v>https://www.sebi.gov.in/legal/regulations/dec-2025/securities-and-exchange-board-of-india-share-based-employee-benefits-and-sweat-equity-regulations-2021-last-amended-on-december-4-2025-_98638.html</x:v>
      </x:c>
      <x:c r="P236" s="305" t="str">
        <x:f>IF(COUNTIF('P3 Audit Procedures'!$A$5:$A$176,B236)=1,"YES","NO")</x:f>
        <x:v>YES</x:v>
      </x:c>
      <x:c r="Q236" s="305" t="str">
        <x:f>IF(COUNTIF('P2 Atomic Provisions'!$A$5:$A$176,C236)=1,"YES","NO")</x:f>
        <x:v>YES</x:v>
      </x:c>
      <x:c r="R236" s="305" t="str">
        <x:f>IF(COUNTIF($A$5:$A$348,A236)&gt;1,"DUPLICATE","")</x:f>
      </x:c>
      <x:c r="S236" s="305" t="str">
        <x:v>REQUIRED — NOT COLLECTED</x:v>
      </x:c>
    </x:row>
    <x:row r="237" ht="50" customHeight="1">
      <x:c r="A237" s="305" t="str">
        <x:v>CAP-LAW042|Reg. 14 / Schedule I Part F|AP01|E01</x:v>
      </x:c>
      <x:c r="B237" s="305" t="str">
        <x:v>CAP-LAW042|Reg. 14 / Schedule I Part F|AP01</x:v>
      </x:c>
      <x:c r="C237" s="305" t="str">
        <x:v>CAP-LAW042|Reg. 14 / Schedule I Part F</x:v>
      </x:c>
      <x:c r="D237" s="305" t="str">
        <x:v>CAP-LAW042</x:v>
      </x:c>
      <x:c r="E237" s="305" t="str">
        <x:v>Reg. 14 / Schedule I Part F</x:v>
      </x:c>
      <x:c r="F237" s="305" t="str">
        <x:v>Control design / applicability</x:v>
      </x:c>
      <x:c r="G237" s="305" t="str">
        <x:v>Scheme, trust and eligibility documents, shareholder/board approvals, grant/allotment controls and disclosure checklist; include evidence that the gate, duty holder, threshold/exemption and timing were assessed for this atomic requirement.</x:v>
      </x:c>
      <x:c r="H237" s="305" t="str">
        <x:v>Current approved artefact; named owner and reviewer; effective date/version; explicit coverage of CAP-LAW042 Reg. 14 / Schedule I Part F; documented gate and exception route.</x:v>
      </x:c>
      <x:c r="I237" s="305" t="str">
        <x:v>Annual and on update</x:v>
      </x:c>
      <x:c r="J237" s="305" t="str">
        <x:v>HR/ESOP administration, trust, finance and depository records</x:v>
      </x:c>
      <x:c r="K237" s="305" t="str">
        <x:v>Company Secretary / HR or Compensation Owner</x:v>
      </x:c>
      <x:c r="L237" s="305" t="str">
        <x:v>Applicable SEBI source, LODR preservation policy where in scope, Common Corporate Core retention schedule and litigation hold; apply the longest controlling period.</x:v>
      </x:c>
      <x:c r="M237" s="305" t="str">
        <x:v>Verify source system, date/time, preparer, approver, completeness, version, linkage to the population and external acknowledgement where applicable.</x:v>
      </x:c>
      <x:c r="N237" s="305" t="str">
        <x:v>Restricted — may contain personal, trading or unpublished information</x:v>
      </x:c>
      <x:c r="O237" s="305" t="str">
        <x:v>https://www.sebi.gov.in/legal/regulations/dec-2025/securities-and-exchange-board-of-india-share-based-employee-benefits-and-sweat-equity-regulations-2021-last-amended-on-december-4-2025-_98638.html</x:v>
      </x:c>
      <x:c r="P237" s="305" t="str">
        <x:f>IF(COUNTIF('P3 Audit Procedures'!$A$5:$A$176,B237)=1,"YES","NO")</x:f>
        <x:v>YES</x:v>
      </x:c>
      <x:c r="Q237" s="305" t="str">
        <x:f>IF(COUNTIF('P2 Atomic Provisions'!$A$5:$A$176,C237)=1,"YES","NO")</x:f>
        <x:v>YES</x:v>
      </x:c>
      <x:c r="R237" s="305" t="str">
        <x:f>IF(COUNTIF($A$5:$A$348,A237)&gt;1,"DUPLICATE","")</x:f>
      </x:c>
      <x:c r="S237" s="305" t="str">
        <x:v>REQUIRED — NOT COLLECTED</x:v>
      </x:c>
    </x:row>
    <x:row r="238" ht="50" customHeight="1">
      <x:c r="A238" s="305" t="str">
        <x:v>CAP-LAW042|Reg. 14 / Schedule I Part F|AP01|E02</x:v>
      </x:c>
      <x:c r="B238" s="305" t="str">
        <x:v>CAP-LAW042|Reg. 14 / Schedule I Part F|AP01</x:v>
      </x:c>
      <x:c r="C238" s="305" t="str">
        <x:v>CAP-LAW042|Reg. 14 / Schedule I Part F</x:v>
      </x:c>
      <x:c r="D238" s="305" t="str">
        <x:v>CAP-LAW042</x:v>
      </x:c>
      <x:c r="E238" s="305" t="str">
        <x:v>Reg. 14 / Schedule I Part F</x:v>
      </x:c>
      <x:c r="F238" s="305" t="str">
        <x:v>Operating performance / outcome</x:v>
      </x:c>
      <x:c r="G238" s="305" t="str">
        <x:v>Grant, vesting, exercise and allotment registers, trust/depository statements, valuations, approvals, filings and participant communications; demonstrate complete and timely performance of: Compile scheme metrics and publish/file required disclosures.</x:v>
      </x:c>
      <x:c r="H238" s="305" t="str">
        <x:v>Population reference; period/trigger; source inputs; approvals; timestamps; calculations where relevant; filed/delivered output; acknowledgement; exception and closure linkage.</x:v>
      </x:c>
      <x:c r="I238" s="305" t="str">
        <x:v>Annual and on update</x:v>
      </x:c>
      <x:c r="J238" s="305" t="str">
        <x:v>HR/ESOP administration, trust, finance and depository records</x:v>
      </x:c>
      <x:c r="K238" s="305" t="str">
        <x:v>Company Secretary / HR or Compensation Owner</x:v>
      </x:c>
      <x:c r="L238" s="305" t="str">
        <x:v>Applicable SEBI source, LODR preservation policy where in scope, Common Corporate Core retention schedule and litigation hold; apply the longest controlling period.</x:v>
      </x:c>
      <x:c r="M238" s="305" t="str">
        <x:v>Verify source system, date/time, preparer, approver, completeness, version, linkage to the population and external acknowledgement where applicable.</x:v>
      </x:c>
      <x:c r="N238" s="305" t="str">
        <x:v>Restricted — may contain personal, trading or unpublished information</x:v>
      </x:c>
      <x:c r="O238" s="305" t="str">
        <x:v>https://www.sebi.gov.in/legal/regulations/dec-2025/securities-and-exchange-board-of-india-share-based-employee-benefits-and-sweat-equity-regulations-2021-last-amended-on-december-4-2025-_98638.html</x:v>
      </x:c>
      <x:c r="P238" s="305" t="str">
        <x:f>IF(COUNTIF('P3 Audit Procedures'!$A$5:$A$176,B238)=1,"YES","NO")</x:f>
        <x:v>YES</x:v>
      </x:c>
      <x:c r="Q238" s="305" t="str">
        <x:f>IF(COUNTIF('P2 Atomic Provisions'!$A$5:$A$176,C238)=1,"YES","NO")</x:f>
        <x:v>YES</x:v>
      </x:c>
      <x:c r="R238" s="305" t="str">
        <x:f>IF(COUNTIF($A$5:$A$348,A238)&gt;1,"DUPLICATE","")</x:f>
      </x:c>
      <x:c r="S238" s="305" t="str">
        <x:v>REQUIRED — NOT COLLECTED</x:v>
      </x:c>
    </x:row>
    <x:row r="239" ht="50" customHeight="1">
      <x:c r="A239" s="305" t="str">
        <x:v>CAP-LAW042|Reg. 13|AP01|E01</x:v>
      </x:c>
      <x:c r="B239" s="305" t="str">
        <x:v>CAP-LAW042|Reg. 13|AP01</x:v>
      </x:c>
      <x:c r="C239" s="305" t="str">
        <x:v>CAP-LAW042|Reg. 13</x:v>
      </x:c>
      <x:c r="D239" s="305" t="str">
        <x:v>CAP-LAW042</x:v>
      </x:c>
      <x:c r="E239" s="305" t="str">
        <x:v>Reg. 13</x:v>
      </x:c>
      <x:c r="F239" s="305" t="str">
        <x:v>Control design / applicability</x:v>
      </x:c>
      <x:c r="G239" s="305" t="str">
        <x:v>Scheme, trust and eligibility documents, shareholder/board approvals, grant/allotment controls and disclosure checklist; include evidence that the gate, duty holder, threshold/exemption and timing were assessed for this atomic requirement.</x:v>
      </x:c>
      <x:c r="H239" s="305" t="str">
        <x:v>Current approved artefact; named owner and reviewer; effective date/version; explicit coverage of CAP-LAW042 Reg. 13; documented gate and exception route.</x:v>
      </x:c>
      <x:c r="I239" s="305" t="str">
        <x:v>Annual</x:v>
      </x:c>
      <x:c r="J239" s="305" t="str">
        <x:v>HR/ESOP administration, trust, finance and depository records</x:v>
      </x:c>
      <x:c r="K239" s="305" t="str">
        <x:v>Company Secretary / HR or Compensation Owner</x:v>
      </x:c>
      <x:c r="L239" s="305" t="str">
        <x:v>Applicable SEBI source, LODR preservation policy where in scope, Common Corporate Core retention schedule and litigation hold; apply the longest controlling period.</x:v>
      </x:c>
      <x:c r="M239" s="305" t="str">
        <x:v>Verify source system, date/time, preparer, approver, completeness, version, linkage to the population and external acknowledgement where applicable.</x:v>
      </x:c>
      <x:c r="N239" s="305" t="str">
        <x:v>Restricted — may contain personal, trading or unpublished information</x:v>
      </x:c>
      <x:c r="O239" s="305" t="str">
        <x:v>https://www.sebi.gov.in/legal/regulations/dec-2025/securities-and-exchange-board-of-india-share-based-employee-benefits-and-sweat-equity-regulations-2021-last-amended-on-december-4-2025-_98638.html</x:v>
      </x:c>
      <x:c r="P239" s="305" t="str">
        <x:f>IF(COUNTIF('P3 Audit Procedures'!$A$5:$A$176,B239)=1,"YES","NO")</x:f>
        <x:v>YES</x:v>
      </x:c>
      <x:c r="Q239" s="305" t="str">
        <x:f>IF(COUNTIF('P2 Atomic Provisions'!$A$5:$A$176,C239)=1,"YES","NO")</x:f>
        <x:v>YES</x:v>
      </x:c>
      <x:c r="R239" s="305" t="str">
        <x:f>IF(COUNTIF($A$5:$A$348,A239)&gt;1,"DUPLICATE","")</x:f>
      </x:c>
      <x:c r="S239" s="305" t="str">
        <x:v>REQUIRED — NOT COLLECTED</x:v>
      </x:c>
    </x:row>
    <x:row r="240" ht="50" customHeight="1">
      <x:c r="A240" s="305" t="str">
        <x:v>CAP-LAW042|Reg. 13|AP01|E02</x:v>
      </x:c>
      <x:c r="B240" s="305" t="str">
        <x:v>CAP-LAW042|Reg. 13|AP01</x:v>
      </x:c>
      <x:c r="C240" s="305" t="str">
        <x:v>CAP-LAW042|Reg. 13</x:v>
      </x:c>
      <x:c r="D240" s="305" t="str">
        <x:v>CAP-LAW042</x:v>
      </x:c>
      <x:c r="E240" s="305" t="str">
        <x:v>Reg. 13</x:v>
      </x:c>
      <x:c r="F240" s="305" t="str">
        <x:v>Operating performance / outcome</x:v>
      </x:c>
      <x:c r="G240" s="305" t="str">
        <x:v>Grant, vesting, exercise and allotment registers, trust/depository statements, valuations, approvals, filings and participant communications; demonstrate complete and timely performance of: Obtain the certificate and place it before the meeting.</x:v>
      </x:c>
      <x:c r="H240" s="305" t="str">
        <x:v>Population reference; period/trigger; source inputs; approvals; timestamps; calculations where relevant; filed/delivered output; acknowledgement; exception and closure linkage.</x:v>
      </x:c>
      <x:c r="I240" s="305" t="str">
        <x:v>Annual</x:v>
      </x:c>
      <x:c r="J240" s="305" t="str">
        <x:v>HR/ESOP administration, trust, finance and depository records</x:v>
      </x:c>
      <x:c r="K240" s="305" t="str">
        <x:v>Company Secretary / HR or Compensation Owner</x:v>
      </x:c>
      <x:c r="L240" s="305" t="str">
        <x:v>Applicable SEBI source, LODR preservation policy where in scope, Common Corporate Core retention schedule and litigation hold; apply the longest controlling period.</x:v>
      </x:c>
      <x:c r="M240" s="305" t="str">
        <x:v>Verify source system, date/time, preparer, approver, completeness, version, linkage to the population and external acknowledgement where applicable.</x:v>
      </x:c>
      <x:c r="N240" s="305" t="str">
        <x:v>Restricted — may contain personal, trading or unpublished information</x:v>
      </x:c>
      <x:c r="O240" s="305" t="str">
        <x:v>https://www.sebi.gov.in/legal/regulations/dec-2025/securities-and-exchange-board-of-india-share-based-employee-benefits-and-sweat-equity-regulations-2021-last-amended-on-december-4-2025-_98638.html</x:v>
      </x:c>
      <x:c r="P240" s="305" t="str">
        <x:f>IF(COUNTIF('P3 Audit Procedures'!$A$5:$A$176,B240)=1,"YES","NO")</x:f>
        <x:v>YES</x:v>
      </x:c>
      <x:c r="Q240" s="305" t="str">
        <x:f>IF(COUNTIF('P2 Atomic Provisions'!$A$5:$A$176,C240)=1,"YES","NO")</x:f>
        <x:v>YES</x:v>
      </x:c>
      <x:c r="R240" s="305" t="str">
        <x:f>IF(COUNTIF($A$5:$A$348,A240)&gt;1,"DUPLICATE","")</x:f>
      </x:c>
      <x:c r="S240" s="305" t="str">
        <x:v>REQUIRED — NOT COLLECTED</x:v>
      </x:c>
    </x:row>
    <x:row r="241" ht="50" customHeight="1">
      <x:c r="A241" s="305" t="str">
        <x:v>CAP-LAW042|Chapter IV (Regs. 28-38)|AP01|E01</x:v>
      </x:c>
      <x:c r="B241" s="305" t="str">
        <x:v>CAP-LAW042|Chapter IV (Regs. 28-38)|AP01</x:v>
      </x:c>
      <x:c r="C241" s="305" t="str">
        <x:v>CAP-LAW042|Chapter IV (Regs. 28-38)</x:v>
      </x:c>
      <x:c r="D241" s="305" t="str">
        <x:v>CAP-LAW042</x:v>
      </x:c>
      <x:c r="E241" s="305" t="str">
        <x:v>Chapter IV (Regs. 28-38)</x:v>
      </x:c>
      <x:c r="F241" s="305" t="str">
        <x:v>Control design / applicability</x:v>
      </x:c>
      <x:c r="G241" s="305" t="str">
        <x:v>Transaction-specific legal and applicability memorandum, approval matrix, adviser checklist, timetable and responsibility plan; include evidence that the gate, duty holder, threshold/exemption and timing were assessed for this atomic requirement.</x:v>
      </x:c>
      <x:c r="H241" s="305" t="str">
        <x:v>Current approved artefact; named owner and reviewer; effective date/version; explicit coverage of CAP-LAW042 Chapter IV (Regs. 28-38); documented gate and exception route.</x:v>
      </x:c>
      <x:c r="I241" s="305" t="str">
        <x:v>Before issue through post-allotment</x:v>
      </x:c>
      <x:c r="J241" s="305" t="str">
        <x:v>Transaction data room, stock-exchange/SEBI filing portal and banking/depository records</x:v>
      </x:c>
      <x:c r="K241" s="305" t="str">
        <x:v>Company Secretary / Transaction Legal Lead</x:v>
      </x:c>
      <x:c r="L241" s="305" t="str">
        <x:v>Applicable SEBI source, LODR preservation policy where in scope, Common Corporate Core retention schedule and litigation hold; apply the longest controlling period.</x:v>
      </x:c>
      <x:c r="M241" s="305" t="str">
        <x:v>Verify source system, date/time, preparer, approver, completeness, version, linkage to the population and external acknowledgement where applicable.</x:v>
      </x:c>
      <x:c r="N241" s="305" t="str">
        <x:v>Restricted — may contain personal, trading or unpublished information</x:v>
      </x:c>
      <x:c r="O241" s="305" t="str">
        <x:v>https://www.sebi.gov.in/legal/regulations/dec-2025/securities-and-exchange-board-of-india-share-based-employee-benefits-and-sweat-equity-regulations-2021-last-amended-on-december-4-2025-_98638.html</x:v>
      </x:c>
      <x:c r="P241" s="305" t="str">
        <x:f>IF(COUNTIF('P3 Audit Procedures'!$A$5:$A$176,B241)=1,"YES","NO")</x:f>
        <x:v>YES</x:v>
      </x:c>
      <x:c r="Q241" s="305" t="str">
        <x:f>IF(COUNTIF('P2 Atomic Provisions'!$A$5:$A$176,C241)=1,"YES","NO")</x:f>
        <x:v>YES</x:v>
      </x:c>
      <x:c r="R241" s="305" t="str">
        <x:f>IF(COUNTIF($A$5:$A$348,A241)&gt;1,"DUPLICATE","")</x:f>
      </x:c>
      <x:c r="S241" s="305" t="str">
        <x:v>REQUIRED — NOT COLLECTED</x:v>
      </x:c>
    </x:row>
    <x:row r="242" ht="50" customHeight="1">
      <x:c r="A242" s="305" t="str">
        <x:v>CAP-LAW042|Chapter IV (Regs. 28-38)|AP01|E02</x:v>
      </x:c>
      <x:c r="B242" s="305" t="str">
        <x:v>CAP-LAW042|Chapter IV (Regs. 28-38)|AP01</x:v>
      </x:c>
      <x:c r="C242" s="305" t="str">
        <x:v>CAP-LAW042|Chapter IV (Regs. 28-38)</x:v>
      </x:c>
      <x:c r="D242" s="305" t="str">
        <x:v>CAP-LAW042</x:v>
      </x:c>
      <x:c r="E242" s="305" t="str">
        <x:v>Chapter IV (Regs. 28-38)</x:v>
      </x:c>
      <x:c r="F242" s="305" t="str">
        <x:v>Operating performance / outcome</x:v>
      </x:c>
      <x:c r="G242" s="305" t="str">
        <x:v>Board/shareholder approvals, offer or scheme documents, announcements, filings, escrow/bank records, tender/allotment results and closure reports; demonstrate complete and timely performance of: Operate a sweat-equity transaction checklist with separate evidence for each applicable regulation.</x:v>
      </x:c>
      <x:c r="H242" s="305" t="str">
        <x:v>Population reference; period/trigger; source inputs; approvals; timestamps; calculations where relevant; filed/delivered output; acknowledgement; exception and closure linkage.</x:v>
      </x:c>
      <x:c r="I242" s="305" t="str">
        <x:v>Before issue through post-allotment</x:v>
      </x:c>
      <x:c r="J242" s="305" t="str">
        <x:v>Transaction data room, stock-exchange/SEBI filing portal and banking/depository records</x:v>
      </x:c>
      <x:c r="K242" s="305" t="str">
        <x:v>Company Secretary / Transaction Legal Lead</x:v>
      </x:c>
      <x:c r="L242" s="305" t="str">
        <x:v>Applicable SEBI source, LODR preservation policy where in scope, Common Corporate Core retention schedule and litigation hold; apply the longest controlling period.</x:v>
      </x:c>
      <x:c r="M242" s="305" t="str">
        <x:v>Verify source system, date/time, preparer, approver, completeness, version, linkage to the population and external acknowledgement where applicable.</x:v>
      </x:c>
      <x:c r="N242" s="305" t="str">
        <x:v>Restricted — may contain personal, trading or unpublished information</x:v>
      </x:c>
      <x:c r="O242" s="305" t="str">
        <x:v>https://www.sebi.gov.in/legal/regulations/dec-2025/securities-and-exchange-board-of-india-share-based-employee-benefits-and-sweat-equity-regulations-2021-last-amended-on-december-4-2025-_98638.html</x:v>
      </x:c>
      <x:c r="P242" s="305" t="str">
        <x:f>IF(COUNTIF('P3 Audit Procedures'!$A$5:$A$176,B242)=1,"YES","NO")</x:f>
        <x:v>YES</x:v>
      </x:c>
      <x:c r="Q242" s="305" t="str">
        <x:f>IF(COUNTIF('P2 Atomic Provisions'!$A$5:$A$176,C242)=1,"YES","NO")</x:f>
        <x:v>YES</x:v>
      </x:c>
      <x:c r="R242" s="305" t="str">
        <x:f>IF(COUNTIF($A$5:$A$348,A242)&gt;1,"DUPLICATE","")</x:f>
      </x:c>
      <x:c r="S242" s="305" t="str">
        <x:v>REQUIRED — NOT COLLECTED</x:v>
      </x:c>
    </x:row>
    <x:row r="243" ht="50" customHeight="1">
      <x:c r="A243" s="305" t="str">
        <x:v>CAP-LAW041|Eligibility / general conditions|AP01|E01</x:v>
      </x:c>
      <x:c r="B243" s="305" t="str">
        <x:v>CAP-LAW041|Eligibility / general conditions|AP01</x:v>
      </x:c>
      <x:c r="C243" s="305" t="str">
        <x:v>CAP-LAW041|Eligibility / general conditions</x:v>
      </x:c>
      <x:c r="D243" s="305" t="str">
        <x:v>CAP-LAW041</x:v>
      </x:c>
      <x:c r="E243" s="305" t="str">
        <x:v>Eligibility / general conditions</x:v>
      </x:c>
      <x:c r="F243" s="305" t="str">
        <x:v>Control design / applicability</x:v>
      </x:c>
      <x:c r="G243" s="305" t="str">
        <x:v>Instrument terms, trust/security documents, covenant and payment calendar, disclosure checklist and issuer/trustee responsibility matrix; include evidence that the gate, duty holder, threshold/exemption and timing were assessed for this atomic requirement.</x:v>
      </x:c>
      <x:c r="H243" s="305" t="str">
        <x:v>Current approved artefact; named owner and reviewer; effective date/version; explicit coverage of CAP-LAW041 Eligibility / general conditions; documented gate and exception route.</x:v>
      </x:c>
      <x:c r="I243" s="305" t="str">
        <x:v>Before offer/placement</x:v>
      </x:c>
      <x:c r="J243" s="305" t="str">
        <x:v>Treasury/debt register, ERP, trustee correspondence and stock-exchange portal</x:v>
      </x:c>
      <x:c r="K243" s="305" t="str">
        <x:v>Treasury or Finance Head / Company Secretary</x:v>
      </x:c>
      <x:c r="L243" s="305" t="str">
        <x:v>Applicable SEBI source, LODR preservation policy where in scope, Common Corporate Core retention schedule and litigation hold; apply the longest controlling period.</x:v>
      </x:c>
      <x:c r="M243" s="305" t="str">
        <x:v>Verify source system, date/time, preparer, approver, completeness, version, linkage to the population and external acknowledgement where applicable.</x:v>
      </x:c>
      <x:c r="N243" s="305" t="str">
        <x:v>Confidential until authorised disclosure; retain access trail</x:v>
      </x:c>
      <x:c r="O243" s="305" t="str">
        <x:v>https://www.sebi.gov.in/legal/regulations/jan-2026/securities-and-exchange-board-of-india-issue-and-listing-of-non-convertible-securities-regulations-2021-last-amended-as-on-january-21-2026-_99288.html</x:v>
      </x:c>
      <x:c r="P243" s="305" t="str">
        <x:f>IF(COUNTIF('P3 Audit Procedures'!$A$5:$A$176,B243)=1,"YES","NO")</x:f>
        <x:v>YES</x:v>
      </x:c>
      <x:c r="Q243" s="305" t="str">
        <x:f>IF(COUNTIF('P2 Atomic Provisions'!$A$5:$A$176,C243)=1,"YES","NO")</x:f>
        <x:v>YES</x:v>
      </x:c>
      <x:c r="R243" s="305" t="str">
        <x:f>IF(COUNTIF($A$5:$A$348,A243)&gt;1,"DUPLICATE","")</x:f>
      </x:c>
      <x:c r="S243" s="305" t="str">
        <x:v>REQUIRED — NOT COLLECTED</x:v>
      </x:c>
    </x:row>
    <x:row r="244" ht="50" customHeight="1">
      <x:c r="A244" s="305" t="str">
        <x:v>CAP-LAW041|Eligibility / general conditions|AP01|E02</x:v>
      </x:c>
      <x:c r="B244" s="305" t="str">
        <x:v>CAP-LAW041|Eligibility / general conditions|AP01</x:v>
      </x:c>
      <x:c r="C244" s="305" t="str">
        <x:v>CAP-LAW041|Eligibility / general conditions</x:v>
      </x:c>
      <x:c r="D244" s="305" t="str">
        <x:v>CAP-LAW041</x:v>
      </x:c>
      <x:c r="E244" s="305" t="str">
        <x:v>Eligibility / general conditions</x:v>
      </x:c>
      <x:c r="F244" s="305" t="str">
        <x:v>Operating performance / outcome</x:v>
      </x:c>
      <x:c r="G244" s="305" t="str">
        <x:v>Exchange/trustee submissions, rating and security-cover certificates, payment and bank reconciliations, covenant reports, notices and acknowledgements; demonstrate complete and timely performance of: Prepare an eligibility and conditions memorandum.</x:v>
      </x:c>
      <x:c r="H244" s="305" t="str">
        <x:v>Population reference; period/trigger; source inputs; approvals; timestamps; calculations where relevant; filed/delivered output; acknowledgement; exception and closure linkage.</x:v>
      </x:c>
      <x:c r="I244" s="305" t="str">
        <x:v>Before offer/placement</x:v>
      </x:c>
      <x:c r="J244" s="305" t="str">
        <x:v>Treasury/debt register, ERP, trustee correspondence and stock-exchange portal</x:v>
      </x:c>
      <x:c r="K244" s="305" t="str">
        <x:v>Treasury or Finance Head / Company Secretary</x:v>
      </x:c>
      <x:c r="L244" s="305" t="str">
        <x:v>Applicable SEBI source, LODR preservation policy where in scope, Common Corporate Core retention schedule and litigation hold; apply the longest controlling period.</x:v>
      </x:c>
      <x:c r="M244" s="305" t="str">
        <x:v>Verify source system, date/time, preparer, approver, completeness, version, linkage to the population and external acknowledgement where applicable.</x:v>
      </x:c>
      <x:c r="N244" s="305" t="str">
        <x:v>Confidential until authorised disclosure; retain access trail</x:v>
      </x:c>
      <x:c r="O244" s="305" t="str">
        <x:v>https://www.sebi.gov.in/legal/regulations/jan-2026/securities-and-exchange-board-of-india-issue-and-listing-of-non-convertible-securities-regulations-2021-last-amended-as-on-january-21-2026-_99288.html</x:v>
      </x:c>
      <x:c r="P244" s="305" t="str">
        <x:f>IF(COUNTIF('P3 Audit Procedures'!$A$5:$A$176,B244)=1,"YES","NO")</x:f>
        <x:v>YES</x:v>
      </x:c>
      <x:c r="Q244" s="305" t="str">
        <x:f>IF(COUNTIF('P2 Atomic Provisions'!$A$5:$A$176,C244)=1,"YES","NO")</x:f>
        <x:v>YES</x:v>
      </x:c>
      <x:c r="R244" s="305" t="str">
        <x:f>IF(COUNTIF($A$5:$A$348,A244)&gt;1,"DUPLICATE","")</x:f>
      </x:c>
      <x:c r="S244" s="305" t="str">
        <x:v>REQUIRED — NOT COLLECTED</x:v>
      </x:c>
    </x:row>
    <x:row r="245" ht="50" customHeight="1">
      <x:c r="A245" s="305" t="str">
        <x:v>CAP-LAW041|Offer document / placement memorandum|AP01|E01</x:v>
      </x:c>
      <x:c r="B245" s="305" t="str">
        <x:v>CAP-LAW041|Offer document / placement memorandum|AP01</x:v>
      </x:c>
      <x:c r="C245" s="305" t="str">
        <x:v>CAP-LAW041|Offer document / placement memorandum</x:v>
      </x:c>
      <x:c r="D245" s="305" t="str">
        <x:v>CAP-LAW041</x:v>
      </x:c>
      <x:c r="E245" s="305" t="str">
        <x:v>Offer document / placement memorandum</x:v>
      </x:c>
      <x:c r="F245" s="305" t="str">
        <x:v>Control design / applicability</x:v>
      </x:c>
      <x:c r="G245" s="305" t="str">
        <x:v>Transaction-specific legal and applicability memorandum, approval matrix, adviser checklist, timetable and responsibility plan; include evidence that the gate, duty holder, threshold/exemption and timing were assessed for this atomic requirement.</x:v>
      </x:c>
      <x:c r="H245" s="305" t="str">
        <x:v>Current approved artefact; named owner and reviewer; effective date/version; explicit coverage of CAP-LAW041 Offer document / placement memorandum; documented gate and exception route.</x:v>
      </x:c>
      <x:c r="I245" s="305" t="str">
        <x:v>Before issue opens/allotment</x:v>
      </x:c>
      <x:c r="J245" s="305" t="str">
        <x:v>Transaction data room, stock-exchange/SEBI filing portal and banking/depository records</x:v>
      </x:c>
      <x:c r="K245" s="305" t="str">
        <x:v>Company Secretary / Transaction Legal Lead</x:v>
      </x:c>
      <x:c r="L245" s="305" t="str">
        <x:v>Applicable SEBI source, LODR preservation policy where in scope, Common Corporate Core retention schedule and litigation hold; apply the longest controlling period.</x:v>
      </x:c>
      <x:c r="M245" s="305" t="str">
        <x:v>Verify source system, date/time, preparer, approver, completeness, version, linkage to the population and external acknowledgement where applicable.</x:v>
      </x:c>
      <x:c r="N245" s="305" t="str">
        <x:v>Confidential until authorised disclosure; retain access trail</x:v>
      </x:c>
      <x:c r="O245" s="305" t="str">
        <x:v>https://www.sebi.gov.in/legal/regulations/jan-2026/securities-and-exchange-board-of-india-issue-and-listing-of-non-convertible-securities-regulations-2021-last-amended-as-on-january-21-2026-_99288.html</x:v>
      </x:c>
      <x:c r="P245" s="305" t="str">
        <x:f>IF(COUNTIF('P3 Audit Procedures'!$A$5:$A$176,B245)=1,"YES","NO")</x:f>
        <x:v>YES</x:v>
      </x:c>
      <x:c r="Q245" s="305" t="str">
        <x:f>IF(COUNTIF('P2 Atomic Provisions'!$A$5:$A$176,C245)=1,"YES","NO")</x:f>
        <x:v>YES</x:v>
      </x:c>
      <x:c r="R245" s="305" t="str">
        <x:f>IF(COUNTIF($A$5:$A$348,A245)&gt;1,"DUPLICATE","")</x:f>
      </x:c>
      <x:c r="S245" s="305" t="str">
        <x:v>REQUIRED — NOT COLLECTED</x:v>
      </x:c>
    </x:row>
    <x:row r="246" ht="50" customHeight="1">
      <x:c r="A246" s="305" t="str">
        <x:v>CAP-LAW041|Offer document / placement memorandum|AP01|E02</x:v>
      </x:c>
      <x:c r="B246" s="305" t="str">
        <x:v>CAP-LAW041|Offer document / placement memorandum|AP01</x:v>
      </x:c>
      <x:c r="C246" s="305" t="str">
        <x:v>CAP-LAW041|Offer document / placement memorandum</x:v>
      </x:c>
      <x:c r="D246" s="305" t="str">
        <x:v>CAP-LAW041</x:v>
      </x:c>
      <x:c r="E246" s="305" t="str">
        <x:v>Offer document / placement memorandum</x:v>
      </x:c>
      <x:c r="F246" s="305" t="str">
        <x:v>Operating performance / outcome</x:v>
      </x:c>
      <x:c r="G246" s="305" t="str">
        <x:v>Board/shareholder approvals, offer or scheme documents, announcements, filings, escrow/bank records, tender/allotment results and closure reports; demonstrate complete and timely performance of: Run disclosure verification and approval.</x:v>
      </x:c>
      <x:c r="H246" s="305" t="str">
        <x:v>Population reference; period/trigger; source inputs; approvals; timestamps; calculations where relevant; filed/delivered output; acknowledgement; exception and closure linkage.</x:v>
      </x:c>
      <x:c r="I246" s="305" t="str">
        <x:v>Before issue opens/allotment</x:v>
      </x:c>
      <x:c r="J246" s="305" t="str">
        <x:v>Transaction data room, stock-exchange/SEBI filing portal and banking/depository records</x:v>
      </x:c>
      <x:c r="K246" s="305" t="str">
        <x:v>Company Secretary / Transaction Legal Lead</x:v>
      </x:c>
      <x:c r="L246" s="305" t="str">
        <x:v>Applicable SEBI source, LODR preservation policy where in scope, Common Corporate Core retention schedule and litigation hold; apply the longest controlling period.</x:v>
      </x:c>
      <x:c r="M246" s="305" t="str">
        <x:v>Verify source system, date/time, preparer, approver, completeness, version, linkage to the population and external acknowledgement where applicable.</x:v>
      </x:c>
      <x:c r="N246" s="305" t="str">
        <x:v>Confidential until authorised disclosure; retain access trail</x:v>
      </x:c>
      <x:c r="O246" s="305" t="str">
        <x:v>https://www.sebi.gov.in/legal/regulations/jan-2026/securities-and-exchange-board-of-india-issue-and-listing-of-non-convertible-securities-regulations-2021-last-amended-as-on-january-21-2026-_99288.html</x:v>
      </x:c>
      <x:c r="P246" s="305" t="str">
        <x:f>IF(COUNTIF('P3 Audit Procedures'!$A$5:$A$176,B246)=1,"YES","NO")</x:f>
        <x:v>YES</x:v>
      </x:c>
      <x:c r="Q246" s="305" t="str">
        <x:f>IF(COUNTIF('P2 Atomic Provisions'!$A$5:$A$176,C246)=1,"YES","NO")</x:f>
        <x:v>YES</x:v>
      </x:c>
      <x:c r="R246" s="305" t="str">
        <x:f>IF(COUNTIF($A$5:$A$348,A246)&gt;1,"DUPLICATE","")</x:f>
      </x:c>
      <x:c r="S246" s="305" t="str">
        <x:v>REQUIRED — NOT COLLECTED</x:v>
      </x:c>
    </x:row>
    <x:row r="247" ht="50" customHeight="1">
      <x:c r="A247" s="305" t="str">
        <x:v>CAP-LAW041|Debenture trustee / security / rating provisions|AP01|E01</x:v>
      </x:c>
      <x:c r="B247" s="305" t="str">
        <x:v>CAP-LAW041|Debenture trustee / security / rating provisions|AP01</x:v>
      </x:c>
      <x:c r="C247" s="305" t="str">
        <x:v>CAP-LAW041|Debenture trustee / security / rating provisions</x:v>
      </x:c>
      <x:c r="D247" s="305" t="str">
        <x:v>CAP-LAW041</x:v>
      </x:c>
      <x:c r="E247" s="305" t="str">
        <x:v>Debenture trustee / security / rating provisions</x:v>
      </x:c>
      <x:c r="F247" s="305" t="str">
        <x:v>Control design / applicability</x:v>
      </x:c>
      <x:c r="G247" s="305" t="str">
        <x:v>Transaction-specific legal and applicability memorandum, approval matrix, adviser checklist, timetable and responsibility plan; include evidence that the gate, duty holder, threshold/exemption and timing were assessed for this atomic requirement.</x:v>
      </x:c>
      <x:c r="H247" s="305" t="str">
        <x:v>Current approved artefact; named owner and reviewer; effective date/version; explicit coverage of CAP-LAW041 Debenture trustee / security / rating provisions; documented gate and exception route.</x:v>
      </x:c>
      <x:c r="I247" s="305" t="str">
        <x:v>Before issue/allotment and within prescribed post-allotment period</x:v>
      </x:c>
      <x:c r="J247" s="305" t="str">
        <x:v>Transaction data room, stock-exchange/SEBI filing portal and banking/depository records</x:v>
      </x:c>
      <x:c r="K247" s="305" t="str">
        <x:v>Company Secretary / Transaction Legal Lead</x:v>
      </x:c>
      <x:c r="L247" s="305" t="str">
        <x:v>Applicable SEBI source, LODR preservation policy where in scope, Common Corporate Core retention schedule and litigation hold; apply the longest controlling period.</x:v>
      </x:c>
      <x:c r="M247" s="305" t="str">
        <x:v>Verify source system, date/time, preparer, approver, completeness, version, linkage to the population and external acknowledgement where applicable.</x:v>
      </x:c>
      <x:c r="N247" s="305" t="str">
        <x:v>Confidential until authorised disclosure; retain access trail</x:v>
      </x:c>
      <x:c r="O247" s="305" t="str">
        <x:v>https://www.sebi.gov.in/legal/regulations/jan-2026/securities-and-exchange-board-of-india-issue-and-listing-of-non-convertible-securities-regulations-2021-last-amended-as-on-january-21-2026-_99288.html</x:v>
      </x:c>
      <x:c r="P247" s="305" t="str">
        <x:f>IF(COUNTIF('P3 Audit Procedures'!$A$5:$A$176,B247)=1,"YES","NO")</x:f>
        <x:v>YES</x:v>
      </x:c>
      <x:c r="Q247" s="305" t="str">
        <x:f>IF(COUNTIF('P2 Atomic Provisions'!$A$5:$A$176,C247)=1,"YES","NO")</x:f>
        <x:v>YES</x:v>
      </x:c>
      <x:c r="R247" s="305" t="str">
        <x:f>IF(COUNTIF($A$5:$A$348,A247)&gt;1,"DUPLICATE","")</x:f>
      </x:c>
      <x:c r="S247" s="305" t="str">
        <x:v>REQUIRED — NOT COLLECTED</x:v>
      </x:c>
    </x:row>
    <x:row r="248" ht="50" customHeight="1">
      <x:c r="A248" s="305" t="str">
        <x:v>CAP-LAW041|Debenture trustee / security / rating provisions|AP01|E02</x:v>
      </x:c>
      <x:c r="B248" s="305" t="str">
        <x:v>CAP-LAW041|Debenture trustee / security / rating provisions|AP01</x:v>
      </x:c>
      <x:c r="C248" s="305" t="str">
        <x:v>CAP-LAW041|Debenture trustee / security / rating provisions</x:v>
      </x:c>
      <x:c r="D248" s="305" t="str">
        <x:v>CAP-LAW041</x:v>
      </x:c>
      <x:c r="E248" s="305" t="str">
        <x:v>Debenture trustee / security / rating provisions</x:v>
      </x:c>
      <x:c r="F248" s="305" t="str">
        <x:v>Operating performance / outcome</x:v>
      </x:c>
      <x:c r="G248" s="305" t="str">
        <x:v>Board/shareholder approvals, offer or scheme documents, announcements, filings, escrow/bank records, tender/allotment results and closure reports; demonstrate complete and timely performance of: Track rating, trustee consent, security documents and charge completion.</x:v>
      </x:c>
      <x:c r="H248" s="305" t="str">
        <x:v>Population reference; period/trigger; source inputs; approvals; timestamps; calculations where relevant; filed/delivered output; acknowledgement; exception and closure linkage.</x:v>
      </x:c>
      <x:c r="I248" s="305" t="str">
        <x:v>Before issue/allotment and within prescribed post-allotment period</x:v>
      </x:c>
      <x:c r="J248" s="305" t="str">
        <x:v>Transaction data room, stock-exchange/SEBI filing portal and banking/depository records</x:v>
      </x:c>
      <x:c r="K248" s="305" t="str">
        <x:v>Company Secretary / Transaction Legal Lead</x:v>
      </x:c>
      <x:c r="L248" s="305" t="str">
        <x:v>Applicable SEBI source, LODR preservation policy where in scope, Common Corporate Core retention schedule and litigation hold; apply the longest controlling period.</x:v>
      </x:c>
      <x:c r="M248" s="305" t="str">
        <x:v>Verify source system, date/time, preparer, approver, completeness, version, linkage to the population and external acknowledgement where applicable.</x:v>
      </x:c>
      <x:c r="N248" s="305" t="str">
        <x:v>Confidential until authorised disclosure; retain access trail</x:v>
      </x:c>
      <x:c r="O248" s="305" t="str">
        <x:v>https://www.sebi.gov.in/legal/regulations/jan-2026/securities-and-exchange-board-of-india-issue-and-listing-of-non-convertible-securities-regulations-2021-last-amended-as-on-january-21-2026-_99288.html</x:v>
      </x:c>
      <x:c r="P248" s="305" t="str">
        <x:f>IF(COUNTIF('P3 Audit Procedures'!$A$5:$A$176,B248)=1,"YES","NO")</x:f>
        <x:v>YES</x:v>
      </x:c>
      <x:c r="Q248" s="305" t="str">
        <x:f>IF(COUNTIF('P2 Atomic Provisions'!$A$5:$A$176,C248)=1,"YES","NO")</x:f>
        <x:v>YES</x:v>
      </x:c>
      <x:c r="R248" s="305" t="str">
        <x:f>IF(COUNTIF($A$5:$A$348,A248)&gt;1,"DUPLICATE","")</x:f>
      </x:c>
      <x:c r="S248" s="305" t="str">
        <x:v>REQUIRED — NOT COLLECTED</x:v>
      </x:c>
    </x:row>
    <x:row r="249" ht="50" customHeight="1">
      <x:c r="A249" s="305" t="str">
        <x:v>CAP-LAW041|Allotment / listing provisions|AP01|E01</x:v>
      </x:c>
      <x:c r="B249" s="305" t="str">
        <x:v>CAP-LAW041|Allotment / listing provisions|AP01</x:v>
      </x:c>
      <x:c r="C249" s="305" t="str">
        <x:v>CAP-LAW041|Allotment / listing provisions</x:v>
      </x:c>
      <x:c r="D249" s="305" t="str">
        <x:v>CAP-LAW041</x:v>
      </x:c>
      <x:c r="E249" s="305" t="str">
        <x:v>Allotment / listing provisions</x:v>
      </x:c>
      <x:c r="F249" s="305" t="str">
        <x:v>Control design / applicability</x:v>
      </x:c>
      <x:c r="G249" s="305" t="str">
        <x:v>Approved investor-service SOP, service-level matrix, issuer/RTA responsibility matrix and current forms/checklists; include evidence that the gate, duty holder, threshold/exemption and timing were assessed for this atomic requirement.</x:v>
      </x:c>
      <x:c r="H249" s="305" t="str">
        <x:v>Current approved artefact; named owner and reviewer; effective date/version; explicit coverage of CAP-LAW041 Allotment / listing provisions; documented gate and exception route.</x:v>
      </x:c>
      <x:c r="I249" s="305" t="str">
        <x:v>Transaction timetable</x:v>
      </x:c>
      <x:c r="J249" s="305" t="str">
        <x:v>Issuer/RTA service system, SCORES/ODR portal and depository interface</x:v>
      </x:c>
      <x:c r="K249" s="305" t="str">
        <x:v>Investor Services Head / RTA Relationship Owner</x:v>
      </x:c>
      <x:c r="L249" s="305" t="str">
        <x:v>Applicable SEBI source, LODR preservation policy where in scope, Common Corporate Core retention schedule and litigation hold; apply the longest controlling period.</x:v>
      </x:c>
      <x:c r="M249" s="305" t="str">
        <x:v>Verify source system, date/time, preparer, approver, completeness, version, linkage to the population and external acknowledgement where applicable.</x:v>
      </x:c>
      <x:c r="N249" s="305" t="str">
        <x:v>Confidential until authorised disclosure; retain access trail</x:v>
      </x:c>
      <x:c r="O249" s="305" t="str">
        <x:v>https://www.sebi.gov.in/legal/regulations/jan-2026/securities-and-exchange-board-of-india-issue-and-listing-of-non-convertible-securities-regulations-2021-last-amended-as-on-january-21-2026-_99288.html</x:v>
      </x:c>
      <x:c r="P249" s="305" t="str">
        <x:f>IF(COUNTIF('P3 Audit Procedures'!$A$5:$A$176,B249)=1,"YES","NO")</x:f>
        <x:v>YES</x:v>
      </x:c>
      <x:c r="Q249" s="305" t="str">
        <x:f>IF(COUNTIF('P2 Atomic Provisions'!$A$5:$A$176,C249)=1,"YES","NO")</x:f>
        <x:v>YES</x:v>
      </x:c>
      <x:c r="R249" s="305" t="str">
        <x:f>IF(COUNTIF($A$5:$A$348,A249)&gt;1,"DUPLICATE","")</x:f>
      </x:c>
      <x:c r="S249" s="305" t="str">
        <x:v>REQUIRED — NOT COLLECTED</x:v>
      </x:c>
    </x:row>
    <x:row r="250" ht="50" customHeight="1">
      <x:c r="A250" s="305" t="str">
        <x:v>CAP-LAW041|Allotment / listing provisions|AP01|E02</x:v>
      </x:c>
      <x:c r="B250" s="305" t="str">
        <x:v>CAP-LAW041|Allotment / listing provisions|AP01</x:v>
      </x:c>
      <x:c r="C250" s="305" t="str">
        <x:v>CAP-LAW041|Allotment / listing provisions</x:v>
      </x:c>
      <x:c r="D250" s="305" t="str">
        <x:v>CAP-LAW041</x:v>
      </x:c>
      <x:c r="E250" s="305" t="str">
        <x:v>Allotment / listing provisions</x:v>
      </x:c>
      <x:c r="F250" s="305" t="str">
        <x:v>Operating performance / outcome</x:v>
      </x:c>
      <x:c r="G250" s="305" t="str">
        <x:v>Complete request/complaint register, case files, timestamps, deficiency and outcome communications, portal entries and closure acknowledgements; demonstrate complete and timely performance of: Reconcile applications, allot, credit/refund and obtain listing approval.</x:v>
      </x:c>
      <x:c r="H250" s="305" t="str">
        <x:v>Population reference; period/trigger; source inputs; approvals; timestamps; calculations where relevant; filed/delivered output; acknowledgement; exception and closure linkage.</x:v>
      </x:c>
      <x:c r="I250" s="305" t="str">
        <x:v>Transaction timetable</x:v>
      </x:c>
      <x:c r="J250" s="305" t="str">
        <x:v>Issuer/RTA service system, SCORES/ODR portal and depository interface</x:v>
      </x:c>
      <x:c r="K250" s="305" t="str">
        <x:v>Investor Services Head / RTA Relationship Owner</x:v>
      </x:c>
      <x:c r="L250" s="305" t="str">
        <x:v>Applicable SEBI source, LODR preservation policy where in scope, Common Corporate Core retention schedule and litigation hold; apply the longest controlling period.</x:v>
      </x:c>
      <x:c r="M250" s="305" t="str">
        <x:v>Verify source system, date/time, preparer, approver, completeness, version, linkage to the population and external acknowledgement where applicable.</x:v>
      </x:c>
      <x:c r="N250" s="305" t="str">
        <x:v>Confidential until authorised disclosure; retain access trail</x:v>
      </x:c>
      <x:c r="O250" s="305" t="str">
        <x:v>https://www.sebi.gov.in/legal/regulations/jan-2026/securities-and-exchange-board-of-india-issue-and-listing-of-non-convertible-securities-regulations-2021-last-amended-as-on-january-21-2026-_99288.html</x:v>
      </x:c>
      <x:c r="P250" s="305" t="str">
        <x:f>IF(COUNTIF('P3 Audit Procedures'!$A$5:$A$176,B250)=1,"YES","NO")</x:f>
        <x:v>YES</x:v>
      </x:c>
      <x:c r="Q250" s="305" t="str">
        <x:f>IF(COUNTIF('P2 Atomic Provisions'!$A$5:$A$176,C250)=1,"YES","NO")</x:f>
        <x:v>YES</x:v>
      </x:c>
      <x:c r="R250" s="305" t="str">
        <x:f>IF(COUNTIF($A$5:$A$348,A250)&gt;1,"DUPLICATE","")</x:f>
      </x:c>
      <x:c r="S250" s="305" t="str">
        <x:v>REQUIRED — NOT COLLECTED</x:v>
      </x:c>
    </x:row>
    <x:row r="251" ht="50" customHeight="1">
      <x:c r="A251" s="305" t="str">
        <x:v>CAP-LAW085|Public issue / ASBA chapter|AP01|E01</x:v>
      </x:c>
      <x:c r="B251" s="305" t="str">
        <x:v>CAP-LAW085|Public issue / ASBA chapter|AP01</x:v>
      </x:c>
      <x:c r="C251" s="305" t="str">
        <x:v>CAP-LAW085|Public issue / ASBA chapter</x:v>
      </x:c>
      <x:c r="D251" s="305" t="str">
        <x:v>CAP-LAW085</x:v>
      </x:c>
      <x:c r="E251" s="305" t="str">
        <x:v>Public issue / ASBA chapter</x:v>
      </x:c>
      <x:c r="F251" s="305" t="str">
        <x:v>Control design / applicability</x:v>
      </x:c>
      <x:c r="G251" s="305" t="str">
        <x:v>Instrument terms, trust/security documents, covenant and payment calendar, disclosure checklist and issuer/trustee responsibility matrix; include evidence that the gate, duty holder, threshold/exemption and timing were assessed for this atomic requirement.</x:v>
      </x:c>
      <x:c r="H251" s="305" t="str">
        <x:v>Current approved artefact; named owner and reviewer; effective date/version; explicit coverage of CAP-LAW085 Public issue / ASBA chapter; documented gate and exception route.</x:v>
      </x:c>
      <x:c r="I251" s="305" t="str">
        <x:v>Transaction timetable</x:v>
      </x:c>
      <x:c r="J251" s="305" t="str">
        <x:v>Treasury/debt register, ERP, trustee correspondence and stock-exchange portal</x:v>
      </x:c>
      <x:c r="K251" s="305" t="str">
        <x:v>Treasury or Finance Head / Company Secretary</x:v>
      </x:c>
      <x:c r="L251" s="305" t="str">
        <x:v>Applicable SEBI source, LODR preservation policy where in scope, Common Corporate Core retention schedule and litigation hold; apply the longest controlling period.</x:v>
      </x:c>
      <x:c r="M251" s="305" t="str">
        <x:v>Verify source system, date/time, preparer, approver, completeness, version, linkage to the population and external acknowledgement where applicable.</x:v>
      </x:c>
      <x:c r="N251" s="305" t="str">
        <x:v>Confidential until authorised disclosure; retain access trail</x:v>
      </x:c>
      <x:c r="O251" s="305" t="str">
        <x:v>https://www.sebi.gov.in/legal/master-circulars/oct-2025/master-circular-for-issue-and-listing-of-non-convertible-securities-securitised-debt-instruments-security-receipts-municipal-debt-securities-and-commercial-paper_97343.html</x:v>
      </x:c>
      <x:c r="P251" s="305" t="str">
        <x:f>IF(COUNTIF('P3 Audit Procedures'!$A$5:$A$176,B251)=1,"YES","NO")</x:f>
        <x:v>YES</x:v>
      </x:c>
      <x:c r="Q251" s="305" t="str">
        <x:f>IF(COUNTIF('P2 Atomic Provisions'!$A$5:$A$176,C251)=1,"YES","NO")</x:f>
        <x:v>YES</x:v>
      </x:c>
      <x:c r="R251" s="305" t="str">
        <x:f>IF(COUNTIF($A$5:$A$348,A251)&gt;1,"DUPLICATE","")</x:f>
      </x:c>
      <x:c r="S251" s="305" t="str">
        <x:v>REQUIRED — NOT COLLECTED</x:v>
      </x:c>
    </x:row>
    <x:row r="252" ht="50" customHeight="1">
      <x:c r="A252" s="305" t="str">
        <x:v>CAP-LAW085|Public issue / ASBA chapter|AP01|E02</x:v>
      </x:c>
      <x:c r="B252" s="305" t="str">
        <x:v>CAP-LAW085|Public issue / ASBA chapter|AP01</x:v>
      </x:c>
      <x:c r="C252" s="305" t="str">
        <x:v>CAP-LAW085|Public issue / ASBA chapter</x:v>
      </x:c>
      <x:c r="D252" s="305" t="str">
        <x:v>CAP-LAW085</x:v>
      </x:c>
      <x:c r="E252" s="305" t="str">
        <x:v>Public issue / ASBA chapter</x:v>
      </x:c>
      <x:c r="F252" s="305" t="str">
        <x:v>Operating performance / outcome</x:v>
      </x:c>
      <x:c r="G252" s="305" t="str">
        <x:v>Exchange/trustee submissions, rating and security-cover certificates, payment and bank reconciliations, covenant reports, notices and acknowledgements; demonstrate complete and timely performance of: Map each public-issue step to evidence and owner.</x:v>
      </x:c>
      <x:c r="H252" s="305" t="str">
        <x:v>Population reference; period/trigger; source inputs; approvals; timestamps; calculations where relevant; filed/delivered output; acknowledgement; exception and closure linkage.</x:v>
      </x:c>
      <x:c r="I252" s="305" t="str">
        <x:v>Transaction timetable</x:v>
      </x:c>
      <x:c r="J252" s="305" t="str">
        <x:v>Treasury/debt register, ERP, trustee correspondence and stock-exchange portal</x:v>
      </x:c>
      <x:c r="K252" s="305" t="str">
        <x:v>Treasury or Finance Head / Company Secretary</x:v>
      </x:c>
      <x:c r="L252" s="305" t="str">
        <x:v>Applicable SEBI source, LODR preservation policy where in scope, Common Corporate Core retention schedule and litigation hold; apply the longest controlling period.</x:v>
      </x:c>
      <x:c r="M252" s="305" t="str">
        <x:v>Verify source system, date/time, preparer, approver, completeness, version, linkage to the population and external acknowledgement where applicable.</x:v>
      </x:c>
      <x:c r="N252" s="305" t="str">
        <x:v>Confidential until authorised disclosure; retain access trail</x:v>
      </x:c>
      <x:c r="O252" s="305" t="str">
        <x:v>https://www.sebi.gov.in/legal/master-circulars/oct-2025/master-circular-for-issue-and-listing-of-non-convertible-securities-securitised-debt-instruments-security-receipts-municipal-debt-securities-and-commercial-paper_97343.html</x:v>
      </x:c>
      <x:c r="P252" s="305" t="str">
        <x:f>IF(COUNTIF('P3 Audit Procedures'!$A$5:$A$176,B252)=1,"YES","NO")</x:f>
        <x:v>YES</x:v>
      </x:c>
      <x:c r="Q252" s="305" t="str">
        <x:f>IF(COUNTIF('P2 Atomic Provisions'!$A$5:$A$176,C252)=1,"YES","NO")</x:f>
        <x:v>YES</x:v>
      </x:c>
      <x:c r="R252" s="305" t="str">
        <x:f>IF(COUNTIF($A$5:$A$348,A252)&gt;1,"DUPLICATE","")</x:f>
      </x:c>
      <x:c r="S252" s="305" t="str">
        <x:v>REQUIRED — NOT COLLECTED</x:v>
      </x:c>
    </x:row>
    <x:row r="253" ht="50" customHeight="1">
      <x:c r="A253" s="305" t="str">
        <x:v>CAP-LAW085|Private placement / EBP chapter|AP01|E01</x:v>
      </x:c>
      <x:c r="B253" s="305" t="str">
        <x:v>CAP-LAW085|Private placement / EBP chapter|AP01</x:v>
      </x:c>
      <x:c r="C253" s="305" t="str">
        <x:v>CAP-LAW085|Private placement / EBP chapter</x:v>
      </x:c>
      <x:c r="D253" s="305" t="str">
        <x:v>CAP-LAW085</x:v>
      </x:c>
      <x:c r="E253" s="305" t="str">
        <x:v>Private placement / EBP chapter</x:v>
      </x:c>
      <x:c r="F253" s="305" t="str">
        <x:v>Control design / applicability</x:v>
      </x:c>
      <x:c r="G253" s="305" t="str">
        <x:v>Instrument terms, trust/security documents, covenant and payment calendar, disclosure checklist and issuer/trustee responsibility matrix; include evidence that the gate, duty holder, threshold/exemption and timing were assessed for this atomic requirement.</x:v>
      </x:c>
      <x:c r="H253" s="305" t="str">
        <x:v>Current approved artefact; named owner and reviewer; effective date/version; explicit coverage of CAP-LAW085 Private placement / EBP chapter; documented gate and exception route.</x:v>
      </x:c>
      <x:c r="I253" s="305" t="str">
        <x:v>Transaction timetable</x:v>
      </x:c>
      <x:c r="J253" s="305" t="str">
        <x:v>Treasury/debt register, ERP, trustee correspondence and stock-exchange portal</x:v>
      </x:c>
      <x:c r="K253" s="305" t="str">
        <x:v>Treasury or Finance Head / Company Secretary</x:v>
      </x:c>
      <x:c r="L253" s="305" t="str">
        <x:v>Applicable SEBI source, LODR preservation policy where in scope, Common Corporate Core retention schedule and litigation hold; apply the longest controlling period.</x:v>
      </x:c>
      <x:c r="M253" s="305" t="str">
        <x:v>Verify source system, date/time, preparer, approver, completeness, version, linkage to the population and external acknowledgement where applicable.</x:v>
      </x:c>
      <x:c r="N253" s="305" t="str">
        <x:v>Confidential until authorised disclosure; retain access trail</x:v>
      </x:c>
      <x:c r="O253" s="305" t="str">
        <x:v>https://www.sebi.gov.in/legal/master-circulars/oct-2025/master-circular-for-issue-and-listing-of-non-convertible-securities-securitised-debt-instruments-security-receipts-municipal-debt-securities-and-commercial-paper_97343.html</x:v>
      </x:c>
      <x:c r="P253" s="305" t="str">
        <x:f>IF(COUNTIF('P3 Audit Procedures'!$A$5:$A$176,B253)=1,"YES","NO")</x:f>
        <x:v>YES</x:v>
      </x:c>
      <x:c r="Q253" s="305" t="str">
        <x:f>IF(COUNTIF('P2 Atomic Provisions'!$A$5:$A$176,C253)=1,"YES","NO")</x:f>
        <x:v>YES</x:v>
      </x:c>
      <x:c r="R253" s="305" t="str">
        <x:f>IF(COUNTIF($A$5:$A$348,A253)&gt;1,"DUPLICATE","")</x:f>
      </x:c>
      <x:c r="S253" s="305" t="str">
        <x:v>REQUIRED — NOT COLLECTED</x:v>
      </x:c>
    </x:row>
    <x:row r="254" ht="50" customHeight="1">
      <x:c r="A254" s="305" t="str">
        <x:v>CAP-LAW085|Private placement / EBP chapter|AP01|E02</x:v>
      </x:c>
      <x:c r="B254" s="305" t="str">
        <x:v>CAP-LAW085|Private placement / EBP chapter|AP01</x:v>
      </x:c>
      <x:c r="C254" s="305" t="str">
        <x:v>CAP-LAW085|Private placement / EBP chapter</x:v>
      </x:c>
      <x:c r="D254" s="305" t="str">
        <x:v>CAP-LAW085</x:v>
      </x:c>
      <x:c r="E254" s="305" t="str">
        <x:v>Private placement / EBP chapter</x:v>
      </x:c>
      <x:c r="F254" s="305" t="str">
        <x:v>Operating performance / outcome</x:v>
      </x:c>
      <x:c r="G254" s="305" t="str">
        <x:v>Exchange/trustee submissions, rating and security-cover certificates, payment and bank reconciliations, covenant reports, notices and acknowledgements; demonstrate complete and timely performance of: Document EBP applicability and preserve platform records.</x:v>
      </x:c>
      <x:c r="H254" s="305" t="str">
        <x:v>Population reference; period/trigger; source inputs; approvals; timestamps; calculations where relevant; filed/delivered output; acknowledgement; exception and closure linkage.</x:v>
      </x:c>
      <x:c r="I254" s="305" t="str">
        <x:v>Transaction timetable</x:v>
      </x:c>
      <x:c r="J254" s="305" t="str">
        <x:v>Treasury/debt register, ERP, trustee correspondence and stock-exchange portal</x:v>
      </x:c>
      <x:c r="K254" s="305" t="str">
        <x:v>Treasury or Finance Head / Company Secretary</x:v>
      </x:c>
      <x:c r="L254" s="305" t="str">
        <x:v>Applicable SEBI source, LODR preservation policy where in scope, Common Corporate Core retention schedule and litigation hold; apply the longest controlling period.</x:v>
      </x:c>
      <x:c r="M254" s="305" t="str">
        <x:v>Verify source system, date/time, preparer, approver, completeness, version, linkage to the population and external acknowledgement where applicable.</x:v>
      </x:c>
      <x:c r="N254" s="305" t="str">
        <x:v>Confidential until authorised disclosure; retain access trail</x:v>
      </x:c>
      <x:c r="O254" s="305" t="str">
        <x:v>https://www.sebi.gov.in/legal/master-circulars/oct-2025/master-circular-for-issue-and-listing-of-non-convertible-securities-securitised-debt-instruments-security-receipts-municipal-debt-securities-and-commercial-paper_97343.html</x:v>
      </x:c>
      <x:c r="P254" s="305" t="str">
        <x:f>IF(COUNTIF('P3 Audit Procedures'!$A$5:$A$176,B254)=1,"YES","NO")</x:f>
        <x:v>YES</x:v>
      </x:c>
      <x:c r="Q254" s="305" t="str">
        <x:f>IF(COUNTIF('P2 Atomic Provisions'!$A$5:$A$176,C254)=1,"YES","NO")</x:f>
        <x:v>YES</x:v>
      </x:c>
      <x:c r="R254" s="305" t="str">
        <x:f>IF(COUNTIF($A$5:$A$348,A254)&gt;1,"DUPLICATE","")</x:f>
      </x:c>
      <x:c r="S254" s="305" t="str">
        <x:v>REQUIRED — NOT COLLECTED</x:v>
      </x:c>
    </x:row>
    <x:row r="255" ht="50" customHeight="1">
      <x:c r="A255" s="305" t="str">
        <x:v>CAP-LAW085|ISIN / dematerialisation chapter|AP01|E01</x:v>
      </x:c>
      <x:c r="B255" s="305" t="str">
        <x:v>CAP-LAW085|ISIN / dematerialisation chapter|AP01</x:v>
      </x:c>
      <x:c r="C255" s="305" t="str">
        <x:v>CAP-LAW085|ISIN / dematerialisation chapter</x:v>
      </x:c>
      <x:c r="D255" s="305" t="str">
        <x:v>CAP-LAW085</x:v>
      </x:c>
      <x:c r="E255" s="305" t="str">
        <x:v>ISIN / dematerialisation chapter</x:v>
      </x:c>
      <x:c r="F255" s="305" t="str">
        <x:v>Control design / applicability</x:v>
      </x:c>
      <x:c r="G255" s="305" t="str">
        <x:v>Approved investor-service SOP, service-level matrix, issuer/RTA responsibility matrix and current forms/checklists; include evidence that the gate, duty holder, threshold/exemption and timing were assessed for this atomic requirement.</x:v>
      </x:c>
      <x:c r="H255" s="305" t="str">
        <x:v>Current approved artefact; named owner and reviewer; effective date/version; explicit coverage of CAP-LAW085 ISIN / dematerialisation chapter; documented gate and exception route.</x:v>
      </x:c>
      <x:c r="I255" s="305" t="str">
        <x:v>Before issue and continuous maintenance</x:v>
      </x:c>
      <x:c r="J255" s="305" t="str">
        <x:v>Issuer/RTA service system, SCORES/ODR portal and depository interface</x:v>
      </x:c>
      <x:c r="K255" s="305" t="str">
        <x:v>Investor Services Head / RTA Relationship Owner</x:v>
      </x:c>
      <x:c r="L255" s="305" t="str">
        <x:v>Applicable SEBI source, LODR preservation policy where in scope, Common Corporate Core retention schedule and litigation hold; apply the longest controlling period.</x:v>
      </x:c>
      <x:c r="M255" s="305" t="str">
        <x:v>Verify source system, date/time, preparer, approver, completeness, version, linkage to the population and external acknowledgement where applicable.</x:v>
      </x:c>
      <x:c r="N255" s="305" t="str">
        <x:v>Confidential until authorised disclosure; retain access trail</x:v>
      </x:c>
      <x:c r="O255" s="305" t="str">
        <x:v>https://www.sebi.gov.in/legal/master-circulars/oct-2025/master-circular-for-issue-and-listing-of-non-convertible-securities-securitised-debt-instruments-security-receipts-municipal-debt-securities-and-commercial-paper_97343.html</x:v>
      </x:c>
      <x:c r="P255" s="305" t="str">
        <x:f>IF(COUNTIF('P3 Audit Procedures'!$A$5:$A$176,B255)=1,"YES","NO")</x:f>
        <x:v>YES</x:v>
      </x:c>
      <x:c r="Q255" s="305" t="str">
        <x:f>IF(COUNTIF('P2 Atomic Provisions'!$A$5:$A$176,C255)=1,"YES","NO")</x:f>
        <x:v>YES</x:v>
      </x:c>
      <x:c r="R255" s="305" t="str">
        <x:f>IF(COUNTIF($A$5:$A$348,A255)&gt;1,"DUPLICATE","")</x:f>
      </x:c>
      <x:c r="S255" s="305" t="str">
        <x:v>REQUIRED — NOT COLLECTED</x:v>
      </x:c>
    </x:row>
    <x:row r="256" ht="50" customHeight="1">
      <x:c r="A256" s="305" t="str">
        <x:v>CAP-LAW085|ISIN / dematerialisation chapter|AP01|E02</x:v>
      </x:c>
      <x:c r="B256" s="305" t="str">
        <x:v>CAP-LAW085|ISIN / dematerialisation chapter|AP01</x:v>
      </x:c>
      <x:c r="C256" s="305" t="str">
        <x:v>CAP-LAW085|ISIN / dematerialisation chapter</x:v>
      </x:c>
      <x:c r="D256" s="305" t="str">
        <x:v>CAP-LAW085</x:v>
      </x:c>
      <x:c r="E256" s="305" t="str">
        <x:v>ISIN / dematerialisation chapter</x:v>
      </x:c>
      <x:c r="F256" s="305" t="str">
        <x:v>Operating performance / outcome</x:v>
      </x:c>
      <x:c r="G256" s="305" t="str">
        <x:v>Complete request/complaint register, case files, timestamps, deficiency and outcome communications, portal entries and closure acknowledgements; demonstrate complete and timely performance of: Reconcile term sheet, depository records and exchange listing.</x:v>
      </x:c>
      <x:c r="H256" s="305" t="str">
        <x:v>Population reference; period/trigger; source inputs; approvals; timestamps; calculations where relevant; filed/delivered output; acknowledgement; exception and closure linkage.</x:v>
      </x:c>
      <x:c r="I256" s="305" t="str">
        <x:v>Before issue and continuous maintenance</x:v>
      </x:c>
      <x:c r="J256" s="305" t="str">
        <x:v>Issuer/RTA service system, SCORES/ODR portal and depository interface</x:v>
      </x:c>
      <x:c r="K256" s="305" t="str">
        <x:v>Investor Services Head / RTA Relationship Owner</x:v>
      </x:c>
      <x:c r="L256" s="305" t="str">
        <x:v>Applicable SEBI source, LODR preservation policy where in scope, Common Corporate Core retention schedule and litigation hold; apply the longest controlling period.</x:v>
      </x:c>
      <x:c r="M256" s="305" t="str">
        <x:v>Verify source system, date/time, preparer, approver, completeness, version, linkage to the population and external acknowledgement where applicable.</x:v>
      </x:c>
      <x:c r="N256" s="305" t="str">
        <x:v>Confidential until authorised disclosure; retain access trail</x:v>
      </x:c>
      <x:c r="O256" s="305" t="str">
        <x:v>https://www.sebi.gov.in/legal/master-circulars/oct-2025/master-circular-for-issue-and-listing-of-non-convertible-securities-securitised-debt-instruments-security-receipts-municipal-debt-securities-and-commercial-paper_97343.html</x:v>
      </x:c>
      <x:c r="P256" s="305" t="str">
        <x:f>IF(COUNTIF('P3 Audit Procedures'!$A$5:$A$176,B256)=1,"YES","NO")</x:f>
        <x:v>YES</x:v>
      </x:c>
      <x:c r="Q256" s="305" t="str">
        <x:f>IF(COUNTIF('P2 Atomic Provisions'!$A$5:$A$176,C256)=1,"YES","NO")</x:f>
        <x:v>YES</x:v>
      </x:c>
      <x:c r="R256" s="305" t="str">
        <x:f>IF(COUNTIF($A$5:$A$348,A256)&gt;1,"DUPLICATE","")</x:f>
      </x:c>
      <x:c r="S256" s="305" t="str">
        <x:v>REQUIRED — NOT COLLECTED</x:v>
      </x:c>
    </x:row>
    <x:row r="257" ht="50" customHeight="1">
      <x:c r="A257" s="305" t="str">
        <x:v>CAP-LAW085|Centralised bond database / reporting chapter|AP01|E01</x:v>
      </x:c>
      <x:c r="B257" s="305" t="str">
        <x:v>CAP-LAW085|Centralised bond database / reporting chapter|AP01</x:v>
      </x:c>
      <x:c r="C257" s="305" t="str">
        <x:v>CAP-LAW085|Centralised bond database / reporting chapter</x:v>
      </x:c>
      <x:c r="D257" s="305" t="str">
        <x:v>CAP-LAW085</x:v>
      </x:c>
      <x:c r="E257" s="305" t="str">
        <x:v>Centralised bond database / reporting chapter</x:v>
      </x:c>
      <x:c r="F257" s="305" t="str">
        <x:v>Control design / applicability</x:v>
      </x:c>
      <x:c r="G257" s="305" t="str">
        <x:v>Instrument terms, trust/security documents, covenant and payment calendar, disclosure checklist and issuer/trustee responsibility matrix; include evidence that the gate, duty holder, threshold/exemption and timing were assessed for this atomic requirement.</x:v>
      </x:c>
      <x:c r="H257" s="305" t="str">
        <x:v>Current approved artefact; named owner and reviewer; effective date/version; explicit coverage of CAP-LAW085 Centralised bond database / reporting chapter; documented gate and exception route.</x:v>
      </x:c>
      <x:c r="I257" s="305" t="str">
        <x:v>At issue and prescribed updates</x:v>
      </x:c>
      <x:c r="J257" s="305" t="str">
        <x:v>Treasury/debt register, ERP, trustee correspondence and stock-exchange portal</x:v>
      </x:c>
      <x:c r="K257" s="305" t="str">
        <x:v>Treasury or Finance Head / Company Secretary</x:v>
      </x:c>
      <x:c r="L257" s="305" t="str">
        <x:v>Applicable SEBI source, LODR preservation policy where in scope, Common Corporate Core retention schedule and litigation hold; apply the longest controlling period.</x:v>
      </x:c>
      <x:c r="M257" s="305" t="str">
        <x:v>Verify source system, date/time, preparer, approver, completeness, version, linkage to the population and external acknowledgement where applicable.</x:v>
      </x:c>
      <x:c r="N257" s="305" t="str">
        <x:v>Confidential until authorised disclosure; retain access trail</x:v>
      </x:c>
      <x:c r="O257" s="305" t="str">
        <x:v>https://www.sebi.gov.in/legal/master-circulars/oct-2025/master-circular-for-issue-and-listing-of-non-convertible-securities-securitised-debt-instruments-security-receipts-municipal-debt-securities-and-commercial-paper_97343.html</x:v>
      </x:c>
      <x:c r="P257" s="305" t="str">
        <x:f>IF(COUNTIF('P3 Audit Procedures'!$A$5:$A$176,B257)=1,"YES","NO")</x:f>
        <x:v>YES</x:v>
      </x:c>
      <x:c r="Q257" s="305" t="str">
        <x:f>IF(COUNTIF('P2 Atomic Provisions'!$A$5:$A$176,C257)=1,"YES","NO")</x:f>
        <x:v>YES</x:v>
      </x:c>
      <x:c r="R257" s="305" t="str">
        <x:f>IF(COUNTIF($A$5:$A$348,A257)&gt;1,"DUPLICATE","")</x:f>
      </x:c>
      <x:c r="S257" s="305" t="str">
        <x:v>REQUIRED — NOT COLLECTED</x:v>
      </x:c>
    </x:row>
    <x:row r="258" ht="50" customHeight="1">
      <x:c r="A258" s="305" t="str">
        <x:v>CAP-LAW085|Centralised bond database / reporting chapter|AP01|E02</x:v>
      </x:c>
      <x:c r="B258" s="305" t="str">
        <x:v>CAP-LAW085|Centralised bond database / reporting chapter|AP01</x:v>
      </x:c>
      <x:c r="C258" s="305" t="str">
        <x:v>CAP-LAW085|Centralised bond database / reporting chapter</x:v>
      </x:c>
      <x:c r="D258" s="305" t="str">
        <x:v>CAP-LAW085</x:v>
      </x:c>
      <x:c r="E258" s="305" t="str">
        <x:v>Centralised bond database / reporting chapter</x:v>
      </x:c>
      <x:c r="F258" s="305" t="str">
        <x:v>Operating performance / outcome</x:v>
      </x:c>
      <x:c r="G258" s="305" t="str">
        <x:v>Exchange/trustee submissions, rating and security-cover certificates, payment and bank reconciliations, covenant reports, notices and acknowledgements; demonstrate complete and timely performance of: File and reconcile database records to offer and depository data.</x:v>
      </x:c>
      <x:c r="H258" s="305" t="str">
        <x:v>Population reference; period/trigger; source inputs; approvals; timestamps; calculations where relevant; filed/delivered output; acknowledgement; exception and closure linkage.</x:v>
      </x:c>
      <x:c r="I258" s="305" t="str">
        <x:v>At issue and prescribed updates</x:v>
      </x:c>
      <x:c r="J258" s="305" t="str">
        <x:v>Treasury/debt register, ERP, trustee correspondence and stock-exchange portal</x:v>
      </x:c>
      <x:c r="K258" s="305" t="str">
        <x:v>Treasury or Finance Head / Company Secretary</x:v>
      </x:c>
      <x:c r="L258" s="305" t="str">
        <x:v>Applicable SEBI source, LODR preservation policy where in scope, Common Corporate Core retention schedule and litigation hold; apply the longest controlling period.</x:v>
      </x:c>
      <x:c r="M258" s="305" t="str">
        <x:v>Verify source system, date/time, preparer, approver, completeness, version, linkage to the population and external acknowledgement where applicable.</x:v>
      </x:c>
      <x:c r="N258" s="305" t="str">
        <x:v>Confidential until authorised disclosure; retain access trail</x:v>
      </x:c>
      <x:c r="O258" s="305" t="str">
        <x:v>https://www.sebi.gov.in/legal/master-circulars/oct-2025/master-circular-for-issue-and-listing-of-non-convertible-securities-securitised-debt-instruments-security-receipts-municipal-debt-securities-and-commercial-paper_97343.html</x:v>
      </x:c>
      <x:c r="P258" s="305" t="str">
        <x:f>IF(COUNTIF('P3 Audit Procedures'!$A$5:$A$176,B258)=1,"YES","NO")</x:f>
        <x:v>YES</x:v>
      </x:c>
      <x:c r="Q258" s="305" t="str">
        <x:f>IF(COUNTIF('P2 Atomic Provisions'!$A$5:$A$176,C258)=1,"YES","NO")</x:f>
        <x:v>YES</x:v>
      </x:c>
      <x:c r="R258" s="305" t="str">
        <x:f>IF(COUNTIF($A$5:$A$348,A258)&gt;1,"DUPLICATE","")</x:f>
      </x:c>
      <x:c r="S258" s="305" t="str">
        <x:v>REQUIRED — NOT COLLECTED</x:v>
      </x:c>
    </x:row>
    <x:row r="259" ht="50" customHeight="1">
      <x:c r="A259" s="305" t="str">
        <x:v>CAP-LAW085|Commercial paper chapter|AP01|E01</x:v>
      </x:c>
      <x:c r="B259" s="305" t="str">
        <x:v>CAP-LAW085|Commercial paper chapter|AP01</x:v>
      </x:c>
      <x:c r="C259" s="305" t="str">
        <x:v>CAP-LAW085|Commercial paper chapter</x:v>
      </x:c>
      <x:c r="D259" s="305" t="str">
        <x:v>CAP-LAW085</x:v>
      </x:c>
      <x:c r="E259" s="305" t="str">
        <x:v>Commercial paper chapter</x:v>
      </x:c>
      <x:c r="F259" s="305" t="str">
        <x:v>Control design / applicability</x:v>
      </x:c>
      <x:c r="G259" s="305" t="str">
        <x:v>Instrument terms, trust/security documents, covenant and payment calendar, disclosure checklist and issuer/trustee responsibility matrix; include evidence that the gate, duty holder, threshold/exemption and timing were assessed for this atomic requirement.</x:v>
      </x:c>
      <x:c r="H259" s="305" t="str">
        <x:v>Current approved artefact; named owner and reviewer; effective date/version; explicit coverage of CAP-LAW085 Commercial paper chapter; documented gate and exception route.</x:v>
      </x:c>
      <x:c r="I259" s="305" t="str">
        <x:v>Issue and continuous periods</x:v>
      </x:c>
      <x:c r="J259" s="305" t="str">
        <x:v>Treasury/debt register, ERP, trustee correspondence and stock-exchange portal</x:v>
      </x:c>
      <x:c r="K259" s="305" t="str">
        <x:v>Treasury or Finance Head / Company Secretary</x:v>
      </x:c>
      <x:c r="L259" s="305" t="str">
        <x:v>Applicable SEBI source, LODR preservation policy where in scope, Common Corporate Core retention schedule and litigation hold; apply the longest controlling period.</x:v>
      </x:c>
      <x:c r="M259" s="305" t="str">
        <x:v>Verify source system, date/time, preparer, approver, completeness, version, linkage to the population and external acknowledgement where applicable.</x:v>
      </x:c>
      <x:c r="N259" s="305" t="str">
        <x:v>Confidential until authorised disclosure; retain access trail</x:v>
      </x:c>
      <x:c r="O259" s="305" t="str">
        <x:v>https://www.sebi.gov.in/legal/master-circulars/oct-2025/master-circular-for-issue-and-listing-of-non-convertible-securities-securitised-debt-instruments-security-receipts-municipal-debt-securities-and-commercial-paper_97343.html</x:v>
      </x:c>
      <x:c r="P259" s="305" t="str">
        <x:f>IF(COUNTIF('P3 Audit Procedures'!$A$5:$A$176,B259)=1,"YES","NO")</x:f>
        <x:v>YES</x:v>
      </x:c>
      <x:c r="Q259" s="305" t="str">
        <x:f>IF(COUNTIF('P2 Atomic Provisions'!$A$5:$A$176,C259)=1,"YES","NO")</x:f>
        <x:v>YES</x:v>
      </x:c>
      <x:c r="R259" s="305" t="str">
        <x:f>IF(COUNTIF($A$5:$A$348,A259)&gt;1,"DUPLICATE","")</x:f>
      </x:c>
      <x:c r="S259" s="305" t="str">
        <x:v>REQUIRED — NOT COLLECTED</x:v>
      </x:c>
    </x:row>
    <x:row r="260" ht="50" customHeight="1">
      <x:c r="A260" s="305" t="str">
        <x:v>CAP-LAW085|Commercial paper chapter|AP01|E02</x:v>
      </x:c>
      <x:c r="B260" s="305" t="str">
        <x:v>CAP-LAW085|Commercial paper chapter|AP01</x:v>
      </x:c>
      <x:c r="C260" s="305" t="str">
        <x:v>CAP-LAW085|Commercial paper chapter</x:v>
      </x:c>
      <x:c r="D260" s="305" t="str">
        <x:v>CAP-LAW085</x:v>
      </x:c>
      <x:c r="E260" s="305" t="str">
        <x:v>Commercial paper chapter</x:v>
      </x:c>
      <x:c r="F260" s="305" t="str">
        <x:v>Operating performance / outcome</x:v>
      </x:c>
      <x:c r="G260" s="305" t="str">
        <x:v>Exchange/trustee submissions, rating and security-cover certificates, payment and bank reconciliations, covenant reports, notices and acknowledgements; demonstrate complete and timely performance of: Run the CP-specific checklist and maintain maturity/payment evidence.</x:v>
      </x:c>
      <x:c r="H260" s="305" t="str">
        <x:v>Population reference; period/trigger; source inputs; approvals; timestamps; calculations where relevant; filed/delivered output; acknowledgement; exception and closure linkage.</x:v>
      </x:c>
      <x:c r="I260" s="305" t="str">
        <x:v>Issue and continuous periods</x:v>
      </x:c>
      <x:c r="J260" s="305" t="str">
        <x:v>Treasury/debt register, ERP, trustee correspondence and stock-exchange portal</x:v>
      </x:c>
      <x:c r="K260" s="305" t="str">
        <x:v>Treasury or Finance Head / Company Secretary</x:v>
      </x:c>
      <x:c r="L260" s="305" t="str">
        <x:v>Applicable SEBI source, LODR preservation policy where in scope, Common Corporate Core retention schedule and litigation hold; apply the longest controlling period.</x:v>
      </x:c>
      <x:c r="M260" s="305" t="str">
        <x:v>Verify source system, date/time, preparer, approver, completeness, version, linkage to the population and external acknowledgement where applicable.</x:v>
      </x:c>
      <x:c r="N260" s="305" t="str">
        <x:v>Confidential until authorised disclosure; retain access trail</x:v>
      </x:c>
      <x:c r="O260" s="305" t="str">
        <x:v>https://www.sebi.gov.in/legal/master-circulars/oct-2025/master-circular-for-issue-and-listing-of-non-convertible-securities-securitised-debt-instruments-security-receipts-municipal-debt-securities-and-commercial-paper_97343.html</x:v>
      </x:c>
      <x:c r="P260" s="305" t="str">
        <x:f>IF(COUNTIF('P3 Audit Procedures'!$A$5:$A$176,B260)=1,"YES","NO")</x:f>
        <x:v>YES</x:v>
      </x:c>
      <x:c r="Q260" s="305" t="str">
        <x:f>IF(COUNTIF('P2 Atomic Provisions'!$A$5:$A$176,C260)=1,"YES","NO")</x:f>
        <x:v>YES</x:v>
      </x:c>
      <x:c r="R260" s="305" t="str">
        <x:f>IF(COUNTIF($A$5:$A$348,A260)&gt;1,"DUPLICATE","")</x:f>
      </x:c>
      <x:c r="S260" s="305" t="str">
        <x:v>REQUIRED — NOT COLLECTED</x:v>
      </x:c>
    </x:row>
    <x:row r="261" ht="50" customHeight="1">
      <x:c r="A261" s="305" t="str">
        <x:v>CAP-LAW085|LEI chapter|AP01|E01</x:v>
      </x:c>
      <x:c r="B261" s="305" t="str">
        <x:v>CAP-LAW085|LEI chapter|AP01</x:v>
      </x:c>
      <x:c r="C261" s="305" t="str">
        <x:v>CAP-LAW085|LEI chapter</x:v>
      </x:c>
      <x:c r="D261" s="305" t="str">
        <x:v>CAP-LAW085</x:v>
      </x:c>
      <x:c r="E261" s="305" t="str">
        <x:v>LEI chapter</x:v>
      </x:c>
      <x:c r="F261" s="305" t="str">
        <x:v>Control design / applicability</x:v>
      </x:c>
      <x:c r="G261" s="305" t="str">
        <x:v>Instrument terms, trust/security documents, covenant and payment calendar, disclosure checklist and issuer/trustee responsibility matrix; include evidence that the gate, duty holder, threshold/exemption and timing were assessed for this atomic requirement.</x:v>
      </x:c>
      <x:c r="H261" s="305" t="str">
        <x:v>Current approved artefact; named owner and reviewer; effective date/version; explicit coverage of CAP-LAW085 LEI chapter; documented gate and exception route.</x:v>
      </x:c>
      <x:c r="I261" s="305" t="str">
        <x:v>Before transaction / update</x:v>
      </x:c>
      <x:c r="J261" s="305" t="str">
        <x:v>Treasury/debt register, ERP, trustee correspondence and stock-exchange portal</x:v>
      </x:c>
      <x:c r="K261" s="305" t="str">
        <x:v>Treasury or Finance Head / Company Secretary</x:v>
      </x:c>
      <x:c r="L261" s="305" t="str">
        <x:v>Applicable SEBI source, LODR preservation policy where in scope, Common Corporate Core retention schedule and litigation hold; apply the longest controlling period.</x:v>
      </x:c>
      <x:c r="M261" s="305" t="str">
        <x:v>Verify source system, date/time, preparer, approver, completeness, version, linkage to the population and external acknowledgement where applicable.</x:v>
      </x:c>
      <x:c r="N261" s="305" t="str">
        <x:v>Confidential until authorised disclosure; retain access trail</x:v>
      </x:c>
      <x:c r="O261" s="305" t="str">
        <x:v>https://www.sebi.gov.in/legal/master-circulars/oct-2025/master-circular-for-issue-and-listing-of-non-convertible-securities-securitised-debt-instruments-security-receipts-municipal-debt-securities-and-commercial-paper_97343.html</x:v>
      </x:c>
      <x:c r="P261" s="305" t="str">
        <x:f>IF(COUNTIF('P3 Audit Procedures'!$A$5:$A$176,B261)=1,"YES","NO")</x:f>
        <x:v>YES</x:v>
      </x:c>
      <x:c r="Q261" s="305" t="str">
        <x:f>IF(COUNTIF('P2 Atomic Provisions'!$A$5:$A$176,C261)=1,"YES","NO")</x:f>
        <x:v>YES</x:v>
      </x:c>
      <x:c r="R261" s="305" t="str">
        <x:f>IF(COUNTIF($A$5:$A$348,A261)&gt;1,"DUPLICATE","")</x:f>
      </x:c>
      <x:c r="S261" s="305" t="str">
        <x:v>REQUIRED — NOT COLLECTED</x:v>
      </x:c>
    </x:row>
    <x:row r="262" ht="50" customHeight="1">
      <x:c r="A262" s="305" t="str">
        <x:v>CAP-LAW085|LEI chapter|AP01|E02</x:v>
      </x:c>
      <x:c r="B262" s="305" t="str">
        <x:v>CAP-LAW085|LEI chapter|AP01</x:v>
      </x:c>
      <x:c r="C262" s="305" t="str">
        <x:v>CAP-LAW085|LEI chapter</x:v>
      </x:c>
      <x:c r="D262" s="305" t="str">
        <x:v>CAP-LAW085</x:v>
      </x:c>
      <x:c r="E262" s="305" t="str">
        <x:v>LEI chapter</x:v>
      </x:c>
      <x:c r="F262" s="305" t="str">
        <x:v>Operating performance / outcome</x:v>
      </x:c>
      <x:c r="G262" s="305" t="str">
        <x:v>Exchange/trustee submissions, rating and security-cover certificates, payment and bank reconciliations, covenant reports, notices and acknowledgements; demonstrate complete and timely performance of: Validate LEI and include it in required documents/systems.</x:v>
      </x:c>
      <x:c r="H262" s="305" t="str">
        <x:v>Population reference; period/trigger; source inputs; approvals; timestamps; calculations where relevant; filed/delivered output; acknowledgement; exception and closure linkage.</x:v>
      </x:c>
      <x:c r="I262" s="305" t="str">
        <x:v>Before transaction / update</x:v>
      </x:c>
      <x:c r="J262" s="305" t="str">
        <x:v>Treasury/debt register, ERP, trustee correspondence and stock-exchange portal</x:v>
      </x:c>
      <x:c r="K262" s="305" t="str">
        <x:v>Treasury or Finance Head / Company Secretary</x:v>
      </x:c>
      <x:c r="L262" s="305" t="str">
        <x:v>Applicable SEBI source, LODR preservation policy where in scope, Common Corporate Core retention schedule and litigation hold; apply the longest controlling period.</x:v>
      </x:c>
      <x:c r="M262" s="305" t="str">
        <x:v>Verify source system, date/time, preparer, approver, completeness, version, linkage to the population and external acknowledgement where applicable.</x:v>
      </x:c>
      <x:c r="N262" s="305" t="str">
        <x:v>Confidential until authorised disclosure; retain access trail</x:v>
      </x:c>
      <x:c r="O262" s="305" t="str">
        <x:v>https://www.sebi.gov.in/legal/master-circulars/oct-2025/master-circular-for-issue-and-listing-of-non-convertible-securities-securitised-debt-instruments-security-receipts-municipal-debt-securities-and-commercial-paper_97343.html</x:v>
      </x:c>
      <x:c r="P262" s="305" t="str">
        <x:f>IF(COUNTIF('P3 Audit Procedures'!$A$5:$A$176,B262)=1,"YES","NO")</x:f>
        <x:v>YES</x:v>
      </x:c>
      <x:c r="Q262" s="305" t="str">
        <x:f>IF(COUNTIF('P2 Atomic Provisions'!$A$5:$A$176,C262)=1,"YES","NO")</x:f>
        <x:v>YES</x:v>
      </x:c>
      <x:c r="R262" s="305" t="str">
        <x:f>IF(COUNTIF($A$5:$A$348,A262)&gt;1,"DUPLICATE","")</x:f>
      </x:c>
      <x:c r="S262" s="305" t="str">
        <x:v>REQUIRED — NOT COLLECTED</x:v>
      </x:c>
    </x:row>
    <x:row r="263" ht="50" customHeight="1">
      <x:c r="A263" s="305" t="str">
        <x:v>CAP-LAW247|NCS MC Ch. V para 1.3|AP01|E01</x:v>
      </x:c>
      <x:c r="B263" s="305" t="str">
        <x:v>CAP-LAW247|NCS MC Ch. V para 1.3|AP01</x:v>
      </x:c>
      <x:c r="C263" s="305" t="str">
        <x:v>CAP-LAW247|NCS MC Ch. V para 1.3</x:v>
      </x:c>
      <x:c r="D263" s="305" t="str">
        <x:v>CAP-LAW247</x:v>
      </x:c>
      <x:c r="E263" s="305" t="str">
        <x:v>NCS MC Ch. V para 1.3</x:v>
      </x:c>
      <x:c r="F263" s="305" t="str">
        <x:v>Control design / applicability</x:v>
      </x:c>
      <x:c r="G263" s="305" t="str">
        <x:v>Instrument terms, trust/security documents, covenant and payment calendar, disclosure checklist and issuer/trustee responsibility matrix; include evidence that the gate, duty holder, threshold/exemption and timing were assessed for this atomic requirement.</x:v>
      </x:c>
      <x:c r="H263" s="305" t="str">
        <x:v>Current approved artefact; named owner and reviewer; effective date/version; explicit coverage of CAP-LAW247 NCS MC Ch. V para 1.3; documented gate and exception route.</x:v>
      </x:c>
      <x:c r="I263" s="305" t="str">
        <x:v>For issues proposed to be listed from 2025-12-18</x:v>
      </x:c>
      <x:c r="J263" s="305" t="str">
        <x:v>Treasury/debt register, ERP, trustee correspondence and stock-exchange portal</x:v>
      </x:c>
      <x:c r="K263" s="305" t="str">
        <x:v>Treasury or Finance Head / Company Secretary</x:v>
      </x:c>
      <x:c r="L263" s="305" t="str">
        <x:v>Applicable SEBI source, LODR preservation policy where in scope, Common Corporate Core retention schedule and litigation hold; apply the longest controlling period.</x:v>
      </x:c>
      <x:c r="M263" s="305" t="str">
        <x:v>Verify source system, date/time, preparer, approver, completeness, version, linkage to the population and external acknowledgement where applicable.</x:v>
      </x:c>
      <x:c r="N263" s="305" t="str">
        <x:v>Confidential until authorised disclosure; retain access trail</x:v>
      </x:c>
      <x:c r="O263" s="305" t="str">
        <x:v>https://www.sebi.gov.in/legal/circulars/dec-2025/modification-in-the-conditions-specified-for-reduction-in-denomination-of-debt-securities_98463.html</x:v>
      </x:c>
      <x:c r="P263" s="305" t="str">
        <x:f>IF(COUNTIF('P3 Audit Procedures'!$A$5:$A$176,B263)=1,"YES","NO")</x:f>
        <x:v>YES</x:v>
      </x:c>
      <x:c r="Q263" s="305" t="str">
        <x:f>IF(COUNTIF('P2 Atomic Provisions'!$A$5:$A$176,C263)=1,"YES","NO")</x:f>
        <x:v>YES</x:v>
      </x:c>
      <x:c r="R263" s="305" t="str">
        <x:f>IF(COUNTIF($A$5:$A$348,A263)&gt;1,"DUPLICATE","")</x:f>
      </x:c>
      <x:c r="S263" s="305" t="str">
        <x:v>REQUIRED — NOT COLLECTED</x:v>
      </x:c>
    </x:row>
    <x:row r="264" ht="50" customHeight="1">
      <x:c r="A264" s="305" t="str">
        <x:v>CAP-LAW247|NCS MC Ch. V para 1.3|AP01|E02</x:v>
      </x:c>
      <x:c r="B264" s="305" t="str">
        <x:v>CAP-LAW247|NCS MC Ch. V para 1.3|AP01</x:v>
      </x:c>
      <x:c r="C264" s="305" t="str">
        <x:v>CAP-LAW247|NCS MC Ch. V para 1.3</x:v>
      </x:c>
      <x:c r="D264" s="305" t="str">
        <x:v>CAP-LAW247</x:v>
      </x:c>
      <x:c r="E264" s="305" t="str">
        <x:v>NCS MC Ch. V para 1.3</x:v>
      </x:c>
      <x:c r="F264" s="305" t="str">
        <x:v>Operating performance / outcome</x:v>
      </x:c>
      <x:c r="G264" s="305" t="str">
        <x:v>Exchange/trustee submissions, rating and security-cover certificates, payment and bank reconciliations, covenant reports, notices and acknowledgements; demonstrate complete and timely performance of: Document eligibility and state the denomination in transaction documents.</x:v>
      </x:c>
      <x:c r="H264" s="305" t="str">
        <x:v>Population reference; period/trigger; source inputs; approvals; timestamps; calculations where relevant; filed/delivered output; acknowledgement; exception and closure linkage.</x:v>
      </x:c>
      <x:c r="I264" s="305" t="str">
        <x:v>For issues proposed to be listed from 2025-12-18</x:v>
      </x:c>
      <x:c r="J264" s="305" t="str">
        <x:v>Treasury/debt register, ERP, trustee correspondence and stock-exchange portal</x:v>
      </x:c>
      <x:c r="K264" s="305" t="str">
        <x:v>Treasury or Finance Head / Company Secretary</x:v>
      </x:c>
      <x:c r="L264" s="305" t="str">
        <x:v>Applicable SEBI source, LODR preservation policy where in scope, Common Corporate Core retention schedule and litigation hold; apply the longest controlling period.</x:v>
      </x:c>
      <x:c r="M264" s="305" t="str">
        <x:v>Verify source system, date/time, preparer, approver, completeness, version, linkage to the population and external acknowledgement where applicable.</x:v>
      </x:c>
      <x:c r="N264" s="305" t="str">
        <x:v>Confidential until authorised disclosure; retain access trail</x:v>
      </x:c>
      <x:c r="O264" s="305" t="str">
        <x:v>https://www.sebi.gov.in/legal/circulars/dec-2025/modification-in-the-conditions-specified-for-reduction-in-denomination-of-debt-securities_98463.html</x:v>
      </x:c>
      <x:c r="P264" s="305" t="str">
        <x:f>IF(COUNTIF('P3 Audit Procedures'!$A$5:$A$176,B264)=1,"YES","NO")</x:f>
        <x:v>YES</x:v>
      </x:c>
      <x:c r="Q264" s="305" t="str">
        <x:f>IF(COUNTIF('P2 Atomic Provisions'!$A$5:$A$176,C264)=1,"YES","NO")</x:f>
        <x:v>YES</x:v>
      </x:c>
      <x:c r="R264" s="305" t="str">
        <x:f>IF(COUNTIF($A$5:$A$348,A264)&gt;1,"DUPLICATE","")</x:f>
      </x:c>
      <x:c r="S264" s="305" t="str">
        <x:v>REQUIRED — NOT COLLECTED</x:v>
      </x:c>
    </x:row>
    <x:row r="265" ht="50" customHeight="1">
      <x:c r="A265" s="305" t="str">
        <x:v>CAP-LAW085|Green / ESG debt disclosure chapter|AP01|E01</x:v>
      </x:c>
      <x:c r="B265" s="305" t="str">
        <x:v>CAP-LAW085|Green / ESG debt disclosure chapter|AP01</x:v>
      </x:c>
      <x:c r="C265" s="305" t="str">
        <x:v>CAP-LAW085|Green / ESG debt disclosure chapter</x:v>
      </x:c>
      <x:c r="D265" s="305" t="str">
        <x:v>CAP-LAW085</x:v>
      </x:c>
      <x:c r="E265" s="305" t="str">
        <x:v>Green / ESG debt disclosure chapter</x:v>
      </x:c>
      <x:c r="F265" s="305" t="str">
        <x:v>Control design / applicability</x:v>
      </x:c>
      <x:c r="G265" s="305" t="str">
        <x:v>Instrument terms, trust/security documents, covenant and payment calendar, disclosure checklist and issuer/trustee responsibility matrix; include evidence that the gate, duty holder, threshold/exemption and timing were assessed for this atomic requirement.</x:v>
      </x:c>
      <x:c r="H265" s="305" t="str">
        <x:v>Current approved artefact; named owner and reviewer; effective date/version; explicit coverage of CAP-LAW085 Green / ESG debt disclosure chapter; documented gate and exception route.</x:v>
      </x:c>
      <x:c r="I265" s="305" t="str">
        <x:v>At issue and periodic until obligations end</x:v>
      </x:c>
      <x:c r="J265" s="305" t="str">
        <x:v>Treasury/debt register, ERP, trustee correspondence and stock-exchange portal</x:v>
      </x:c>
      <x:c r="K265" s="305" t="str">
        <x:v>Treasury or Finance Head / Company Secretary</x:v>
      </x:c>
      <x:c r="L265" s="305" t="str">
        <x:v>Applicable SEBI source, LODR preservation policy where in scope, Common Corporate Core retention schedule and litigation hold; apply the longest controlling period.</x:v>
      </x:c>
      <x:c r="M265" s="305" t="str">
        <x:v>Verify source system, date/time, preparer, approver, completeness, version, linkage to the population and external acknowledgement where applicable.</x:v>
      </x:c>
      <x:c r="N265" s="305" t="str">
        <x:v>Confidential until authorised disclosure; retain access trail</x:v>
      </x:c>
      <x:c r="O265" s="305" t="str">
        <x:v>https://www.sebi.gov.in/legal/master-circulars/oct-2025/master-circular-for-issue-and-listing-of-non-convertible-securities-securitised-debt-instruments-security-receipts-municipal-debt-securities-and-commercial-paper_97343.html</x:v>
      </x:c>
      <x:c r="P265" s="305" t="str">
        <x:f>IF(COUNTIF('P3 Audit Procedures'!$A$5:$A$176,B265)=1,"YES","NO")</x:f>
        <x:v>YES</x:v>
      </x:c>
      <x:c r="Q265" s="305" t="str">
        <x:f>IF(COUNTIF('P2 Atomic Provisions'!$A$5:$A$176,C265)=1,"YES","NO")</x:f>
        <x:v>YES</x:v>
      </x:c>
      <x:c r="R265" s="305" t="str">
        <x:f>IF(COUNTIF($A$5:$A$348,A265)&gt;1,"DUPLICATE","")</x:f>
      </x:c>
      <x:c r="S265" s="305" t="str">
        <x:v>REQUIRED — NOT COLLECTED</x:v>
      </x:c>
    </x:row>
    <x:row r="266" ht="50" customHeight="1">
      <x:c r="A266" s="305" t="str">
        <x:v>CAP-LAW085|Green / ESG debt disclosure chapter|AP01|E02</x:v>
      </x:c>
      <x:c r="B266" s="305" t="str">
        <x:v>CAP-LAW085|Green / ESG debt disclosure chapter|AP01</x:v>
      </x:c>
      <x:c r="C266" s="305" t="str">
        <x:v>CAP-LAW085|Green / ESG debt disclosure chapter</x:v>
      </x:c>
      <x:c r="D266" s="305" t="str">
        <x:v>CAP-LAW085</x:v>
      </x:c>
      <x:c r="E266" s="305" t="str">
        <x:v>Green / ESG debt disclosure chapter</x:v>
      </x:c>
      <x:c r="F266" s="305" t="str">
        <x:v>Operating performance / outcome</x:v>
      </x:c>
      <x:c r="G266" s="305" t="str">
        <x:v>Exchange/trustee submissions, rating and security-cover certificates, payment and bank reconciliations, covenant reports, notices and acknowledgements; demonstrate complete and timely performance of: Maintain eligible-project, allocation and impact data and publish/file disclosures.</x:v>
      </x:c>
      <x:c r="H266" s="305" t="str">
        <x:v>Population reference; period/trigger; source inputs; approvals; timestamps; calculations where relevant; filed/delivered output; acknowledgement; exception and closure linkage.</x:v>
      </x:c>
      <x:c r="I266" s="305" t="str">
        <x:v>At issue and periodic until obligations end</x:v>
      </x:c>
      <x:c r="J266" s="305" t="str">
        <x:v>Treasury/debt register, ERP, trustee correspondence and stock-exchange portal</x:v>
      </x:c>
      <x:c r="K266" s="305" t="str">
        <x:v>Treasury or Finance Head / Company Secretary</x:v>
      </x:c>
      <x:c r="L266" s="305" t="str">
        <x:v>Applicable SEBI source, LODR preservation policy where in scope, Common Corporate Core retention schedule and litigation hold; apply the longest controlling period.</x:v>
      </x:c>
      <x:c r="M266" s="305" t="str">
        <x:v>Verify source system, date/time, preparer, approver, completeness, version, linkage to the population and external acknowledgement where applicable.</x:v>
      </x:c>
      <x:c r="N266" s="305" t="str">
        <x:v>Confidential until authorised disclosure; retain access trail</x:v>
      </x:c>
      <x:c r="O266" s="305" t="str">
        <x:v>https://www.sebi.gov.in/legal/master-circulars/oct-2025/master-circular-for-issue-and-listing-of-non-convertible-securities-securitised-debt-instruments-security-receipts-municipal-debt-securities-and-commercial-paper_97343.html</x:v>
      </x:c>
      <x:c r="P266" s="305" t="str">
        <x:f>IF(COUNTIF('P3 Audit Procedures'!$A$5:$A$176,B266)=1,"YES","NO")</x:f>
        <x:v>YES</x:v>
      </x:c>
      <x:c r="Q266" s="305" t="str">
        <x:f>IF(COUNTIF('P2 Atomic Provisions'!$A$5:$A$176,C266)=1,"YES","NO")</x:f>
        <x:v>YES</x:v>
      </x:c>
      <x:c r="R266" s="305" t="str">
        <x:f>IF(COUNTIF($A$5:$A$348,A266)&gt;1,"DUPLICATE","")</x:f>
      </x:c>
      <x:c r="S266" s="305" t="str">
        <x:v>REQUIRED — NOT COLLECTED</x:v>
      </x:c>
    </x:row>
    <x:row r="267" ht="50" customHeight="1">
      <x:c r="A267" s="305" t="str">
        <x:v>CAP-LAW249|Ch. IX para 5.1|AP01|E01</x:v>
      </x:c>
      <x:c r="B267" s="305" t="str">
        <x:v>CAP-LAW249|Ch. IX para 5.1|AP01</x:v>
      </x:c>
      <x:c r="C267" s="305" t="str">
        <x:v>CAP-LAW249|Ch. IX para 5.1</x:v>
      </x:c>
      <x:c r="D267" s="305" t="str">
        <x:v>CAP-LAW249</x:v>
      </x:c>
      <x:c r="E267" s="305" t="str">
        <x:v>Ch. IX para 5.1</x:v>
      </x:c>
      <x:c r="F267" s="305" t="str">
        <x:v>Control design / applicability</x:v>
      </x:c>
      <x:c r="G267" s="305" t="str">
        <x:v>Instrument terms, trust/security documents, covenant and payment calendar, disclosure checklist and issuer/trustee responsibility matrix; include evidence that the gate, duty holder, threshold/exemption and timing were assessed for this atomic requirement.</x:v>
      </x:c>
      <x:c r="H267" s="305" t="str">
        <x:v>Current approved artefact; named owner and reviewer; effective date/version; explicit coverage of CAP-LAW249 Ch. IX para 5.1; documented gate and exception route.</x:v>
      </x:c>
      <x:c r="I267" s="305" t="str">
        <x:v>Before/for issuance review</x:v>
      </x:c>
      <x:c r="J267" s="305" t="str">
        <x:v>Treasury/debt register, ERP, trustee correspondence and stock-exchange portal</x:v>
      </x:c>
      <x:c r="K267" s="305" t="str">
        <x:v>Treasury or Finance Head / Company Secretary</x:v>
      </x:c>
      <x:c r="L267" s="305" t="str">
        <x:v>Applicable SEBI source, LODR preservation policy where in scope, Common Corporate Core retention schedule and litigation hold; apply the longest controlling period.</x:v>
      </x:c>
      <x:c r="M267" s="305" t="str">
        <x:v>Verify source system, date/time, preparer, approver, completeness, version, linkage to the population and external acknowledgement where applicable.</x:v>
      </x:c>
      <x:c r="N267" s="305" t="str">
        <x:v>Confidential until authorised disclosure; retain access trail</x:v>
      </x:c>
      <x:c r="O267" s="305" t="str">
        <x:v>https://www.sebi.gov.in/legal/circulars/feb-2026/revised-norms-for-appointment-of-an-independent-third-party-reviewer-certifier-for-green-debt-security_100043.html</x:v>
      </x:c>
      <x:c r="P267" s="305" t="str">
        <x:f>IF(COUNTIF('P3 Audit Procedures'!$A$5:$A$176,B267)=1,"YES","NO")</x:f>
        <x:v>YES</x:v>
      </x:c>
      <x:c r="Q267" s="305" t="str">
        <x:f>IF(COUNTIF('P2 Atomic Provisions'!$A$5:$A$176,C267)=1,"YES","NO")</x:f>
        <x:v>YES</x:v>
      </x:c>
      <x:c r="R267" s="305" t="str">
        <x:f>IF(COUNTIF($A$5:$A$348,A267)&gt;1,"DUPLICATE","")</x:f>
      </x:c>
      <x:c r="S267" s="305" t="str">
        <x:v>REQUIRED — NOT COLLECTED</x:v>
      </x:c>
    </x:row>
    <x:row r="268" ht="50" customHeight="1">
      <x:c r="A268" s="305" t="str">
        <x:v>CAP-LAW249|Ch. IX para 5.1|AP01|E02</x:v>
      </x:c>
      <x:c r="B268" s="305" t="str">
        <x:v>CAP-LAW249|Ch. IX para 5.1|AP01</x:v>
      </x:c>
      <x:c r="C268" s="305" t="str">
        <x:v>CAP-LAW249|Ch. IX para 5.1</x:v>
      </x:c>
      <x:c r="D268" s="305" t="str">
        <x:v>CAP-LAW249</x:v>
      </x:c>
      <x:c r="E268" s="305" t="str">
        <x:v>Ch. IX para 5.1</x:v>
      </x:c>
      <x:c r="F268" s="305" t="str">
        <x:v>Operating performance / outcome</x:v>
      </x:c>
      <x:c r="G268" s="305" t="str">
        <x:v>Exchange/trustee submissions, rating and security-cover certificates, payment and bank reconciliations, covenant reports, notices and acknowledgements; demonstrate complete and timely performance of: Complete reviewer diligence, appointment and conflict documentation.</x:v>
      </x:c>
      <x:c r="H268" s="305" t="str">
        <x:v>Population reference; period/trigger; source inputs; approvals; timestamps; calculations where relevant; filed/delivered output; acknowledgement; exception and closure linkage.</x:v>
      </x:c>
      <x:c r="I268" s="305" t="str">
        <x:v>Before/for issuance review</x:v>
      </x:c>
      <x:c r="J268" s="305" t="str">
        <x:v>Treasury/debt register, ERP, trustee correspondence and stock-exchange portal</x:v>
      </x:c>
      <x:c r="K268" s="305" t="str">
        <x:v>Treasury or Finance Head / Company Secretary</x:v>
      </x:c>
      <x:c r="L268" s="305" t="str">
        <x:v>Applicable SEBI source, LODR preservation policy where in scope, Common Corporate Core retention schedule and litigation hold; apply the longest controlling period.</x:v>
      </x:c>
      <x:c r="M268" s="305" t="str">
        <x:v>Verify source system, date/time, preparer, approver, completeness, version, linkage to the population and external acknowledgement where applicable.</x:v>
      </x:c>
      <x:c r="N268" s="305" t="str">
        <x:v>Confidential until authorised disclosure; retain access trail</x:v>
      </x:c>
      <x:c r="O268" s="305" t="str">
        <x:v>https://www.sebi.gov.in/legal/circulars/feb-2026/revised-norms-for-appointment-of-an-independent-third-party-reviewer-certifier-for-green-debt-security_100043.html</x:v>
      </x:c>
      <x:c r="P268" s="305" t="str">
        <x:f>IF(COUNTIF('P3 Audit Procedures'!$A$5:$A$176,B268)=1,"YES","NO")</x:f>
        <x:v>YES</x:v>
      </x:c>
      <x:c r="Q268" s="305" t="str">
        <x:f>IF(COUNTIF('P2 Atomic Provisions'!$A$5:$A$176,C268)=1,"YES","NO")</x:f>
        <x:v>YES</x:v>
      </x:c>
      <x:c r="R268" s="305" t="str">
        <x:f>IF(COUNTIF($A$5:$A$348,A268)&gt;1,"DUPLICATE","")</x:f>
      </x:c>
      <x:c r="S268" s="305" t="str">
        <x:v>REQUIRED — NOT COLLECTED</x:v>
      </x:c>
    </x:row>
    <x:row r="269" ht="50" customHeight="1">
      <x:c r="A269" s="305" t="str">
        <x:v>CAP-LAW249|Ch. IX paras 5.2-5.4|AP01|E01</x:v>
      </x:c>
      <x:c r="B269" s="305" t="str">
        <x:v>CAP-LAW249|Ch. IX paras 5.2-5.4|AP01</x:v>
      </x:c>
      <x:c r="C269" s="305" t="str">
        <x:v>CAP-LAW249|Ch. IX paras 5.2-5.4</x:v>
      </x:c>
      <x:c r="D269" s="305" t="str">
        <x:v>CAP-LAW249</x:v>
      </x:c>
      <x:c r="E269" s="305" t="str">
        <x:v>Ch. IX paras 5.2-5.4</x:v>
      </x:c>
      <x:c r="F269" s="305" t="str">
        <x:v>Control design / applicability</x:v>
      </x:c>
      <x:c r="G269" s="305" t="str">
        <x:v>Transaction-specific legal and applicability memorandum, approval matrix, adviser checklist, timetable and responsibility plan; include evidence that the gate, duty holder, threshold/exemption and timing were assessed for this atomic requirement.</x:v>
      </x:c>
      <x:c r="H269" s="305" t="str">
        <x:v>Current approved artefact; named owner and reviewer; effective date/version; explicit coverage of CAP-LAW249 Ch. IX paras 5.2-5.4; documented gate and exception route.</x:v>
      </x:c>
      <x:c r="I269" s="305" t="str">
        <x:v>At offer-document filing</x:v>
      </x:c>
      <x:c r="J269" s="305" t="str">
        <x:v>Transaction data room, stock-exchange/SEBI filing portal and banking/depository records</x:v>
      </x:c>
      <x:c r="K269" s="305" t="str">
        <x:v>Company Secretary / Transaction Legal Lead</x:v>
      </x:c>
      <x:c r="L269" s="305" t="str">
        <x:v>Applicable SEBI source, LODR preservation policy where in scope, Common Corporate Core retention schedule and litigation hold; apply the longest controlling period.</x:v>
      </x:c>
      <x:c r="M269" s="305" t="str">
        <x:v>Verify source system, date/time, preparer, approver, completeness, version, linkage to the population and external acknowledgement where applicable.</x:v>
      </x:c>
      <x:c r="N269" s="305" t="str">
        <x:v>Confidential until authorised disclosure; retain access trail</x:v>
      </x:c>
      <x:c r="O269" s="305" t="str">
        <x:v>https://www.sebi.gov.in/legal/circulars/feb-2026/revised-norms-for-appointment-of-an-independent-third-party-reviewer-certifier-for-green-debt-security_100043.html</x:v>
      </x:c>
      <x:c r="P269" s="305" t="str">
        <x:f>IF(COUNTIF('P3 Audit Procedures'!$A$5:$A$176,B269)=1,"YES","NO")</x:f>
        <x:v>YES</x:v>
      </x:c>
      <x:c r="Q269" s="305" t="str">
        <x:f>IF(COUNTIF('P2 Atomic Provisions'!$A$5:$A$176,C269)=1,"YES","NO")</x:f>
        <x:v>YES</x:v>
      </x:c>
      <x:c r="R269" s="305" t="str">
        <x:f>IF(COUNTIF($A$5:$A$348,A269)&gt;1,"DUPLICATE","")</x:f>
      </x:c>
      <x:c r="S269" s="305" t="str">
        <x:v>REQUIRED — NOT COLLECTED</x:v>
      </x:c>
    </x:row>
    <x:row r="270" ht="50" customHeight="1">
      <x:c r="A270" s="305" t="str">
        <x:v>CAP-LAW249|Ch. IX paras 5.2-5.4|AP01|E02</x:v>
      </x:c>
      <x:c r="B270" s="305" t="str">
        <x:v>CAP-LAW249|Ch. IX paras 5.2-5.4|AP01</x:v>
      </x:c>
      <x:c r="C270" s="305" t="str">
        <x:v>CAP-LAW249|Ch. IX paras 5.2-5.4</x:v>
      </x:c>
      <x:c r="D270" s="305" t="str">
        <x:v>CAP-LAW249</x:v>
      </x:c>
      <x:c r="E270" s="305" t="str">
        <x:v>Ch. IX paras 5.2-5.4</x:v>
      </x:c>
      <x:c r="F270" s="305" t="str">
        <x:v>Operating performance / outcome</x:v>
      </x:c>
      <x:c r="G270" s="305" t="str">
        <x:v>Board/shareholder approvals, offer or scheme documents, announcements, filings, escrow/bank records, tender/allotment results and closure reports; demonstrate complete and timely performance of: Verify scope, form and reviewer details in the offer document.</x:v>
      </x:c>
      <x:c r="H270" s="305" t="str">
        <x:v>Population reference; period/trigger; source inputs; approvals; timestamps; calculations where relevant; filed/delivered output; acknowledgement; exception and closure linkage.</x:v>
      </x:c>
      <x:c r="I270" s="305" t="str">
        <x:v>At offer-document filing</x:v>
      </x:c>
      <x:c r="J270" s="305" t="str">
        <x:v>Transaction data room, stock-exchange/SEBI filing portal and banking/depository records</x:v>
      </x:c>
      <x:c r="K270" s="305" t="str">
        <x:v>Company Secretary / Transaction Legal Lead</x:v>
      </x:c>
      <x:c r="L270" s="305" t="str">
        <x:v>Applicable SEBI source, LODR preservation policy where in scope, Common Corporate Core retention schedule and litigation hold; apply the longest controlling period.</x:v>
      </x:c>
      <x:c r="M270" s="305" t="str">
        <x:v>Verify source system, date/time, preparer, approver, completeness, version, linkage to the population and external acknowledgement where applicable.</x:v>
      </x:c>
      <x:c r="N270" s="305" t="str">
        <x:v>Confidential until authorised disclosure; retain access trail</x:v>
      </x:c>
      <x:c r="O270" s="305" t="str">
        <x:v>https://www.sebi.gov.in/legal/circulars/feb-2026/revised-norms-for-appointment-of-an-independent-third-party-reviewer-certifier-for-green-debt-security_100043.html</x:v>
      </x:c>
      <x:c r="P270" s="305" t="str">
        <x:f>IF(COUNTIF('P3 Audit Procedures'!$A$5:$A$176,B270)=1,"YES","NO")</x:f>
        <x:v>YES</x:v>
      </x:c>
      <x:c r="Q270" s="305" t="str">
        <x:f>IF(COUNTIF('P2 Atomic Provisions'!$A$5:$A$176,C270)=1,"YES","NO")</x:f>
        <x:v>YES</x:v>
      </x:c>
      <x:c r="R270" s="305" t="str">
        <x:f>IF(COUNTIF($A$5:$A$348,A270)&gt;1,"DUPLICATE","")</x:f>
      </x:c>
      <x:c r="S270" s="305" t="str">
        <x:v>REQUIRED — NOT COLLECTED</x:v>
      </x:c>
    </x:row>
    <x:row r="271" ht="50" customHeight="1">
      <x:c r="A271" s="305" t="str">
        <x:v>CAP-LAW090|Reg. 50|AP01|E01</x:v>
      </x:c>
      <x:c r="B271" s="305" t="str">
        <x:v>CAP-LAW090|Reg. 50|AP01</x:v>
      </x:c>
      <x:c r="C271" s="305" t="str">
        <x:v>CAP-LAW090|Reg. 50</x:v>
      </x:c>
      <x:c r="D271" s="305" t="str">
        <x:v>CAP-LAW090</x:v>
      </x:c>
      <x:c r="E271" s="305" t="str">
        <x:v>Reg. 50</x:v>
      </x:c>
      <x:c r="F271" s="305" t="str">
        <x:v>Control design / applicability</x:v>
      </x:c>
      <x:c r="G271" s="305" t="str">
        <x:v>Instrument terms, trust/security documents, covenant and payment calendar, disclosure checklist and issuer/trustee responsibility matrix; include evidence that the gate, duty holder, threshold/exemption and timing were assessed for this atomic requirement.</x:v>
      </x:c>
      <x:c r="H271" s="305" t="str">
        <x:v>Current approved artefact; named owner and reviewer; effective date/version; explicit coverage of CAP-LAW090 Reg. 50; documented gate and exception route.</x:v>
      </x:c>
      <x:c r="I271" s="305" t="str">
        <x:v>Before event</x:v>
      </x:c>
      <x:c r="J271" s="305" t="str">
        <x:v>Treasury/debt register, ERP, trustee correspondence and stock-exchange portal</x:v>
      </x:c>
      <x:c r="K271" s="305" t="str">
        <x:v>Treasury or Finance Head / Company Secretary</x:v>
      </x:c>
      <x:c r="L271" s="305" t="str">
        <x:v>Applicable SEBI source, LODR preservation policy where in scope, Common Corporate Core retention schedule and litigation hold; apply the longest controlling period.</x:v>
      </x:c>
      <x:c r="M271" s="305" t="str">
        <x:v>Verify source system, date/time, preparer, approver, completeness, version, linkage to the population and external acknowledgement where applicable.</x:v>
      </x:c>
      <x:c r="N271" s="305" t="str">
        <x:v>Confidential until authorised disclosure; retain access trail</x:v>
      </x:c>
      <x:c r="O271" s="305" t="str">
        <x:v>https://www.sebi.gov.in/legal/master-circulars/jul-2025/master-circular-for-listing-obligations-and-disclosure-requirements-for-non-convertible-securities-securitized-debt-instruments-and-or-commercial-paper_95230.html</x:v>
      </x:c>
      <x:c r="P271" s="305" t="str">
        <x:f>IF(COUNTIF('P3 Audit Procedures'!$A$5:$A$176,B271)=1,"YES","NO")</x:f>
        <x:v>YES</x:v>
      </x:c>
      <x:c r="Q271" s="305" t="str">
        <x:f>IF(COUNTIF('P2 Atomic Provisions'!$A$5:$A$176,C271)=1,"YES","NO")</x:f>
        <x:v>YES</x:v>
      </x:c>
      <x:c r="R271" s="305" t="str">
        <x:f>IF(COUNTIF($A$5:$A$348,A271)&gt;1,"DUPLICATE","")</x:f>
      </x:c>
      <x:c r="S271" s="305" t="str">
        <x:v>REQUIRED — NOT COLLECTED</x:v>
      </x:c>
    </x:row>
    <x:row r="272" ht="50" customHeight="1">
      <x:c r="A272" s="305" t="str">
        <x:v>CAP-LAW090|Reg. 50|AP01|E02</x:v>
      </x:c>
      <x:c r="B272" s="305" t="str">
        <x:v>CAP-LAW090|Reg. 50|AP01</x:v>
      </x:c>
      <x:c r="C272" s="305" t="str">
        <x:v>CAP-LAW090|Reg. 50</x:v>
      </x:c>
      <x:c r="D272" s="305" t="str">
        <x:v>CAP-LAW090</x:v>
      </x:c>
      <x:c r="E272" s="305" t="str">
        <x:v>Reg. 50</x:v>
      </x:c>
      <x:c r="F272" s="305" t="str">
        <x:v>Operating performance / outcome</x:v>
      </x:c>
      <x:c r="G272" s="305" t="str">
        <x:v>Exchange/trustee submissions, rating and security-cover certificates, payment and bank reconciliations, covenant reports, notices and acknowledgements; demonstrate complete and timely performance of: Identify covered matters and file prior intimation.</x:v>
      </x:c>
      <x:c r="H272" s="305" t="str">
        <x:v>Population reference; period/trigger; source inputs; approvals; timestamps; calculations where relevant; filed/delivered output; acknowledgement; exception and closure linkage.</x:v>
      </x:c>
      <x:c r="I272" s="305" t="str">
        <x:v>Before event</x:v>
      </x:c>
      <x:c r="J272" s="305" t="str">
        <x:v>Treasury/debt register, ERP, trustee correspondence and stock-exchange portal</x:v>
      </x:c>
      <x:c r="K272" s="305" t="str">
        <x:v>Treasury or Finance Head / Company Secretary</x:v>
      </x:c>
      <x:c r="L272" s="305" t="str">
        <x:v>Applicable SEBI source, LODR preservation policy where in scope, Common Corporate Core retention schedule and litigation hold; apply the longest controlling period.</x:v>
      </x:c>
      <x:c r="M272" s="305" t="str">
        <x:v>Verify source system, date/time, preparer, approver, completeness, version, linkage to the population and external acknowledgement where applicable.</x:v>
      </x:c>
      <x:c r="N272" s="305" t="str">
        <x:v>Confidential until authorised disclosure; retain access trail</x:v>
      </x:c>
      <x:c r="O272" s="305" t="str">
        <x:v>https://www.sebi.gov.in/legal/master-circulars/jul-2025/master-circular-for-listing-obligations-and-disclosure-requirements-for-non-convertible-securities-securitized-debt-instruments-and-or-commercial-paper_95230.html</x:v>
      </x:c>
      <x:c r="P272" s="305" t="str">
        <x:f>IF(COUNTIF('P3 Audit Procedures'!$A$5:$A$176,B272)=1,"YES","NO")</x:f>
        <x:v>YES</x:v>
      </x:c>
      <x:c r="Q272" s="305" t="str">
        <x:f>IF(COUNTIF('P2 Atomic Provisions'!$A$5:$A$176,C272)=1,"YES","NO")</x:f>
        <x:v>YES</x:v>
      </x:c>
      <x:c r="R272" s="305" t="str">
        <x:f>IF(COUNTIF($A$5:$A$348,A272)&gt;1,"DUPLICATE","")</x:f>
      </x:c>
      <x:c r="S272" s="305" t="str">
        <x:v>REQUIRED — NOT COLLECTED</x:v>
      </x:c>
    </x:row>
    <x:row r="273" ht="50" customHeight="1">
      <x:c r="A273" s="305" t="str">
        <x:v>CAP-LAW090|Reg. 51|AP01|E01</x:v>
      </x:c>
      <x:c r="B273" s="305" t="str">
        <x:v>CAP-LAW090|Reg. 51|AP01</x:v>
      </x:c>
      <x:c r="C273" s="305" t="str">
        <x:v>CAP-LAW090|Reg. 51</x:v>
      </x:c>
      <x:c r="D273" s="305" t="str">
        <x:v>CAP-LAW090</x:v>
      </x:c>
      <x:c r="E273" s="305" t="str">
        <x:v>Reg. 51</x:v>
      </x:c>
      <x:c r="F273" s="305" t="str">
        <x:v>Control design / applicability</x:v>
      </x:c>
      <x:c r="G273" s="305" t="str">
        <x:v>Instrument terms, trust/security documents, covenant and payment calendar, disclosure checklist and issuer/trustee responsibility matrix; include evidence that the gate, duty holder, threshold/exemption and timing were assessed for this atomic requirement.</x:v>
      </x:c>
      <x:c r="H273" s="305" t="str">
        <x:v>Current approved artefact; named owner and reviewer; effective date/version; explicit coverage of CAP-LAW090 Reg. 51; documented gate and exception route.</x:v>
      </x:c>
      <x:c r="I273" s="305" t="str">
        <x:v>Promptly within current prescribed deadline</x:v>
      </x:c>
      <x:c r="J273" s="305" t="str">
        <x:v>Treasury/debt register, ERP, trustee correspondence and stock-exchange portal</x:v>
      </x:c>
      <x:c r="K273" s="305" t="str">
        <x:v>Treasury or Finance Head / Company Secretary</x:v>
      </x:c>
      <x:c r="L273" s="305" t="str">
        <x:v>Applicable SEBI source, LODR preservation policy where in scope, Common Corporate Core retention schedule and litigation hold; apply the longest controlling period.</x:v>
      </x:c>
      <x:c r="M273" s="305" t="str">
        <x:v>Verify source system, date/time, preparer, approver, completeness, version, linkage to the population and external acknowledgement where applicable.</x:v>
      </x:c>
      <x:c r="N273" s="305" t="str">
        <x:v>Confidential until authorised disclosure; retain access trail</x:v>
      </x:c>
      <x:c r="O273" s="305" t="str">
        <x:v>https://www.sebi.gov.in/legal/master-circulars/jul-2025/master-circular-for-listing-obligations-and-disclosure-requirements-for-non-convertible-securities-securitized-debt-instruments-and-or-commercial-paper_95230.html</x:v>
      </x:c>
      <x:c r="P273" s="305" t="str">
        <x:f>IF(COUNTIF('P3 Audit Procedures'!$A$5:$A$176,B273)=1,"YES","NO")</x:f>
        <x:v>YES</x:v>
      </x:c>
      <x:c r="Q273" s="305" t="str">
        <x:f>IF(COUNTIF('P2 Atomic Provisions'!$A$5:$A$176,C273)=1,"YES","NO")</x:f>
        <x:v>YES</x:v>
      </x:c>
      <x:c r="R273" s="305" t="str">
        <x:f>IF(COUNTIF($A$5:$A$348,A273)&gt;1,"DUPLICATE","")</x:f>
      </x:c>
      <x:c r="S273" s="305" t="str">
        <x:v>REQUIRED — NOT COLLECTED</x:v>
      </x:c>
    </x:row>
    <x:row r="274" ht="50" customHeight="1">
      <x:c r="A274" s="305" t="str">
        <x:v>CAP-LAW090|Reg. 51|AP01|E02</x:v>
      </x:c>
      <x:c r="B274" s="305" t="str">
        <x:v>CAP-LAW090|Reg. 51|AP01</x:v>
      </x:c>
      <x:c r="C274" s="305" t="str">
        <x:v>CAP-LAW090|Reg. 51</x:v>
      </x:c>
      <x:c r="D274" s="305" t="str">
        <x:v>CAP-LAW090</x:v>
      </x:c>
      <x:c r="E274" s="305" t="str">
        <x:v>Reg. 51</x:v>
      </x:c>
      <x:c r="F274" s="305" t="str">
        <x:v>Operating performance / outcome</x:v>
      </x:c>
      <x:c r="G274" s="305" t="str">
        <x:v>Exchange/trustee submissions, rating and security-cover certificates, payment and bank reconciliations, covenant reports, notices and acknowledgements; demonstrate complete and timely performance of: Operate event escalation and exchange filing.</x:v>
      </x:c>
      <x:c r="H274" s="305" t="str">
        <x:v>Population reference; period/trigger; source inputs; approvals; timestamps; calculations where relevant; filed/delivered output; acknowledgement; exception and closure linkage.</x:v>
      </x:c>
      <x:c r="I274" s="305" t="str">
        <x:v>Promptly within current prescribed deadline</x:v>
      </x:c>
      <x:c r="J274" s="305" t="str">
        <x:v>Treasury/debt register, ERP, trustee correspondence and stock-exchange portal</x:v>
      </x:c>
      <x:c r="K274" s="305" t="str">
        <x:v>Treasury or Finance Head / Company Secretary</x:v>
      </x:c>
      <x:c r="L274" s="305" t="str">
        <x:v>Applicable SEBI source, LODR preservation policy where in scope, Common Corporate Core retention schedule and litigation hold; apply the longest controlling period.</x:v>
      </x:c>
      <x:c r="M274" s="305" t="str">
        <x:v>Verify source system, date/time, preparer, approver, completeness, version, linkage to the population and external acknowledgement where applicable.</x:v>
      </x:c>
      <x:c r="N274" s="305" t="str">
        <x:v>Confidential until authorised disclosure; retain access trail</x:v>
      </x:c>
      <x:c r="O274" s="305" t="str">
        <x:v>https://www.sebi.gov.in/legal/master-circulars/jul-2025/master-circular-for-listing-obligations-and-disclosure-requirements-for-non-convertible-securities-securitized-debt-instruments-and-or-commercial-paper_95230.html</x:v>
      </x:c>
      <x:c r="P274" s="305" t="str">
        <x:f>IF(COUNTIF('P3 Audit Procedures'!$A$5:$A$176,B274)=1,"YES","NO")</x:f>
        <x:v>YES</x:v>
      </x:c>
      <x:c r="Q274" s="305" t="str">
        <x:f>IF(COUNTIF('P2 Atomic Provisions'!$A$5:$A$176,C274)=1,"YES","NO")</x:f>
        <x:v>YES</x:v>
      </x:c>
      <x:c r="R274" s="305" t="str">
        <x:f>IF(COUNTIF($A$5:$A$348,A274)&gt;1,"DUPLICATE","")</x:f>
      </x:c>
      <x:c r="S274" s="305" t="str">
        <x:v>REQUIRED — NOT COLLECTED</x:v>
      </x:c>
    </x:row>
    <x:row r="275" ht="50" customHeight="1">
      <x:c r="A275" s="305" t="str">
        <x:v>CAP-LAW090|Reg. 52(1)-(2)|AP01|E01</x:v>
      </x:c>
      <x:c r="B275" s="305" t="str">
        <x:v>CAP-LAW090|Reg. 52(1)-(2)|AP01</x:v>
      </x:c>
      <x:c r="C275" s="305" t="str">
        <x:v>CAP-LAW090|Reg. 52(1)-(2)</x:v>
      </x:c>
      <x:c r="D275" s="305" t="str">
        <x:v>CAP-LAW090</x:v>
      </x:c>
      <x:c r="E275" s="305" t="str">
        <x:v>Reg. 52(1)-(2)</x:v>
      </x:c>
      <x:c r="F275" s="305" t="str">
        <x:v>Control design / applicability</x:v>
      </x:c>
      <x:c r="G275" s="305" t="str">
        <x:v>Instrument terms, trust/security documents, covenant and payment calendar, disclosure checklist and issuer/trustee responsibility matrix; include evidence that the gate, duty holder, threshold/exemption and timing were assessed for this atomic requirement.</x:v>
      </x:c>
      <x:c r="H275" s="305" t="str">
        <x:v>Current approved artefact; named owner and reviewer; effective date/version; explicit coverage of CAP-LAW090 Reg. 52(1)-(2); documented gate and exception route.</x:v>
      </x:c>
      <x:c r="I275" s="305" t="str">
        <x:v>Quarterly/annual as prescribed</x:v>
      </x:c>
      <x:c r="J275" s="305" t="str">
        <x:v>Treasury/debt register, ERP, trustee correspondence and stock-exchange portal</x:v>
      </x:c>
      <x:c r="K275" s="305" t="str">
        <x:v>Treasury or Finance Head / Company Secretary</x:v>
      </x:c>
      <x:c r="L275" s="305" t="str">
        <x:v>Applicable SEBI source, LODR preservation policy where in scope, Common Corporate Core retention schedule and litigation hold; apply the longest controlling period.</x:v>
      </x:c>
      <x:c r="M275" s="305" t="str">
        <x:v>Verify source system, date/time, preparer, approver, completeness, version, linkage to the population and external acknowledgement where applicable.</x:v>
      </x:c>
      <x:c r="N275" s="305" t="str">
        <x:v>Confidential until authorised disclosure; retain access trail</x:v>
      </x:c>
      <x:c r="O275" s="305" t="str">
        <x:v>https://www.sebi.gov.in/legal/master-circulars/jul-2025/master-circular-for-listing-obligations-and-disclosure-requirements-for-non-convertible-securities-securitized-debt-instruments-and-or-commercial-paper_95230.html</x:v>
      </x:c>
      <x:c r="P275" s="305" t="str">
        <x:f>IF(COUNTIF('P3 Audit Procedures'!$A$5:$A$176,B275)=1,"YES","NO")</x:f>
        <x:v>YES</x:v>
      </x:c>
      <x:c r="Q275" s="305" t="str">
        <x:f>IF(COUNTIF('P2 Atomic Provisions'!$A$5:$A$176,C275)=1,"YES","NO")</x:f>
        <x:v>YES</x:v>
      </x:c>
      <x:c r="R275" s="305" t="str">
        <x:f>IF(COUNTIF($A$5:$A$348,A275)&gt;1,"DUPLICATE","")</x:f>
      </x:c>
      <x:c r="S275" s="305" t="str">
        <x:v>REQUIRED — NOT COLLECTED</x:v>
      </x:c>
    </x:row>
    <x:row r="276" ht="50" customHeight="1">
      <x:c r="A276" s="305" t="str">
        <x:v>CAP-LAW090|Reg. 52(1)-(2)|AP01|E02</x:v>
      </x:c>
      <x:c r="B276" s="305" t="str">
        <x:v>CAP-LAW090|Reg. 52(1)-(2)|AP01</x:v>
      </x:c>
      <x:c r="C276" s="305" t="str">
        <x:v>CAP-LAW090|Reg. 52(1)-(2)</x:v>
      </x:c>
      <x:c r="D276" s="305" t="str">
        <x:v>CAP-LAW090</x:v>
      </x:c>
      <x:c r="E276" s="305" t="str">
        <x:v>Reg. 52(1)-(2)</x:v>
      </x:c>
      <x:c r="F276" s="305" t="str">
        <x:v>Operating performance / outcome</x:v>
      </x:c>
      <x:c r="G276" s="305" t="str">
        <x:v>Exchange/trustee submissions, rating and security-cover certificates, payment and bank reconciliations, covenant reports, notices and acknowledgements; demonstrate complete and timely performance of: Complete close, board approval, auditor review and exchange filing.</x:v>
      </x:c>
      <x:c r="H276" s="305" t="str">
        <x:v>Population reference; period/trigger; source inputs; approvals; timestamps; calculations where relevant; filed/delivered output; acknowledgement; exception and closure linkage.</x:v>
      </x:c>
      <x:c r="I276" s="305" t="str">
        <x:v>Quarterly/annual as prescribed</x:v>
      </x:c>
      <x:c r="J276" s="305" t="str">
        <x:v>Treasury/debt register, ERP, trustee correspondence and stock-exchange portal</x:v>
      </x:c>
      <x:c r="K276" s="305" t="str">
        <x:v>Treasury or Finance Head / Company Secretary</x:v>
      </x:c>
      <x:c r="L276" s="305" t="str">
        <x:v>Applicable SEBI source, LODR preservation policy where in scope, Common Corporate Core retention schedule and litigation hold; apply the longest controlling period.</x:v>
      </x:c>
      <x:c r="M276" s="305" t="str">
        <x:v>Verify source system, date/time, preparer, approver, completeness, version, linkage to the population and external acknowledgement where applicable.</x:v>
      </x:c>
      <x:c r="N276" s="305" t="str">
        <x:v>Confidential until authorised disclosure; retain access trail</x:v>
      </x:c>
      <x:c r="O276" s="305" t="str">
        <x:v>https://www.sebi.gov.in/legal/master-circulars/jul-2025/master-circular-for-listing-obligations-and-disclosure-requirements-for-non-convertible-securities-securitized-debt-instruments-and-or-commercial-paper_95230.html</x:v>
      </x:c>
      <x:c r="P276" s="305" t="str">
        <x:f>IF(COUNTIF('P3 Audit Procedures'!$A$5:$A$176,B276)=1,"YES","NO")</x:f>
        <x:v>YES</x:v>
      </x:c>
      <x:c r="Q276" s="305" t="str">
        <x:f>IF(COUNTIF('P2 Atomic Provisions'!$A$5:$A$176,C276)=1,"YES","NO")</x:f>
        <x:v>YES</x:v>
      </x:c>
      <x:c r="R276" s="305" t="str">
        <x:f>IF(COUNTIF($A$5:$A$348,A276)&gt;1,"DUPLICATE","")</x:f>
      </x:c>
      <x:c r="S276" s="305" t="str">
        <x:v>REQUIRED — NOT COLLECTED</x:v>
      </x:c>
    </x:row>
    <x:row r="277" ht="50" customHeight="1">
      <x:c r="A277" s="305" t="str">
        <x:v>CAP-LAW090|Reg. 52 delay notice|AP01|E01</x:v>
      </x:c>
      <x:c r="B277" s="305" t="str">
        <x:v>CAP-LAW090|Reg. 52 delay notice|AP01</x:v>
      </x:c>
      <x:c r="C277" s="305" t="str">
        <x:v>CAP-LAW090|Reg. 52 delay notice</x:v>
      </x:c>
      <x:c r="D277" s="305" t="str">
        <x:v>CAP-LAW090</x:v>
      </x:c>
      <x:c r="E277" s="305" t="str">
        <x:v>Reg. 52 delay notice</x:v>
      </x:c>
      <x:c r="F277" s="305" t="str">
        <x:v>Control design / applicability</x:v>
      </x:c>
      <x:c r="G277" s="305" t="str">
        <x:v>Instrument terms, trust/security documents, covenant and payment calendar, disclosure checklist and issuer/trustee responsibility matrix; include evidence that the gate, duty holder, threshold/exemption and timing were assessed for this atomic requirement.</x:v>
      </x:c>
      <x:c r="H277" s="305" t="str">
        <x:v>Current approved artefact; named owner and reviewer; effective date/version; explicit coverage of CAP-LAW090 Reg. 52 delay notice; documented gate and exception route.</x:v>
      </x:c>
      <x:c r="I277" s="305" t="str">
        <x:v>Within one working day of due date/decision as applicable</x:v>
      </x:c>
      <x:c r="J277" s="305" t="str">
        <x:v>Treasury/debt register, ERP, trustee correspondence and stock-exchange portal</x:v>
      </x:c>
      <x:c r="K277" s="305" t="str">
        <x:v>Treasury or Finance Head / Company Secretary</x:v>
      </x:c>
      <x:c r="L277" s="305" t="str">
        <x:v>Applicable SEBI source, LODR preservation policy where in scope, Common Corporate Core retention schedule and litigation hold; apply the longest controlling period.</x:v>
      </x:c>
      <x:c r="M277" s="305" t="str">
        <x:v>Verify source system, date/time, preparer, approver, completeness, version, linkage to the population and external acknowledgement where applicable.</x:v>
      </x:c>
      <x:c r="N277" s="305" t="str">
        <x:v>Confidential until authorised disclosure; retain access trail</x:v>
      </x:c>
      <x:c r="O277" s="305" t="str">
        <x:v>https://www.sebi.gov.in/legal/master-circulars/jul-2025/master-circular-for-listing-obligations-and-disclosure-requirements-for-non-convertible-securities-securitized-debt-instruments-and-or-commercial-paper_95230.html</x:v>
      </x:c>
      <x:c r="P277" s="305" t="str">
        <x:f>IF(COUNTIF('P3 Audit Procedures'!$A$5:$A$176,B277)=1,"YES","NO")</x:f>
        <x:v>YES</x:v>
      </x:c>
      <x:c r="Q277" s="305" t="str">
        <x:f>IF(COUNTIF('P2 Atomic Provisions'!$A$5:$A$176,C277)=1,"YES","NO")</x:f>
        <x:v>YES</x:v>
      </x:c>
      <x:c r="R277" s="305" t="str">
        <x:f>IF(COUNTIF($A$5:$A$348,A277)&gt;1,"DUPLICATE","")</x:f>
      </x:c>
      <x:c r="S277" s="305" t="str">
        <x:v>REQUIRED — NOT COLLECTED</x:v>
      </x:c>
    </x:row>
    <x:row r="278" ht="50" customHeight="1">
      <x:c r="A278" s="305" t="str">
        <x:v>CAP-LAW090|Reg. 52 delay notice|AP01|E02</x:v>
      </x:c>
      <x:c r="B278" s="305" t="str">
        <x:v>CAP-LAW090|Reg. 52 delay notice|AP01</x:v>
      </x:c>
      <x:c r="C278" s="305" t="str">
        <x:v>CAP-LAW090|Reg. 52 delay notice</x:v>
      </x:c>
      <x:c r="D278" s="305" t="str">
        <x:v>CAP-LAW090</x:v>
      </x:c>
      <x:c r="E278" s="305" t="str">
        <x:v>Reg. 52 delay notice</x:v>
      </x:c>
      <x:c r="F278" s="305" t="str">
        <x:v>Operating performance / outcome</x:v>
      </x:c>
      <x:c r="G278" s="305" t="str">
        <x:v>Exchange/trustee submissions, rating and security-cover certificates, payment and bank reconciliations, covenant reports, notices and acknowledgements; demonstrate complete and timely performance of: Escalate expected delay and file reason notice.</x:v>
      </x:c>
      <x:c r="H278" s="305" t="str">
        <x:v>Population reference; period/trigger; source inputs; approvals; timestamps; calculations where relevant; filed/delivered output; acknowledgement; exception and closure linkage.</x:v>
      </x:c>
      <x:c r="I278" s="305" t="str">
        <x:v>Within one working day of due date/decision as applicable</x:v>
      </x:c>
      <x:c r="J278" s="305" t="str">
        <x:v>Treasury/debt register, ERP, trustee correspondence and stock-exchange portal</x:v>
      </x:c>
      <x:c r="K278" s="305" t="str">
        <x:v>Treasury or Finance Head / Company Secretary</x:v>
      </x:c>
      <x:c r="L278" s="305" t="str">
        <x:v>Applicable SEBI source, LODR preservation policy where in scope, Common Corporate Core retention schedule and litigation hold; apply the longest controlling period.</x:v>
      </x:c>
      <x:c r="M278" s="305" t="str">
        <x:v>Verify source system, date/time, preparer, approver, completeness, version, linkage to the population and external acknowledgement where applicable.</x:v>
      </x:c>
      <x:c r="N278" s="305" t="str">
        <x:v>Confidential until authorised disclosure; retain access trail</x:v>
      </x:c>
      <x:c r="O278" s="305" t="str">
        <x:v>https://www.sebi.gov.in/legal/master-circulars/jul-2025/master-circular-for-listing-obligations-and-disclosure-requirements-for-non-convertible-securities-securitized-debt-instruments-and-or-commercial-paper_95230.html</x:v>
      </x:c>
      <x:c r="P278" s="305" t="str">
        <x:f>IF(COUNTIF('P3 Audit Procedures'!$A$5:$A$176,B278)=1,"YES","NO")</x:f>
        <x:v>YES</x:v>
      </x:c>
      <x:c r="Q278" s="305" t="str">
        <x:f>IF(COUNTIF('P2 Atomic Provisions'!$A$5:$A$176,C278)=1,"YES","NO")</x:f>
        <x:v>YES</x:v>
      </x:c>
      <x:c r="R278" s="305" t="str">
        <x:f>IF(COUNTIF($A$5:$A$348,A278)&gt;1,"DUPLICATE","")</x:f>
      </x:c>
      <x:c r="S278" s="305" t="str">
        <x:v>REQUIRED — NOT COLLECTED</x:v>
      </x:c>
    </x:row>
    <x:row r="279" ht="50" customHeight="1">
      <x:c r="A279" s="305" t="str">
        <x:v>CAP-LAW090|Reg. 52 use-of-proceeds statements|AP01|E01</x:v>
      </x:c>
      <x:c r="B279" s="305" t="str">
        <x:v>CAP-LAW090|Reg. 52 use-of-proceeds statements|AP01</x:v>
      </x:c>
      <x:c r="C279" s="305" t="str">
        <x:v>CAP-LAW090|Reg. 52 use-of-proceeds statements</x:v>
      </x:c>
      <x:c r="D279" s="305" t="str">
        <x:v>CAP-LAW090</x:v>
      </x:c>
      <x:c r="E279" s="305" t="str">
        <x:v>Reg. 52 use-of-proceeds statements</x:v>
      </x:c>
      <x:c r="F279" s="305" t="str">
        <x:v>Control design / applicability</x:v>
      </x:c>
      <x:c r="G279" s="305" t="str">
        <x:v>Approved reporting policy, close/calendar checklist, source-data ownership, review controls and disclosure taxonomy; include evidence that the gate, duty holder, threshold/exemption and timing were assessed for this atomic requirement.</x:v>
      </x:c>
      <x:c r="H279" s="305" t="str">
        <x:v>Current approved artefact; named owner and reviewer; effective date/version; explicit coverage of CAP-LAW090 Reg. 52 use-of-proceeds statements; documented gate and exception route.</x:v>
      </x:c>
      <x:c r="I279" s="305" t="str">
        <x:v>Periodic until full utilisation as prescribed</x:v>
      </x:c>
      <x:c r="J279" s="305" t="str">
        <x:v>ERP/consolidation or sustainability-reporting system, board portal and stock-exchange portal</x:v>
      </x:c>
      <x:c r="K279" s="305" t="str">
        <x:v>CFO / Company Secretary / Reporting Owner</x:v>
      </x:c>
      <x:c r="L279" s="305" t="str">
        <x:v>Applicable SEBI source, LODR preservation policy where in scope, Common Corporate Core retention schedule and litigation hold; apply the longest controlling period.</x:v>
      </x:c>
      <x:c r="M279" s="305" t="str">
        <x:v>Verify source system, date/time, preparer, approver, completeness, version, linkage to the population and external acknowledgement where applicable.</x:v>
      </x:c>
      <x:c r="N279" s="305" t="str">
        <x:v>Internal controlled record; public only after authorised filing/publication</x:v>
      </x:c>
      <x:c r="O279" s="305" t="str">
        <x:v>https://www.sebi.gov.in/legal/master-circulars/jul-2025/master-circular-for-listing-obligations-and-disclosure-requirements-for-non-convertible-securities-securitized-debt-instruments-and-or-commercial-paper_95230.html</x:v>
      </x:c>
      <x:c r="P279" s="305" t="str">
        <x:f>IF(COUNTIF('P3 Audit Procedures'!$A$5:$A$176,B279)=1,"YES","NO")</x:f>
        <x:v>YES</x:v>
      </x:c>
      <x:c r="Q279" s="305" t="str">
        <x:f>IF(COUNTIF('P2 Atomic Provisions'!$A$5:$A$176,C279)=1,"YES","NO")</x:f>
        <x:v>YES</x:v>
      </x:c>
      <x:c r="R279" s="305" t="str">
        <x:f>IF(COUNTIF($A$5:$A$348,A279)&gt;1,"DUPLICATE","")</x:f>
      </x:c>
      <x:c r="S279" s="305" t="str">
        <x:v>REQUIRED — NOT COLLECTED</x:v>
      </x:c>
    </x:row>
    <x:row r="280" ht="50" customHeight="1">
      <x:c r="A280" s="305" t="str">
        <x:v>CAP-LAW090|Reg. 52 use-of-proceeds statements|AP01|E02</x:v>
      </x:c>
      <x:c r="B280" s="305" t="str">
        <x:v>CAP-LAW090|Reg. 52 use-of-proceeds statements|AP01</x:v>
      </x:c>
      <x:c r="C280" s="305" t="str">
        <x:v>CAP-LAW090|Reg. 52 use-of-proceeds statements</x:v>
      </x:c>
      <x:c r="D280" s="305" t="str">
        <x:v>CAP-LAW090</x:v>
      </x:c>
      <x:c r="E280" s="305" t="str">
        <x:v>Reg. 52 use-of-proceeds statements</x:v>
      </x:c>
      <x:c r="F280" s="305" t="str">
        <x:v>Operating performance / outcome</x:v>
      </x:c>
      <x:c r="G280" s="305" t="str">
        <x:v>Source schedules, reconciliations, certifications, committee/board papers, final report, filing acknowledgement and publication evidence; demonstrate complete and timely performance of: Reconcile proceeds and file required statements.</x:v>
      </x:c>
      <x:c r="H280" s="305" t="str">
        <x:v>Population reference; period/trigger; source inputs; approvals; timestamps; calculations where relevant; filed/delivered output; acknowledgement; exception and closure linkage.</x:v>
      </x:c>
      <x:c r="I280" s="305" t="str">
        <x:v>Periodic until full utilisation as prescribed</x:v>
      </x:c>
      <x:c r="J280" s="305" t="str">
        <x:v>ERP/consolidation or sustainability-reporting system, board portal and stock-exchange portal</x:v>
      </x:c>
      <x:c r="K280" s="305" t="str">
        <x:v>CFO / Company Secretary / Reporting Owner</x:v>
      </x:c>
      <x:c r="L280" s="305" t="str">
        <x:v>Applicable SEBI source, LODR preservation policy where in scope, Common Corporate Core retention schedule and litigation hold; apply the longest controlling period.</x:v>
      </x:c>
      <x:c r="M280" s="305" t="str">
        <x:v>Verify source system, date/time, preparer, approver, completeness, version, linkage to the population and external acknowledgement where applicable.</x:v>
      </x:c>
      <x:c r="N280" s="305" t="str">
        <x:v>Internal controlled record; public only after authorised filing/publication</x:v>
      </x:c>
      <x:c r="O280" s="305" t="str">
        <x:v>https://www.sebi.gov.in/legal/master-circulars/jul-2025/master-circular-for-listing-obligations-and-disclosure-requirements-for-non-convertible-securities-securitized-debt-instruments-and-or-commercial-paper_95230.html</x:v>
      </x:c>
      <x:c r="P280" s="305" t="str">
        <x:f>IF(COUNTIF('P3 Audit Procedures'!$A$5:$A$176,B280)=1,"YES","NO")</x:f>
        <x:v>YES</x:v>
      </x:c>
      <x:c r="Q280" s="305" t="str">
        <x:f>IF(COUNTIF('P2 Atomic Provisions'!$A$5:$A$176,C280)=1,"YES","NO")</x:f>
        <x:v>YES</x:v>
      </x:c>
      <x:c r="R280" s="305" t="str">
        <x:f>IF(COUNTIF($A$5:$A$348,A280)&gt;1,"DUPLICATE","")</x:f>
      </x:c>
      <x:c r="S280" s="305" t="str">
        <x:v>REQUIRED — NOT COLLECTED</x:v>
      </x:c>
    </x:row>
    <x:row r="281" ht="50" customHeight="1">
      <x:c r="A281" s="305" t="str">
        <x:v>CAP-LAW090|Reg. 53|AP01|E01</x:v>
      </x:c>
      <x:c r="B281" s="305" t="str">
        <x:v>CAP-LAW090|Reg. 53|AP01</x:v>
      </x:c>
      <x:c r="C281" s="305" t="str">
        <x:v>CAP-LAW090|Reg. 53</x:v>
      </x:c>
      <x:c r="D281" s="305" t="str">
        <x:v>CAP-LAW090</x:v>
      </x:c>
      <x:c r="E281" s="305" t="str">
        <x:v>Reg. 53</x:v>
      </x:c>
      <x:c r="F281" s="305" t="str">
        <x:v>Control design / applicability</x:v>
      </x:c>
      <x:c r="G281" s="305" t="str">
        <x:v>Instrument terms, trust/security documents, covenant and payment calendar, disclosure checklist and issuer/trustee responsibility matrix; include evidence that the gate, duty holder, threshold/exemption and timing were assessed for this atomic requirement.</x:v>
      </x:c>
      <x:c r="H281" s="305" t="str">
        <x:v>Current approved artefact; named owner and reviewer; effective date/version; explicit coverage of CAP-LAW090 Reg. 53; documented gate and exception route.</x:v>
      </x:c>
      <x:c r="I281" s="305" t="str">
        <x:v>Annual</x:v>
      </x:c>
      <x:c r="J281" s="305" t="str">
        <x:v>Treasury/debt register, ERP, trustee correspondence and stock-exchange portal</x:v>
      </x:c>
      <x:c r="K281" s="305" t="str">
        <x:v>Treasury or Finance Head / Company Secretary</x:v>
      </x:c>
      <x:c r="L281" s="305" t="str">
        <x:v>Applicable SEBI source, LODR preservation policy where in scope, Common Corporate Core retention schedule and litigation hold; apply the longest controlling period.</x:v>
      </x:c>
      <x:c r="M281" s="305" t="str">
        <x:v>Verify source system, date/time, preparer, approver, completeness, version, linkage to the population and external acknowledgement where applicable.</x:v>
      </x:c>
      <x:c r="N281" s="305" t="str">
        <x:v>Confidential until authorised disclosure; retain access trail</x:v>
      </x:c>
      <x:c r="O281" s="305" t="str">
        <x:v>https://www.sebi.gov.in/legal/master-circulars/jul-2025/master-circular-for-listing-obligations-and-disclosure-requirements-for-non-convertible-securities-securitized-debt-instruments-and-or-commercial-paper_95230.html</x:v>
      </x:c>
      <x:c r="P281" s="305" t="str">
        <x:f>IF(COUNTIF('P3 Audit Procedures'!$A$5:$A$176,B281)=1,"YES","NO")</x:f>
        <x:v>YES</x:v>
      </x:c>
      <x:c r="Q281" s="305" t="str">
        <x:f>IF(COUNTIF('P2 Atomic Provisions'!$A$5:$A$176,C281)=1,"YES","NO")</x:f>
        <x:v>YES</x:v>
      </x:c>
      <x:c r="R281" s="305" t="str">
        <x:f>IF(COUNTIF($A$5:$A$348,A281)&gt;1,"DUPLICATE","")</x:f>
      </x:c>
      <x:c r="S281" s="305" t="str">
        <x:v>REQUIRED — NOT COLLECTED</x:v>
      </x:c>
    </x:row>
    <x:row r="282" ht="50" customHeight="1">
      <x:c r="A282" s="305" t="str">
        <x:v>CAP-LAW090|Reg. 53|AP01|E02</x:v>
      </x:c>
      <x:c r="B282" s="305" t="str">
        <x:v>CAP-LAW090|Reg. 53|AP01</x:v>
      </x:c>
      <x:c r="C282" s="305" t="str">
        <x:v>CAP-LAW090|Reg. 53</x:v>
      </x:c>
      <x:c r="D282" s="305" t="str">
        <x:v>CAP-LAW090</x:v>
      </x:c>
      <x:c r="E282" s="305" t="str">
        <x:v>Reg. 53</x:v>
      </x:c>
      <x:c r="F282" s="305" t="str">
        <x:v>Operating performance / outcome</x:v>
      </x:c>
      <x:c r="G282" s="305" t="str">
        <x:v>Exchange/trustee submissions, rating and security-cover certificates, payment and bank reconciliations, covenant reports, notices and acknowledgements; demonstrate complete and timely performance of: Include debt/security/trustee information and file/publish.</x:v>
      </x:c>
      <x:c r="H282" s="305" t="str">
        <x:v>Population reference; period/trigger; source inputs; approvals; timestamps; calculations where relevant; filed/delivered output; acknowledgement; exception and closure linkage.</x:v>
      </x:c>
      <x:c r="I282" s="305" t="str">
        <x:v>Annual</x:v>
      </x:c>
      <x:c r="J282" s="305" t="str">
        <x:v>Treasury/debt register, ERP, trustee correspondence and stock-exchange portal</x:v>
      </x:c>
      <x:c r="K282" s="305" t="str">
        <x:v>Treasury or Finance Head / Company Secretary</x:v>
      </x:c>
      <x:c r="L282" s="305" t="str">
        <x:v>Applicable SEBI source, LODR preservation policy where in scope, Common Corporate Core retention schedule and litigation hold; apply the longest controlling period.</x:v>
      </x:c>
      <x:c r="M282" s="305" t="str">
        <x:v>Verify source system, date/time, preparer, approver, completeness, version, linkage to the population and external acknowledgement where applicable.</x:v>
      </x:c>
      <x:c r="N282" s="305" t="str">
        <x:v>Confidential until authorised disclosure; retain access trail</x:v>
      </x:c>
      <x:c r="O282" s="305" t="str">
        <x:v>https://www.sebi.gov.in/legal/master-circulars/jul-2025/master-circular-for-listing-obligations-and-disclosure-requirements-for-non-convertible-securities-securitized-debt-instruments-and-or-commercial-paper_95230.html</x:v>
      </x:c>
      <x:c r="P282" s="305" t="str">
        <x:f>IF(COUNTIF('P3 Audit Procedures'!$A$5:$A$176,B282)=1,"YES","NO")</x:f>
        <x:v>YES</x:v>
      </x:c>
      <x:c r="Q282" s="305" t="str">
        <x:f>IF(COUNTIF('P2 Atomic Provisions'!$A$5:$A$176,C282)=1,"YES","NO")</x:f>
        <x:v>YES</x:v>
      </x:c>
      <x:c r="R282" s="305" t="str">
        <x:f>IF(COUNTIF($A$5:$A$348,A282)&gt;1,"DUPLICATE","")</x:f>
      </x:c>
      <x:c r="S282" s="305" t="str">
        <x:v>REQUIRED — NOT COLLECTED</x:v>
      </x:c>
    </x:row>
    <x:row r="283" ht="50" customHeight="1">
      <x:c r="A283" s="305" t="str">
        <x:v>CAP-LAW090|Reg. 54|AP01|E01</x:v>
      </x:c>
      <x:c r="B283" s="305" t="str">
        <x:v>CAP-LAW090|Reg. 54|AP01</x:v>
      </x:c>
      <x:c r="C283" s="305" t="str">
        <x:v>CAP-LAW090|Reg. 54</x:v>
      </x:c>
      <x:c r="D283" s="305" t="str">
        <x:v>CAP-LAW090</x:v>
      </x:c>
      <x:c r="E283" s="305" t="str">
        <x:v>Reg. 54</x:v>
      </x:c>
      <x:c r="F283" s="305" t="str">
        <x:v>Control design / applicability</x:v>
      </x:c>
      <x:c r="G283" s="305" t="str">
        <x:v>Instrument terms, trust/security documents, covenant and payment calendar, disclosure checklist and issuer/trustee responsibility matrix; include evidence that the gate, duty holder, threshold/exemption and timing were assessed for this atomic requirement.</x:v>
      </x:c>
      <x:c r="H283" s="305" t="str">
        <x:v>Current approved artefact; named owner and reviewer; effective date/version; explicit coverage of CAP-LAW090 Reg. 54; documented gate and exception route.</x:v>
      </x:c>
      <x:c r="I283" s="305" t="str">
        <x:v>Continuous; periodic reporting</x:v>
      </x:c>
      <x:c r="J283" s="305" t="str">
        <x:v>Treasury/debt register, ERP, trustee correspondence and stock-exchange portal</x:v>
      </x:c>
      <x:c r="K283" s="305" t="str">
        <x:v>Treasury or Finance Head / Company Secretary</x:v>
      </x:c>
      <x:c r="L283" s="305" t="str">
        <x:v>Applicable SEBI source, LODR preservation policy where in scope, Common Corporate Core retention schedule and litigation hold; apply the longest controlling period.</x:v>
      </x:c>
      <x:c r="M283" s="305" t="str">
        <x:v>Verify source system, date/time, preparer, approver, completeness, version, linkage to the population and external acknowledgement where applicable.</x:v>
      </x:c>
      <x:c r="N283" s="305" t="str">
        <x:v>Confidential until authorised disclosure; retain access trail</x:v>
      </x:c>
      <x:c r="O283" s="305" t="str">
        <x:v>https://www.sebi.gov.in/legal/master-circulars/jul-2025/master-circular-for-listing-obligations-and-disclosure-requirements-for-non-convertible-securities-securitized-debt-instruments-and-or-commercial-paper_95230.html</x:v>
      </x:c>
      <x:c r="P283" s="305" t="str">
        <x:f>IF(COUNTIF('P3 Audit Procedures'!$A$5:$A$176,B283)=1,"YES","NO")</x:f>
        <x:v>YES</x:v>
      </x:c>
      <x:c r="Q283" s="305" t="str">
        <x:f>IF(COUNTIF('P2 Atomic Provisions'!$A$5:$A$176,C283)=1,"YES","NO")</x:f>
        <x:v>YES</x:v>
      </x:c>
      <x:c r="R283" s="305" t="str">
        <x:f>IF(COUNTIF($A$5:$A$348,A283)&gt;1,"DUPLICATE","")</x:f>
      </x:c>
      <x:c r="S283" s="305" t="str">
        <x:v>REQUIRED — NOT COLLECTED</x:v>
      </x:c>
    </x:row>
    <x:row r="284" ht="50" customHeight="1">
      <x:c r="A284" s="305" t="str">
        <x:v>CAP-LAW090|Reg. 54|AP01|E02</x:v>
      </x:c>
      <x:c r="B284" s="305" t="str">
        <x:v>CAP-LAW090|Reg. 54|AP01</x:v>
      </x:c>
      <x:c r="C284" s="305" t="str">
        <x:v>CAP-LAW090|Reg. 54</x:v>
      </x:c>
      <x:c r="D284" s="305" t="str">
        <x:v>CAP-LAW090</x:v>
      </x:c>
      <x:c r="E284" s="305" t="str">
        <x:v>Reg. 54</x:v>
      </x:c>
      <x:c r="F284" s="305" t="str">
        <x:v>Operating performance / outcome</x:v>
      </x:c>
      <x:c r="G284" s="305" t="str">
        <x:v>Exchange/trustee submissions, rating and security-cover certificates, payment and bank reconciliations, covenant reports, notices and acknowledgements; demonstrate complete and timely performance of: Monitor cover, obtain certificate and file disclosures.</x:v>
      </x:c>
      <x:c r="H284" s="305" t="str">
        <x:v>Population reference; period/trigger; source inputs; approvals; timestamps; calculations where relevant; filed/delivered output; acknowledgement; exception and closure linkage.</x:v>
      </x:c>
      <x:c r="I284" s="305" t="str">
        <x:v>Continuous; periodic reporting</x:v>
      </x:c>
      <x:c r="J284" s="305" t="str">
        <x:v>Treasury/debt register, ERP, trustee correspondence and stock-exchange portal</x:v>
      </x:c>
      <x:c r="K284" s="305" t="str">
        <x:v>Treasury or Finance Head / Company Secretary</x:v>
      </x:c>
      <x:c r="L284" s="305" t="str">
        <x:v>Applicable SEBI source, LODR preservation policy where in scope, Common Corporate Core retention schedule and litigation hold; apply the longest controlling period.</x:v>
      </x:c>
      <x:c r="M284" s="305" t="str">
        <x:v>Verify source system, date/time, preparer, approver, completeness, version, linkage to the population and external acknowledgement where applicable.</x:v>
      </x:c>
      <x:c r="N284" s="305" t="str">
        <x:v>Confidential until authorised disclosure; retain access trail</x:v>
      </x:c>
      <x:c r="O284" s="305" t="str">
        <x:v>https://www.sebi.gov.in/legal/master-circulars/jul-2025/master-circular-for-listing-obligations-and-disclosure-requirements-for-non-convertible-securities-securitized-debt-instruments-and-or-commercial-paper_95230.html</x:v>
      </x:c>
      <x:c r="P284" s="305" t="str">
        <x:f>IF(COUNTIF('P3 Audit Procedures'!$A$5:$A$176,B284)=1,"YES","NO")</x:f>
        <x:v>YES</x:v>
      </x:c>
      <x:c r="Q284" s="305" t="str">
        <x:f>IF(COUNTIF('P2 Atomic Provisions'!$A$5:$A$176,C284)=1,"YES","NO")</x:f>
        <x:v>YES</x:v>
      </x:c>
      <x:c r="R284" s="305" t="str">
        <x:f>IF(COUNTIF($A$5:$A$348,A284)&gt;1,"DUPLICATE","")</x:f>
      </x:c>
      <x:c r="S284" s="305" t="str">
        <x:v>REQUIRED — NOT COLLECTED</x:v>
      </x:c>
    </x:row>
    <x:row r="285" ht="50" customHeight="1">
      <x:c r="A285" s="305" t="str">
        <x:v>CAP-LAW090|Reg. 55|AP01|E01</x:v>
      </x:c>
      <x:c r="B285" s="305" t="str">
        <x:v>CAP-LAW090|Reg. 55|AP01</x:v>
      </x:c>
      <x:c r="C285" s="305" t="str">
        <x:v>CAP-LAW090|Reg. 55</x:v>
      </x:c>
      <x:c r="D285" s="305" t="str">
        <x:v>CAP-LAW090</x:v>
      </x:c>
      <x:c r="E285" s="305" t="str">
        <x:v>Reg. 55</x:v>
      </x:c>
      <x:c r="F285" s="305" t="str">
        <x:v>Control design / applicability</x:v>
      </x:c>
      <x:c r="G285" s="305" t="str">
        <x:v>Instrument terms, trust/security documents, covenant and payment calendar, disclosure checklist and issuer/trustee responsibility matrix; include evidence that the gate, duty holder, threshold/exemption and timing were assessed for this atomic requirement.</x:v>
      </x:c>
      <x:c r="H285" s="305" t="str">
        <x:v>Current approved artefact; named owner and reviewer; effective date/version; explicit coverage of CAP-LAW090 Reg. 55; documented gate and exception route.</x:v>
      </x:c>
      <x:c r="I285" s="305" t="str">
        <x:v>Periodic and on change</x:v>
      </x:c>
      <x:c r="J285" s="305" t="str">
        <x:v>Treasury/debt register, ERP, trustee correspondence and stock-exchange portal</x:v>
      </x:c>
      <x:c r="K285" s="305" t="str">
        <x:v>Treasury or Finance Head / Company Secretary</x:v>
      </x:c>
      <x:c r="L285" s="305" t="str">
        <x:v>Applicable SEBI source, LODR preservation policy where in scope, Common Corporate Core retention schedule and litigation hold; apply the longest controlling period.</x:v>
      </x:c>
      <x:c r="M285" s="305" t="str">
        <x:v>Verify source system, date/time, preparer, approver, completeness, version, linkage to the population and external acknowledgement where applicable.</x:v>
      </x:c>
      <x:c r="N285" s="305" t="str">
        <x:v>Internal controlled record; public only after authorised filing/publication</x:v>
      </x:c>
      <x:c r="O285" s="305" t="str">
        <x:v>https://www.sebi.gov.in/legal/master-circulars/jul-2025/master-circular-for-listing-obligations-and-disclosure-requirements-for-non-convertible-securities-securitized-debt-instruments-and-or-commercial-paper_95230.html</x:v>
      </x:c>
      <x:c r="P285" s="305" t="str">
        <x:f>IF(COUNTIF('P3 Audit Procedures'!$A$5:$A$176,B285)=1,"YES","NO")</x:f>
        <x:v>YES</x:v>
      </x:c>
      <x:c r="Q285" s="305" t="str">
        <x:f>IF(COUNTIF('P2 Atomic Provisions'!$A$5:$A$176,C285)=1,"YES","NO")</x:f>
        <x:v>YES</x:v>
      </x:c>
      <x:c r="R285" s="305" t="str">
        <x:f>IF(COUNTIF($A$5:$A$348,A285)&gt;1,"DUPLICATE","")</x:f>
      </x:c>
      <x:c r="S285" s="305" t="str">
        <x:v>REQUIRED — NOT COLLECTED</x:v>
      </x:c>
    </x:row>
    <x:row r="286" ht="50" customHeight="1">
      <x:c r="A286" s="305" t="str">
        <x:v>CAP-LAW090|Reg. 55|AP01|E02</x:v>
      </x:c>
      <x:c r="B286" s="305" t="str">
        <x:v>CAP-LAW090|Reg. 55|AP01</x:v>
      </x:c>
      <x:c r="C286" s="305" t="str">
        <x:v>CAP-LAW090|Reg. 55</x:v>
      </x:c>
      <x:c r="D286" s="305" t="str">
        <x:v>CAP-LAW090</x:v>
      </x:c>
      <x:c r="E286" s="305" t="str">
        <x:v>Reg. 55</x:v>
      </x:c>
      <x:c r="F286" s="305" t="str">
        <x:v>Operating performance / outcome</x:v>
      </x:c>
      <x:c r="G286" s="305" t="str">
        <x:v>Exchange/trustee submissions, rating and security-cover certificates, payment and bank reconciliations, covenant reports, notices and acknowledgements; demonstrate complete and timely performance of: Maintain rating calendar and promptly disclose actions.</x:v>
      </x:c>
      <x:c r="H286" s="305" t="str">
        <x:v>Population reference; period/trigger; source inputs; approvals; timestamps; calculations where relevant; filed/delivered output; acknowledgement; exception and closure linkage.</x:v>
      </x:c>
      <x:c r="I286" s="305" t="str">
        <x:v>Periodic and on change</x:v>
      </x:c>
      <x:c r="J286" s="305" t="str">
        <x:v>Treasury/debt register, ERP, trustee correspondence and stock-exchange portal</x:v>
      </x:c>
      <x:c r="K286" s="305" t="str">
        <x:v>Treasury or Finance Head / Company Secretary</x:v>
      </x:c>
      <x:c r="L286" s="305" t="str">
        <x:v>Applicable SEBI source, LODR preservation policy where in scope, Common Corporate Core retention schedule and litigation hold; apply the longest controlling period.</x:v>
      </x:c>
      <x:c r="M286" s="305" t="str">
        <x:v>Verify source system, date/time, preparer, approver, completeness, version, linkage to the population and external acknowledgement where applicable.</x:v>
      </x:c>
      <x:c r="N286" s="305" t="str">
        <x:v>Internal controlled record; public only after authorised filing/publication</x:v>
      </x:c>
      <x:c r="O286" s="305" t="str">
        <x:v>https://www.sebi.gov.in/legal/master-circulars/jul-2025/master-circular-for-listing-obligations-and-disclosure-requirements-for-non-convertible-securities-securitized-debt-instruments-and-or-commercial-paper_95230.html</x:v>
      </x:c>
      <x:c r="P286" s="305" t="str">
        <x:f>IF(COUNTIF('P3 Audit Procedures'!$A$5:$A$176,B286)=1,"YES","NO")</x:f>
        <x:v>YES</x:v>
      </x:c>
      <x:c r="Q286" s="305" t="str">
        <x:f>IF(COUNTIF('P2 Atomic Provisions'!$A$5:$A$176,C286)=1,"YES","NO")</x:f>
        <x:v>YES</x:v>
      </x:c>
      <x:c r="R286" s="305" t="str">
        <x:f>IF(COUNTIF($A$5:$A$348,A286)&gt;1,"DUPLICATE","")</x:f>
      </x:c>
      <x:c r="S286" s="305" t="str">
        <x:v>REQUIRED — NOT COLLECTED</x:v>
      </x:c>
    </x:row>
    <x:row r="287" ht="50" customHeight="1">
      <x:c r="A287" s="305" t="str">
        <x:v>CAP-LAW090|Reg. 56|AP01|E01</x:v>
      </x:c>
      <x:c r="B287" s="305" t="str">
        <x:v>CAP-LAW090|Reg. 56|AP01</x:v>
      </x:c>
      <x:c r="C287" s="305" t="str">
        <x:v>CAP-LAW090|Reg. 56</x:v>
      </x:c>
      <x:c r="D287" s="305" t="str">
        <x:v>CAP-LAW090</x:v>
      </x:c>
      <x:c r="E287" s="305" t="str">
        <x:v>Reg. 56</x:v>
      </x:c>
      <x:c r="F287" s="305" t="str">
        <x:v>Control design / applicability</x:v>
      </x:c>
      <x:c r="G287" s="305" t="str">
        <x:v>Instrument terms, trust/security documents, covenant and payment calendar, disclosure checklist and issuer/trustee responsibility matrix; include evidence that the gate, duty holder, threshold/exemption and timing were assessed for this atomic requirement.</x:v>
      </x:c>
      <x:c r="H287" s="305" t="str">
        <x:v>Current approved artefact; named owner and reviewer; effective date/version; explicit coverage of CAP-LAW090 Reg. 56; documented gate and exception route.</x:v>
      </x:c>
      <x:c r="I287" s="305" t="str">
        <x:v>Periodic and event-based</x:v>
      </x:c>
      <x:c r="J287" s="305" t="str">
        <x:v>Treasury/debt register, ERP, trustee correspondence and stock-exchange portal</x:v>
      </x:c>
      <x:c r="K287" s="305" t="str">
        <x:v>Treasury or Finance Head / Company Secretary</x:v>
      </x:c>
      <x:c r="L287" s="305" t="str">
        <x:v>Applicable SEBI source, LODR preservation policy where in scope, Common Corporate Core retention schedule and litigation hold; apply the longest controlling period.</x:v>
      </x:c>
      <x:c r="M287" s="305" t="str">
        <x:v>Verify source system, date/time, preparer, approver, completeness, version, linkage to the population and external acknowledgement where applicable.</x:v>
      </x:c>
      <x:c r="N287" s="305" t="str">
        <x:v>Internal controlled record; public only after authorised filing/publication</x:v>
      </x:c>
      <x:c r="O287" s="305" t="str">
        <x:v>https://www.sebi.gov.in/legal/master-circulars/jul-2025/master-circular-for-listing-obligations-and-disclosure-requirements-for-non-convertible-securities-securitized-debt-instruments-and-or-commercial-paper_95230.html</x:v>
      </x:c>
      <x:c r="P287" s="305" t="str">
        <x:f>IF(COUNTIF('P3 Audit Procedures'!$A$5:$A$176,B287)=1,"YES","NO")</x:f>
        <x:v>YES</x:v>
      </x:c>
      <x:c r="Q287" s="305" t="str">
        <x:f>IF(COUNTIF('P2 Atomic Provisions'!$A$5:$A$176,C287)=1,"YES","NO")</x:f>
        <x:v>YES</x:v>
      </x:c>
      <x:c r="R287" s="305" t="str">
        <x:f>IF(COUNTIF($A$5:$A$348,A287)&gt;1,"DUPLICATE","")</x:f>
      </x:c>
      <x:c r="S287" s="305" t="str">
        <x:v>REQUIRED — NOT COLLECTED</x:v>
      </x:c>
    </x:row>
    <x:row r="288" ht="50" customHeight="1">
      <x:c r="A288" s="305" t="str">
        <x:v>CAP-LAW090|Reg. 56|AP01|E02</x:v>
      </x:c>
      <x:c r="B288" s="305" t="str">
        <x:v>CAP-LAW090|Reg. 56|AP01</x:v>
      </x:c>
      <x:c r="C288" s="305" t="str">
        <x:v>CAP-LAW090|Reg. 56</x:v>
      </x:c>
      <x:c r="D288" s="305" t="str">
        <x:v>CAP-LAW090</x:v>
      </x:c>
      <x:c r="E288" s="305" t="str">
        <x:v>Reg. 56</x:v>
      </x:c>
      <x:c r="F288" s="305" t="str">
        <x:v>Operating performance / outcome</x:v>
      </x:c>
      <x:c r="G288" s="305" t="str">
        <x:v>Exchange/trustee submissions, rating and security-cover certificates, payment and bank reconciliations, covenant reports, notices and acknowledgements; demonstrate complete and timely performance of: Maintain a trustee-deliverables register with acknowledgements.</x:v>
      </x:c>
      <x:c r="H288" s="305" t="str">
        <x:v>Population reference; period/trigger; source inputs; approvals; timestamps; calculations where relevant; filed/delivered output; acknowledgement; exception and closure linkage.</x:v>
      </x:c>
      <x:c r="I288" s="305" t="str">
        <x:v>Periodic and event-based</x:v>
      </x:c>
      <x:c r="J288" s="305" t="str">
        <x:v>Treasury/debt register, ERP, trustee correspondence and stock-exchange portal</x:v>
      </x:c>
      <x:c r="K288" s="305" t="str">
        <x:v>Treasury or Finance Head / Company Secretary</x:v>
      </x:c>
      <x:c r="L288" s="305" t="str">
        <x:v>Applicable SEBI source, LODR preservation policy where in scope, Common Corporate Core retention schedule and litigation hold; apply the longest controlling period.</x:v>
      </x:c>
      <x:c r="M288" s="305" t="str">
        <x:v>Verify source system, date/time, preparer, approver, completeness, version, linkage to the population and external acknowledgement where applicable.</x:v>
      </x:c>
      <x:c r="N288" s="305" t="str">
        <x:v>Internal controlled record; public only after authorised filing/publication</x:v>
      </x:c>
      <x:c r="O288" s="305" t="str">
        <x:v>https://www.sebi.gov.in/legal/master-circulars/jul-2025/master-circular-for-listing-obligations-and-disclosure-requirements-for-non-convertible-securities-securitized-debt-instruments-and-or-commercial-paper_95230.html</x:v>
      </x:c>
      <x:c r="P288" s="305" t="str">
        <x:f>IF(COUNTIF('P3 Audit Procedures'!$A$5:$A$176,B288)=1,"YES","NO")</x:f>
        <x:v>YES</x:v>
      </x:c>
      <x:c r="Q288" s="305" t="str">
        <x:f>IF(COUNTIF('P2 Atomic Provisions'!$A$5:$A$176,C288)=1,"YES","NO")</x:f>
        <x:v>YES</x:v>
      </x:c>
      <x:c r="R288" s="305" t="str">
        <x:f>IF(COUNTIF($A$5:$A$348,A288)&gt;1,"DUPLICATE","")</x:f>
      </x:c>
      <x:c r="S288" s="305" t="str">
        <x:v>REQUIRED — NOT COLLECTED</x:v>
      </x:c>
    </x:row>
    <x:row r="289" ht="50" customHeight="1">
      <x:c r="A289" s="305" t="str">
        <x:v>CAP-LAW090|Reg. 57|AP01|E01</x:v>
      </x:c>
      <x:c r="B289" s="305" t="str">
        <x:v>CAP-LAW090|Reg. 57|AP01</x:v>
      </x:c>
      <x:c r="C289" s="305" t="str">
        <x:v>CAP-LAW090|Reg. 57</x:v>
      </x:c>
      <x:c r="D289" s="305" t="str">
        <x:v>CAP-LAW090</x:v>
      </x:c>
      <x:c r="E289" s="305" t="str">
        <x:v>Reg. 57</x:v>
      </x:c>
      <x:c r="F289" s="305" t="str">
        <x:v>Control design / applicability</x:v>
      </x:c>
      <x:c r="G289" s="305" t="str">
        <x:v>Instrument terms, trust/security documents, covenant and payment calendar, disclosure checklist and issuer/trustee responsibility matrix; include evidence that the gate, duty holder, threshold/exemption and timing were assessed for this atomic requirement.</x:v>
      </x:c>
      <x:c r="H289" s="305" t="str">
        <x:v>Current approved artefact; named owner and reviewer; effective date/version; explicit coverage of CAP-LAW090 Reg. 57; documented gate and exception route.</x:v>
      </x:c>
      <x:c r="I289" s="305" t="str">
        <x:v>At each payment event</x:v>
      </x:c>
      <x:c r="J289" s="305" t="str">
        <x:v>Treasury/debt register, ERP, trustee correspondence and stock-exchange portal</x:v>
      </x:c>
      <x:c r="K289" s="305" t="str">
        <x:v>Treasury or Finance Head / Company Secretary</x:v>
      </x:c>
      <x:c r="L289" s="305" t="str">
        <x:v>Applicable SEBI source, LODR preservation policy where in scope, Common Corporate Core retention schedule and litigation hold; apply the longest controlling period.</x:v>
      </x:c>
      <x:c r="M289" s="305" t="str">
        <x:v>Verify source system, date/time, preparer, approver, completeness, version, linkage to the population and external acknowledgement where applicable.</x:v>
      </x:c>
      <x:c r="N289" s="305" t="str">
        <x:v>Confidential until authorised disclosure; retain access trail</x:v>
      </x:c>
      <x:c r="O289" s="305" t="str">
        <x:v>https://www.sebi.gov.in/legal/master-circulars/jul-2025/master-circular-for-listing-obligations-and-disclosure-requirements-for-non-convertible-securities-securitized-debt-instruments-and-or-commercial-paper_95230.html</x:v>
      </x:c>
      <x:c r="P289" s="305" t="str">
        <x:f>IF(COUNTIF('P3 Audit Procedures'!$A$5:$A$176,B289)=1,"YES","NO")</x:f>
        <x:v>YES</x:v>
      </x:c>
      <x:c r="Q289" s="305" t="str">
        <x:f>IF(COUNTIF('P2 Atomic Provisions'!$A$5:$A$176,C289)=1,"YES","NO")</x:f>
        <x:v>YES</x:v>
      </x:c>
      <x:c r="R289" s="305" t="str">
        <x:f>IF(COUNTIF($A$5:$A$348,A289)&gt;1,"DUPLICATE","")</x:f>
      </x:c>
      <x:c r="S289" s="305" t="str">
        <x:v>REQUIRED — NOT COLLECTED</x:v>
      </x:c>
    </x:row>
    <x:row r="290" ht="50" customHeight="1">
      <x:c r="A290" s="305" t="str">
        <x:v>CAP-LAW090|Reg. 57|AP01|E02</x:v>
      </x:c>
      <x:c r="B290" s="305" t="str">
        <x:v>CAP-LAW090|Reg. 57|AP01</x:v>
      </x:c>
      <x:c r="C290" s="305" t="str">
        <x:v>CAP-LAW090|Reg. 57</x:v>
      </x:c>
      <x:c r="D290" s="305" t="str">
        <x:v>CAP-LAW090</x:v>
      </x:c>
      <x:c r="E290" s="305" t="str">
        <x:v>Reg. 57</x:v>
      </x:c>
      <x:c r="F290" s="305" t="str">
        <x:v>Operating performance / outcome</x:v>
      </x:c>
      <x:c r="G290" s="305" t="str">
        <x:v>Exchange/trustee submissions, rating and security-cover certificates, payment and bank reconciliations, covenant reports, notices and acknowledgements; demonstrate complete and timely performance of: Reconcile payment and file the required confirmation.</x:v>
      </x:c>
      <x:c r="H290" s="305" t="str">
        <x:v>Population reference; period/trigger; source inputs; approvals; timestamps; calculations where relevant; filed/delivered output; acknowledgement; exception and closure linkage.</x:v>
      </x:c>
      <x:c r="I290" s="305" t="str">
        <x:v>At each payment event</x:v>
      </x:c>
      <x:c r="J290" s="305" t="str">
        <x:v>Treasury/debt register, ERP, trustee correspondence and stock-exchange portal</x:v>
      </x:c>
      <x:c r="K290" s="305" t="str">
        <x:v>Treasury or Finance Head / Company Secretary</x:v>
      </x:c>
      <x:c r="L290" s="305" t="str">
        <x:v>Applicable SEBI source, LODR preservation policy where in scope, Common Corporate Core retention schedule and litigation hold; apply the longest controlling period.</x:v>
      </x:c>
      <x:c r="M290" s="305" t="str">
        <x:v>Verify source system, date/time, preparer, approver, completeness, version, linkage to the population and external acknowledgement where applicable.</x:v>
      </x:c>
      <x:c r="N290" s="305" t="str">
        <x:v>Confidential until authorised disclosure; retain access trail</x:v>
      </x:c>
      <x:c r="O290" s="305" t="str">
        <x:v>https://www.sebi.gov.in/legal/master-circulars/jul-2025/master-circular-for-listing-obligations-and-disclosure-requirements-for-non-convertible-securities-securitized-debt-instruments-and-or-commercial-paper_95230.html</x:v>
      </x:c>
      <x:c r="P290" s="305" t="str">
        <x:f>IF(COUNTIF('P3 Audit Procedures'!$A$5:$A$176,B290)=1,"YES","NO")</x:f>
        <x:v>YES</x:v>
      </x:c>
      <x:c r="Q290" s="305" t="str">
        <x:f>IF(COUNTIF('P2 Atomic Provisions'!$A$5:$A$176,C290)=1,"YES","NO")</x:f>
        <x:v>YES</x:v>
      </x:c>
      <x:c r="R290" s="305" t="str">
        <x:f>IF(COUNTIF($A$5:$A$348,A290)&gt;1,"DUPLICATE","")</x:f>
      </x:c>
      <x:c r="S290" s="305" t="str">
        <x:v>REQUIRED — NOT COLLECTED</x:v>
      </x:c>
    </x:row>
    <x:row r="291" ht="50" customHeight="1">
      <x:c r="A291" s="305" t="str">
        <x:v>CAP-LAW090|Reg. 58|AP01|E01</x:v>
      </x:c>
      <x:c r="B291" s="305" t="str">
        <x:v>CAP-LAW090|Reg. 58|AP01</x:v>
      </x:c>
      <x:c r="C291" s="305" t="str">
        <x:v>CAP-LAW090|Reg. 58</x:v>
      </x:c>
      <x:c r="D291" s="305" t="str">
        <x:v>CAP-LAW090</x:v>
      </x:c>
      <x:c r="E291" s="305" t="str">
        <x:v>Reg. 58</x:v>
      </x:c>
      <x:c r="F291" s="305" t="str">
        <x:v>Control design / applicability</x:v>
      </x:c>
      <x:c r="G291" s="305" t="str">
        <x:v>Instrument terms, trust/security documents, covenant and payment calendar, disclosure checklist and issuer/trustee responsibility matrix; include evidence that the gate, duty holder, threshold/exemption and timing were assessed for this atomic requirement.</x:v>
      </x:c>
      <x:c r="H291" s="305" t="str">
        <x:v>Current approved artefact; named owner and reviewer; effective date/version; explicit coverage of CAP-LAW090 Reg. 58; documented gate and exception route.</x:v>
      </x:c>
      <x:c r="I291" s="305" t="str">
        <x:v>Event-based / periodic</x:v>
      </x:c>
      <x:c r="J291" s="305" t="str">
        <x:v>Treasury/debt register, ERP, trustee correspondence and stock-exchange portal</x:v>
      </x:c>
      <x:c r="K291" s="305" t="str">
        <x:v>Treasury or Finance Head / Company Secretary</x:v>
      </x:c>
      <x:c r="L291" s="305" t="str">
        <x:v>Applicable SEBI source, LODR preservation policy where in scope, Common Corporate Core retention schedule and litigation hold; apply the longest controlling period.</x:v>
      </x:c>
      <x:c r="M291" s="305" t="str">
        <x:v>Verify source system, date/time, preparer, approver, completeness, version, linkage to the population and external acknowledgement where applicable.</x:v>
      </x:c>
      <x:c r="N291" s="305" t="str">
        <x:v>Restricted — may contain personal, trading or unpublished information</x:v>
      </x:c>
      <x:c r="O291" s="305" t="str">
        <x:v>https://www.sebi.gov.in/legal/master-circulars/jul-2025/master-circular-for-listing-obligations-and-disclosure-requirements-for-non-convertible-securities-securitized-debt-instruments-and-or-commercial-paper_95230.html</x:v>
      </x:c>
      <x:c r="P291" s="305" t="str">
        <x:f>IF(COUNTIF('P3 Audit Procedures'!$A$5:$A$176,B291)=1,"YES","NO")</x:f>
        <x:v>YES</x:v>
      </x:c>
      <x:c r="Q291" s="305" t="str">
        <x:f>IF(COUNTIF('P2 Atomic Provisions'!$A$5:$A$176,C291)=1,"YES","NO")</x:f>
        <x:v>YES</x:v>
      </x:c>
      <x:c r="R291" s="305" t="str">
        <x:f>IF(COUNTIF($A$5:$A$348,A291)&gt;1,"DUPLICATE","")</x:f>
      </x:c>
      <x:c r="S291" s="305" t="str">
        <x:v>REQUIRED — NOT COLLECTED</x:v>
      </x:c>
    </x:row>
    <x:row r="292" ht="50" customHeight="1">
      <x:c r="A292" s="305" t="str">
        <x:v>CAP-LAW090|Reg. 58|AP01|E02</x:v>
      </x:c>
      <x:c r="B292" s="305" t="str">
        <x:v>CAP-LAW090|Reg. 58|AP01</x:v>
      </x:c>
      <x:c r="C292" s="305" t="str">
        <x:v>CAP-LAW090|Reg. 58</x:v>
      </x:c>
      <x:c r="D292" s="305" t="str">
        <x:v>CAP-LAW090</x:v>
      </x:c>
      <x:c r="E292" s="305" t="str">
        <x:v>Reg. 58</x:v>
      </x:c>
      <x:c r="F292" s="305" t="str">
        <x:v>Operating performance / outcome</x:v>
      </x:c>
      <x:c r="G292" s="305" t="str">
        <x:v>Exchange/trustee submissions, rating and security-cover certificates, payment and bank reconciliations, covenant reports, notices and acknowledgements; demonstrate complete and timely performance of: Respond and retain delivery evidence.</x:v>
      </x:c>
      <x:c r="H292" s="305" t="str">
        <x:v>Population reference; period/trigger; source inputs; approvals; timestamps; calculations where relevant; filed/delivered output; acknowledgement; exception and closure linkage.</x:v>
      </x:c>
      <x:c r="I292" s="305" t="str">
        <x:v>Event-based / periodic</x:v>
      </x:c>
      <x:c r="J292" s="305" t="str">
        <x:v>Treasury/debt register, ERP, trustee correspondence and stock-exchange portal</x:v>
      </x:c>
      <x:c r="K292" s="305" t="str">
        <x:v>Treasury or Finance Head / Company Secretary</x:v>
      </x:c>
      <x:c r="L292" s="305" t="str">
        <x:v>Applicable SEBI source, LODR preservation policy where in scope, Common Corporate Core retention schedule and litigation hold; apply the longest controlling period.</x:v>
      </x:c>
      <x:c r="M292" s="305" t="str">
        <x:v>Verify source system, date/time, preparer, approver, completeness, version, linkage to the population and external acknowledgement where applicable.</x:v>
      </x:c>
      <x:c r="N292" s="305" t="str">
        <x:v>Restricted — may contain personal, trading or unpublished information</x:v>
      </x:c>
      <x:c r="O292" s="305" t="str">
        <x:v>https://www.sebi.gov.in/legal/master-circulars/jul-2025/master-circular-for-listing-obligations-and-disclosure-requirements-for-non-convertible-securities-securitized-debt-instruments-and-or-commercial-paper_95230.html</x:v>
      </x:c>
      <x:c r="P292" s="305" t="str">
        <x:f>IF(COUNTIF('P3 Audit Procedures'!$A$5:$A$176,B292)=1,"YES","NO")</x:f>
        <x:v>YES</x:v>
      </x:c>
      <x:c r="Q292" s="305" t="str">
        <x:f>IF(COUNTIF('P2 Atomic Provisions'!$A$5:$A$176,C292)=1,"YES","NO")</x:f>
        <x:v>YES</x:v>
      </x:c>
      <x:c r="R292" s="305" t="str">
        <x:f>IF(COUNTIF($A$5:$A$348,A292)&gt;1,"DUPLICATE","")</x:f>
      </x:c>
      <x:c r="S292" s="305" t="str">
        <x:v>REQUIRED — NOT COLLECTED</x:v>
      </x:c>
    </x:row>
    <x:row r="293" ht="50" customHeight="1">
      <x:c r="A293" s="305" t="str">
        <x:v>CAP-LAW090|Reg. 59|AP01|E01</x:v>
      </x:c>
      <x:c r="B293" s="305" t="str">
        <x:v>CAP-LAW090|Reg. 59|AP01</x:v>
      </x:c>
      <x:c r="C293" s="305" t="str">
        <x:v>CAP-LAW090|Reg. 59</x:v>
      </x:c>
      <x:c r="D293" s="305" t="str">
        <x:v>CAP-LAW090</x:v>
      </x:c>
      <x:c r="E293" s="305" t="str">
        <x:v>Reg. 59</x:v>
      </x:c>
      <x:c r="F293" s="305" t="str">
        <x:v>Control design / applicability</x:v>
      </x:c>
      <x:c r="G293" s="305" t="str">
        <x:v>Instrument terms, trust/security documents, covenant and payment calendar, disclosure checklist and issuer/trustee responsibility matrix; include evidence that the gate, duty holder, threshold/exemption and timing were assessed for this atomic requirement.</x:v>
      </x:c>
      <x:c r="H293" s="305" t="str">
        <x:v>Current approved artefact; named owner and reviewer; effective date/version; explicit coverage of CAP-LAW090 Reg. 59; documented gate and exception route.</x:v>
      </x:c>
      <x:c r="I293" s="305" t="str">
        <x:v>Before modification</x:v>
      </x:c>
      <x:c r="J293" s="305" t="str">
        <x:v>Treasury/debt register, ERP, trustee correspondence and stock-exchange portal</x:v>
      </x:c>
      <x:c r="K293" s="305" t="str">
        <x:v>Treasury or Finance Head / Company Secretary</x:v>
      </x:c>
      <x:c r="L293" s="305" t="str">
        <x:v>Applicable SEBI source, LODR preservation policy where in scope, Common Corporate Core retention schedule and litigation hold; apply the longest controlling period.</x:v>
      </x:c>
      <x:c r="M293" s="305" t="str">
        <x:v>Verify source system, date/time, preparer, approver, completeness, version, linkage to the population and external acknowledgement where applicable.</x:v>
      </x:c>
      <x:c r="N293" s="305" t="str">
        <x:v>Confidential until authorised disclosure; retain access trail</x:v>
      </x:c>
      <x:c r="O293" s="305" t="str">
        <x:v>https://www.sebi.gov.in/legal/master-circulars/jul-2025/master-circular-for-listing-obligations-and-disclosure-requirements-for-non-convertible-securities-securitized-debt-instruments-and-or-commercial-paper_95230.html</x:v>
      </x:c>
      <x:c r="P293" s="305" t="str">
        <x:f>IF(COUNTIF('P3 Audit Procedures'!$A$5:$A$176,B293)=1,"YES","NO")</x:f>
        <x:v>YES</x:v>
      </x:c>
      <x:c r="Q293" s="305" t="str">
        <x:f>IF(COUNTIF('P2 Atomic Provisions'!$A$5:$A$176,C293)=1,"YES","NO")</x:f>
        <x:v>YES</x:v>
      </x:c>
      <x:c r="R293" s="305" t="str">
        <x:f>IF(COUNTIF($A$5:$A$348,A293)&gt;1,"DUPLICATE","")</x:f>
      </x:c>
      <x:c r="S293" s="305" t="str">
        <x:v>REQUIRED — NOT COLLECTED</x:v>
      </x:c>
    </x:row>
    <x:row r="294" ht="50" customHeight="1">
      <x:c r="A294" s="305" t="str">
        <x:v>CAP-LAW090|Reg. 59|AP01|E02</x:v>
      </x:c>
      <x:c r="B294" s="305" t="str">
        <x:v>CAP-LAW090|Reg. 59|AP01</x:v>
      </x:c>
      <x:c r="C294" s="305" t="str">
        <x:v>CAP-LAW090|Reg. 59</x:v>
      </x:c>
      <x:c r="D294" s="305" t="str">
        <x:v>CAP-LAW090</x:v>
      </x:c>
      <x:c r="E294" s="305" t="str">
        <x:v>Reg. 59</x:v>
      </x:c>
      <x:c r="F294" s="305" t="str">
        <x:v>Operating performance / outcome</x:v>
      </x:c>
      <x:c r="G294" s="305" t="str">
        <x:v>Exchange/trustee submissions, rating and security-cover certificates, payment and bank reconciliations, covenant reports, notices and acknowledgements; demonstrate complete and timely performance of: Run approval and disclosure checklist before effecting change.</x:v>
      </x:c>
      <x:c r="H294" s="305" t="str">
        <x:v>Population reference; period/trigger; source inputs; approvals; timestamps; calculations where relevant; filed/delivered output; acknowledgement; exception and closure linkage.</x:v>
      </x:c>
      <x:c r="I294" s="305" t="str">
        <x:v>Before modification</x:v>
      </x:c>
      <x:c r="J294" s="305" t="str">
        <x:v>Treasury/debt register, ERP, trustee correspondence and stock-exchange portal</x:v>
      </x:c>
      <x:c r="K294" s="305" t="str">
        <x:v>Treasury or Finance Head / Company Secretary</x:v>
      </x:c>
      <x:c r="L294" s="305" t="str">
        <x:v>Applicable SEBI source, LODR preservation policy where in scope, Common Corporate Core retention schedule and litigation hold; apply the longest controlling period.</x:v>
      </x:c>
      <x:c r="M294" s="305" t="str">
        <x:v>Verify source system, date/time, preparer, approver, completeness, version, linkage to the population and external acknowledgement where applicable.</x:v>
      </x:c>
      <x:c r="N294" s="305" t="str">
        <x:v>Confidential until authorised disclosure; retain access trail</x:v>
      </x:c>
      <x:c r="O294" s="305" t="str">
        <x:v>https://www.sebi.gov.in/legal/master-circulars/jul-2025/master-circular-for-listing-obligations-and-disclosure-requirements-for-non-convertible-securities-securitized-debt-instruments-and-or-commercial-paper_95230.html</x:v>
      </x:c>
      <x:c r="P294" s="305" t="str">
        <x:f>IF(COUNTIF('P3 Audit Procedures'!$A$5:$A$176,B294)=1,"YES","NO")</x:f>
        <x:v>YES</x:v>
      </x:c>
      <x:c r="Q294" s="305" t="str">
        <x:f>IF(COUNTIF('P2 Atomic Provisions'!$A$5:$A$176,C294)=1,"YES","NO")</x:f>
        <x:v>YES</x:v>
      </x:c>
      <x:c r="R294" s="305" t="str">
        <x:f>IF(COUNTIF($A$5:$A$348,A294)&gt;1,"DUPLICATE","")</x:f>
      </x:c>
      <x:c r="S294" s="305" t="str">
        <x:v>REQUIRED — NOT COLLECTED</x:v>
      </x:c>
    </x:row>
    <x:row r="295" ht="50" customHeight="1">
      <x:c r="A295" s="305" t="str">
        <x:v>CAP-LAW090|Reg. 60|AP01|E01</x:v>
      </x:c>
      <x:c r="B295" s="305" t="str">
        <x:v>CAP-LAW090|Reg. 60|AP01</x:v>
      </x:c>
      <x:c r="C295" s="305" t="str">
        <x:v>CAP-LAW090|Reg. 60</x:v>
      </x:c>
      <x:c r="D295" s="305" t="str">
        <x:v>CAP-LAW090</x:v>
      </x:c>
      <x:c r="E295" s="305" t="str">
        <x:v>Reg. 60</x:v>
      </x:c>
      <x:c r="F295" s="305" t="str">
        <x:v>Control design / applicability</x:v>
      </x:c>
      <x:c r="G295" s="305" t="str">
        <x:v>Instrument terms, trust/security documents, covenant and payment calendar, disclosure checklist and issuer/trustee responsibility matrix; include evidence that the gate, duty holder, threshold/exemption and timing were assessed for this atomic requirement.</x:v>
      </x:c>
      <x:c r="H295" s="305" t="str">
        <x:v>Current approved artefact; named owner and reviewer; effective date/version; explicit coverage of CAP-LAW090 Reg. 60; documented gate and exception route.</x:v>
      </x:c>
      <x:c r="I295" s="305" t="str">
        <x:v>Before record date</x:v>
      </x:c>
      <x:c r="J295" s="305" t="str">
        <x:v>Treasury/debt register, ERP, trustee correspondence and stock-exchange portal</x:v>
      </x:c>
      <x:c r="K295" s="305" t="str">
        <x:v>Treasury or Finance Head / Company Secretary</x:v>
      </x:c>
      <x:c r="L295" s="305" t="str">
        <x:v>Applicable SEBI source, LODR preservation policy where in scope, Common Corporate Core retention schedule and litigation hold; apply the longest controlling period.</x:v>
      </x:c>
      <x:c r="M295" s="305" t="str">
        <x:v>Verify source system, date/time, preparer, approver, completeness, version, linkage to the population and external acknowledgement where applicable.</x:v>
      </x:c>
      <x:c r="N295" s="305" t="str">
        <x:v>Restricted — may contain personal, trading or unpublished information</x:v>
      </x:c>
      <x:c r="O295" s="305" t="str">
        <x:v>https://www.sebi.gov.in/legal/master-circulars/jul-2025/master-circular-for-listing-obligations-and-disclosure-requirements-for-non-convertible-securities-securitized-debt-instruments-and-or-commercial-paper_95230.html</x:v>
      </x:c>
      <x:c r="P295" s="305" t="str">
        <x:f>IF(COUNTIF('P3 Audit Procedures'!$A$5:$A$176,B295)=1,"YES","NO")</x:f>
        <x:v>YES</x:v>
      </x:c>
      <x:c r="Q295" s="305" t="str">
        <x:f>IF(COUNTIF('P2 Atomic Provisions'!$A$5:$A$176,C295)=1,"YES","NO")</x:f>
        <x:v>YES</x:v>
      </x:c>
      <x:c r="R295" s="305" t="str">
        <x:f>IF(COUNTIF($A$5:$A$348,A295)&gt;1,"DUPLICATE","")</x:f>
      </x:c>
      <x:c r="S295" s="305" t="str">
        <x:v>REQUIRED — NOT COLLECTED</x:v>
      </x:c>
    </x:row>
    <x:row r="296" ht="50" customHeight="1">
      <x:c r="A296" s="305" t="str">
        <x:v>CAP-LAW090|Reg. 60|AP01|E02</x:v>
      </x:c>
      <x:c r="B296" s="305" t="str">
        <x:v>CAP-LAW090|Reg. 60|AP01</x:v>
      </x:c>
      <x:c r="C296" s="305" t="str">
        <x:v>CAP-LAW090|Reg. 60</x:v>
      </x:c>
      <x:c r="D296" s="305" t="str">
        <x:v>CAP-LAW090</x:v>
      </x:c>
      <x:c r="E296" s="305" t="str">
        <x:v>Reg. 60</x:v>
      </x:c>
      <x:c r="F296" s="305" t="str">
        <x:v>Operating performance / outcome</x:v>
      </x:c>
      <x:c r="G296" s="305" t="str">
        <x:v>Exchange/trustee submissions, rating and security-cover certificates, payment and bank reconciliations, covenant reports, notices and acknowledgements; demonstrate complete and timely performance of: Approve and notify record date, then reconcile holder data.</x:v>
      </x:c>
      <x:c r="H296" s="305" t="str">
        <x:v>Population reference; period/trigger; source inputs; approvals; timestamps; calculations where relevant; filed/delivered output; acknowledgement; exception and closure linkage.</x:v>
      </x:c>
      <x:c r="I296" s="305" t="str">
        <x:v>Before record date</x:v>
      </x:c>
      <x:c r="J296" s="305" t="str">
        <x:v>Treasury/debt register, ERP, trustee correspondence and stock-exchange portal</x:v>
      </x:c>
      <x:c r="K296" s="305" t="str">
        <x:v>Treasury or Finance Head / Company Secretary</x:v>
      </x:c>
      <x:c r="L296" s="305" t="str">
        <x:v>Applicable SEBI source, LODR preservation policy where in scope, Common Corporate Core retention schedule and litigation hold; apply the longest controlling period.</x:v>
      </x:c>
      <x:c r="M296" s="305" t="str">
        <x:v>Verify source system, date/time, preparer, approver, completeness, version, linkage to the population and external acknowledgement where applicable.</x:v>
      </x:c>
      <x:c r="N296" s="305" t="str">
        <x:v>Restricted — may contain personal, trading or unpublished information</x:v>
      </x:c>
      <x:c r="O296" s="305" t="str">
        <x:v>https://www.sebi.gov.in/legal/master-circulars/jul-2025/master-circular-for-listing-obligations-and-disclosure-requirements-for-non-convertible-securities-securitized-debt-instruments-and-or-commercial-paper_95230.html</x:v>
      </x:c>
      <x:c r="P296" s="305" t="str">
        <x:f>IF(COUNTIF('P3 Audit Procedures'!$A$5:$A$176,B296)=1,"YES","NO")</x:f>
        <x:v>YES</x:v>
      </x:c>
      <x:c r="Q296" s="305" t="str">
        <x:f>IF(COUNTIF('P2 Atomic Provisions'!$A$5:$A$176,C296)=1,"YES","NO")</x:f>
        <x:v>YES</x:v>
      </x:c>
      <x:c r="R296" s="305" t="str">
        <x:f>IF(COUNTIF($A$5:$A$348,A296)&gt;1,"DUPLICATE","")</x:f>
      </x:c>
      <x:c r="S296" s="305" t="str">
        <x:v>REQUIRED — NOT COLLECTED</x:v>
      </x:c>
    </x:row>
    <x:row r="297" ht="50" customHeight="1">
      <x:c r="A297" s="305" t="str">
        <x:v>CAP-LAW090|Reg. 61B / unclaimed amounts|AP01|E01</x:v>
      </x:c>
      <x:c r="B297" s="305" t="str">
        <x:v>CAP-LAW090|Reg. 61B / unclaimed amounts|AP01</x:v>
      </x:c>
      <x:c r="C297" s="305" t="str">
        <x:v>CAP-LAW090|Reg. 61B / unclaimed amounts</x:v>
      </x:c>
      <x:c r="D297" s="305" t="str">
        <x:v>CAP-LAW090</x:v>
      </x:c>
      <x:c r="E297" s="305" t="str">
        <x:v>Reg. 61B / unclaimed amounts</x:v>
      </x:c>
      <x:c r="F297" s="305" t="str">
        <x:v>Control design / applicability</x:v>
      </x:c>
      <x:c r="G297" s="305" t="str">
        <x:v>Approved investor-service SOP, service-level matrix, issuer/RTA responsibility matrix and current forms/checklists; include evidence that the gate, duty holder, threshold/exemption and timing were assessed for this atomic requirement.</x:v>
      </x:c>
      <x:c r="H297" s="305" t="str">
        <x:v>Current approved artefact; named owner and reviewer; effective date/version; explicit coverage of CAP-LAW090 Reg. 61B / unclaimed amounts; documented gate and exception route.</x:v>
      </x:c>
      <x:c r="I297" s="305" t="str">
        <x:v>When aging threshold is reached; ongoing claims</x:v>
      </x:c>
      <x:c r="J297" s="305" t="str">
        <x:v>Issuer/RTA service system, SCORES/ODR portal and depository interface</x:v>
      </x:c>
      <x:c r="K297" s="305" t="str">
        <x:v>Investor Services Head / RTA Relationship Owner</x:v>
      </x:c>
      <x:c r="L297" s="305" t="str">
        <x:v>Applicable SEBI source, LODR preservation policy where in scope, Common Corporate Core retention schedule and litigation hold; apply the longest controlling period.</x:v>
      </x:c>
      <x:c r="M297" s="305" t="str">
        <x:v>Verify source system, date/time, preparer, approver, completeness, version, linkage to the population and external acknowledgement where applicable.</x:v>
      </x:c>
      <x:c r="N297" s="305" t="str">
        <x:v>Internal controlled record; public only after authorised filing/publication</x:v>
      </x:c>
      <x:c r="O297" s="305" t="str">
        <x:v>https://www.sebi.gov.in/legal/master-circulars/jul-2025/master-circular-for-listing-obligations-and-disclosure-requirements-for-non-convertible-securities-securitized-debt-instruments-and-or-commercial-paper_95230.html</x:v>
      </x:c>
      <x:c r="P297" s="305" t="str">
        <x:f>IF(COUNTIF('P3 Audit Procedures'!$A$5:$A$176,B297)=1,"YES","NO")</x:f>
        <x:v>YES</x:v>
      </x:c>
      <x:c r="Q297" s="305" t="str">
        <x:f>IF(COUNTIF('P2 Atomic Provisions'!$A$5:$A$176,C297)=1,"YES","NO")</x:f>
        <x:v>YES</x:v>
      </x:c>
      <x:c r="R297" s="305" t="str">
        <x:f>IF(COUNTIF($A$5:$A$348,A297)&gt;1,"DUPLICATE","")</x:f>
      </x:c>
      <x:c r="S297" s="305" t="str">
        <x:v>REQUIRED — NOT COLLECTED</x:v>
      </x:c>
    </x:row>
    <x:row r="298" ht="50" customHeight="1">
      <x:c r="A298" s="305" t="str">
        <x:v>CAP-LAW090|Reg. 61B / unclaimed amounts|AP01|E02</x:v>
      </x:c>
      <x:c r="B298" s="305" t="str">
        <x:v>CAP-LAW090|Reg. 61B / unclaimed amounts|AP01</x:v>
      </x:c>
      <x:c r="C298" s="305" t="str">
        <x:v>CAP-LAW090|Reg. 61B / unclaimed amounts</x:v>
      </x:c>
      <x:c r="D298" s="305" t="str">
        <x:v>CAP-LAW090</x:v>
      </x:c>
      <x:c r="E298" s="305" t="str">
        <x:v>Reg. 61B / unclaimed amounts</x:v>
      </x:c>
      <x:c r="F298" s="305" t="str">
        <x:v>Operating performance / outcome</x:v>
      </x:c>
      <x:c r="G298" s="305" t="str">
        <x:v>Complete request/complaint register, case files, timestamps, deficiency and outcome communications, portal entries and closure acknowledgements; demonstrate complete and timely performance of: Reconcile unclaimed balances, transfer on time and operate claims.</x:v>
      </x:c>
      <x:c r="H298" s="305" t="str">
        <x:v>Population reference; period/trigger; source inputs; approvals; timestamps; calculations where relevant; filed/delivered output; acknowledgement; exception and closure linkage.</x:v>
      </x:c>
      <x:c r="I298" s="305" t="str">
        <x:v>When aging threshold is reached; ongoing claims</x:v>
      </x:c>
      <x:c r="J298" s="305" t="str">
        <x:v>Issuer/RTA service system, SCORES/ODR portal and depository interface</x:v>
      </x:c>
      <x:c r="K298" s="305" t="str">
        <x:v>Investor Services Head / RTA Relationship Owner</x:v>
      </x:c>
      <x:c r="L298" s="305" t="str">
        <x:v>Applicable SEBI source, LODR preservation policy where in scope, Common Corporate Core retention schedule and litigation hold; apply the longest controlling period.</x:v>
      </x:c>
      <x:c r="M298" s="305" t="str">
        <x:v>Verify source system, date/time, preparer, approver, completeness, version, linkage to the population and external acknowledgement where applicable.</x:v>
      </x:c>
      <x:c r="N298" s="305" t="str">
        <x:v>Internal controlled record; public only after authorised filing/publication</x:v>
      </x:c>
      <x:c r="O298" s="305" t="str">
        <x:v>https://www.sebi.gov.in/legal/master-circulars/jul-2025/master-circular-for-listing-obligations-and-disclosure-requirements-for-non-convertible-securities-securitized-debt-instruments-and-or-commercial-paper_95230.html</x:v>
      </x:c>
      <x:c r="P298" s="305" t="str">
        <x:f>IF(COUNTIF('P3 Audit Procedures'!$A$5:$A$176,B298)=1,"YES","NO")</x:f>
        <x:v>YES</x:v>
      </x:c>
      <x:c r="Q298" s="305" t="str">
        <x:f>IF(COUNTIF('P2 Atomic Provisions'!$A$5:$A$176,C298)=1,"YES","NO")</x:f>
        <x:v>YES</x:v>
      </x:c>
      <x:c r="R298" s="305" t="str">
        <x:f>IF(COUNTIF($A$5:$A$348,A298)&gt;1,"DUPLICATE","")</x:f>
      </x:c>
      <x:c r="S298" s="305" t="str">
        <x:v>REQUIRED — NOT COLLECTED</x:v>
      </x:c>
    </x:row>
    <x:row r="299" ht="50" customHeight="1">
      <x:c r="A299" s="305" t="str">
        <x:v>CAP-LAW090|Reg. 62|AP01|E01</x:v>
      </x:c>
      <x:c r="B299" s="305" t="str">
        <x:v>CAP-LAW090|Reg. 62|AP01</x:v>
      </x:c>
      <x:c r="C299" s="305" t="str">
        <x:v>CAP-LAW090|Reg. 62</x:v>
      </x:c>
      <x:c r="D299" s="305" t="str">
        <x:v>CAP-LAW090</x:v>
      </x:c>
      <x:c r="E299" s="305" t="str">
        <x:v>Reg. 62</x:v>
      </x:c>
      <x:c r="F299" s="305" t="str">
        <x:v>Control design / applicability</x:v>
      </x:c>
      <x:c r="G299" s="305" t="str">
        <x:v>Instrument terms, trust/security documents, covenant and payment calendar, disclosure checklist and issuer/trustee responsibility matrix; include evidence that the gate, duty holder, threshold/exemption and timing were assessed for this atomic requirement.</x:v>
      </x:c>
      <x:c r="H299" s="305" t="str">
        <x:v>Current approved artefact; named owner and reviewer; effective date/version; explicit coverage of CAP-LAW090 Reg. 62; documented gate and exception route.</x:v>
      </x:c>
      <x:c r="I299" s="305" t="str">
        <x:v>Continuous</x:v>
      </x:c>
      <x:c r="J299" s="305" t="str">
        <x:v>Treasury/debt register, ERP, trustee correspondence and stock-exchange portal</x:v>
      </x:c>
      <x:c r="K299" s="305" t="str">
        <x:v>Treasury or Finance Head / Company Secretary</x:v>
      </x:c>
      <x:c r="L299" s="305" t="str">
        <x:v>Applicable SEBI source, LODR preservation policy where in scope, Common Corporate Core retention schedule and litigation hold; apply the longest controlling period.</x:v>
      </x:c>
      <x:c r="M299" s="305" t="str">
        <x:v>Verify source system, date/time, preparer, approver, completeness, version, linkage to the population and external acknowledgement where applicable.</x:v>
      </x:c>
      <x:c r="N299" s="305" t="str">
        <x:v>Confidential until authorised disclosure; retain access trail</x:v>
      </x:c>
      <x:c r="O299" s="305" t="str">
        <x:v>https://www.sebi.gov.in/legal/master-circulars/jul-2025/master-circular-for-listing-obligations-and-disclosure-requirements-for-non-convertible-securities-securitized-debt-instruments-and-or-commercial-paper_95230.html</x:v>
      </x:c>
      <x:c r="P299" s="305" t="str">
        <x:f>IF(COUNTIF('P3 Audit Procedures'!$A$5:$A$176,B299)=1,"YES","NO")</x:f>
        <x:v>YES</x:v>
      </x:c>
      <x:c r="Q299" s="305" t="str">
        <x:f>IF(COUNTIF('P2 Atomic Provisions'!$A$5:$A$176,C299)=1,"YES","NO")</x:f>
        <x:v>YES</x:v>
      </x:c>
      <x:c r="R299" s="305" t="str">
        <x:f>IF(COUNTIF($A$5:$A$348,A299)&gt;1,"DUPLICATE","")</x:f>
      </x:c>
      <x:c r="S299" s="305" t="str">
        <x:v>REQUIRED — NOT COLLECTED</x:v>
      </x:c>
    </x:row>
    <x:row r="300" ht="50" customHeight="1">
      <x:c r="A300" s="305" t="str">
        <x:v>CAP-LAW090|Reg. 62|AP01|E02</x:v>
      </x:c>
      <x:c r="B300" s="305" t="str">
        <x:v>CAP-LAW090|Reg. 62|AP01</x:v>
      </x:c>
      <x:c r="C300" s="305" t="str">
        <x:v>CAP-LAW090|Reg. 62</x:v>
      </x:c>
      <x:c r="D300" s="305" t="str">
        <x:v>CAP-LAW090</x:v>
      </x:c>
      <x:c r="E300" s="305" t="str">
        <x:v>Reg. 62</x:v>
      </x:c>
      <x:c r="F300" s="305" t="str">
        <x:v>Operating performance / outcome</x:v>
      </x:c>
      <x:c r="G300" s="305" t="str">
        <x:v>Exchange/trustee submissions, rating and security-cover certificates, payment and bank reconciliations, covenant reports, notices and acknowledgements; demonstrate complete and timely performance of: Maintain a debt-disclosure website register and archive.</x:v>
      </x:c>
      <x:c r="H300" s="305" t="str">
        <x:v>Population reference; period/trigger; source inputs; approvals; timestamps; calculations where relevant; filed/delivered output; acknowledgement; exception and closure linkage.</x:v>
      </x:c>
      <x:c r="I300" s="305" t="str">
        <x:v>Continuous</x:v>
      </x:c>
      <x:c r="J300" s="305" t="str">
        <x:v>Treasury/debt register, ERP, trustee correspondence and stock-exchange portal</x:v>
      </x:c>
      <x:c r="K300" s="305" t="str">
        <x:v>Treasury or Finance Head / Company Secretary</x:v>
      </x:c>
      <x:c r="L300" s="305" t="str">
        <x:v>Applicable SEBI source, LODR preservation policy where in scope, Common Corporate Core retention schedule and litigation hold; apply the longest controlling period.</x:v>
      </x:c>
      <x:c r="M300" s="305" t="str">
        <x:v>Verify source system, date/time, preparer, approver, completeness, version, linkage to the population and external acknowledgement where applicable.</x:v>
      </x:c>
      <x:c r="N300" s="305" t="str">
        <x:v>Confidential until authorised disclosure; retain access trail</x:v>
      </x:c>
      <x:c r="O300" s="305" t="str">
        <x:v>https://www.sebi.gov.in/legal/master-circulars/jul-2025/master-circular-for-listing-obligations-and-disclosure-requirements-for-non-convertible-securities-securitized-debt-instruments-and-or-commercial-paper_95230.html</x:v>
      </x:c>
      <x:c r="P300" s="305" t="str">
        <x:f>IF(COUNTIF('P3 Audit Procedures'!$A$5:$A$176,B300)=1,"YES","NO")</x:f>
        <x:v>YES</x:v>
      </x:c>
      <x:c r="Q300" s="305" t="str">
        <x:f>IF(COUNTIF('P2 Atomic Provisions'!$A$5:$A$176,C300)=1,"YES","NO")</x:f>
        <x:v>YES</x:v>
      </x:c>
      <x:c r="R300" s="305" t="str">
        <x:f>IF(COUNTIF($A$5:$A$348,A300)&gt;1,"DUPLICATE","")</x:f>
      </x:c>
      <x:c r="S300" s="305" t="str">
        <x:v>REQUIRED — NOT COLLECTED</x:v>
      </x:c>
    </x:row>
    <x:row r="301" ht="50" customHeight="1">
      <x:c r="A301" s="305" t="str">
        <x:v>CAP-LAW090|HVDLE corporate-governance chapter|AP01|E01</x:v>
      </x:c>
      <x:c r="B301" s="305" t="str">
        <x:v>CAP-LAW090|HVDLE corporate-governance chapter|AP01</x:v>
      </x:c>
      <x:c r="C301" s="305" t="str">
        <x:v>CAP-LAW090|HVDLE corporate-governance chapter</x:v>
      </x:c>
      <x:c r="D301" s="305" t="str">
        <x:v>CAP-LAW090</x:v>
      </x:c>
      <x:c r="E301" s="305" t="str">
        <x:v>HVDLE corporate-governance chapter</x:v>
      </x:c>
      <x:c r="F301" s="305" t="str">
        <x:v>Control design / applicability</x:v>
      </x:c>
      <x:c r="G301" s="305" t="str">
        <x:v>Instrument terms, trust/security documents, covenant and payment calendar, disclosure checklist and issuer/trustee responsibility matrix; include evidence that the gate, duty holder, threshold/exemption and timing were assessed for this atomic requirement.</x:v>
      </x:c>
      <x:c r="H301" s="305" t="str">
        <x:v>Current approved artefact; named owner and reviewer; effective date/version; explicit coverage of CAP-LAW090 HVDLE corporate-governance chapter; documented gate and exception route.</x:v>
      </x:c>
      <x:c r="I301" s="305" t="str">
        <x:v>Continuous after activation</x:v>
      </x:c>
      <x:c r="J301" s="305" t="str">
        <x:v>Treasury/debt register, ERP, trustee correspondence and stock-exchange portal</x:v>
      </x:c>
      <x:c r="K301" s="305" t="str">
        <x:v>Treasury or Finance Head / Company Secretary</x:v>
      </x:c>
      <x:c r="L301" s="305" t="str">
        <x:v>Applicable SEBI source, LODR preservation policy where in scope, Common Corporate Core retention schedule and litigation hold; apply the longest controlling period.</x:v>
      </x:c>
      <x:c r="M301" s="305" t="str">
        <x:v>Verify source system, date/time, preparer, approver, completeness, version, linkage to the population and external acknowledgement where applicable.</x:v>
      </x:c>
      <x:c r="N301" s="305" t="str">
        <x:v>Confidential until authorised disclosure; retain access trail</x:v>
      </x:c>
      <x:c r="O301" s="305" t="str">
        <x:v>https://www.sebi.gov.in/legal/master-circulars/jul-2025/master-circular-for-listing-obligations-and-disclosure-requirements-for-non-convertible-securities-securitized-debt-instruments-and-or-commercial-paper_95230.html</x:v>
      </x:c>
      <x:c r="P301" s="305" t="str">
        <x:f>IF(COUNTIF('P3 Audit Procedures'!$A$5:$A$176,B301)=1,"YES","NO")</x:f>
        <x:v>YES</x:v>
      </x:c>
      <x:c r="Q301" s="305" t="str">
        <x:f>IF(COUNTIF('P2 Atomic Provisions'!$A$5:$A$176,C301)=1,"YES","NO")</x:f>
        <x:v>YES</x:v>
      </x:c>
      <x:c r="R301" s="305" t="str">
        <x:f>IF(COUNTIF($A$5:$A$348,A301)&gt;1,"DUPLICATE","")</x:f>
      </x:c>
      <x:c r="S301" s="305" t="str">
        <x:v>REQUIRED — NOT COLLECTED</x:v>
      </x:c>
    </x:row>
    <x:row r="302" ht="50" customHeight="1">
      <x:c r="A302" s="305" t="str">
        <x:v>CAP-LAW090|HVDLE corporate-governance chapter|AP01|E02</x:v>
      </x:c>
      <x:c r="B302" s="305" t="str">
        <x:v>CAP-LAW090|HVDLE corporate-governance chapter|AP01</x:v>
      </x:c>
      <x:c r="C302" s="305" t="str">
        <x:v>CAP-LAW090|HVDLE corporate-governance chapter</x:v>
      </x:c>
      <x:c r="D302" s="305" t="str">
        <x:v>CAP-LAW090</x:v>
      </x:c>
      <x:c r="E302" s="305" t="str">
        <x:v>HVDLE corporate-governance chapter</x:v>
      </x:c>
      <x:c r="F302" s="305" t="str">
        <x:v>Operating performance / outcome</x:v>
      </x:c>
      <x:c r="G302" s="305" t="str">
        <x:v>Exchange/trustee submissions, rating and security-cover certificates, payment and bank reconciliations, covenant reports, notices and acknowledgements; demonstrate complete and timely performance of: Document threshold and map each incorporated governance provision.</x:v>
      </x:c>
      <x:c r="H302" s="305" t="str">
        <x:v>Population reference; period/trigger; source inputs; approvals; timestamps; calculations where relevant; filed/delivered output; acknowledgement; exception and closure linkage.</x:v>
      </x:c>
      <x:c r="I302" s="305" t="str">
        <x:v>Continuous after activation</x:v>
      </x:c>
      <x:c r="J302" s="305" t="str">
        <x:v>Treasury/debt register, ERP, trustee correspondence and stock-exchange portal</x:v>
      </x:c>
      <x:c r="K302" s="305" t="str">
        <x:v>Treasury or Finance Head / Company Secretary</x:v>
      </x:c>
      <x:c r="L302" s="305" t="str">
        <x:v>Applicable SEBI source, LODR preservation policy where in scope, Common Corporate Core retention schedule and litigation hold; apply the longest controlling period.</x:v>
      </x:c>
      <x:c r="M302" s="305" t="str">
        <x:v>Verify source system, date/time, preparer, approver, completeness, version, linkage to the population and external acknowledgement where applicable.</x:v>
      </x:c>
      <x:c r="N302" s="305" t="str">
        <x:v>Confidential until authorised disclosure; retain access trail</x:v>
      </x:c>
      <x:c r="O302" s="305" t="str">
        <x:v>https://www.sebi.gov.in/legal/master-circulars/jul-2025/master-circular-for-listing-obligations-and-disclosure-requirements-for-non-convertible-securities-securitized-debt-instruments-and-or-commercial-paper_95230.html</x:v>
      </x:c>
      <x:c r="P302" s="305" t="str">
        <x:f>IF(COUNTIF('P3 Audit Procedures'!$A$5:$A$176,B302)=1,"YES","NO")</x:f>
        <x:v>YES</x:v>
      </x:c>
      <x:c r="Q302" s="305" t="str">
        <x:f>IF(COUNTIF('P2 Atomic Provisions'!$A$5:$A$176,C302)=1,"YES","NO")</x:f>
        <x:v>YES</x:v>
      </x:c>
      <x:c r="R302" s="305" t="str">
        <x:f>IF(COUNTIF($A$5:$A$348,A302)&gt;1,"DUPLICATE","")</x:f>
      </x:c>
      <x:c r="S302" s="305" t="str">
        <x:v>REQUIRED — NOT COLLECTED</x:v>
      </x:c>
    </x:row>
    <x:row r="303" ht="50" customHeight="1">
      <x:c r="A303" s="305" t="str">
        <x:v>CAP-LAW064|Issue/listing provisions|AP01|E01</x:v>
      </x:c>
      <x:c r="B303" s="305" t="str">
        <x:v>CAP-LAW064|Issue/listing provisions|AP01</x:v>
      </x:c>
      <x:c r="C303" s="305" t="str">
        <x:v>CAP-LAW064|Issue/listing provisions</x:v>
      </x:c>
      <x:c r="D303" s="305" t="str">
        <x:v>CAP-LAW064</x:v>
      </x:c>
      <x:c r="E303" s="305" t="str">
        <x:v>Issue/listing provisions</x:v>
      </x:c>
      <x:c r="F303" s="305" t="str">
        <x:v>Control design / applicability</x:v>
      </x:c>
      <x:c r="G303" s="305" t="str">
        <x:v>Instrument terms, trust/security documents, covenant and payment calendar, disclosure checklist and issuer/trustee responsibility matrix; include evidence that the gate, duty holder, threshold/exemption and timing were assessed for this atomic requirement.</x:v>
      </x:c>
      <x:c r="H303" s="305" t="str">
        <x:v>Current approved artefact; named owner and reviewer; effective date/version; explicit coverage of CAP-LAW064 Issue/listing provisions; documented gate and exception route.</x:v>
      </x:c>
      <x:c r="I303" s="305" t="str">
        <x:v>Issue and continuous periods</x:v>
      </x:c>
      <x:c r="J303" s="305" t="str">
        <x:v>Treasury/debt register, ERP, trustee correspondence and stock-exchange portal</x:v>
      </x:c>
      <x:c r="K303" s="305" t="str">
        <x:v>Treasury or Finance Head / Company Secretary</x:v>
      </x:c>
      <x:c r="L303" s="305" t="str">
        <x:v>Applicable SEBI source, LODR preservation policy where in scope, Common Corporate Core retention schedule and litigation hold; apply the longest controlling period.</x:v>
      </x:c>
      <x:c r="M303" s="305" t="str">
        <x:v>Verify source system, date/time, preparer, approver, completeness, version, linkage to the population and external acknowledgement where applicable.</x:v>
      </x:c>
      <x:c r="N303" s="305" t="str">
        <x:v>Restricted — may contain personal, trading or unpublished information</x:v>
      </x:c>
      <x:c r="O303" s="305" t="str">
        <x:v>https://www.sebi.gov.in/legal/regulations/jul-2026/securities-and-exchange-board-of-india-issue-and-listing-of-securitised-debt-instruments-and-security-receipts-regulations-2008-last-amended-on-july-06-2026-_102674.html</x:v>
      </x:c>
      <x:c r="P303" s="305" t="str">
        <x:f>IF(COUNTIF('P3 Audit Procedures'!$A$5:$A$176,B303)=1,"YES","NO")</x:f>
        <x:v>YES</x:v>
      </x:c>
      <x:c r="Q303" s="305" t="str">
        <x:f>IF(COUNTIF('P2 Atomic Provisions'!$A$5:$A$176,C303)=1,"YES","NO")</x:f>
        <x:v>YES</x:v>
      </x:c>
      <x:c r="R303" s="305" t="str">
        <x:f>IF(COUNTIF($A$5:$A$348,A303)&gt;1,"DUPLICATE","")</x:f>
      </x:c>
      <x:c r="S303" s="305" t="str">
        <x:v>REQUIRED — NOT COLLECTED</x:v>
      </x:c>
    </x:row>
    <x:row r="304" ht="50" customHeight="1">
      <x:c r="A304" s="305" t="str">
        <x:v>CAP-LAW064|Issue/listing provisions|AP01|E02</x:v>
      </x:c>
      <x:c r="B304" s="305" t="str">
        <x:v>CAP-LAW064|Issue/listing provisions|AP01</x:v>
      </x:c>
      <x:c r="C304" s="305" t="str">
        <x:v>CAP-LAW064|Issue/listing provisions</x:v>
      </x:c>
      <x:c r="D304" s="305" t="str">
        <x:v>CAP-LAW064</x:v>
      </x:c>
      <x:c r="E304" s="305" t="str">
        <x:v>Issue/listing provisions</x:v>
      </x:c>
      <x:c r="F304" s="305" t="str">
        <x:v>Operating performance / outcome</x:v>
      </x:c>
      <x:c r="G304" s="305" t="str">
        <x:v>Exchange/trustee submissions, rating and security-cover certificates, payment and bank reconciliations, covenant reports, notices and acknowledgements; demonstrate complete and timely performance of: Create an instrument-specific checklist with explicit duty-holder assignment.</x:v>
      </x:c>
      <x:c r="H304" s="305" t="str">
        <x:v>Population reference; period/trigger; source inputs; approvals; timestamps; calculations where relevant; filed/delivered output; acknowledgement; exception and closure linkage.</x:v>
      </x:c>
      <x:c r="I304" s="305" t="str">
        <x:v>Issue and continuous periods</x:v>
      </x:c>
      <x:c r="J304" s="305" t="str">
        <x:v>Treasury/debt register, ERP, trustee correspondence and stock-exchange portal</x:v>
      </x:c>
      <x:c r="K304" s="305" t="str">
        <x:v>Treasury or Finance Head / Company Secretary</x:v>
      </x:c>
      <x:c r="L304" s="305" t="str">
        <x:v>Applicable SEBI source, LODR preservation policy where in scope, Common Corporate Core retention schedule and litigation hold; apply the longest controlling period.</x:v>
      </x:c>
      <x:c r="M304" s="305" t="str">
        <x:v>Verify source system, date/time, preparer, approver, completeness, version, linkage to the population and external acknowledgement where applicable.</x:v>
      </x:c>
      <x:c r="N304" s="305" t="str">
        <x:v>Restricted — may contain personal, trading or unpublished information</x:v>
      </x:c>
      <x:c r="O304" s="305" t="str">
        <x:v>https://www.sebi.gov.in/legal/regulations/jul-2026/securities-and-exchange-board-of-india-issue-and-listing-of-securitised-debt-instruments-and-security-receipts-regulations-2008-last-amended-on-july-06-2026-_102674.html</x:v>
      </x:c>
      <x:c r="P304" s="305" t="str">
        <x:f>IF(COUNTIF('P3 Audit Procedures'!$A$5:$A$176,B304)=1,"YES","NO")</x:f>
        <x:v>YES</x:v>
      </x:c>
      <x:c r="Q304" s="305" t="str">
        <x:f>IF(COUNTIF('P2 Atomic Provisions'!$A$5:$A$176,C304)=1,"YES","NO")</x:f>
        <x:v>YES</x:v>
      </x:c>
      <x:c r="R304" s="305" t="str">
        <x:f>IF(COUNTIF($A$5:$A$348,A304)&gt;1,"DUPLICATE","")</x:f>
      </x:c>
      <x:c r="S304" s="305" t="str">
        <x:v>REQUIRED — NOT COLLECTED</x:v>
      </x:c>
    </x:row>
    <x:row r="305" ht="50" customHeight="1">
      <x:c r="A305" s="305" t="str">
        <x:v>CAP-LAW248|Reg. 11B / Circular para 2|AP01|E01</x:v>
      </x:c>
      <x:c r="B305" s="305" t="str">
        <x:v>CAP-LAW248|Reg. 11B / Circular para 2|AP01</x:v>
      </x:c>
      <x:c r="C305" s="305" t="str">
        <x:v>CAP-LAW248|Reg. 11B / Circular para 2</x:v>
      </x:c>
      <x:c r="D305" s="305" t="str">
        <x:v>CAP-LAW248</x:v>
      </x:c>
      <x:c r="E305" s="305" t="str">
        <x:v>Reg. 11B / Circular para 2</x:v>
      </x:c>
      <x:c r="F305" s="305" t="str">
        <x:v>Control design / applicability</x:v>
      </x:c>
      <x:c r="G305" s="305" t="str">
        <x:v>Instrument terms, trust/security documents, covenant and payment calendar, disclosure checklist and issuer/trustee responsibility matrix; include evidence that the gate, duty holder, threshold/exemption and timing were assessed for this atomic requirement.</x:v>
      </x:c>
      <x:c r="H305" s="305" t="str">
        <x:v>Current approved artefact; named owner and reviewer; effective date/version; explicit coverage of CAP-LAW248 Reg. 11B / Circular para 2; documented gate and exception route.</x:v>
      </x:c>
      <x:c r="I305" s="305" t="str">
        <x:v>Within 30 days after end of March and September</x:v>
      </x:c>
      <x:c r="J305" s="305" t="str">
        <x:v>Treasury/debt register, ERP, trustee correspondence and stock-exchange portal</x:v>
      </x:c>
      <x:c r="K305" s="305" t="str">
        <x:v>Treasury or Finance Head / Company Secretary</x:v>
      </x:c>
      <x:c r="L305" s="305" t="str">
        <x:v>Applicable SEBI source, LODR preservation policy where in scope, Common Corporate Core retention schedule and litigation hold; apply the longest controlling period.</x:v>
      </x:c>
      <x:c r="M305" s="305" t="str">
        <x:v>Verify source system, date/time, preparer, approver, completeness, version, linkage to the population and external acknowledgement where applicable.</x:v>
      </x:c>
      <x:c r="N305" s="305" t="str">
        <x:v>Internal controlled record; public only after authorised filing/publication</x:v>
      </x:c>
      <x:c r="O305" s="305" t="str">
        <x:v>https://www.sebi.gov.in/legal/circulars/dec-2025/mandating-periodic-disclosure-requirements-securitised-debt-instruments-sdis-_98409.html</x:v>
      </x:c>
      <x:c r="P305" s="305" t="str">
        <x:f>IF(COUNTIF('P3 Audit Procedures'!$A$5:$A$176,B305)=1,"YES","NO")</x:f>
        <x:v>YES</x:v>
      </x:c>
      <x:c r="Q305" s="305" t="str">
        <x:f>IF(COUNTIF('P2 Atomic Provisions'!$A$5:$A$176,C305)=1,"YES","NO")</x:f>
        <x:v>YES</x:v>
      </x:c>
      <x:c r="R305" s="305" t="str">
        <x:f>IF(COUNTIF($A$5:$A$348,A305)&gt;1,"DUPLICATE","")</x:f>
      </x:c>
      <x:c r="S305" s="305" t="str">
        <x:v>REQUIRED — NOT COLLECTED</x:v>
      </x:c>
    </x:row>
    <x:row r="306" ht="50" customHeight="1">
      <x:c r="A306" s="305" t="str">
        <x:v>CAP-LAW248|Reg. 11B / Circular para 2|AP01|E02</x:v>
      </x:c>
      <x:c r="B306" s="305" t="str">
        <x:v>CAP-LAW248|Reg. 11B / Circular para 2|AP01</x:v>
      </x:c>
      <x:c r="C306" s="305" t="str">
        <x:v>CAP-LAW248|Reg. 11B / Circular para 2</x:v>
      </x:c>
      <x:c r="D306" s="305" t="str">
        <x:v>CAP-LAW248</x:v>
      </x:c>
      <x:c r="E306" s="305" t="str">
        <x:v>Reg. 11B / Circular para 2</x:v>
      </x:c>
      <x:c r="F306" s="305" t="str">
        <x:v>Operating performance / outcome</x:v>
      </x:c>
      <x:c r="G306" s="305" t="str">
        <x:v>Exchange/trustee submissions, rating and security-cover certificates, payment and bank reconciliations, covenant reports, notices and acknowledgements; demonstrate complete and timely performance of: Compile, validate and submit the applicable annexure.</x:v>
      </x:c>
      <x:c r="H306" s="305" t="str">
        <x:v>Population reference; period/trigger; source inputs; approvals; timestamps; calculations where relevant; filed/delivered output; acknowledgement; exception and closure linkage.</x:v>
      </x:c>
      <x:c r="I306" s="305" t="str">
        <x:v>Within 30 days after end of March and September</x:v>
      </x:c>
      <x:c r="J306" s="305" t="str">
        <x:v>Treasury/debt register, ERP, trustee correspondence and stock-exchange portal</x:v>
      </x:c>
      <x:c r="K306" s="305" t="str">
        <x:v>Treasury or Finance Head / Company Secretary</x:v>
      </x:c>
      <x:c r="L306" s="305" t="str">
        <x:v>Applicable SEBI source, LODR preservation policy where in scope, Common Corporate Core retention schedule and litigation hold; apply the longest controlling period.</x:v>
      </x:c>
      <x:c r="M306" s="305" t="str">
        <x:v>Verify source system, date/time, preparer, approver, completeness, version, linkage to the population and external acknowledgement where applicable.</x:v>
      </x:c>
      <x:c r="N306" s="305" t="str">
        <x:v>Internal controlled record; public only after authorised filing/publication</x:v>
      </x:c>
      <x:c r="O306" s="305" t="str">
        <x:v>https://www.sebi.gov.in/legal/circulars/dec-2025/mandating-periodic-disclosure-requirements-securitised-debt-instruments-sdis-_98409.html</x:v>
      </x:c>
      <x:c r="P306" s="305" t="str">
        <x:f>IF(COUNTIF('P3 Audit Procedures'!$A$5:$A$176,B306)=1,"YES","NO")</x:f>
        <x:v>YES</x:v>
      </x:c>
      <x:c r="Q306" s="305" t="str">
        <x:f>IF(COUNTIF('P2 Atomic Provisions'!$A$5:$A$176,C306)=1,"YES","NO")</x:f>
        <x:v>YES</x:v>
      </x:c>
      <x:c r="R306" s="305" t="str">
        <x:f>IF(COUNTIF($A$5:$A$348,A306)&gt;1,"DUPLICATE","")</x:f>
      </x:c>
      <x:c r="S306" s="305" t="str">
        <x:v>REQUIRED — NOT COLLECTED</x:v>
      </x:c>
    </x:row>
    <x:row r="307" ht="50" customHeight="1">
      <x:c r="A307" s="305" t="str">
        <x:v>P1-GAP003|Paras 2-4|AP01|E01</x:v>
      </x:c>
      <x:c r="B307" s="305" t="str">
        <x:v>P1-GAP003|Paras 2-4|AP01</x:v>
      </x:c>
      <x:c r="C307" s="305" t="str">
        <x:v>P1-GAP003|Paras 2-4</x:v>
      </x:c>
      <x:c r="D307" s="305" t="str">
        <x:v>P1-GAP003</x:v>
      </x:c>
      <x:c r="E307" s="305" t="str">
        <x:v>Paras 2-4</x:v>
      </x:c>
      <x:c r="F307" s="305" t="str">
        <x:v>Control design / applicability</x:v>
      </x:c>
      <x:c r="G307" s="305" t="str">
        <x:v>Approved investor-service SOP, service-level matrix, issuer/RTA responsibility matrix and current forms/checklists; include evidence that the gate, duty holder, threshold/exemption and timing were assessed for this atomic requirement.</x:v>
      </x:c>
      <x:c r="H307" s="305" t="str">
        <x:v>Current approved artefact; named owner and reviewer; effective date/version; explicit coverage of P1-GAP003 Paras 2-4; documented gate and exception route.</x:v>
      </x:c>
      <x:c r="I307" s="305" t="str">
        <x:v>During special window</x:v>
      </x:c>
      <x:c r="J307" s="305" t="str">
        <x:v>Issuer/RTA service system, SCORES/ODR portal and depository interface</x:v>
      </x:c>
      <x:c r="K307" s="305" t="str">
        <x:v>Investor Services Head / RTA Relationship Owner</x:v>
      </x:c>
      <x:c r="L307" s="305" t="str">
        <x:v>Applicable SEBI source, LODR preservation policy where in scope, Common Corporate Core retention schedule and litigation hold; apply the longest controlling period.</x:v>
      </x:c>
      <x:c r="M307" s="305" t="str">
        <x:v>Verify source system, date/time, preparer, approver, completeness, version, linkage to the population and external acknowledgement where applicable.</x:v>
      </x:c>
      <x:c r="N307" s="305" t="str">
        <x:v>Restricted — may contain personal, trading or unpublished information</x:v>
      </x:c>
      <x:c r="O307" s="305" t="str">
        <x:v>https://www.sebi.gov.in/legal/circulars/jan-2026/ease-of-doing-investment-special-window-for-transfer-and-dematerialisation-of-physical-securities_99411.html</x:v>
      </x:c>
      <x:c r="P307" s="305" t="str">
        <x:f>IF(COUNTIF('P3 Audit Procedures'!$A$5:$A$176,B307)=1,"YES","NO")</x:f>
        <x:v>YES</x:v>
      </x:c>
      <x:c r="Q307" s="305" t="str">
        <x:f>IF(COUNTIF('P2 Atomic Provisions'!$A$5:$A$176,C307)=1,"YES","NO")</x:f>
        <x:v>YES</x:v>
      </x:c>
      <x:c r="R307" s="305" t="str">
        <x:f>IF(COUNTIF($A$5:$A$348,A307)&gt;1,"DUPLICATE","")</x:f>
      </x:c>
      <x:c r="S307" s="305" t="str">
        <x:v>REQUIRED — NOT COLLECTED</x:v>
      </x:c>
    </x:row>
    <x:row r="308" ht="50" customHeight="1">
      <x:c r="A308" s="305" t="str">
        <x:v>P1-GAP003|Paras 2-4|AP01|E02</x:v>
      </x:c>
      <x:c r="B308" s="305" t="str">
        <x:v>P1-GAP003|Paras 2-4|AP01</x:v>
      </x:c>
      <x:c r="C308" s="305" t="str">
        <x:v>P1-GAP003|Paras 2-4</x:v>
      </x:c>
      <x:c r="D308" s="305" t="str">
        <x:v>P1-GAP003</x:v>
      </x:c>
      <x:c r="E308" s="305" t="str">
        <x:v>Paras 2-4</x:v>
      </x:c>
      <x:c r="F308" s="305" t="str">
        <x:v>Operating performance / outcome</x:v>
      </x:c>
      <x:c r="G308" s="305" t="str">
        <x:v>Complete request/complaint register, case files, timestamps, deficiency and outcome communications, portal entries and closure acknowledgements; demonstrate complete and timely performance of: Validate execution date/history and register the request.</x:v>
      </x:c>
      <x:c r="H308" s="305" t="str">
        <x:v>Population reference; period/trigger; source inputs; approvals; timestamps; calculations where relevant; filed/delivered output; acknowledgement; exception and closure linkage.</x:v>
      </x:c>
      <x:c r="I308" s="305" t="str">
        <x:v>During special window</x:v>
      </x:c>
      <x:c r="J308" s="305" t="str">
        <x:v>Issuer/RTA service system, SCORES/ODR portal and depository interface</x:v>
      </x:c>
      <x:c r="K308" s="305" t="str">
        <x:v>Investor Services Head / RTA Relationship Owner</x:v>
      </x:c>
      <x:c r="L308" s="305" t="str">
        <x:v>Applicable SEBI source, LODR preservation policy where in scope, Common Corporate Core retention schedule and litigation hold; apply the longest controlling period.</x:v>
      </x:c>
      <x:c r="M308" s="305" t="str">
        <x:v>Verify source system, date/time, preparer, approver, completeness, version, linkage to the population and external acknowledgement where applicable.</x:v>
      </x:c>
      <x:c r="N308" s="305" t="str">
        <x:v>Restricted — may contain personal, trading or unpublished information</x:v>
      </x:c>
      <x:c r="O308" s="305" t="str">
        <x:v>https://www.sebi.gov.in/legal/circulars/jan-2026/ease-of-doing-investment-special-window-for-transfer-and-dematerialisation-of-physical-securities_99411.html</x:v>
      </x:c>
      <x:c r="P308" s="305" t="str">
        <x:f>IF(COUNTIF('P3 Audit Procedures'!$A$5:$A$176,B308)=1,"YES","NO")</x:f>
        <x:v>YES</x:v>
      </x:c>
      <x:c r="Q308" s="305" t="str">
        <x:f>IF(COUNTIF('P2 Atomic Provisions'!$A$5:$A$176,C308)=1,"YES","NO")</x:f>
        <x:v>YES</x:v>
      </x:c>
      <x:c r="R308" s="305" t="str">
        <x:f>IF(COUNTIF($A$5:$A$348,A308)&gt;1,"DUPLICATE","")</x:f>
      </x:c>
      <x:c r="S308" s="305" t="str">
        <x:v>REQUIRED — NOT COLLECTED</x:v>
      </x:c>
    </x:row>
    <x:row r="309" ht="50" customHeight="1">
      <x:c r="A309" s="305" t="str">
        <x:v>P1-GAP003|Demat and lock-in conditions|AP01|E01</x:v>
      </x:c>
      <x:c r="B309" s="305" t="str">
        <x:v>P1-GAP003|Demat and lock-in conditions|AP01</x:v>
      </x:c>
      <x:c r="C309" s="305" t="str">
        <x:v>P1-GAP003|Demat and lock-in conditions</x:v>
      </x:c>
      <x:c r="D309" s="305" t="str">
        <x:v>P1-GAP003</x:v>
      </x:c>
      <x:c r="E309" s="305" t="str">
        <x:v>Demat and lock-in conditions</x:v>
      </x:c>
      <x:c r="F309" s="305" t="str">
        <x:v>Control design / applicability</x:v>
      </x:c>
      <x:c r="G309" s="305" t="str">
        <x:v>Approved investor-service SOP, service-level matrix, issuer/RTA responsibility matrix and current forms/checklists; include evidence that the gate, duty holder, threshold/exemption and timing were assessed for this atomic requirement.</x:v>
      </x:c>
      <x:c r="H309" s="305" t="str">
        <x:v>Current approved artefact; named owner and reviewer; effective date/version; explicit coverage of P1-GAP003 Demat and lock-in conditions; documented gate and exception route.</x:v>
      </x:c>
      <x:c r="I309" s="305" t="str">
        <x:v>At transfer/demat completion</x:v>
      </x:c>
      <x:c r="J309" s="305" t="str">
        <x:v>Issuer/RTA service system, SCORES/ODR portal and depository interface</x:v>
      </x:c>
      <x:c r="K309" s="305" t="str">
        <x:v>Investor Services Head / RTA Relationship Owner</x:v>
      </x:c>
      <x:c r="L309" s="305" t="str">
        <x:v>Applicable SEBI source, LODR preservation policy where in scope, Common Corporate Core retention schedule and litigation hold; apply the longest controlling period.</x:v>
      </x:c>
      <x:c r="M309" s="305" t="str">
        <x:v>Verify source system, date/time, preparer, approver, completeness, version, linkage to the population and external acknowledgement where applicable.</x:v>
      </x:c>
      <x:c r="N309" s="305" t="str">
        <x:v>Restricted — may contain personal, trading or unpublished information</x:v>
      </x:c>
      <x:c r="O309" s="305" t="str">
        <x:v>https://www.sebi.gov.in/legal/circulars/jan-2026/ease-of-doing-investment-special-window-for-transfer-and-dematerialisation-of-physical-securities_99411.html</x:v>
      </x:c>
      <x:c r="P309" s="305" t="str">
        <x:f>IF(COUNTIF('P3 Audit Procedures'!$A$5:$A$176,B309)=1,"YES","NO")</x:f>
        <x:v>YES</x:v>
      </x:c>
      <x:c r="Q309" s="305" t="str">
        <x:f>IF(COUNTIF('P2 Atomic Provisions'!$A$5:$A$176,C309)=1,"YES","NO")</x:f>
        <x:v>YES</x:v>
      </x:c>
      <x:c r="R309" s="305" t="str">
        <x:f>IF(COUNTIF($A$5:$A$348,A309)&gt;1,"DUPLICATE","")</x:f>
      </x:c>
      <x:c r="S309" s="305" t="str">
        <x:v>REQUIRED — NOT COLLECTED</x:v>
      </x:c>
    </x:row>
    <x:row r="310" ht="50" customHeight="1">
      <x:c r="A310" s="305" t="str">
        <x:v>P1-GAP003|Demat and lock-in conditions|AP01|E02</x:v>
      </x:c>
      <x:c r="B310" s="305" t="str">
        <x:v>P1-GAP003|Demat and lock-in conditions|AP01</x:v>
      </x:c>
      <x:c r="C310" s="305" t="str">
        <x:v>P1-GAP003|Demat and lock-in conditions</x:v>
      </x:c>
      <x:c r="D310" s="305" t="str">
        <x:v>P1-GAP003</x:v>
      </x:c>
      <x:c r="E310" s="305" t="str">
        <x:v>Demat and lock-in conditions</x:v>
      </x:c>
      <x:c r="F310" s="305" t="str">
        <x:v>Operating performance / outcome</x:v>
      </x:c>
      <x:c r="G310" s="305" t="str">
        <x:v>Complete request/complaint register, case files, timestamps, deficiency and outcome communications, portal entries and closure acknowledgements; demonstrate complete and timely performance of: Coordinate demat credit and record lock-in start/end.</x:v>
      </x:c>
      <x:c r="H310" s="305" t="str">
        <x:v>Population reference; period/trigger; source inputs; approvals; timestamps; calculations where relevant; filed/delivered output; acknowledgement; exception and closure linkage.</x:v>
      </x:c>
      <x:c r="I310" s="305" t="str">
        <x:v>At transfer/demat completion</x:v>
      </x:c>
      <x:c r="J310" s="305" t="str">
        <x:v>Issuer/RTA service system, SCORES/ODR portal and depository interface</x:v>
      </x:c>
      <x:c r="K310" s="305" t="str">
        <x:v>Investor Services Head / RTA Relationship Owner</x:v>
      </x:c>
      <x:c r="L310" s="305" t="str">
        <x:v>Applicable SEBI source, LODR preservation policy where in scope, Common Corporate Core retention schedule and litigation hold; apply the longest controlling period.</x:v>
      </x:c>
      <x:c r="M310" s="305" t="str">
        <x:v>Verify source system, date/time, preparer, approver, completeness, version, linkage to the population and external acknowledgement where applicable.</x:v>
      </x:c>
      <x:c r="N310" s="305" t="str">
        <x:v>Restricted — may contain personal, trading or unpublished information</x:v>
      </x:c>
      <x:c r="O310" s="305" t="str">
        <x:v>https://www.sebi.gov.in/legal/circulars/jan-2026/ease-of-doing-investment-special-window-for-transfer-and-dematerialisation-of-physical-securities_99411.html</x:v>
      </x:c>
      <x:c r="P310" s="305" t="str">
        <x:f>IF(COUNTIF('P3 Audit Procedures'!$A$5:$A$176,B310)=1,"YES","NO")</x:f>
        <x:v>YES</x:v>
      </x:c>
      <x:c r="Q310" s="305" t="str">
        <x:f>IF(COUNTIF('P2 Atomic Provisions'!$A$5:$A$176,C310)=1,"YES","NO")</x:f>
        <x:v>YES</x:v>
      </x:c>
      <x:c r="R310" s="305" t="str">
        <x:f>IF(COUNTIF($A$5:$A$348,A310)&gt;1,"DUPLICATE","")</x:f>
      </x:c>
      <x:c r="S310" s="305" t="str">
        <x:v>REQUIRED — NOT COLLECTED</x:v>
      </x:c>
    </x:row>
    <x:row r="311" ht="50" customHeight="1">
      <x:c r="A311" s="305" t="str">
        <x:v>P1-GAP003|Verification / notice process|AP01|E01</x:v>
      </x:c>
      <x:c r="B311" s="305" t="str">
        <x:v>P1-GAP003|Verification / notice process|AP01</x:v>
      </x:c>
      <x:c r="C311" s="305" t="str">
        <x:v>P1-GAP003|Verification / notice process</x:v>
      </x:c>
      <x:c r="D311" s="305" t="str">
        <x:v>P1-GAP003</x:v>
      </x:c>
      <x:c r="E311" s="305" t="str">
        <x:v>Verification / notice process</x:v>
      </x:c>
      <x:c r="F311" s="305" t="str">
        <x:v>Control design / applicability</x:v>
      </x:c>
      <x:c r="G311" s="305" t="str">
        <x:v>Approved investor-service SOP, service-level matrix, issuer/RTA responsibility matrix and current forms/checklists; include evidence that the gate, duty holder, threshold/exemption and timing were assessed for this atomic requirement.</x:v>
      </x:c>
      <x:c r="H311" s="305" t="str">
        <x:v>Current approved artefact; named owner and reviewer; effective date/version; explicit coverage of P1-GAP003 Verification / notice process; documented gate and exception route.</x:v>
      </x:c>
      <x:c r="I311" s="305" t="str">
        <x:v>During request processing</x:v>
      </x:c>
      <x:c r="J311" s="305" t="str">
        <x:v>Issuer/RTA service system, SCORES/ODR portal and depository interface</x:v>
      </x:c>
      <x:c r="K311" s="305" t="str">
        <x:v>Investor Services Head / RTA Relationship Owner</x:v>
      </x:c>
      <x:c r="L311" s="305" t="str">
        <x:v>Applicable SEBI source, LODR preservation policy where in scope, Common Corporate Core retention schedule and litigation hold; apply the longest controlling period.</x:v>
      </x:c>
      <x:c r="M311" s="305" t="str">
        <x:v>Verify source system, date/time, preparer, approver, completeness, version, linkage to the population and external acknowledgement where applicable.</x:v>
      </x:c>
      <x:c r="N311" s="305" t="str">
        <x:v>Restricted — may contain personal, trading or unpublished information</x:v>
      </x:c>
      <x:c r="O311" s="305" t="str">
        <x:v>https://www.sebi.gov.in/legal/circulars/jan-2026/ease-of-doing-investment-special-window-for-transfer-and-dematerialisation-of-physical-securities_99411.html</x:v>
      </x:c>
      <x:c r="P311" s="305" t="str">
        <x:f>IF(COUNTIF('P3 Audit Procedures'!$A$5:$A$176,B311)=1,"YES","NO")</x:f>
        <x:v>YES</x:v>
      </x:c>
      <x:c r="Q311" s="305" t="str">
        <x:f>IF(COUNTIF('P2 Atomic Provisions'!$A$5:$A$176,C311)=1,"YES","NO")</x:f>
        <x:v>YES</x:v>
      </x:c>
      <x:c r="R311" s="305" t="str">
        <x:f>IF(COUNTIF($A$5:$A$348,A311)&gt;1,"DUPLICATE","")</x:f>
      </x:c>
      <x:c r="S311" s="305" t="str">
        <x:v>REQUIRED — NOT COLLECTED</x:v>
      </x:c>
    </x:row>
    <x:row r="312" ht="50" customHeight="1">
      <x:c r="A312" s="305" t="str">
        <x:v>P1-GAP003|Verification / notice process|AP01|E02</x:v>
      </x:c>
      <x:c r="B312" s="305" t="str">
        <x:v>P1-GAP003|Verification / notice process|AP01</x:v>
      </x:c>
      <x:c r="C312" s="305" t="str">
        <x:v>P1-GAP003|Verification / notice process</x:v>
      </x:c>
      <x:c r="D312" s="305" t="str">
        <x:v>P1-GAP003</x:v>
      </x:c>
      <x:c r="E312" s="305" t="str">
        <x:v>Verification / notice process</x:v>
      </x:c>
      <x:c r="F312" s="305" t="str">
        <x:v>Operating performance / outcome</x:v>
      </x:c>
      <x:c r="G312" s="305" t="str">
        <x:v>Complete request/complaint register, case files, timestamps, deficiency and outcome communications, portal entries and closure acknowledgements; demonstrate complete and timely performance of: Document verification, publication, website posting and objection outcome.</x:v>
      </x:c>
      <x:c r="H312" s="305" t="str">
        <x:v>Population reference; period/trigger; source inputs; approvals; timestamps; calculations where relevant; filed/delivered output; acknowledgement; exception and closure linkage.</x:v>
      </x:c>
      <x:c r="I312" s="305" t="str">
        <x:v>During request processing</x:v>
      </x:c>
      <x:c r="J312" s="305" t="str">
        <x:v>Issuer/RTA service system, SCORES/ODR portal and depository interface</x:v>
      </x:c>
      <x:c r="K312" s="305" t="str">
        <x:v>Investor Services Head / RTA Relationship Owner</x:v>
      </x:c>
      <x:c r="L312" s="305" t="str">
        <x:v>Applicable SEBI source, LODR preservation policy where in scope, Common Corporate Core retention schedule and litigation hold; apply the longest controlling period.</x:v>
      </x:c>
      <x:c r="M312" s="305" t="str">
        <x:v>Verify source system, date/time, preparer, approver, completeness, version, linkage to the population and external acknowledgement where applicable.</x:v>
      </x:c>
      <x:c r="N312" s="305" t="str">
        <x:v>Restricted — may contain personal, trading or unpublished information</x:v>
      </x:c>
      <x:c r="O312" s="305" t="str">
        <x:v>https://www.sebi.gov.in/legal/circulars/jan-2026/ease-of-doing-investment-special-window-for-transfer-and-dematerialisation-of-physical-securities_99411.html</x:v>
      </x:c>
      <x:c r="P312" s="305" t="str">
        <x:f>IF(COUNTIF('P3 Audit Procedures'!$A$5:$A$176,B312)=1,"YES","NO")</x:f>
        <x:v>YES</x:v>
      </x:c>
      <x:c r="Q312" s="305" t="str">
        <x:f>IF(COUNTIF('P2 Atomic Provisions'!$A$5:$A$176,C312)=1,"YES","NO")</x:f>
        <x:v>YES</x:v>
      </x:c>
      <x:c r="R312" s="305" t="str">
        <x:f>IF(COUNTIF($A$5:$A$348,A312)&gt;1,"DUPLICATE","")</x:f>
      </x:c>
      <x:c r="S312" s="305" t="str">
        <x:v>REQUIRED — NOT COLLECTED</x:v>
      </x:c>
    </x:row>
    <x:row r="313" ht="50" customHeight="1">
      <x:c r="A313" s="305" t="str">
        <x:v>P1-GAP003|Processing timeline|AP01|E01</x:v>
      </x:c>
      <x:c r="B313" s="305" t="str">
        <x:v>P1-GAP003|Processing timeline|AP01</x:v>
      </x:c>
      <x:c r="C313" s="305" t="str">
        <x:v>P1-GAP003|Processing timeline</x:v>
      </x:c>
      <x:c r="D313" s="305" t="str">
        <x:v>P1-GAP003</x:v>
      </x:c>
      <x:c r="E313" s="305" t="str">
        <x:v>Processing timeline</x:v>
      </x:c>
      <x:c r="F313" s="305" t="str">
        <x:v>Control design / applicability</x:v>
      </x:c>
      <x:c r="G313" s="305" t="str">
        <x:v>Approved investor-service SOP, service-level matrix, issuer/RTA responsibility matrix and current forms/checklists; include evidence that the gate, duty holder, threshold/exemption and timing were assessed for this atomic requirement.</x:v>
      </x:c>
      <x:c r="H313" s="305" t="str">
        <x:v>Current approved artefact; named owner and reviewer; effective date/version; explicit coverage of P1-GAP003 Processing timeline; documented gate and exception route.</x:v>
      </x:c>
      <x:c r="I313" s="305" t="str">
        <x:v>Within 70 days</x:v>
      </x:c>
      <x:c r="J313" s="305" t="str">
        <x:v>Issuer/RTA service system, SCORES/ODR portal and depository interface</x:v>
      </x:c>
      <x:c r="K313" s="305" t="str">
        <x:v>Investor Services Head / RTA Relationship Owner</x:v>
      </x:c>
      <x:c r="L313" s="305" t="str">
        <x:v>Applicable SEBI source, LODR preservation policy where in scope, Common Corporate Core retention schedule and litigation hold; apply the longest controlling period.</x:v>
      </x:c>
      <x:c r="M313" s="305" t="str">
        <x:v>Verify source system, date/time, preparer, approver, completeness, version, linkage to the population and external acknowledgement where applicable.</x:v>
      </x:c>
      <x:c r="N313" s="305" t="str">
        <x:v>Restricted — may contain personal, trading or unpublished information</x:v>
      </x:c>
      <x:c r="O313" s="305" t="str">
        <x:v>https://www.sebi.gov.in/legal/circulars/jan-2026/ease-of-doing-investment-special-window-for-transfer-and-dematerialisation-of-physical-securities_99411.html</x:v>
      </x:c>
      <x:c r="P313" s="305" t="str">
        <x:f>IF(COUNTIF('P3 Audit Procedures'!$A$5:$A$176,B313)=1,"YES","NO")</x:f>
        <x:v>YES</x:v>
      </x:c>
      <x:c r="Q313" s="305" t="str">
        <x:f>IF(COUNTIF('P2 Atomic Provisions'!$A$5:$A$176,C313)=1,"YES","NO")</x:f>
        <x:v>YES</x:v>
      </x:c>
      <x:c r="R313" s="305" t="str">
        <x:f>IF(COUNTIF($A$5:$A$348,A313)&gt;1,"DUPLICATE","")</x:f>
      </x:c>
      <x:c r="S313" s="305" t="str">
        <x:v>REQUIRED — NOT COLLECTED</x:v>
      </x:c>
    </x:row>
    <x:row r="314" ht="50" customHeight="1">
      <x:c r="A314" s="305" t="str">
        <x:v>P1-GAP003|Processing timeline|AP01|E02</x:v>
      </x:c>
      <x:c r="B314" s="305" t="str">
        <x:v>P1-GAP003|Processing timeline|AP01</x:v>
      </x:c>
      <x:c r="C314" s="305" t="str">
        <x:v>P1-GAP003|Processing timeline</x:v>
      </x:c>
      <x:c r="D314" s="305" t="str">
        <x:v>P1-GAP003</x:v>
      </x:c>
      <x:c r="E314" s="305" t="str">
        <x:v>Processing timeline</x:v>
      </x:c>
      <x:c r="F314" s="305" t="str">
        <x:v>Operating performance / outcome</x:v>
      </x:c>
      <x:c r="G314" s="305" t="str">
        <x:v>Complete request/complaint register, case files, timestamps, deficiency and outcome communications, portal entries and closure acknowledgements; demonstrate complete and timely performance of: Timestamp completeness and monitor aging to closure.</x:v>
      </x:c>
      <x:c r="H314" s="305" t="str">
        <x:v>Population reference; period/trigger; source inputs; approvals; timestamps; calculations where relevant; filed/delivered output; acknowledgement; exception and closure linkage.</x:v>
      </x:c>
      <x:c r="I314" s="305" t="str">
        <x:v>Within 70 days</x:v>
      </x:c>
      <x:c r="J314" s="305" t="str">
        <x:v>Issuer/RTA service system, SCORES/ODR portal and depository interface</x:v>
      </x:c>
      <x:c r="K314" s="305" t="str">
        <x:v>Investor Services Head / RTA Relationship Owner</x:v>
      </x:c>
      <x:c r="L314" s="305" t="str">
        <x:v>Applicable SEBI source, LODR preservation policy where in scope, Common Corporate Core retention schedule and litigation hold; apply the longest controlling period.</x:v>
      </x:c>
      <x:c r="M314" s="305" t="str">
        <x:v>Verify source system, date/time, preparer, approver, completeness, version, linkage to the population and external acknowledgement where applicable.</x:v>
      </x:c>
      <x:c r="N314" s="305" t="str">
        <x:v>Restricted — may contain personal, trading or unpublished information</x:v>
      </x:c>
      <x:c r="O314" s="305" t="str">
        <x:v>https://www.sebi.gov.in/legal/circulars/jan-2026/ease-of-doing-investment-special-window-for-transfer-and-dematerialisation-of-physical-securities_99411.html</x:v>
      </x:c>
      <x:c r="P314" s="305" t="str">
        <x:f>IF(COUNTIF('P3 Audit Procedures'!$A$5:$A$176,B314)=1,"YES","NO")</x:f>
        <x:v>YES</x:v>
      </x:c>
      <x:c r="Q314" s="305" t="str">
        <x:f>IF(COUNTIF('P2 Atomic Provisions'!$A$5:$A$176,C314)=1,"YES","NO")</x:f>
        <x:v>YES</x:v>
      </x:c>
      <x:c r="R314" s="305" t="str">
        <x:f>IF(COUNTIF($A$5:$A$348,A314)&gt;1,"DUPLICATE","")</x:f>
      </x:c>
      <x:c r="S314" s="305" t="str">
        <x:v>REQUIRED — NOT COLLECTED</x:v>
      </x:c>
    </x:row>
    <x:row r="315" ht="50" customHeight="1">
      <x:c r="A315" s="305" t="str">
        <x:v>P1-GAP003|Publicity requirement|AP01|E01</x:v>
      </x:c>
      <x:c r="B315" s="305" t="str">
        <x:v>P1-GAP003|Publicity requirement|AP01</x:v>
      </x:c>
      <x:c r="C315" s="305" t="str">
        <x:v>P1-GAP003|Publicity requirement</x:v>
      </x:c>
      <x:c r="D315" s="305" t="str">
        <x:v>P1-GAP003</x:v>
      </x:c>
      <x:c r="E315" s="305" t="str">
        <x:v>Publicity requirement</x:v>
      </x:c>
      <x:c r="F315" s="305" t="str">
        <x:v>Control design / applicability</x:v>
      </x:c>
      <x:c r="G315" s="305" t="str">
        <x:v>Approved investor-service SOP, service-level matrix, issuer/RTA responsibility matrix and current forms/checklists; include evidence that the gate, duty holder, threshold/exemption and timing were assessed for this atomic requirement.</x:v>
      </x:c>
      <x:c r="H315" s="305" t="str">
        <x:v>Current approved artefact; named owner and reviewer; effective date/version; explicit coverage of P1-GAP003 Publicity requirement; documented gate and exception route.</x:v>
      </x:c>
      <x:c r="I315" s="305" t="str">
        <x:v>Every two months through 2027-02-04</x:v>
      </x:c>
      <x:c r="J315" s="305" t="str">
        <x:v>Issuer/RTA service system, SCORES/ODR portal and depository interface</x:v>
      </x:c>
      <x:c r="K315" s="305" t="str">
        <x:v>Investor Services Head / RTA Relationship Owner</x:v>
      </x:c>
      <x:c r="L315" s="305" t="str">
        <x:v>Applicable SEBI source, LODR preservation policy where in scope, Common Corporate Core retention schedule and litigation hold; apply the longest controlling period.</x:v>
      </x:c>
      <x:c r="M315" s="305" t="str">
        <x:v>Verify source system, date/time, preparer, approver, completeness, version, linkage to the population and external acknowledgement where applicable.</x:v>
      </x:c>
      <x:c r="N315" s="305" t="str">
        <x:v>Restricted — may contain personal, trading or unpublished information</x:v>
      </x:c>
      <x:c r="O315" s="305" t="str">
        <x:v>https://www.sebi.gov.in/legal/circulars/jan-2026/ease-of-doing-investment-special-window-for-transfer-and-dematerialisation-of-physical-securities_99411.html</x:v>
      </x:c>
      <x:c r="P315" s="305" t="str">
        <x:f>IF(COUNTIF('P3 Audit Procedures'!$A$5:$A$176,B315)=1,"YES","NO")</x:f>
        <x:v>YES</x:v>
      </x:c>
      <x:c r="Q315" s="305" t="str">
        <x:f>IF(COUNTIF('P2 Atomic Provisions'!$A$5:$A$176,C315)=1,"YES","NO")</x:f>
        <x:v>YES</x:v>
      </x:c>
      <x:c r="R315" s="305" t="str">
        <x:f>IF(COUNTIF($A$5:$A$348,A315)&gt;1,"DUPLICATE","")</x:f>
      </x:c>
      <x:c r="S315" s="305" t="str">
        <x:v>REQUIRED — NOT COLLECTED</x:v>
      </x:c>
    </x:row>
    <x:row r="316" ht="50" customHeight="1">
      <x:c r="A316" s="305" t="str">
        <x:v>P1-GAP003|Publicity requirement|AP01|E02</x:v>
      </x:c>
      <x:c r="B316" s="305" t="str">
        <x:v>P1-GAP003|Publicity requirement|AP01</x:v>
      </x:c>
      <x:c r="C316" s="305" t="str">
        <x:v>P1-GAP003|Publicity requirement</x:v>
      </x:c>
      <x:c r="D316" s="305" t="str">
        <x:v>P1-GAP003</x:v>
      </x:c>
      <x:c r="E316" s="305" t="str">
        <x:v>Publicity requirement</x:v>
      </x:c>
      <x:c r="F316" s="305" t="str">
        <x:v>Operating performance / outcome</x:v>
      </x:c>
      <x:c r="G316" s="305" t="str">
        <x:v>Complete request/complaint register, case files, timestamps, deficiency and outcome communications, portal entries and closure acknowledgements; demonstrate complete and timely performance of: Maintain publication plan and evidence.</x:v>
      </x:c>
      <x:c r="H316" s="305" t="str">
        <x:v>Population reference; period/trigger; source inputs; approvals; timestamps; calculations where relevant; filed/delivered output; acknowledgement; exception and closure linkage.</x:v>
      </x:c>
      <x:c r="I316" s="305" t="str">
        <x:v>Every two months through 2027-02-04</x:v>
      </x:c>
      <x:c r="J316" s="305" t="str">
        <x:v>Issuer/RTA service system, SCORES/ODR portal and depository interface</x:v>
      </x:c>
      <x:c r="K316" s="305" t="str">
        <x:v>Investor Services Head / RTA Relationship Owner</x:v>
      </x:c>
      <x:c r="L316" s="305" t="str">
        <x:v>Applicable SEBI source, LODR preservation policy where in scope, Common Corporate Core retention schedule and litigation hold; apply the longest controlling period.</x:v>
      </x:c>
      <x:c r="M316" s="305" t="str">
        <x:v>Verify source system, date/time, preparer, approver, completeness, version, linkage to the population and external acknowledgement where applicable.</x:v>
      </x:c>
      <x:c r="N316" s="305" t="str">
        <x:v>Restricted — may contain personal, trading or unpublished information</x:v>
      </x:c>
      <x:c r="O316" s="305" t="str">
        <x:v>https://www.sebi.gov.in/legal/circulars/jan-2026/ease-of-doing-investment-special-window-for-transfer-and-dematerialisation-of-physical-securities_99411.html</x:v>
      </x:c>
      <x:c r="P316" s="305" t="str">
        <x:f>IF(COUNTIF('P3 Audit Procedures'!$A$5:$A$176,B316)=1,"YES","NO")</x:f>
        <x:v>YES</x:v>
      </x:c>
      <x:c r="Q316" s="305" t="str">
        <x:f>IF(COUNTIF('P2 Atomic Provisions'!$A$5:$A$176,C316)=1,"YES","NO")</x:f>
        <x:v>YES</x:v>
      </x:c>
      <x:c r="R316" s="305" t="str">
        <x:f>IF(COUNTIF($A$5:$A$348,A316)&gt;1,"DUPLICATE","")</x:f>
      </x:c>
      <x:c r="S316" s="305" t="str">
        <x:v>REQUIRED — NOT COLLECTED</x:v>
      </x:c>
    </x:row>
    <x:row r="317" ht="50" customHeight="1">
      <x:c r="A317" s="305" t="str">
        <x:v>P1-GAP004|Paras 2-4|AP01|E01</x:v>
      </x:c>
      <x:c r="B317" s="305" t="str">
        <x:v>P1-GAP004|Paras 2-4|AP01</x:v>
      </x:c>
      <x:c r="C317" s="305" t="str">
        <x:v>P1-GAP004|Paras 2-4</x:v>
      </x:c>
      <x:c r="D317" s="305" t="str">
        <x:v>P1-GAP004</x:v>
      </x:c>
      <x:c r="E317" s="305" t="str">
        <x:v>Paras 2-4</x:v>
      </x:c>
      <x:c r="F317" s="305" t="str">
        <x:v>Control design / applicability</x:v>
      </x:c>
      <x:c r="G317" s="305" t="str">
        <x:v>Approved investor-service SOP, service-level matrix, issuer/RTA responsibility matrix and current forms/checklists; include evidence that the gate, duty holder, threshold/exemption and timing were assessed for this atomic requirement.</x:v>
      </x:c>
      <x:c r="H317" s="305" t="str">
        <x:v>Current approved artefact; named owner and reviewer; effective date/version; explicit coverage of P1-GAP004 Paras 2-4; documented gate and exception route.</x:v>
      </x:c>
      <x:c r="I317" s="305" t="str">
        <x:v>Event-based</x:v>
      </x:c>
      <x:c r="J317" s="305" t="str">
        <x:v>Issuer/RTA service system, SCORES/ODR portal and depository interface</x:v>
      </x:c>
      <x:c r="K317" s="305" t="str">
        <x:v>Investor Services Head / RTA Relationship Owner</x:v>
      </x:c>
      <x:c r="L317" s="305" t="str">
        <x:v>Applicable SEBI source, LODR preservation policy where in scope, Common Corporate Core retention schedule and litigation hold; apply the longest controlling period.</x:v>
      </x:c>
      <x:c r="M317" s="305" t="str">
        <x:v>Verify source system, date/time, preparer, approver, completeness, version, linkage to the population and external acknowledgement where applicable.</x:v>
      </x:c>
      <x:c r="N317" s="305" t="str">
        <x:v>Restricted — may contain personal, trading or unpublished information</x:v>
      </x:c>
      <x:c r="O317" s="305" t="str">
        <x:v>https://www.sebi.gov.in/legal/circulars/jan-2026/ease-of-doing-investment-and-ease-of-doing-business-doing-away-with-requirement-of-issuance-of-letter-of-confirmation-loc-and-to-effect-direct-credit-of-securities-in-dematerialisation-account-o-_99421.html</x:v>
      </x:c>
      <x:c r="P317" s="305" t="str">
        <x:f>IF(COUNTIF('P3 Audit Procedures'!$A$5:$A$176,B317)=1,"YES","NO")</x:f>
        <x:v>YES</x:v>
      </x:c>
      <x:c r="Q317" s="305" t="str">
        <x:f>IF(COUNTIF('P2 Atomic Provisions'!$A$5:$A$176,C317)=1,"YES","NO")</x:f>
        <x:v>YES</x:v>
      </x:c>
      <x:c r="R317" s="305" t="str">
        <x:f>IF(COUNTIF($A$5:$A$348,A317)&gt;1,"DUPLICATE","")</x:f>
      </x:c>
      <x:c r="S317" s="305" t="str">
        <x:v>REQUIRED — NOT COLLECTED</x:v>
      </x:c>
    </x:row>
    <x:row r="318" ht="50" customHeight="1">
      <x:c r="A318" s="305" t="str">
        <x:v>P1-GAP004|Paras 2-4|AP01|E02</x:v>
      </x:c>
      <x:c r="B318" s="305" t="str">
        <x:v>P1-GAP004|Paras 2-4|AP01</x:v>
      </x:c>
      <x:c r="C318" s="305" t="str">
        <x:v>P1-GAP004|Paras 2-4</x:v>
      </x:c>
      <x:c r="D318" s="305" t="str">
        <x:v>P1-GAP004</x:v>
      </x:c>
      <x:c r="E318" s="305" t="str">
        <x:v>Paras 2-4</x:v>
      </x:c>
      <x:c r="F318" s="305" t="str">
        <x:v>Operating performance / outcome</x:v>
      </x:c>
      <x:c r="G318" s="305" t="str">
        <x:v>Complete request/complaint register, case files, timestamps, deficiency and outcome communications, portal entries and closure acknowledgements; demonstrate complete and timely performance of: Validate documents and initiate the prescribed direct-credit route.</x:v>
      </x:c>
      <x:c r="H318" s="305" t="str">
        <x:v>Population reference; period/trigger; source inputs; approvals; timestamps; calculations where relevant; filed/delivered output; acknowledgement; exception and closure linkage.</x:v>
      </x:c>
      <x:c r="I318" s="305" t="str">
        <x:v>Event-based</x:v>
      </x:c>
      <x:c r="J318" s="305" t="str">
        <x:v>Issuer/RTA service system, SCORES/ODR portal and depository interface</x:v>
      </x:c>
      <x:c r="K318" s="305" t="str">
        <x:v>Investor Services Head / RTA Relationship Owner</x:v>
      </x:c>
      <x:c r="L318" s="305" t="str">
        <x:v>Applicable SEBI source, LODR preservation policy where in scope, Common Corporate Core retention schedule and litigation hold; apply the longest controlling period.</x:v>
      </x:c>
      <x:c r="M318" s="305" t="str">
        <x:v>Verify source system, date/time, preparer, approver, completeness, version, linkage to the population and external acknowledgement where applicable.</x:v>
      </x:c>
      <x:c r="N318" s="305" t="str">
        <x:v>Restricted — may contain personal, trading or unpublished information</x:v>
      </x:c>
      <x:c r="O318" s="305" t="str">
        <x:v>https://www.sebi.gov.in/legal/circulars/jan-2026/ease-of-doing-investment-and-ease-of-doing-business-doing-away-with-requirement-of-issuance-of-letter-of-confirmation-loc-and-to-effect-direct-credit-of-securities-in-dematerialisation-account-o-_99421.html</x:v>
      </x:c>
      <x:c r="P318" s="305" t="str">
        <x:f>IF(COUNTIF('P3 Audit Procedures'!$A$5:$A$176,B318)=1,"YES","NO")</x:f>
        <x:v>YES</x:v>
      </x:c>
      <x:c r="Q318" s="305" t="str">
        <x:f>IF(COUNTIF('P2 Atomic Provisions'!$A$5:$A$176,C318)=1,"YES","NO")</x:f>
        <x:v>YES</x:v>
      </x:c>
      <x:c r="R318" s="305" t="str">
        <x:f>IF(COUNTIF($A$5:$A$348,A318)&gt;1,"DUPLICATE","")</x:f>
      </x:c>
      <x:c r="S318" s="305" t="str">
        <x:v>REQUIRED — NOT COLLECTED</x:v>
      </x:c>
    </x:row>
    <x:row r="319" ht="50" customHeight="1">
      <x:c r="A319" s="305" t="str">
        <x:v>P1-GAP004|Direct-credit timeline|AP01|E01</x:v>
      </x:c>
      <x:c r="B319" s="305" t="str">
        <x:v>P1-GAP004|Direct-credit timeline|AP01</x:v>
      </x:c>
      <x:c r="C319" s="305" t="str">
        <x:v>P1-GAP004|Direct-credit timeline</x:v>
      </x:c>
      <x:c r="D319" s="305" t="str">
        <x:v>P1-GAP004</x:v>
      </x:c>
      <x:c r="E319" s="305" t="str">
        <x:v>Direct-credit timeline</x:v>
      </x:c>
      <x:c r="F319" s="305" t="str">
        <x:v>Control design / applicability</x:v>
      </x:c>
      <x:c r="G319" s="305" t="str">
        <x:v>Approved investor-service SOP, service-level matrix, issuer/RTA responsibility matrix and current forms/checklists; include evidence that the gate, duty holder, threshold/exemption and timing were assessed for this atomic requirement.</x:v>
      </x:c>
      <x:c r="H319" s="305" t="str">
        <x:v>Current approved artefact; named owner and reviewer; effective date/version; explicit coverage of P1-GAP004 Direct-credit timeline; documented gate and exception route.</x:v>
      </x:c>
      <x:c r="I319" s="305" t="str">
        <x:v>Within 30 days after objections are removed</x:v>
      </x:c>
      <x:c r="J319" s="305" t="str">
        <x:v>Issuer/RTA service system, SCORES/ODR portal and depository interface</x:v>
      </x:c>
      <x:c r="K319" s="305" t="str">
        <x:v>Investor Services Head / RTA Relationship Owner</x:v>
      </x:c>
      <x:c r="L319" s="305" t="str">
        <x:v>Applicable SEBI source, LODR preservation policy where in scope, Common Corporate Core retention schedule and litigation hold; apply the longest controlling period.</x:v>
      </x:c>
      <x:c r="M319" s="305" t="str">
        <x:v>Verify source system, date/time, preparer, approver, completeness, version, linkage to the population and external acknowledgement where applicable.</x:v>
      </x:c>
      <x:c r="N319" s="305" t="str">
        <x:v>Restricted — may contain personal, trading or unpublished information</x:v>
      </x:c>
      <x:c r="O319" s="305" t="str">
        <x:v>https://www.sebi.gov.in/legal/circulars/jan-2026/ease-of-doing-investment-and-ease-of-doing-business-doing-away-with-requirement-of-issuance-of-letter-of-confirmation-loc-and-to-effect-direct-credit-of-securities-in-dematerialisation-account-o-_99421.html</x:v>
      </x:c>
      <x:c r="P319" s="305" t="str">
        <x:f>IF(COUNTIF('P3 Audit Procedures'!$A$5:$A$176,B319)=1,"YES","NO")</x:f>
        <x:v>YES</x:v>
      </x:c>
      <x:c r="Q319" s="305" t="str">
        <x:f>IF(COUNTIF('P2 Atomic Provisions'!$A$5:$A$176,C319)=1,"YES","NO")</x:f>
        <x:v>YES</x:v>
      </x:c>
      <x:c r="R319" s="305" t="str">
        <x:f>IF(COUNTIF($A$5:$A$348,A319)&gt;1,"DUPLICATE","")</x:f>
      </x:c>
      <x:c r="S319" s="305" t="str">
        <x:v>REQUIRED — NOT COLLECTED</x:v>
      </x:c>
    </x:row>
    <x:row r="320" ht="50" customHeight="1">
      <x:c r="A320" s="305" t="str">
        <x:v>P1-GAP004|Direct-credit timeline|AP01|E02</x:v>
      </x:c>
      <x:c r="B320" s="305" t="str">
        <x:v>P1-GAP004|Direct-credit timeline|AP01</x:v>
      </x:c>
      <x:c r="C320" s="305" t="str">
        <x:v>P1-GAP004|Direct-credit timeline</x:v>
      </x:c>
      <x:c r="D320" s="305" t="str">
        <x:v>P1-GAP004</x:v>
      </x:c>
      <x:c r="E320" s="305" t="str">
        <x:v>Direct-credit timeline</x:v>
      </x:c>
      <x:c r="F320" s="305" t="str">
        <x:v>Operating performance / outcome</x:v>
      </x:c>
      <x:c r="G320" s="305" t="str">
        <x:v>Complete request/complaint register, case files, timestamps, deficiency and outcome communications, portal entries and closure acknowledgements; demonstrate complete and timely performance of: Timestamp cure, initiate demat and reconcile successful credit.</x:v>
      </x:c>
      <x:c r="H320" s="305" t="str">
        <x:v>Population reference; period/trigger; source inputs; approvals; timestamps; calculations where relevant; filed/delivered output; acknowledgement; exception and closure linkage.</x:v>
      </x:c>
      <x:c r="I320" s="305" t="str">
        <x:v>Within 30 days after objections are removed</x:v>
      </x:c>
      <x:c r="J320" s="305" t="str">
        <x:v>Issuer/RTA service system, SCORES/ODR portal and depository interface</x:v>
      </x:c>
      <x:c r="K320" s="305" t="str">
        <x:v>Investor Services Head / RTA Relationship Owner</x:v>
      </x:c>
      <x:c r="L320" s="305" t="str">
        <x:v>Applicable SEBI source, LODR preservation policy where in scope, Common Corporate Core retention schedule and litigation hold; apply the longest controlling period.</x:v>
      </x:c>
      <x:c r="M320" s="305" t="str">
        <x:v>Verify source system, date/time, preparer, approver, completeness, version, linkage to the population and external acknowledgement where applicable.</x:v>
      </x:c>
      <x:c r="N320" s="305" t="str">
        <x:v>Restricted — may contain personal, trading or unpublished information</x:v>
      </x:c>
      <x:c r="O320" s="305" t="str">
        <x:v>https://www.sebi.gov.in/legal/circulars/jan-2026/ease-of-doing-investment-and-ease-of-doing-business-doing-away-with-requirement-of-issuance-of-letter-of-confirmation-loc-and-to-effect-direct-credit-of-securities-in-dematerialisation-account-o-_99421.html</x:v>
      </x:c>
      <x:c r="P320" s="305" t="str">
        <x:f>IF(COUNTIF('P3 Audit Procedures'!$A$5:$A$176,B320)=1,"YES","NO")</x:f>
        <x:v>YES</x:v>
      </x:c>
      <x:c r="Q320" s="305" t="str">
        <x:f>IF(COUNTIF('P2 Atomic Provisions'!$A$5:$A$176,C320)=1,"YES","NO")</x:f>
        <x:v>YES</x:v>
      </x:c>
      <x:c r="R320" s="305" t="str">
        <x:f>IF(COUNTIF($A$5:$A$348,A320)&gt;1,"DUPLICATE","")</x:f>
      </x:c>
      <x:c r="S320" s="305" t="str">
        <x:v>REQUIRED — NOT COLLECTED</x:v>
      </x:c>
    </x:row>
    <x:row r="321" ht="50" customHeight="1">
      <x:c r="A321" s="305" t="str">
        <x:v>P1-GAP004|Investor notification|AP01|E01</x:v>
      </x:c>
      <x:c r="B321" s="305" t="str">
        <x:v>P1-GAP004|Investor notification|AP01</x:v>
      </x:c>
      <x:c r="C321" s="305" t="str">
        <x:v>P1-GAP004|Investor notification</x:v>
      </x:c>
      <x:c r="D321" s="305" t="str">
        <x:v>P1-GAP004</x:v>
      </x:c>
      <x:c r="E321" s="305" t="str">
        <x:v>Investor notification</x:v>
      </x:c>
      <x:c r="F321" s="305" t="str">
        <x:v>Control design / applicability</x:v>
      </x:c>
      <x:c r="G321" s="305" t="str">
        <x:v>Approved investor-service SOP, service-level matrix, issuer/RTA responsibility matrix and current forms/checklists; include evidence that the gate, duty holder, threshold/exemption and timing were assessed for this atomic requirement.</x:v>
      </x:c>
      <x:c r="H321" s="305" t="str">
        <x:v>Current approved artefact; named owner and reviewer; effective date/version; explicit coverage of P1-GAP004 Investor notification; documented gate and exception route.</x:v>
      </x:c>
      <x:c r="I321" s="305" t="str">
        <x:v>On successful credit</x:v>
      </x:c>
      <x:c r="J321" s="305" t="str">
        <x:v>Issuer/RTA service system, SCORES/ODR portal and depository interface</x:v>
      </x:c>
      <x:c r="K321" s="305" t="str">
        <x:v>Investor Services Head / RTA Relationship Owner</x:v>
      </x:c>
      <x:c r="L321" s="305" t="str">
        <x:v>Applicable SEBI source, LODR preservation policy where in scope, Common Corporate Core retention schedule and litigation hold; apply the longest controlling period.</x:v>
      </x:c>
      <x:c r="M321" s="305" t="str">
        <x:v>Verify source system, date/time, preparer, approver, completeness, version, linkage to the population and external acknowledgement where applicable.</x:v>
      </x:c>
      <x:c r="N321" s="305" t="str">
        <x:v>Restricted — may contain personal, trading or unpublished information</x:v>
      </x:c>
      <x:c r="O321" s="305" t="str">
        <x:v>https://www.sebi.gov.in/legal/circulars/jan-2026/ease-of-doing-investment-and-ease-of-doing-business-doing-away-with-requirement-of-issuance-of-letter-of-confirmation-loc-and-to-effect-direct-credit-of-securities-in-dematerialisation-account-o-_99421.html</x:v>
      </x:c>
      <x:c r="P321" s="305" t="str">
        <x:f>IF(COUNTIF('P3 Audit Procedures'!$A$5:$A$176,B321)=1,"YES","NO")</x:f>
        <x:v>YES</x:v>
      </x:c>
      <x:c r="Q321" s="305" t="str">
        <x:f>IF(COUNTIF('P2 Atomic Provisions'!$A$5:$A$176,C321)=1,"YES","NO")</x:f>
        <x:v>YES</x:v>
      </x:c>
      <x:c r="R321" s="305" t="str">
        <x:f>IF(COUNTIF($A$5:$A$348,A321)&gt;1,"DUPLICATE","")</x:f>
      </x:c>
      <x:c r="S321" s="305" t="str">
        <x:v>REQUIRED — NOT COLLECTED</x:v>
      </x:c>
    </x:row>
    <x:row r="322" ht="50" customHeight="1">
      <x:c r="A322" s="305" t="str">
        <x:v>P1-GAP004|Investor notification|AP01|E02</x:v>
      </x:c>
      <x:c r="B322" s="305" t="str">
        <x:v>P1-GAP004|Investor notification|AP01</x:v>
      </x:c>
      <x:c r="C322" s="305" t="str">
        <x:v>P1-GAP004|Investor notification</x:v>
      </x:c>
      <x:c r="D322" s="305" t="str">
        <x:v>P1-GAP004</x:v>
      </x:c>
      <x:c r="E322" s="305" t="str">
        <x:v>Investor notification</x:v>
      </x:c>
      <x:c r="F322" s="305" t="str">
        <x:v>Operating performance / outcome</x:v>
      </x:c>
      <x:c r="G322" s="305" t="str">
        <x:v>Complete request/complaint register, case files, timestamps, deficiency and outcome communications, portal entries and closure acknowledgements; demonstrate complete and timely performance of: Send and retain notification evidence.</x:v>
      </x:c>
      <x:c r="H322" s="305" t="str">
        <x:v>Population reference; period/trigger; source inputs; approvals; timestamps; calculations where relevant; filed/delivered output; acknowledgement; exception and closure linkage.</x:v>
      </x:c>
      <x:c r="I322" s="305" t="str">
        <x:v>On successful credit</x:v>
      </x:c>
      <x:c r="J322" s="305" t="str">
        <x:v>Issuer/RTA service system, SCORES/ODR portal and depository interface</x:v>
      </x:c>
      <x:c r="K322" s="305" t="str">
        <x:v>Investor Services Head / RTA Relationship Owner</x:v>
      </x:c>
      <x:c r="L322" s="305" t="str">
        <x:v>Applicable SEBI source, LODR preservation policy where in scope, Common Corporate Core retention schedule and litigation hold; apply the longest controlling period.</x:v>
      </x:c>
      <x:c r="M322" s="305" t="str">
        <x:v>Verify source system, date/time, preparer, approver, completeness, version, linkage to the population and external acknowledgement where applicable.</x:v>
      </x:c>
      <x:c r="N322" s="305" t="str">
        <x:v>Restricted — may contain personal, trading or unpublished information</x:v>
      </x:c>
      <x:c r="O322" s="305" t="str">
        <x:v>https://www.sebi.gov.in/legal/circulars/jan-2026/ease-of-doing-investment-and-ease-of-doing-business-doing-away-with-requirement-of-issuance-of-letter-of-confirmation-loc-and-to-effect-direct-credit-of-securities-in-dematerialisation-account-o-_99421.html</x:v>
      </x:c>
      <x:c r="P322" s="305" t="str">
        <x:f>IF(COUNTIF('P3 Audit Procedures'!$A$5:$A$176,B322)=1,"YES","NO")</x:f>
        <x:v>YES</x:v>
      </x:c>
      <x:c r="Q322" s="305" t="str">
        <x:f>IF(COUNTIF('P2 Atomic Provisions'!$A$5:$A$176,C322)=1,"YES","NO")</x:f>
        <x:v>YES</x:v>
      </x:c>
      <x:c r="R322" s="305" t="str">
        <x:f>IF(COUNTIF($A$5:$A$348,A322)&gt;1,"DUPLICATE","")</x:f>
      </x:c>
      <x:c r="S322" s="305" t="str">
        <x:v>REQUIRED — NOT COLLECTED</x:v>
      </x:c>
    </x:row>
    <x:row r="323" ht="50" customHeight="1">
      <x:c r="A323" s="305" t="str">
        <x:v>P1-GAP004|Form ISR-4 website|AP01|E01</x:v>
      </x:c>
      <x:c r="B323" s="305" t="str">
        <x:v>P1-GAP004|Form ISR-4 website|AP01</x:v>
      </x:c>
      <x:c r="C323" s="305" t="str">
        <x:v>P1-GAP004|Form ISR-4 website</x:v>
      </x:c>
      <x:c r="D323" s="305" t="str">
        <x:v>P1-GAP004</x:v>
      </x:c>
      <x:c r="E323" s="305" t="str">
        <x:v>Form ISR-4 website</x:v>
      </x:c>
      <x:c r="F323" s="305" t="str">
        <x:v>Control design / applicability</x:v>
      </x:c>
      <x:c r="G323" s="305" t="str">
        <x:v>Website disclosure inventory, publication approval workflow, ownership matrix, update SLA and archival/version-control procedure; include evidence that the gate, duty holder, threshold/exemption and timing were assessed for this atomic requirement.</x:v>
      </x:c>
      <x:c r="H323" s="305" t="str">
        <x:v>Current approved artefact; named owner and reviewer; effective date/version; explicit coverage of P1-GAP004 Form ISR-4 website; documented gate and exception route.</x:v>
      </x:c>
      <x:c r="I323" s="305" t="str">
        <x:v>Continuous from effective date</x:v>
      </x:c>
      <x:c r="J323" s="305" t="str">
        <x:v>Authorised website CMS and controlled disclosure repository</x:v>
      </x:c>
      <x:c r="K323" s="305" t="str">
        <x:v>Company Secretary / Disclosure and Website Owner</x:v>
      </x:c>
      <x:c r="L323" s="305" t="str">
        <x:v>Applicable SEBI source, LODR preservation policy where in scope, Common Corporate Core retention schedule and litigation hold; apply the longest controlling period.</x:v>
      </x:c>
      <x:c r="M323" s="305" t="str">
        <x:v>Verify source system, date/time, preparer, approver, completeness, version, linkage to the population and external acknowledgement where applicable.</x:v>
      </x:c>
      <x:c r="N323" s="305" t="str">
        <x:v>Internal controlled record; public only after authorised filing/publication</x:v>
      </x:c>
      <x:c r="O323" s="305" t="str">
        <x:v>https://www.sebi.gov.in/legal/circulars/jan-2026/ease-of-doing-investment-and-ease-of-doing-business-doing-away-with-requirement-of-issuance-of-letter-of-confirmation-loc-and-to-effect-direct-credit-of-securities-in-dematerialisation-account-o-_99421.html</x:v>
      </x:c>
      <x:c r="P323" s="305" t="str">
        <x:f>IF(COUNTIF('P3 Audit Procedures'!$A$5:$A$176,B323)=1,"YES","NO")</x:f>
        <x:v>YES</x:v>
      </x:c>
      <x:c r="Q323" s="305" t="str">
        <x:f>IF(COUNTIF('P2 Atomic Provisions'!$A$5:$A$176,C323)=1,"YES","NO")</x:f>
        <x:v>YES</x:v>
      </x:c>
      <x:c r="R323" s="305" t="str">
        <x:f>IF(COUNTIF($A$5:$A$348,A323)&gt;1,"DUPLICATE","")</x:f>
      </x:c>
      <x:c r="S323" s="305" t="str">
        <x:v>REQUIRED — NOT COLLECTED</x:v>
      </x:c>
    </x:row>
    <x:row r="324" ht="50" customHeight="1">
      <x:c r="A324" s="305" t="str">
        <x:v>P1-GAP004|Form ISR-4 website|AP01|E02</x:v>
      </x:c>
      <x:c r="B324" s="305" t="str">
        <x:v>P1-GAP004|Form ISR-4 website|AP01</x:v>
      </x:c>
      <x:c r="C324" s="305" t="str">
        <x:v>P1-GAP004|Form ISR-4 website</x:v>
      </x:c>
      <x:c r="D324" s="305" t="str">
        <x:v>P1-GAP004</x:v>
      </x:c>
      <x:c r="E324" s="305" t="str">
        <x:v>Form ISR-4 website</x:v>
      </x:c>
      <x:c r="F324" s="305" t="str">
        <x:v>Operating performance / outcome</x:v>
      </x:c>
      <x:c r="G324" s="305" t="str">
        <x:v>Published page capture, CMS audit trail, approval, link testing, change log and archived prior versions; demonstrate complete and timely performance of: Publish and version-control the form link.</x:v>
      </x:c>
      <x:c r="H324" s="305" t="str">
        <x:v>Population reference; period/trigger; source inputs; approvals; timestamps; calculations where relevant; filed/delivered output; acknowledgement; exception and closure linkage.</x:v>
      </x:c>
      <x:c r="I324" s="305" t="str">
        <x:v>Continuous from effective date</x:v>
      </x:c>
      <x:c r="J324" s="305" t="str">
        <x:v>Authorised website CMS and controlled disclosure repository</x:v>
      </x:c>
      <x:c r="K324" s="305" t="str">
        <x:v>Company Secretary / Disclosure and Website Owner</x:v>
      </x:c>
      <x:c r="L324" s="305" t="str">
        <x:v>Applicable SEBI source, LODR preservation policy where in scope, Common Corporate Core retention schedule and litigation hold; apply the longest controlling period.</x:v>
      </x:c>
      <x:c r="M324" s="305" t="str">
        <x:v>Verify source system, date/time, preparer, approver, completeness, version, linkage to the population and external acknowledgement where applicable.</x:v>
      </x:c>
      <x:c r="N324" s="305" t="str">
        <x:v>Internal controlled record; public only after authorised filing/publication</x:v>
      </x:c>
      <x:c r="O324" s="305" t="str">
        <x:v>https://www.sebi.gov.in/legal/circulars/jan-2026/ease-of-doing-investment-and-ease-of-doing-business-doing-away-with-requirement-of-issuance-of-letter-of-confirmation-loc-and-to-effect-direct-credit-of-securities-in-dematerialisation-account-o-_99421.html</x:v>
      </x:c>
      <x:c r="P324" s="305" t="str">
        <x:f>IF(COUNTIF('P3 Audit Procedures'!$A$5:$A$176,B324)=1,"YES","NO")</x:f>
        <x:v>YES</x:v>
      </x:c>
      <x:c r="Q324" s="305" t="str">
        <x:f>IF(COUNTIF('P2 Atomic Provisions'!$A$5:$A$176,C324)=1,"YES","NO")</x:f>
        <x:v>YES</x:v>
      </x:c>
      <x:c r="R324" s="305" t="str">
        <x:f>IF(COUNTIF($A$5:$A$348,A324)&gt;1,"DUPLICATE","")</x:f>
      </x:c>
      <x:c r="S324" s="305" t="str">
        <x:v>REQUIRED — NOT COLLECTED</x:v>
      </x:c>
    </x:row>
    <x:row r="325" ht="50" customHeight="1">
      <x:c r="A325" s="305" t="str">
        <x:v>P1-GAP005|Paras 6.1.1-6.1.4|AP01|E01</x:v>
      </x:c>
      <x:c r="B325" s="305" t="str">
        <x:v>P1-GAP005|Paras 6.1.1-6.1.4|AP01</x:v>
      </x:c>
      <x:c r="C325" s="305" t="str">
        <x:v>P1-GAP005|Paras 6.1.1-6.1.4</x:v>
      </x:c>
      <x:c r="D325" s="305" t="str">
        <x:v>P1-GAP005</x:v>
      </x:c>
      <x:c r="E325" s="305" t="str">
        <x:v>Paras 6.1.1-6.1.4</x:v>
      </x:c>
      <x:c r="F325" s="305" t="str">
        <x:v>Control design / applicability</x:v>
      </x:c>
      <x:c r="G325" s="305" t="str">
        <x:v>Approved investor-service SOP, service-level matrix, issuer/RTA responsibility matrix and current forms/checklists; include evidence that the gate, duty holder, threshold/exemption and timing were assessed for this atomic requirement.</x:v>
      </x:c>
      <x:c r="H325" s="305" t="str">
        <x:v>Current approved artefact; named owner and reviewer; effective date/version; explicit coverage of P1-GAP005 Paras 6.1.1-6.1.4; documented gate and exception route.</x:v>
      </x:c>
      <x:c r="I325" s="305" t="str">
        <x:v>Promptly during intake</x:v>
      </x:c>
      <x:c r="J325" s="305" t="str">
        <x:v>Issuer/RTA service system, SCORES/ODR portal and depository interface</x:v>
      </x:c>
      <x:c r="K325" s="305" t="str">
        <x:v>Investor Services Head / RTA Relationship Owner</x:v>
      </x:c>
      <x:c r="L325" s="305" t="str">
        <x:v>Applicable SEBI source, LODR preservation policy where in scope, Common Corporate Core retention schedule and litigation hold; apply the longest controlling period.</x:v>
      </x:c>
      <x:c r="M325" s="305" t="str">
        <x:v>Verify source system, date/time, preparer, approver, completeness, version, linkage to the population and external acknowledgement where applicable.</x:v>
      </x:c>
      <x:c r="N325" s="305" t="str">
        <x:v>Restricted — may contain personal, trading or unpublished information</x:v>
      </x:c>
      <x:c r="O325" s="305" t="str">
        <x:v>https://www.sebi.gov.in/legal/circulars/jul-2026/ease-of-doing-investment-and-ease-of-doing-business-simplification-and-standardisation-of-the-framework-for-transmission-of-securities_103030.html</x:v>
      </x:c>
      <x:c r="P325" s="305" t="str">
        <x:f>IF(COUNTIF('P3 Audit Procedures'!$A$5:$A$176,B325)=1,"YES","NO")</x:f>
        <x:v>YES</x:v>
      </x:c>
      <x:c r="Q325" s="305" t="str">
        <x:f>IF(COUNTIF('P2 Atomic Provisions'!$A$5:$A$176,C325)=1,"YES","NO")</x:f>
        <x:v>YES</x:v>
      </x:c>
      <x:c r="R325" s="305" t="str">
        <x:f>IF(COUNTIF($A$5:$A$348,A325)&gt;1,"DUPLICATE","")</x:f>
      </x:c>
      <x:c r="S325" s="305" t="str">
        <x:v>REQUIRED — NOT COLLECTED</x:v>
      </x:c>
    </x:row>
    <x:row r="326" ht="50" customHeight="1">
      <x:c r="A326" s="305" t="str">
        <x:v>P1-GAP005|Paras 6.1.1-6.1.4|AP01|E02</x:v>
      </x:c>
      <x:c r="B326" s="305" t="str">
        <x:v>P1-GAP005|Paras 6.1.1-6.1.4|AP01</x:v>
      </x:c>
      <x:c r="C326" s="305" t="str">
        <x:v>P1-GAP005|Paras 6.1.1-6.1.4</x:v>
      </x:c>
      <x:c r="D326" s="305" t="str">
        <x:v>P1-GAP005</x:v>
      </x:c>
      <x:c r="E326" s="305" t="str">
        <x:v>Paras 6.1.1-6.1.4</x:v>
      </x:c>
      <x:c r="F326" s="305" t="str">
        <x:v>Operating performance / outcome</x:v>
      </x:c>
      <x:c r="G326" s="305" t="str">
        <x:v>Complete request/complaint register, case files, timestamps, deficiency and outcome communications, portal entries and closure acknowledgements; demonstrate complete and timely performance of: Issue acknowledgement, deficiency notice and completeness confirmation.</x:v>
      </x:c>
      <x:c r="H326" s="305" t="str">
        <x:v>Population reference; period/trigger; source inputs; approvals; timestamps; calculations where relevant; filed/delivered output; acknowledgement; exception and closure linkage.</x:v>
      </x:c>
      <x:c r="I326" s="305" t="str">
        <x:v>Promptly during intake</x:v>
      </x:c>
      <x:c r="J326" s="305" t="str">
        <x:v>Issuer/RTA service system, SCORES/ODR portal and depository interface</x:v>
      </x:c>
      <x:c r="K326" s="305" t="str">
        <x:v>Investor Services Head / RTA Relationship Owner</x:v>
      </x:c>
      <x:c r="L326" s="305" t="str">
        <x:v>Applicable SEBI source, LODR preservation policy where in scope, Common Corporate Core retention schedule and litigation hold; apply the longest controlling period.</x:v>
      </x:c>
      <x:c r="M326" s="305" t="str">
        <x:v>Verify source system, date/time, preparer, approver, completeness, version, linkage to the population and external acknowledgement where applicable.</x:v>
      </x:c>
      <x:c r="N326" s="305" t="str">
        <x:v>Restricted — may contain personal, trading or unpublished information</x:v>
      </x:c>
      <x:c r="O326" s="305" t="str">
        <x:v>https://www.sebi.gov.in/legal/circulars/jul-2026/ease-of-doing-investment-and-ease-of-doing-business-simplification-and-standardisation-of-the-framework-for-transmission-of-securities_103030.html</x:v>
      </x:c>
      <x:c r="P326" s="305" t="str">
        <x:f>IF(COUNTIF('P3 Audit Procedures'!$A$5:$A$176,B326)=1,"YES","NO")</x:f>
        <x:v>YES</x:v>
      </x:c>
      <x:c r="Q326" s="305" t="str">
        <x:f>IF(COUNTIF('P2 Atomic Provisions'!$A$5:$A$176,C326)=1,"YES","NO")</x:f>
        <x:v>YES</x:v>
      </x:c>
      <x:c r="R326" s="305" t="str">
        <x:f>IF(COUNTIF($A$5:$A$348,A326)&gt;1,"DUPLICATE","")</x:f>
      </x:c>
      <x:c r="S326" s="305" t="str">
        <x:v>REQUIRED — NOT COLLECTED</x:v>
      </x:c>
    </x:row>
    <x:row r="327" ht="50" customHeight="1">
      <x:c r="A327" s="305" t="str">
        <x:v>P1-GAP005|Quick transmission procedure thresholds|AP01|E01</x:v>
      </x:c>
      <x:c r="B327" s="305" t="str">
        <x:v>P1-GAP005|Quick transmission procedure thresholds|AP01</x:v>
      </x:c>
      <x:c r="C327" s="305" t="str">
        <x:v>P1-GAP005|Quick transmission procedure thresholds</x:v>
      </x:c>
      <x:c r="D327" s="305" t="str">
        <x:v>P1-GAP005</x:v>
      </x:c>
      <x:c r="E327" s="305" t="str">
        <x:v>Quick transmission procedure thresholds</x:v>
      </x:c>
      <x:c r="F327" s="305" t="str">
        <x:v>Control design / applicability</x:v>
      </x:c>
      <x:c r="G327" s="305" t="str">
        <x:v>Approved investor-service SOP, service-level matrix, issuer/RTA responsibility matrix and current forms/checklists; include evidence that the gate, duty holder, threshold/exemption and timing were assessed for this atomic requirement.</x:v>
      </x:c>
      <x:c r="H327" s="305" t="str">
        <x:v>Current approved artefact; named owner and reviewer; effective date/version; explicit coverage of P1-GAP005 Quick transmission procedure thresholds; documented gate and exception route.</x:v>
      </x:c>
      <x:c r="I327" s="305" t="str">
        <x:v>At claim assessment</x:v>
      </x:c>
      <x:c r="J327" s="305" t="str">
        <x:v>Issuer/RTA service system, SCORES/ODR portal and depository interface</x:v>
      </x:c>
      <x:c r="K327" s="305" t="str">
        <x:v>Investor Services Head / RTA Relationship Owner</x:v>
      </x:c>
      <x:c r="L327" s="305" t="str">
        <x:v>Applicable SEBI source, LODR preservation policy where in scope, Common Corporate Core retention schedule and litigation hold; apply the longest controlling period.</x:v>
      </x:c>
      <x:c r="M327" s="305" t="str">
        <x:v>Verify source system, date/time, preparer, approver, completeness, version, linkage to the population and external acknowledgement where applicable.</x:v>
      </x:c>
      <x:c r="N327" s="305" t="str">
        <x:v>Restricted — may contain personal, trading or unpublished information</x:v>
      </x:c>
      <x:c r="O327" s="305" t="str">
        <x:v>https://www.sebi.gov.in/legal/circulars/jul-2026/ease-of-doing-investment-and-ease-of-doing-business-simplification-and-standardisation-of-the-framework-for-transmission-of-securities_103030.html</x:v>
      </x:c>
      <x:c r="P327" s="305" t="str">
        <x:f>IF(COUNTIF('P3 Audit Procedures'!$A$5:$A$176,B327)=1,"YES","NO")</x:f>
        <x:v>YES</x:v>
      </x:c>
      <x:c r="Q327" s="305" t="str">
        <x:f>IF(COUNTIF('P2 Atomic Provisions'!$A$5:$A$176,C327)=1,"YES","NO")</x:f>
        <x:v>YES</x:v>
      </x:c>
      <x:c r="R327" s="305" t="str">
        <x:f>IF(COUNTIF($A$5:$A$348,A327)&gt;1,"DUPLICATE","")</x:f>
      </x:c>
      <x:c r="S327" s="305" t="str">
        <x:v>REQUIRED — NOT COLLECTED</x:v>
      </x:c>
    </x:row>
    <x:row r="328" ht="50" customHeight="1">
      <x:c r="A328" s="305" t="str">
        <x:v>P1-GAP005|Quick transmission procedure thresholds|AP01|E02</x:v>
      </x:c>
      <x:c r="B328" s="305" t="str">
        <x:v>P1-GAP005|Quick transmission procedure thresholds|AP01</x:v>
      </x:c>
      <x:c r="C328" s="305" t="str">
        <x:v>P1-GAP005|Quick transmission procedure thresholds</x:v>
      </x:c>
      <x:c r="D328" s="305" t="str">
        <x:v>P1-GAP005</x:v>
      </x:c>
      <x:c r="E328" s="305" t="str">
        <x:v>Quick transmission procedure thresholds</x:v>
      </x:c>
      <x:c r="F328" s="305" t="str">
        <x:v>Operating performance / outcome</x:v>
      </x:c>
      <x:c r="G328" s="305" t="str">
        <x:v>Complete request/complaint register, case files, timestamps, deficiency and outcome communications, portal entries and closure acknowledgements; demonstrate complete and timely performance of: Calculate value and record the applicable documentation route.</x:v>
      </x:c>
      <x:c r="H328" s="305" t="str">
        <x:v>Population reference; period/trigger; source inputs; approvals; timestamps; calculations where relevant; filed/delivered output; acknowledgement; exception and closure linkage.</x:v>
      </x:c>
      <x:c r="I328" s="305" t="str">
        <x:v>At claim assessment</x:v>
      </x:c>
      <x:c r="J328" s="305" t="str">
        <x:v>Issuer/RTA service system, SCORES/ODR portal and depository interface</x:v>
      </x:c>
      <x:c r="K328" s="305" t="str">
        <x:v>Investor Services Head / RTA Relationship Owner</x:v>
      </x:c>
      <x:c r="L328" s="305" t="str">
        <x:v>Applicable SEBI source, LODR preservation policy where in scope, Common Corporate Core retention schedule and litigation hold; apply the longest controlling period.</x:v>
      </x:c>
      <x:c r="M328" s="305" t="str">
        <x:v>Verify source system, date/time, preparer, approver, completeness, version, linkage to the population and external acknowledgement where applicable.</x:v>
      </x:c>
      <x:c r="N328" s="305" t="str">
        <x:v>Restricted — may contain personal, trading or unpublished information</x:v>
      </x:c>
      <x:c r="O328" s="305" t="str">
        <x:v>https://www.sebi.gov.in/legal/circulars/jul-2026/ease-of-doing-investment-and-ease-of-doing-business-simplification-and-standardisation-of-the-framework-for-transmission-of-securities_103030.html</x:v>
      </x:c>
      <x:c r="P328" s="305" t="str">
        <x:f>IF(COUNTIF('P3 Audit Procedures'!$A$5:$A$176,B328)=1,"YES","NO")</x:f>
        <x:v>YES</x:v>
      </x:c>
      <x:c r="Q328" s="305" t="str">
        <x:f>IF(COUNTIF('P2 Atomic Provisions'!$A$5:$A$176,C328)=1,"YES","NO")</x:f>
        <x:v>YES</x:v>
      </x:c>
      <x:c r="R328" s="305" t="str">
        <x:f>IF(COUNTIF($A$5:$A$348,A328)&gt;1,"DUPLICATE","")</x:f>
      </x:c>
      <x:c r="S328" s="305" t="str">
        <x:v>REQUIRED — NOT COLLECTED</x:v>
      </x:c>
    </x:row>
    <x:row r="329" ht="50" customHeight="1">
      <x:c r="A329" s="305" t="str">
        <x:v>P1-GAP005|Simplified-documentation thresholds|AP01|E01</x:v>
      </x:c>
      <x:c r="B329" s="305" t="str">
        <x:v>P1-GAP005|Simplified-documentation thresholds|AP01</x:v>
      </x:c>
      <x:c r="C329" s="305" t="str">
        <x:v>P1-GAP005|Simplified-documentation thresholds</x:v>
      </x:c>
      <x:c r="D329" s="305" t="str">
        <x:v>P1-GAP005</x:v>
      </x:c>
      <x:c r="E329" s="305" t="str">
        <x:v>Simplified-documentation thresholds</x:v>
      </x:c>
      <x:c r="F329" s="305" t="str">
        <x:v>Control design / applicability</x:v>
      </x:c>
      <x:c r="G329" s="305" t="str">
        <x:v>Approved investor-service SOP, service-level matrix, issuer/RTA responsibility matrix and current forms/checklists; include evidence that the gate, duty holder, threshold/exemption and timing were assessed for this atomic requirement.</x:v>
      </x:c>
      <x:c r="H329" s="305" t="str">
        <x:v>Current approved artefact; named owner and reviewer; effective date/version; explicit coverage of P1-GAP005 Simplified-documentation thresholds; documented gate and exception route.</x:v>
      </x:c>
      <x:c r="I329" s="305" t="str">
        <x:v>At claim assessment</x:v>
      </x:c>
      <x:c r="J329" s="305" t="str">
        <x:v>Issuer/RTA service system, SCORES/ODR portal and depository interface</x:v>
      </x:c>
      <x:c r="K329" s="305" t="str">
        <x:v>Investor Services Head / RTA Relationship Owner</x:v>
      </x:c>
      <x:c r="L329" s="305" t="str">
        <x:v>Applicable SEBI source, LODR preservation policy where in scope, Common Corporate Core retention schedule and litigation hold; apply the longest controlling period.</x:v>
      </x:c>
      <x:c r="M329" s="305" t="str">
        <x:v>Verify source system, date/time, preparer, approver, completeness, version, linkage to the population and external acknowledgement where applicable.</x:v>
      </x:c>
      <x:c r="N329" s="305" t="str">
        <x:v>Restricted — may contain personal, trading or unpublished information</x:v>
      </x:c>
      <x:c r="O329" s="305" t="str">
        <x:v>https://www.sebi.gov.in/legal/circulars/jul-2026/ease-of-doing-investment-and-ease-of-doing-business-simplification-and-standardisation-of-the-framework-for-transmission-of-securities_103030.html</x:v>
      </x:c>
      <x:c r="P329" s="305" t="str">
        <x:f>IF(COUNTIF('P3 Audit Procedures'!$A$5:$A$176,B329)=1,"YES","NO")</x:f>
        <x:v>YES</x:v>
      </x:c>
      <x:c r="Q329" s="305" t="str">
        <x:f>IF(COUNTIF('P2 Atomic Provisions'!$A$5:$A$176,C329)=1,"YES","NO")</x:f>
        <x:v>YES</x:v>
      </x:c>
      <x:c r="R329" s="305" t="str">
        <x:f>IF(COUNTIF($A$5:$A$348,A329)&gt;1,"DUPLICATE","")</x:f>
      </x:c>
      <x:c r="S329" s="305" t="str">
        <x:v>REQUIRED — NOT COLLECTED</x:v>
      </x:c>
    </x:row>
    <x:row r="330" ht="50" customHeight="1">
      <x:c r="A330" s="305" t="str">
        <x:v>P1-GAP005|Simplified-documentation thresholds|AP01|E02</x:v>
      </x:c>
      <x:c r="B330" s="305" t="str">
        <x:v>P1-GAP005|Simplified-documentation thresholds|AP01</x:v>
      </x:c>
      <x:c r="C330" s="305" t="str">
        <x:v>P1-GAP005|Simplified-documentation thresholds</x:v>
      </x:c>
      <x:c r="D330" s="305" t="str">
        <x:v>P1-GAP005</x:v>
      </x:c>
      <x:c r="E330" s="305" t="str">
        <x:v>Simplified-documentation thresholds</x:v>
      </x:c>
      <x:c r="F330" s="305" t="str">
        <x:v>Operating performance / outcome</x:v>
      </x:c>
      <x:c r="G330" s="305" t="str">
        <x:v>Complete request/complaint register, case files, timestamps, deficiency and outcome communications, portal entries and closure acknowledgements; demonstrate complete and timely performance of: Calculate value and issue the correct document checklist.</x:v>
      </x:c>
      <x:c r="H330" s="305" t="str">
        <x:v>Population reference; period/trigger; source inputs; approvals; timestamps; calculations where relevant; filed/delivered output; acknowledgement; exception and closure linkage.</x:v>
      </x:c>
      <x:c r="I330" s="305" t="str">
        <x:v>At claim assessment</x:v>
      </x:c>
      <x:c r="J330" s="305" t="str">
        <x:v>Issuer/RTA service system, SCORES/ODR portal and depository interface</x:v>
      </x:c>
      <x:c r="K330" s="305" t="str">
        <x:v>Investor Services Head / RTA Relationship Owner</x:v>
      </x:c>
      <x:c r="L330" s="305" t="str">
        <x:v>Applicable SEBI source, LODR preservation policy where in scope, Common Corporate Core retention schedule and litigation hold; apply the longest controlling period.</x:v>
      </x:c>
      <x:c r="M330" s="305" t="str">
        <x:v>Verify source system, date/time, preparer, approver, completeness, version, linkage to the population and external acknowledgement where applicable.</x:v>
      </x:c>
      <x:c r="N330" s="305" t="str">
        <x:v>Restricted — may contain personal, trading or unpublished information</x:v>
      </x:c>
      <x:c r="O330" s="305" t="str">
        <x:v>https://www.sebi.gov.in/legal/circulars/jul-2026/ease-of-doing-investment-and-ease-of-doing-business-simplification-and-standardisation-of-the-framework-for-transmission-of-securities_103030.html</x:v>
      </x:c>
      <x:c r="P330" s="305" t="str">
        <x:f>IF(COUNTIF('P3 Audit Procedures'!$A$5:$A$176,B330)=1,"YES","NO")</x:f>
        <x:v>YES</x:v>
      </x:c>
      <x:c r="Q330" s="305" t="str">
        <x:f>IF(COUNTIF('P2 Atomic Provisions'!$A$5:$A$176,C330)=1,"YES","NO")</x:f>
        <x:v>YES</x:v>
      </x:c>
      <x:c r="R330" s="305" t="str">
        <x:f>IF(COUNTIF($A$5:$A$348,A330)&gt;1,"DUPLICATE","")</x:f>
      </x:c>
      <x:c r="S330" s="305" t="str">
        <x:v>REQUIRED — NOT COLLECTED</x:v>
      </x:c>
    </x:row>
    <x:row r="331" ht="50" customHeight="1">
      <x:c r="A331" s="305" t="str">
        <x:v>P1-GAP005|Processing timeline|AP01|E01</x:v>
      </x:c>
      <x:c r="B331" s="305" t="str">
        <x:v>P1-GAP005|Processing timeline|AP01</x:v>
      </x:c>
      <x:c r="C331" s="305" t="str">
        <x:v>P1-GAP005|Processing timeline</x:v>
      </x:c>
      <x:c r="D331" s="305" t="str">
        <x:v>P1-GAP005</x:v>
      </x:c>
      <x:c r="E331" s="305" t="str">
        <x:v>Processing timeline</x:v>
      </x:c>
      <x:c r="F331" s="305" t="str">
        <x:v>Control design / applicability</x:v>
      </x:c>
      <x:c r="G331" s="305" t="str">
        <x:v>Approved investor-service SOP, service-level matrix, issuer/RTA responsibility matrix and current forms/checklists; include evidence that the gate, duty holder, threshold/exemption and timing were assessed for this atomic requirement.</x:v>
      </x:c>
      <x:c r="H331" s="305" t="str">
        <x:v>Current approved artefact; named owner and reviewer; effective date/version; explicit coverage of P1-GAP005 Processing timeline; documented gate and exception route.</x:v>
      </x:c>
      <x:c r="I331" s="305" t="str">
        <x:v>Within 21 calendar days</x:v>
      </x:c>
      <x:c r="J331" s="305" t="str">
        <x:v>Issuer/RTA service system, SCORES/ODR portal and depository interface</x:v>
      </x:c>
      <x:c r="K331" s="305" t="str">
        <x:v>Investor Services Head / RTA Relationship Owner</x:v>
      </x:c>
      <x:c r="L331" s="305" t="str">
        <x:v>Applicable SEBI source, LODR preservation policy where in scope, Common Corporate Core retention schedule and litigation hold; apply the longest controlling period.</x:v>
      </x:c>
      <x:c r="M331" s="305" t="str">
        <x:v>Verify source system, date/time, preparer, approver, completeness, version, linkage to the population and external acknowledgement where applicable.</x:v>
      </x:c>
      <x:c r="N331" s="305" t="str">
        <x:v>Restricted — may contain personal, trading or unpublished information</x:v>
      </x:c>
      <x:c r="O331" s="305" t="str">
        <x:v>https://www.sebi.gov.in/legal/circulars/jul-2026/ease-of-doing-investment-and-ease-of-doing-business-simplification-and-standardisation-of-the-framework-for-transmission-of-securities_103030.html</x:v>
      </x:c>
      <x:c r="P331" s="305" t="str">
        <x:f>IF(COUNTIF('P3 Audit Procedures'!$A$5:$A$176,B331)=1,"YES","NO")</x:f>
        <x:v>YES</x:v>
      </x:c>
      <x:c r="Q331" s="305" t="str">
        <x:f>IF(COUNTIF('P2 Atomic Provisions'!$A$5:$A$176,C331)=1,"YES","NO")</x:f>
        <x:v>YES</x:v>
      </x:c>
      <x:c r="R331" s="305" t="str">
        <x:f>IF(COUNTIF($A$5:$A$348,A331)&gt;1,"DUPLICATE","")</x:f>
      </x:c>
      <x:c r="S331" s="305" t="str">
        <x:v>REQUIRED — NOT COLLECTED</x:v>
      </x:c>
    </x:row>
    <x:row r="332" ht="50" customHeight="1">
      <x:c r="A332" s="305" t="str">
        <x:v>P1-GAP005|Processing timeline|AP01|E02</x:v>
      </x:c>
      <x:c r="B332" s="305" t="str">
        <x:v>P1-GAP005|Processing timeline|AP01</x:v>
      </x:c>
      <x:c r="C332" s="305" t="str">
        <x:v>P1-GAP005|Processing timeline</x:v>
      </x:c>
      <x:c r="D332" s="305" t="str">
        <x:v>P1-GAP005</x:v>
      </x:c>
      <x:c r="E332" s="305" t="str">
        <x:v>Processing timeline</x:v>
      </x:c>
      <x:c r="F332" s="305" t="str">
        <x:v>Operating performance / outcome</x:v>
      </x:c>
      <x:c r="G332" s="305" t="str">
        <x:v>Complete request/complaint register, case files, timestamps, deficiency and outcome communications, portal entries and closure acknowledgements; demonstrate complete and timely performance of: Start SLA clock at completeness and close with evidence.</x:v>
      </x:c>
      <x:c r="H332" s="305" t="str">
        <x:v>Population reference; period/trigger; source inputs; approvals; timestamps; calculations where relevant; filed/delivered output; acknowledgement; exception and closure linkage.</x:v>
      </x:c>
      <x:c r="I332" s="305" t="str">
        <x:v>Within 21 calendar days</x:v>
      </x:c>
      <x:c r="J332" s="305" t="str">
        <x:v>Issuer/RTA service system, SCORES/ODR portal and depository interface</x:v>
      </x:c>
      <x:c r="K332" s="305" t="str">
        <x:v>Investor Services Head / RTA Relationship Owner</x:v>
      </x:c>
      <x:c r="L332" s="305" t="str">
        <x:v>Applicable SEBI source, LODR preservation policy where in scope, Common Corporate Core retention schedule and litigation hold; apply the longest controlling period.</x:v>
      </x:c>
      <x:c r="M332" s="305" t="str">
        <x:v>Verify source system, date/time, preparer, approver, completeness, version, linkage to the population and external acknowledgement where applicable.</x:v>
      </x:c>
      <x:c r="N332" s="305" t="str">
        <x:v>Restricted — may contain personal, trading or unpublished information</x:v>
      </x:c>
      <x:c r="O332" s="305" t="str">
        <x:v>https://www.sebi.gov.in/legal/circulars/jul-2026/ease-of-doing-investment-and-ease-of-doing-business-simplification-and-standardisation-of-the-framework-for-transmission-of-securities_103030.html</x:v>
      </x:c>
      <x:c r="P332" s="305" t="str">
        <x:f>IF(COUNTIF('P3 Audit Procedures'!$A$5:$A$176,B332)=1,"YES","NO")</x:f>
        <x:v>YES</x:v>
      </x:c>
      <x:c r="Q332" s="305" t="str">
        <x:f>IF(COUNTIF('P2 Atomic Provisions'!$A$5:$A$176,C332)=1,"YES","NO")</x:f>
        <x:v>YES</x:v>
      </x:c>
      <x:c r="R332" s="305" t="str">
        <x:f>IF(COUNTIF($A$5:$A$348,A332)&gt;1,"DUPLICATE","")</x:f>
      </x:c>
      <x:c r="S332" s="305" t="str">
        <x:v>REQUIRED — NOT COLLECTED</x:v>
      </x:c>
    </x:row>
    <x:row r="333" ht="50" customHeight="1">
      <x:c r="A333" s="305" t="str">
        <x:v>P1-GAP005|Delay / rejection reasons|AP01|E01</x:v>
      </x:c>
      <x:c r="B333" s="305" t="str">
        <x:v>P1-GAP005|Delay / rejection reasons|AP01</x:v>
      </x:c>
      <x:c r="C333" s="305" t="str">
        <x:v>P1-GAP005|Delay / rejection reasons</x:v>
      </x:c>
      <x:c r="D333" s="305" t="str">
        <x:v>P1-GAP005</x:v>
      </x:c>
      <x:c r="E333" s="305" t="str">
        <x:v>Delay / rejection reasons</x:v>
      </x:c>
      <x:c r="F333" s="305" t="str">
        <x:v>Control design / applicability</x:v>
      </x:c>
      <x:c r="G333" s="305" t="str">
        <x:v>Approved investor-service SOP, service-level matrix, issuer/RTA responsibility matrix and current forms/checklists; include evidence that the gate, duty holder, threshold/exemption and timing were assessed for this atomic requirement.</x:v>
      </x:c>
      <x:c r="H333" s="305" t="str">
        <x:v>Current approved artefact; named owner and reviewer; effective date/version; explicit coverage of P1-GAP005 Delay / rejection reasons; documented gate and exception route.</x:v>
      </x:c>
      <x:c r="I333" s="305" t="str">
        <x:v>When delay/rejection occurs</x:v>
      </x:c>
      <x:c r="J333" s="305" t="str">
        <x:v>Issuer/RTA service system, SCORES/ODR portal and depository interface</x:v>
      </x:c>
      <x:c r="K333" s="305" t="str">
        <x:v>Investor Services Head / RTA Relationship Owner</x:v>
      </x:c>
      <x:c r="L333" s="305" t="str">
        <x:v>Applicable SEBI source, LODR preservation policy where in scope, Common Corporate Core retention schedule and litigation hold; apply the longest controlling period.</x:v>
      </x:c>
      <x:c r="M333" s="305" t="str">
        <x:v>Verify source system, date/time, preparer, approver, completeness, version, linkage to the population and external acknowledgement where applicable.</x:v>
      </x:c>
      <x:c r="N333" s="305" t="str">
        <x:v>Restricted — may contain personal, trading or unpublished information</x:v>
      </x:c>
      <x:c r="O333" s="305" t="str">
        <x:v>https://www.sebi.gov.in/legal/circulars/jul-2026/ease-of-doing-investment-and-ease-of-doing-business-simplification-and-standardisation-of-the-framework-for-transmission-of-securities_103030.html</x:v>
      </x:c>
      <x:c r="P333" s="305" t="str">
        <x:f>IF(COUNTIF('P3 Audit Procedures'!$A$5:$A$176,B333)=1,"YES","NO")</x:f>
        <x:v>YES</x:v>
      </x:c>
      <x:c r="Q333" s="305" t="str">
        <x:f>IF(COUNTIF('P2 Atomic Provisions'!$A$5:$A$176,C333)=1,"YES","NO")</x:f>
        <x:v>YES</x:v>
      </x:c>
      <x:c r="R333" s="305" t="str">
        <x:f>IF(COUNTIF($A$5:$A$348,A333)&gt;1,"DUPLICATE","")</x:f>
      </x:c>
      <x:c r="S333" s="305" t="str">
        <x:v>REQUIRED — NOT COLLECTED</x:v>
      </x:c>
    </x:row>
    <x:row r="334" ht="50" customHeight="1">
      <x:c r="A334" s="305" t="str">
        <x:v>P1-GAP005|Delay / rejection reasons|AP01|E02</x:v>
      </x:c>
      <x:c r="B334" s="305" t="str">
        <x:v>P1-GAP005|Delay / rejection reasons|AP01</x:v>
      </x:c>
      <x:c r="C334" s="305" t="str">
        <x:v>P1-GAP005|Delay / rejection reasons</x:v>
      </x:c>
      <x:c r="D334" s="305" t="str">
        <x:v>P1-GAP005</x:v>
      </x:c>
      <x:c r="E334" s="305" t="str">
        <x:v>Delay / rejection reasons</x:v>
      </x:c>
      <x:c r="F334" s="305" t="str">
        <x:v>Operating performance / outcome</x:v>
      </x:c>
      <x:c r="G334" s="305" t="str">
        <x:v>Complete request/complaint register, case files, timestamps, deficiency and outcome communications, portal entries and closure acknowledgements; demonstrate complete and timely performance of: Approve and issue reasoned communication and retain delivery proof.</x:v>
      </x:c>
      <x:c r="H334" s="305" t="str">
        <x:v>Population reference; period/trigger; source inputs; approvals; timestamps; calculations where relevant; filed/delivered output; acknowledgement; exception and closure linkage.</x:v>
      </x:c>
      <x:c r="I334" s="305" t="str">
        <x:v>When delay/rejection occurs</x:v>
      </x:c>
      <x:c r="J334" s="305" t="str">
        <x:v>Issuer/RTA service system, SCORES/ODR portal and depository interface</x:v>
      </x:c>
      <x:c r="K334" s="305" t="str">
        <x:v>Investor Services Head / RTA Relationship Owner</x:v>
      </x:c>
      <x:c r="L334" s="305" t="str">
        <x:v>Applicable SEBI source, LODR preservation policy where in scope, Common Corporate Core retention schedule and litigation hold; apply the longest controlling period.</x:v>
      </x:c>
      <x:c r="M334" s="305" t="str">
        <x:v>Verify source system, date/time, preparer, approver, completeness, version, linkage to the population and external acknowledgement where applicable.</x:v>
      </x:c>
      <x:c r="N334" s="305" t="str">
        <x:v>Restricted — may contain personal, trading or unpublished information</x:v>
      </x:c>
      <x:c r="O334" s="305" t="str">
        <x:v>https://www.sebi.gov.in/legal/circulars/jul-2026/ease-of-doing-investment-and-ease-of-doing-business-simplification-and-standardisation-of-the-framework-for-transmission-of-securities_103030.html</x:v>
      </x:c>
      <x:c r="P334" s="305" t="str">
        <x:f>IF(COUNTIF('P3 Audit Procedures'!$A$5:$A$176,B334)=1,"YES","NO")</x:f>
        <x:v>YES</x:v>
      </x:c>
      <x:c r="Q334" s="305" t="str">
        <x:f>IF(COUNTIF('P2 Atomic Provisions'!$A$5:$A$176,C334)=1,"YES","NO")</x:f>
        <x:v>YES</x:v>
      </x:c>
      <x:c r="R334" s="305" t="str">
        <x:f>IF(COUNTIF($A$5:$A$348,A334)&gt;1,"DUPLICATE","")</x:f>
      </x:c>
      <x:c r="S334" s="305" t="str">
        <x:v>REQUIRED — NOT COLLECTED</x:v>
      </x:c>
    </x:row>
    <x:row r="335" ht="50" customHeight="1">
      <x:c r="A335" s="305" t="str">
        <x:v>P1-GAP005|Survivorship claim|AP01|E01</x:v>
      </x:c>
      <x:c r="B335" s="305" t="str">
        <x:v>P1-GAP005|Survivorship claim|AP01</x:v>
      </x:c>
      <x:c r="C335" s="305" t="str">
        <x:v>P1-GAP005|Survivorship claim</x:v>
      </x:c>
      <x:c r="D335" s="305" t="str">
        <x:v>P1-GAP005</x:v>
      </x:c>
      <x:c r="E335" s="305" t="str">
        <x:v>Survivorship claim</x:v>
      </x:c>
      <x:c r="F335" s="305" t="str">
        <x:v>Control design / applicability</x:v>
      </x:c>
      <x:c r="G335" s="305" t="str">
        <x:v>Approved investor-service SOP, service-level matrix, issuer/RTA responsibility matrix and current forms/checklists; include evidence that the gate, duty holder, threshold/exemption and timing were assessed for this atomic requirement.</x:v>
      </x:c>
      <x:c r="H335" s="305" t="str">
        <x:v>Current approved artefact; named owner and reviewer; effective date/version; explicit coverage of P1-GAP005 Survivorship claim; documented gate and exception route.</x:v>
      </x:c>
      <x:c r="I335" s="305" t="str">
        <x:v>At claim processing</x:v>
      </x:c>
      <x:c r="J335" s="305" t="str">
        <x:v>Issuer/RTA service system, SCORES/ODR portal and depository interface</x:v>
      </x:c>
      <x:c r="K335" s="305" t="str">
        <x:v>Investor Services Head / RTA Relationship Owner</x:v>
      </x:c>
      <x:c r="L335" s="305" t="str">
        <x:v>Applicable SEBI source, LODR preservation policy where in scope, Common Corporate Core retention schedule and litigation hold; apply the longest controlling period.</x:v>
      </x:c>
      <x:c r="M335" s="305" t="str">
        <x:v>Verify source system, date/time, preparer, approver, completeness, version, linkage to the population and external acknowledgement where applicable.</x:v>
      </x:c>
      <x:c r="N335" s="305" t="str">
        <x:v>Restricted — may contain personal, trading or unpublished information</x:v>
      </x:c>
      <x:c r="O335" s="305" t="str">
        <x:v>https://www.sebi.gov.in/legal/circulars/jul-2026/ease-of-doing-investment-and-ease-of-doing-business-simplification-and-standardisation-of-the-framework-for-transmission-of-securities_103030.html</x:v>
      </x:c>
      <x:c r="P335" s="305" t="str">
        <x:f>IF(COUNTIF('P3 Audit Procedures'!$A$5:$A$176,B335)=1,"YES","NO")</x:f>
        <x:v>YES</x:v>
      </x:c>
      <x:c r="Q335" s="305" t="str">
        <x:f>IF(COUNTIF('P2 Atomic Provisions'!$A$5:$A$176,C335)=1,"YES","NO")</x:f>
        <x:v>YES</x:v>
      </x:c>
      <x:c r="R335" s="305" t="str">
        <x:f>IF(COUNTIF($A$5:$A$348,A335)&gt;1,"DUPLICATE","")</x:f>
      </x:c>
      <x:c r="S335" s="305" t="str">
        <x:v>REQUIRED — NOT COLLECTED</x:v>
      </x:c>
    </x:row>
    <x:row r="336" ht="50" customHeight="1">
      <x:c r="A336" s="305" t="str">
        <x:v>P1-GAP005|Survivorship claim|AP01|E02</x:v>
      </x:c>
      <x:c r="B336" s="305" t="str">
        <x:v>P1-GAP005|Survivorship claim|AP01</x:v>
      </x:c>
      <x:c r="C336" s="305" t="str">
        <x:v>P1-GAP005|Survivorship claim</x:v>
      </x:c>
      <x:c r="D336" s="305" t="str">
        <x:v>P1-GAP005</x:v>
      </x:c>
      <x:c r="E336" s="305" t="str">
        <x:v>Survivorship claim</x:v>
      </x:c>
      <x:c r="F336" s="305" t="str">
        <x:v>Operating performance / outcome</x:v>
      </x:c>
      <x:c r="G336" s="305" t="str">
        <x:v>Complete request/complaint register, case files, timestamps, deficiency and outcome communications, portal entries and closure acknowledgements; demonstrate complete and timely performance of: Verify holding mode/articles and avoid excess-document demand.</x:v>
      </x:c>
      <x:c r="H336" s="305" t="str">
        <x:v>Population reference; period/trigger; source inputs; approvals; timestamps; calculations where relevant; filed/delivered output; acknowledgement; exception and closure linkage.</x:v>
      </x:c>
      <x:c r="I336" s="305" t="str">
        <x:v>At claim processing</x:v>
      </x:c>
      <x:c r="J336" s="305" t="str">
        <x:v>Issuer/RTA service system, SCORES/ODR portal and depository interface</x:v>
      </x:c>
      <x:c r="K336" s="305" t="str">
        <x:v>Investor Services Head / RTA Relationship Owner</x:v>
      </x:c>
      <x:c r="L336" s="305" t="str">
        <x:v>Applicable SEBI source, LODR preservation policy where in scope, Common Corporate Core retention schedule and litigation hold; apply the longest controlling period.</x:v>
      </x:c>
      <x:c r="M336" s="305" t="str">
        <x:v>Verify source system, date/time, preparer, approver, completeness, version, linkage to the population and external acknowledgement where applicable.</x:v>
      </x:c>
      <x:c r="N336" s="305" t="str">
        <x:v>Restricted — may contain personal, trading or unpublished information</x:v>
      </x:c>
      <x:c r="O336" s="305" t="str">
        <x:v>https://www.sebi.gov.in/legal/circulars/jul-2026/ease-of-doing-investment-and-ease-of-doing-business-simplification-and-standardisation-of-the-framework-for-transmission-of-securities_103030.html</x:v>
      </x:c>
      <x:c r="P336" s="305" t="str">
        <x:f>IF(COUNTIF('P3 Audit Procedures'!$A$5:$A$176,B336)=1,"YES","NO")</x:f>
        <x:v>YES</x:v>
      </x:c>
      <x:c r="Q336" s="305" t="str">
        <x:f>IF(COUNTIF('P2 Atomic Provisions'!$A$5:$A$176,C336)=1,"YES","NO")</x:f>
        <x:v>YES</x:v>
      </x:c>
      <x:c r="R336" s="305" t="str">
        <x:f>IF(COUNTIF($A$5:$A$348,A336)&gt;1,"DUPLICATE","")</x:f>
      </x:c>
      <x:c r="S336" s="305" t="str">
        <x:v>REQUIRED — NOT COLLECTED</x:v>
      </x:c>
    </x:row>
    <x:row r="337" ht="50" customHeight="1">
      <x:c r="A337" s="305" t="str">
        <x:v>P1-GAP005|Physical-to-demat credit|AP01|E01</x:v>
      </x:c>
      <x:c r="B337" s="305" t="str">
        <x:v>P1-GAP005|Physical-to-demat credit|AP01</x:v>
      </x:c>
      <x:c r="C337" s="305" t="str">
        <x:v>P1-GAP005|Physical-to-demat credit</x:v>
      </x:c>
      <x:c r="D337" s="305" t="str">
        <x:v>P1-GAP005</x:v>
      </x:c>
      <x:c r="E337" s="305" t="str">
        <x:v>Physical-to-demat credit</x:v>
      </x:c>
      <x:c r="F337" s="305" t="str">
        <x:v>Control design / applicability</x:v>
      </x:c>
      <x:c r="G337" s="305" t="str">
        <x:v>Approved investor-service SOP, service-level matrix, issuer/RTA responsibility matrix and current forms/checklists; include evidence that the gate, duty holder, threshold/exemption and timing were assessed for this atomic requirement.</x:v>
      </x:c>
      <x:c r="H337" s="305" t="str">
        <x:v>Current approved artefact; named owner and reviewer; effective date/version; explicit coverage of P1-GAP005 Physical-to-demat credit; documented gate and exception route.</x:v>
      </x:c>
      <x:c r="I337" s="305" t="str">
        <x:v>At transmission completion</x:v>
      </x:c>
      <x:c r="J337" s="305" t="str">
        <x:v>Issuer/RTA service system, SCORES/ODR portal and depository interface</x:v>
      </x:c>
      <x:c r="K337" s="305" t="str">
        <x:v>Investor Services Head / RTA Relationship Owner</x:v>
      </x:c>
      <x:c r="L337" s="305" t="str">
        <x:v>Applicable SEBI source, LODR preservation policy where in scope, Common Corporate Core retention schedule and litigation hold; apply the longest controlling period.</x:v>
      </x:c>
      <x:c r="M337" s="305" t="str">
        <x:v>Verify source system, date/time, preparer, approver, completeness, version, linkage to the population and external acknowledgement where applicable.</x:v>
      </x:c>
      <x:c r="N337" s="305" t="str">
        <x:v>Restricted — may contain personal, trading or unpublished information</x:v>
      </x:c>
      <x:c r="O337" s="305" t="str">
        <x:v>https://www.sebi.gov.in/legal/circulars/jul-2026/ease-of-doing-investment-and-ease-of-doing-business-simplification-and-standardisation-of-the-framework-for-transmission-of-securities_103030.html</x:v>
      </x:c>
      <x:c r="P337" s="305" t="str">
        <x:f>IF(COUNTIF('P3 Audit Procedures'!$A$5:$A$176,B337)=1,"YES","NO")</x:f>
        <x:v>YES</x:v>
      </x:c>
      <x:c r="Q337" s="305" t="str">
        <x:f>IF(COUNTIF('P2 Atomic Provisions'!$A$5:$A$176,C337)=1,"YES","NO")</x:f>
        <x:v>YES</x:v>
      </x:c>
      <x:c r="R337" s="305" t="str">
        <x:f>IF(COUNTIF($A$5:$A$348,A337)&gt;1,"DUPLICATE","")</x:f>
      </x:c>
      <x:c r="S337" s="305" t="str">
        <x:v>REQUIRED — NOT COLLECTED</x:v>
      </x:c>
    </x:row>
    <x:row r="338" ht="50" customHeight="1">
      <x:c r="A338" s="305" t="str">
        <x:v>P1-GAP005|Physical-to-demat credit|AP01|E02</x:v>
      </x:c>
      <x:c r="B338" s="305" t="str">
        <x:v>P1-GAP005|Physical-to-demat credit|AP01</x:v>
      </x:c>
      <x:c r="C338" s="305" t="str">
        <x:v>P1-GAP005|Physical-to-demat credit</x:v>
      </x:c>
      <x:c r="D338" s="305" t="str">
        <x:v>P1-GAP005</x:v>
      </x:c>
      <x:c r="E338" s="305" t="str">
        <x:v>Physical-to-demat credit</x:v>
      </x:c>
      <x:c r="F338" s="305" t="str">
        <x:v>Operating performance / outcome</x:v>
      </x:c>
      <x:c r="G338" s="305" t="str">
        <x:v>Complete request/complaint register, case files, timestamps, deficiency and outcome communications, portal entries and closure acknowledgements; demonstrate complete and timely performance of: Validate demat details and reconcile direct credit.</x:v>
      </x:c>
      <x:c r="H338" s="305" t="str">
        <x:v>Population reference; period/trigger; source inputs; approvals; timestamps; calculations where relevant; filed/delivered output; acknowledgement; exception and closure linkage.</x:v>
      </x:c>
      <x:c r="I338" s="305" t="str">
        <x:v>At transmission completion</x:v>
      </x:c>
      <x:c r="J338" s="305" t="str">
        <x:v>Issuer/RTA service system, SCORES/ODR portal and depository interface</x:v>
      </x:c>
      <x:c r="K338" s="305" t="str">
        <x:v>Investor Services Head / RTA Relationship Owner</x:v>
      </x:c>
      <x:c r="L338" s="305" t="str">
        <x:v>Applicable SEBI source, LODR preservation policy where in scope, Common Corporate Core retention schedule and litigation hold; apply the longest controlling period.</x:v>
      </x:c>
      <x:c r="M338" s="305" t="str">
        <x:v>Verify source system, date/time, preparer, approver, completeness, version, linkage to the population and external acknowledgement where applicable.</x:v>
      </x:c>
      <x:c r="N338" s="305" t="str">
        <x:v>Restricted — may contain personal, trading or unpublished information</x:v>
      </x:c>
      <x:c r="O338" s="305" t="str">
        <x:v>https://www.sebi.gov.in/legal/circulars/jul-2026/ease-of-doing-investment-and-ease-of-doing-business-simplification-and-standardisation-of-the-framework-for-transmission-of-securities_103030.html</x:v>
      </x:c>
      <x:c r="P338" s="305" t="str">
        <x:f>IF(COUNTIF('P3 Audit Procedures'!$A$5:$A$176,B338)=1,"YES","NO")</x:f>
        <x:v>YES</x:v>
      </x:c>
      <x:c r="Q338" s="305" t="str">
        <x:f>IF(COUNTIF('P2 Atomic Provisions'!$A$5:$A$176,C338)=1,"YES","NO")</x:f>
        <x:v>YES</x:v>
      </x:c>
      <x:c r="R338" s="305" t="str">
        <x:f>IF(COUNTIF($A$5:$A$348,A338)&gt;1,"DUPLICATE","")</x:f>
      </x:c>
      <x:c r="S338" s="305" t="str">
        <x:v>REQUIRED — NOT COLLECTED</x:v>
      </x:c>
    </x:row>
    <x:row r="339" ht="50" customHeight="1">
      <x:c r="A339" s="305" t="str">
        <x:v>P1-GAP005|Implementation reporting|AP01|E01</x:v>
      </x:c>
      <x:c r="B339" s="305" t="str">
        <x:v>P1-GAP005|Implementation reporting|AP01</x:v>
      </x:c>
      <x:c r="C339" s="305" t="str">
        <x:v>P1-GAP005|Implementation reporting</x:v>
      </x:c>
      <x:c r="D339" s="305" t="str">
        <x:v>P1-GAP005</x:v>
      </x:c>
      <x:c r="E339" s="305" t="str">
        <x:v>Implementation reporting</x:v>
      </x:c>
      <x:c r="F339" s="305" t="str">
        <x:v>Control design / applicability</x:v>
      </x:c>
      <x:c r="G339" s="305" t="str">
        <x:v>Approved investor-service SOP, service-level matrix, issuer/RTA responsibility matrix and current forms/checklists; include evidence that the gate, duty holder, threshold/exemption and timing were assessed for this atomic requirement.</x:v>
      </x:c>
      <x:c r="H339" s="305" t="str">
        <x:v>Current approved artefact; named owner and reviewer; effective date/version; explicit coverage of P1-GAP005 Implementation reporting; documented gate and exception route.</x:v>
      </x:c>
      <x:c r="I339" s="305" t="str">
        <x:v>Monthly for six months from effective implementation</x:v>
      </x:c>
      <x:c r="J339" s="305" t="str">
        <x:v>Issuer/RTA service system, SCORES/ODR portal and depository interface</x:v>
      </x:c>
      <x:c r="K339" s="305" t="str">
        <x:v>Investor Services Head / RTA Relationship Owner</x:v>
      </x:c>
      <x:c r="L339" s="305" t="str">
        <x:v>Applicable SEBI source, LODR preservation policy where in scope, Common Corporate Core retention schedule and litigation hold; apply the longest controlling period.</x:v>
      </x:c>
      <x:c r="M339" s="305" t="str">
        <x:v>Verify source system, date/time, preparer, approver, completeness, version, linkage to the population and external acknowledgement where applicable.</x:v>
      </x:c>
      <x:c r="N339" s="305" t="str">
        <x:v>Restricted — may contain personal, trading or unpublished information</x:v>
      </x:c>
      <x:c r="O339" s="305" t="str">
        <x:v>https://www.sebi.gov.in/legal/circulars/jul-2026/ease-of-doing-investment-and-ease-of-doing-business-simplification-and-standardisation-of-the-framework-for-transmission-of-securities_103030.html</x:v>
      </x:c>
      <x:c r="P339" s="305" t="str">
        <x:f>IF(COUNTIF('P3 Audit Procedures'!$A$5:$A$176,B339)=1,"YES","NO")</x:f>
        <x:v>YES</x:v>
      </x:c>
      <x:c r="Q339" s="305" t="str">
        <x:f>IF(COUNTIF('P2 Atomic Provisions'!$A$5:$A$176,C339)=1,"YES","NO")</x:f>
        <x:v>YES</x:v>
      </x:c>
      <x:c r="R339" s="305" t="str">
        <x:f>IF(COUNTIF($A$5:$A$348,A339)&gt;1,"DUPLICATE","")</x:f>
      </x:c>
      <x:c r="S339" s="305" t="str">
        <x:v>REQUIRED — NOT COLLECTED</x:v>
      </x:c>
    </x:row>
    <x:row r="340" ht="50" customHeight="1">
      <x:c r="A340" s="305" t="str">
        <x:v>P1-GAP005|Implementation reporting|AP01|E02</x:v>
      </x:c>
      <x:c r="B340" s="305" t="str">
        <x:v>P1-GAP005|Implementation reporting|AP01</x:v>
      </x:c>
      <x:c r="C340" s="305" t="str">
        <x:v>P1-GAP005|Implementation reporting</x:v>
      </x:c>
      <x:c r="D340" s="305" t="str">
        <x:v>P1-GAP005</x:v>
      </x:c>
      <x:c r="E340" s="305" t="str">
        <x:v>Implementation reporting</x:v>
      </x:c>
      <x:c r="F340" s="305" t="str">
        <x:v>Operating performance / outcome</x:v>
      </x:c>
      <x:c r="G340" s="305" t="str">
        <x:v>Complete request/complaint register, case files, timestamps, deficiency and outcome communications, portal entries and closure acknowledgements; demonstrate complete and timely performance of: Compile volumes, aging and outcomes and submit by prescribed channel.</x:v>
      </x:c>
      <x:c r="H340" s="305" t="str">
        <x:v>Population reference; period/trigger; source inputs; approvals; timestamps; calculations where relevant; filed/delivered output; acknowledgement; exception and closure linkage.</x:v>
      </x:c>
      <x:c r="I340" s="305" t="str">
        <x:v>Monthly for six months from effective implementation</x:v>
      </x:c>
      <x:c r="J340" s="305" t="str">
        <x:v>Issuer/RTA service system, SCORES/ODR portal and depository interface</x:v>
      </x:c>
      <x:c r="K340" s="305" t="str">
        <x:v>Investor Services Head / RTA Relationship Owner</x:v>
      </x:c>
      <x:c r="L340" s="305" t="str">
        <x:v>Applicable SEBI source, LODR preservation policy where in scope, Common Corporate Core retention schedule and litigation hold; apply the longest controlling period.</x:v>
      </x:c>
      <x:c r="M340" s="305" t="str">
        <x:v>Verify source system, date/time, preparer, approver, completeness, version, linkage to the population and external acknowledgement where applicable.</x:v>
      </x:c>
      <x:c r="N340" s="305" t="str">
        <x:v>Restricted — may contain personal, trading or unpublished information</x:v>
      </x:c>
      <x:c r="O340" s="305" t="str">
        <x:v>https://www.sebi.gov.in/legal/circulars/jul-2026/ease-of-doing-investment-and-ease-of-doing-business-simplification-and-standardisation-of-the-framework-for-transmission-of-securities_103030.html</x:v>
      </x:c>
      <x:c r="P340" s="305" t="str">
        <x:f>IF(COUNTIF('P3 Audit Procedures'!$A$5:$A$176,B340)=1,"YES","NO")</x:f>
        <x:v>YES</x:v>
      </x:c>
      <x:c r="Q340" s="305" t="str">
        <x:f>IF(COUNTIF('P2 Atomic Provisions'!$A$5:$A$176,C340)=1,"YES","NO")</x:f>
        <x:v>YES</x:v>
      </x:c>
      <x:c r="R340" s="305" t="str">
        <x:f>IF(COUNTIF($A$5:$A$348,A340)&gt;1,"DUPLICATE","")</x:f>
      </x:c>
      <x:c r="S340" s="305" t="str">
        <x:v>REQUIRED — NOT COLLECTED</x:v>
      </x:c>
    </x:row>
    <x:row r="341" ht="50" customHeight="1">
      <x:c r="A341" s="305" t="str">
        <x:v>CAP-LAW285|SCORES registration/interface|AP01|E01</x:v>
      </x:c>
      <x:c r="B341" s="305" t="str">
        <x:v>CAP-LAW285|SCORES registration/interface|AP01</x:v>
      </x:c>
      <x:c r="C341" s="305" t="str">
        <x:v>CAP-LAW285|SCORES registration/interface</x:v>
      </x:c>
      <x:c r="D341" s="305" t="str">
        <x:v>CAP-LAW285</x:v>
      </x:c>
      <x:c r="E341" s="305" t="str">
        <x:v>SCORES registration/interface</x:v>
      </x:c>
      <x:c r="F341" s="305" t="str">
        <x:v>Control design / applicability</x:v>
      </x:c>
      <x:c r="G341" s="305" t="str">
        <x:v>Approved investor-service SOP, service-level matrix, issuer/RTA responsibility matrix and current forms/checklists; include evidence that the gate, duty holder, threshold/exemption and timing were assessed for this atomic requirement.</x:v>
      </x:c>
      <x:c r="H341" s="305" t="str">
        <x:v>Current approved artefact; named owner and reviewer; effective date/version; explicit coverage of CAP-LAW285 SCORES registration/interface; documented gate and exception route.</x:v>
      </x:c>
      <x:c r="I341" s="305" t="str">
        <x:v>Continuous</x:v>
      </x:c>
      <x:c r="J341" s="305" t="str">
        <x:v>Issuer/RTA service system, SCORES/ODR portal and depository interface</x:v>
      </x:c>
      <x:c r="K341" s="305" t="str">
        <x:v>Investor Services Head / RTA Relationship Owner</x:v>
      </x:c>
      <x:c r="L341" s="305" t="str">
        <x:v>Applicable SEBI source, LODR preservation policy where in scope, Common Corporate Core retention schedule and litigation hold; apply the longest controlling period.</x:v>
      </x:c>
      <x:c r="M341" s="305" t="str">
        <x:v>Verify source system, date/time, preparer, approver, completeness, version, linkage to the population and external acknowledgement where applicable.</x:v>
      </x:c>
      <x:c r="N341" s="305" t="str">
        <x:v>Internal controlled record; public only after authorised filing/publication</x:v>
      </x:c>
      <x:c r="O341" s="305" t="str">
        <x:v>https://scores.sebi.gov.in/</x:v>
      </x:c>
      <x:c r="P341" s="305" t="str">
        <x:f>IF(COUNTIF('P3 Audit Procedures'!$A$5:$A$176,B341)=1,"YES","NO")</x:f>
        <x:v>YES</x:v>
      </x:c>
      <x:c r="Q341" s="305" t="str">
        <x:f>IF(COUNTIF('P2 Atomic Provisions'!$A$5:$A$176,C341)=1,"YES","NO")</x:f>
        <x:v>YES</x:v>
      </x:c>
      <x:c r="R341" s="305" t="str">
        <x:f>IF(COUNTIF($A$5:$A$348,A341)&gt;1,"DUPLICATE","")</x:f>
      </x:c>
      <x:c r="S341" s="305" t="str">
        <x:v>REQUIRED — NOT COLLECTED</x:v>
      </x:c>
    </x:row>
    <x:row r="342" ht="50" customHeight="1">
      <x:c r="A342" s="305" t="str">
        <x:v>CAP-LAW285|SCORES registration/interface|AP01|E02</x:v>
      </x:c>
      <x:c r="B342" s="305" t="str">
        <x:v>CAP-LAW285|SCORES registration/interface|AP01</x:v>
      </x:c>
      <x:c r="C342" s="305" t="str">
        <x:v>CAP-LAW285|SCORES registration/interface</x:v>
      </x:c>
      <x:c r="D342" s="305" t="str">
        <x:v>CAP-LAW285</x:v>
      </x:c>
      <x:c r="E342" s="305" t="str">
        <x:v>SCORES registration/interface</x:v>
      </x:c>
      <x:c r="F342" s="305" t="str">
        <x:v>Operating performance / outcome</x:v>
      </x:c>
      <x:c r="G342" s="305" t="str">
        <x:v>Complete request/complaint register, case files, timestamps, deficiency and outcome communications, portal entries and closure acknowledgements; demonstrate complete and timely performance of: Control access, contact details and daily queue monitoring.</x:v>
      </x:c>
      <x:c r="H342" s="305" t="str">
        <x:v>Population reference; period/trigger; source inputs; approvals; timestamps; calculations where relevant; filed/delivered output; acknowledgement; exception and closure linkage.</x:v>
      </x:c>
      <x:c r="I342" s="305" t="str">
        <x:v>Continuous</x:v>
      </x:c>
      <x:c r="J342" s="305" t="str">
        <x:v>Issuer/RTA service system, SCORES/ODR portal and depository interface</x:v>
      </x:c>
      <x:c r="K342" s="305" t="str">
        <x:v>Investor Services Head / RTA Relationship Owner</x:v>
      </x:c>
      <x:c r="L342" s="305" t="str">
        <x:v>Applicable SEBI source, LODR preservation policy where in scope, Common Corporate Core retention schedule and litigation hold; apply the longest controlling period.</x:v>
      </x:c>
      <x:c r="M342" s="305" t="str">
        <x:v>Verify source system, date/time, preparer, approver, completeness, version, linkage to the population and external acknowledgement where applicable.</x:v>
      </x:c>
      <x:c r="N342" s="305" t="str">
        <x:v>Internal controlled record; public only after authorised filing/publication</x:v>
      </x:c>
      <x:c r="O342" s="305" t="str">
        <x:v>https://scores.sebi.gov.in/</x:v>
      </x:c>
      <x:c r="P342" s="305" t="str">
        <x:f>IF(COUNTIF('P3 Audit Procedures'!$A$5:$A$176,B342)=1,"YES","NO")</x:f>
        <x:v>YES</x:v>
      </x:c>
      <x:c r="Q342" s="305" t="str">
        <x:f>IF(COUNTIF('P2 Atomic Provisions'!$A$5:$A$176,C342)=1,"YES","NO")</x:f>
        <x:v>YES</x:v>
      </x:c>
      <x:c r="R342" s="305" t="str">
        <x:f>IF(COUNTIF($A$5:$A$348,A342)&gt;1,"DUPLICATE","")</x:f>
      </x:c>
      <x:c r="S342" s="305" t="str">
        <x:v>REQUIRED — NOT COLLECTED</x:v>
      </x:c>
    </x:row>
    <x:row r="343" ht="50" customHeight="1">
      <x:c r="A343" s="305" t="str">
        <x:v>CAP-LAW285|SCORES complaint handling|AP01|E01</x:v>
      </x:c>
      <x:c r="B343" s="305" t="str">
        <x:v>CAP-LAW285|SCORES complaint handling|AP01</x:v>
      </x:c>
      <x:c r="C343" s="305" t="str">
        <x:v>CAP-LAW285|SCORES complaint handling</x:v>
      </x:c>
      <x:c r="D343" s="305" t="str">
        <x:v>CAP-LAW285</x:v>
      </x:c>
      <x:c r="E343" s="305" t="str">
        <x:v>SCORES complaint handling</x:v>
      </x:c>
      <x:c r="F343" s="305" t="str">
        <x:v>Control design / applicability</x:v>
      </x:c>
      <x:c r="G343" s="305" t="str">
        <x:v>Approved investor-service SOP, service-level matrix, issuer/RTA responsibility matrix and current forms/checklists; include evidence that the gate, duty holder, threshold/exemption and timing were assessed for this atomic requirement.</x:v>
      </x:c>
      <x:c r="H343" s="305" t="str">
        <x:v>Current approved artefact; named owner and reviewer; effective date/version; explicit coverage of CAP-LAW285 SCORES complaint handling; documented gate and exception route.</x:v>
      </x:c>
      <x:c r="I343" s="305" t="str">
        <x:v>Per complaint</x:v>
      </x:c>
      <x:c r="J343" s="305" t="str">
        <x:v>Issuer/RTA service system, SCORES/ODR portal and depository interface</x:v>
      </x:c>
      <x:c r="K343" s="305" t="str">
        <x:v>Investor Services Head / RTA Relationship Owner</x:v>
      </x:c>
      <x:c r="L343" s="305" t="str">
        <x:v>Applicable SEBI source, LODR preservation policy where in scope, Common Corporate Core retention schedule and litigation hold; apply the longest controlling period.</x:v>
      </x:c>
      <x:c r="M343" s="305" t="str">
        <x:v>Verify source system, date/time, preparer, approver, completeness, version, linkage to the population and external acknowledgement where applicable.</x:v>
      </x:c>
      <x:c r="N343" s="305" t="str">
        <x:v>Restricted — may contain personal, trading or unpublished information</x:v>
      </x:c>
      <x:c r="O343" s="305" t="str">
        <x:v>https://scores.sebi.gov.in/</x:v>
      </x:c>
      <x:c r="P343" s="305" t="str">
        <x:f>IF(COUNTIF('P3 Audit Procedures'!$A$5:$A$176,B343)=1,"YES","NO")</x:f>
        <x:v>YES</x:v>
      </x:c>
      <x:c r="Q343" s="305" t="str">
        <x:f>IF(COUNTIF('P2 Atomic Provisions'!$A$5:$A$176,C343)=1,"YES","NO")</x:f>
        <x:v>YES</x:v>
      </x:c>
      <x:c r="R343" s="305" t="str">
        <x:f>IF(COUNTIF($A$5:$A$348,A343)&gt;1,"DUPLICATE","")</x:f>
      </x:c>
      <x:c r="S343" s="305" t="str">
        <x:v>REQUIRED — NOT COLLECTED</x:v>
      </x:c>
    </x:row>
    <x:row r="344" ht="50" customHeight="1">
      <x:c r="A344" s="305" t="str">
        <x:v>CAP-LAW285|SCORES complaint handling|AP01|E02</x:v>
      </x:c>
      <x:c r="B344" s="305" t="str">
        <x:v>CAP-LAW285|SCORES complaint handling|AP01</x:v>
      </x:c>
      <x:c r="C344" s="305" t="str">
        <x:v>CAP-LAW285|SCORES complaint handling</x:v>
      </x:c>
      <x:c r="D344" s="305" t="str">
        <x:v>CAP-LAW285</x:v>
      </x:c>
      <x:c r="E344" s="305" t="str">
        <x:v>SCORES complaint handling</x:v>
      </x:c>
      <x:c r="F344" s="305" t="str">
        <x:v>Operating performance / outcome</x:v>
      </x:c>
      <x:c r="G344" s="305" t="str">
        <x:v>Complete request/complaint register, case files, timestamps, deficiency and outcome communications, portal entries and closure acknowledgements; demonstrate complete and timely performance of: Investigate, resolve, upload response and retain evidence.</x:v>
      </x:c>
      <x:c r="H344" s="305" t="str">
        <x:v>Population reference; period/trigger; source inputs; approvals; timestamps; calculations where relevant; filed/delivered output; acknowledgement; exception and closure linkage.</x:v>
      </x:c>
      <x:c r="I344" s="305" t="str">
        <x:v>Per complaint</x:v>
      </x:c>
      <x:c r="J344" s="305" t="str">
        <x:v>Issuer/RTA service system, SCORES/ODR portal and depository interface</x:v>
      </x:c>
      <x:c r="K344" s="305" t="str">
        <x:v>Investor Services Head / RTA Relationship Owner</x:v>
      </x:c>
      <x:c r="L344" s="305" t="str">
        <x:v>Applicable SEBI source, LODR preservation policy where in scope, Common Corporate Core retention schedule and litigation hold; apply the longest controlling period.</x:v>
      </x:c>
      <x:c r="M344" s="305" t="str">
        <x:v>Verify source system, date/time, preparer, approver, completeness, version, linkage to the population and external acknowledgement where applicable.</x:v>
      </x:c>
      <x:c r="N344" s="305" t="str">
        <x:v>Restricted — may contain personal, trading or unpublished information</x:v>
      </x:c>
      <x:c r="O344" s="305" t="str">
        <x:v>https://scores.sebi.gov.in/</x:v>
      </x:c>
      <x:c r="P344" s="305" t="str">
        <x:f>IF(COUNTIF('P3 Audit Procedures'!$A$5:$A$176,B344)=1,"YES","NO")</x:f>
        <x:v>YES</x:v>
      </x:c>
      <x:c r="Q344" s="305" t="str">
        <x:f>IF(COUNTIF('P2 Atomic Provisions'!$A$5:$A$176,C344)=1,"YES","NO")</x:f>
        <x:v>YES</x:v>
      </x:c>
      <x:c r="R344" s="305" t="str">
        <x:f>IF(COUNTIF($A$5:$A$348,A344)&gt;1,"DUPLICATE","")</x:f>
      </x:c>
      <x:c r="S344" s="305" t="str">
        <x:v>REQUIRED — NOT COLLECTED</x:v>
      </x:c>
    </x:row>
    <x:row r="345" ht="50" customHeight="1">
      <x:c r="A345" s="305" t="str">
        <x:v>CAP-LAW099|ODR participation|AP01|E01</x:v>
      </x:c>
      <x:c r="B345" s="305" t="str">
        <x:v>CAP-LAW099|ODR participation|AP01</x:v>
      </x:c>
      <x:c r="C345" s="305" t="str">
        <x:v>CAP-LAW099|ODR participation</x:v>
      </x:c>
      <x:c r="D345" s="305" t="str">
        <x:v>CAP-LAW099</x:v>
      </x:c>
      <x:c r="E345" s="305" t="str">
        <x:v>ODR participation</x:v>
      </x:c>
      <x:c r="F345" s="305" t="str">
        <x:v>Control design / applicability</x:v>
      </x:c>
      <x:c r="G345" s="305" t="str">
        <x:v>Approved investor-service SOP, service-level matrix, issuer/RTA responsibility matrix and current forms/checklists; include evidence that the gate, duty holder, threshold/exemption and timing were assessed for this atomic requirement.</x:v>
      </x:c>
      <x:c r="H345" s="305" t="str">
        <x:v>Current approved artefact; named owner and reviewer; effective date/version; explicit coverage of CAP-LAW099 ODR participation; documented gate and exception route.</x:v>
      </x:c>
      <x:c r="I345" s="305" t="str">
        <x:v>At each ODR stage</x:v>
      </x:c>
      <x:c r="J345" s="305" t="str">
        <x:v>Issuer/RTA service system, SCORES/ODR portal and depository interface</x:v>
      </x:c>
      <x:c r="K345" s="305" t="str">
        <x:v>Investor Services Head / RTA Relationship Owner</x:v>
      </x:c>
      <x:c r="L345" s="305" t="str">
        <x:v>Applicable SEBI source, LODR preservation policy where in scope, Common Corporate Core retention schedule and litigation hold; apply the longest controlling period.</x:v>
      </x:c>
      <x:c r="M345" s="305" t="str">
        <x:v>Verify source system, date/time, preparer, approver, completeness, version, linkage to the population and external acknowledgement where applicable.</x:v>
      </x:c>
      <x:c r="N345" s="305" t="str">
        <x:v>Internal controlled record; public only after authorised filing/publication</x:v>
      </x:c>
      <x:c r="O345" s="305" t="str">
        <x:v>https://www.sebi.gov.in/legal/master-circulars/dec-2023/master-circular-for-online-resolution-of-disputes-in-the-indian-securities-market_80236.html</x:v>
      </x:c>
      <x:c r="P345" s="305" t="str">
        <x:f>IF(COUNTIF('P3 Audit Procedures'!$A$5:$A$176,B345)=1,"YES","NO")</x:f>
        <x:v>YES</x:v>
      </x:c>
      <x:c r="Q345" s="305" t="str">
        <x:f>IF(COUNTIF('P2 Atomic Provisions'!$A$5:$A$176,C345)=1,"YES","NO")</x:f>
        <x:v>YES</x:v>
      </x:c>
      <x:c r="R345" s="305" t="str">
        <x:f>IF(COUNTIF($A$5:$A$348,A345)&gt;1,"DUPLICATE","")</x:f>
      </x:c>
      <x:c r="S345" s="305" t="str">
        <x:v>REQUIRED — NOT COLLECTED</x:v>
      </x:c>
    </x:row>
    <x:row r="346" ht="50" customHeight="1">
      <x:c r="A346" s="305" t="str">
        <x:v>CAP-LAW099|ODR participation|AP01|E02</x:v>
      </x:c>
      <x:c r="B346" s="305" t="str">
        <x:v>CAP-LAW099|ODR participation|AP01</x:v>
      </x:c>
      <x:c r="C346" s="305" t="str">
        <x:v>CAP-LAW099|ODR participation</x:v>
      </x:c>
      <x:c r="D346" s="305" t="str">
        <x:v>CAP-LAW099</x:v>
      </x:c>
      <x:c r="E346" s="305" t="str">
        <x:v>ODR participation</x:v>
      </x:c>
      <x:c r="F346" s="305" t="str">
        <x:v>Operating performance / outcome</x:v>
      </x:c>
      <x:c r="G346" s="305" t="str">
        <x:v>Complete request/complaint register, case files, timestamps, deficiency and outcome communications, portal entries and closure acknowledgements; demonstrate complete and timely performance of: Acknowledge, submit records, attend proceedings and track outcome.</x:v>
      </x:c>
      <x:c r="H346" s="305" t="str">
        <x:v>Population reference; period/trigger; source inputs; approvals; timestamps; calculations where relevant; filed/delivered output; acknowledgement; exception and closure linkage.</x:v>
      </x:c>
      <x:c r="I346" s="305" t="str">
        <x:v>At each ODR stage</x:v>
      </x:c>
      <x:c r="J346" s="305" t="str">
        <x:v>Issuer/RTA service system, SCORES/ODR portal and depository interface</x:v>
      </x:c>
      <x:c r="K346" s="305" t="str">
        <x:v>Investor Services Head / RTA Relationship Owner</x:v>
      </x:c>
      <x:c r="L346" s="305" t="str">
        <x:v>Applicable SEBI source, LODR preservation policy where in scope, Common Corporate Core retention schedule and litigation hold; apply the longest controlling period.</x:v>
      </x:c>
      <x:c r="M346" s="305" t="str">
        <x:v>Verify source system, date/time, preparer, approver, completeness, version, linkage to the population and external acknowledgement where applicable.</x:v>
      </x:c>
      <x:c r="N346" s="305" t="str">
        <x:v>Internal controlled record; public only after authorised filing/publication</x:v>
      </x:c>
      <x:c r="O346" s="305" t="str">
        <x:v>https://www.sebi.gov.in/legal/master-circulars/dec-2023/master-circular-for-online-resolution-of-disputes-in-the-indian-securities-market_80236.html</x:v>
      </x:c>
      <x:c r="P346" s="305" t="str">
        <x:f>IF(COUNTIF('P3 Audit Procedures'!$A$5:$A$176,B346)=1,"YES","NO")</x:f>
        <x:v>YES</x:v>
      </x:c>
      <x:c r="Q346" s="305" t="str">
        <x:f>IF(COUNTIF('P2 Atomic Provisions'!$A$5:$A$176,C346)=1,"YES","NO")</x:f>
        <x:v>YES</x:v>
      </x:c>
      <x:c r="R346" s="305" t="str">
        <x:f>IF(COUNTIF($A$5:$A$348,A346)&gt;1,"DUPLICATE","")</x:f>
      </x:c>
      <x:c r="S346" s="305" t="str">
        <x:v>REQUIRED — NOT COLLECTED</x:v>
      </x:c>
    </x:row>
    <x:row r="347" ht="50" customHeight="1">
      <x:c r="A347" s="305" t="str">
        <x:v>CAP-LAW099|ODR outcome|AP01|E01</x:v>
      </x:c>
      <x:c r="B347" s="305" t="str">
        <x:v>CAP-LAW099|ODR outcome|AP01</x:v>
      </x:c>
      <x:c r="C347" s="305" t="str">
        <x:v>CAP-LAW099|ODR outcome</x:v>
      </x:c>
      <x:c r="D347" s="305" t="str">
        <x:v>CAP-LAW099</x:v>
      </x:c>
      <x:c r="E347" s="305" t="str">
        <x:v>ODR outcome</x:v>
      </x:c>
      <x:c r="F347" s="305" t="str">
        <x:v>Control design / applicability</x:v>
      </x:c>
      <x:c r="G347" s="305" t="str">
        <x:v>Approved preservation policy, record taxonomy, retention schedule, access controls and legal-hold procedure; include evidence that the gate, duty holder, threshold/exemption and timing were assessed for this atomic requirement.</x:v>
      </x:c>
      <x:c r="H347" s="305" t="str">
        <x:v>Current approved artefact; named owner and reviewer; effective date/version; explicit coverage of CAP-LAW099 ODR outcome; documented gate and exception route.</x:v>
      </x:c>
      <x:c r="I347" s="305" t="str">
        <x:v>Within outcome-specific deadline</x:v>
      </x:c>
      <x:c r="J347" s="305" t="str">
        <x:v>Controlled records repository and archive/backup platform</x:v>
      </x:c>
      <x:c r="K347" s="305" t="str">
        <x:v>Company Secretary / Records Custodian</x:v>
      </x:c>
      <x:c r="L347" s="305" t="str">
        <x:v>Applicable SEBI source, LODR preservation policy where in scope, Common Corporate Core retention schedule and litigation hold; apply the longest controlling period.</x:v>
      </x:c>
      <x:c r="M347" s="305" t="str">
        <x:v>Verify source system, date/time, preparer, approver, completeness, version, linkage to the population and external acknowledgement where applicable.</x:v>
      </x:c>
      <x:c r="N347" s="305" t="str">
        <x:v>Internal controlled record; public only after authorised filing/publication</x:v>
      </x:c>
      <x:c r="O347" s="305" t="str">
        <x:v>https://www.sebi.gov.in/legal/master-circulars/dec-2023/master-circular-for-online-resolution-of-disputes-in-the-indian-securities-market_80236.html</x:v>
      </x:c>
      <x:c r="P347" s="305" t="str">
        <x:f>IF(COUNTIF('P3 Audit Procedures'!$A$5:$A$176,B347)=1,"YES","NO")</x:f>
        <x:v>YES</x:v>
      </x:c>
      <x:c r="Q347" s="305" t="str">
        <x:f>IF(COUNTIF('P2 Atomic Provisions'!$A$5:$A$176,C347)=1,"YES","NO")</x:f>
        <x:v>YES</x:v>
      </x:c>
      <x:c r="R347" s="305" t="str">
        <x:f>IF(COUNTIF($A$5:$A$348,A347)&gt;1,"DUPLICATE","")</x:f>
      </x:c>
      <x:c r="S347" s="305" t="str">
        <x:v>REQUIRED — NOT COLLECTED</x:v>
      </x:c>
    </x:row>
    <x:row r="348" ht="50" customHeight="1">
      <x:c r="A348" s="306" t="str">
        <x:v>CAP-LAW099|ODR outcome|AP01|E02</x:v>
      </x:c>
      <x:c r="B348" s="306" t="str">
        <x:v>CAP-LAW099|ODR outcome|AP01</x:v>
      </x:c>
      <x:c r="C348" s="306" t="str">
        <x:v>CAP-LAW099|ODR outcome</x:v>
      </x:c>
      <x:c r="D348" s="306" t="str">
        <x:v>CAP-LAW099</x:v>
      </x:c>
      <x:c r="E348" s="306" t="str">
        <x:v>ODR outcome</x:v>
      </x:c>
      <x:c r="F348" s="306" t="str">
        <x:v>Operating performance / outcome</x:v>
      </x:c>
      <x:c r="G348" s="306" t="str">
        <x:v>Record inventory, archive/access logs, disposal approvals, backup or retrieval tests and legal-hold evidence; demonstrate complete and timely performance of: Approve performance/challenge decision and document closure.</x:v>
      </x:c>
      <x:c r="H348" s="306" t="str">
        <x:v>Population reference; period/trigger; source inputs; approvals; timestamps; calculations where relevant; filed/delivered output; acknowledgement; exception and closure linkage.</x:v>
      </x:c>
      <x:c r="I348" s="306" t="str">
        <x:v>Within outcome-specific deadline</x:v>
      </x:c>
      <x:c r="J348" s="306" t="str">
        <x:v>Controlled records repository and archive/backup platform</x:v>
      </x:c>
      <x:c r="K348" s="306" t="str">
        <x:v>Company Secretary / Records Custodian</x:v>
      </x:c>
      <x:c r="L348" s="306" t="str">
        <x:v>Applicable SEBI source, LODR preservation policy where in scope, Common Corporate Core retention schedule and litigation hold; apply the longest controlling period.</x:v>
      </x:c>
      <x:c r="M348" s="306" t="str">
        <x:v>Verify source system, date/time, preparer, approver, completeness, version, linkage to the population and external acknowledgement where applicable.</x:v>
      </x:c>
      <x:c r="N348" s="306" t="str">
        <x:v>Internal controlled record; public only after authorised filing/publication</x:v>
      </x:c>
      <x:c r="O348" s="306" t="str">
        <x:v>https://www.sebi.gov.in/legal/master-circulars/dec-2023/master-circular-for-online-resolution-of-disputes-in-the-indian-securities-market_80236.html</x:v>
      </x:c>
      <x:c r="P348" s="306" t="str">
        <x:f>IF(COUNTIF('P3 Audit Procedures'!$A$5:$A$176,B348)=1,"YES","NO")</x:f>
        <x:v>YES</x:v>
      </x:c>
      <x:c r="Q348" s="306" t="str">
        <x:f>IF(COUNTIF('P2 Atomic Provisions'!$A$5:$A$176,C348)=1,"YES","NO")</x:f>
        <x:v>YES</x:v>
      </x:c>
      <x:c r="R348" s="306" t="str">
        <x:f>IF(COUNTIF($A$5:$A$348,A348)&gt;1,"DUPLICATE","")</x:f>
      </x:c>
      <x:c r="S348" s="306" t="str">
        <x:v>REQUIRED — NOT COLLECTED</x:v>
      </x:c>
    </x:row>
  </x:sheetData>
  <x:mergeCells>
    <x:mergeCell ref="A1:S1"/>
    <x:mergeCell ref="A2:S2"/>
  </x:mergeCells>
  <x:conditionalFormatting sqref="S5:S348">
    <x:cfRule type="containsText" dxfId="46" priority="1" operator="containsText" text="NOT COLLECTED"/>
  </x:conditionalFormatting>
  <x:conditionalFormatting sqref="P5:R348">
    <x:cfRule type="containsText" dxfId="47" priority="2" operator="containsText" text="NO"/>
    <x:cfRule type="containsText" dxfId="48" priority="3" operator="containsText" text="DUPLICATE"/>
  </x:conditionalFormatting>
  <x:dataValidations count="1">
    <x:dataValidation type="list" sqref="S5:S348">
      <x:formula1>"REQUIRED — NOT COLLECTED,COLLECTED — PENDING VALIDATION,VALIDATED,REJECTED / INSUFFICIENT,NOT APPLICABLE — GATE FALSE"</x:formula1>
    </x:dataValidation>
  </x:dataValidations>
  <x:pageMargins left="0.7" right="0.7" top="0.75" bottom="0.75" header="0.3" footer="0.3"/>
  <x:tableParts count="1">
    <x:tablePart xmlns:r="http://schemas.openxmlformats.org/officeDocument/2006/relationships" r:id="Ra9f76e1a12ae4d8d"/>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50" hidden="0" customWidth="1"/>
    <x:col min="2" max="2" width="40" hidden="0" customWidth="1"/>
    <x:col min="3" max="3" width="34" hidden="0" customWidth="1"/>
    <x:col min="4" max="4" width="16" hidden="0" customWidth="1"/>
    <x:col min="5" max="5" width="25" hidden="0" customWidth="1"/>
    <x:col min="6" max="6" width="38" hidden="0" customWidth="1"/>
    <x:col min="7" max="7" width="76" hidden="0" customWidth="1"/>
    <x:col min="8" max="8" width="18" hidden="0" customWidth="1"/>
    <x:col min="9" max="9" width="82" hidden="0" customWidth="1"/>
    <x:col min="10" max="10" width="100" hidden="0" customWidth="1"/>
    <x:col min="11" max="11" width="70" hidden="0" customWidth="1"/>
    <x:col min="12" max="12" width="82" hidden="0" customWidth="1"/>
    <x:col min="13" max="13" width="48" hidden="0" customWidth="1"/>
    <x:col min="14" max="14" width="62" hidden="0" customWidth="1"/>
    <x:col min="15" max="15" width="74" hidden="0" customWidth="1"/>
    <x:col min="16" max="16" width="68" hidden="0" customWidth="1"/>
    <x:col min="17" max="17" width="56" hidden="0" customWidth="1"/>
    <x:col min="18" max="18" width="16" hidden="0" customWidth="1"/>
    <x:col min="19" max="19" width="18" hidden="0" customWidth="1"/>
    <x:col min="20" max="20" width="28" hidden="0" customWidth="1"/>
  </x:cols>
  <x:sheetData>
    <x:row r="1" ht="30" customHeight="1">
      <x:c r="A1" s="310" t="str">
        <x:v>P-3 Observation Rule Master</x:v>
      </x:c>
      <x:c r="B1" s="310" t="str">
        <x:v>P-3 Observation Rule Master</x:v>
      </x:c>
      <x:c r="C1" s="310" t="str">
        <x:v>P-3 Observation Rule Master</x:v>
      </x:c>
      <x:c r="D1" s="310" t="str">
        <x:v>P-3 Observation Rule Master</x:v>
      </x:c>
      <x:c r="E1" s="310" t="str">
        <x:v>P-3 Observation Rule Master</x:v>
      </x:c>
      <x:c r="F1" s="310" t="str">
        <x:v>P-3 Observation Rule Master</x:v>
      </x:c>
      <x:c r="G1" s="310" t="str">
        <x:v>P-3 Observation Rule Master</x:v>
      </x:c>
      <x:c r="H1" s="310" t="str">
        <x:v>P-3 Observation Rule Master</x:v>
      </x:c>
      <x:c r="I1" s="310" t="str">
        <x:v>P-3 Observation Rule Master</x:v>
      </x:c>
      <x:c r="J1" s="310" t="str">
        <x:v>P-3 Observation Rule Master</x:v>
      </x:c>
      <x:c r="K1" s="310" t="str">
        <x:v>P-3 Observation Rule Master</x:v>
      </x:c>
      <x:c r="L1" s="310" t="str">
        <x:v>P-3 Observation Rule Master</x:v>
      </x:c>
      <x:c r="M1" s="310" t="str">
        <x:v>P-3 Observation Rule Master</x:v>
      </x:c>
      <x:c r="N1" s="310" t="str">
        <x:v>P-3 Observation Rule Master</x:v>
      </x:c>
      <x:c r="O1" s="310" t="str">
        <x:v>P-3 Observation Rule Master</x:v>
      </x:c>
      <x:c r="P1" s="310" t="str">
        <x:v>P-3 Observation Rule Master</x:v>
      </x:c>
      <x:c r="Q1" s="310" t="str">
        <x:v>P-3 Observation Rule Master</x:v>
      </x:c>
      <x:c r="R1" s="310" t="str">
        <x:v>P-3 Observation Rule Master</x:v>
      </x:c>
      <x:c r="S1" s="310" t="str">
        <x:v>P-3 Observation Rule Master</x:v>
      </x:c>
      <x:c r="T1" s="310" t="str">
        <x:v>P-3 Observation Rule Master</x:v>
      </x:c>
    </x:row>
    <x:row r="2" ht="38" customHeight="1">
      <x:c r="A2" s="314" t="str">
        <x:v>Exactly one neutral exception rule per audit procedure. A rule is not an actual observation; it becomes reportable only after testing confirms the facts, management evidence/response is considered, and severity is evaluated under the P-3 methodology.</x:v>
      </x:c>
      <x:c r="B2" s="314" t="str">
        <x:v>Exactly one neutral exception rule per audit procedure. A rule is not an actual observation; it becomes reportable only after testing confirms the facts, management evidence/response is considered, and severity is evaluated under the P-3 methodology.</x:v>
      </x:c>
      <x:c r="C2" s="314" t="str">
        <x:v>Exactly one neutral exception rule per audit procedure. A rule is not an actual observation; it becomes reportable only after testing confirms the facts, management evidence/response is considered, and severity is evaluated under the P-3 methodology.</x:v>
      </x:c>
      <x:c r="D2" s="314" t="str">
        <x:v>Exactly one neutral exception rule per audit procedure. A rule is not an actual observation; it becomes reportable only after testing confirms the facts, management evidence/response is considered, and severity is evaluated under the P-3 methodology.</x:v>
      </x:c>
      <x:c r="E2" s="314" t="str">
        <x:v>Exactly one neutral exception rule per audit procedure. A rule is not an actual observation; it becomes reportable only after testing confirms the facts, management evidence/response is considered, and severity is evaluated under the P-3 methodology.</x:v>
      </x:c>
      <x:c r="F2" s="314" t="str">
        <x:v>Exactly one neutral exception rule per audit procedure. A rule is not an actual observation; it becomes reportable only after testing confirms the facts, management evidence/response is considered, and severity is evaluated under the P-3 methodology.</x:v>
      </x:c>
      <x:c r="G2" s="314" t="str">
        <x:v>Exactly one neutral exception rule per audit procedure. A rule is not an actual observation; it becomes reportable only after testing confirms the facts, management evidence/response is considered, and severity is evaluated under the P-3 methodology.</x:v>
      </x:c>
      <x:c r="H2" s="314" t="str">
        <x:v>Exactly one neutral exception rule per audit procedure. A rule is not an actual observation; it becomes reportable only after testing confirms the facts, management evidence/response is considered, and severity is evaluated under the P-3 methodology.</x:v>
      </x:c>
      <x:c r="I2" s="314" t="str">
        <x:v>Exactly one neutral exception rule per audit procedure. A rule is not an actual observation; it becomes reportable only after testing confirms the facts, management evidence/response is considered, and severity is evaluated under the P-3 methodology.</x:v>
      </x:c>
      <x:c r="J2" s="314" t="str">
        <x:v>Exactly one neutral exception rule per audit procedure. A rule is not an actual observation; it becomes reportable only after testing confirms the facts, management evidence/response is considered, and severity is evaluated under the P-3 methodology.</x:v>
      </x:c>
      <x:c r="K2" s="314" t="str">
        <x:v>Exactly one neutral exception rule per audit procedure. A rule is not an actual observation; it becomes reportable only after testing confirms the facts, management evidence/response is considered, and severity is evaluated under the P-3 methodology.</x:v>
      </x:c>
      <x:c r="L2" s="314" t="str">
        <x:v>Exactly one neutral exception rule per audit procedure. A rule is not an actual observation; it becomes reportable only after testing confirms the facts, management evidence/response is considered, and severity is evaluated under the P-3 methodology.</x:v>
      </x:c>
      <x:c r="M2" s="314" t="str">
        <x:v>Exactly one neutral exception rule per audit procedure. A rule is not an actual observation; it becomes reportable only after testing confirms the facts, management evidence/response is considered, and severity is evaluated under the P-3 methodology.</x:v>
      </x:c>
      <x:c r="N2" s="314" t="str">
        <x:v>Exactly one neutral exception rule per audit procedure. A rule is not an actual observation; it becomes reportable only after testing confirms the facts, management evidence/response is considered, and severity is evaluated under the P-3 methodology.</x:v>
      </x:c>
      <x:c r="O2" s="314" t="str">
        <x:v>Exactly one neutral exception rule per audit procedure. A rule is not an actual observation; it becomes reportable only after testing confirms the facts, management evidence/response is considered, and severity is evaluated under the P-3 methodology.</x:v>
      </x:c>
      <x:c r="P2" s="314" t="str">
        <x:v>Exactly one neutral exception rule per audit procedure. A rule is not an actual observation; it becomes reportable only after testing confirms the facts, management evidence/response is considered, and severity is evaluated under the P-3 methodology.</x:v>
      </x:c>
      <x:c r="Q2" s="314" t="str">
        <x:v>Exactly one neutral exception rule per audit procedure. A rule is not an actual observation; it becomes reportable only after testing confirms the facts, management evidence/response is considered, and severity is evaluated under the P-3 methodology.</x:v>
      </x:c>
      <x:c r="R2" s="314" t="str">
        <x:v>Exactly one neutral exception rule per audit procedure. A rule is not an actual observation; it becomes reportable only after testing confirms the facts, management evidence/response is considered, and severity is evaluated under the P-3 methodology.</x:v>
      </x:c>
      <x:c r="S2" s="314" t="str">
        <x:v>Exactly one neutral exception rule per audit procedure. A rule is not an actual observation; it becomes reportable only after testing confirms the facts, management evidence/response is considered, and severity is evaluated under the P-3 methodology.</x:v>
      </x:c>
      <x:c r="T2" s="314" t="str">
        <x:v>Exactly one neutral exception rule per audit procedure. A rule is not an actual observation; it becomes reportable only after testing confirms the facts, management evidence/response is considered, and severity is evaluated under the P-3 methodology.</x:v>
      </x:c>
    </x:row>
    <x:row r="3" ht="50" customHeight="1"/>
    <x:row r="4" ht="38" customHeight="1">
      <x:c r="A4" s="323" t="str">
        <x:v>Observation Key</x:v>
      </x:c>
      <x:c r="B4" s="401" t="str">
        <x:v>Procedure Key</x:v>
      </x:c>
      <x:c r="C4" s="401" t="str">
        <x:v>Atomic Key</x:v>
      </x:c>
      <x:c r="D4" s="401" t="str">
        <x:v>Source Law ID</x:v>
      </x:c>
      <x:c r="E4" s="401" t="str">
        <x:v>Provision Reference</x:v>
      </x:c>
      <x:c r="F4" s="401" t="str">
        <x:v>Observation Category</x:v>
      </x:c>
      <x:c r="G4" s="401" t="str">
        <x:v>Failure Condition</x:v>
      </x:c>
      <x:c r="H4" s="401" t="str">
        <x:v>Default Severity</x:v>
      </x:c>
      <x:c r="I4" s="401" t="str">
        <x:v>Severity Escalation</x:v>
      </x:c>
      <x:c r="J4" s="401" t="str">
        <x:v>Observation Statement Template</x:v>
      </x:c>
      <x:c r="K4" s="401" t="str">
        <x:v>Root-Cause Requirement</x:v>
      </x:c>
      <x:c r="L4" s="401" t="str">
        <x:v>Remediation Expectation</x:v>
      </x:c>
      <x:c r="M4" s="401" t="str">
        <x:v>Target-Date Basis</x:v>
      </x:c>
      <x:c r="N4" s="401" t="str">
        <x:v>Report / Escalate To</x:v>
      </x:c>
      <x:c r="O4" s="401" t="str">
        <x:v>Closure Evidence</x:v>
      </x:c>
      <x:c r="P4" s="401" t="str">
        <x:v>Retest Method</x:v>
      </x:c>
      <x:c r="Q4" s="401" t="str">
        <x:v>Official Source URL</x:v>
      </x:c>
      <x:c r="R4" s="401" t="str">
        <x:v>Procedure Exists?</x:v>
      </x:c>
      <x:c r="S4" s="401" t="str">
        <x:v>Duplicate Observation Key</x:v>
      </x:c>
      <x:c r="T4" s="324" t="str">
        <x:v>Observation Status</x:v>
      </x:c>
    </x:row>
    <x:row r="5" ht="50" customHeight="1">
      <x:c r="A5" s="304" t="str">
        <x:v>CAP-LAW003|Rule 19(2)(b)|AP01|OBS01</x:v>
      </x:c>
      <x:c r="B5" s="304" t="str">
        <x:v>CAP-LAW003|Rule 19(2)(b)|AP01</x:v>
      </x:c>
      <x:c r="C5" s="304" t="str">
        <x:v>CAP-LAW003|Rule 19(2)(b)</x:v>
      </x:c>
      <x:c r="D5" s="304" t="str">
        <x:v>CAP-LAW003</x:v>
      </x:c>
      <x:c r="E5" s="304" t="str">
        <x:v>Rule 19(2)(b)</x:v>
      </x:c>
      <x:c r="F5" s="304" t="str">
        <x:v>Compliance design or operating failure</x:v>
      </x:c>
      <x:c r="G5" s="304" t="str">
        <x:v>The activation gate is true and the entity cannot evidence complete, accurate, authorised and timely performance of: Satisfy the applicable conditions for admission of specified securities to listing.</x:v>
      </x:c>
      <x:c r="H5" s="304" t="str">
        <x:v>Medium</x:v>
      </x:c>
      <x:c r="I5" s="304" t="str">
        <x:v>Escalate one level, including to Critical, where the exception is deliberate or systemic, affects market integrity/investor funds, invalidates a mandatory approval or transaction step, remains uncured past a legal deadline, recurs, or attracts SEBI/exchange action.</x:v>
      </x:c>
      <x:c r="J5" s="304" t="str">
        <x:v>Confirmed exception template: Issuer did not demonstrate complete and timely compliance with CAP-LAW003 Rule 19(2)(b) — Satisfy the applicable conditions for admission of specified securities to listing. State the population, dates, evidence tested, exact exception and legal/operational impact; do not allege non-compliance until evidence and management response are evaluated.</x:v>
      </x:c>
      <x:c r="K5" s="304" t="str">
        <x:v>Record factual cause, control/design cause, responsible process, duration, affected population and whether the issue is isolated, recurring or systemic.</x:v>
      </x:c>
      <x:c r="L5" s="304" t="str">
        <x:v>Contain the exception, complete any lawful cure/corrective disclosure, repair the control, assign ownership, update the calendar or system rule, and preserve evidence. Remediation must address: Document compliance with the applicable admission conditions.</x:v>
      </x:c>
      <x:c r="M5" s="304" t="str">
        <x:v>Prompt risk-based action date; statutory or investor-impact deadline takes precedence</x:v>
      </x:c>
      <x:c r="N5" s="304" t="str">
        <x:v>Process owner and Company Secretary/Compliance Officer; escalate to Board/committee or regulator when the governing rule requires</x:v>
      </x:c>
      <x:c r="O5" s="304" t="str">
        <x:v>Approved remediation evidence, corrected filing/action where permitted, updated control artefact, complete affected-population validation and management/committee closure approval.</x:v>
      </x:c>
      <x:c r="P5" s="304" t="str">
        <x:v>Reperform the failed step on the corrected item and test subsequent occurrences or the full affected population until sustained operation is demonstrated.</x:v>
      </x:c>
      <x:c r="Q5" s="304" t="str">
        <x:v>https://www.sebi.gov.in/legal/rules/mar-2026/securities-contracts-regulation-rules-1957-last-amended-on-march-13-2026-_100665.html</x:v>
      </x:c>
      <x:c r="R5" s="304" t="str">
        <x:f>IF(COUNTIF('P3 Audit Procedures'!$A$5:$A$176,B5)=1,"YES","NO")</x:f>
        <x:v>YES</x:v>
      </x:c>
      <x:c r="S5" s="304" t="str">
        <x:f>IF(COUNTIF($A$5:$A$176,A5)&gt;1,"DUPLICATE","")</x:f>
      </x:c>
      <x:c r="T5" s="304" t="str">
        <x:v>DESIGNED — NOT RAISED</x:v>
      </x:c>
    </x:row>
    <x:row r="6" ht="50" customHeight="1">
      <x:c r="A6" s="305" t="str">
        <x:v>CAP-LAW003|Rule 19A|AP01|OBS01</x:v>
      </x:c>
      <x:c r="B6" s="305" t="str">
        <x:v>CAP-LAW003|Rule 19A|AP01</x:v>
      </x:c>
      <x:c r="C6" s="305" t="str">
        <x:v>CAP-LAW003|Rule 19A</x:v>
      </x:c>
      <x:c r="D6" s="305" t="str">
        <x:v>CAP-LAW003</x:v>
      </x:c>
      <x:c r="E6" s="305" t="str">
        <x:v>Rule 19A</x:v>
      </x:c>
      <x:c r="F6" s="305" t="str">
        <x:v>Disclosure or statutory filing failure</x:v>
      </x:c>
      <x:c r="G6" s="305" t="str">
        <x:v>The activation gate is true and the entity cannot evidence complete, accurate, authorised and timely performance of: Maintain minimum public shareholding and restore it within the period prescribed when it falls below the minimum.</x:v>
      </x:c>
      <x:c r="H6" s="305" t="str">
        <x:v>Medium-High</x:v>
      </x:c>
      <x:c r="I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6" s="305" t="str">
        <x:v>Confirmed exception template: Listed entity did not demonstrate complete and timely compliance with CAP-LAW003 Rule 19A — Maintain minimum public shareholding and restore it within the period prescribed when it falls below the minimum. State the population, dates, evidence tested, exact exception and legal/operational impact; do not allege non-compliance until evidence and management response are evaluated.</x:v>
      </x:c>
      <x:c r="K6" s="305" t="str">
        <x:v>Record factual cause, control/design cause, responsible process, duration, affected population and whether the issue is isolated, recurring or systemic.</x:v>
      </x:c>
      <x:c r="L6" s="305" t="str">
        <x:v>Contain the exception, complete any lawful cure/corrective disclosure, repair the control, assign ownership, update the calendar or system rule, and preserve evidence. Remediation must address: Monitor public shareholding and execute an approved restoration method when required.</x:v>
      </x:c>
      <x:c r="M6" s="305" t="str">
        <x:v>Prompt risk-based action date; statutory or investor-impact deadline takes precedence</x:v>
      </x:c>
      <x:c r="N6" s="305" t="str">
        <x:v>Process owner and Company Secretary/Compliance Officer; escalate to Board/committee or regulator when the governing rule requires</x:v>
      </x:c>
      <x:c r="O6" s="305" t="str">
        <x:v>Approved remediation evidence, corrected filing/action where permitted, updated control artefact, complete affected-population validation and management/committee closure approval.</x:v>
      </x:c>
      <x:c r="P6" s="305" t="str">
        <x:v>Reperform the failed step on the corrected item and test subsequent occurrences or the full affected population until sustained operation is demonstrated.</x:v>
      </x:c>
      <x:c r="Q6" s="305" t="str">
        <x:v>https://www.sebi.gov.in/legal/rules/mar-2026/securities-contracts-regulation-rules-1957-last-amended-on-march-13-2026-_100665.html</x:v>
      </x:c>
      <x:c r="R6" s="305" t="str">
        <x:f>IF(COUNTIF('P3 Audit Procedures'!$A$5:$A$176,B6)=1,"YES","NO")</x:f>
        <x:v>YES</x:v>
      </x:c>
      <x:c r="S6" s="305" t="str">
        <x:f>IF(COUNTIF($A$5:$A$176,A6)&gt;1,"DUPLICATE","")</x:f>
      </x:c>
      <x:c r="T6" s="305" t="str">
        <x:v>DESIGNED — NOT RAISED</x:v>
      </x:c>
    </x:row>
    <x:row r="7" ht="50" customHeight="1">
      <x:c r="A7" s="305" t="str">
        <x:v>CAP-LAW053|Reg. 5|AP01|OBS01</x:v>
      </x:c>
      <x:c r="B7" s="305" t="str">
        <x:v>CAP-LAW053|Reg. 5|AP01</x:v>
      </x:c>
      <x:c r="C7" s="305" t="str">
        <x:v>CAP-LAW053|Reg. 5</x:v>
      </x:c>
      <x:c r="D7" s="305" t="str">
        <x:v>CAP-LAW053</x:v>
      </x:c>
      <x:c r="E7" s="305" t="str">
        <x:v>Reg. 5</x:v>
      </x:c>
      <x:c r="F7" s="305" t="str">
        <x:v>Governance design or operating failure</x:v>
      </x:c>
      <x:c r="G7" s="305" t="str">
        <x:v>The activation gate is true and the entity cannot evidence complete, accurate, authorised and timely performance of: Ensure responsibility for compliance with LODR obligations.</x:v>
      </x:c>
      <x:c r="H7" s="305" t="str">
        <x:v>Medium</x:v>
      </x:c>
      <x:c r="I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7" s="305" t="str">
        <x:v>Confirmed exception template: Listed entity did not demonstrate complete and timely compliance with CAP-LAW053 Reg. 5 — Ensure responsibility for compliance with LODR obligations. State the population, dates, evidence tested, exact exception and legal/operational impact; do not allege non-compliance until evidence and management response are evaluated.</x:v>
      </x:c>
      <x:c r="K7" s="305" t="str">
        <x:v>Record factual cause, control/design cause, responsible process, duration, affected population and whether the issue is isolated, recurring or systemic.</x:v>
      </x:c>
      <x:c r="L7" s="305" t="str">
        <x:v>Contain the exception, complete any lawful cure/corrective disclosure, repair the control, assign ownership, update the calendar or system rule, and preserve evidence. Remediation must address: Maintain ownership, controls and records for LODR compliance.</x:v>
      </x:c>
      <x:c r="M7" s="305" t="str">
        <x:v>Prompt risk-based action date; statutory or investor-impact deadline takes precedence</x:v>
      </x:c>
      <x:c r="N7" s="305" t="str">
        <x:v>Company Secretary, relevant committee chair and Board</x:v>
      </x:c>
      <x:c r="O7" s="305" t="str">
        <x:v>Approved remediation evidence, corrected filing/action where permitted, updated control artefact, complete affected-population validation and management/committee closure approval.</x:v>
      </x:c>
      <x:c r="P7" s="305" t="str">
        <x:v>Reperform the failed step on the corrected item and test subsequent occurrences or the full affected population until sustained operation is demonstrated.</x:v>
      </x:c>
      <x:c r="Q7" s="305" t="str">
        <x:v>https://www.sebi.gov.in/legal/regulations/jul-2026/securities-and-exchange-board-of-india-listing-obligations-and-disclosure-requirements-regulations-2015-last-amended-on-july-14-2026-_102974.html</x:v>
      </x:c>
      <x:c r="R7" s="305" t="str">
        <x:f>IF(COUNTIF('P3 Audit Procedures'!$A$5:$A$176,B7)=1,"YES","NO")</x:f>
        <x:v>YES</x:v>
      </x:c>
      <x:c r="S7" s="305" t="str">
        <x:f>IF(COUNTIF($A$5:$A$176,A7)&gt;1,"DUPLICATE","")</x:f>
      </x:c>
      <x:c r="T7" s="305" t="str">
        <x:v>DESIGNED — NOT RAISED</x:v>
      </x:c>
    </x:row>
    <x:row r="8" ht="50" customHeight="1">
      <x:c r="A8" s="305" t="str">
        <x:v>CAP-LAW053|Reg. 6|AP01|OBS01</x:v>
      </x:c>
      <x:c r="B8" s="305" t="str">
        <x:v>CAP-LAW053|Reg. 6|AP01</x:v>
      </x:c>
      <x:c r="C8" s="305" t="str">
        <x:v>CAP-LAW053|Reg. 6</x:v>
      </x:c>
      <x:c r="D8" s="305" t="str">
        <x:v>CAP-LAW053</x:v>
      </x:c>
      <x:c r="E8" s="305" t="str">
        <x:v>Reg. 6</x:v>
      </x:c>
      <x:c r="F8" s="305" t="str">
        <x:v>Governance design or operating failure</x:v>
      </x:c>
      <x:c r="G8" s="305" t="str">
        <x:v>The activation gate is true and the entity cannot evidence complete, accurate, authorised and timely performance of: Appoint and maintain an eligible compliance officer and ensure the prescribed reporting line.</x:v>
      </x:c>
      <x:c r="H8" s="305" t="str">
        <x:v>Medium-High</x:v>
      </x:c>
      <x:c r="I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8" s="305" t="str">
        <x:v>Confirmed exception template: Listed entity did not demonstrate complete and timely compliance with CAP-LAW053 Reg. 6 — Appoint and maintain an eligible compliance officer and ensure the prescribed reporting line. State the population, dates, evidence tested, exact exception and legal/operational impact; do not allege non-compliance until evidence and management response are evaluated.</x:v>
      </x:c>
      <x:c r="K8" s="305" t="str">
        <x:v>Record factual cause, control/design cause, responsible process, duration, affected population and whether the issue is isolated, recurring or systemic.</x:v>
      </x:c>
      <x:c r="L8" s="305" t="str">
        <x:v>Contain the exception, complete any lawful cure/corrective disclosure, repair the control, assign ownership, update the calendar or system rule, and preserve evidence. Remediation must address: Evidence appointment, authority, reporting line and vacancy handling.</x:v>
      </x:c>
      <x:c r="M8" s="305" t="str">
        <x:v>Prompt risk-based action date; statutory or investor-impact deadline takes precedence</x:v>
      </x:c>
      <x:c r="N8" s="305" t="str">
        <x:v>Company Secretary, relevant committee chair and Board</x:v>
      </x:c>
      <x:c r="O8" s="305" t="str">
        <x:v>Approved remediation evidence, corrected filing/action where permitted, updated control artefact, complete affected-population validation and management/committee closure approval.</x:v>
      </x:c>
      <x:c r="P8" s="305" t="str">
        <x:v>Reperform the failed step on the corrected item and test subsequent occurrences or the full affected population until sustained operation is demonstrated.</x:v>
      </x:c>
      <x:c r="Q8" s="305" t="str">
        <x:v>https://www.sebi.gov.in/legal/regulations/jul-2026/securities-and-exchange-board-of-india-listing-obligations-and-disclosure-requirements-regulations-2015-last-amended-on-july-14-2026-_102974.html</x:v>
      </x:c>
      <x:c r="R8" s="305" t="str">
        <x:f>IF(COUNTIF('P3 Audit Procedures'!$A$5:$A$176,B8)=1,"YES","NO")</x:f>
        <x:v>YES</x:v>
      </x:c>
      <x:c r="S8" s="305" t="str">
        <x:f>IF(COUNTIF($A$5:$A$176,A8)&gt;1,"DUPLICATE","")</x:f>
      </x:c>
      <x:c r="T8" s="305" t="str">
        <x:v>DESIGNED — NOT RAISED</x:v>
      </x:c>
    </x:row>
    <x:row r="9" ht="50" customHeight="1">
      <x:c r="A9" s="305" t="str">
        <x:v>CAP-LAW053|Reg. 7|AP01|OBS01</x:v>
      </x:c>
      <x:c r="B9" s="305" t="str">
        <x:v>CAP-LAW053|Reg. 7|AP01</x:v>
      </x:c>
      <x:c r="C9" s="305" t="str">
        <x:v>CAP-LAW053|Reg. 7</x:v>
      </x:c>
      <x:c r="D9" s="305" t="str">
        <x:v>CAP-LAW053</x:v>
      </x:c>
      <x:c r="E9" s="305" t="str">
        <x:v>Reg. 7</x:v>
      </x:c>
      <x:c r="F9" s="305" t="str">
        <x:v>Investor-service process or SLA failure</x:v>
      </x:c>
      <x:c r="G9" s="305" t="str">
        <x:v>The activation gate is true and the entity cannot evidence complete, accurate, authorised and timely performance of: Maintain a share-transfer facility in-house or through an eligible RTA and complete the prescribed certification.</x:v>
      </x:c>
      <x:c r="H9" s="305" t="str">
        <x:v>Medium</x:v>
      </x:c>
      <x:c r="I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9" s="305" t="str">
        <x:v>Confirmed exception template: Listed entity did not demonstrate complete and timely compliance with CAP-LAW053 Reg. 7 — Maintain a share-transfer facility in-house or through an eligible RTA and complete the prescribed certification. State the population, dates, evidence tested, exact exception and legal/operational impact; do not allege non-compliance until evidence and management response are evaluated.</x:v>
      </x:c>
      <x:c r="K9" s="305" t="str">
        <x:v>Record factual cause, control/design cause, responsible process, duration, affected population and whether the issue is isolated, recurring or systemic.</x:v>
      </x:c>
      <x:c r="L9" s="305" t="str">
        <x:v>Contain the exception, complete any lawful cure/corrective disclosure, repair the control, assign ownership, update the calendar or system rule, and preserve evidence. Remediation must address: Maintain issuer/RTA interface and obtain the required compliance certificate.</x:v>
      </x:c>
      <x:c r="M9" s="305" t="str">
        <x:v>Prompt risk-based action date; statutory or investor-impact deadline takes precedence</x:v>
      </x:c>
      <x:c r="N9" s="305" t="str">
        <x:v>Process owner and Company Secretary/Compliance Officer; escalate to Board/committee or regulator when the governing rule requires</x:v>
      </x:c>
      <x:c r="O9" s="305" t="str">
        <x:v>Approved remediation evidence, corrected filing/action where permitted, updated control artefact, complete affected-population validation and management/committee closure approval.</x:v>
      </x:c>
      <x:c r="P9" s="305" t="str">
        <x:v>Reperform the failed step on the corrected item and test subsequent occurrences or the full affected population until sustained operation is demonstrated.</x:v>
      </x:c>
      <x:c r="Q9" s="305" t="str">
        <x:v>https://www.sebi.gov.in/legal/regulations/jul-2026/securities-and-exchange-board-of-india-listing-obligations-and-disclosure-requirements-regulations-2015-last-amended-on-july-14-2026-_102974.html</x:v>
      </x:c>
      <x:c r="R9" s="305" t="str">
        <x:f>IF(COUNTIF('P3 Audit Procedures'!$A$5:$A$176,B9)=1,"YES","NO")</x:f>
        <x:v>YES</x:v>
      </x:c>
      <x:c r="S9" s="305" t="str">
        <x:f>IF(COUNTIF($A$5:$A$176,A9)&gt;1,"DUPLICATE","")</x:f>
      </x:c>
      <x:c r="T9" s="305" t="str">
        <x:v>DESIGNED — NOT RAISED</x:v>
      </x:c>
    </x:row>
    <x:row r="10" ht="50" customHeight="1">
      <x:c r="A10" s="305" t="str">
        <x:v>CAP-LAW053|Reg. 9|AP01|OBS01</x:v>
      </x:c>
      <x:c r="B10" s="305" t="str">
        <x:v>CAP-LAW053|Reg. 9|AP01</x:v>
      </x:c>
      <x:c r="C10" s="305" t="str">
        <x:v>CAP-LAW053|Reg. 9</x:v>
      </x:c>
      <x:c r="D10" s="305" t="str">
        <x:v>CAP-LAW053</x:v>
      </x:c>
      <x:c r="E10" s="305" t="str">
        <x:v>Reg. 9</x:v>
      </x:c>
      <x:c r="F10" s="305" t="str">
        <x:v>Record preservation or retrieval failure</x:v>
      </x:c>
      <x:c r="G10" s="305" t="str">
        <x:v>The activation gate is true and the entity cannot evidence complete, accurate, authorised and timely performance of: Preserve documents under an approved policy for the prescribed periods.</x:v>
      </x:c>
      <x:c r="H10" s="305" t="str">
        <x:v>Medium</x:v>
      </x:c>
      <x:c r="I1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0" s="305" t="str">
        <x:v>Confirmed exception template: Listed entity did not demonstrate complete and timely compliance with CAP-LAW053 Reg. 9 — Preserve documents under an approved policy for the prescribed periods. State the population, dates, evidence tested, exact exception and legal/operational impact; do not allege non-compliance until evidence and management response are evaluated.</x:v>
      </x:c>
      <x:c r="K10" s="305" t="str">
        <x:v>Record factual cause, control/design cause, responsible process, duration, affected population and whether the issue is isolated, recurring or systemic.</x:v>
      </x:c>
      <x:c r="L10" s="305" t="str">
        <x:v>Contain the exception, complete any lawful cure/corrective disclosure, repair the control, assign ownership, update the calendar or system rule, and preserve evidence. Remediation must address: Approve and operate a document-preservation policy.</x:v>
      </x:c>
      <x:c r="M10" s="305" t="str">
        <x:v>Prompt risk-based action date; statutory or investor-impact deadline takes precedence</x:v>
      </x:c>
      <x:c r="N10" s="305" t="str">
        <x:v>Process owner and Company Secretary/Compliance Officer; escalate to Board/committee or regulator when the governing rule requires</x:v>
      </x:c>
      <x:c r="O10" s="305" t="str">
        <x:v>Approved remediation evidence, corrected filing/action where permitted, updated control artefact, complete affected-population validation and management/committee closure approval.</x:v>
      </x:c>
      <x:c r="P10" s="305" t="str">
        <x:v>Reperform the failed step on the corrected item and test subsequent occurrences or the full affected population until sustained operation is demonstrated.</x:v>
      </x:c>
      <x:c r="Q10" s="305" t="str">
        <x:v>https://www.sebi.gov.in/legal/regulations/jul-2026/securities-and-exchange-board-of-india-listing-obligations-and-disclosure-requirements-regulations-2015-last-amended-on-july-14-2026-_102974.html</x:v>
      </x:c>
      <x:c r="R10" s="305" t="str">
        <x:f>IF(COUNTIF('P3 Audit Procedures'!$A$5:$A$176,B10)=1,"YES","NO")</x:f>
        <x:v>YES</x:v>
      </x:c>
      <x:c r="S10" s="305" t="str">
        <x:f>IF(COUNTIF($A$5:$A$176,A10)&gt;1,"DUPLICATE","")</x:f>
      </x:c>
      <x:c r="T10" s="305" t="str">
        <x:v>DESIGNED — NOT RAISED</x:v>
      </x:c>
    </x:row>
    <x:row r="11" ht="50" customHeight="1">
      <x:c r="A11" s="305" t="str">
        <x:v>CAP-LAW053|Reg. 10|AP01|OBS01</x:v>
      </x:c>
      <x:c r="B11" s="305" t="str">
        <x:v>CAP-LAW053|Reg. 10|AP01</x:v>
      </x:c>
      <x:c r="C11" s="305" t="str">
        <x:v>CAP-LAW053|Reg. 10</x:v>
      </x:c>
      <x:c r="D11" s="305" t="str">
        <x:v>CAP-LAW053</x:v>
      </x:c>
      <x:c r="E11" s="305" t="str">
        <x:v>Reg. 10</x:v>
      </x:c>
      <x:c r="F11" s="305" t="str">
        <x:v>Disclosure or statutory filing failure</x:v>
      </x:c>
      <x:c r="G11" s="305" t="str">
        <x:v>The activation gate is true and the entity cannot evidence complete, accurate, authorised and timely performance of: File reports, statements and documents with the stock exchange in the prescribed electronic manner.</x:v>
      </x:c>
      <x:c r="H11" s="305" t="str">
        <x:v>Medium-High</x:v>
      </x:c>
      <x:c r="I1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1" s="305" t="str">
        <x:v>Confirmed exception template: Listed entity did not demonstrate complete and timely compliance with CAP-LAW053 Reg. 10 — File reports, statements and documents with the stock exchange in the prescribed electronic manner. State the population, dates, evidence tested, exact exception and legal/operational impact; do not allege non-compliance until evidence and management response are evaluated.</x:v>
      </x:c>
      <x:c r="K11" s="305" t="str">
        <x:v>Record factual cause, control/design cause, responsible process, duration, affected population and whether the issue is isolated, recurring or systemic.</x:v>
      </x:c>
      <x:c r="L11" s="305" t="str">
        <x:v>Contain the exception, complete any lawful cure/corrective disclosure, repair the control, assign ownership, update the calendar or system rule, and preserve evidence. Remediation must address: Submit through the required electronic channel and retain acknowledgement.</x:v>
      </x:c>
      <x:c r="M11" s="305" t="str">
        <x:v>Prompt risk-based action date; statutory or investor-impact deadline takes precedence</x:v>
      </x:c>
      <x:c r="N11" s="305" t="str">
        <x:v>Process owner and Company Secretary/Compliance Officer; escalate to Board/committee or regulator when the governing rule requires</x:v>
      </x:c>
      <x:c r="O11" s="305" t="str">
        <x:v>Approved remediation evidence, corrected filing/action where permitted, updated control artefact, complete affected-population validation and management/committee closure approval.</x:v>
      </x:c>
      <x:c r="P11" s="305" t="str">
        <x:v>Reperform the failed step on the corrected item and test subsequent occurrences or the full affected population until sustained operation is demonstrated.</x:v>
      </x:c>
      <x:c r="Q11" s="305" t="str">
        <x:v>https://www.sebi.gov.in/legal/regulations/jul-2026/securities-and-exchange-board-of-india-listing-obligations-and-disclosure-requirements-regulations-2015-last-amended-on-july-14-2026-_102974.html</x:v>
      </x:c>
      <x:c r="R11" s="305" t="str">
        <x:f>IF(COUNTIF('P3 Audit Procedures'!$A$5:$A$176,B11)=1,"YES","NO")</x:f>
        <x:v>YES</x:v>
      </x:c>
      <x:c r="S11" s="305" t="str">
        <x:f>IF(COUNTIF($A$5:$A$176,A11)&gt;1,"DUPLICATE","")</x:f>
      </x:c>
      <x:c r="T11" s="305" t="str">
        <x:v>DESIGNED — NOT RAISED</x:v>
      </x:c>
    </x:row>
    <x:row r="12" ht="50" customHeight="1">
      <x:c r="A12" s="305" t="str">
        <x:v>CAP-LAW053|Reg. 12|AP01|OBS01</x:v>
      </x:c>
      <x:c r="B12" s="305" t="str">
        <x:v>CAP-LAW053|Reg. 12|AP01</x:v>
      </x:c>
      <x:c r="C12" s="305" t="str">
        <x:v>CAP-LAW053|Reg. 12</x:v>
      </x:c>
      <x:c r="D12" s="305" t="str">
        <x:v>CAP-LAW053</x:v>
      </x:c>
      <x:c r="E12" s="305" t="str">
        <x:v>Reg. 12</x:v>
      </x:c>
      <x:c r="F12" s="305" t="str">
        <x:v>Payment, reconciliation or unclaimed-amount failure</x:v>
      </x:c>
      <x:c r="G12" s="305" t="str">
        <x:v>The activation gate is true and the entity cannot evidence complete, accurate, authorised and timely performance of: Use electronic modes for payments to security holders, subject to the stated exceptions.</x:v>
      </x:c>
      <x:c r="H12" s="305" t="str">
        <x:v>Medium-High</x:v>
      </x:c>
      <x:c r="I1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2" s="305" t="str">
        <x:v>Confirmed exception template: Listed entity did not demonstrate complete and timely compliance with CAP-LAW053 Reg. 12 — Use electronic modes for payments to security holders, subject to the stated exceptions. State the population, dates, evidence tested, exact exception and legal/operational impact; do not allege non-compliance until evidence and management response are evaluated.</x:v>
      </x:c>
      <x:c r="K12" s="305" t="str">
        <x:v>Record factual cause, control/design cause, responsible process, duration, affected population and whether the issue is isolated, recurring or systemic.</x:v>
      </x:c>
      <x:c r="L12" s="305" t="str">
        <x:v>Contain the exception, complete any lawful cure/corrective disclosure, repair the control, assign ownership, update the calendar or system rule, and preserve evidence. Remediation must address: Pay through permitted electronic modes and document exceptions.</x:v>
      </x:c>
      <x:c r="M12" s="305" t="str">
        <x:v>Prompt risk-based action date; statutory or investor-impact deadline takes precedence</x:v>
      </x:c>
      <x:c r="N12" s="305" t="str">
        <x:v>Process owner and Company Secretary/Compliance Officer; escalate to Board/committee or regulator when the governing rule requires</x:v>
      </x:c>
      <x:c r="O12" s="305" t="str">
        <x:v>Approved remediation evidence, corrected filing/action where permitted, updated control artefact, complete affected-population validation and management/committee closure approval.</x:v>
      </x:c>
      <x:c r="P12" s="305" t="str">
        <x:v>Reperform the failed step on the corrected item and test subsequent occurrences or the full affected population until sustained operation is demonstrated.</x:v>
      </x:c>
      <x:c r="Q12" s="305" t="str">
        <x:v>https://www.sebi.gov.in/legal/regulations/jul-2026/securities-and-exchange-board-of-india-listing-obligations-and-disclosure-requirements-regulations-2015-last-amended-on-july-14-2026-_102974.html</x:v>
      </x:c>
      <x:c r="R12" s="305" t="str">
        <x:f>IF(COUNTIF('P3 Audit Procedures'!$A$5:$A$176,B12)=1,"YES","NO")</x:f>
        <x:v>YES</x:v>
      </x:c>
      <x:c r="S12" s="305" t="str">
        <x:f>IF(COUNTIF($A$5:$A$176,A12)&gt;1,"DUPLICATE","")</x:f>
      </x:c>
      <x:c r="T12" s="305" t="str">
        <x:v>DESIGNED — NOT RAISED</x:v>
      </x:c>
    </x:row>
    <x:row r="13" ht="50" customHeight="1">
      <x:c r="A13" s="305" t="str">
        <x:v>CAP-LAW053|Reg. 13|AP01|OBS01</x:v>
      </x:c>
      <x:c r="B13" s="305" t="str">
        <x:v>CAP-LAW053|Reg. 13|AP01</x:v>
      </x:c>
      <x:c r="C13" s="305" t="str">
        <x:v>CAP-LAW053|Reg. 13</x:v>
      </x:c>
      <x:c r="D13" s="305" t="str">
        <x:v>CAP-LAW053</x:v>
      </x:c>
      <x:c r="E13" s="305" t="str">
        <x:v>Reg. 13</x:v>
      </x:c>
      <x:c r="F13" s="305" t="str">
        <x:v>Investor-service process or SLA failure</x:v>
      </x:c>
      <x:c r="G13" s="305" t="str">
        <x:v>The activation gate is true and the entity cannot evidence complete, accurate, authorised and timely performance of: Register, resolve and report investor complaints in the prescribed manner.</x:v>
      </x:c>
      <x:c r="H13" s="305" t="str">
        <x:v>Medium-High</x:v>
      </x:c>
      <x:c r="I1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3" s="305" t="str">
        <x:v>Confirmed exception template: Listed entity did not demonstrate complete and timely compliance with CAP-LAW053 Reg. 13 — Register, resolve and report investor complaints in the prescribed manner. State the population, dates, evidence tested, exact exception and legal/operational impact; do not allege non-compliance until evidence and management response are evaluated.</x:v>
      </x:c>
      <x:c r="K13" s="305" t="str">
        <x:v>Record factual cause, control/design cause, responsible process, duration, affected population and whether the issue is isolated, recurring or systemic.</x:v>
      </x:c>
      <x:c r="L13" s="305" t="str">
        <x:v>Contain the exception, complete any lawful cure/corrective disclosure, repair the control, assign ownership, update the calendar or system rule, and preserve evidence. Remediation must address: Maintain complaint register, aging, resolution evidence and filed status.</x:v>
      </x:c>
      <x:c r="M13" s="305" t="str">
        <x:v>Prompt risk-based action date; statutory or investor-impact deadline takes precedence</x:v>
      </x:c>
      <x:c r="N13" s="305" t="str">
        <x:v>Process owner and Company Secretary/Compliance Officer; escalate to Board/committee or regulator when the governing rule requires</x:v>
      </x:c>
      <x:c r="O13" s="305" t="str">
        <x:v>Approved remediation evidence, corrected filing/action where permitted, updated control artefact, complete affected-population validation and management/committee closure approval.</x:v>
      </x:c>
      <x:c r="P13" s="305" t="str">
        <x:v>Reperform the failed step on the corrected item and test subsequent occurrences or the full affected population until sustained operation is demonstrated.</x:v>
      </x:c>
      <x:c r="Q13" s="305" t="str">
        <x:v>https://www.sebi.gov.in/legal/regulations/jul-2026/securities-and-exchange-board-of-india-listing-obligations-and-disclosure-requirements-regulations-2015-last-amended-on-july-14-2026-_102974.html</x:v>
      </x:c>
      <x:c r="R13" s="305" t="str">
        <x:f>IF(COUNTIF('P3 Audit Procedures'!$A$5:$A$176,B13)=1,"YES","NO")</x:f>
        <x:v>YES</x:v>
      </x:c>
      <x:c r="S13" s="305" t="str">
        <x:f>IF(COUNTIF($A$5:$A$176,A13)&gt;1,"DUPLICATE","")</x:f>
      </x:c>
      <x:c r="T13" s="305" t="str">
        <x:v>DESIGNED — NOT RAISED</x:v>
      </x:c>
    </x:row>
    <x:row r="14" ht="50" customHeight="1">
      <x:c r="A14" s="305" t="str">
        <x:v>CAP-LAW053|Reg. 14|AP01|OBS01</x:v>
      </x:c>
      <x:c r="B14" s="305" t="str">
        <x:v>CAP-LAW053|Reg. 14|AP01</x:v>
      </x:c>
      <x:c r="C14" s="305" t="str">
        <x:v>CAP-LAW053|Reg. 14</x:v>
      </x:c>
      <x:c r="D14" s="305" t="str">
        <x:v>CAP-LAW053</x:v>
      </x:c>
      <x:c r="E14" s="305" t="str">
        <x:v>Reg. 14</x:v>
      </x:c>
      <x:c r="F14" s="305" t="str">
        <x:v>Payment, reconciliation or unclaimed-amount failure</x:v>
      </x:c>
      <x:c r="G14" s="305" t="str">
        <x:v>The activation gate is true and the entity cannot evidence complete, accurate, authorised and timely performance of: Pay annual listing fees to the recognised stock exchange.</x:v>
      </x:c>
      <x:c r="H14" s="305" t="str">
        <x:v>Medium</x:v>
      </x:c>
      <x:c r="I1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4" s="305" t="str">
        <x:v>Confirmed exception template: Listed entity did not demonstrate complete and timely compliance with CAP-LAW053 Reg. 14 — Pay annual listing fees to the recognised stock exchange. State the population, dates, evidence tested, exact exception and legal/operational impact; do not allege non-compliance until evidence and management response are evaluated.</x:v>
      </x:c>
      <x:c r="K14" s="305" t="str">
        <x:v>Record factual cause, control/design cause, responsible process, duration, affected population and whether the issue is isolated, recurring or systemic.</x:v>
      </x:c>
      <x:c r="L14" s="305" t="str">
        <x:v>Contain the exception, complete any lawful cure/corrective disclosure, repair the control, assign ownership, update the calendar or system rule, and preserve evidence. Remediation must address: Pay and retain exchange acknowledgement.</x:v>
      </x:c>
      <x:c r="M14" s="305" t="str">
        <x:v>Prompt risk-based action date; statutory or investor-impact deadline takes precedence</x:v>
      </x:c>
      <x:c r="N14" s="305" t="str">
        <x:v>Process owner and Company Secretary/Compliance Officer; escalate to Board/committee or regulator when the governing rule requires</x:v>
      </x:c>
      <x:c r="O14" s="305" t="str">
        <x:v>Approved remediation evidence, corrected filing/action where permitted, updated control artefact, complete affected-population validation and management/committee closure approval.</x:v>
      </x:c>
      <x:c r="P14" s="305" t="str">
        <x:v>Reperform the failed step on the corrected item and test subsequent occurrences or the full affected population until sustained operation is demonstrated.</x:v>
      </x:c>
      <x:c r="Q14" s="305" t="str">
        <x:v>https://www.sebi.gov.in/legal/regulations/jul-2026/securities-and-exchange-board-of-india-listing-obligations-and-disclosure-requirements-regulations-2015-last-amended-on-july-14-2026-_102974.html</x:v>
      </x:c>
      <x:c r="R14" s="305" t="str">
        <x:f>IF(COUNTIF('P3 Audit Procedures'!$A$5:$A$176,B14)=1,"YES","NO")</x:f>
        <x:v>YES</x:v>
      </x:c>
      <x:c r="S14" s="305" t="str">
        <x:f>IF(COUNTIF($A$5:$A$176,A14)&gt;1,"DUPLICATE","")</x:f>
      </x:c>
      <x:c r="T14" s="305" t="str">
        <x:v>DESIGNED — NOT RAISED</x:v>
      </x:c>
    </x:row>
    <x:row r="15" ht="50" customHeight="1">
      <x:c r="A15" s="305" t="str">
        <x:v>CAP-LAW053|Reg. 15|AP01|OBS01</x:v>
      </x:c>
      <x:c r="B15" s="305" t="str">
        <x:v>CAP-LAW053|Reg. 15|AP01</x:v>
      </x:c>
      <x:c r="C15" s="305" t="str">
        <x:v>CAP-LAW053|Reg. 15</x:v>
      </x:c>
      <x:c r="D15" s="305" t="str">
        <x:v>CAP-LAW053</x:v>
      </x:c>
      <x:c r="E15" s="305" t="str">
        <x:v>Reg. 15</x:v>
      </x:c>
      <x:c r="F15" s="305" t="str">
        <x:v>Governance design or operating failure</x:v>
      </x:c>
      <x:c r="G15" s="305" t="str">
        <x:v>The activation gate is true and the entity cannot evidence complete, accurate, authorised and timely performance of: Apply the corporate-governance chapter only after testing the current applicability, exemption and transition provisions.</x:v>
      </x:c>
      <x:c r="H15" s="305" t="str">
        <x:v>Medium</x:v>
      </x:c>
      <x:c r="I1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5" s="305" t="str">
        <x:v>Confirmed exception template: Listed entity did not demonstrate complete and timely compliance with CAP-LAW053 Reg. 15 — Apply the corporate-governance chapter only after testing the current applicability, exemption and transition provisions. State the population, dates, evidence tested, exact exception and legal/operational impact; do not allege non-compliance until evidence and management response are evaluated.</x:v>
      </x:c>
      <x:c r="K15" s="305" t="str">
        <x:v>Record factual cause, control/design cause, responsible process, duration, affected population and whether the issue is isolated, recurring or systemic.</x:v>
      </x:c>
      <x:c r="L15" s="305" t="str">
        <x:v>Contain the exception, complete any lawful cure/corrective disclosure, repair the control, assign ownership, update the calendar or system rule, and preserve evidence. Remediation must address: Document the chapter-applicability conclusion and any exemption.</x:v>
      </x:c>
      <x:c r="M15" s="305" t="str">
        <x:v>Prompt risk-based action date; statutory or investor-impact deadline takes precedence</x:v>
      </x:c>
      <x:c r="N15" s="305" t="str">
        <x:v>Company Secretary, relevant committee chair and Board</x:v>
      </x:c>
      <x:c r="O15" s="305" t="str">
        <x:v>Approved remediation evidence, corrected filing/action where permitted, updated control artefact, complete affected-population validation and management/committee closure approval.</x:v>
      </x:c>
      <x:c r="P15" s="305" t="str">
        <x:v>Reperform the failed step on the corrected item and test subsequent occurrences or the full affected population until sustained operation is demonstrated.</x:v>
      </x:c>
      <x:c r="Q15" s="305" t="str">
        <x:v>https://www.sebi.gov.in/legal/regulations/jul-2026/securities-and-exchange-board-of-india-listing-obligations-and-disclosure-requirements-regulations-2015-last-amended-on-july-14-2026-_102974.html</x:v>
      </x:c>
      <x:c r="R15" s="305" t="str">
        <x:f>IF(COUNTIF('P3 Audit Procedures'!$A$5:$A$176,B15)=1,"YES","NO")</x:f>
        <x:v>YES</x:v>
      </x:c>
      <x:c r="S15" s="305" t="str">
        <x:f>IF(COUNTIF($A$5:$A$176,A15)&gt;1,"DUPLICATE","")</x:f>
      </x:c>
      <x:c r="T15" s="305" t="str">
        <x:v>DESIGNED — NOT RAISED</x:v>
      </x:c>
    </x:row>
    <x:row r="16" ht="50" customHeight="1">
      <x:c r="A16" s="305" t="str">
        <x:v>CAP-LAW053|Reg. 17(1)-(2)|AP01|OBS01</x:v>
      </x:c>
      <x:c r="B16" s="305" t="str">
        <x:v>CAP-LAW053|Reg. 17(1)-(2)|AP01</x:v>
      </x:c>
      <x:c r="C16" s="305" t="str">
        <x:v>CAP-LAW053|Reg. 17(1)-(2)</x:v>
      </x:c>
      <x:c r="D16" s="305" t="str">
        <x:v>CAP-LAW053</x:v>
      </x:c>
      <x:c r="E16" s="305" t="str">
        <x:v>Reg. 17(1)-(2)</x:v>
      </x:c>
      <x:c r="F16" s="305" t="str">
        <x:v>Governance design or operating failure</x:v>
      </x:c>
      <x:c r="G16" s="305" t="str">
        <x:v>The activation gate is true and the entity cannot evidence complete, accurate, authorised and timely performance of: Maintain the board composition, independence, gender and meeting requirements that apply to the entity.</x:v>
      </x:c>
      <x:c r="H16" s="305" t="str">
        <x:v>Medium-High</x:v>
      </x:c>
      <x:c r="I1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6" s="305" t="str">
        <x:v>Confirmed exception template: Listed entity / board did not demonstrate complete and timely compliance with CAP-LAW053 Reg. 17(1)-(2) — Maintain the board composition, independence, gender and meeting requirements that apply to the entity. State the population, dates, evidence tested, exact exception and legal/operational impact; do not allege non-compliance until evidence and management response are evaluated.</x:v>
      </x:c>
      <x:c r="K16" s="305" t="str">
        <x:v>Record factual cause, control/design cause, responsible process, duration, affected population and whether the issue is isolated, recurring or systemic.</x:v>
      </x:c>
      <x:c r="L16" s="305" t="str">
        <x:v>Contain the exception, complete any lawful cure/corrective disclosure, repair the control, assign ownership, update the calendar or system rule, and preserve evidence. Remediation must address: Monitor composition, vacancies, quorum and meeting cadence.</x:v>
      </x:c>
      <x:c r="M16" s="305" t="str">
        <x:v>Prompt risk-based action date; statutory or investor-impact deadline takes precedence</x:v>
      </x:c>
      <x:c r="N16" s="305" t="str">
        <x:v>Company Secretary, relevant committee chair and Board</x:v>
      </x:c>
      <x:c r="O16" s="305" t="str">
        <x:v>Approved remediation evidence, corrected filing/action where permitted, updated control artefact, complete affected-population validation and management/committee closure approval.</x:v>
      </x:c>
      <x:c r="P16" s="305" t="str">
        <x:v>Reperform the failed step on the corrected item and test subsequent occurrences or the full affected population until sustained operation is demonstrated.</x:v>
      </x:c>
      <x:c r="Q16" s="305" t="str">
        <x:v>https://www.sebi.gov.in/legal/regulations/jul-2026/securities-and-exchange-board-of-india-listing-obligations-and-disclosure-requirements-regulations-2015-last-amended-on-july-14-2026-_102974.html</x:v>
      </x:c>
      <x:c r="R16" s="305" t="str">
        <x:f>IF(COUNTIF('P3 Audit Procedures'!$A$5:$A$176,B16)=1,"YES","NO")</x:f>
        <x:v>YES</x:v>
      </x:c>
      <x:c r="S16" s="305" t="str">
        <x:f>IF(COUNTIF($A$5:$A$176,A16)&gt;1,"DUPLICATE","")</x:f>
      </x:c>
      <x:c r="T16" s="305" t="str">
        <x:v>DESIGNED — NOT RAISED</x:v>
      </x:c>
    </x:row>
    <x:row r="17" ht="50" customHeight="1">
      <x:c r="A17" s="305" t="str">
        <x:v>CAP-LAW053|Reg. 17(8)|AP01|OBS01</x:v>
      </x:c>
      <x:c r="B17" s="305" t="str">
        <x:v>CAP-LAW053|Reg. 17(8)|AP01</x:v>
      </x:c>
      <x:c r="C17" s="305" t="str">
        <x:v>CAP-LAW053|Reg. 17(8)</x:v>
      </x:c>
      <x:c r="D17" s="305" t="str">
        <x:v>CAP-LAW053</x:v>
      </x:c>
      <x:c r="E17" s="305" t="str">
        <x:v>Reg. 17(8)</x:v>
      </x:c>
      <x:c r="F17" s="305" t="str">
        <x:v>Governance design or operating failure</x:v>
      </x:c>
      <x:c r="G17" s="305" t="str">
        <x:v>The activation gate is true and the entity cannot evidence complete, accurate, authorised and timely performance of: Obtain the prescribed chief executive and chief financial officer compliance certification.</x:v>
      </x:c>
      <x:c r="H17" s="305" t="str">
        <x:v>Medium</x:v>
      </x:c>
      <x:c r="I1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7" s="305" t="str">
        <x:v>Confirmed exception template: CEO and CFO / listed entity did not demonstrate complete and timely compliance with CAP-LAW053 Reg. 17(8) — Obtain the prescribed chief executive and chief financial officer compliance certification. State the population, dates, evidence tested, exact exception and legal/operational impact; do not allege non-compliance until evidence and management response are evaluated.</x:v>
      </x:c>
      <x:c r="K17" s="305" t="str">
        <x:v>Record factual cause, control/design cause, responsible process, duration, affected population and whether the issue is isolated, recurring or systemic.</x:v>
      </x:c>
      <x:c r="L17" s="305" t="str">
        <x:v>Contain the exception, complete any lawful cure/corrective disclosure, repair the control, assign ownership, update the calendar or system rule, and preserve evidence. Remediation must address: Table the signed certification before the board and retain it.</x:v>
      </x:c>
      <x:c r="M17" s="305" t="str">
        <x:v>Prompt risk-based action date; statutory or investor-impact deadline takes precedence</x:v>
      </x:c>
      <x:c r="N17" s="305" t="str">
        <x:v>Company Secretary, relevant committee chair and Board</x:v>
      </x:c>
      <x:c r="O17" s="305" t="str">
        <x:v>Approved remediation evidence, corrected filing/action where permitted, updated control artefact, complete affected-population validation and management/committee closure approval.</x:v>
      </x:c>
      <x:c r="P17" s="305" t="str">
        <x:v>Reperform the failed step on the corrected item and test subsequent occurrences or the full affected population until sustained operation is demonstrated.</x:v>
      </x:c>
      <x:c r="Q17" s="305" t="str">
        <x:v>https://www.sebi.gov.in/legal/regulations/jul-2026/securities-and-exchange-board-of-india-listing-obligations-and-disclosure-requirements-regulations-2015-last-amended-on-july-14-2026-_102974.html</x:v>
      </x:c>
      <x:c r="R17" s="305" t="str">
        <x:f>IF(COUNTIF('P3 Audit Procedures'!$A$5:$A$176,B17)=1,"YES","NO")</x:f>
        <x:v>YES</x:v>
      </x:c>
      <x:c r="S17" s="305" t="str">
        <x:f>IF(COUNTIF($A$5:$A$176,A17)&gt;1,"DUPLICATE","")</x:f>
      </x:c>
      <x:c r="T17" s="305" t="str">
        <x:v>DESIGNED — NOT RAISED</x:v>
      </x:c>
    </x:row>
    <x:row r="18" ht="50" customHeight="1">
      <x:c r="A18" s="305" t="str">
        <x:v>CAP-LAW053|Reg. 18|AP01|OBS01</x:v>
      </x:c>
      <x:c r="B18" s="305" t="str">
        <x:v>CAP-LAW053|Reg. 18|AP01</x:v>
      </x:c>
      <x:c r="C18" s="305" t="str">
        <x:v>CAP-LAW053|Reg. 18</x:v>
      </x:c>
      <x:c r="D18" s="305" t="str">
        <x:v>CAP-LAW053</x:v>
      </x:c>
      <x:c r="E18" s="305" t="str">
        <x:v>Reg. 18</x:v>
      </x:c>
      <x:c r="F18" s="305" t="str">
        <x:v>Governance design or operating failure</x:v>
      </x:c>
      <x:c r="G18" s="305" t="str">
        <x:v>The activation gate is true and the entity cannot evidence complete, accurate, authorised and timely performance of: Constitute and operate the audit committee with the prescribed composition, meetings, powers and review responsibilities.</x:v>
      </x:c>
      <x:c r="H18" s="305" t="str">
        <x:v>Medium</x:v>
      </x:c>
      <x:c r="I1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8" s="305" t="str">
        <x:v>Confirmed exception template: Listed entity / audit committee did not demonstrate complete and timely compliance with CAP-LAW053 Reg. 18 — Constitute and operate the audit committee with the prescribed composition, meetings, powers and review responsibilities. State the population, dates, evidence tested, exact exception and legal/operational impact; do not allege non-compliance until evidence and management response are evaluated.</x:v>
      </x:c>
      <x:c r="K18" s="305" t="str">
        <x:v>Record factual cause, control/design cause, responsible process, duration, affected population and whether the issue is isolated, recurring or systemic.</x:v>
      </x:c>
      <x:c r="L18" s="305" t="str">
        <x:v>Contain the exception, complete any lawful cure/corrective disclosure, repair the control, assign ownership, update the calendar or system rule, and preserve evidence. Remediation must address: Maintain charter, composition, agenda coverage, minutes and action tracking.</x:v>
      </x:c>
      <x:c r="M18" s="305" t="str">
        <x:v>Prompt risk-based action date; statutory or investor-impact deadline takes precedence</x:v>
      </x:c>
      <x:c r="N18" s="305" t="str">
        <x:v>Company Secretary, relevant committee chair and Board</x:v>
      </x:c>
      <x:c r="O18" s="305" t="str">
        <x:v>Approved remediation evidence, corrected filing/action where permitted, updated control artefact, complete affected-population validation and management/committee closure approval.</x:v>
      </x:c>
      <x:c r="P18" s="305" t="str">
        <x:v>Reperform the failed step on the corrected item and test subsequent occurrences or the full affected population until sustained operation is demonstrated.</x:v>
      </x:c>
      <x:c r="Q18" s="305" t="str">
        <x:v>https://www.sebi.gov.in/legal/regulations/jul-2026/securities-and-exchange-board-of-india-listing-obligations-and-disclosure-requirements-regulations-2015-last-amended-on-july-14-2026-_102974.html</x:v>
      </x:c>
      <x:c r="R18" s="305" t="str">
        <x:f>IF(COUNTIF('P3 Audit Procedures'!$A$5:$A$176,B18)=1,"YES","NO")</x:f>
        <x:v>YES</x:v>
      </x:c>
      <x:c r="S18" s="305" t="str">
        <x:f>IF(COUNTIF($A$5:$A$176,A18)&gt;1,"DUPLICATE","")</x:f>
      </x:c>
      <x:c r="T18" s="305" t="str">
        <x:v>DESIGNED — NOT RAISED</x:v>
      </x:c>
    </x:row>
    <x:row r="19" ht="50" customHeight="1">
      <x:c r="A19" s="305" t="str">
        <x:v>CAP-LAW053|Reg. 19|AP01|OBS01</x:v>
      </x:c>
      <x:c r="B19" s="305" t="str">
        <x:v>CAP-LAW053|Reg. 19|AP01</x:v>
      </x:c>
      <x:c r="C19" s="305" t="str">
        <x:v>CAP-LAW053|Reg. 19</x:v>
      </x:c>
      <x:c r="D19" s="305" t="str">
        <x:v>CAP-LAW053</x:v>
      </x:c>
      <x:c r="E19" s="305" t="str">
        <x:v>Reg. 19</x:v>
      </x:c>
      <x:c r="F19" s="305" t="str">
        <x:v>Governance design or operating failure</x:v>
      </x:c>
      <x:c r="G19" s="305" t="str">
        <x:v>The activation gate is true and the entity cannot evidence complete, accurate, authorised and timely performance of: Constitute and operate the nomination and remuneration committee as prescribed.</x:v>
      </x:c>
      <x:c r="H19" s="305" t="str">
        <x:v>Medium</x:v>
      </x:c>
      <x:c r="I1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9" s="305" t="str">
        <x:v>Confirmed exception template: Listed entity / NRC did not demonstrate complete and timely compliance with CAP-LAW053 Reg. 19 — Constitute and operate the nomination and remuneration committee as prescribed. State the population, dates, evidence tested, exact exception and legal/operational impact; do not allege non-compliance until evidence and management response are evaluated.</x:v>
      </x:c>
      <x:c r="K19" s="305" t="str">
        <x:v>Record factual cause, control/design cause, responsible process, duration, affected population and whether the issue is isolated, recurring or systemic.</x:v>
      </x:c>
      <x:c r="L19" s="305" t="str">
        <x:v>Contain the exception, complete any lawful cure/corrective disclosure, repair the control, assign ownership, update the calendar or system rule, and preserve evidence. Remediation must address: Maintain composition, policy, evaluation and minutes evidence.</x:v>
      </x:c>
      <x:c r="M19" s="305" t="str">
        <x:v>Prompt risk-based action date; statutory or investor-impact deadline takes precedence</x:v>
      </x:c>
      <x:c r="N19" s="305" t="str">
        <x:v>Company Secretary, relevant committee chair and Board</x:v>
      </x:c>
      <x:c r="O19" s="305" t="str">
        <x:v>Approved remediation evidence, corrected filing/action where permitted, updated control artefact, complete affected-population validation and management/committee closure approval.</x:v>
      </x:c>
      <x:c r="P19" s="305" t="str">
        <x:v>Reperform the failed step on the corrected item and test subsequent occurrences or the full affected population until sustained operation is demonstrated.</x:v>
      </x:c>
      <x:c r="Q19" s="305" t="str">
        <x:v>https://www.sebi.gov.in/legal/regulations/jul-2026/securities-and-exchange-board-of-india-listing-obligations-and-disclosure-requirements-regulations-2015-last-amended-on-july-14-2026-_102974.html</x:v>
      </x:c>
      <x:c r="R19" s="305" t="str">
        <x:f>IF(COUNTIF('P3 Audit Procedures'!$A$5:$A$176,B19)=1,"YES","NO")</x:f>
        <x:v>YES</x:v>
      </x:c>
      <x:c r="S19" s="305" t="str">
        <x:f>IF(COUNTIF($A$5:$A$176,A19)&gt;1,"DUPLICATE","")</x:f>
      </x:c>
      <x:c r="T19" s="305" t="str">
        <x:v>DESIGNED — NOT RAISED</x:v>
      </x:c>
    </x:row>
    <x:row r="20" ht="50" customHeight="1">
      <x:c r="A20" s="305" t="str">
        <x:v>CAP-LAW053|Reg. 20|AP01|OBS01</x:v>
      </x:c>
      <x:c r="B20" s="305" t="str">
        <x:v>CAP-LAW053|Reg. 20|AP01</x:v>
      </x:c>
      <x:c r="C20" s="305" t="str">
        <x:v>CAP-LAW053|Reg. 20</x:v>
      </x:c>
      <x:c r="D20" s="305" t="str">
        <x:v>CAP-LAW053</x:v>
      </x:c>
      <x:c r="E20" s="305" t="str">
        <x:v>Reg. 20</x:v>
      </x:c>
      <x:c r="F20" s="305" t="str">
        <x:v>Investor-service process or SLA failure</x:v>
      </x:c>
      <x:c r="G20" s="305" t="str">
        <x:v>The activation gate is true and the entity cannot evidence complete, accurate, authorised and timely performance of: Constitute and operate the stakeholders relationship committee and review security-holder service matters.</x:v>
      </x:c>
      <x:c r="H20" s="305" t="str">
        <x:v>Medium-High</x:v>
      </x:c>
      <x:c r="I2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20" s="305" t="str">
        <x:v>Confirmed exception template: Listed entity / SRC did not demonstrate complete and timely compliance with CAP-LAW053 Reg. 20 — Constitute and operate the stakeholders relationship committee and review security-holder service matters. State the population, dates, evidence tested, exact exception and legal/operational impact; do not allege non-compliance until evidence and management response are evaluated.</x:v>
      </x:c>
      <x:c r="K20" s="305" t="str">
        <x:v>Record factual cause, control/design cause, responsible process, duration, affected population and whether the issue is isolated, recurring or systemic.</x:v>
      </x:c>
      <x:c r="L20" s="305" t="str">
        <x:v>Contain the exception, complete any lawful cure/corrective disclosure, repair the control, assign ownership, update the calendar or system rule, and preserve evidence. Remediation must address: Track grievances, service requests and committee oversight.</x:v>
      </x:c>
      <x:c r="M20" s="305" t="str">
        <x:v>Prompt risk-based action date; statutory or investor-impact deadline takes precedence</x:v>
      </x:c>
      <x:c r="N20" s="305" t="str">
        <x:v>Process owner and Company Secretary/Compliance Officer; escalate to Board/committee or regulator when the governing rule requires</x:v>
      </x:c>
      <x:c r="O20" s="305" t="str">
        <x:v>Approved remediation evidence, corrected filing/action where permitted, updated control artefact, complete affected-population validation and management/committee closure approval.</x:v>
      </x:c>
      <x:c r="P20" s="305" t="str">
        <x:v>Reperform the failed step on the corrected item and test subsequent occurrences or the full affected population until sustained operation is demonstrated.</x:v>
      </x:c>
      <x:c r="Q20" s="305" t="str">
        <x:v>https://www.sebi.gov.in/legal/regulations/jul-2026/securities-and-exchange-board-of-india-listing-obligations-and-disclosure-requirements-regulations-2015-last-amended-on-july-14-2026-_102974.html</x:v>
      </x:c>
      <x:c r="R20" s="305" t="str">
        <x:f>IF(COUNTIF('P3 Audit Procedures'!$A$5:$A$176,B20)=1,"YES","NO")</x:f>
        <x:v>YES</x:v>
      </x:c>
      <x:c r="S20" s="305" t="str">
        <x:f>IF(COUNTIF($A$5:$A$176,A20)&gt;1,"DUPLICATE","")</x:f>
      </x:c>
      <x:c r="T20" s="305" t="str">
        <x:v>DESIGNED — NOT RAISED</x:v>
      </x:c>
    </x:row>
    <x:row r="21" ht="50" customHeight="1">
      <x:c r="A21" s="305" t="str">
        <x:v>CAP-LAW053|Reg. 21|AP01|OBS01</x:v>
      </x:c>
      <x:c r="B21" s="305" t="str">
        <x:v>CAP-LAW053|Reg. 21|AP01</x:v>
      </x:c>
      <x:c r="C21" s="305" t="str">
        <x:v>CAP-LAW053|Reg. 21</x:v>
      </x:c>
      <x:c r="D21" s="305" t="str">
        <x:v>CAP-LAW053</x:v>
      </x:c>
      <x:c r="E21" s="305" t="str">
        <x:v>Reg. 21</x:v>
      </x:c>
      <x:c r="F21" s="305" t="str">
        <x:v>Governance design or operating failure</x:v>
      </x:c>
      <x:c r="G21" s="305" t="str">
        <x:v>The activation gate is true and the entity cannot evidence complete, accurate, authorised and timely performance of: Constitute and operate the risk management committee where the current applicability test is met.</x:v>
      </x:c>
      <x:c r="H21" s="305" t="str">
        <x:v>Medium</x:v>
      </x:c>
      <x:c r="I2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21" s="305" t="str">
        <x:v>Confirmed exception template: Listed entity / RMC did not demonstrate complete and timely compliance with CAP-LAW053 Reg. 21 — Constitute and operate the risk management committee where the current applicability test is met. State the population, dates, evidence tested, exact exception and legal/operational impact; do not allege non-compliance until evidence and management response are evaluated.</x:v>
      </x:c>
      <x:c r="K21" s="305" t="str">
        <x:v>Record factual cause, control/design cause, responsible process, duration, affected population and whether the issue is isolated, recurring or systemic.</x:v>
      </x:c>
      <x:c r="L21" s="305" t="str">
        <x:v>Contain the exception, complete any lawful cure/corrective disclosure, repair the control, assign ownership, update the calendar or system rule, and preserve evidence. Remediation must address: Document applicability, committee workplan, risks and minutes.</x:v>
      </x:c>
      <x:c r="M21" s="305" t="str">
        <x:v>Prompt risk-based action date; statutory or investor-impact deadline takes precedence</x:v>
      </x:c>
      <x:c r="N21" s="305" t="str">
        <x:v>Company Secretary, relevant committee chair and Board</x:v>
      </x:c>
      <x:c r="O21" s="305" t="str">
        <x:v>Approved remediation evidence, corrected filing/action where permitted, updated control artefact, complete affected-population validation and management/committee closure approval.</x:v>
      </x:c>
      <x:c r="P21" s="305" t="str">
        <x:v>Reperform the failed step on the corrected item and test subsequent occurrences or the full affected population until sustained operation is demonstrated.</x:v>
      </x:c>
      <x:c r="Q21" s="305" t="str">
        <x:v>https://www.sebi.gov.in/legal/regulations/jul-2026/securities-and-exchange-board-of-india-listing-obligations-and-disclosure-requirements-regulations-2015-last-amended-on-july-14-2026-_102974.html</x:v>
      </x:c>
      <x:c r="R21" s="305" t="str">
        <x:f>IF(COUNTIF('P3 Audit Procedures'!$A$5:$A$176,B21)=1,"YES","NO")</x:f>
        <x:v>YES</x:v>
      </x:c>
      <x:c r="S21" s="305" t="str">
        <x:f>IF(COUNTIF($A$5:$A$176,A21)&gt;1,"DUPLICATE","")</x:f>
      </x:c>
      <x:c r="T21" s="305" t="str">
        <x:v>DESIGNED — NOT RAISED</x:v>
      </x:c>
    </x:row>
    <x:row r="22" ht="50" customHeight="1">
      <x:c r="A22" s="305" t="str">
        <x:v>CAP-LAW053|Reg. 22|AP01|OBS01</x:v>
      </x:c>
      <x:c r="B22" s="305" t="str">
        <x:v>CAP-LAW053|Reg. 22|AP01</x:v>
      </x:c>
      <x:c r="C22" s="305" t="str">
        <x:v>CAP-LAW053|Reg. 22</x:v>
      </x:c>
      <x:c r="D22" s="305" t="str">
        <x:v>CAP-LAW053</x:v>
      </x:c>
      <x:c r="E22" s="305" t="str">
        <x:v>Reg. 22</x:v>
      </x:c>
      <x:c r="F22" s="305" t="str">
        <x:v>Governance design or operating failure</x:v>
      </x:c>
      <x:c r="G22" s="305" t="str">
        <x:v>The activation gate is true and the entity cannot evidence complete, accurate, authorised and timely performance of: Maintain a vigil mechanism for directors and employees.</x:v>
      </x:c>
      <x:c r="H22" s="305" t="str">
        <x:v>Medium-High</x:v>
      </x:c>
      <x:c r="I2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22" s="305" t="str">
        <x:v>Confirmed exception template: Listed entity did not demonstrate complete and timely compliance with CAP-LAW053 Reg. 22 — Maintain a vigil mechanism for directors and employees. State the population, dates, evidence tested, exact exception and legal/operational impact; do not allege non-compliance until evidence and management response are evaluated.</x:v>
      </x:c>
      <x:c r="K22" s="305" t="str">
        <x:v>Record factual cause, control/design cause, responsible process, duration, affected population and whether the issue is isolated, recurring or systemic.</x:v>
      </x:c>
      <x:c r="L22" s="305" t="str">
        <x:v>Contain the exception, complete any lawful cure/corrective disclosure, repair the control, assign ownership, update the calendar or system rule, and preserve evidence. Remediation must address: Operate and disclose the vigil mechanism and investigate reports.</x:v>
      </x:c>
      <x:c r="M22" s="305" t="str">
        <x:v>Prompt risk-based action date; statutory or investor-impact deadline takes precedence</x:v>
      </x:c>
      <x:c r="N22" s="305" t="str">
        <x:v>Company Secretary, relevant committee chair and Board</x:v>
      </x:c>
      <x:c r="O22" s="305" t="str">
        <x:v>Approved remediation evidence, corrected filing/action where permitted, updated control artefact, complete affected-population validation and management/committee closure approval.</x:v>
      </x:c>
      <x:c r="P22" s="305" t="str">
        <x:v>Reperform the failed step on the corrected item and test subsequent occurrences or the full affected population until sustained operation is demonstrated.</x:v>
      </x:c>
      <x:c r="Q22" s="305" t="str">
        <x:v>https://www.sebi.gov.in/legal/regulations/jul-2026/securities-and-exchange-board-of-india-listing-obligations-and-disclosure-requirements-regulations-2015-last-amended-on-july-14-2026-_102974.html</x:v>
      </x:c>
      <x:c r="R22" s="305" t="str">
        <x:f>IF(COUNTIF('P3 Audit Procedures'!$A$5:$A$176,B22)=1,"YES","NO")</x:f>
        <x:v>YES</x:v>
      </x:c>
      <x:c r="S22" s="305" t="str">
        <x:f>IF(COUNTIF($A$5:$A$176,A22)&gt;1,"DUPLICATE","")</x:f>
      </x:c>
      <x:c r="T22" s="305" t="str">
        <x:v>DESIGNED — NOT RAISED</x:v>
      </x:c>
    </x:row>
    <x:row r="23" ht="50" customHeight="1">
      <x:c r="A23" s="305" t="str">
        <x:v>CAP-LAW053|Reg. 23(1)|AP01|OBS01</x:v>
      </x:c>
      <x:c r="B23" s="305" t="str">
        <x:v>CAP-LAW053|Reg. 23(1)|AP01</x:v>
      </x:c>
      <x:c r="C23" s="305" t="str">
        <x:v>CAP-LAW053|Reg. 23(1)</x:v>
      </x:c>
      <x:c r="D23" s="305" t="str">
        <x:v>CAP-LAW053</x:v>
      </x:c>
      <x:c r="E23" s="305" t="str">
        <x:v>Reg. 23(1)</x:v>
      </x:c>
      <x:c r="F23" s="305" t="str">
        <x:v>Governance design or operating failure</x:v>
      </x:c>
      <x:c r="G23" s="305" t="str">
        <x:v>The activation gate is true and the entity cannot evidence complete, accurate, authorised and timely performance of: Adopt and periodically review a policy on materiality of related-party transactions and dealing with related parties.</x:v>
      </x:c>
      <x:c r="H23" s="305" t="str">
        <x:v>High</x:v>
      </x:c>
      <x:c r="I2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23" s="305" t="str">
        <x:v>Confirmed exception template: Listed entity / board did not demonstrate complete and timely compliance with CAP-LAW053 Reg. 23(1) — Adopt and periodically review a policy on materiality of related-party transactions and dealing with related parties. State the population, dates, evidence tested, exact exception and legal/operational impact; do not allege non-compliance until evidence and management response are evaluated.</x:v>
      </x:c>
      <x:c r="K23" s="305" t="str">
        <x:v>Record factual cause, control/design cause, responsible process, duration, affected population and whether the issue is isolated, recurring or systemic.</x:v>
      </x:c>
      <x:c r="L23" s="305" t="str">
        <x:v>Contain the exception, complete any lawful cure/corrective disclosure, repair the control, assign ownership, update the calendar or system rule, and preserve evidence. Remediation must address: Maintain the board-approved policy and threshold assessment.</x:v>
      </x:c>
      <x:c r="M23" s="305" t="str">
        <x:v>Immediate containment; statutory/corrective deadline controls; management-approved remediation date</x:v>
      </x:c>
      <x:c r="N23" s="305" t="str">
        <x:v>Company Secretary, relevant committee chair and Board</x:v>
      </x:c>
      <x:c r="O23" s="305" t="str">
        <x:v>Approved remediation evidence, corrected filing/action where permitted, updated control artefact, complete affected-population validation and management/committee closure approval.</x:v>
      </x:c>
      <x:c r="P23" s="305" t="str">
        <x:v>Reperform the failed step on the corrected item and test subsequent occurrences or the full affected population until sustained operation is demonstrated.</x:v>
      </x:c>
      <x:c r="Q23" s="305" t="str">
        <x:v>https://www.sebi.gov.in/legal/regulations/jul-2026/securities-and-exchange-board-of-india-listing-obligations-and-disclosure-requirements-regulations-2015-last-amended-on-july-14-2026-_102974.html</x:v>
      </x:c>
      <x:c r="R23" s="305" t="str">
        <x:f>IF(COUNTIF('P3 Audit Procedures'!$A$5:$A$176,B23)=1,"YES","NO")</x:f>
        <x:v>YES</x:v>
      </x:c>
      <x:c r="S23" s="305" t="str">
        <x:f>IF(COUNTIF($A$5:$A$176,A23)&gt;1,"DUPLICATE","")</x:f>
      </x:c>
      <x:c r="T23" s="305" t="str">
        <x:v>DESIGNED — NOT RAISED</x:v>
      </x:c>
    </x:row>
    <x:row r="24" ht="50" customHeight="1">
      <x:c r="A24" s="305" t="str">
        <x:v>CAP-LAW053|Reg. 23(2)-(4)|AP01|OBS01</x:v>
      </x:c>
      <x:c r="B24" s="305" t="str">
        <x:v>CAP-LAW053|Reg. 23(2)-(4)|AP01</x:v>
      </x:c>
      <x:c r="C24" s="305" t="str">
        <x:v>CAP-LAW053|Reg. 23(2)-(4)</x:v>
      </x:c>
      <x:c r="D24" s="305" t="str">
        <x:v>CAP-LAW053</x:v>
      </x:c>
      <x:c r="E24" s="305" t="str">
        <x:v>Reg. 23(2)-(4)</x:v>
      </x:c>
      <x:c r="F24" s="305" t="str">
        <x:v>Governance design or operating failure</x:v>
      </x:c>
      <x:c r="G24" s="305" t="str">
        <x:v>The activation gate is true and the entity cannot evidence complete, accurate, authorised and timely performance of: Obtain the required audit-committee and shareholder approvals before entering applicable related-party transactions.</x:v>
      </x:c>
      <x:c r="H24" s="305" t="str">
        <x:v>High</x:v>
      </x:c>
      <x:c r="I2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24" s="305" t="str">
        <x:v>Confirmed exception template: Listed entity / audit committee / shareholders did not demonstrate complete and timely compliance with CAP-LAW053 Reg. 23(2)-(4) — Obtain the required audit-committee and shareholder approvals before entering applicable related-party transactions. State the population, dates, evidence tested, exact exception and legal/operational impact; do not allege non-compliance until evidence and management response are evaluated.</x:v>
      </x:c>
      <x:c r="K24" s="305" t="str">
        <x:v>Record factual cause, control/design cause, responsible process, duration, affected population and whether the issue is isolated, recurring or systemic.</x:v>
      </x:c>
      <x:c r="L24" s="305" t="str">
        <x:v>Contain the exception, complete any lawful cure/corrective disclosure, repair the control, assign ownership, update the calendar or system rule, and preserve evidence. Remediation must address: Route each transaction through the correct approval path.</x:v>
      </x:c>
      <x:c r="M24" s="305" t="str">
        <x:v>Immediate containment; statutory/corrective deadline controls; management-approved remediation date</x:v>
      </x:c>
      <x:c r="N24" s="305" t="str">
        <x:v>Company Secretary, relevant committee chair and Board</x:v>
      </x:c>
      <x:c r="O24" s="305" t="str">
        <x:v>Approved remediation evidence, corrected filing/action where permitted, updated control artefact, complete affected-population validation and management/committee closure approval.</x:v>
      </x:c>
      <x:c r="P24" s="305" t="str">
        <x:v>Reperform the failed step on the corrected item and test subsequent occurrences or the full affected population until sustained operation is demonstrated.</x:v>
      </x:c>
      <x:c r="Q24" s="305" t="str">
        <x:v>https://www.sebi.gov.in/legal/regulations/jul-2026/securities-and-exchange-board-of-india-listing-obligations-and-disclosure-requirements-regulations-2015-last-amended-on-july-14-2026-_102974.html</x:v>
      </x:c>
      <x:c r="R24" s="305" t="str">
        <x:f>IF(COUNTIF('P3 Audit Procedures'!$A$5:$A$176,B24)=1,"YES","NO")</x:f>
        <x:v>YES</x:v>
      </x:c>
      <x:c r="S24" s="305" t="str">
        <x:f>IF(COUNTIF($A$5:$A$176,A24)&gt;1,"DUPLICATE","")</x:f>
      </x:c>
      <x:c r="T24" s="305" t="str">
        <x:v>DESIGNED — NOT RAISED</x:v>
      </x:c>
    </x:row>
    <x:row r="25" ht="50" customHeight="1">
      <x:c r="A25" s="305" t="str">
        <x:v>CAP-LAW053|Reg. 23(9)|AP01|OBS01</x:v>
      </x:c>
      <x:c r="B25" s="305" t="str">
        <x:v>CAP-LAW053|Reg. 23(9)|AP01</x:v>
      </x:c>
      <x:c r="C25" s="305" t="str">
        <x:v>CAP-LAW053|Reg. 23(9)</x:v>
      </x:c>
      <x:c r="D25" s="305" t="str">
        <x:v>CAP-LAW053</x:v>
      </x:c>
      <x:c r="E25" s="305" t="str">
        <x:v>Reg. 23(9)</x:v>
      </x:c>
      <x:c r="F25" s="305" t="str">
        <x:v>Disclosure or statutory filing failure</x:v>
      </x:c>
      <x:c r="G25" s="305" t="str">
        <x:v>The activation gate is true and the entity cannot evidence complete, accurate, authorised and timely performance of: Disclose related-party transactions in the prescribed format.</x:v>
      </x:c>
      <x:c r="H25" s="305" t="str">
        <x:v>High</x:v>
      </x:c>
      <x:c r="I2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25" s="305" t="str">
        <x:v>Confirmed exception template: Listed entity did not demonstrate complete and timely compliance with CAP-LAW053 Reg. 23(9) — Disclose related-party transactions in the prescribed format. State the population, dates, evidence tested, exact exception and legal/operational impact; do not allege non-compliance until evidence and management response are evaluated.</x:v>
      </x:c>
      <x:c r="K25" s="305" t="str">
        <x:v>Record factual cause, control/design cause, responsible process, duration, affected population and whether the issue is isolated, recurring or systemic.</x:v>
      </x:c>
      <x:c r="L25" s="305" t="str">
        <x:v>Contain the exception, complete any lawful cure/corrective disclosure, repair the control, assign ownership, update the calendar or system rule, and preserve evidence. Remediation must address: File and publish the RPT disclosure with acknowledgement.</x:v>
      </x:c>
      <x:c r="M25" s="305" t="str">
        <x:v>Immediate containment; statutory/corrective deadline controls; management-approved remediation date</x:v>
      </x:c>
      <x:c r="N25" s="305" t="str">
        <x:v>Process owner and Company Secretary/Compliance Officer; escalate to Board/committee or regulator when the governing rule requires</x:v>
      </x:c>
      <x:c r="O25" s="305" t="str">
        <x:v>Approved remediation evidence, corrected filing/action where permitted, updated control artefact, complete affected-population validation and management/committee closure approval.</x:v>
      </x:c>
      <x:c r="P25" s="305" t="str">
        <x:v>Reperform the failed step on the corrected item and test subsequent occurrences or the full affected population until sustained operation is demonstrated.</x:v>
      </x:c>
      <x:c r="Q25" s="305" t="str">
        <x:v>https://www.sebi.gov.in/legal/regulations/jul-2026/securities-and-exchange-board-of-india-listing-obligations-and-disclosure-requirements-regulations-2015-last-amended-on-july-14-2026-_102974.html</x:v>
      </x:c>
      <x:c r="R25" s="305" t="str">
        <x:f>IF(COUNTIF('P3 Audit Procedures'!$A$5:$A$176,B25)=1,"YES","NO")</x:f>
        <x:v>YES</x:v>
      </x:c>
      <x:c r="S25" s="305" t="str">
        <x:f>IF(COUNTIF($A$5:$A$176,A25)&gt;1,"DUPLICATE","")</x:f>
      </x:c>
      <x:c r="T25" s="305" t="str">
        <x:v>DESIGNED — NOT RAISED</x:v>
      </x:c>
    </x:row>
    <x:row r="26" ht="50" customHeight="1">
      <x:c r="A26" s="305" t="str">
        <x:v>CAP-LAW053|Reg. 24(1)|AP01|OBS01</x:v>
      </x:c>
      <x:c r="B26" s="305" t="str">
        <x:v>CAP-LAW053|Reg. 24(1)|AP01</x:v>
      </x:c>
      <x:c r="C26" s="305" t="str">
        <x:v>CAP-LAW053|Reg. 24(1)</x:v>
      </x:c>
      <x:c r="D26" s="305" t="str">
        <x:v>CAP-LAW053</x:v>
      </x:c>
      <x:c r="E26" s="305" t="str">
        <x:v>Reg. 24(1)</x:v>
      </x:c>
      <x:c r="F26" s="305" t="str">
        <x:v>Governance design or operating failure</x:v>
      </x:c>
      <x:c r="G26" s="305" t="str">
        <x:v>The activation gate is true and the entity cannot evidence complete, accurate, authorised and timely performance of: Ensure the board of an unlisted material subsidiary includes the independent director required by LODR.</x:v>
      </x:c>
      <x:c r="H26" s="305" t="str">
        <x:v>Medium-High</x:v>
      </x:c>
      <x:c r="I2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26" s="305" t="str">
        <x:v>Confirmed exception template: Listed entity / material unlisted subsidiary did not demonstrate complete and timely compliance with CAP-LAW053 Reg. 24(1) — Ensure the board of an unlisted material subsidiary includes the independent director required by LODR. State the population, dates, evidence tested, exact exception and legal/operational impact; do not allege non-compliance until evidence and management response are evaluated.</x:v>
      </x:c>
      <x:c r="K26" s="305" t="str">
        <x:v>Record factual cause, control/design cause, responsible process, duration, affected population and whether the issue is isolated, recurring or systemic.</x:v>
      </x:c>
      <x:c r="L26" s="305" t="str">
        <x:v>Contain the exception, complete any lawful cure/corrective disclosure, repair the control, assign ownership, update the calendar or system rule, and preserve evidence. Remediation must address: Track materiality and board composition of the affected subsidiary.</x:v>
      </x:c>
      <x:c r="M26" s="305" t="str">
        <x:v>Prompt risk-based action date; statutory or investor-impact deadline takes precedence</x:v>
      </x:c>
      <x:c r="N26" s="305" t="str">
        <x:v>Company Secretary, relevant committee chair and Board</x:v>
      </x:c>
      <x:c r="O26" s="305" t="str">
        <x:v>Approved remediation evidence, corrected filing/action where permitted, updated control artefact, complete affected-population validation and management/committee closure approval.</x:v>
      </x:c>
      <x:c r="P26" s="305" t="str">
        <x:v>Reperform the failed step on the corrected item and test subsequent occurrences or the full affected population until sustained operation is demonstrated.</x:v>
      </x:c>
      <x:c r="Q26" s="305" t="str">
        <x:v>https://www.sebi.gov.in/legal/regulations/jul-2026/securities-and-exchange-board-of-india-listing-obligations-and-disclosure-requirements-regulations-2015-last-amended-on-july-14-2026-_102974.html</x:v>
      </x:c>
      <x:c r="R26" s="305" t="str">
        <x:f>IF(COUNTIF('P3 Audit Procedures'!$A$5:$A$176,B26)=1,"YES","NO")</x:f>
        <x:v>YES</x:v>
      </x:c>
      <x:c r="S26" s="305" t="str">
        <x:f>IF(COUNTIF($A$5:$A$176,A26)&gt;1,"DUPLICATE","")</x:f>
      </x:c>
      <x:c r="T26" s="305" t="str">
        <x:v>DESIGNED — NOT RAISED</x:v>
      </x:c>
    </x:row>
    <x:row r="27" ht="50" customHeight="1">
      <x:c r="A27" s="305" t="str">
        <x:v>CAP-LAW053|Reg. 24(2)|AP01|OBS01</x:v>
      </x:c>
      <x:c r="B27" s="305" t="str">
        <x:v>CAP-LAW053|Reg. 24(2)|AP01</x:v>
      </x:c>
      <x:c r="C27" s="305" t="str">
        <x:v>CAP-LAW053|Reg. 24(2)</x:v>
      </x:c>
      <x:c r="D27" s="305" t="str">
        <x:v>CAP-LAW053</x:v>
      </x:c>
      <x:c r="E27" s="305" t="str">
        <x:v>Reg. 24(2)</x:v>
      </x:c>
      <x:c r="F27" s="305" t="str">
        <x:v>Governance design or operating failure</x:v>
      </x:c>
      <x:c r="G27" s="305" t="str">
        <x:v>The activation gate is true and the entity cannot evidence complete, accurate, authorised and timely performance of: Have the listed entity audit committee review the financial statements and investments of unlisted subsidiaries as prescribed.</x:v>
      </x:c>
      <x:c r="H27" s="305" t="str">
        <x:v>Medium</x:v>
      </x:c>
      <x:c r="I2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27" s="305" t="str">
        <x:v>Confirmed exception template: Listed entity / audit committee did not demonstrate complete and timely compliance with CAP-LAW053 Reg. 24(2) — Have the listed entity audit committee review the financial statements and investments of unlisted subsidiaries as prescribed. State the population, dates, evidence tested, exact exception and legal/operational impact; do not allege non-compliance until evidence and management response are evaluated.</x:v>
      </x:c>
      <x:c r="K27" s="305" t="str">
        <x:v>Record factual cause, control/design cause, responsible process, duration, affected population and whether the issue is isolated, recurring or systemic.</x:v>
      </x:c>
      <x:c r="L27" s="305" t="str">
        <x:v>Contain the exception, complete any lawful cure/corrective disclosure, repair the control, assign ownership, update the calendar or system rule, and preserve evidence. Remediation must address: Table the required subsidiary financial and investment information.</x:v>
      </x:c>
      <x:c r="M27" s="305" t="str">
        <x:v>Prompt risk-based action date; statutory or investor-impact deadline takes precedence</x:v>
      </x:c>
      <x:c r="N27" s="305" t="str">
        <x:v>Company Secretary, relevant committee chair and Board</x:v>
      </x:c>
      <x:c r="O27" s="305" t="str">
        <x:v>Approved remediation evidence, corrected filing/action where permitted, updated control artefact, complete affected-population validation and management/committee closure approval.</x:v>
      </x:c>
      <x:c r="P27" s="305" t="str">
        <x:v>Reperform the failed step on the corrected item and test subsequent occurrences or the full affected population until sustained operation is demonstrated.</x:v>
      </x:c>
      <x:c r="Q27" s="305" t="str">
        <x:v>https://www.sebi.gov.in/legal/regulations/jul-2026/securities-and-exchange-board-of-india-listing-obligations-and-disclosure-requirements-regulations-2015-last-amended-on-july-14-2026-_102974.html</x:v>
      </x:c>
      <x:c r="R27" s="305" t="str">
        <x:f>IF(COUNTIF('P3 Audit Procedures'!$A$5:$A$176,B27)=1,"YES","NO")</x:f>
        <x:v>YES</x:v>
      </x:c>
      <x:c r="S27" s="305" t="str">
        <x:f>IF(COUNTIF($A$5:$A$176,A27)&gt;1,"DUPLICATE","")</x:f>
      </x:c>
      <x:c r="T27" s="305" t="str">
        <x:v>DESIGNED — NOT RAISED</x:v>
      </x:c>
    </x:row>
    <x:row r="28" ht="50" customHeight="1">
      <x:c r="A28" s="305" t="str">
        <x:v>CAP-LAW053|Reg. 24(3)|AP01|OBS01</x:v>
      </x:c>
      <x:c r="B28" s="305" t="str">
        <x:v>CAP-LAW053|Reg. 24(3)|AP01</x:v>
      </x:c>
      <x:c r="C28" s="305" t="str">
        <x:v>CAP-LAW053|Reg. 24(3)</x:v>
      </x:c>
      <x:c r="D28" s="305" t="str">
        <x:v>CAP-LAW053</x:v>
      </x:c>
      <x:c r="E28" s="305" t="str">
        <x:v>Reg. 24(3)</x:v>
      </x:c>
      <x:c r="F28" s="305" t="str">
        <x:v>Governance design or operating failure</x:v>
      </x:c>
      <x:c r="G28" s="305" t="str">
        <x:v>The activation gate is true and the entity cannot evidence complete, accurate, authorised and timely performance of: Place minutes of unlisted-subsidiary board meetings before the listed entity board.</x:v>
      </x:c>
      <x:c r="H28" s="305" t="str">
        <x:v>Medium</x:v>
      </x:c>
      <x:c r="I2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28" s="305" t="str">
        <x:v>Confirmed exception template: Listed entity / board did not demonstrate complete and timely compliance with CAP-LAW053 Reg. 24(3) — Place minutes of unlisted-subsidiary board meetings before the listed entity board. State the population, dates, evidence tested, exact exception and legal/operational impact; do not allege non-compliance until evidence and management response are evaluated.</x:v>
      </x:c>
      <x:c r="K28" s="305" t="str">
        <x:v>Record factual cause, control/design cause, responsible process, duration, affected population and whether the issue is isolated, recurring or systemic.</x:v>
      </x:c>
      <x:c r="L28" s="305" t="str">
        <x:v>Contain the exception, complete any lawful cure/corrective disclosure, repair the control, assign ownership, update the calendar or system rule, and preserve evidence. Remediation must address: Obtain and table subsidiary board minutes.</x:v>
      </x:c>
      <x:c r="M28" s="305" t="str">
        <x:v>Prompt risk-based action date; statutory or investor-impact deadline takes precedence</x:v>
      </x:c>
      <x:c r="N28" s="305" t="str">
        <x:v>Company Secretary, relevant committee chair and Board</x:v>
      </x:c>
      <x:c r="O28" s="305" t="str">
        <x:v>Approved remediation evidence, corrected filing/action where permitted, updated control artefact, complete affected-population validation and management/committee closure approval.</x:v>
      </x:c>
      <x:c r="P28" s="305" t="str">
        <x:v>Reperform the failed step on the corrected item and test subsequent occurrences or the full affected population until sustained operation is demonstrated.</x:v>
      </x:c>
      <x:c r="Q28" s="305" t="str">
        <x:v>https://www.sebi.gov.in/legal/regulations/jul-2026/securities-and-exchange-board-of-india-listing-obligations-and-disclosure-requirements-regulations-2015-last-amended-on-july-14-2026-_102974.html</x:v>
      </x:c>
      <x:c r="R28" s="305" t="str">
        <x:f>IF(COUNTIF('P3 Audit Procedures'!$A$5:$A$176,B28)=1,"YES","NO")</x:f>
        <x:v>YES</x:v>
      </x:c>
      <x:c r="S28" s="305" t="str">
        <x:f>IF(COUNTIF($A$5:$A$176,A28)&gt;1,"DUPLICATE","")</x:f>
      </x:c>
      <x:c r="T28" s="305" t="str">
        <x:v>DESIGNED — NOT RAISED</x:v>
      </x:c>
    </x:row>
    <x:row r="29" ht="50" customHeight="1">
      <x:c r="A29" s="305" t="str">
        <x:v>CAP-LAW053|Reg. 24(4)|AP01|OBS01</x:v>
      </x:c>
      <x:c r="B29" s="305" t="str">
        <x:v>CAP-LAW053|Reg. 24(4)|AP01</x:v>
      </x:c>
      <x:c r="C29" s="305" t="str">
        <x:v>CAP-LAW053|Reg. 24(4)</x:v>
      </x:c>
      <x:c r="D29" s="305" t="str">
        <x:v>CAP-LAW053</x:v>
      </x:c>
      <x:c r="E29" s="305" t="str">
        <x:v>Reg. 24(4)</x:v>
      </x:c>
      <x:c r="F29" s="305" t="str">
        <x:v>Governance design or operating failure</x:v>
      </x:c>
      <x:c r="G29" s="305" t="str">
        <x:v>The activation gate is true and the entity cannot evidence complete, accurate, authorised and timely performance of: Bring significant transactions and arrangements of unlisted subsidiaries to the listed entity board.</x:v>
      </x:c>
      <x:c r="H29" s="305" t="str">
        <x:v>Medium</x:v>
      </x:c>
      <x:c r="I2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29" s="305" t="str">
        <x:v>Confirmed exception template: Listed entity / board did not demonstrate complete and timely compliance with CAP-LAW053 Reg. 24(4) — Bring significant transactions and arrangements of unlisted subsidiaries to the listed entity board. State the population, dates, evidence tested, exact exception and legal/operational impact; do not allege non-compliance until evidence and management response are evaluated.</x:v>
      </x:c>
      <x:c r="K29" s="305" t="str">
        <x:v>Record factual cause, control/design cause, responsible process, duration, affected population and whether the issue is isolated, recurring or systemic.</x:v>
      </x:c>
      <x:c r="L29" s="305" t="str">
        <x:v>Contain the exception, complete any lawful cure/corrective disclosure, repair the control, assign ownership, update the calendar or system rule, and preserve evidence. Remediation must address: Identify, report and minute significant subsidiary transactions.</x:v>
      </x:c>
      <x:c r="M29" s="305" t="str">
        <x:v>Prompt risk-based action date; statutory or investor-impact deadline takes precedence</x:v>
      </x:c>
      <x:c r="N29" s="305" t="str">
        <x:v>Company Secretary, relevant committee chair and Board</x:v>
      </x:c>
      <x:c r="O29" s="305" t="str">
        <x:v>Approved remediation evidence, corrected filing/action where permitted, updated control artefact, complete affected-population validation and management/committee closure approval.</x:v>
      </x:c>
      <x:c r="P29" s="305" t="str">
        <x:v>Reperform the failed step on the corrected item and test subsequent occurrences or the full affected population until sustained operation is demonstrated.</x:v>
      </x:c>
      <x:c r="Q29" s="305" t="str">
        <x:v>https://www.sebi.gov.in/legal/regulations/jul-2026/securities-and-exchange-board-of-india-listing-obligations-and-disclosure-requirements-regulations-2015-last-amended-on-july-14-2026-_102974.html</x:v>
      </x:c>
      <x:c r="R29" s="305" t="str">
        <x:f>IF(COUNTIF('P3 Audit Procedures'!$A$5:$A$176,B29)=1,"YES","NO")</x:f>
        <x:v>YES</x:v>
      </x:c>
      <x:c r="S29" s="305" t="str">
        <x:f>IF(COUNTIF($A$5:$A$176,A29)&gt;1,"DUPLICATE","")</x:f>
      </x:c>
      <x:c r="T29" s="305" t="str">
        <x:v>DESIGNED — NOT RAISED</x:v>
      </x:c>
    </x:row>
    <x:row r="30" ht="50" customHeight="1">
      <x:c r="A30" s="305" t="str">
        <x:v>CAP-LAW053|Reg. 24(5)-(6)|AP01|OBS01</x:v>
      </x:c>
      <x:c r="B30" s="305" t="str">
        <x:v>CAP-LAW053|Reg. 24(5)-(6)|AP01</x:v>
      </x:c>
      <x:c r="C30" s="305" t="str">
        <x:v>CAP-LAW053|Reg. 24(5)-(6)</x:v>
      </x:c>
      <x:c r="D30" s="305" t="str">
        <x:v>CAP-LAW053</x:v>
      </x:c>
      <x:c r="E30" s="305" t="str">
        <x:v>Reg. 24(5)-(6)</x:v>
      </x:c>
      <x:c r="F30" s="305" t="str">
        <x:v>Governance design or operating failure</x:v>
      </x:c>
      <x:c r="G30" s="305" t="str">
        <x:v>The activation gate is true and the entity cannot evidence complete, accurate, authorised and timely performance of: Obtain required shareholder approval before disposal of shares or assets of a material subsidiary beyond the permitted limits.</x:v>
      </x:c>
      <x:c r="H30" s="305" t="str">
        <x:v>High</x:v>
      </x:c>
      <x:c r="I3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30" s="305" t="str">
        <x:v>Confirmed exception template: Listed entity did not demonstrate complete and timely compliance with CAP-LAW053 Reg. 24(5)-(6) — Obtain required shareholder approval before disposal of shares or assets of a material subsidiary beyond the permitted limits. State the population, dates, evidence tested, exact exception and legal/operational impact; do not allege non-compliance until evidence and management response are evaluated.</x:v>
      </x:c>
      <x:c r="K30" s="305" t="str">
        <x:v>Record factual cause, control/design cause, responsible process, duration, affected population and whether the issue is isolated, recurring or systemic.</x:v>
      </x:c>
      <x:c r="L30" s="305" t="str">
        <x:v>Contain the exception, complete any lawful cure/corrective disclosure, repair the control, assign ownership, update the calendar or system rule, and preserve evidence. Remediation must address: Perform threshold test and complete approval before execution.</x:v>
      </x:c>
      <x:c r="M30" s="305" t="str">
        <x:v>Immediate containment; statutory/corrective deadline controls; management-approved remediation date</x:v>
      </x:c>
      <x:c r="N30" s="305" t="str">
        <x:v>Company Secretary, relevant committee chair and Board</x:v>
      </x:c>
      <x:c r="O30" s="305" t="str">
        <x:v>Approved remediation evidence, corrected filing/action where permitted, updated control artefact, complete affected-population validation and management/committee closure approval.</x:v>
      </x:c>
      <x:c r="P30" s="305" t="str">
        <x:v>Reperform the failed step on the corrected item and test subsequent occurrences or the full affected population until sustained operation is demonstrated.</x:v>
      </x:c>
      <x:c r="Q30" s="305" t="str">
        <x:v>https://www.sebi.gov.in/legal/regulations/jul-2026/securities-and-exchange-board-of-india-listing-obligations-and-disclosure-requirements-regulations-2015-last-amended-on-july-14-2026-_102974.html</x:v>
      </x:c>
      <x:c r="R30" s="305" t="str">
        <x:f>IF(COUNTIF('P3 Audit Procedures'!$A$5:$A$176,B30)=1,"YES","NO")</x:f>
        <x:v>YES</x:v>
      </x:c>
      <x:c r="S30" s="305" t="str">
        <x:f>IF(COUNTIF($A$5:$A$176,A30)&gt;1,"DUPLICATE","")</x:f>
      </x:c>
      <x:c r="T30" s="305" t="str">
        <x:v>DESIGNED — NOT RAISED</x:v>
      </x:c>
    </x:row>
    <x:row r="31" ht="50" customHeight="1">
      <x:c r="A31" s="305" t="str">
        <x:v>CAP-LAW053|Reg. 24A|AP01|OBS01</x:v>
      </x:c>
      <x:c r="B31" s="305" t="str">
        <x:v>CAP-LAW053|Reg. 24A|AP01</x:v>
      </x:c>
      <x:c r="C31" s="305" t="str">
        <x:v>CAP-LAW053|Reg. 24A</x:v>
      </x:c>
      <x:c r="D31" s="305" t="str">
        <x:v>CAP-LAW053</x:v>
      </x:c>
      <x:c r="E31" s="305" t="str">
        <x:v>Reg. 24A</x:v>
      </x:c>
      <x:c r="F31" s="305" t="str">
        <x:v>Governance design or operating failure</x:v>
      </x:c>
      <x:c r="G31" s="305" t="str">
        <x:v>The activation gate is true and the entity cannot evidence complete, accurate, authorised and timely performance of: Ensure the listed entity and covered material unlisted Indian subsidiaries undergo secretarial audit and provide the required reports/compliance filing.</x:v>
      </x:c>
      <x:c r="H31" s="305" t="str">
        <x:v>Medium-High</x:v>
      </x:c>
      <x:c r="I3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31" s="305" t="str">
        <x:v>Confirmed exception template: Listed entity / material unlisted Indian subsidiary did not demonstrate complete and timely compliance with CAP-LAW053 Reg. 24A — Ensure the listed entity and covered material unlisted Indian subsidiaries undergo secretarial audit and provide the required reports/compliance filing. State the population, dates, evidence tested, exact exception and legal/operational impact; do not allege non-compliance until evidence and management response are evaluated.</x:v>
      </x:c>
      <x:c r="K31" s="305" t="str">
        <x:v>Record factual cause, control/design cause, responsible process, duration, affected population and whether the issue is isolated, recurring or systemic.</x:v>
      </x:c>
      <x:c r="L31" s="305" t="str">
        <x:v>Contain the exception, complete any lawful cure/corrective disclosure, repair the control, assign ownership, update the calendar or system rule, and preserve evidence. Remediation must address: Appoint eligible auditor, complete audit and file/annex the prescribed reports.</x:v>
      </x:c>
      <x:c r="M31" s="305" t="str">
        <x:v>Prompt risk-based action date; statutory or investor-impact deadline takes precedence</x:v>
      </x:c>
      <x:c r="N31" s="305" t="str">
        <x:v>Company Secretary, relevant committee chair and Board</x:v>
      </x:c>
      <x:c r="O31" s="305" t="str">
        <x:v>Approved remediation evidence, corrected filing/action where permitted, updated control artefact, complete affected-population validation and management/committee closure approval.</x:v>
      </x:c>
      <x:c r="P31" s="305" t="str">
        <x:v>Reperform the failed step on the corrected item and test subsequent occurrences or the full affected population until sustained operation is demonstrated.</x:v>
      </x:c>
      <x:c r="Q31" s="305" t="str">
        <x:v>https://www.sebi.gov.in/legal/regulations/jul-2026/securities-and-exchange-board-of-india-listing-obligations-and-disclosure-requirements-regulations-2015-last-amended-on-july-14-2026-_102974.html</x:v>
      </x:c>
      <x:c r="R31" s="305" t="str">
        <x:f>IF(COUNTIF('P3 Audit Procedures'!$A$5:$A$176,B31)=1,"YES","NO")</x:f>
        <x:v>YES</x:v>
      </x:c>
      <x:c r="S31" s="305" t="str">
        <x:f>IF(COUNTIF($A$5:$A$176,A31)&gt;1,"DUPLICATE","")</x:f>
      </x:c>
      <x:c r="T31" s="305" t="str">
        <x:v>DESIGNED — NOT RAISED</x:v>
      </x:c>
    </x:row>
    <x:row r="32" ht="50" customHeight="1">
      <x:c r="A32" s="305" t="str">
        <x:v>CAP-LAW053|Reg. 25|AP01|OBS01</x:v>
      </x:c>
      <x:c r="B32" s="305" t="str">
        <x:v>CAP-LAW053|Reg. 25|AP01</x:v>
      </x:c>
      <x:c r="C32" s="305" t="str">
        <x:v>CAP-LAW053|Reg. 25</x:v>
      </x:c>
      <x:c r="D32" s="305" t="str">
        <x:v>CAP-LAW053</x:v>
      </x:c>
      <x:c r="E32" s="305" t="str">
        <x:v>Reg. 25</x:v>
      </x:c>
      <x:c r="F32" s="305" t="str">
        <x:v>Governance design or operating failure</x:v>
      </x:c>
      <x:c r="G32" s="305" t="str">
        <x:v>The activation gate is true and the entity cannot evidence complete, accurate, authorised and timely performance of: Comply with appointment, tenure, meeting, liability, familiarisation and other applicable independent-director requirements.</x:v>
      </x:c>
      <x:c r="H32" s="305" t="str">
        <x:v>Medium</x:v>
      </x:c>
      <x:c r="I3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32" s="305" t="str">
        <x:v>Confirmed exception template: Listed entity / independent directors did not demonstrate complete and timely compliance with CAP-LAW053 Reg. 25 — Comply with appointment, tenure, meeting, liability, familiarisation and other applicable independent-director requirements. State the population, dates, evidence tested, exact exception and legal/operational impact; do not allege non-compliance until evidence and management response are evaluated.</x:v>
      </x:c>
      <x:c r="K32" s="305" t="str">
        <x:v>Record factual cause, control/design cause, responsible process, duration, affected population and whether the issue is isolated, recurring or systemic.</x:v>
      </x:c>
      <x:c r="L32" s="305" t="str">
        <x:v>Contain the exception, complete any lawful cure/corrective disclosure, repair the control, assign ownership, update the calendar or system rule, and preserve evidence. Remediation must address: Maintain appointment and annual compliance evidence for independent directors.</x:v>
      </x:c>
      <x:c r="M32" s="305" t="str">
        <x:v>Prompt risk-based action date; statutory or investor-impact deadline takes precedence</x:v>
      </x:c>
      <x:c r="N32" s="305" t="str">
        <x:v>Company Secretary, relevant committee chair and Board</x:v>
      </x:c>
      <x:c r="O32" s="305" t="str">
        <x:v>Approved remediation evidence, corrected filing/action where permitted, updated control artefact, complete affected-population validation and management/committee closure approval.</x:v>
      </x:c>
      <x:c r="P32" s="305" t="str">
        <x:v>Reperform the failed step on the corrected item and test subsequent occurrences or the full affected population until sustained operation is demonstrated.</x:v>
      </x:c>
      <x:c r="Q32" s="305" t="str">
        <x:v>https://www.sebi.gov.in/legal/regulations/jul-2026/securities-and-exchange-board-of-india-listing-obligations-and-disclosure-requirements-regulations-2015-last-amended-on-july-14-2026-_102974.html</x:v>
      </x:c>
      <x:c r="R32" s="305" t="str">
        <x:f>IF(COUNTIF('P3 Audit Procedures'!$A$5:$A$176,B32)=1,"YES","NO")</x:f>
        <x:v>YES</x:v>
      </x:c>
      <x:c r="S32" s="305" t="str">
        <x:f>IF(COUNTIF($A$5:$A$176,A32)&gt;1,"DUPLICATE","")</x:f>
      </x:c>
      <x:c r="T32" s="305" t="str">
        <x:v>DESIGNED — NOT RAISED</x:v>
      </x:c>
    </x:row>
    <x:row r="33" ht="50" customHeight="1">
      <x:c r="A33" s="305" t="str">
        <x:v>CAP-LAW053|Reg. 26|AP01|OBS01</x:v>
      </x:c>
      <x:c r="B33" s="305" t="str">
        <x:v>CAP-LAW053|Reg. 26|AP01</x:v>
      </x:c>
      <x:c r="C33" s="305" t="str">
        <x:v>CAP-LAW053|Reg. 26</x:v>
      </x:c>
      <x:c r="D33" s="305" t="str">
        <x:v>CAP-LAW053</x:v>
      </x:c>
      <x:c r="E33" s="305" t="str">
        <x:v>Reg. 26</x:v>
      </x:c>
      <x:c r="F33" s="305" t="str">
        <x:v>Governance design or operating failure</x:v>
      </x:c>
      <x:c r="G33" s="305" t="str">
        <x:v>The activation gate is true and the entity cannot evidence complete, accurate, authorised and timely performance of: Comply with applicable obligations of directors and senior management, including code-of-conduct and disclosure controls.</x:v>
      </x:c>
      <x:c r="H33" s="305" t="str">
        <x:v>Medium-High</x:v>
      </x:c>
      <x:c r="I3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33" s="305" t="str">
        <x:v>Confirmed exception template: Directors / senior management / listed entity did not demonstrate complete and timely compliance with CAP-LAW053 Reg. 26 — Comply with applicable obligations of directors and senior management, including code-of-conduct and disclosure controls. State the population, dates, evidence tested, exact exception and legal/operational impact; do not allege non-compliance until evidence and management response are evaluated.</x:v>
      </x:c>
      <x:c r="K33" s="305" t="str">
        <x:v>Record factual cause, control/design cause, responsible process, duration, affected population and whether the issue is isolated, recurring or systemic.</x:v>
      </x:c>
      <x:c r="L33" s="305" t="str">
        <x:v>Contain the exception, complete any lawful cure/corrective disclosure, repair the control, assign ownership, update the calendar or system rule, and preserve evidence. Remediation must address: Obtain declarations and evidence code compliance.</x:v>
      </x:c>
      <x:c r="M33" s="305" t="str">
        <x:v>Prompt risk-based action date; statutory or investor-impact deadline takes precedence</x:v>
      </x:c>
      <x:c r="N33" s="305" t="str">
        <x:v>Company Secretary, relevant committee chair and Board</x:v>
      </x:c>
      <x:c r="O33" s="305" t="str">
        <x:v>Approved remediation evidence, corrected filing/action where permitted, updated control artefact, complete affected-population validation and management/committee closure approval.</x:v>
      </x:c>
      <x:c r="P33" s="305" t="str">
        <x:v>Reperform the failed step on the corrected item and test subsequent occurrences or the full affected population until sustained operation is demonstrated.</x:v>
      </x:c>
      <x:c r="Q33" s="305" t="str">
        <x:v>https://www.sebi.gov.in/legal/regulations/jul-2026/securities-and-exchange-board-of-india-listing-obligations-and-disclosure-requirements-regulations-2015-last-amended-on-july-14-2026-_102974.html</x:v>
      </x:c>
      <x:c r="R33" s="305" t="str">
        <x:f>IF(COUNTIF('P3 Audit Procedures'!$A$5:$A$176,B33)=1,"YES","NO")</x:f>
        <x:v>YES</x:v>
      </x:c>
      <x:c r="S33" s="305" t="str">
        <x:f>IF(COUNTIF($A$5:$A$176,A33)&gt;1,"DUPLICATE","")</x:f>
      </x:c>
      <x:c r="T33" s="305" t="str">
        <x:v>DESIGNED — NOT RAISED</x:v>
      </x:c>
    </x:row>
    <x:row r="34" ht="50" customHeight="1">
      <x:c r="A34" s="305" t="str">
        <x:v>CAP-LAW053|Reg. 27|AP01|OBS01</x:v>
      </x:c>
      <x:c r="B34" s="305" t="str">
        <x:v>CAP-LAW053|Reg. 27|AP01</x:v>
      </x:c>
      <x:c r="C34" s="305" t="str">
        <x:v>CAP-LAW053|Reg. 27</x:v>
      </x:c>
      <x:c r="D34" s="305" t="str">
        <x:v>CAP-LAW053</x:v>
      </x:c>
      <x:c r="E34" s="305" t="str">
        <x:v>Reg. 27</x:v>
      </x:c>
      <x:c r="F34" s="305" t="str">
        <x:v>Governance design or operating failure</x:v>
      </x:c>
      <x:c r="G34" s="305" t="str">
        <x:v>The activation gate is true and the entity cannot evidence complete, accurate, authorised and timely performance of: File the corporate-governance compliance report in the current form.</x:v>
      </x:c>
      <x:c r="H34" s="305" t="str">
        <x:v>Medium-High</x:v>
      </x:c>
      <x:c r="I3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34" s="305" t="str">
        <x:v>Confirmed exception template: Listed entity did not demonstrate complete and timely compliance with CAP-LAW053 Reg. 27 — File the corporate-governance compliance report in the current form. State the population, dates, evidence tested, exact exception and legal/operational impact; do not allege non-compliance until evidence and management response are evaluated.</x:v>
      </x:c>
      <x:c r="K34" s="305" t="str">
        <x:v>Record factual cause, control/design cause, responsible process, duration, affected population and whether the issue is isolated, recurring or systemic.</x:v>
      </x:c>
      <x:c r="L34" s="305" t="str">
        <x:v>Contain the exception, complete any lawful cure/corrective disclosure, repair the control, assign ownership, update the calendar or system rule, and preserve evidence. Remediation must address: Prepare, approve and file the governance report with acknowledgement.</x:v>
      </x:c>
      <x:c r="M34" s="305" t="str">
        <x:v>Prompt risk-based action date; statutory or investor-impact deadline takes precedence</x:v>
      </x:c>
      <x:c r="N34" s="305" t="str">
        <x:v>Company Secretary, relevant committee chair and Board</x:v>
      </x:c>
      <x:c r="O34" s="305" t="str">
        <x:v>Approved remediation evidence, corrected filing/action where permitted, updated control artefact, complete affected-population validation and management/committee closure approval.</x:v>
      </x:c>
      <x:c r="P34" s="305" t="str">
        <x:v>Reperform the failed step on the corrected item and test subsequent occurrences or the full affected population until sustained operation is demonstrated.</x:v>
      </x:c>
      <x:c r="Q34" s="305" t="str">
        <x:v>https://www.sebi.gov.in/legal/regulations/jul-2026/securities-and-exchange-board-of-india-listing-obligations-and-disclosure-requirements-regulations-2015-last-amended-on-july-14-2026-_102974.html</x:v>
      </x:c>
      <x:c r="R34" s="305" t="str">
        <x:f>IF(COUNTIF('P3 Audit Procedures'!$A$5:$A$176,B34)=1,"YES","NO")</x:f>
        <x:v>YES</x:v>
      </x:c>
      <x:c r="S34" s="305" t="str">
        <x:f>IF(COUNTIF($A$5:$A$176,A34)&gt;1,"DUPLICATE","")</x:f>
      </x:c>
      <x:c r="T34" s="305" t="str">
        <x:v>DESIGNED — NOT RAISED</x:v>
      </x:c>
    </x:row>
    <x:row r="35" ht="50" customHeight="1">
      <x:c r="A35" s="305" t="str">
        <x:v>CAP-LAW053|Reg. 29|AP01|OBS01</x:v>
      </x:c>
      <x:c r="B35" s="305" t="str">
        <x:v>CAP-LAW053|Reg. 29|AP01</x:v>
      </x:c>
      <x:c r="C35" s="305" t="str">
        <x:v>CAP-LAW053|Reg. 29</x:v>
      </x:c>
      <x:c r="D35" s="305" t="str">
        <x:v>CAP-LAW053</x:v>
      </x:c>
      <x:c r="E35" s="305" t="str">
        <x:v>Reg. 29</x:v>
      </x:c>
      <x:c r="F35" s="305" t="str">
        <x:v>Governance design or operating failure</x:v>
      </x:c>
      <x:c r="G35" s="305" t="str">
        <x:v>The activation gate is true and the entity cannot evidence complete, accurate, authorised and timely performance of: Give prior intimation of specified board meetings and proposals to the stock exchange.</x:v>
      </x:c>
      <x:c r="H35" s="305" t="str">
        <x:v>Medium-High</x:v>
      </x:c>
      <x:c r="I3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35" s="305" t="str">
        <x:v>Confirmed exception template: Listed entity did not demonstrate complete and timely compliance with CAP-LAW053 Reg. 29 — Give prior intimation of specified board meetings and proposals to the stock exchange. State the population, dates, evidence tested, exact exception and legal/operational impact; do not allege non-compliance until evidence and management response are evaluated.</x:v>
      </x:c>
      <x:c r="K35" s="305" t="str">
        <x:v>Record factual cause, control/design cause, responsible process, duration, affected population and whether the issue is isolated, recurring or systemic.</x:v>
      </x:c>
      <x:c r="L35" s="305" t="str">
        <x:v>Contain the exception, complete any lawful cure/corrective disclosure, repair the control, assign ownership, update the calendar or system rule, and preserve evidence. Remediation must address: Identify covered agenda items and file prior intimation on time.</x:v>
      </x:c>
      <x:c r="M35" s="305" t="str">
        <x:v>Prompt risk-based action date; statutory or investor-impact deadline takes precedence</x:v>
      </x:c>
      <x:c r="N35" s="305" t="str">
        <x:v>Company Secretary, relevant committee chair and Board</x:v>
      </x:c>
      <x:c r="O35" s="305" t="str">
        <x:v>Approved remediation evidence, corrected filing/action where permitted, updated control artefact, complete affected-population validation and management/committee closure approval.</x:v>
      </x:c>
      <x:c r="P35" s="305" t="str">
        <x:v>Reperform the failed step on the corrected item and test subsequent occurrences or the full affected population until sustained operation is demonstrated.</x:v>
      </x:c>
      <x:c r="Q35" s="305" t="str">
        <x:v>https://www.sebi.gov.in/legal/regulations/jul-2026/securities-and-exchange-board-of-india-listing-obligations-and-disclosure-requirements-regulations-2015-last-amended-on-july-14-2026-_102974.html</x:v>
      </x:c>
      <x:c r="R35" s="305" t="str">
        <x:f>IF(COUNTIF('P3 Audit Procedures'!$A$5:$A$176,B35)=1,"YES","NO")</x:f>
        <x:v>YES</x:v>
      </x:c>
      <x:c r="S35" s="305" t="str">
        <x:f>IF(COUNTIF($A$5:$A$176,A35)&gt;1,"DUPLICATE","")</x:f>
      </x:c>
      <x:c r="T35" s="305" t="str">
        <x:v>DESIGNED — NOT RAISED</x:v>
      </x:c>
    </x:row>
    <x:row r="36" ht="50" customHeight="1">
      <x:c r="A36" s="305" t="str">
        <x:v>CAP-LAW053|Reg. 30|AP01|OBS01</x:v>
      </x:c>
      <x:c r="B36" s="305" t="str">
        <x:v>CAP-LAW053|Reg. 30|AP01</x:v>
      </x:c>
      <x:c r="C36" s="305" t="str">
        <x:v>CAP-LAW053|Reg. 30</x:v>
      </x:c>
      <x:c r="D36" s="305" t="str">
        <x:v>CAP-LAW053</x:v>
      </x:c>
      <x:c r="E36" s="305" t="str">
        <x:v>Reg. 30</x:v>
      </x:c>
      <x:c r="F36" s="305" t="str">
        <x:v>Disclosure or statutory filing failure</x:v>
      </x:c>
      <x:c r="G36" s="305" t="str">
        <x:v>The activation gate is true and the entity cannot evidence complete, accurate, authorised and timely performance of: Determine materiality and disclose listed events or information to the stock exchange.</x:v>
      </x:c>
      <x:c r="H36" s="305" t="str">
        <x:v>Medium-High</x:v>
      </x:c>
      <x:c r="I3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36" s="305" t="str">
        <x:v>Confirmed exception template: Listed entity did not demonstrate complete and timely compliance with CAP-LAW053 Reg. 30 — Determine materiality and disclose listed events or information to the stock exchange. State the population, dates, evidence tested, exact exception and legal/operational impact; do not allege non-compliance until evidence and management response are evaluated.</x:v>
      </x:c>
      <x:c r="K36" s="305" t="str">
        <x:v>Record factual cause, control/design cause, responsible process, duration, affected population and whether the issue is isolated, recurring or systemic.</x:v>
      </x:c>
      <x:c r="L36" s="305" t="str">
        <x:v>Contain the exception, complete any lawful cure/corrective disclosure, repair the control, assign ownership, update the calendar or system rule, and preserve evidence. Remediation must address: Operate event escalation, materiality decision, filing and update workflow.</x:v>
      </x:c>
      <x:c r="M36" s="305" t="str">
        <x:v>Prompt risk-based action date; statutory or investor-impact deadline takes precedence</x:v>
      </x:c>
      <x:c r="N36" s="305" t="str">
        <x:v>Process owner and Company Secretary/Compliance Officer; escalate to Board/committee or regulator when the governing rule requires</x:v>
      </x:c>
      <x:c r="O36" s="305" t="str">
        <x:v>Approved remediation evidence, corrected filing/action where permitted, updated control artefact, complete affected-population validation and management/committee closure approval.</x:v>
      </x:c>
      <x:c r="P36" s="305" t="str">
        <x:v>Reperform the failed step on the corrected item and test subsequent occurrences or the full affected population until sustained operation is demonstrated.</x:v>
      </x:c>
      <x:c r="Q36" s="305" t="str">
        <x:v>https://www.sebi.gov.in/legal/regulations/jul-2026/securities-and-exchange-board-of-india-listing-obligations-and-disclosure-requirements-regulations-2015-last-amended-on-july-14-2026-_102974.html</x:v>
      </x:c>
      <x:c r="R36" s="305" t="str">
        <x:f>IF(COUNTIF('P3 Audit Procedures'!$A$5:$A$176,B36)=1,"YES","NO")</x:f>
        <x:v>YES</x:v>
      </x:c>
      <x:c r="S36" s="305" t="str">
        <x:f>IF(COUNTIF($A$5:$A$176,A36)&gt;1,"DUPLICATE","")</x:f>
      </x:c>
      <x:c r="T36" s="305" t="str">
        <x:v>DESIGNED — NOT RAISED</x:v>
      </x:c>
    </x:row>
    <x:row r="37" ht="50" customHeight="1">
      <x:c r="A37" s="305" t="str">
        <x:v>CAP-LAW053|Reg. 30A|AP01|OBS01</x:v>
      </x:c>
      <x:c r="B37" s="305" t="str">
        <x:v>CAP-LAW053|Reg. 30A|AP01</x:v>
      </x:c>
      <x:c r="C37" s="305" t="str">
        <x:v>CAP-LAW053|Reg. 30A</x:v>
      </x:c>
      <x:c r="D37" s="305" t="str">
        <x:v>CAP-LAW053</x:v>
      </x:c>
      <x:c r="E37" s="305" t="str">
        <x:v>Reg. 30A</x:v>
      </x:c>
      <x:c r="F37" s="305" t="str">
        <x:v>Governance design or operating failure</x:v>
      </x:c>
      <x:c r="G37" s="305" t="str">
        <x:v>The activation gate is true and the entity cannot evidence complete, accurate, authorised and timely performance of: Disclose covered agreements binding the listed entity and meet the associated governance requirements.</x:v>
      </x:c>
      <x:c r="H37" s="305" t="str">
        <x:v>Medium-High</x:v>
      </x:c>
      <x:c r="I3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37" s="305" t="str">
        <x:v>Confirmed exception template: Listed entity / covered parties did not demonstrate complete and timely compliance with CAP-LAW053 Reg. 30A — Disclose covered agreements binding the listed entity and meet the associated governance requirements. State the population, dates, evidence tested, exact exception and legal/operational impact; do not allege non-compliance until evidence and management response are evaluated.</x:v>
      </x:c>
      <x:c r="K37" s="305" t="str">
        <x:v>Record factual cause, control/design cause, responsible process, duration, affected population and whether the issue is isolated, recurring or systemic.</x:v>
      </x:c>
      <x:c r="L37" s="305" t="str">
        <x:v>Contain the exception, complete any lawful cure/corrective disclosure, repair the control, assign ownership, update the calendar or system rule, and preserve evidence. Remediation must address: Maintain agreement inventory and complete required disclosure/action.</x:v>
      </x:c>
      <x:c r="M37" s="305" t="str">
        <x:v>Prompt risk-based action date; statutory or investor-impact deadline takes precedence</x:v>
      </x:c>
      <x:c r="N37" s="305" t="str">
        <x:v>Company Secretary, relevant committee chair and Board</x:v>
      </x:c>
      <x:c r="O37" s="305" t="str">
        <x:v>Approved remediation evidence, corrected filing/action where permitted, updated control artefact, complete affected-population validation and management/committee closure approval.</x:v>
      </x:c>
      <x:c r="P37" s="305" t="str">
        <x:v>Reperform the failed step on the corrected item and test subsequent occurrences or the full affected population until sustained operation is demonstrated.</x:v>
      </x:c>
      <x:c r="Q37" s="305" t="str">
        <x:v>https://www.sebi.gov.in/legal/regulations/jul-2026/securities-and-exchange-board-of-india-listing-obligations-and-disclosure-requirements-regulations-2015-last-amended-on-july-14-2026-_102974.html</x:v>
      </x:c>
      <x:c r="R37" s="305" t="str">
        <x:f>IF(COUNTIF('P3 Audit Procedures'!$A$5:$A$176,B37)=1,"YES","NO")</x:f>
        <x:v>YES</x:v>
      </x:c>
      <x:c r="S37" s="305" t="str">
        <x:f>IF(COUNTIF($A$5:$A$176,A37)&gt;1,"DUPLICATE","")</x:f>
      </x:c>
      <x:c r="T37" s="305" t="str">
        <x:v>DESIGNED — NOT RAISED</x:v>
      </x:c>
    </x:row>
    <x:row r="38" ht="50" customHeight="1">
      <x:c r="A38" s="305" t="str">
        <x:v>CAP-LAW053|Reg. 31|AP01|OBS01</x:v>
      </x:c>
      <x:c r="B38" s="305" t="str">
        <x:v>CAP-LAW053|Reg. 31|AP01</x:v>
      </x:c>
      <x:c r="C38" s="305" t="str">
        <x:v>CAP-LAW053|Reg. 31</x:v>
      </x:c>
      <x:c r="D38" s="305" t="str">
        <x:v>CAP-LAW053</x:v>
      </x:c>
      <x:c r="E38" s="305" t="str">
        <x:v>Reg. 31</x:v>
      </x:c>
      <x:c r="F38" s="305" t="str">
        <x:v>Record preservation or retrieval failure</x:v>
      </x:c>
      <x:c r="G38" s="305" t="str">
        <x:v>The activation gate is true and the entity cannot evidence complete, accurate, authorised and timely performance of: File the shareholding pattern in the prescribed form.</x:v>
      </x:c>
      <x:c r="H38" s="305" t="str">
        <x:v>Medium</x:v>
      </x:c>
      <x:c r="I3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38" s="305" t="str">
        <x:v>Confirmed exception template: Listed entity did not demonstrate complete and timely compliance with CAP-LAW053 Reg. 31 — File the shareholding pattern in the prescribed form. State the population, dates, evidence tested, exact exception and legal/operational impact; do not allege non-compliance until evidence and management response are evaluated.</x:v>
      </x:c>
      <x:c r="K38" s="305" t="str">
        <x:v>Record factual cause, control/design cause, responsible process, duration, affected population and whether the issue is isolated, recurring or systemic.</x:v>
      </x:c>
      <x:c r="L38" s="305" t="str">
        <x:v>Contain the exception, complete any lawful cure/corrective disclosure, repair the control, assign ownership, update the calendar or system rule, and preserve evidence. Remediation must address: Reconcile depository, RTA and corporate records and file the pattern.</x:v>
      </x:c>
      <x:c r="M38" s="305" t="str">
        <x:v>Prompt risk-based action date; statutory or investor-impact deadline takes precedence</x:v>
      </x:c>
      <x:c r="N38" s="305" t="str">
        <x:v>Process owner and Company Secretary/Compliance Officer; escalate to Board/committee or regulator when the governing rule requires</x:v>
      </x:c>
      <x:c r="O38" s="305" t="str">
        <x:v>Approved remediation evidence, corrected filing/action where permitted, updated control artefact, complete affected-population validation and management/committee closure approval.</x:v>
      </x:c>
      <x:c r="P38" s="305" t="str">
        <x:v>Reperform the failed step on the corrected item and test subsequent occurrences or the full affected population until sustained operation is demonstrated.</x:v>
      </x:c>
      <x:c r="Q38" s="305" t="str">
        <x:v>https://www.sebi.gov.in/legal/regulations/jul-2026/securities-and-exchange-board-of-india-listing-obligations-and-disclosure-requirements-regulations-2015-last-amended-on-july-14-2026-_102974.html</x:v>
      </x:c>
      <x:c r="R38" s="305" t="str">
        <x:f>IF(COUNTIF('P3 Audit Procedures'!$A$5:$A$176,B38)=1,"YES","NO")</x:f>
        <x:v>YES</x:v>
      </x:c>
      <x:c r="S38" s="305" t="str">
        <x:f>IF(COUNTIF($A$5:$A$176,A38)&gt;1,"DUPLICATE","")</x:f>
      </x:c>
      <x:c r="T38" s="305" t="str">
        <x:v>DESIGNED — NOT RAISED</x:v>
      </x:c>
    </x:row>
    <x:row r="39" ht="50" customHeight="1">
      <x:c r="A39" s="305" t="str">
        <x:v>CAP-LAW053|Reg. 31A|AP01|OBS01</x:v>
      </x:c>
      <x:c r="B39" s="305" t="str">
        <x:v>CAP-LAW053|Reg. 31A|AP01</x:v>
      </x:c>
      <x:c r="C39" s="305" t="str">
        <x:v>CAP-LAW053|Reg. 31A</x:v>
      </x:c>
      <x:c r="D39" s="305" t="str">
        <x:v>CAP-LAW053</x:v>
      </x:c>
      <x:c r="E39" s="305" t="str">
        <x:v>Reg. 31A</x:v>
      </x:c>
      <x:c r="F39" s="305" t="str">
        <x:v>Disclosure or statutory filing failure</x:v>
      </x:c>
      <x:c r="G39" s="305" t="str">
        <x:v>The activation gate is true and the entity cannot evidence complete, accurate, authorised and timely performance of: Follow the prescribed conditions and process for promoter/public reclassification.</x:v>
      </x:c>
      <x:c r="H39" s="305" t="str">
        <x:v>Medium</x:v>
      </x:c>
      <x:c r="I3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39" s="305" t="str">
        <x:v>Confirmed exception template: Listed entity did not demonstrate complete and timely compliance with CAP-LAW053 Reg. 31A — Follow the prescribed conditions and process for promoter/public reclassification. State the population, dates, evidence tested, exact exception and legal/operational impact; do not allege non-compliance until evidence and management response are evaluated.</x:v>
      </x:c>
      <x:c r="K39" s="305" t="str">
        <x:v>Record factual cause, control/design cause, responsible process, duration, affected population and whether the issue is isolated, recurring or systemic.</x:v>
      </x:c>
      <x:c r="L39" s="305" t="str">
        <x:v>Contain the exception, complete any lawful cure/corrective disclosure, repair the control, assign ownership, update the calendar or system rule, and preserve evidence. Remediation must address: Validate eligibility and complete the regulated reclassification process.</x:v>
      </x:c>
      <x:c r="M39" s="305" t="str">
        <x:v>Prompt risk-based action date; statutory or investor-impact deadline takes precedence</x:v>
      </x:c>
      <x:c r="N39" s="305" t="str">
        <x:v>Process owner and Company Secretary/Compliance Officer; escalate to Board/committee or regulator when the governing rule requires</x:v>
      </x:c>
      <x:c r="O39" s="305" t="str">
        <x:v>Approved remediation evidence, corrected filing/action where permitted, updated control artefact, complete affected-population validation and management/committee closure approval.</x:v>
      </x:c>
      <x:c r="P39" s="305" t="str">
        <x:v>Reperform the failed step on the corrected item and test subsequent occurrences or the full affected population until sustained operation is demonstrated.</x:v>
      </x:c>
      <x:c r="Q39" s="305" t="str">
        <x:v>https://www.sebi.gov.in/legal/regulations/jul-2026/securities-and-exchange-board-of-india-listing-obligations-and-disclosure-requirements-regulations-2015-last-amended-on-july-14-2026-_102974.html</x:v>
      </x:c>
      <x:c r="R39" s="305" t="str">
        <x:f>IF(COUNTIF('P3 Audit Procedures'!$A$5:$A$176,B39)=1,"YES","NO")</x:f>
        <x:v>YES</x:v>
      </x:c>
      <x:c r="S39" s="305" t="str">
        <x:f>IF(COUNTIF($A$5:$A$176,A39)&gt;1,"DUPLICATE","")</x:f>
      </x:c>
      <x:c r="T39" s="305" t="str">
        <x:v>DESIGNED — NOT RAISED</x:v>
      </x:c>
    </x:row>
    <x:row r="40" ht="50" customHeight="1">
      <x:c r="A40" s="305" t="str">
        <x:v>CAP-LAW053|Reg. 32|AP01|OBS01</x:v>
      </x:c>
      <x:c r="B40" s="305" t="str">
        <x:v>CAP-LAW053|Reg. 32|AP01</x:v>
      </x:c>
      <x:c r="C40" s="305" t="str">
        <x:v>CAP-LAW053|Reg. 32</x:v>
      </x:c>
      <x:c r="D40" s="305" t="str">
        <x:v>CAP-LAW053</x:v>
      </x:c>
      <x:c r="E40" s="305" t="str">
        <x:v>Reg. 32</x:v>
      </x:c>
      <x:c r="F40" s="305" t="str">
        <x:v>Reporting completeness, accuracy or timeliness failure</x:v>
      </x:c>
      <x:c r="G40" s="305" t="str">
        <x:v>The activation gate is true and the entity cannot evidence complete, accurate, authorised and timely performance of: File statements of deviation or variation in use of issue proceeds and obtain the prescribed review.</x:v>
      </x:c>
      <x:c r="H40" s="305" t="str">
        <x:v>Medium</x:v>
      </x:c>
      <x:c r="I4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40" s="305" t="str">
        <x:v>Confirmed exception template: Listed entity / audit committee did not demonstrate complete and timely compliance with CAP-LAW053 Reg. 32 — File statements of deviation or variation in use of issue proceeds and obtain the prescribed review. State the population, dates, evidence tested, exact exception and legal/operational impact; do not allege non-compliance until evidence and management response are evaluated.</x:v>
      </x:c>
      <x:c r="K40" s="305" t="str">
        <x:v>Record factual cause, control/design cause, responsible process, duration, affected population and whether the issue is isolated, recurring or systemic.</x:v>
      </x:c>
      <x:c r="L40" s="305" t="str">
        <x:v>Contain the exception, complete any lawful cure/corrective disclosure, repair the control, assign ownership, update the calendar or system rule, and preserve evidence. Remediation must address: Reconcile proceeds, obtain review and file the statement.</x:v>
      </x:c>
      <x:c r="M40" s="305" t="str">
        <x:v>Prompt risk-based action date; statutory or investor-impact deadline takes precedence</x:v>
      </x:c>
      <x:c r="N40" s="305" t="str">
        <x:v>CFO, Company Secretary, Audit Committee/Board and exchange/regulator as applicable</x:v>
      </x:c>
      <x:c r="O40" s="305" t="str">
        <x:v>Approved remediation evidence, corrected filing/action where permitted, updated control artefact, complete affected-population validation and management/committee closure approval.</x:v>
      </x:c>
      <x:c r="P40" s="305" t="str">
        <x:v>Reperform the failed step on the corrected item and test subsequent occurrences or the full affected population until sustained operation is demonstrated.</x:v>
      </x:c>
      <x:c r="Q40" s="305" t="str">
        <x:v>https://www.sebi.gov.in/legal/regulations/jul-2026/securities-and-exchange-board-of-india-listing-obligations-and-disclosure-requirements-regulations-2015-last-amended-on-july-14-2026-_102974.html</x:v>
      </x:c>
      <x:c r="R40" s="305" t="str">
        <x:f>IF(COUNTIF('P3 Audit Procedures'!$A$5:$A$176,B40)=1,"YES","NO")</x:f>
        <x:v>YES</x:v>
      </x:c>
      <x:c r="S40" s="305" t="str">
        <x:f>IF(COUNTIF($A$5:$A$176,A40)&gt;1,"DUPLICATE","")</x:f>
      </x:c>
      <x:c r="T40" s="305" t="str">
        <x:v>DESIGNED — NOT RAISED</x:v>
      </x:c>
    </x:row>
    <x:row r="41" ht="50" customHeight="1">
      <x:c r="A41" s="305" t="str">
        <x:v>CAP-LAW053|Reg. 33|AP01|OBS01</x:v>
      </x:c>
      <x:c r="B41" s="305" t="str">
        <x:v>CAP-LAW053|Reg. 33|AP01</x:v>
      </x:c>
      <x:c r="C41" s="305" t="str">
        <x:v>CAP-LAW053|Reg. 33</x:v>
      </x:c>
      <x:c r="D41" s="305" t="str">
        <x:v>CAP-LAW053</x:v>
      </x:c>
      <x:c r="E41" s="305" t="str">
        <x:v>Reg. 33</x:v>
      </x:c>
      <x:c r="F41" s="305" t="str">
        <x:v>Reporting completeness, accuracy or timeliness failure</x:v>
      </x:c>
      <x:c r="G41" s="305" t="str">
        <x:v>The activation gate is true and the entity cannot evidence complete, accurate, authorised and timely performance of: Prepare, approve, audit/review and file financial results in accordance with the prescribed standards and timelines.</x:v>
      </x:c>
      <x:c r="H41" s="305" t="str">
        <x:v>High</x:v>
      </x:c>
      <x:c r="I4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41" s="305" t="str">
        <x:v>Confirmed exception template: Listed entity / board / auditors did not demonstrate complete and timely compliance with CAP-LAW053 Reg. 33 — Prepare, approve, audit/review and file financial results in accordance with the prescribed standards and timelines. State the population, dates, evidence tested, exact exception and legal/operational impact; do not allege non-compliance until evidence and management response are evaluated.</x:v>
      </x:c>
      <x:c r="K41" s="305" t="str">
        <x:v>Record factual cause, control/design cause, responsible process, duration, affected population and whether the issue is isolated, recurring or systemic.</x:v>
      </x:c>
      <x:c r="L41" s="305" t="str">
        <x:v>Contain the exception, complete any lawful cure/corrective disclosure, repair the control, assign ownership, update the calendar or system rule, and preserve evidence. Remediation must address: Run close, board approval, auditor report and exchange filing controls.</x:v>
      </x:c>
      <x:c r="M41" s="305" t="str">
        <x:v>Immediate containment; statutory/corrective deadline controls; management-approved remediation date</x:v>
      </x:c>
      <x:c r="N41" s="305" t="str">
        <x:v>CFO, Company Secretary, Audit Committee/Board and exchange/regulator as applicable</x:v>
      </x:c>
      <x:c r="O41" s="305" t="str">
        <x:v>Approved remediation evidence, corrected filing/action where permitted, updated control artefact, complete affected-population validation and management/committee closure approval.</x:v>
      </x:c>
      <x:c r="P41" s="305" t="str">
        <x:v>Reperform the failed step on the corrected item and test subsequent occurrences or the full affected population until sustained operation is demonstrated.</x:v>
      </x:c>
      <x:c r="Q41" s="305" t="str">
        <x:v>https://www.sebi.gov.in/legal/regulations/jul-2026/securities-and-exchange-board-of-india-listing-obligations-and-disclosure-requirements-regulations-2015-last-amended-on-july-14-2026-_102974.html</x:v>
      </x:c>
      <x:c r="R41" s="305" t="str">
        <x:f>IF(COUNTIF('P3 Audit Procedures'!$A$5:$A$176,B41)=1,"YES","NO")</x:f>
        <x:v>YES</x:v>
      </x:c>
      <x:c r="S41" s="305" t="str">
        <x:f>IF(COUNTIF($A$5:$A$176,A41)&gt;1,"DUPLICATE","")</x:f>
      </x:c>
      <x:c r="T41" s="305" t="str">
        <x:v>DESIGNED — NOT RAISED</x:v>
      </x:c>
    </x:row>
    <x:row r="42" ht="50" customHeight="1">
      <x:c r="A42" s="305" t="str">
        <x:v>CAP-LAW053|Reg. 34|AP01|OBS01</x:v>
      </x:c>
      <x:c r="B42" s="305" t="str">
        <x:v>CAP-LAW053|Reg. 34|AP01</x:v>
      </x:c>
      <x:c r="C42" s="305" t="str">
        <x:v>CAP-LAW053|Reg. 34</x:v>
      </x:c>
      <x:c r="D42" s="305" t="str">
        <x:v>CAP-LAW053</x:v>
      </x:c>
      <x:c r="E42" s="305" t="str">
        <x:v>Reg. 34</x:v>
      </x:c>
      <x:c r="F42" s="305" t="str">
        <x:v>Reporting completeness, accuracy or timeliness failure</x:v>
      </x:c>
      <x:c r="G42" s="305" t="str">
        <x:v>The activation gate is true and the entity cannot evidence complete, accurate, authorised and timely performance of: Submit and publish the annual report with the prescribed contents.</x:v>
      </x:c>
      <x:c r="H42" s="305" t="str">
        <x:v>Medium</x:v>
      </x:c>
      <x:c r="I4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42" s="305" t="str">
        <x:v>Confirmed exception template: Listed entity did not demonstrate complete and timely compliance with CAP-LAW053 Reg. 34 — Submit and publish the annual report with the prescribed contents. State the population, dates, evidence tested, exact exception and legal/operational impact; do not allege non-compliance until evidence and management response are evaluated.</x:v>
      </x:c>
      <x:c r="K42" s="305" t="str">
        <x:v>Record factual cause, control/design cause, responsible process, duration, affected population and whether the issue is isolated, recurring or systemic.</x:v>
      </x:c>
      <x:c r="L42" s="305" t="str">
        <x:v>Contain the exception, complete any lawful cure/corrective disclosure, repair the control, assign ownership, update the calendar or system rule, and preserve evidence. Remediation must address: Assemble required reports, dispatch/publish and file the annual report.</x:v>
      </x:c>
      <x:c r="M42" s="305" t="str">
        <x:v>Prompt risk-based action date; statutory or investor-impact deadline takes precedence</x:v>
      </x:c>
      <x:c r="N42" s="305" t="str">
        <x:v>CFO, Company Secretary, Audit Committee/Board and exchange/regulator as applicable</x:v>
      </x:c>
      <x:c r="O42" s="305" t="str">
        <x:v>Approved remediation evidence, corrected filing/action where permitted, updated control artefact, complete affected-population validation and management/committee closure approval.</x:v>
      </x:c>
      <x:c r="P42" s="305" t="str">
        <x:v>Reperform the failed step on the corrected item and test subsequent occurrences or the full affected population until sustained operation is demonstrated.</x:v>
      </x:c>
      <x:c r="Q42" s="305" t="str">
        <x:v>https://www.sebi.gov.in/legal/regulations/jul-2026/securities-and-exchange-board-of-india-listing-obligations-and-disclosure-requirements-regulations-2015-last-amended-on-july-14-2026-_102974.html</x:v>
      </x:c>
      <x:c r="R42" s="305" t="str">
        <x:f>IF(COUNTIF('P3 Audit Procedures'!$A$5:$A$176,B42)=1,"YES","NO")</x:f>
        <x:v>YES</x:v>
      </x:c>
      <x:c r="S42" s="305" t="str">
        <x:f>IF(COUNTIF($A$5:$A$176,A42)&gt;1,"DUPLICATE","")</x:f>
      </x:c>
      <x:c r="T42" s="305" t="str">
        <x:v>DESIGNED — NOT RAISED</x:v>
      </x:c>
    </x:row>
    <x:row r="43" ht="50" customHeight="1">
      <x:c r="A43" s="305" t="str">
        <x:v>CAP-LAW053|Reg. 36|AP01|OBS01</x:v>
      </x:c>
      <x:c r="B43" s="305" t="str">
        <x:v>CAP-LAW053|Reg. 36|AP01</x:v>
      </x:c>
      <x:c r="C43" s="305" t="str">
        <x:v>CAP-LAW053|Reg. 36</x:v>
      </x:c>
      <x:c r="D43" s="305" t="str">
        <x:v>CAP-LAW053</x:v>
      </x:c>
      <x:c r="E43" s="305" t="str">
        <x:v>Reg. 36</x:v>
      </x:c>
      <x:c r="F43" s="305" t="str">
        <x:v>Reporting completeness, accuracy or timeliness failure</x:v>
      </x:c>
      <x:c r="G43" s="305" t="str">
        <x:v>The activation gate is true and the entity cannot evidence complete, accurate, authorised and timely performance of: Send the annual report and other specified documents/information to holders within the applicable period.</x:v>
      </x:c>
      <x:c r="H43" s="305" t="str">
        <x:v>Medium</x:v>
      </x:c>
      <x:c r="I4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43" s="305" t="str">
        <x:v>Confirmed exception template: Listed entity did not demonstrate complete and timely compliance with CAP-LAW053 Reg. 36 — Send the annual report and other specified documents/information to holders within the applicable period. State the population, dates, evidence tested, exact exception and legal/operational impact; do not allege non-compliance until evidence and management response are evaluated.</x:v>
      </x:c>
      <x:c r="K43" s="305" t="str">
        <x:v>Record factual cause, control/design cause, responsible process, duration, affected population and whether the issue is isolated, recurring or systemic.</x:v>
      </x:c>
      <x:c r="L43" s="305" t="str">
        <x:v>Contain the exception, complete any lawful cure/corrective disclosure, repair the control, assign ownership, update the calendar or system rule, and preserve evidence. Remediation must address: Complete dispatch and retain delivery evidence.</x:v>
      </x:c>
      <x:c r="M43" s="305" t="str">
        <x:v>Prompt risk-based action date; statutory or investor-impact deadline takes precedence</x:v>
      </x:c>
      <x:c r="N43" s="305" t="str">
        <x:v>CFO, Company Secretary, Audit Committee/Board and exchange/regulator as applicable</x:v>
      </x:c>
      <x:c r="O43" s="305" t="str">
        <x:v>Approved remediation evidence, corrected filing/action where permitted, updated control artefact, complete affected-population validation and management/committee closure approval.</x:v>
      </x:c>
      <x:c r="P43" s="305" t="str">
        <x:v>Reperform the failed step on the corrected item and test subsequent occurrences or the full affected population until sustained operation is demonstrated.</x:v>
      </x:c>
      <x:c r="Q43" s="305" t="str">
        <x:v>https://www.sebi.gov.in/legal/regulations/jul-2026/securities-and-exchange-board-of-india-listing-obligations-and-disclosure-requirements-regulations-2015-last-amended-on-july-14-2026-_102974.html</x:v>
      </x:c>
      <x:c r="R43" s="305" t="str">
        <x:f>IF(COUNTIF('P3 Audit Procedures'!$A$5:$A$176,B43)=1,"YES","NO")</x:f>
        <x:v>YES</x:v>
      </x:c>
      <x:c r="S43" s="305" t="str">
        <x:f>IF(COUNTIF($A$5:$A$176,A43)&gt;1,"DUPLICATE","")</x:f>
      </x:c>
      <x:c r="T43" s="305" t="str">
        <x:v>DESIGNED — NOT RAISED</x:v>
      </x:c>
    </x:row>
    <x:row r="44" ht="50" customHeight="1">
      <x:c r="A44" s="305" t="str">
        <x:v>CAP-LAW053|Reg. 37|AP01|OBS01</x:v>
      </x:c>
      <x:c r="B44" s="305" t="str">
        <x:v>CAP-LAW053|Reg. 37|AP01</x:v>
      </x:c>
      <x:c r="C44" s="305" t="str">
        <x:v>CAP-LAW053|Reg. 37</x:v>
      </x:c>
      <x:c r="D44" s="305" t="str">
        <x:v>CAP-LAW053</x:v>
      </x:c>
      <x:c r="E44" s="305" t="str">
        <x:v>Reg. 37</x:v>
      </x:c>
      <x:c r="F44" s="305" t="str">
        <x:v>Disclosure or statutory filing failure</x:v>
      </x:c>
      <x:c r="G44" s="305" t="str">
        <x:v>The activation gate is true and the entity cannot evidence complete, accurate, authorised and timely performance of: Obtain the stock exchange no-objection/observation process for a scheme of arrangement before filing it with the tribunal.</x:v>
      </x:c>
      <x:c r="H44" s="305" t="str">
        <x:v>Medium-High</x:v>
      </x:c>
      <x:c r="I4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44" s="305" t="str">
        <x:v>Confirmed exception template: Listed entity did not demonstrate complete and timely compliance with CAP-LAW053 Reg. 37 — Obtain the stock exchange no-objection/observation process for a scheme of arrangement before filing it with the tribunal. State the population, dates, evidence tested, exact exception and legal/operational impact; do not allege non-compliance until evidence and management response are evaluated.</x:v>
      </x:c>
      <x:c r="K44" s="305" t="str">
        <x:v>Record factual cause, control/design cause, responsible process, duration, affected population and whether the issue is isolated, recurring or systemic.</x:v>
      </x:c>
      <x:c r="L44" s="305" t="str">
        <x:v>Contain the exception, complete any lawful cure/corrective disclosure, repair the control, assign ownership, update the calendar or system rule, and preserve evidence. Remediation must address: Complete exchange filing and obtain the required letter.</x:v>
      </x:c>
      <x:c r="M44" s="305" t="str">
        <x:v>Prompt risk-based action date; statutory or investor-impact deadline takes precedence</x:v>
      </x:c>
      <x:c r="N44" s="305" t="str">
        <x:v>Process owner and Company Secretary/Compliance Officer; escalate to Board/committee or regulator when the governing rule requires</x:v>
      </x:c>
      <x:c r="O44" s="305" t="str">
        <x:v>Approved remediation evidence, corrected filing/action where permitted, updated control artefact, complete affected-population validation and management/committee closure approval.</x:v>
      </x:c>
      <x:c r="P44" s="305" t="str">
        <x:v>Reperform the failed step on the corrected item and test subsequent occurrences or the full affected population until sustained operation is demonstrated.</x:v>
      </x:c>
      <x:c r="Q44" s="305" t="str">
        <x:v>https://www.sebi.gov.in/legal/regulations/jul-2026/securities-and-exchange-board-of-india-listing-obligations-and-disclosure-requirements-regulations-2015-last-amended-on-july-14-2026-_102974.html</x:v>
      </x:c>
      <x:c r="R44" s="305" t="str">
        <x:f>IF(COUNTIF('P3 Audit Procedures'!$A$5:$A$176,B44)=1,"YES","NO")</x:f>
        <x:v>YES</x:v>
      </x:c>
      <x:c r="S44" s="305" t="str">
        <x:f>IF(COUNTIF($A$5:$A$176,A44)&gt;1,"DUPLICATE","")</x:f>
      </x:c>
      <x:c r="T44" s="305" t="str">
        <x:v>DESIGNED — NOT RAISED</x:v>
      </x:c>
    </x:row>
    <x:row r="45" ht="50" customHeight="1">
      <x:c r="A45" s="305" t="str">
        <x:v>CAP-LAW053|Reg. 38|AP01|OBS01</x:v>
      </x:c>
      <x:c r="B45" s="305" t="str">
        <x:v>CAP-LAW053|Reg. 38|AP01</x:v>
      </x:c>
      <x:c r="C45" s="305" t="str">
        <x:v>CAP-LAW053|Reg. 38</x:v>
      </x:c>
      <x:c r="D45" s="305" t="str">
        <x:v>CAP-LAW053</x:v>
      </x:c>
      <x:c r="E45" s="305" t="str">
        <x:v>Reg. 38</x:v>
      </x:c>
      <x:c r="F45" s="305" t="str">
        <x:v>Disclosure or statutory filing failure</x:v>
      </x:c>
      <x:c r="G45" s="305" t="str">
        <x:v>The activation gate is true and the entity cannot evidence complete, accurate, authorised and timely performance of: Comply with minimum public shareholding requirements.</x:v>
      </x:c>
      <x:c r="H45" s="305" t="str">
        <x:v>Medium-High</x:v>
      </x:c>
      <x:c r="I4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45" s="305" t="str">
        <x:v>Confirmed exception template: Listed entity did not demonstrate complete and timely compliance with CAP-LAW053 Reg. 38 — Comply with minimum public shareholding requirements. State the population, dates, evidence tested, exact exception and legal/operational impact; do not allege non-compliance until evidence and management response are evaluated.</x:v>
      </x:c>
      <x:c r="K45" s="305" t="str">
        <x:v>Record factual cause, control/design cause, responsible process, duration, affected population and whether the issue is isolated, recurring or systemic.</x:v>
      </x:c>
      <x:c r="L45" s="305" t="str">
        <x:v>Contain the exception, complete any lawful cure/corrective disclosure, repair the control, assign ownership, update the calendar or system rule, and preserve evidence. Remediation must address: Monitor MPS and document any restoration plan.</x:v>
      </x:c>
      <x:c r="M45" s="305" t="str">
        <x:v>Prompt risk-based action date; statutory or investor-impact deadline takes precedence</x:v>
      </x:c>
      <x:c r="N45" s="305" t="str">
        <x:v>Process owner and Company Secretary/Compliance Officer; escalate to Board/committee or regulator when the governing rule requires</x:v>
      </x:c>
      <x:c r="O45" s="305" t="str">
        <x:v>Approved remediation evidence, corrected filing/action where permitted, updated control artefact, complete affected-population validation and management/committee closure approval.</x:v>
      </x:c>
      <x:c r="P45" s="305" t="str">
        <x:v>Reperform the failed step on the corrected item and test subsequent occurrences or the full affected population until sustained operation is demonstrated.</x:v>
      </x:c>
      <x:c r="Q45" s="305" t="str">
        <x:v>https://www.sebi.gov.in/legal/regulations/jul-2026/securities-and-exchange-board-of-india-listing-obligations-and-disclosure-requirements-regulations-2015-last-amended-on-july-14-2026-_102974.html</x:v>
      </x:c>
      <x:c r="R45" s="305" t="str">
        <x:f>IF(COUNTIF('P3 Audit Procedures'!$A$5:$A$176,B45)=1,"YES","NO")</x:f>
        <x:v>YES</x:v>
      </x:c>
      <x:c r="S45" s="305" t="str">
        <x:f>IF(COUNTIF($A$5:$A$176,A45)&gt;1,"DUPLICATE","")</x:f>
      </x:c>
      <x:c r="T45" s="305" t="str">
        <x:v>DESIGNED — NOT RAISED</x:v>
      </x:c>
    </x:row>
    <x:row r="46" ht="50" customHeight="1">
      <x:c r="A46" s="305" t="str">
        <x:v>CAP-LAW053|Reg. 39|AP01|OBS01</x:v>
      </x:c>
      <x:c r="B46" s="305" t="str">
        <x:v>CAP-LAW053|Reg. 39|AP01</x:v>
      </x:c>
      <x:c r="C46" s="305" t="str">
        <x:v>CAP-LAW053|Reg. 39</x:v>
      </x:c>
      <x:c r="D46" s="305" t="str">
        <x:v>CAP-LAW053</x:v>
      </x:c>
      <x:c r="E46" s="305" t="str">
        <x:v>Reg. 39</x:v>
      </x:c>
      <x:c r="F46" s="305" t="str">
        <x:v>Investor-service process or SLA failure</x:v>
      </x:c>
      <x:c r="G46" s="305" t="str">
        <x:v>The activation gate is true and the entity cannot evidence complete, accurate, authorised and timely performance of: Process loss-of-certificate and issuance/credit events in the prescribed manner.</x:v>
      </x:c>
      <x:c r="H46" s="305" t="str">
        <x:v>Medium-High</x:v>
      </x:c>
      <x:c r="I4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46" s="305" t="str">
        <x:v>Confirmed exception template: Listed entity / RTA did not demonstrate complete and timely compliance with CAP-LAW053 Reg. 39 — Process loss-of-certificate and issuance/credit events in the prescribed manner. State the population, dates, evidence tested, exact exception and legal/operational impact; do not allege non-compliance until evidence and management response are evaluated.</x:v>
      </x:c>
      <x:c r="K46" s="305" t="str">
        <x:v>Record factual cause, control/design cause, responsible process, duration, affected population and whether the issue is isolated, recurring or systemic.</x:v>
      </x:c>
      <x:c r="L46" s="305" t="str">
        <x:v>Contain the exception, complete any lawful cure/corrective disclosure, repair the control, assign ownership, update the calendar or system rule, and preserve evidence. Remediation must address: Verify request, disclose as required and complete issuance/credit workflow.</x:v>
      </x:c>
      <x:c r="M46" s="305" t="str">
        <x:v>Prompt risk-based action date; statutory or investor-impact deadline takes precedence</x:v>
      </x:c>
      <x:c r="N46" s="305" t="str">
        <x:v>Process owner and Company Secretary/Compliance Officer; escalate to Board/committee or regulator when the governing rule requires</x:v>
      </x:c>
      <x:c r="O46" s="305" t="str">
        <x:v>Approved remediation evidence, corrected filing/action where permitted, updated control artefact, complete affected-population validation and management/committee closure approval.</x:v>
      </x:c>
      <x:c r="P46" s="305" t="str">
        <x:v>Reperform the failed step on the corrected item and test subsequent occurrences or the full affected population until sustained operation is demonstrated.</x:v>
      </x:c>
      <x:c r="Q46" s="305" t="str">
        <x:v>https://www.sebi.gov.in/legal/regulations/jul-2026/securities-and-exchange-board-of-india-listing-obligations-and-disclosure-requirements-regulations-2015-last-amended-on-july-14-2026-_102974.html</x:v>
      </x:c>
      <x:c r="R46" s="305" t="str">
        <x:f>IF(COUNTIF('P3 Audit Procedures'!$A$5:$A$176,B46)=1,"YES","NO")</x:f>
        <x:v>YES</x:v>
      </x:c>
      <x:c r="S46" s="305" t="str">
        <x:f>IF(COUNTIF($A$5:$A$176,A46)&gt;1,"DUPLICATE","")</x:f>
      </x:c>
      <x:c r="T46" s="305" t="str">
        <x:v>DESIGNED — NOT RAISED</x:v>
      </x:c>
    </x:row>
    <x:row r="47" ht="50" customHeight="1">
      <x:c r="A47" s="305" t="str">
        <x:v>CAP-LAW053|Reg. 40|AP01|OBS01</x:v>
      </x:c>
      <x:c r="B47" s="305" t="str">
        <x:v>CAP-LAW053|Reg. 40|AP01</x:v>
      </x:c>
      <x:c r="C47" s="305" t="str">
        <x:v>CAP-LAW053|Reg. 40</x:v>
      </x:c>
      <x:c r="D47" s="305" t="str">
        <x:v>CAP-LAW053</x:v>
      </x:c>
      <x:c r="E47" s="305" t="str">
        <x:v>Reg. 40</x:v>
      </x:c>
      <x:c r="F47" s="305" t="str">
        <x:v>Investor-service process or SLA failure</x:v>
      </x:c>
      <x:c r="G47" s="305" t="str">
        <x:v>The activation gate is true and the entity cannot evidence complete, accurate, authorised and timely performance of: Comply with transfer, transmission and transposition requirements for securities.</x:v>
      </x:c>
      <x:c r="H47" s="305" t="str">
        <x:v>Medium-High</x:v>
      </x:c>
      <x:c r="I4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47" s="305" t="str">
        <x:v>Confirmed exception template: Listed entity / RTA did not demonstrate complete and timely compliance with CAP-LAW053 Reg. 40 — Comply with transfer, transmission and transposition requirements for securities. State the population, dates, evidence tested, exact exception and legal/operational impact; do not allege non-compliance until evidence and management response are evaluated.</x:v>
      </x:c>
      <x:c r="K47" s="305" t="str">
        <x:v>Record factual cause, control/design cause, responsible process, duration, affected population and whether the issue is isolated, recurring or systemic.</x:v>
      </x:c>
      <x:c r="L47" s="305" t="str">
        <x:v>Contain the exception, complete any lawful cure/corrective disclosure, repair the control, assign ownership, update the calendar or system rule, and preserve evidence. Remediation must address: Operate the issuer/RTA process and retain decision evidence.</x:v>
      </x:c>
      <x:c r="M47" s="305" t="str">
        <x:v>Prompt risk-based action date; statutory or investor-impact deadline takes precedence</x:v>
      </x:c>
      <x:c r="N47" s="305" t="str">
        <x:v>Process owner and Company Secretary/Compliance Officer; escalate to Board/committee or regulator when the governing rule requires</x:v>
      </x:c>
      <x:c r="O47" s="305" t="str">
        <x:v>Approved remediation evidence, corrected filing/action where permitted, updated control artefact, complete affected-population validation and management/committee closure approval.</x:v>
      </x:c>
      <x:c r="P47" s="305" t="str">
        <x:v>Reperform the failed step on the corrected item and test subsequent occurrences or the full affected population until sustained operation is demonstrated.</x:v>
      </x:c>
      <x:c r="Q47" s="305" t="str">
        <x:v>https://www.sebi.gov.in/legal/regulations/jul-2026/securities-and-exchange-board-of-india-listing-obligations-and-disclosure-requirements-regulations-2015-last-amended-on-july-14-2026-_102974.html</x:v>
      </x:c>
      <x:c r="R47" s="305" t="str">
        <x:f>IF(COUNTIF('P3 Audit Procedures'!$A$5:$A$176,B47)=1,"YES","NO")</x:f>
        <x:v>YES</x:v>
      </x:c>
      <x:c r="S47" s="305" t="str">
        <x:f>IF(COUNTIF($A$5:$A$176,A47)&gt;1,"DUPLICATE","")</x:f>
      </x:c>
      <x:c r="T47" s="305" t="str">
        <x:v>DESIGNED — NOT RAISED</x:v>
      </x:c>
    </x:row>
    <x:row r="48" ht="50" customHeight="1">
      <x:c r="A48" s="305" t="str">
        <x:v>CAP-LAW053|Reg. 42|AP01|OBS01</x:v>
      </x:c>
      <x:c r="B48" s="305" t="str">
        <x:v>CAP-LAW053|Reg. 42|AP01</x:v>
      </x:c>
      <x:c r="C48" s="305" t="str">
        <x:v>CAP-LAW053|Reg. 42</x:v>
      </x:c>
      <x:c r="D48" s="305" t="str">
        <x:v>CAP-LAW053</x:v>
      </x:c>
      <x:c r="E48" s="305" t="str">
        <x:v>Reg. 42</x:v>
      </x:c>
      <x:c r="F48" s="305" t="str">
        <x:v>Record preservation or retrieval failure</x:v>
      </x:c>
      <x:c r="G48" s="305" t="str">
        <x:v>The activation gate is true and the entity cannot evidence complete, accurate, authorised and timely performance of: Give advance notice of record date/book closure and maintain the required interval.</x:v>
      </x:c>
      <x:c r="H48" s="305" t="str">
        <x:v>Medium</x:v>
      </x:c>
      <x:c r="I4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48" s="305" t="str">
        <x:v>Confirmed exception template: Listed entity did not demonstrate complete and timely compliance with CAP-LAW053 Reg. 42 — Give advance notice of record date/book closure and maintain the required interval. State the population, dates, evidence tested, exact exception and legal/operational impact; do not allege non-compliance until evidence and management response are evaluated.</x:v>
      </x:c>
      <x:c r="K48" s="305" t="str">
        <x:v>Record factual cause, control/design cause, responsible process, duration, affected population and whether the issue is isolated, recurring or systemic.</x:v>
      </x:c>
      <x:c r="L48" s="305" t="str">
        <x:v>Contain the exception, complete any lawful cure/corrective disclosure, repair the control, assign ownership, update the calendar or system rule, and preserve evidence. Remediation must address: Approve, intimate and reconcile the record date.</x:v>
      </x:c>
      <x:c r="M48" s="305" t="str">
        <x:v>Prompt risk-based action date; statutory or investor-impact deadline takes precedence</x:v>
      </x:c>
      <x:c r="N48" s="305" t="str">
        <x:v>Process owner and Company Secretary/Compliance Officer; escalate to Board/committee or regulator when the governing rule requires</x:v>
      </x:c>
      <x:c r="O48" s="305" t="str">
        <x:v>Approved remediation evidence, corrected filing/action where permitted, updated control artefact, complete affected-population validation and management/committee closure approval.</x:v>
      </x:c>
      <x:c r="P48" s="305" t="str">
        <x:v>Reperform the failed step on the corrected item and test subsequent occurrences or the full affected population until sustained operation is demonstrated.</x:v>
      </x:c>
      <x:c r="Q48" s="305" t="str">
        <x:v>https://www.sebi.gov.in/legal/regulations/jul-2026/securities-and-exchange-board-of-india-listing-obligations-and-disclosure-requirements-regulations-2015-last-amended-on-july-14-2026-_102974.html</x:v>
      </x:c>
      <x:c r="R48" s="305" t="str">
        <x:f>IF(COUNTIF('P3 Audit Procedures'!$A$5:$A$176,B48)=1,"YES","NO")</x:f>
        <x:v>YES</x:v>
      </x:c>
      <x:c r="S48" s="305" t="str">
        <x:f>IF(COUNTIF($A$5:$A$176,A48)&gt;1,"DUPLICATE","")</x:f>
      </x:c>
      <x:c r="T48" s="305" t="str">
        <x:v>DESIGNED — NOT RAISED</x:v>
      </x:c>
    </x:row>
    <x:row r="49" ht="50" customHeight="1">
      <x:c r="A49" s="305" t="str">
        <x:v>CAP-LAW053|Reg. 43A|AP01|OBS01</x:v>
      </x:c>
      <x:c r="B49" s="305" t="str">
        <x:v>CAP-LAW053|Reg. 43A|AP01</x:v>
      </x:c>
      <x:c r="C49" s="305" t="str">
        <x:v>CAP-LAW053|Reg. 43A</x:v>
      </x:c>
      <x:c r="D49" s="305" t="str">
        <x:v>CAP-LAW053</x:v>
      </x:c>
      <x:c r="E49" s="305" t="str">
        <x:v>Reg. 43A</x:v>
      </x:c>
      <x:c r="F49" s="305" t="str">
        <x:v>Governance design or operating failure</x:v>
      </x:c>
      <x:c r="G49" s="305" t="str">
        <x:v>The activation gate is true and the entity cannot evidence complete, accurate, authorised and timely performance of: Adopt and disclose a dividend-distribution policy where the current applicability test is met.</x:v>
      </x:c>
      <x:c r="H49" s="305" t="str">
        <x:v>Medium-High</x:v>
      </x:c>
      <x:c r="I4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49" s="305" t="str">
        <x:v>Confirmed exception template: Listed entity did not demonstrate complete and timely compliance with CAP-LAW053 Reg. 43A — Adopt and disclose a dividend-distribution policy where the current applicability test is met. State the population, dates, evidence tested, exact exception and legal/operational impact; do not allege non-compliance until evidence and management response are evaluated.</x:v>
      </x:c>
      <x:c r="K49" s="305" t="str">
        <x:v>Record factual cause, control/design cause, responsible process, duration, affected population and whether the issue is isolated, recurring or systemic.</x:v>
      </x:c>
      <x:c r="L49" s="305" t="str">
        <x:v>Contain the exception, complete any lawful cure/corrective disclosure, repair the control, assign ownership, update the calendar or system rule, and preserve evidence. Remediation must address: Maintain board-approved policy and website/annual-report disclosure.</x:v>
      </x:c>
      <x:c r="M49" s="305" t="str">
        <x:v>Prompt risk-based action date; statutory or investor-impact deadline takes precedence</x:v>
      </x:c>
      <x:c r="N49" s="305" t="str">
        <x:v>Company Secretary, relevant committee chair and Board</x:v>
      </x:c>
      <x:c r="O49" s="305" t="str">
        <x:v>Approved remediation evidence, corrected filing/action where permitted, updated control artefact, complete affected-population validation and management/committee closure approval.</x:v>
      </x:c>
      <x:c r="P49" s="305" t="str">
        <x:v>Reperform the failed step on the corrected item and test subsequent occurrences or the full affected population until sustained operation is demonstrated.</x:v>
      </x:c>
      <x:c r="Q49" s="305" t="str">
        <x:v>https://www.sebi.gov.in/legal/regulations/jul-2026/securities-and-exchange-board-of-india-listing-obligations-and-disclosure-requirements-regulations-2015-last-amended-on-july-14-2026-_102974.html</x:v>
      </x:c>
      <x:c r="R49" s="305" t="str">
        <x:f>IF(COUNTIF('P3 Audit Procedures'!$A$5:$A$176,B49)=1,"YES","NO")</x:f>
        <x:v>YES</x:v>
      </x:c>
      <x:c r="S49" s="305" t="str">
        <x:f>IF(COUNTIF($A$5:$A$176,A49)&gt;1,"DUPLICATE","")</x:f>
      </x:c>
      <x:c r="T49" s="305" t="str">
        <x:v>DESIGNED — NOT RAISED</x:v>
      </x:c>
    </x:row>
    <x:row r="50" ht="50" customHeight="1">
      <x:c r="A50" s="305" t="str">
        <x:v>CAP-LAW053|Reg. 44|AP01|OBS01</x:v>
      </x:c>
      <x:c r="B50" s="305" t="str">
        <x:v>CAP-LAW053|Reg. 44|AP01</x:v>
      </x:c>
      <x:c r="C50" s="305" t="str">
        <x:v>CAP-LAW053|Reg. 44</x:v>
      </x:c>
      <x:c r="D50" s="305" t="str">
        <x:v>CAP-LAW053</x:v>
      </x:c>
      <x:c r="E50" s="305" t="str">
        <x:v>Reg. 44</x:v>
      </x:c>
      <x:c r="F50" s="305" t="str">
        <x:v>Disclosure or statutory filing failure</x:v>
      </x:c>
      <x:c r="G50" s="305" t="str">
        <x:v>The activation gate is true and the entity cannot evidence complete, accurate, authorised and timely performance of: Provide voting facilities and disclose voting results in the prescribed form.</x:v>
      </x:c>
      <x:c r="H50" s="305" t="str">
        <x:v>Medium-High</x:v>
      </x:c>
      <x:c r="I5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50" s="305" t="str">
        <x:v>Confirmed exception template: Listed entity did not demonstrate complete and timely compliance with CAP-LAW053 Reg. 44 — Provide voting facilities and disclose voting results in the prescribed form. State the population, dates, evidence tested, exact exception and legal/operational impact; do not allege non-compliance until evidence and management response are evaluated.</x:v>
      </x:c>
      <x:c r="K50" s="305" t="str">
        <x:v>Record factual cause, control/design cause, responsible process, duration, affected population and whether the issue is isolated, recurring or systemic.</x:v>
      </x:c>
      <x:c r="L50" s="305" t="str">
        <x:v>Contain the exception, complete any lawful cure/corrective disclosure, repair the control, assign ownership, update the calendar or system rule, and preserve evidence. Remediation must address: Arrange voting and file results with report.</x:v>
      </x:c>
      <x:c r="M50" s="305" t="str">
        <x:v>Prompt risk-based action date; statutory or investor-impact deadline takes precedence</x:v>
      </x:c>
      <x:c r="N50" s="305" t="str">
        <x:v>Process owner and Company Secretary/Compliance Officer; escalate to Board/committee or regulator when the governing rule requires</x:v>
      </x:c>
      <x:c r="O50" s="305" t="str">
        <x:v>Approved remediation evidence, corrected filing/action where permitted, updated control artefact, complete affected-population validation and management/committee closure approval.</x:v>
      </x:c>
      <x:c r="P50" s="305" t="str">
        <x:v>Reperform the failed step on the corrected item and test subsequent occurrences or the full affected population until sustained operation is demonstrated.</x:v>
      </x:c>
      <x:c r="Q50" s="305" t="str">
        <x:v>https://www.sebi.gov.in/legal/regulations/jul-2026/securities-and-exchange-board-of-india-listing-obligations-and-disclosure-requirements-regulations-2015-last-amended-on-july-14-2026-_102974.html</x:v>
      </x:c>
      <x:c r="R50" s="305" t="str">
        <x:f>IF(COUNTIF('P3 Audit Procedures'!$A$5:$A$176,B50)=1,"YES","NO")</x:f>
        <x:v>YES</x:v>
      </x:c>
      <x:c r="S50" s="305" t="str">
        <x:f>IF(COUNTIF($A$5:$A$176,A50)&gt;1,"DUPLICATE","")</x:f>
      </x:c>
      <x:c r="T50" s="305" t="str">
        <x:v>DESIGNED — NOT RAISED</x:v>
      </x:c>
    </x:row>
    <x:row r="51" ht="50" customHeight="1">
      <x:c r="A51" s="305" t="str">
        <x:v>CAP-LAW053|Reg. 45|AP01|OBS01</x:v>
      </x:c>
      <x:c r="B51" s="305" t="str">
        <x:v>CAP-LAW053|Reg. 45|AP01</x:v>
      </x:c>
      <x:c r="C51" s="305" t="str">
        <x:v>CAP-LAW053|Reg. 45</x:v>
      </x:c>
      <x:c r="D51" s="305" t="str">
        <x:v>CAP-LAW053</x:v>
      </x:c>
      <x:c r="E51" s="305" t="str">
        <x:v>Reg. 45</x:v>
      </x:c>
      <x:c r="F51" s="305" t="str">
        <x:v>Disclosure or statutory filing failure</x:v>
      </x:c>
      <x:c r="G51" s="305" t="str">
        <x:v>The activation gate is true and the entity cannot evidence complete, accurate, authorised and timely performance of: Comply with conditions for a change in name by the listed entity.</x:v>
      </x:c>
      <x:c r="H51" s="305" t="str">
        <x:v>Medium-High</x:v>
      </x:c>
      <x:c r="I5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51" s="305" t="str">
        <x:v>Confirmed exception template: Listed entity did not demonstrate complete and timely compliance with CAP-LAW053 Reg. 45 — Comply with conditions for a change in name by the listed entity. State the population, dates, evidence tested, exact exception and legal/operational impact; do not allege non-compliance until evidence and management response are evaluated.</x:v>
      </x:c>
      <x:c r="K51" s="305" t="str">
        <x:v>Record factual cause, control/design cause, responsible process, duration, affected population and whether the issue is isolated, recurring or systemic.</x:v>
      </x:c>
      <x:c r="L51" s="305" t="str">
        <x:v>Contain the exception, complete any lawful cure/corrective disclosure, repair the control, assign ownership, update the calendar or system rule, and preserve evidence. Remediation must address: Document eligibility and include required certificate/disclosures.</x:v>
      </x:c>
      <x:c r="M51" s="305" t="str">
        <x:v>Prompt risk-based action date; statutory or investor-impact deadline takes precedence</x:v>
      </x:c>
      <x:c r="N51" s="305" t="str">
        <x:v>Process owner and Company Secretary/Compliance Officer; escalate to Board/committee or regulator when the governing rule requires</x:v>
      </x:c>
      <x:c r="O51" s="305" t="str">
        <x:v>Approved remediation evidence, corrected filing/action where permitted, updated control artefact, complete affected-population validation and management/committee closure approval.</x:v>
      </x:c>
      <x:c r="P51" s="305" t="str">
        <x:v>Reperform the failed step on the corrected item and test subsequent occurrences or the full affected population until sustained operation is demonstrated.</x:v>
      </x:c>
      <x:c r="Q51" s="305" t="str">
        <x:v>https://www.sebi.gov.in/legal/regulations/jul-2026/securities-and-exchange-board-of-india-listing-obligations-and-disclosure-requirements-regulations-2015-last-amended-on-july-14-2026-_102974.html</x:v>
      </x:c>
      <x:c r="R51" s="305" t="str">
        <x:f>IF(COUNTIF('P3 Audit Procedures'!$A$5:$A$176,B51)=1,"YES","NO")</x:f>
        <x:v>YES</x:v>
      </x:c>
      <x:c r="S51" s="305" t="str">
        <x:f>IF(COUNTIF($A$5:$A$176,A51)&gt;1,"DUPLICATE","")</x:f>
      </x:c>
      <x:c r="T51" s="305" t="str">
        <x:v>DESIGNED — NOT RAISED</x:v>
      </x:c>
    </x:row>
    <x:row r="52" ht="50" customHeight="1">
      <x:c r="A52" s="305" t="str">
        <x:v>CAP-LAW053|Reg. 46|AP01|OBS01</x:v>
      </x:c>
      <x:c r="B52" s="305" t="str">
        <x:v>CAP-LAW053|Reg. 46|AP01</x:v>
      </x:c>
      <x:c r="C52" s="305" t="str">
        <x:v>CAP-LAW053|Reg. 46</x:v>
      </x:c>
      <x:c r="D52" s="305" t="str">
        <x:v>CAP-LAW053</x:v>
      </x:c>
      <x:c r="E52" s="305" t="str">
        <x:v>Reg. 46</x:v>
      </x:c>
      <x:c r="F52" s="305" t="str">
        <x:v>Website disclosure or update failure</x:v>
      </x:c>
      <x:c r="G52" s="305" t="str">
        <x:v>The activation gate is true and the entity cannot evidence complete, accurate, authorised and timely performance of: Maintain and update the listed entity website with prescribed information.</x:v>
      </x:c>
      <x:c r="H52" s="305" t="str">
        <x:v>Medium-High</x:v>
      </x:c>
      <x:c r="I5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52" s="305" t="str">
        <x:v>Confirmed exception template: Listed entity did not demonstrate complete and timely compliance with CAP-LAW053 Reg. 46 — Maintain and update the listed entity website with prescribed information. State the population, dates, evidence tested, exact exception and legal/operational impact; do not allege non-compliance until evidence and management response are evaluated.</x:v>
      </x:c>
      <x:c r="K52" s="305" t="str">
        <x:v>Record factual cause, control/design cause, responsible process, duration, affected population and whether the issue is isolated, recurring or systemic.</x:v>
      </x:c>
      <x:c r="L52" s="305" t="str">
        <x:v>Contain the exception, complete any lawful cure/corrective disclosure, repair the control, assign ownership, update the calendar or system rule, and preserve evidence. Remediation must address: Operate a controlled website-content register and archive.</x:v>
      </x:c>
      <x:c r="M52" s="305" t="str">
        <x:v>Prompt risk-based action date; statutory or investor-impact deadline takes precedence</x:v>
      </x:c>
      <x:c r="N52" s="305" t="str">
        <x:v>Process owner and Company Secretary/Compliance Officer; escalate to Board/committee or regulator when the governing rule requires</x:v>
      </x:c>
      <x:c r="O52" s="305" t="str">
        <x:v>Approved remediation evidence, corrected filing/action where permitted, updated control artefact, complete affected-population validation and management/committee closure approval.</x:v>
      </x:c>
      <x:c r="P52" s="305" t="str">
        <x:v>Reperform the failed step on the corrected item and test subsequent occurrences or the full affected population until sustained operation is demonstrated.</x:v>
      </x:c>
      <x:c r="Q52" s="305" t="str">
        <x:v>https://www.sebi.gov.in/legal/regulations/jul-2026/securities-and-exchange-board-of-india-listing-obligations-and-disclosure-requirements-regulations-2015-last-amended-on-july-14-2026-_102974.html</x:v>
      </x:c>
      <x:c r="R52" s="305" t="str">
        <x:f>IF(COUNTIF('P3 Audit Procedures'!$A$5:$A$176,B52)=1,"YES","NO")</x:f>
        <x:v>YES</x:v>
      </x:c>
      <x:c r="S52" s="305" t="str">
        <x:f>IF(COUNTIF($A$5:$A$176,A52)&gt;1,"DUPLICATE","")</x:f>
      </x:c>
      <x:c r="T52" s="305" t="str">
        <x:v>DESIGNED — NOT RAISED</x:v>
      </x:c>
    </x:row>
    <x:row r="53" ht="50" customHeight="1">
      <x:c r="A53" s="305" t="str">
        <x:v>CAP-LAW053|Reg. 47|AP01|OBS01</x:v>
      </x:c>
      <x:c r="B53" s="305" t="str">
        <x:v>CAP-LAW053|Reg. 47|AP01</x:v>
      </x:c>
      <x:c r="C53" s="305" t="str">
        <x:v>CAP-LAW053|Reg. 47</x:v>
      </x:c>
      <x:c r="D53" s="305" t="str">
        <x:v>CAP-LAW053</x:v>
      </x:c>
      <x:c r="E53" s="305" t="str">
        <x:v>Reg. 47</x:v>
      </x:c>
      <x:c r="F53" s="305" t="str">
        <x:v>Compliance design or operating failure</x:v>
      </x:c>
      <x:c r="G53" s="305" t="str">
        <x:v>The activation gate is true and the entity cannot evidence complete, accurate, authorised and timely performance of: Publish prescribed advertisements in newspapers where required.</x:v>
      </x:c>
      <x:c r="H53" s="305" t="str">
        <x:v>Medium</x:v>
      </x:c>
      <x:c r="I5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53" s="305" t="str">
        <x:v>Confirmed exception template: Listed entity did not demonstrate complete and timely compliance with CAP-LAW053 Reg. 47 — Publish prescribed advertisements in newspapers where required. State the population, dates, evidence tested, exact exception and legal/operational impact; do not allege non-compliance until evidence and management response are evaluated.</x:v>
      </x:c>
      <x:c r="K53" s="305" t="str">
        <x:v>Record factual cause, control/design cause, responsible process, duration, affected population and whether the issue is isolated, recurring or systemic.</x:v>
      </x:c>
      <x:c r="L53" s="305" t="str">
        <x:v>Contain the exception, complete any lawful cure/corrective disclosure, repair the control, assign ownership, update the calendar or system rule, and preserve evidence. Remediation must address: Publish and retain full-page evidence and invoices.</x:v>
      </x:c>
      <x:c r="M53" s="305" t="str">
        <x:v>Prompt risk-based action date; statutory or investor-impact deadline takes precedence</x:v>
      </x:c>
      <x:c r="N53" s="305" t="str">
        <x:v>Process owner and Company Secretary/Compliance Officer; escalate to Board/committee or regulator when the governing rule requires</x:v>
      </x:c>
      <x:c r="O53" s="305" t="str">
        <x:v>Approved remediation evidence, corrected filing/action where permitted, updated control artefact, complete affected-population validation and management/committee closure approval.</x:v>
      </x:c>
      <x:c r="P53" s="305" t="str">
        <x:v>Reperform the failed step on the corrected item and test subsequent occurrences or the full affected population until sustained operation is demonstrated.</x:v>
      </x:c>
      <x:c r="Q53" s="305" t="str">
        <x:v>https://www.sebi.gov.in/legal/regulations/jul-2026/securities-and-exchange-board-of-india-listing-obligations-and-disclosure-requirements-regulations-2015-last-amended-on-july-14-2026-_102974.html</x:v>
      </x:c>
      <x:c r="R53" s="305" t="str">
        <x:f>IF(COUNTIF('P3 Audit Procedures'!$A$5:$A$176,B53)=1,"YES","NO")</x:f>
        <x:v>YES</x:v>
      </x:c>
      <x:c r="S53" s="305" t="str">
        <x:f>IF(COUNTIF($A$5:$A$176,A53)&gt;1,"DUPLICATE","")</x:f>
      </x:c>
      <x:c r="T53" s="305" t="str">
        <x:v>DESIGNED — NOT RAISED</x:v>
      </x:c>
    </x:row>
    <x:row r="54" ht="50" customHeight="1">
      <x:c r="A54" s="305" t="str">
        <x:v>CAP-LAW083|Ch. II|AP01|OBS01</x:v>
      </x:c>
      <x:c r="B54" s="305" t="str">
        <x:v>CAP-LAW083|Ch. II|AP01</x:v>
      </x:c>
      <x:c r="C54" s="305" t="str">
        <x:v>CAP-LAW083|Ch. II</x:v>
      </x:c>
      <x:c r="D54" s="305" t="str">
        <x:v>CAP-LAW083</x:v>
      </x:c>
      <x:c r="E54" s="305" t="str">
        <x:v>Ch. II</x:v>
      </x:c>
      <x:c r="F54" s="305" t="str">
        <x:v>Disclosure or statutory filing failure</x:v>
      </x:c>
      <x:c r="G54" s="305" t="str">
        <x:v>The activation gate is true and the entity cannot evidence complete, accurate, authorised and timely performance of: Use the current prescribed shareholding-pattern forms and filing instructions.</x:v>
      </x:c>
      <x:c r="H54" s="305" t="str">
        <x:v>Medium-High</x:v>
      </x:c>
      <x:c r="I5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54" s="305" t="str">
        <x:v>Confirmed exception template: Listed entity did not demonstrate complete and timely compliance with CAP-LAW083 Ch. II — Use the current prescribed shareholding-pattern forms and filing instructions. State the population, dates, evidence tested, exact exception and legal/operational impact; do not allege non-compliance until evidence and management response are evaluated.</x:v>
      </x:c>
      <x:c r="K54" s="305" t="str">
        <x:v>Record factual cause, control/design cause, responsible process, duration, affected population and whether the issue is isolated, recurring or systemic.</x:v>
      </x:c>
      <x:c r="L54" s="305" t="str">
        <x:v>Contain the exception, complete any lawful cure/corrective disclosure, repair the control, assign ownership, update the calendar or system rule, and preserve evidence. Remediation must address: Prepare the filing using the master-circular form and validations.</x:v>
      </x:c>
      <x:c r="M54" s="305" t="str">
        <x:v>Prompt risk-based action date; statutory or investor-impact deadline takes precedence</x:v>
      </x:c>
      <x:c r="N54" s="305" t="str">
        <x:v>Process owner and Company Secretary/Compliance Officer; escalate to Board/committee or regulator when the governing rule requires</x:v>
      </x:c>
      <x:c r="O54" s="305" t="str">
        <x:v>Approved remediation evidence, corrected filing/action where permitted, updated control artefact, complete affected-population validation and management/committee closure approval.</x:v>
      </x:c>
      <x:c r="P54" s="305" t="str">
        <x:v>Reperform the failed step on the corrected item and test subsequent occurrences or the full affected population until sustained operation is demonstrated.</x:v>
      </x:c>
      <x:c r="Q54" s="305" t="str">
        <x:v>https://www.sebi.gov.in/legal/master-circulars/jan-2026/master-circular-for-compliance-with-the-provisions-of-the-securities-and-exchange-board-of-india-listing-obligations-and-disclosure-requirements-regulations-2015-by-listed-entities_99432.html</x:v>
      </x:c>
      <x:c r="R54" s="305" t="str">
        <x:f>IF(COUNTIF('P3 Audit Procedures'!$A$5:$A$176,B54)=1,"YES","NO")</x:f>
        <x:v>YES</x:v>
      </x:c>
      <x:c r="S54" s="305" t="str">
        <x:f>IF(COUNTIF($A$5:$A$176,A54)&gt;1,"DUPLICATE","")</x:f>
      </x:c>
      <x:c r="T54" s="305" t="str">
        <x:v>DESIGNED — NOT RAISED</x:v>
      </x:c>
    </x:row>
    <x:row r="55" ht="50" customHeight="1">
      <x:c r="A55" s="305" t="str">
        <x:v>CAP-LAW083|RPT chapter|AP01|OBS01</x:v>
      </x:c>
      <x:c r="B55" s="305" t="str">
        <x:v>CAP-LAW083|RPT chapter|AP01</x:v>
      </x:c>
      <x:c r="C55" s="305" t="str">
        <x:v>CAP-LAW083|RPT chapter</x:v>
      </x:c>
      <x:c r="D55" s="305" t="str">
        <x:v>CAP-LAW083</x:v>
      </x:c>
      <x:c r="E55" s="305" t="str">
        <x:v>RPT chapter</x:v>
      </x:c>
      <x:c r="F55" s="305" t="str">
        <x:v>Governance design or operating failure</x:v>
      </x:c>
      <x:c r="G55" s="305" t="str">
        <x:v>The activation gate is true and the entity cannot evidence complete, accurate, authorised and timely performance of: Use the current related-party transaction disclosure format and operational instructions.</x:v>
      </x:c>
      <x:c r="H55" s="305" t="str">
        <x:v>High</x:v>
      </x:c>
      <x:c r="I5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55" s="305" t="str">
        <x:v>Confirmed exception template: Listed entity did not demonstrate complete and timely compliance with CAP-LAW083 RPT chapter — Use the current related-party transaction disclosure format and operational instructions. State the population, dates, evidence tested, exact exception and legal/operational impact; do not allege non-compliance until evidence and management response are evaluated.</x:v>
      </x:c>
      <x:c r="K55" s="305" t="str">
        <x:v>Record factual cause, control/design cause, responsible process, duration, affected population and whether the issue is isolated, recurring or systemic.</x:v>
      </x:c>
      <x:c r="L55" s="305" t="str">
        <x:v>Contain the exception, complete any lawful cure/corrective disclosure, repair the control, assign ownership, update the calendar or system rule, and preserve evidence. Remediation must address: Reconcile and file the prescribed RPT return.</x:v>
      </x:c>
      <x:c r="M55" s="305" t="str">
        <x:v>Immediate containment; statutory/corrective deadline controls; management-approved remediation date</x:v>
      </x:c>
      <x:c r="N55" s="305" t="str">
        <x:v>Company Secretary, relevant committee chair and Board</x:v>
      </x:c>
      <x:c r="O55" s="305" t="str">
        <x:v>Approved remediation evidence, corrected filing/action where permitted, updated control artefact, complete affected-population validation and management/committee closure approval.</x:v>
      </x:c>
      <x:c r="P55" s="305" t="str">
        <x:v>Reperform the failed step on the corrected item and test subsequent occurrences or the full affected population until sustained operation is demonstrated.</x:v>
      </x:c>
      <x:c r="Q55" s="305" t="str">
        <x:v>https://www.sebi.gov.in/legal/master-circulars/jan-2026/master-circular-for-compliance-with-the-provisions-of-the-securities-and-exchange-board-of-india-listing-obligations-and-disclosure-requirements-regulations-2015-by-listed-entities_99432.html</x:v>
      </x:c>
      <x:c r="R55" s="305" t="str">
        <x:f>IF(COUNTIF('P3 Audit Procedures'!$A$5:$A$176,B55)=1,"YES","NO")</x:f>
        <x:v>YES</x:v>
      </x:c>
      <x:c r="S55" s="305" t="str">
        <x:f>IF(COUNTIF($A$5:$A$176,A55)&gt;1,"DUPLICATE","")</x:f>
      </x:c>
      <x:c r="T55" s="305" t="str">
        <x:v>DESIGNED — NOT RAISED</x:v>
      </x:c>
    </x:row>
    <x:row r="56" ht="50" customHeight="1">
      <x:c r="A56" s="305" t="str">
        <x:v>CAP-LAW083|BRSR chapter|AP01|OBS01</x:v>
      </x:c>
      <x:c r="B56" s="305" t="str">
        <x:v>CAP-LAW083|BRSR chapter|AP01</x:v>
      </x:c>
      <x:c r="C56" s="305" t="str">
        <x:v>CAP-LAW083|BRSR chapter</x:v>
      </x:c>
      <x:c r="D56" s="305" t="str">
        <x:v>CAP-LAW083</x:v>
      </x:c>
      <x:c r="E56" s="305" t="str">
        <x:v>BRSR chapter</x:v>
      </x:c>
      <x:c r="F56" s="305" t="str">
        <x:v>Reporting completeness, accuracy or timeliness failure</x:v>
      </x:c>
      <x:c r="G56" s="305" t="str">
        <x:v>The activation gate is true and the entity cannot evidence complete, accurate, authorised and timely performance of: Prepare BRSR and BRSR Core disclosures and assurance/assessment where the applicability test is met.</x:v>
      </x:c>
      <x:c r="H56" s="305" t="str">
        <x:v>Medium-High</x:v>
      </x:c>
      <x:c r="I5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56" s="305" t="str">
        <x:v>Confirmed exception template: Listed entity did not demonstrate complete and timely compliance with CAP-LAW083 BRSR chapter — Prepare BRSR and BRSR Core disclosures and assurance/assessment where the applicability test is met. State the population, dates, evidence tested, exact exception and legal/operational impact; do not allege non-compliance until evidence and management response are evaluated.</x:v>
      </x:c>
      <x:c r="K56" s="305" t="str">
        <x:v>Record factual cause, control/design cause, responsible process, duration, affected population and whether the issue is isolated, recurring or systemic.</x:v>
      </x:c>
      <x:c r="L56" s="305" t="str">
        <x:v>Contain the exception, complete any lawful cure/corrective disclosure, repair the control, assign ownership, update the calendar or system rule, and preserve evidence. Remediation must address: Document applicability, data owners, review and annual-report inclusion.</x:v>
      </x:c>
      <x:c r="M56" s="305" t="str">
        <x:v>Prompt risk-based action date; statutory or investor-impact deadline takes precedence</x:v>
      </x:c>
      <x:c r="N56" s="305" t="str">
        <x:v>CFO, Company Secretary, Audit Committee/Board and exchange/regulator as applicable</x:v>
      </x:c>
      <x:c r="O56" s="305" t="str">
        <x:v>Approved remediation evidence, corrected filing/action where permitted, updated control artefact, complete affected-population validation and management/committee closure approval.</x:v>
      </x:c>
      <x:c r="P56" s="305" t="str">
        <x:v>Reperform the failed step on the corrected item and test subsequent occurrences or the full affected population until sustained operation is demonstrated.</x:v>
      </x:c>
      <x:c r="Q56" s="305" t="str">
        <x:v>https://www.sebi.gov.in/legal/master-circulars/jan-2026/master-circular-for-compliance-with-the-provisions-of-the-securities-and-exchange-board-of-india-listing-obligations-and-disclosure-requirements-regulations-2015-by-listed-entities_99432.html</x:v>
      </x:c>
      <x:c r="R56" s="305" t="str">
        <x:f>IF(COUNTIF('P3 Audit Procedures'!$A$5:$A$176,B56)=1,"YES","NO")</x:f>
        <x:v>YES</x:v>
      </x:c>
      <x:c r="S56" s="305" t="str">
        <x:f>IF(COUNTIF($A$5:$A$176,A56)&gt;1,"DUPLICATE","")</x:f>
      </x:c>
      <x:c r="T56" s="305" t="str">
        <x:v>DESIGNED — NOT RAISED</x:v>
      </x:c>
    </x:row>
    <x:row r="57" ht="50" customHeight="1">
      <x:c r="A57" s="305" t="str">
        <x:v>CAP-LAW083|Material-event chapter|AP01|OBS01</x:v>
      </x:c>
      <x:c r="B57" s="305" t="str">
        <x:v>CAP-LAW083|Material-event chapter|AP01</x:v>
      </x:c>
      <x:c r="C57" s="305" t="str">
        <x:v>CAP-LAW083|Material-event chapter</x:v>
      </x:c>
      <x:c r="D57" s="305" t="str">
        <x:v>CAP-LAW083</x:v>
      </x:c>
      <x:c r="E57" s="305" t="str">
        <x:v>Material-event chapter</x:v>
      </x:c>
      <x:c r="F57" s="305" t="str">
        <x:v>Disclosure or statutory filing failure</x:v>
      </x:c>
      <x:c r="G57" s="305" t="str">
        <x:v>The activation gate is true and the entity cannot evidence complete, accurate, authorised and timely performance of: Use prescribed details, formats and operational guidance for material-event, default, auditor-resignation and related disclosures.</x:v>
      </x:c>
      <x:c r="H57" s="305" t="str">
        <x:v>Medium-High</x:v>
      </x:c>
      <x:c r="I5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57" s="305" t="str">
        <x:v>Confirmed exception template: Listed entity did not demonstrate complete and timely compliance with CAP-LAW083 Material-event chapter — Use prescribed details, formats and operational guidance for material-event, default, auditor-resignation and related disclosures. State the population, dates, evidence tested, exact exception and legal/operational impact; do not allege non-compliance until evidence and management response are evaluated.</x:v>
      </x:c>
      <x:c r="K57" s="305" t="str">
        <x:v>Record factual cause, control/design cause, responsible process, duration, affected population and whether the issue is isolated, recurring or systemic.</x:v>
      </x:c>
      <x:c r="L57" s="305" t="str">
        <x:v>Contain the exception, complete any lawful cure/corrective disclosure, repair the control, assign ownership, update the calendar or system rule, and preserve evidence. Remediation must address: Attach the required particulars and evidence to each exchange filing.</x:v>
      </x:c>
      <x:c r="M57" s="305" t="str">
        <x:v>Prompt risk-based action date; statutory or investor-impact deadline takes precedence</x:v>
      </x:c>
      <x:c r="N57" s="305" t="str">
        <x:v>Process owner and Company Secretary/Compliance Officer; escalate to Board/committee or regulator when the governing rule requires</x:v>
      </x:c>
      <x:c r="O57" s="305" t="str">
        <x:v>Approved remediation evidence, corrected filing/action where permitted, updated control artefact, complete affected-population validation and management/committee closure approval.</x:v>
      </x:c>
      <x:c r="P57" s="305" t="str">
        <x:v>Reperform the failed step on the corrected item and test subsequent occurrences or the full affected population until sustained operation is demonstrated.</x:v>
      </x:c>
      <x:c r="Q57" s="305" t="str">
        <x:v>https://www.sebi.gov.in/legal/master-circulars/jan-2026/master-circular-for-compliance-with-the-provisions-of-the-securities-and-exchange-board-of-india-listing-obligations-and-disclosure-requirements-regulations-2015-by-listed-entities_99432.html</x:v>
      </x:c>
      <x:c r="R57" s="305" t="str">
        <x:f>IF(COUNTIF('P3 Audit Procedures'!$A$5:$A$176,B57)=1,"YES","NO")</x:f>
        <x:v>YES</x:v>
      </x:c>
      <x:c r="S57" s="305" t="str">
        <x:f>IF(COUNTIF($A$5:$A$176,A57)&gt;1,"DUPLICATE","")</x:f>
      </x:c>
      <x:c r="T57" s="305" t="str">
        <x:v>DESIGNED — NOT RAISED</x:v>
      </x:c>
    </x:row>
    <x:row r="58" ht="50" customHeight="1">
      <x:c r="A58" s="305" t="str">
        <x:v>CAP-LAW083|Rumour-verification chapter|AP01|OBS01</x:v>
      </x:c>
      <x:c r="B58" s="305" t="str">
        <x:v>CAP-LAW083|Rumour-verification chapter|AP01</x:v>
      </x:c>
      <x:c r="C58" s="305" t="str">
        <x:v>CAP-LAW083|Rumour-verification chapter</x:v>
      </x:c>
      <x:c r="D58" s="305" t="str">
        <x:v>CAP-LAW083</x:v>
      </x:c>
      <x:c r="E58" s="305" t="str">
        <x:v>Rumour-verification chapter</x:v>
      </x:c>
      <x:c r="F58" s="305" t="str">
        <x:v>Disclosure or statutory filing failure</x:v>
      </x:c>
      <x:c r="G58" s="305" t="str">
        <x:v>The activation gate is true and the entity cannot evidence complete, accurate, authorised and timely performance of: Apply the current rumour-verification framework where the entity falls within the prescribed class.</x:v>
      </x:c>
      <x:c r="H58" s="305" t="str">
        <x:v>Medium-High</x:v>
      </x:c>
      <x:c r="I5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58" s="305" t="str">
        <x:v>Confirmed exception template: Listed entity did not demonstrate complete and timely compliance with CAP-LAW083 Rumour-verification chapter — Apply the current rumour-verification framework where the entity falls within the prescribed class. State the population, dates, evidence tested, exact exception and legal/operational impact; do not allege non-compliance until evidence and management response are evaluated.</x:v>
      </x:c>
      <x:c r="K58" s="305" t="str">
        <x:v>Record factual cause, control/design cause, responsible process, duration, affected population and whether the issue is isolated, recurring or systemic.</x:v>
      </x:c>
      <x:c r="L58" s="305" t="str">
        <x:v>Contain the exception, complete any lawful cure/corrective disclosure, repair the control, assign ownership, update the calendar or system rule, and preserve evidence. Remediation must address: Detect eligible rumours, verify facts and disclose confirmation/denial/clarification.</x:v>
      </x:c>
      <x:c r="M58" s="305" t="str">
        <x:v>Prompt risk-based action date; statutory or investor-impact deadline takes precedence</x:v>
      </x:c>
      <x:c r="N58" s="305" t="str">
        <x:v>Process owner and Company Secretary/Compliance Officer; escalate to Board/committee or regulator when the governing rule requires</x:v>
      </x:c>
      <x:c r="O58" s="305" t="str">
        <x:v>Approved remediation evidence, corrected filing/action where permitted, updated control artefact, complete affected-population validation and management/committee closure approval.</x:v>
      </x:c>
      <x:c r="P58" s="305" t="str">
        <x:v>Reperform the failed step on the corrected item and test subsequent occurrences or the full affected population until sustained operation is demonstrated.</x:v>
      </x:c>
      <x:c r="Q58" s="305" t="str">
        <x:v>https://www.sebi.gov.in/legal/master-circulars/jan-2026/master-circular-for-compliance-with-the-provisions-of-the-securities-and-exchange-board-of-india-listing-obligations-and-disclosure-requirements-regulations-2015-by-listed-entities_99432.html</x:v>
      </x:c>
      <x:c r="R58" s="305" t="str">
        <x:f>IF(COUNTIF('P3 Audit Procedures'!$A$5:$A$176,B58)=1,"YES","NO")</x:f>
        <x:v>YES</x:v>
      </x:c>
      <x:c r="S58" s="305" t="str">
        <x:f>IF(COUNTIF($A$5:$A$176,A58)&gt;1,"DUPLICATE","")</x:f>
      </x:c>
      <x:c r="T58" s="305" t="str">
        <x:v>DESIGNED — NOT RAISED</x:v>
      </x:c>
    </x:row>
    <x:row r="59" ht="50" customHeight="1">
      <x:c r="A59" s="305" t="str">
        <x:v>CAP-LAW083|Integrated Filing chapter|AP01|OBS01</x:v>
      </x:c>
      <x:c r="B59" s="305" t="str">
        <x:v>CAP-LAW083|Integrated Filing chapter|AP01</x:v>
      </x:c>
      <x:c r="C59" s="305" t="str">
        <x:v>CAP-LAW083|Integrated Filing chapter</x:v>
      </x:c>
      <x:c r="D59" s="305" t="str">
        <x:v>CAP-LAW083</x:v>
      </x:c>
      <x:c r="E59" s="305" t="str">
        <x:v>Integrated Filing chapter</x:v>
      </x:c>
      <x:c r="F59" s="305" t="str">
        <x:v>Governance design or operating failure</x:v>
      </x:c>
      <x:c r="G59" s="305" t="str">
        <x:v>The activation gate is true and the entity cannot evidence complete, accurate, authorised and timely performance of: Submit governance and financial filing components through the current integrated-filing structure.</x:v>
      </x:c>
      <x:c r="H59" s="305" t="str">
        <x:v>Medium-High</x:v>
      </x:c>
      <x:c r="I5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59" s="305" t="str">
        <x:v>Confirmed exception template: Listed entity did not demonstrate complete and timely compliance with CAP-LAW083 Integrated Filing chapter — Submit governance and financial filing components through the current integrated-filing structure. State the population, dates, evidence tested, exact exception and legal/operational impact; do not allege non-compliance until evidence and management response are evaluated.</x:v>
      </x:c>
      <x:c r="K59" s="305" t="str">
        <x:v>Record factual cause, control/design cause, responsible process, duration, affected population and whether the issue is isolated, recurring or systemic.</x:v>
      </x:c>
      <x:c r="L59" s="305" t="str">
        <x:v>Contain the exception, complete any lawful cure/corrective disclosure, repair the control, assign ownership, update the calendar or system rule, and preserve evidence. Remediation must address: Maintain a single filing checklist with component ownership and acknowledgement.</x:v>
      </x:c>
      <x:c r="M59" s="305" t="str">
        <x:v>Prompt risk-based action date; statutory or investor-impact deadline takes precedence</x:v>
      </x:c>
      <x:c r="N59" s="305" t="str">
        <x:v>Company Secretary, relevant committee chair and Board</x:v>
      </x:c>
      <x:c r="O59" s="305" t="str">
        <x:v>Approved remediation evidence, corrected filing/action where permitted, updated control artefact, complete affected-population validation and management/committee closure approval.</x:v>
      </x:c>
      <x:c r="P59" s="305" t="str">
        <x:v>Reperform the failed step on the corrected item and test subsequent occurrences or the full affected population until sustained operation is demonstrated.</x:v>
      </x:c>
      <x:c r="Q59" s="305" t="str">
        <x:v>https://www.sebi.gov.in/legal/master-circulars/jan-2026/master-circular-for-compliance-with-the-provisions-of-the-securities-and-exchange-board-of-india-listing-obligations-and-disclosure-requirements-regulations-2015-by-listed-entities_99432.html</x:v>
      </x:c>
      <x:c r="R59" s="305" t="str">
        <x:f>IF(COUNTIF('P3 Audit Procedures'!$A$5:$A$176,B59)=1,"YES","NO")</x:f>
        <x:v>YES</x:v>
      </x:c>
      <x:c r="S59" s="305" t="str">
        <x:f>IF(COUNTIF($A$5:$A$176,A59)&gt;1,"DUPLICATE","")</x:f>
      </x:c>
      <x:c r="T59" s="305" t="str">
        <x:v>DESIGNED — NOT RAISED</x:v>
      </x:c>
    </x:row>
    <x:row r="60" ht="50" customHeight="1">
      <x:c r="A60" s="305" t="str">
        <x:v>CAP-LAW054|Reg. 3(1)|AP01|OBS01</x:v>
      </x:c>
      <x:c r="B60" s="305" t="str">
        <x:v>CAP-LAW054|Reg. 3(1)|AP01</x:v>
      </x:c>
      <x:c r="C60" s="305" t="str">
        <x:v>CAP-LAW054|Reg. 3(1)</x:v>
      </x:c>
      <x:c r="D60" s="305" t="str">
        <x:v>CAP-LAW054</x:v>
      </x:c>
      <x:c r="E60" s="305" t="str">
        <x:v>Reg. 3(1)</x:v>
      </x:c>
      <x:c r="F60" s="305" t="str">
        <x:v>Market-conduct / UPSI control failure</x:v>
      </x:c>
      <x:c r="G60" s="305" t="str">
        <x:v>The activation gate is true and the entity cannot evidence complete, accurate, authorised and timely performance of: Do not communicate, provide or allow access to unpublished price sensitive information except for permitted purposes.</x:v>
      </x:c>
      <x:c r="H60" s="305" t="str">
        <x:v>High</x:v>
      </x:c>
      <x:c r="I6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60" s="305" t="str">
        <x:v>Confirmed exception template: Listed entity / insiders did not demonstrate complete and timely compliance with CAP-LAW054 Reg. 3(1) — Do not communicate, provide or allow access to unpublished price sensitive information except for permitted purposes. State the population, dates, evidence tested, exact exception and legal/operational impact; do not allege non-compliance until evidence and management response are evaluated.</x:v>
      </x:c>
      <x:c r="K60" s="305" t="str">
        <x:v>Record factual cause, control/design cause, responsible process, duration, affected population and whether the issue is isolated, recurring or systemic.</x:v>
      </x:c>
      <x:c r="L60" s="305" t="str">
        <x:v>Contain the exception, complete any lawful cure/corrective disclosure, repair the control, assign ownership, update the calendar or system rule, and preserve evidence. Remediation must address: Restrict, approve and evidence each permitted UPSI sharing.</x:v>
      </x:c>
      <x:c r="M60" s="305" t="str">
        <x:v>Immediate containment; statutory/corrective deadline controls; management-approved remediation date</x:v>
      </x:c>
      <x:c r="N60" s="305" t="str">
        <x:v>Compliance Officer, Audit Committee/Board and regulator/exchange where reporting is triggered</x:v>
      </x:c>
      <x:c r="O60" s="305" t="str">
        <x:v>Approved remediation evidence, corrected filing/action where permitted, updated control artefact, complete affected-population validation and management/committee closure approval.</x:v>
      </x:c>
      <x:c r="P60" s="305" t="str">
        <x:v>Reperform the failed step on the corrected item and test subsequent occurrences or the full affected population until sustained operation is demonstrated.</x:v>
      </x:c>
      <x:c r="Q60" s="305" t="str">
        <x:v>https://www.sebi.gov.in/legal/regulations/mar-2025/securities-and-exchange-board-of-india-prohibition-of-insider-trading-regulations-2015-last-amended-on-march-12-2025-_92672.html</x:v>
      </x:c>
      <x:c r="R60" s="305" t="str">
        <x:f>IF(COUNTIF('P3 Audit Procedures'!$A$5:$A$176,B60)=1,"YES","NO")</x:f>
        <x:v>YES</x:v>
      </x:c>
      <x:c r="S60" s="305" t="str">
        <x:f>IF(COUNTIF($A$5:$A$176,A60)&gt;1,"DUPLICATE","")</x:f>
      </x:c>
      <x:c r="T60" s="305" t="str">
        <x:v>DESIGNED — NOT RAISED</x:v>
      </x:c>
    </x:row>
    <x:row r="61" ht="50" customHeight="1">
      <x:c r="A61" s="305" t="str">
        <x:v>CAP-LAW054|Reg. 3(2A)|AP01|OBS01</x:v>
      </x:c>
      <x:c r="B61" s="305" t="str">
        <x:v>CAP-LAW054|Reg. 3(2A)|AP01</x:v>
      </x:c>
      <x:c r="C61" s="305" t="str">
        <x:v>CAP-LAW054|Reg. 3(2A)</x:v>
      </x:c>
      <x:c r="D61" s="305" t="str">
        <x:v>CAP-LAW054</x:v>
      </x:c>
      <x:c r="E61" s="305" t="str">
        <x:v>Reg. 3(2A)</x:v>
      </x:c>
      <x:c r="F61" s="305" t="str">
        <x:v>Market-conduct / UPSI control failure</x:v>
      </x:c>
      <x:c r="G61" s="305" t="str">
        <x:v>The activation gate is true and the entity cannot evidence complete, accurate, authorised and timely performance of: Maintain a board-approved policy defining legitimate purposes for sharing UPSI.</x:v>
      </x:c>
      <x:c r="H61" s="305" t="str">
        <x:v>High</x:v>
      </x:c>
      <x:c r="I6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61" s="305" t="str">
        <x:v>Confirmed exception template: Listed entity / board did not demonstrate complete and timely compliance with CAP-LAW054 Reg. 3(2A) — Maintain a board-approved policy defining legitimate purposes for sharing UPSI. State the population, dates, evidence tested, exact exception and legal/operational impact; do not allege non-compliance until evidence and management response are evaluated.</x:v>
      </x:c>
      <x:c r="K61" s="305" t="str">
        <x:v>Record factual cause, control/design cause, responsible process, duration, affected population and whether the issue is isolated, recurring or systemic.</x:v>
      </x:c>
      <x:c r="L61" s="305" t="str">
        <x:v>Contain the exception, complete any lawful cure/corrective disclosure, repair the control, assign ownership, update the calendar or system rule, and preserve evidence. Remediation must address: Approve, publish and apply the legitimate-purpose policy.</x:v>
      </x:c>
      <x:c r="M61" s="305" t="str">
        <x:v>Immediate containment; statutory/corrective deadline controls; management-approved remediation date</x:v>
      </x:c>
      <x:c r="N61" s="305" t="str">
        <x:v>Compliance Officer, Audit Committee/Board and regulator/exchange where reporting is triggered</x:v>
      </x:c>
      <x:c r="O61" s="305" t="str">
        <x:v>Approved remediation evidence, corrected filing/action where permitted, updated control artefact, complete affected-population validation and management/committee closure approval.</x:v>
      </x:c>
      <x:c r="P61" s="305" t="str">
        <x:v>Reperform the failed step on the corrected item and test subsequent occurrences or the full affected population until sustained operation is demonstrated.</x:v>
      </x:c>
      <x:c r="Q61" s="305" t="str">
        <x:v>https://www.sebi.gov.in/legal/regulations/mar-2025/securities-and-exchange-board-of-india-prohibition-of-insider-trading-regulations-2015-last-amended-on-march-12-2025-_92672.html</x:v>
      </x:c>
      <x:c r="R61" s="305" t="str">
        <x:f>IF(COUNTIF('P3 Audit Procedures'!$A$5:$A$176,B61)=1,"YES","NO")</x:f>
        <x:v>YES</x:v>
      </x:c>
      <x:c r="S61" s="305" t="str">
        <x:f>IF(COUNTIF($A$5:$A$176,A61)&gt;1,"DUPLICATE","")</x:f>
      </x:c>
      <x:c r="T61" s="305" t="str">
        <x:v>DESIGNED — NOT RAISED</x:v>
      </x:c>
    </x:row>
    <x:row r="62" ht="50" customHeight="1">
      <x:c r="A62" s="305" t="str">
        <x:v>CAP-LAW054|Reg. 3(5)|AP01|OBS01</x:v>
      </x:c>
      <x:c r="B62" s="305" t="str">
        <x:v>CAP-LAW054|Reg. 3(5)|AP01</x:v>
      </x:c>
      <x:c r="C62" s="305" t="str">
        <x:v>CAP-LAW054|Reg. 3(5)</x:v>
      </x:c>
      <x:c r="D62" s="305" t="str">
        <x:v>CAP-LAW054</x:v>
      </x:c>
      <x:c r="E62" s="305" t="str">
        <x:v>Reg. 3(5)</x:v>
      </x:c>
      <x:c r="F62" s="305" t="str">
        <x:v>Market-conduct / UPSI control failure</x:v>
      </x:c>
      <x:c r="G62" s="305" t="str">
        <x:v>The activation gate is true and the entity cannot evidence complete, accurate, authorised and timely performance of: Maintain a structured digital database of persons/entities with whom UPSI is shared, with prescribed controls and retention.</x:v>
      </x:c>
      <x:c r="H62" s="305" t="str">
        <x:v>High</x:v>
      </x:c>
      <x:c r="I6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62" s="305" t="str">
        <x:v>Confirmed exception template: Listed entity / intermediary / fiduciary as applicable did not demonstrate complete and timely compliance with CAP-LAW054 Reg. 3(5) — Maintain a structured digital database of persons/entities with whom UPSI is shared, with prescribed controls and retention. State the population, dates, evidence tested, exact exception and legal/operational impact; do not allege non-compliance until evidence and management response are evaluated.</x:v>
      </x:c>
      <x:c r="K62" s="305" t="str">
        <x:v>Record factual cause, control/design cause, responsible process, duration, affected population and whether the issue is isolated, recurring or systemic.</x:v>
      </x:c>
      <x:c r="L62" s="305" t="str">
        <x:v>Contain the exception, complete any lawful cure/corrective disclosure, repair the control, assign ownership, update the calendar or system rule, and preserve evidence. Remediation must address: Capture UPSI nature, sharer, recipient, identifiers and audit trail.</x:v>
      </x:c>
      <x:c r="M62" s="305" t="str">
        <x:v>Immediate containment; statutory/corrective deadline controls; management-approved remediation date</x:v>
      </x:c>
      <x:c r="N62" s="305" t="str">
        <x:v>Compliance Officer, Audit Committee/Board and regulator/exchange where reporting is triggered</x:v>
      </x:c>
      <x:c r="O62" s="305" t="str">
        <x:v>Approved remediation evidence, corrected filing/action where permitted, updated control artefact, complete affected-population validation and management/committee closure approval.</x:v>
      </x:c>
      <x:c r="P62" s="305" t="str">
        <x:v>Reperform the failed step on the corrected item and test subsequent occurrences or the full affected population until sustained operation is demonstrated.</x:v>
      </x:c>
      <x:c r="Q62" s="305" t="str">
        <x:v>https://www.sebi.gov.in/legal/regulations/mar-2025/securities-and-exchange-board-of-india-prohibition-of-insider-trading-regulations-2015-last-amended-on-march-12-2025-_92672.html</x:v>
      </x:c>
      <x:c r="R62" s="305" t="str">
        <x:f>IF(COUNTIF('P3 Audit Procedures'!$A$5:$A$176,B62)=1,"YES","NO")</x:f>
        <x:v>YES</x:v>
      </x:c>
      <x:c r="S62" s="305" t="str">
        <x:f>IF(COUNTIF($A$5:$A$176,A62)&gt;1,"DUPLICATE","")</x:f>
      </x:c>
      <x:c r="T62" s="305" t="str">
        <x:v>DESIGNED — NOT RAISED</x:v>
      </x:c>
    </x:row>
    <x:row r="63" ht="50" customHeight="1">
      <x:c r="A63" s="305" t="str">
        <x:v>CAP-LAW054|Reg. 4|AP01|OBS01</x:v>
      </x:c>
      <x:c r="B63" s="305" t="str">
        <x:v>CAP-LAW054|Reg. 4|AP01</x:v>
      </x:c>
      <x:c r="C63" s="305" t="str">
        <x:v>CAP-LAW054|Reg. 4</x:v>
      </x:c>
      <x:c r="D63" s="305" t="str">
        <x:v>CAP-LAW054</x:v>
      </x:c>
      <x:c r="E63" s="305" t="str">
        <x:v>Reg. 4</x:v>
      </x:c>
      <x:c r="F63" s="305" t="str">
        <x:v>Market-conduct / UPSI control failure</x:v>
      </x:c>
      <x:c r="G63" s="305" t="str">
        <x:v>The activation gate is true and the entity cannot evidence complete, accurate, authorised and timely performance of: Prevent trading while in possession of UPSI, subject to available defences.</x:v>
      </x:c>
      <x:c r="H63" s="305" t="str">
        <x:v>High</x:v>
      </x:c>
      <x:c r="I6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63" s="305" t="str">
        <x:v>Confirmed exception template: Insiders / company where it trades did not demonstrate complete and timely compliance with CAP-LAW054 Reg. 4 — Prevent trading while in possession of UPSI, subject to available defences. State the population, dates, evidence tested, exact exception and legal/operational impact; do not allege non-compliance until evidence and management response are evaluated.</x:v>
      </x:c>
      <x:c r="K63" s="305" t="str">
        <x:v>Record factual cause, control/design cause, responsible process, duration, affected population and whether the issue is isolated, recurring or systemic.</x:v>
      </x:c>
      <x:c r="L63" s="305" t="str">
        <x:v>Contain the exception, complete any lawful cure/corrective disclosure, repair the control, assign ownership, update the calendar or system rule, and preserve evidence. Remediation must address: Run pre-clearance, restricted-list and investigation controls.</x:v>
      </x:c>
      <x:c r="M63" s="305" t="str">
        <x:v>Immediate containment; statutory/corrective deadline controls; management-approved remediation date</x:v>
      </x:c>
      <x:c r="N63" s="305" t="str">
        <x:v>Compliance Officer, Audit Committee/Board and regulator/exchange where reporting is triggered</x:v>
      </x:c>
      <x:c r="O63" s="305" t="str">
        <x:v>Approved remediation evidence, corrected filing/action where permitted, updated control artefact, complete affected-population validation and management/committee closure approval.</x:v>
      </x:c>
      <x:c r="P63" s="305" t="str">
        <x:v>Reperform the failed step on the corrected item and test subsequent occurrences or the full affected population until sustained operation is demonstrated.</x:v>
      </x:c>
      <x:c r="Q63" s="305" t="str">
        <x:v>https://www.sebi.gov.in/legal/regulations/mar-2025/securities-and-exchange-board-of-india-prohibition-of-insider-trading-regulations-2015-last-amended-on-march-12-2025-_92672.html</x:v>
      </x:c>
      <x:c r="R63" s="305" t="str">
        <x:f>IF(COUNTIF('P3 Audit Procedures'!$A$5:$A$176,B63)=1,"YES","NO")</x:f>
        <x:v>YES</x:v>
      </x:c>
      <x:c r="S63" s="305" t="str">
        <x:f>IF(COUNTIF($A$5:$A$176,A63)&gt;1,"DUPLICATE","")</x:f>
      </x:c>
      <x:c r="T63" s="305" t="str">
        <x:v>DESIGNED — NOT RAISED</x:v>
      </x:c>
    </x:row>
    <x:row r="64" ht="50" customHeight="1">
      <x:c r="A64" s="305" t="str">
        <x:v>CAP-LAW054|Reg. 5|AP01|OBS01</x:v>
      </x:c>
      <x:c r="B64" s="305" t="str">
        <x:v>CAP-LAW054|Reg. 5|AP01</x:v>
      </x:c>
      <x:c r="C64" s="305" t="str">
        <x:v>CAP-LAW054|Reg. 5</x:v>
      </x:c>
      <x:c r="D64" s="305" t="str">
        <x:v>CAP-LAW054</x:v>
      </x:c>
      <x:c r="E64" s="305" t="str">
        <x:v>Reg. 5</x:v>
      </x:c>
      <x:c r="F64" s="305" t="str">
        <x:v>Market-conduct / UPSI control failure</x:v>
      </x:c>
      <x:c r="G64" s="305" t="str">
        <x:v>The activation gate is true and the entity cannot evidence complete, accurate, authorised and timely performance of: Administer compliant trading plans where insiders elect to use them.</x:v>
      </x:c>
      <x:c r="H64" s="305" t="str">
        <x:v>High</x:v>
      </x:c>
      <x:c r="I6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64" s="305" t="str">
        <x:v>Confirmed exception template: Insider / compliance officer / listed entity did not demonstrate complete and timely compliance with CAP-LAW054 Reg. 5 — Administer compliant trading plans where insiders elect to use them. State the population, dates, evidence tested, exact exception and legal/operational impact; do not allege non-compliance until evidence and management response are evaluated.</x:v>
      </x:c>
      <x:c r="K64" s="305" t="str">
        <x:v>Record factual cause, control/design cause, responsible process, duration, affected population and whether the issue is isolated, recurring or systemic.</x:v>
      </x:c>
      <x:c r="L64" s="305" t="str">
        <x:v>Contain the exception, complete any lawful cure/corrective disclosure, repair the control, assign ownership, update the calendar or system rule, and preserve evidence. Remediation must address: Review, approve/disallow, disclose and monitor plan execution.</x:v>
      </x:c>
      <x:c r="M64" s="305" t="str">
        <x:v>Immediate containment; statutory/corrective deadline controls; management-approved remediation date</x:v>
      </x:c>
      <x:c r="N64" s="305" t="str">
        <x:v>Compliance Officer, Audit Committee/Board and regulator/exchange where reporting is triggered</x:v>
      </x:c>
      <x:c r="O64" s="305" t="str">
        <x:v>Approved remediation evidence, corrected filing/action where permitted, updated control artefact, complete affected-population validation and management/committee closure approval.</x:v>
      </x:c>
      <x:c r="P64" s="305" t="str">
        <x:v>Reperform the failed step on the corrected item and test subsequent occurrences or the full affected population until sustained operation is demonstrated.</x:v>
      </x:c>
      <x:c r="Q64" s="305" t="str">
        <x:v>https://www.sebi.gov.in/legal/regulations/mar-2025/securities-and-exchange-board-of-india-prohibition-of-insider-trading-regulations-2015-last-amended-on-march-12-2025-_92672.html</x:v>
      </x:c>
      <x:c r="R64" s="305" t="str">
        <x:f>IF(COUNTIF('P3 Audit Procedures'!$A$5:$A$176,B64)=1,"YES","NO")</x:f>
        <x:v>YES</x:v>
      </x:c>
      <x:c r="S64" s="305" t="str">
        <x:f>IF(COUNTIF($A$5:$A$176,A64)&gt;1,"DUPLICATE","")</x:f>
      </x:c>
      <x:c r="T64" s="305" t="str">
        <x:v>DESIGNED — NOT RAISED</x:v>
      </x:c>
    </x:row>
    <x:row r="65" ht="50" customHeight="1">
      <x:c r="A65" s="305" t="str">
        <x:v>CAP-LAW054|Reg. 7|AP01|OBS01</x:v>
      </x:c>
      <x:c r="B65" s="305" t="str">
        <x:v>CAP-LAW054|Reg. 7|AP01</x:v>
      </x:c>
      <x:c r="C65" s="305" t="str">
        <x:v>CAP-LAW054|Reg. 7</x:v>
      </x:c>
      <x:c r="D65" s="305" t="str">
        <x:v>CAP-LAW054</x:v>
      </x:c>
      <x:c r="E65" s="305" t="str">
        <x:v>Reg. 7</x:v>
      </x:c>
      <x:c r="F65" s="305" t="str">
        <x:v>Market-conduct / UPSI control failure</x:v>
      </x:c>
      <x:c r="G65" s="305" t="str">
        <x:v>The activation gate is true and the entity cannot evidence complete, accurate, authorised and timely performance of: Make or facilitate PIT disclosures required from promoters, members of promoter group, designated persons, directors or other covered persons.</x:v>
      </x:c>
      <x:c r="H65" s="305" t="str">
        <x:v>High</x:v>
      </x:c>
      <x:c r="I6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65" s="305" t="str">
        <x:v>Confirmed exception template: Covered person / listed entity interface did not demonstrate complete and timely compliance with CAP-LAW054 Reg. 7 — Make or facilitate PIT disclosures required from promoters, members of promoter group, designated persons, directors or other covered persons. State the population, dates, evidence tested, exact exception and legal/operational impact; do not allege non-compliance until evidence and management response are evaluated.</x:v>
      </x:c>
      <x:c r="K65" s="305" t="str">
        <x:v>Record factual cause, control/design cause, responsible process, duration, affected population and whether the issue is isolated, recurring or systemic.</x:v>
      </x:c>
      <x:c r="L65" s="305" t="str">
        <x:v>Contain the exception, complete any lawful cure/corrective disclosure, repair the control, assign ownership, update the calendar or system rule, and preserve evidence. Remediation must address: Capture, validate and file covered disclosures.</x:v>
      </x:c>
      <x:c r="M65" s="305" t="str">
        <x:v>Immediate containment; statutory/corrective deadline controls; management-approved remediation date</x:v>
      </x:c>
      <x:c r="N65" s="305" t="str">
        <x:v>Compliance Officer, Audit Committee/Board and regulator/exchange where reporting is triggered</x:v>
      </x:c>
      <x:c r="O65" s="305" t="str">
        <x:v>Approved remediation evidence, corrected filing/action where permitted, updated control artefact, complete affected-population validation and management/committee closure approval.</x:v>
      </x:c>
      <x:c r="P65" s="305" t="str">
        <x:v>Reperform the failed step on the corrected item and test subsequent occurrences or the full affected population until sustained operation is demonstrated.</x:v>
      </x:c>
      <x:c r="Q65" s="305" t="str">
        <x:v>https://www.sebi.gov.in/legal/regulations/mar-2025/securities-and-exchange-board-of-india-prohibition-of-insider-trading-regulations-2015-last-amended-on-march-12-2025-_92672.html</x:v>
      </x:c>
      <x:c r="R65" s="305" t="str">
        <x:f>IF(COUNTIF('P3 Audit Procedures'!$A$5:$A$176,B65)=1,"YES","NO")</x:f>
        <x:v>YES</x:v>
      </x:c>
      <x:c r="S65" s="305" t="str">
        <x:f>IF(COUNTIF($A$5:$A$176,A65)&gt;1,"DUPLICATE","")</x:f>
      </x:c>
      <x:c r="T65" s="305" t="str">
        <x:v>DESIGNED — NOT RAISED</x:v>
      </x:c>
    </x:row>
    <x:row r="66" ht="50" customHeight="1">
      <x:c r="A66" s="305" t="str">
        <x:v>CAP-LAW054|Reg. 8|AP01|OBS01</x:v>
      </x:c>
      <x:c r="B66" s="305" t="str">
        <x:v>CAP-LAW054|Reg. 8|AP01</x:v>
      </x:c>
      <x:c r="C66" s="305" t="str">
        <x:v>CAP-LAW054|Reg. 8</x:v>
      </x:c>
      <x:c r="D66" s="305" t="str">
        <x:v>CAP-LAW054</x:v>
      </x:c>
      <x:c r="E66" s="305" t="str">
        <x:v>Reg. 8</x:v>
      </x:c>
      <x:c r="F66" s="305" t="str">
        <x:v>Market-conduct / UPSI control failure</x:v>
      </x:c>
      <x:c r="G66" s="305" t="str">
        <x:v>The activation gate is true and the entity cannot evidence complete, accurate, authorised and timely performance of: Adopt and publish a code of practices and procedures for fair disclosure of UPSI.</x:v>
      </x:c>
      <x:c r="H66" s="305" t="str">
        <x:v>High</x:v>
      </x:c>
      <x:c r="I6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66" s="305" t="str">
        <x:v>Confirmed exception template: Listed entity / board did not demonstrate complete and timely compliance with CAP-LAW054 Reg. 8 — Adopt and publish a code of practices and procedures for fair disclosure of UPSI. State the population, dates, evidence tested, exact exception and legal/operational impact; do not allege non-compliance until evidence and management response are evaluated.</x:v>
      </x:c>
      <x:c r="K66" s="305" t="str">
        <x:v>Record factual cause, control/design cause, responsible process, duration, affected population and whether the issue is isolated, recurring or systemic.</x:v>
      </x:c>
      <x:c r="L66" s="305" t="str">
        <x:v>Contain the exception, complete any lawful cure/corrective disclosure, repair the control, assign ownership, update the calendar or system rule, and preserve evidence. Remediation must address: Maintain code, chief investor-relations ownership and dissemination process.</x:v>
      </x:c>
      <x:c r="M66" s="305" t="str">
        <x:v>Immediate containment; statutory/corrective deadline controls; management-approved remediation date</x:v>
      </x:c>
      <x:c r="N66" s="305" t="str">
        <x:v>Compliance Officer, Audit Committee/Board and regulator/exchange where reporting is triggered</x:v>
      </x:c>
      <x:c r="O66" s="305" t="str">
        <x:v>Approved remediation evidence, corrected filing/action where permitted, updated control artefact, complete affected-population validation and management/committee closure approval.</x:v>
      </x:c>
      <x:c r="P66" s="305" t="str">
        <x:v>Reperform the failed step on the corrected item and test subsequent occurrences or the full affected population until sustained operation is demonstrated.</x:v>
      </x:c>
      <x:c r="Q66" s="305" t="str">
        <x:v>https://www.sebi.gov.in/legal/regulations/mar-2025/securities-and-exchange-board-of-india-prohibition-of-insider-trading-regulations-2015-last-amended-on-march-12-2025-_92672.html</x:v>
      </x:c>
      <x:c r="R66" s="305" t="str">
        <x:f>IF(COUNTIF('P3 Audit Procedures'!$A$5:$A$176,B66)=1,"YES","NO")</x:f>
        <x:v>YES</x:v>
      </x:c>
      <x:c r="S66" s="305" t="str">
        <x:f>IF(COUNTIF($A$5:$A$176,A66)&gt;1,"DUPLICATE","")</x:f>
      </x:c>
      <x:c r="T66" s="305" t="str">
        <x:v>DESIGNED — NOT RAISED</x:v>
      </x:c>
    </x:row>
    <x:row r="67" ht="50" customHeight="1">
      <x:c r="A67" s="305" t="str">
        <x:v>CAP-LAW054|Reg. 9|AP01|OBS01</x:v>
      </x:c>
      <x:c r="B67" s="305" t="str">
        <x:v>CAP-LAW054|Reg. 9|AP01</x:v>
      </x:c>
      <x:c r="C67" s="305" t="str">
        <x:v>CAP-LAW054|Reg. 9</x:v>
      </x:c>
      <x:c r="D67" s="305" t="str">
        <x:v>CAP-LAW054</x:v>
      </x:c>
      <x:c r="E67" s="305" t="str">
        <x:v>Reg. 9</x:v>
      </x:c>
      <x:c r="F67" s="305" t="str">
        <x:v>Market-conduct / UPSI control failure</x:v>
      </x:c>
      <x:c r="G67" s="305" t="str">
        <x:v>The activation gate is true and the entity cannot evidence complete, accurate, authorised and timely performance of: Adopt and administer a code of conduct to regulate, monitor and report trading by designated persons and immediate relatives.</x:v>
      </x:c>
      <x:c r="H67" s="305" t="str">
        <x:v>High</x:v>
      </x:c>
      <x:c r="I6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67" s="305" t="str">
        <x:v>Confirmed exception template: Listed entity / compliance officer did not demonstrate complete and timely compliance with CAP-LAW054 Reg. 9 — Adopt and administer a code of conduct to regulate, monitor and report trading by designated persons and immediate relatives. State the population, dates, evidence tested, exact exception and legal/operational impact; do not allege non-compliance until evidence and management response are evaluated.</x:v>
      </x:c>
      <x:c r="K67" s="305" t="str">
        <x:v>Record factual cause, control/design cause, responsible process, duration, affected population and whether the issue is isolated, recurring or systemic.</x:v>
      </x:c>
      <x:c r="L67" s="305" t="str">
        <x:v>Contain the exception, complete any lawful cure/corrective disclosure, repair the control, assign ownership, update the calendar or system rule, and preserve evidence. Remediation must address: Maintain designated-person universe, trading window, pre-clearance and contra-trade controls.</x:v>
      </x:c>
      <x:c r="M67" s="305" t="str">
        <x:v>Immediate containment; statutory/corrective deadline controls; management-approved remediation date</x:v>
      </x:c>
      <x:c r="N67" s="305" t="str">
        <x:v>Compliance Officer, Audit Committee/Board and regulator/exchange where reporting is triggered</x:v>
      </x:c>
      <x:c r="O67" s="305" t="str">
        <x:v>Approved remediation evidence, corrected filing/action where permitted, updated control artefact, complete affected-population validation and management/committee closure approval.</x:v>
      </x:c>
      <x:c r="P67" s="305" t="str">
        <x:v>Reperform the failed step on the corrected item and test subsequent occurrences or the full affected population until sustained operation is demonstrated.</x:v>
      </x:c>
      <x:c r="Q67" s="305" t="str">
        <x:v>https://www.sebi.gov.in/legal/regulations/mar-2025/securities-and-exchange-board-of-india-prohibition-of-insider-trading-regulations-2015-last-amended-on-march-12-2025-_92672.html</x:v>
      </x:c>
      <x:c r="R67" s="305" t="str">
        <x:f>IF(COUNTIF('P3 Audit Procedures'!$A$5:$A$176,B67)=1,"YES","NO")</x:f>
        <x:v>YES</x:v>
      </x:c>
      <x:c r="S67" s="305" t="str">
        <x:f>IF(COUNTIF($A$5:$A$176,A67)&gt;1,"DUPLICATE","")</x:f>
      </x:c>
      <x:c r="T67" s="305" t="str">
        <x:v>DESIGNED — NOT RAISED</x:v>
      </x:c>
    </x:row>
    <x:row r="68" ht="50" customHeight="1">
      <x:c r="A68" s="305" t="str">
        <x:v>CAP-LAW054|Reg. 9A|AP01|OBS01</x:v>
      </x:c>
      <x:c r="B68" s="305" t="str">
        <x:v>CAP-LAW054|Reg. 9A|AP01</x:v>
      </x:c>
      <x:c r="C68" s="305" t="str">
        <x:v>CAP-LAW054|Reg. 9A</x:v>
      </x:c>
      <x:c r="D68" s="305" t="str">
        <x:v>CAP-LAW054</x:v>
      </x:c>
      <x:c r="E68" s="305" t="str">
        <x:v>Reg. 9A</x:v>
      </x:c>
      <x:c r="F68" s="305" t="str">
        <x:v>Market-conduct / UPSI control failure</x:v>
      </x:c>
      <x:c r="G68" s="305" t="str">
        <x:v>The activation gate is true and the entity cannot evidence complete, accurate, authorised and timely performance of: Maintain institutional mechanisms, internal controls, inquiry and whistleblower arrangements to prevent insider trading.</x:v>
      </x:c>
      <x:c r="H68" s="305" t="str">
        <x:v>High</x:v>
      </x:c>
      <x:c r="I6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68" s="305" t="str">
        <x:v>Confirmed exception template: Listed entity / CEO or MD / board did not demonstrate complete and timely compliance with CAP-LAW054 Reg. 9A — Maintain institutional mechanisms, internal controls, inquiry and whistleblower arrangements to prevent insider trading. State the population, dates, evidence tested, exact exception and legal/operational impact; do not allege non-compliance until evidence and management response are evaluated.</x:v>
      </x:c>
      <x:c r="K68" s="305" t="str">
        <x:v>Record factual cause, control/design cause, responsible process, duration, affected population and whether the issue is isolated, recurring or systemic.</x:v>
      </x:c>
      <x:c r="L68" s="305" t="str">
        <x:v>Contain the exception, complete any lawful cure/corrective disclosure, repair the control, assign ownership, update the calendar or system rule, and preserve evidence. Remediation must address: Test controls, investigate leaks and report/escalate as required.</x:v>
      </x:c>
      <x:c r="M68" s="305" t="str">
        <x:v>Immediate containment; statutory/corrective deadline controls; management-approved remediation date</x:v>
      </x:c>
      <x:c r="N68" s="305" t="str">
        <x:v>Compliance Officer, Audit Committee/Board and regulator/exchange where reporting is triggered</x:v>
      </x:c>
      <x:c r="O68" s="305" t="str">
        <x:v>Approved remediation evidence, corrected filing/action where permitted, updated control artefact, complete affected-population validation and management/committee closure approval.</x:v>
      </x:c>
      <x:c r="P68" s="305" t="str">
        <x:v>Reperform the failed step on the corrected item and test subsequent occurrences or the full affected population until sustained operation is demonstrated.</x:v>
      </x:c>
      <x:c r="Q68" s="305" t="str">
        <x:v>https://www.sebi.gov.in/legal/regulations/mar-2025/securities-and-exchange-board-of-india-prohibition-of-insider-trading-regulations-2015-last-amended-on-march-12-2025-_92672.html</x:v>
      </x:c>
      <x:c r="R68" s="305" t="str">
        <x:f>IF(COUNTIF('P3 Audit Procedures'!$A$5:$A$176,B68)=1,"YES","NO")</x:f>
        <x:v>YES</x:v>
      </x:c>
      <x:c r="S68" s="305" t="str">
        <x:f>IF(COUNTIF($A$5:$A$176,A68)&gt;1,"DUPLICATE","")</x:f>
      </x:c>
      <x:c r="T68" s="305" t="str">
        <x:v>DESIGNED — NOT RAISED</x:v>
      </x:c>
    </x:row>
    <x:row r="69" ht="50" customHeight="1">
      <x:c r="A69" s="305" t="str">
        <x:v>P1-GAP001|PIT surveillance chapters|AP01|OBS01</x:v>
      </x:c>
      <x:c r="B69" s="305" t="str">
        <x:v>P1-GAP001|PIT surveillance chapters|AP01</x:v>
      </x:c>
      <x:c r="C69" s="305" t="str">
        <x:v>P1-GAP001|PIT surveillance chapters</x:v>
      </x:c>
      <x:c r="D69" s="305" t="str">
        <x:v>P1-GAP001</x:v>
      </x:c>
      <x:c r="E69" s="305" t="str">
        <x:v>PIT surveillance chapters</x:v>
      </x:c>
      <x:c r="F69" s="305" t="str">
        <x:v>Market-conduct / UPSI control failure</x:v>
      </x:c>
      <x:c r="G69" s="305" t="str">
        <x:v>The activation gate is true and the entity cannot evidence complete, accurate, authorised and timely performance of: Implement the current exchange/depository surveillance directions applicable to listed-company PIT controls, including automated trading-window restrictions where applicable.</x:v>
      </x:c>
      <x:c r="H69" s="305" t="str">
        <x:v>High</x:v>
      </x:c>
      <x:c r="I6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69" s="305" t="str">
        <x:v>Confirmed exception template: Listed entity / compliance officer did not demonstrate complete and timely compliance with P1-GAP001 PIT surveillance chapters — Implement the current exchange/depository surveillance directions applicable to listed-company PIT controls, including automated trading-window restrictions where applicable. State the population, dates, evidence tested, exact exception and legal/operational impact; do not allege non-compliance until evidence and management response are evaluated.</x:v>
      </x:c>
      <x:c r="K69" s="305" t="str">
        <x:v>Record factual cause, control/design cause, responsible process, duration, affected population and whether the issue is isolated, recurring or systemic.</x:v>
      </x:c>
      <x:c r="L69" s="305" t="str">
        <x:v>Contain the exception, complete any lawful cure/corrective disclosure, repair the control, assign ownership, update the calendar or system rule, and preserve evidence. Remediation must address: Maintain accurate identifiers and reconcile system restrictions/exceptions.</x:v>
      </x:c>
      <x:c r="M69" s="305" t="str">
        <x:v>Immediate containment; statutory/corrective deadline controls; management-approved remediation date</x:v>
      </x:c>
      <x:c r="N69" s="305" t="str">
        <x:v>Compliance Officer, Audit Committee/Board and regulator/exchange where reporting is triggered</x:v>
      </x:c>
      <x:c r="O69" s="305" t="str">
        <x:v>Approved remediation evidence, corrected filing/action where permitted, updated control artefact, complete affected-population validation and management/committee closure approval.</x:v>
      </x:c>
      <x:c r="P69" s="305" t="str">
        <x:v>Reperform the failed step on the corrected item and test subsequent occurrences or the full affected population until sustained operation is demonstrated.</x:v>
      </x:c>
      <x:c r="Q69" s="305" t="str">
        <x:v>https://www.sebi.gov.in/legal/master-circulars/may-2026/master-circular-on-surveillance-of-securities-market_101473.html</x:v>
      </x:c>
      <x:c r="R69" s="305" t="str">
        <x:f>IF(COUNTIF('P3 Audit Procedures'!$A$5:$A$176,B69)=1,"YES","NO")</x:f>
        <x:v>YES</x:v>
      </x:c>
      <x:c r="S69" s="305" t="str">
        <x:f>IF(COUNTIF($A$5:$A$176,A69)&gt;1,"DUPLICATE","")</x:f>
      </x:c>
      <x:c r="T69" s="305" t="str">
        <x:v>DESIGNED — NOT RAISED</x:v>
      </x:c>
    </x:row>
    <x:row r="70" ht="50" customHeight="1">
      <x:c r="A70" s="305" t="str">
        <x:v>CAP-LAW067|Reg. 3|AP01|OBS01</x:v>
      </x:c>
      <x:c r="B70" s="305" t="str">
        <x:v>CAP-LAW067|Reg. 3|AP01</x:v>
      </x:c>
      <x:c r="C70" s="305" t="str">
        <x:v>CAP-LAW067|Reg. 3</x:v>
      </x:c>
      <x:c r="D70" s="305" t="str">
        <x:v>CAP-LAW067</x:v>
      </x:c>
      <x:c r="E70" s="305" t="str">
        <x:v>Reg. 3</x:v>
      </x:c>
      <x:c r="F70" s="305" t="str">
        <x:v>Market-conduct / UPSI control failure</x:v>
      </x:c>
      <x:c r="G70" s="305" t="str">
        <x:v>The activation gate is true and the entity cannot evidence complete, accurate, authorised and timely performance of: Do not deal in securities through a manipulative, fraudulent or unfair device or scheme.</x:v>
      </x:c>
      <x:c r="H70" s="305" t="str">
        <x:v>High</x:v>
      </x:c>
      <x:c r="I7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70" s="305" t="str">
        <x:v>Confirmed exception template: Listed entity and any person acting for it did not demonstrate complete and timely compliance with CAP-LAW067 Reg. 3 — Do not deal in securities through a manipulative, fraudulent or unfair device or scheme. State the population, dates, evidence tested, exact exception and legal/operational impact; do not allege non-compliance until evidence and management response are evaluated.</x:v>
      </x:c>
      <x:c r="K70" s="305" t="str">
        <x:v>Record factual cause, control/design cause, responsible process, duration, affected population and whether the issue is isolated, recurring or systemic.</x:v>
      </x:c>
      <x:c r="L70" s="305" t="str">
        <x:v>Contain the exception, complete any lawful cure/corrective disclosure, repair the control, assign ownership, update the calendar or system rule, and preserve evidence. Remediation must address: Subject market transactions and disclosures to fraud/manipulation review.</x:v>
      </x:c>
      <x:c r="M70" s="305" t="str">
        <x:v>Immediate containment; statutory/corrective deadline controls; management-approved remediation date</x:v>
      </x:c>
      <x:c r="N70" s="305" t="str">
        <x:v>Compliance Officer, Audit Committee/Board and regulator/exchange where reporting is triggered</x:v>
      </x:c>
      <x:c r="O70" s="305" t="str">
        <x:v>Approved remediation evidence, corrected filing/action where permitted, updated control artefact, complete affected-population validation and management/committee closure approval.</x:v>
      </x:c>
      <x:c r="P70" s="305" t="str">
        <x:v>Reperform the failed step on the corrected item and test subsequent occurrences or the full affected population until sustained operation is demonstrated.</x:v>
      </x:c>
      <x:c r="Q70" s="305" t="str">
        <x:v>https://www.sebi.gov.in/legal/regulations/dec-2025/securities-and-exchange-board-of-india-prohibition-of-fraudulent-and-unfair-trade-practices-relating-to-securities-market-regulations-2003-last-amended-on-december-05-2025-_98694.html</x:v>
      </x:c>
      <x:c r="R70" s="305" t="str">
        <x:f>IF(COUNTIF('P3 Audit Procedures'!$A$5:$A$176,B70)=1,"YES","NO")</x:f>
        <x:v>YES</x:v>
      </x:c>
      <x:c r="S70" s="305" t="str">
        <x:f>IF(COUNTIF($A$5:$A$176,A70)&gt;1,"DUPLICATE","")</x:f>
      </x:c>
      <x:c r="T70" s="305" t="str">
        <x:v>DESIGNED — NOT RAISED</x:v>
      </x:c>
    </x:row>
    <x:row r="71" ht="50" customHeight="1">
      <x:c r="A71" s="305" t="str">
        <x:v>CAP-LAW067|Reg. 4|AP01|OBS01</x:v>
      </x:c>
      <x:c r="B71" s="305" t="str">
        <x:v>CAP-LAW067|Reg. 4|AP01</x:v>
      </x:c>
      <x:c r="C71" s="305" t="str">
        <x:v>CAP-LAW067|Reg. 4</x:v>
      </x:c>
      <x:c r="D71" s="305" t="str">
        <x:v>CAP-LAW067</x:v>
      </x:c>
      <x:c r="E71" s="305" t="str">
        <x:v>Reg. 4</x:v>
      </x:c>
      <x:c r="F71" s="305" t="str">
        <x:v>Market-conduct / UPSI control failure</x:v>
      </x:c>
      <x:c r="G71" s="305" t="str">
        <x:v>The activation gate is true and the entity cannot evidence complete, accurate, authorised and timely performance of: Do not engage in the listed manipulative, fraudulent or unfair trade practices.</x:v>
      </x:c>
      <x:c r="H71" s="305" t="str">
        <x:v>High</x:v>
      </x:c>
      <x:c r="I7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71" s="305" t="str">
        <x:v>Confirmed exception template: Listed entity and any person acting for it did not demonstrate complete and timely compliance with CAP-LAW067 Reg. 4 — Do not engage in the listed manipulative, fraudulent or unfair trade practices. State the population, dates, evidence tested, exact exception and legal/operational impact; do not allege non-compliance until evidence and management response are evaluated.</x:v>
      </x:c>
      <x:c r="K71" s="305" t="str">
        <x:v>Record factual cause, control/design cause, responsible process, duration, affected population and whether the issue is isolated, recurring or systemic.</x:v>
      </x:c>
      <x:c r="L71" s="305" t="str">
        <x:v>Contain the exception, complete any lawful cure/corrective disclosure, repair the control, assign ownership, update the calendar or system rule, and preserve evidence. Remediation must address: Escalate suspicious practices and preserve transaction rationale/evidence.</x:v>
      </x:c>
      <x:c r="M71" s="305" t="str">
        <x:v>Immediate containment; statutory/corrective deadline controls; management-approved remediation date</x:v>
      </x:c>
      <x:c r="N71" s="305" t="str">
        <x:v>Compliance Officer, Audit Committee/Board and regulator/exchange where reporting is triggered</x:v>
      </x:c>
      <x:c r="O71" s="305" t="str">
        <x:v>Approved remediation evidence, corrected filing/action where permitted, updated control artefact, complete affected-population validation and management/committee closure approval.</x:v>
      </x:c>
      <x:c r="P71" s="305" t="str">
        <x:v>Reperform the failed step on the corrected item and test subsequent occurrences or the full affected population until sustained operation is demonstrated.</x:v>
      </x:c>
      <x:c r="Q71" s="305" t="str">
        <x:v>https://www.sebi.gov.in/legal/regulations/dec-2025/securities-and-exchange-board-of-india-prohibition-of-fraudulent-and-unfair-trade-practices-relating-to-securities-market-regulations-2003-last-amended-on-december-05-2025-_98694.html</x:v>
      </x:c>
      <x:c r="R71" s="305" t="str">
        <x:f>IF(COUNTIF('P3 Audit Procedures'!$A$5:$A$176,B71)=1,"YES","NO")</x:f>
        <x:v>YES</x:v>
      </x:c>
      <x:c r="S71" s="305" t="str">
        <x:f>IF(COUNTIF($A$5:$A$176,A71)&gt;1,"DUPLICATE","")</x:f>
      </x:c>
      <x:c r="T71" s="305" t="str">
        <x:v>DESIGNED — NOT RAISED</x:v>
      </x:c>
    </x:row>
    <x:row r="72" ht="50" customHeight="1">
      <x:c r="A72" s="305" t="str">
        <x:v>CAP-LAW060|Reg. 26(2)|AP01|OBS01</x:v>
      </x:c>
      <x:c r="B72" s="305" t="str">
        <x:v>CAP-LAW060|Reg. 26(2)|AP01</x:v>
      </x:c>
      <x:c r="C72" s="305" t="str">
        <x:v>CAP-LAW060|Reg. 26(2)</x:v>
      </x:c>
      <x:c r="D72" s="305" t="str">
        <x:v>CAP-LAW060</x:v>
      </x:c>
      <x:c r="E72" s="305" t="str">
        <x:v>Reg. 26(2)</x:v>
      </x:c>
      <x:c r="F72" s="305" t="str">
        <x:v>Transaction condition, approval or timetable failure</x:v>
      </x:c>
      <x:c r="G72" s="305" t="str">
        <x:v>The activation gate is true and the entity cannot evidence complete, accurate, authorised and timely performance of: During an open offer, do not undertake restricted material actions outside the ordinary course without the required shareholder approval.</x:v>
      </x:c>
      <x:c r="H72" s="305" t="str">
        <x:v>High</x:v>
      </x:c>
      <x:c r="I7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72" s="305" t="str">
        <x:v>Confirmed exception template: Target company / board did not demonstrate complete and timely compliance with CAP-LAW060 Reg. 26(2) — During an open offer, do not undertake restricted material actions outside the ordinary course without the required shareholder approval. State the population, dates, evidence tested, exact exception and legal/operational impact; do not allege non-compliance until evidence and management response are evaluated.</x:v>
      </x:c>
      <x:c r="K72" s="305" t="str">
        <x:v>Record factual cause, control/design cause, responsible process, duration, affected population and whether the issue is isolated, recurring or systemic.</x:v>
      </x:c>
      <x:c r="L72" s="305" t="str">
        <x:v>Contain the exception, complete any lawful cure/corrective disclosure, repair the control, assign ownership, update the calendar or system rule, and preserve evidence. Remediation must address: Freeze covered actions or obtain required approval before proceeding.</x:v>
      </x:c>
      <x:c r="M72" s="305" t="str">
        <x:v>Immediate containment; statutory/corrective deadline controls; management-approved remediation date</x:v>
      </x:c>
      <x:c r="N72" s="305" t="str">
        <x:v>Company Secretary, Board/transaction committee and regulator/exchange where corrective disclosure is required</x:v>
      </x:c>
      <x:c r="O72" s="305" t="str">
        <x:v>Approved remediation evidence, corrected filing/action where permitted, updated control artefact, complete affected-population validation and management/committee closure approval.</x:v>
      </x:c>
      <x:c r="P72" s="305" t="str">
        <x:v>Reperform the failed step on the corrected item and test subsequent occurrences or the full affected population until sustained operation is demonstrated.</x:v>
      </x:c>
      <x:c r="Q72" s="305" t="str">
        <x:v>https://www.sebi.gov.in/legal/regulations/dec-2025/securities-and-exchange-board-of-india-substantial-acquisition-of-shares-and-takeovers-regulations-2011-last-amended-on-december-5-2025-_98643.html</x:v>
      </x:c>
      <x:c r="R72" s="305" t="str">
        <x:f>IF(COUNTIF('P3 Audit Procedures'!$A$5:$A$176,B72)=1,"YES","NO")</x:f>
        <x:v>YES</x:v>
      </x:c>
      <x:c r="S72" s="305" t="str">
        <x:f>IF(COUNTIF($A$5:$A$176,A72)&gt;1,"DUPLICATE","")</x:f>
      </x:c>
      <x:c r="T72" s="305" t="str">
        <x:v>DESIGNED — NOT RAISED</x:v>
      </x:c>
    </x:row>
    <x:row r="73" ht="50" customHeight="1">
      <x:c r="A73" s="305" t="str">
        <x:v>CAP-LAW060|Reg. 26(4)|AP01|OBS01</x:v>
      </x:c>
      <x:c r="B73" s="305" t="str">
        <x:v>CAP-LAW060|Reg. 26(4)|AP01</x:v>
      </x:c>
      <x:c r="C73" s="305" t="str">
        <x:v>CAP-LAW060|Reg. 26(4)</x:v>
      </x:c>
      <x:c r="D73" s="305" t="str">
        <x:v>CAP-LAW060</x:v>
      </x:c>
      <x:c r="E73" s="305" t="str">
        <x:v>Reg. 26(4)</x:v>
      </x:c>
      <x:c r="F73" s="305" t="str">
        <x:v>Transaction condition, approval or timetable failure</x:v>
      </x:c>
      <x:c r="G73" s="305" t="str">
        <x:v>The activation gate is true and the entity cannot evidence complete, accurate, authorised and timely performance of: Do not fix a record date for corporate actions so as to fall within the restricted period around the tendering period.</x:v>
      </x:c>
      <x:c r="H73" s="305" t="str">
        <x:v>High</x:v>
      </x:c>
      <x:c r="I7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73" s="305" t="str">
        <x:v>Confirmed exception template: Target company did not demonstrate complete and timely compliance with CAP-LAW060 Reg. 26(4) — Do not fix a record date for corporate actions so as to fall within the restricted period around the tendering period. State the population, dates, evidence tested, exact exception and legal/operational impact; do not allege non-compliance until evidence and management response are evaluated.</x:v>
      </x:c>
      <x:c r="K73" s="305" t="str">
        <x:v>Record factual cause, control/design cause, responsible process, duration, affected population and whether the issue is isolated, recurring or systemic.</x:v>
      </x:c>
      <x:c r="L73" s="305" t="str">
        <x:v>Contain the exception, complete any lawful cure/corrective disclosure, repair the control, assign ownership, update the calendar or system rule, and preserve evidence. Remediation must address: Screen corporate-action calendar against the tender period.</x:v>
      </x:c>
      <x:c r="M73" s="305" t="str">
        <x:v>Immediate containment; statutory/corrective deadline controls; management-approved remediation date</x:v>
      </x:c>
      <x:c r="N73" s="305" t="str">
        <x:v>Company Secretary, Board/transaction committee and regulator/exchange where corrective disclosure is required</x:v>
      </x:c>
      <x:c r="O73" s="305" t="str">
        <x:v>Approved remediation evidence, corrected filing/action where permitted, updated control artefact, complete affected-population validation and management/committee closure approval.</x:v>
      </x:c>
      <x:c r="P73" s="305" t="str">
        <x:v>Reperform the failed step on the corrected item and test subsequent occurrences or the full affected population until sustained operation is demonstrated.</x:v>
      </x:c>
      <x:c r="Q73" s="305" t="str">
        <x:v>https://www.sebi.gov.in/legal/regulations/dec-2025/securities-and-exchange-board-of-india-substantial-acquisition-of-shares-and-takeovers-regulations-2011-last-amended-on-december-5-2025-_98643.html</x:v>
      </x:c>
      <x:c r="R73" s="305" t="str">
        <x:f>IF(COUNTIF('P3 Audit Procedures'!$A$5:$A$176,B73)=1,"YES","NO")</x:f>
        <x:v>YES</x:v>
      </x:c>
      <x:c r="S73" s="305" t="str">
        <x:f>IF(COUNTIF($A$5:$A$176,A73)&gt;1,"DUPLICATE","")</x:f>
      </x:c>
      <x:c r="T73" s="305" t="str">
        <x:v>DESIGNED — NOT RAISED</x:v>
      </x:c>
    </x:row>
    <x:row r="74" ht="50" customHeight="1">
      <x:c r="A74" s="305" t="str">
        <x:v>CAP-LAW060|Reg. 26(6)|AP01|OBS01</x:v>
      </x:c>
      <x:c r="B74" s="305" t="str">
        <x:v>CAP-LAW060|Reg. 26(6)|AP01</x:v>
      </x:c>
      <x:c r="C74" s="305" t="str">
        <x:v>CAP-LAW060|Reg. 26(6)</x:v>
      </x:c>
      <x:c r="D74" s="305" t="str">
        <x:v>CAP-LAW060</x:v>
      </x:c>
      <x:c r="E74" s="305" t="str">
        <x:v>Reg. 26(6)</x:v>
      </x:c>
      <x:c r="F74" s="305" t="str">
        <x:v>Transaction condition, approval or timetable failure</x:v>
      </x:c>
      <x:c r="G74" s="305" t="str">
        <x:v>The activation gate is true and the entity cannot evidence complete, accurate, authorised and timely performance of: Furnish the acquirer with the list of shareholders and related data required for the open offer.</x:v>
      </x:c>
      <x:c r="H74" s="305" t="str">
        <x:v>High</x:v>
      </x:c>
      <x:c r="I7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74" s="305" t="str">
        <x:v>Confirmed exception template: Target company did not demonstrate complete and timely compliance with CAP-LAW060 Reg. 26(6) — Furnish the acquirer with the list of shareholders and related data required for the open offer. State the population, dates, evidence tested, exact exception and legal/operational impact; do not allege non-compliance until evidence and management response are evaluated.</x:v>
      </x:c>
      <x:c r="K74" s="305" t="str">
        <x:v>Record factual cause, control/design cause, responsible process, duration, affected population and whether the issue is isolated, recurring or systemic.</x:v>
      </x:c>
      <x:c r="L74" s="305" t="str">
        <x:v>Contain the exception, complete any lawful cure/corrective disclosure, repair the control, assign ownership, update the calendar or system rule, and preserve evidence. Remediation must address: Extract, validate and securely provide the shareholder list.</x:v>
      </x:c>
      <x:c r="M74" s="305" t="str">
        <x:v>Immediate containment; statutory/corrective deadline controls; management-approved remediation date</x:v>
      </x:c>
      <x:c r="N74" s="305" t="str">
        <x:v>Company Secretary, Board/transaction committee and regulator/exchange where corrective disclosure is required</x:v>
      </x:c>
      <x:c r="O74" s="305" t="str">
        <x:v>Approved remediation evidence, corrected filing/action where permitted, updated control artefact, complete affected-population validation and management/committee closure approval.</x:v>
      </x:c>
      <x:c r="P74" s="305" t="str">
        <x:v>Reperform the failed step on the corrected item and test subsequent occurrences or the full affected population until sustained operation is demonstrated.</x:v>
      </x:c>
      <x:c r="Q74" s="305" t="str">
        <x:v>https://www.sebi.gov.in/legal/regulations/dec-2025/securities-and-exchange-board-of-india-substantial-acquisition-of-shares-and-takeovers-regulations-2011-last-amended-on-december-5-2025-_98643.html</x:v>
      </x:c>
      <x:c r="R74" s="305" t="str">
        <x:f>IF(COUNTIF('P3 Audit Procedures'!$A$5:$A$176,B74)=1,"YES","NO")</x:f>
        <x:v>YES</x:v>
      </x:c>
      <x:c r="S74" s="305" t="str">
        <x:f>IF(COUNTIF($A$5:$A$176,A74)&gt;1,"DUPLICATE","")</x:f>
      </x:c>
      <x:c r="T74" s="305" t="str">
        <x:v>DESIGNED — NOT RAISED</x:v>
      </x:c>
    </x:row>
    <x:row r="75" ht="50" customHeight="1">
      <x:c r="A75" s="305" t="str">
        <x:v>CAP-LAW060|Reg. 26(6A)|AP01|OBS01</x:v>
      </x:c>
      <x:c r="B75" s="305" t="str">
        <x:v>CAP-LAW060|Reg. 26(6A)|AP01</x:v>
      </x:c>
      <x:c r="C75" s="305" t="str">
        <x:v>CAP-LAW060|Reg. 26(6A)</x:v>
      </x:c>
      <x:c r="D75" s="305" t="str">
        <x:v>CAP-LAW060</x:v>
      </x:c>
      <x:c r="E75" s="305" t="str">
        <x:v>Reg. 26(6A)</x:v>
      </x:c>
      <x:c r="F75" s="305" t="str">
        <x:v>Transaction condition, approval or timetable failure</x:v>
      </x:c>
      <x:c r="G75" s="305" t="str">
        <x:v>The activation gate is true and the entity cannot evidence complete, accurate, authorised and timely performance of: Constitute the committee of independent directors required for the open offer.</x:v>
      </x:c>
      <x:c r="H75" s="305" t="str">
        <x:v>High</x:v>
      </x:c>
      <x:c r="I7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75" s="305" t="str">
        <x:v>Confirmed exception template: Target company / board did not demonstrate complete and timely compliance with CAP-LAW060 Reg. 26(6A) — Constitute the committee of independent directors required for the open offer. State the population, dates, evidence tested, exact exception and legal/operational impact; do not allege non-compliance until evidence and management response are evaluated.</x:v>
      </x:c>
      <x:c r="K75" s="305" t="str">
        <x:v>Record factual cause, control/design cause, responsible process, duration, affected population and whether the issue is isolated, recurring or systemic.</x:v>
      </x:c>
      <x:c r="L75" s="305" t="str">
        <x:v>Contain the exception, complete any lawful cure/corrective disclosure, repair the control, assign ownership, update the calendar or system rule, and preserve evidence. Remediation must address: Approve committee constitution and document independence.</x:v>
      </x:c>
      <x:c r="M75" s="305" t="str">
        <x:v>Immediate containment; statutory/corrective deadline controls; management-approved remediation date</x:v>
      </x:c>
      <x:c r="N75" s="305" t="str">
        <x:v>Company Secretary, Board/transaction committee and regulator/exchange where corrective disclosure is required</x:v>
      </x:c>
      <x:c r="O75" s="305" t="str">
        <x:v>Approved remediation evidence, corrected filing/action where permitted, updated control artefact, complete affected-population validation and management/committee closure approval.</x:v>
      </x:c>
      <x:c r="P75" s="305" t="str">
        <x:v>Reperform the failed step on the corrected item and test subsequent occurrences or the full affected population until sustained operation is demonstrated.</x:v>
      </x:c>
      <x:c r="Q75" s="305" t="str">
        <x:v>https://www.sebi.gov.in/legal/regulations/dec-2025/securities-and-exchange-board-of-india-substantial-acquisition-of-shares-and-takeovers-regulations-2011-last-amended-on-december-5-2025-_98643.html</x:v>
      </x:c>
      <x:c r="R75" s="305" t="str">
        <x:f>IF(COUNTIF('P3 Audit Procedures'!$A$5:$A$176,B75)=1,"YES","NO")</x:f>
        <x:v>YES</x:v>
      </x:c>
      <x:c r="S75" s="305" t="str">
        <x:f>IF(COUNTIF($A$5:$A$176,A75)&gt;1,"DUPLICATE","")</x:f>
      </x:c>
      <x:c r="T75" s="305" t="str">
        <x:v>DESIGNED — NOT RAISED</x:v>
      </x:c>
    </x:row>
    <x:row r="76" ht="50" customHeight="1">
      <x:c r="A76" s="305" t="str">
        <x:v>CAP-LAW060|Reg. 26(7)|AP01|OBS01</x:v>
      </x:c>
      <x:c r="B76" s="305" t="str">
        <x:v>CAP-LAW060|Reg. 26(7)|AP01</x:v>
      </x:c>
      <x:c r="C76" s="305" t="str">
        <x:v>CAP-LAW060|Reg. 26(7)</x:v>
      </x:c>
      <x:c r="D76" s="305" t="str">
        <x:v>CAP-LAW060</x:v>
      </x:c>
      <x:c r="E76" s="305" t="str">
        <x:v>Reg. 26(7)</x:v>
      </x:c>
      <x:c r="F76" s="305" t="str">
        <x:v>Transaction condition, approval or timetable failure</x:v>
      </x:c>
      <x:c r="G76" s="305" t="str">
        <x:v>The activation gate is true and the entity cannot evidence complete, accurate, authorised and timely performance of: Publish the independent-director committee's reasoned recommendations on the open offer.</x:v>
      </x:c>
      <x:c r="H76" s="305" t="str">
        <x:v>High</x:v>
      </x:c>
      <x:c r="I7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76" s="305" t="str">
        <x:v>Confirmed exception template: Independent directors' committee / target company did not demonstrate complete and timely compliance with CAP-LAW060 Reg. 26(7) — Publish the independent-director committee's reasoned recommendations on the open offer. State the population, dates, evidence tested, exact exception and legal/operational impact; do not allege non-compliance until evidence and management response are evaluated.</x:v>
      </x:c>
      <x:c r="K76" s="305" t="str">
        <x:v>Record factual cause, control/design cause, responsible process, duration, affected population and whether the issue is isolated, recurring or systemic.</x:v>
      </x:c>
      <x:c r="L76" s="305" t="str">
        <x:v>Contain the exception, complete any lawful cure/corrective disclosure, repair the control, assign ownership, update the calendar or system rule, and preserve evidence. Remediation must address: Approve and publish recommendations and send to required recipients.</x:v>
      </x:c>
      <x:c r="M76" s="305" t="str">
        <x:v>Immediate containment; statutory/corrective deadline controls; management-approved remediation date</x:v>
      </x:c>
      <x:c r="N76" s="305" t="str">
        <x:v>Company Secretary, Board/transaction committee and regulator/exchange where corrective disclosure is required</x:v>
      </x:c>
      <x:c r="O76" s="305" t="str">
        <x:v>Approved remediation evidence, corrected filing/action where permitted, updated control artefact, complete affected-population validation and management/committee closure approval.</x:v>
      </x:c>
      <x:c r="P76" s="305" t="str">
        <x:v>Reperform the failed step on the corrected item and test subsequent occurrences or the full affected population until sustained operation is demonstrated.</x:v>
      </x:c>
      <x:c r="Q76" s="305" t="str">
        <x:v>https://www.sebi.gov.in/legal/regulations/dec-2025/securities-and-exchange-board-of-india-substantial-acquisition-of-shares-and-takeovers-regulations-2011-last-amended-on-december-5-2025-_98643.html</x:v>
      </x:c>
      <x:c r="R76" s="305" t="str">
        <x:f>IF(COUNTIF('P3 Audit Procedures'!$A$5:$A$176,B76)=1,"YES","NO")</x:f>
        <x:v>YES</x:v>
      </x:c>
      <x:c r="S76" s="305" t="str">
        <x:f>IF(COUNTIF($A$5:$A$176,A76)&gt;1,"DUPLICATE","")</x:f>
      </x:c>
      <x:c r="T76" s="305" t="str">
        <x:v>DESIGNED — NOT RAISED</x:v>
      </x:c>
    </x:row>
    <x:row r="77" ht="50" customHeight="1">
      <x:c r="A77" s="305" t="str">
        <x:v>CAP-LAW060|Reg. 26(8)|AP01|OBS01</x:v>
      </x:c>
      <x:c r="B77" s="305" t="str">
        <x:v>CAP-LAW060|Reg. 26(8)|AP01</x:v>
      </x:c>
      <x:c r="C77" s="305" t="str">
        <x:v>CAP-LAW060|Reg. 26(8)</x:v>
      </x:c>
      <x:c r="D77" s="305" t="str">
        <x:v>CAP-LAW060</x:v>
      </x:c>
      <x:c r="E77" s="305" t="str">
        <x:v>Reg. 26(8)</x:v>
      </x:c>
      <x:c r="F77" s="305" t="str">
        <x:v>Transaction condition, approval or timetable failure</x:v>
      </x:c>
      <x:c r="G77" s="305" t="str">
        <x:v>The activation gate is true and the entity cannot evidence complete, accurate, authorised and timely performance of: Facilitate verification of shares tendered in the open offer.</x:v>
      </x:c>
      <x:c r="H77" s="305" t="str">
        <x:v>High</x:v>
      </x:c>
      <x:c r="I7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77" s="305" t="str">
        <x:v>Confirmed exception template: Target company did not demonstrate complete and timely compliance with CAP-LAW060 Reg. 26(8) — Facilitate verification of shares tendered in the open offer. State the population, dates, evidence tested, exact exception and legal/operational impact; do not allege non-compliance until evidence and management response are evaluated.</x:v>
      </x:c>
      <x:c r="K77" s="305" t="str">
        <x:v>Record factual cause, control/design cause, responsible process, duration, affected population and whether the issue is isolated, recurring or systemic.</x:v>
      </x:c>
      <x:c r="L77" s="305" t="str">
        <x:v>Contain the exception, complete any lawful cure/corrective disclosure, repair the control, assign ownership, update the calendar or system rule, and preserve evidence. Remediation must address: Provide records and support verification without delay.</x:v>
      </x:c>
      <x:c r="M77" s="305" t="str">
        <x:v>Immediate containment; statutory/corrective deadline controls; management-approved remediation date</x:v>
      </x:c>
      <x:c r="N77" s="305" t="str">
        <x:v>Company Secretary, Board/transaction committee and regulator/exchange where corrective disclosure is required</x:v>
      </x:c>
      <x:c r="O77" s="305" t="str">
        <x:v>Approved remediation evidence, corrected filing/action where permitted, updated control artefact, complete affected-population validation and management/committee closure approval.</x:v>
      </x:c>
      <x:c r="P77" s="305" t="str">
        <x:v>Reperform the failed step on the corrected item and test subsequent occurrences or the full affected population until sustained operation is demonstrated.</x:v>
      </x:c>
      <x:c r="Q77" s="305" t="str">
        <x:v>https://www.sebi.gov.in/legal/regulations/dec-2025/securities-and-exchange-board-of-india-substantial-acquisition-of-shares-and-takeovers-regulations-2011-last-amended-on-december-5-2025-_98643.html</x:v>
      </x:c>
      <x:c r="R77" s="305" t="str">
        <x:f>IF(COUNTIF('P3 Audit Procedures'!$A$5:$A$176,B77)=1,"YES","NO")</x:f>
        <x:v>YES</x:v>
      </x:c>
      <x:c r="S77" s="305" t="str">
        <x:f>IF(COUNTIF($A$5:$A$176,A77)&gt;1,"DUPLICATE","")</x:f>
      </x:c>
      <x:c r="T77" s="305" t="str">
        <x:v>DESIGNED — NOT RAISED</x:v>
      </x:c>
    </x:row>
    <x:row r="78" ht="50" customHeight="1">
      <x:c r="A78" s="305" t="str">
        <x:v>CAP-LAW060|Reg. 26(9)|AP01|OBS01</x:v>
      </x:c>
      <x:c r="B78" s="305" t="str">
        <x:v>CAP-LAW060|Reg. 26(9)|AP01</x:v>
      </x:c>
      <x:c r="C78" s="305" t="str">
        <x:v>CAP-LAW060|Reg. 26(9)</x:v>
      </x:c>
      <x:c r="D78" s="305" t="str">
        <x:v>CAP-LAW060</x:v>
      </x:c>
      <x:c r="E78" s="305" t="str">
        <x:v>Reg. 26(9)</x:v>
      </x:c>
      <x:c r="F78" s="305" t="str">
        <x:v>Transaction condition, approval or timetable failure</x:v>
      </x:c>
      <x:c r="G78" s="305" t="str">
        <x:v>The activation gate is true and the entity cannot evidence complete, accurate, authorised and timely performance of: Provide equivalent information to all competing acquirers in a competitive offer.</x:v>
      </x:c>
      <x:c r="H78" s="305" t="str">
        <x:v>High</x:v>
      </x:c>
      <x:c r="I7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78" s="305" t="str">
        <x:v>Confirmed exception template: Target company did not demonstrate complete and timely compliance with CAP-LAW060 Reg. 26(9) — Provide equivalent information to all competing acquirers in a competitive offer. State the population, dates, evidence tested, exact exception and legal/operational impact; do not allege non-compliance until evidence and management response are evaluated.</x:v>
      </x:c>
      <x:c r="K78" s="305" t="str">
        <x:v>Record factual cause, control/design cause, responsible process, duration, affected population and whether the issue is isolated, recurring or systemic.</x:v>
      </x:c>
      <x:c r="L78" s="305" t="str">
        <x:v>Contain the exception, complete any lawful cure/corrective disclosure, repair the control, assign ownership, update the calendar or system rule, and preserve evidence. Remediation must address: Maintain an information log and equal-access control.</x:v>
      </x:c>
      <x:c r="M78" s="305" t="str">
        <x:v>Immediate containment; statutory/corrective deadline controls; management-approved remediation date</x:v>
      </x:c>
      <x:c r="N78" s="305" t="str">
        <x:v>Company Secretary, Board/transaction committee and regulator/exchange where corrective disclosure is required</x:v>
      </x:c>
      <x:c r="O78" s="305" t="str">
        <x:v>Approved remediation evidence, corrected filing/action where permitted, updated control artefact, complete affected-population validation and management/committee closure approval.</x:v>
      </x:c>
      <x:c r="P78" s="305" t="str">
        <x:v>Reperform the failed step on the corrected item and test subsequent occurrences or the full affected population until sustained operation is demonstrated.</x:v>
      </x:c>
      <x:c r="Q78" s="305" t="str">
        <x:v>https://www.sebi.gov.in/legal/regulations/dec-2025/securities-and-exchange-board-of-india-substantial-acquisition-of-shares-and-takeovers-regulations-2011-last-amended-on-december-5-2025-_98643.html</x:v>
      </x:c>
      <x:c r="R78" s="305" t="str">
        <x:f>IF(COUNTIF('P3 Audit Procedures'!$A$5:$A$176,B78)=1,"YES","NO")</x:f>
        <x:v>YES</x:v>
      </x:c>
      <x:c r="S78" s="305" t="str">
        <x:f>IF(COUNTIF($A$5:$A$176,A78)&gt;1,"DUPLICATE","")</x:f>
      </x:c>
      <x:c r="T78" s="305" t="str">
        <x:v>DESIGNED — NOT RAISED</x:v>
      </x:c>
    </x:row>
    <x:row r="79" ht="50" customHeight="1">
      <x:c r="A79" s="305" t="str">
        <x:v>CAP-LAW060|Reg. 26(10)|AP01|OBS01</x:v>
      </x:c>
      <x:c r="B79" s="305" t="str">
        <x:v>CAP-LAW060|Reg. 26(10)|AP01</x:v>
      </x:c>
      <x:c r="C79" s="305" t="str">
        <x:v>CAP-LAW060|Reg. 26(10)</x:v>
      </x:c>
      <x:c r="D79" s="305" t="str">
        <x:v>CAP-LAW060</x:v>
      </x:c>
      <x:c r="E79" s="305" t="str">
        <x:v>Reg. 26(10)</x:v>
      </x:c>
      <x:c r="F79" s="305" t="str">
        <x:v>Investor-service process or SLA failure</x:v>
      </x:c>
      <x:c r="G79" s="305" t="str">
        <x:v>The activation gate is true and the entity cannot evidence complete, accurate, authorised and timely performance of: Register transfer of securities without delay during the open-offer process, subject to permitted exceptions.</x:v>
      </x:c>
      <x:c r="H79" s="305" t="str">
        <x:v>High</x:v>
      </x:c>
      <x:c r="I7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79" s="305" t="str">
        <x:v>Confirmed exception template: Target company / RTA did not demonstrate complete and timely compliance with CAP-LAW060 Reg. 26(10) — Register transfer of securities without delay during the open-offer process, subject to permitted exceptions. State the population, dates, evidence tested, exact exception and legal/operational impact; do not allege non-compliance until evidence and management response are evaluated.</x:v>
      </x:c>
      <x:c r="K79" s="305" t="str">
        <x:v>Record factual cause, control/design cause, responsible process, duration, affected population and whether the issue is isolated, recurring or systemic.</x:v>
      </x:c>
      <x:c r="L79" s="305" t="str">
        <x:v>Contain the exception, complete any lawful cure/corrective disclosure, repair the control, assign ownership, update the calendar or system rule, and preserve evidence. Remediation must address: Monitor transfer queue and record any lawful hold.</x:v>
      </x:c>
      <x:c r="M79" s="305" t="str">
        <x:v>Immediate containment; statutory/corrective deadline controls; management-approved remediation date</x:v>
      </x:c>
      <x:c r="N79" s="305" t="str">
        <x:v>Process owner and Company Secretary/Compliance Officer; escalate to Board/committee or regulator when the governing rule requires</x:v>
      </x:c>
      <x:c r="O79" s="305" t="str">
        <x:v>Approved remediation evidence, corrected filing/action where permitted, updated control artefact, complete affected-population validation and management/committee closure approval.</x:v>
      </x:c>
      <x:c r="P79" s="305" t="str">
        <x:v>Reperform the failed step on the corrected item and test subsequent occurrences or the full affected population until sustained operation is demonstrated.</x:v>
      </x:c>
      <x:c r="Q79" s="305" t="str">
        <x:v>https://www.sebi.gov.in/legal/regulations/dec-2025/securities-and-exchange-board-of-india-substantial-acquisition-of-shares-and-takeovers-regulations-2011-last-amended-on-december-5-2025-_98643.html</x:v>
      </x:c>
      <x:c r="R79" s="305" t="str">
        <x:f>IF(COUNTIF('P3 Audit Procedures'!$A$5:$A$176,B79)=1,"YES","NO")</x:f>
        <x:v>YES</x:v>
      </x:c>
      <x:c r="S79" s="305" t="str">
        <x:f>IF(COUNTIF($A$5:$A$176,A79)&gt;1,"DUPLICATE","")</x:f>
      </x:c>
      <x:c r="T79" s="305" t="str">
        <x:v>DESIGNED — NOT RAISED</x:v>
      </x:c>
    </x:row>
    <x:row r="80" ht="50" customHeight="1">
      <x:c r="A80" s="305" t="str">
        <x:v>CAP-LAW060|Reg. 29|AP01|OBS01</x:v>
      </x:c>
      <x:c r="B80" s="305" t="str">
        <x:v>CAP-LAW060|Reg. 29|AP01</x:v>
      </x:c>
      <x:c r="C80" s="305" t="str">
        <x:v>CAP-LAW060|Reg. 29</x:v>
      </x:c>
      <x:c r="D80" s="305" t="str">
        <x:v>CAP-LAW060</x:v>
      </x:c>
      <x:c r="E80" s="305" t="str">
        <x:v>Reg. 29</x:v>
      </x:c>
      <x:c r="F80" s="305" t="str">
        <x:v>Transaction condition, approval or timetable failure</x:v>
      </x:c>
      <x:c r="G80" s="305" t="str">
        <x:v>The activation gate is true and the entity cannot evidence complete, accurate, authorised and timely performance of: Make and process substantial-acquisition/holding disclosures when current thresholds are crossed.</x:v>
      </x:c>
      <x:c r="H80" s="305" t="str">
        <x:v>High</x:v>
      </x:c>
      <x:c r="I8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80" s="305" t="str">
        <x:v>Confirmed exception template: Acquirer / person acting in concert / listed entity interface did not demonstrate complete and timely compliance with CAP-LAW060 Reg. 29 — Make and process substantial-acquisition/holding disclosures when current thresholds are crossed. State the population, dates, evidence tested, exact exception and legal/operational impact; do not allege non-compliance until evidence and management response are evaluated.</x:v>
      </x:c>
      <x:c r="K80" s="305" t="str">
        <x:v>Record factual cause, control/design cause, responsible process, duration, affected population and whether the issue is isolated, recurring or systemic.</x:v>
      </x:c>
      <x:c r="L80" s="305" t="str">
        <x:v>Contain the exception, complete any lawful cure/corrective disclosure, repair the control, assign ownership, update the calendar or system rule, and preserve evidence. Remediation must address: Determine duty holder, prepare disclosure and retain exchange/target receipt.</x:v>
      </x:c>
      <x:c r="M80" s="305" t="str">
        <x:v>Immediate containment; statutory/corrective deadline controls; management-approved remediation date</x:v>
      </x:c>
      <x:c r="N80" s="305" t="str">
        <x:v>Company Secretary, Board/transaction committee and regulator/exchange where corrective disclosure is required</x:v>
      </x:c>
      <x:c r="O80" s="305" t="str">
        <x:v>Approved remediation evidence, corrected filing/action where permitted, updated control artefact, complete affected-population validation and management/committee closure approval.</x:v>
      </x:c>
      <x:c r="P80" s="305" t="str">
        <x:v>Reperform the failed step on the corrected item and test subsequent occurrences or the full affected population until sustained operation is demonstrated.</x:v>
      </x:c>
      <x:c r="Q80" s="305" t="str">
        <x:v>https://www.sebi.gov.in/legal/regulations/dec-2025/securities-and-exchange-board-of-india-substantial-acquisition-of-shares-and-takeovers-regulations-2011-last-amended-on-december-5-2025-_98643.html</x:v>
      </x:c>
      <x:c r="R80" s="305" t="str">
        <x:f>IF(COUNTIF('P3 Audit Procedures'!$A$5:$A$176,B80)=1,"YES","NO")</x:f>
        <x:v>YES</x:v>
      </x:c>
      <x:c r="S80" s="305" t="str">
        <x:f>IF(COUNTIF($A$5:$A$176,A80)&gt;1,"DUPLICATE","")</x:f>
      </x:c>
      <x:c r="T80" s="305" t="str">
        <x:v>DESIGNED — NOT RAISED</x:v>
      </x:c>
    </x:row>
    <x:row r="81" ht="50" customHeight="1">
      <x:c r="A81" s="305" t="str">
        <x:v>CAP-LAW060|Reg. 31|AP01|OBS01</x:v>
      </x:c>
      <x:c r="B81" s="305" t="str">
        <x:v>CAP-LAW060|Reg. 31|AP01</x:v>
      </x:c>
      <x:c r="C81" s="305" t="str">
        <x:v>CAP-LAW060|Reg. 31</x:v>
      </x:c>
      <x:c r="D81" s="305" t="str">
        <x:v>CAP-LAW060</x:v>
      </x:c>
      <x:c r="E81" s="305" t="str">
        <x:v>Reg. 31</x:v>
      </x:c>
      <x:c r="F81" s="305" t="str">
        <x:v>Transaction condition, approval or timetable failure</x:v>
      </x:c>
      <x:c r="G81" s="305" t="str">
        <x:v>The activation gate is true and the entity cannot evidence complete, accurate, authorised and timely performance of: Disclose creation, invocation and release of encumbrances by promoters and persons acting in concert.</x:v>
      </x:c>
      <x:c r="H81" s="305" t="str">
        <x:v>High</x:v>
      </x:c>
      <x:c r="I8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81" s="305" t="str">
        <x:v>Confirmed exception template: Promoter / PAC / listed entity interface did not demonstrate complete and timely compliance with CAP-LAW060 Reg. 31 — Disclose creation, invocation and release of encumbrances by promoters and persons acting in concert. State the population, dates, evidence tested, exact exception and legal/operational impact; do not allege non-compliance until evidence and management response are evaluated.</x:v>
      </x:c>
      <x:c r="K81" s="305" t="str">
        <x:v>Record factual cause, control/design cause, responsible process, duration, affected population and whether the issue is isolated, recurring or systemic.</x:v>
      </x:c>
      <x:c r="L81" s="305" t="str">
        <x:v>Contain the exception, complete any lawful cure/corrective disclosure, repair the control, assign ownership, update the calendar or system rule, and preserve evidence. Remediation must address: Capture promoter declarations and complete required filing/interface steps.</x:v>
      </x:c>
      <x:c r="M81" s="305" t="str">
        <x:v>Immediate containment; statutory/corrective deadline controls; management-approved remediation date</x:v>
      </x:c>
      <x:c r="N81" s="305" t="str">
        <x:v>Company Secretary, Board/transaction committee and regulator/exchange where corrective disclosure is required</x:v>
      </x:c>
      <x:c r="O81" s="305" t="str">
        <x:v>Approved remediation evidence, corrected filing/action where permitted, updated control artefact, complete affected-population validation and management/committee closure approval.</x:v>
      </x:c>
      <x:c r="P81" s="305" t="str">
        <x:v>Reperform the failed step on the corrected item and test subsequent occurrences or the full affected population until sustained operation is demonstrated.</x:v>
      </x:c>
      <x:c r="Q81" s="305" t="str">
        <x:v>https://www.sebi.gov.in/legal/regulations/dec-2025/securities-and-exchange-board-of-india-substantial-acquisition-of-shares-and-takeovers-regulations-2011-last-amended-on-december-5-2025-_98643.html</x:v>
      </x:c>
      <x:c r="R81" s="305" t="str">
        <x:f>IF(COUNTIF('P3 Audit Procedures'!$A$5:$A$176,B81)=1,"YES","NO")</x:f>
        <x:v>YES</x:v>
      </x:c>
      <x:c r="S81" s="305" t="str">
        <x:f>IF(COUNTIF($A$5:$A$176,A81)&gt;1,"DUPLICATE","")</x:f>
      </x:c>
      <x:c r="T81" s="305" t="str">
        <x:v>DESIGNED — NOT RAISED</x:v>
      </x:c>
    </x:row>
    <x:row r="82" ht="50" customHeight="1">
      <x:c r="A82" s="305" t="str">
        <x:v>CAP-LAW238|Reg. 10(7) online filing|AP01|OBS01</x:v>
      </x:c>
      <x:c r="B82" s="305" t="str">
        <x:v>CAP-LAW238|Reg. 10(7) online filing|AP01</x:v>
      </x:c>
      <x:c r="C82" s="305" t="str">
        <x:v>CAP-LAW238|Reg. 10(7) online filing</x:v>
      </x:c>
      <x:c r="D82" s="305" t="str">
        <x:v>CAP-LAW238</x:v>
      </x:c>
      <x:c r="E82" s="305" t="str">
        <x:v>Reg. 10(7) online filing</x:v>
      </x:c>
      <x:c r="F82" s="305" t="str">
        <x:v>Transaction condition, approval or timetable failure</x:v>
      </x:c>
      <x:c r="G82" s="305" t="str">
        <x:v>The activation gate is true and the entity cannot evidence complete, accurate, authorised and timely performance of: File the exemption report under SAST Regulation 10(7) through the SEBI online system when relying on a reportable exemption.</x:v>
      </x:c>
      <x:c r="H82" s="305" t="str">
        <x:v>High</x:v>
      </x:c>
      <x:c r="I8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82" s="305" t="str">
        <x:v>Confirmed exception template: Acquirer did not demonstrate complete and timely compliance with CAP-LAW238 Reg. 10(7) online filing — File the exemption report under SAST Regulation 10(7) through the SEBI online system when relying on a reportable exemption. State the population, dates, evidence tested, exact exception and legal/operational impact; do not allege non-compliance until evidence and management response are evaluated.</x:v>
      </x:c>
      <x:c r="K82" s="305" t="str">
        <x:v>Record factual cause, control/design cause, responsible process, duration, affected population and whether the issue is isolated, recurring or systemic.</x:v>
      </x:c>
      <x:c r="L82" s="305" t="str">
        <x:v>Contain the exception, complete any lawful cure/corrective disclosure, repair the control, assign ownership, update the calendar or system rule, and preserve evidence. Remediation must address: Submit electronically and retain payment/acknowledgement.</x:v>
      </x:c>
      <x:c r="M82" s="305" t="str">
        <x:v>Immediate containment; statutory/corrective deadline controls; management-approved remediation date</x:v>
      </x:c>
      <x:c r="N82" s="305" t="str">
        <x:v>Company Secretary, Board/transaction committee and regulator/exchange where corrective disclosure is required</x:v>
      </x:c>
      <x:c r="O82" s="305" t="str">
        <x:v>Approved remediation evidence, corrected filing/action where permitted, updated control artefact, complete affected-population validation and management/committee closure approval.</x:v>
      </x:c>
      <x:c r="P82" s="305" t="str">
        <x:v>Reperform the failed step on the corrected item and test subsequent occurrences or the full affected population until sustained operation is demonstrated.</x:v>
      </x:c>
      <x:c r="Q82" s="305" t="str">
        <x:v>https://www.sebi.gov.in/legal/circulars/mar-2025/online-filing-system-for-reports-filed-under-regulation-10-7-of-sebi-substantial-acquisition-of-shares-and-takeovers-regulations-2011_92791.html</x:v>
      </x:c>
      <x:c r="R82" s="305" t="str">
        <x:f>IF(COUNTIF('P3 Audit Procedures'!$A$5:$A$176,B82)=1,"YES","NO")</x:f>
        <x:v>YES</x:v>
      </x:c>
      <x:c r="S82" s="305" t="str">
        <x:f>IF(COUNTIF($A$5:$A$176,A82)&gt;1,"DUPLICATE","")</x:f>
      </x:c>
      <x:c r="T82" s="305" t="str">
        <x:v>DESIGNED — NOT RAISED</x:v>
      </x:c>
    </x:row>
    <x:row r="83" ht="50" customHeight="1">
      <x:c r="A83" s="305" t="str">
        <x:v>CAP-LAW049|Ch. II / Reg. 6|AP01|OBS01</x:v>
      </x:c>
      <x:c r="B83" s="305" t="str">
        <x:v>CAP-LAW049|Ch. II / Reg. 6|AP01</x:v>
      </x:c>
      <x:c r="C83" s="305" t="str">
        <x:v>CAP-LAW049|Ch. II / Reg. 6</x:v>
      </x:c>
      <x:c r="D83" s="305" t="str">
        <x:v>CAP-LAW049</x:v>
      </x:c>
      <x:c r="E83" s="305" t="str">
        <x:v>Ch. II / Reg. 6</x:v>
      </x:c>
      <x:c r="F83" s="305" t="str">
        <x:v>Transaction condition, approval or timetable failure</x:v>
      </x:c>
      <x:c r="G83" s="305" t="str">
        <x:v>The activation gate is true and the entity cannot evidence complete, accurate, authorised and timely performance of: Satisfy the eligibility conditions for an initial public offer under the selected route.</x:v>
      </x:c>
      <x:c r="H83" s="305" t="str">
        <x:v>Medium</x:v>
      </x:c>
      <x:c r="I8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83" s="305" t="str">
        <x:v>Confirmed exception template: Issuer did not demonstrate complete and timely compliance with CAP-LAW049 Ch. II / Reg. 6 — Satisfy the eligibility conditions for an initial public offer under the selected route. State the population, dates, evidence tested, exact exception and legal/operational impact; do not allege non-compliance until evidence and management response are evaluated.</x:v>
      </x:c>
      <x:c r="K83" s="305" t="str">
        <x:v>Record factual cause, control/design cause, responsible process, duration, affected population and whether the issue is isolated, recurring or systemic.</x:v>
      </x:c>
      <x:c r="L83" s="305" t="str">
        <x:v>Contain the exception, complete any lawful cure/corrective disclosure, repair the control, assign ownership, update the calendar or system rule, and preserve evidence. Remediation must address: Document each eligibility limb and any route-specific condition.</x:v>
      </x:c>
      <x:c r="M83" s="305" t="str">
        <x:v>Prompt risk-based action date; statutory or investor-impact deadline takes precedence</x:v>
      </x:c>
      <x:c r="N83" s="305" t="str">
        <x:v>Company Secretary, Board/transaction committee and regulator/exchange where corrective disclosure is required</x:v>
      </x:c>
      <x:c r="O83" s="305" t="str">
        <x:v>Approved remediation evidence, corrected filing/action where permitted, updated control artefact, complete affected-population validation and management/committee closure approval.</x:v>
      </x:c>
      <x:c r="P83" s="305" t="str">
        <x:v>Reperform the failed step on the corrected item and test subsequent occurrences or the full affected population until sustained operation is demonstrated.</x:v>
      </x:c>
      <x:c r="Q83" s="305" t="str">
        <x:v>https://www.sebi.gov.in/legal/regulations/mar-2026/securities-and-exchange-board-of-india-issue-of-capital-and-disclosure-requirements-regulations-2018-last-amended-on-march-21-2026-_100581.html</x:v>
      </x:c>
      <x:c r="R83" s="305" t="str">
        <x:f>IF(COUNTIF('P3 Audit Procedures'!$A$5:$A$176,B83)=1,"YES","NO")</x:f>
        <x:v>YES</x:v>
      </x:c>
      <x:c r="S83" s="305" t="str">
        <x:f>IF(COUNTIF($A$5:$A$176,A83)&gt;1,"DUPLICATE","")</x:f>
      </x:c>
      <x:c r="T83" s="305" t="str">
        <x:v>DESIGNED — NOT RAISED</x:v>
      </x:c>
    </x:row>
    <x:row r="84" ht="50" customHeight="1">
      <x:c r="A84" s="305" t="str">
        <x:v>CAP-LAW049|Ch. II offer document|AP01|OBS01</x:v>
      </x:c>
      <x:c r="B84" s="305" t="str">
        <x:v>CAP-LAW049|Ch. II offer document|AP01</x:v>
      </x:c>
      <x:c r="C84" s="305" t="str">
        <x:v>CAP-LAW049|Ch. II offer document</x:v>
      </x:c>
      <x:c r="D84" s="305" t="str">
        <x:v>CAP-LAW049</x:v>
      </x:c>
      <x:c r="E84" s="305" t="str">
        <x:v>Ch. II offer document</x:v>
      </x:c>
      <x:c r="F84" s="305" t="str">
        <x:v>Transaction condition, approval or timetable failure</x:v>
      </x:c>
      <x:c r="G84" s="305" t="str">
        <x:v>The activation gate is true and the entity cannot evidence complete, accurate, authorised and timely performance of: Prepare and file the draft/offer documents with complete material disclosures.</x:v>
      </x:c>
      <x:c r="H84" s="305" t="str">
        <x:v>Medium-High</x:v>
      </x:c>
      <x:c r="I8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84" s="305" t="str">
        <x:v>Confirmed exception template: Issuer / lead managers did not demonstrate complete and timely compliance with CAP-LAW049 Ch. II offer document — Prepare and file the draft/offer documents with complete material disclosures. State the population, dates, evidence tested, exact exception and legal/operational impact; do not allege non-compliance until evidence and management response are evaluated.</x:v>
      </x:c>
      <x:c r="K84" s="305" t="str">
        <x:v>Record factual cause, control/design cause, responsible process, duration, affected population and whether the issue is isolated, recurring or systemic.</x:v>
      </x:c>
      <x:c r="L84" s="305" t="str">
        <x:v>Contain the exception, complete any lawful cure/corrective disclosure, repair the control, assign ownership, update the calendar or system rule, and preserve evidence. Remediation must address: Run disclosure verification and board/manager sign-off.</x:v>
      </x:c>
      <x:c r="M84" s="305" t="str">
        <x:v>Prompt risk-based action date; statutory or investor-impact deadline takes precedence</x:v>
      </x:c>
      <x:c r="N84" s="305" t="str">
        <x:v>Company Secretary, Board/transaction committee and regulator/exchange where corrective disclosure is required</x:v>
      </x:c>
      <x:c r="O84" s="305" t="str">
        <x:v>Approved remediation evidence, corrected filing/action where permitted, updated control artefact, complete affected-population validation and management/committee closure approval.</x:v>
      </x:c>
      <x:c r="P84" s="305" t="str">
        <x:v>Reperform the failed step on the corrected item and test subsequent occurrences or the full affected population until sustained operation is demonstrated.</x:v>
      </x:c>
      <x:c r="Q84" s="305" t="str">
        <x:v>https://www.sebi.gov.in/legal/regulations/mar-2026/securities-and-exchange-board-of-india-issue-of-capital-and-disclosure-requirements-regulations-2018-last-amended-on-march-21-2026-_100581.html</x:v>
      </x:c>
      <x:c r="R84" s="305" t="str">
        <x:f>IF(COUNTIF('P3 Audit Procedures'!$A$5:$A$176,B84)=1,"YES","NO")</x:f>
        <x:v>YES</x:v>
      </x:c>
      <x:c r="S84" s="305" t="str">
        <x:f>IF(COUNTIF($A$5:$A$176,A84)&gt;1,"DUPLICATE","")</x:f>
      </x:c>
      <x:c r="T84" s="305" t="str">
        <x:v>DESIGNED — NOT RAISED</x:v>
      </x:c>
    </x:row>
    <x:row r="85" ht="50" customHeight="1">
      <x:c r="A85" s="305" t="str">
        <x:v>CAP-LAW049|Ch. II issue process|AP01|OBS01</x:v>
      </x:c>
      <x:c r="B85" s="305" t="str">
        <x:v>CAP-LAW049|Ch. II issue process|AP01</x:v>
      </x:c>
      <x:c r="C85" s="305" t="str">
        <x:v>CAP-LAW049|Ch. II issue process</x:v>
      </x:c>
      <x:c r="D85" s="305" t="str">
        <x:v>CAP-LAW049</x:v>
      </x:c>
      <x:c r="E85" s="305" t="str">
        <x:v>Ch. II issue process</x:v>
      </x:c>
      <x:c r="F85" s="305" t="str">
        <x:v>Transaction condition, approval or timetable failure</x:v>
      </x:c>
      <x:c r="G85" s="305" t="str">
        <x:v>The activation gate is true and the entity cannot evidence complete, accurate, authorised and timely performance of: Complete approvals, marketing, bidding, allocation, allotment, refund and listing steps for an IPO.</x:v>
      </x:c>
      <x:c r="H85" s="305" t="str">
        <x:v>Medium</x:v>
      </x:c>
      <x:c r="I8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85" s="305" t="str">
        <x:v>Confirmed exception template: Issuer did not demonstrate complete and timely compliance with CAP-LAW049 Ch. II issue process — Complete approvals, marketing, bidding, allocation, allotment, refund and listing steps for an IPO. State the population, dates, evidence tested, exact exception and legal/operational impact; do not allege non-compliance until evidence and management response are evaluated.</x:v>
      </x:c>
      <x:c r="K85" s="305" t="str">
        <x:v>Record factual cause, control/design cause, responsible process, duration, affected population and whether the issue is isolated, recurring or systemic.</x:v>
      </x:c>
      <x:c r="L85" s="305" t="str">
        <x:v>Contain the exception, complete any lawful cure/corrective disclosure, repair the control, assign ownership, update the calendar or system rule, and preserve evidence. Remediation must address: Operate a signed transaction checklist from launch through listing.</x:v>
      </x:c>
      <x:c r="M85" s="305" t="str">
        <x:v>Prompt risk-based action date; statutory or investor-impact deadline takes precedence</x:v>
      </x:c>
      <x:c r="N85" s="305" t="str">
        <x:v>Company Secretary, Board/transaction committee and regulator/exchange where corrective disclosure is required</x:v>
      </x:c>
      <x:c r="O85" s="305" t="str">
        <x:v>Approved remediation evidence, corrected filing/action where permitted, updated control artefact, complete affected-population validation and management/committee closure approval.</x:v>
      </x:c>
      <x:c r="P85" s="305" t="str">
        <x:v>Reperform the failed step on the corrected item and test subsequent occurrences or the full affected population until sustained operation is demonstrated.</x:v>
      </x:c>
      <x:c r="Q85" s="305" t="str">
        <x:v>https://www.sebi.gov.in/legal/regulations/mar-2026/securities-and-exchange-board-of-india-issue-of-capital-and-disclosure-requirements-regulations-2018-last-amended-on-march-21-2026-_100581.html</x:v>
      </x:c>
      <x:c r="R85" s="305" t="str">
        <x:f>IF(COUNTIF('P3 Audit Procedures'!$A$5:$A$176,B85)=1,"YES","NO")</x:f>
        <x:v>YES</x:v>
      </x:c>
      <x:c r="S85" s="305" t="str">
        <x:f>IF(COUNTIF($A$5:$A$176,A85)&gt;1,"DUPLICATE","")</x:f>
      </x:c>
      <x:c r="T85" s="305" t="str">
        <x:v>DESIGNED — NOT RAISED</x:v>
      </x:c>
    </x:row>
    <x:row r="86" ht="50" customHeight="1">
      <x:c r="A86" s="305" t="str">
        <x:v>CAP-LAW049|Ch. III|AP01|OBS01</x:v>
      </x:c>
      <x:c r="B86" s="305" t="str">
        <x:v>CAP-LAW049|Ch. III|AP01</x:v>
      </x:c>
      <x:c r="C86" s="305" t="str">
        <x:v>CAP-LAW049|Ch. III</x:v>
      </x:c>
      <x:c r="D86" s="305" t="str">
        <x:v>CAP-LAW049</x:v>
      </x:c>
      <x:c r="E86" s="305" t="str">
        <x:v>Ch. III</x:v>
      </x:c>
      <x:c r="F86" s="305" t="str">
        <x:v>Transaction condition, approval or timetable failure</x:v>
      </x:c>
      <x:c r="G86" s="305" t="str">
        <x:v>The activation gate is true and the entity cannot evidence complete, accurate, authorised and timely performance of: Comply with rights-issue eligibility, record-date, offer-document, pricing, renunciation, allotment and listing requirements.</x:v>
      </x:c>
      <x:c r="H86" s="305" t="str">
        <x:v>Medium</x:v>
      </x:c>
      <x:c r="I8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86" s="305" t="str">
        <x:v>Confirmed exception template: Listed issuer did not demonstrate complete and timely compliance with CAP-LAW049 Ch. III — Comply with rights-issue eligibility, record-date, offer-document, pricing, renunciation, allotment and listing requirements. State the population, dates, evidence tested, exact exception and legal/operational impact; do not allege non-compliance until evidence and management response are evaluated.</x:v>
      </x:c>
      <x:c r="K86" s="305" t="str">
        <x:v>Record factual cause, control/design cause, responsible process, duration, affected population and whether the issue is isolated, recurring or systemic.</x:v>
      </x:c>
      <x:c r="L86" s="305" t="str">
        <x:v>Contain the exception, complete any lawful cure/corrective disclosure, repair the control, assign ownership, update the calendar or system rule, and preserve evidence. Remediation must address: Select route and evidence each rights-issue step.</x:v>
      </x:c>
      <x:c r="M86" s="305" t="str">
        <x:v>Prompt risk-based action date; statutory or investor-impact deadline takes precedence</x:v>
      </x:c>
      <x:c r="N86" s="305" t="str">
        <x:v>Company Secretary, Board/transaction committee and regulator/exchange where corrective disclosure is required</x:v>
      </x:c>
      <x:c r="O86" s="305" t="str">
        <x:v>Approved remediation evidence, corrected filing/action where permitted, updated control artefact, complete affected-population validation and management/committee closure approval.</x:v>
      </x:c>
      <x:c r="P86" s="305" t="str">
        <x:v>Reperform the failed step on the corrected item and test subsequent occurrences or the full affected population until sustained operation is demonstrated.</x:v>
      </x:c>
      <x:c r="Q86" s="305" t="str">
        <x:v>https://www.sebi.gov.in/legal/regulations/mar-2026/securities-and-exchange-board-of-india-issue-of-capital-and-disclosure-requirements-regulations-2018-last-amended-on-march-21-2026-_100581.html</x:v>
      </x:c>
      <x:c r="R86" s="305" t="str">
        <x:f>IF(COUNTIF('P3 Audit Procedures'!$A$5:$A$176,B86)=1,"YES","NO")</x:f>
        <x:v>YES</x:v>
      </x:c>
      <x:c r="S86" s="305" t="str">
        <x:f>IF(COUNTIF($A$5:$A$176,A86)&gt;1,"DUPLICATE","")</x:f>
      </x:c>
      <x:c r="T86" s="305" t="str">
        <x:v>DESIGNED — NOT RAISED</x:v>
      </x:c>
    </x:row>
    <x:row r="87" ht="50" customHeight="1">
      <x:c r="A87" s="305" t="str">
        <x:v>CAP-LAW049|Ch. IV|AP01|OBS01</x:v>
      </x:c>
      <x:c r="B87" s="305" t="str">
        <x:v>CAP-LAW049|Ch. IV|AP01</x:v>
      </x:c>
      <x:c r="C87" s="305" t="str">
        <x:v>CAP-LAW049|Ch. IV</x:v>
      </x:c>
      <x:c r="D87" s="305" t="str">
        <x:v>CAP-LAW049</x:v>
      </x:c>
      <x:c r="E87" s="305" t="str">
        <x:v>Ch. IV</x:v>
      </x:c>
      <x:c r="F87" s="305" t="str">
        <x:v>Transaction condition, approval or timetable failure</x:v>
      </x:c>
      <x:c r="G87" s="305" t="str">
        <x:v>The activation gate is true and the entity cannot evidence complete, accurate, authorised and timely performance of: Comply with further-public-offer eligibility, offer-document and issue-process requirements.</x:v>
      </x:c>
      <x:c r="H87" s="305" t="str">
        <x:v>Medium-High</x:v>
      </x:c>
      <x:c r="I8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87" s="305" t="str">
        <x:v>Confirmed exception template: Listed issuer did not demonstrate complete and timely compliance with CAP-LAW049 Ch. IV — Comply with further-public-offer eligibility, offer-document and issue-process requirements. State the population, dates, evidence tested, exact exception and legal/operational impact; do not allege non-compliance until evidence and management response are evaluated.</x:v>
      </x:c>
      <x:c r="K87" s="305" t="str">
        <x:v>Record factual cause, control/design cause, responsible process, duration, affected population and whether the issue is isolated, recurring or systemic.</x:v>
      </x:c>
      <x:c r="L87" s="305" t="str">
        <x:v>Contain the exception, complete any lawful cure/corrective disclosure, repair the control, assign ownership, update the calendar or system rule, and preserve evidence. Remediation must address: Document eligibility, disclosures and completion steps.</x:v>
      </x:c>
      <x:c r="M87" s="305" t="str">
        <x:v>Prompt risk-based action date; statutory or investor-impact deadline takes precedence</x:v>
      </x:c>
      <x:c r="N87" s="305" t="str">
        <x:v>Company Secretary, Board/transaction committee and regulator/exchange where corrective disclosure is required</x:v>
      </x:c>
      <x:c r="O87" s="305" t="str">
        <x:v>Approved remediation evidence, corrected filing/action where permitted, updated control artefact, complete affected-population validation and management/committee closure approval.</x:v>
      </x:c>
      <x:c r="P87" s="305" t="str">
        <x:v>Reperform the failed step on the corrected item and test subsequent occurrences or the full affected population until sustained operation is demonstrated.</x:v>
      </x:c>
      <x:c r="Q87" s="305" t="str">
        <x:v>https://www.sebi.gov.in/legal/regulations/mar-2026/securities-and-exchange-board-of-india-issue-of-capital-and-disclosure-requirements-regulations-2018-last-amended-on-march-21-2026-_100581.html</x:v>
      </x:c>
      <x:c r="R87" s="305" t="str">
        <x:f>IF(COUNTIF('P3 Audit Procedures'!$A$5:$A$176,B87)=1,"YES","NO")</x:f>
        <x:v>YES</x:v>
      </x:c>
      <x:c r="S87" s="305" t="str">
        <x:f>IF(COUNTIF($A$5:$A$176,A87)&gt;1,"DUPLICATE","")</x:f>
      </x:c>
      <x:c r="T87" s="305" t="str">
        <x:v>DESIGNED — NOT RAISED</x:v>
      </x:c>
    </x:row>
    <x:row r="88" ht="50" customHeight="1">
      <x:c r="A88" s="305" t="str">
        <x:v>CAP-LAW049|Ch. V|AP01|OBS01</x:v>
      </x:c>
      <x:c r="B88" s="305" t="str">
        <x:v>CAP-LAW049|Ch. V|AP01</x:v>
      </x:c>
      <x:c r="C88" s="305" t="str">
        <x:v>CAP-LAW049|Ch. V</x:v>
      </x:c>
      <x:c r="D88" s="305" t="str">
        <x:v>CAP-LAW049</x:v>
      </x:c>
      <x:c r="E88" s="305" t="str">
        <x:v>Ch. V</x:v>
      </x:c>
      <x:c r="F88" s="305" t="str">
        <x:v>Transaction condition, approval or timetable failure</x:v>
      </x:c>
      <x:c r="G88" s="305" t="str">
        <x:v>The activation gate is true and the entity cannot evidence complete, accurate, authorised and timely performance of: Obtain approvals and comply with pricing, valuation, disclosure, allotment and lock-in requirements for a preferential issue.</x:v>
      </x:c>
      <x:c r="H88" s="305" t="str">
        <x:v>Medium-High</x:v>
      </x:c>
      <x:c r="I8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88" s="305" t="str">
        <x:v>Confirmed exception template: Listed issuer did not demonstrate complete and timely compliance with CAP-LAW049 Ch. V — Obtain approvals and comply with pricing, valuation, disclosure, allotment and lock-in requirements for a preferential issue. State the population, dates, evidence tested, exact exception and legal/operational impact; do not allege non-compliance until evidence and management response are evaluated.</x:v>
      </x:c>
      <x:c r="K88" s="305" t="str">
        <x:v>Record factual cause, control/design cause, responsible process, duration, affected population and whether the issue is isolated, recurring or systemic.</x:v>
      </x:c>
      <x:c r="L88" s="305" t="str">
        <x:v>Contain the exception, complete any lawful cure/corrective disclosure, repair the control, assign ownership, update the calendar or system rule, and preserve evidence. Remediation must address: Run allottee diligence, valuation/pricing, approval and allotment controls.</x:v>
      </x:c>
      <x:c r="M88" s="305" t="str">
        <x:v>Prompt risk-based action date; statutory or investor-impact deadline takes precedence</x:v>
      </x:c>
      <x:c r="N88" s="305" t="str">
        <x:v>Company Secretary, Board/transaction committee and regulator/exchange where corrective disclosure is required</x:v>
      </x:c>
      <x:c r="O88" s="305" t="str">
        <x:v>Approved remediation evidence, corrected filing/action where permitted, updated control artefact, complete affected-population validation and management/committee closure approval.</x:v>
      </x:c>
      <x:c r="P88" s="305" t="str">
        <x:v>Reperform the failed step on the corrected item and test subsequent occurrences or the full affected population until sustained operation is demonstrated.</x:v>
      </x:c>
      <x:c r="Q88" s="305" t="str">
        <x:v>https://www.sebi.gov.in/legal/regulations/mar-2026/securities-and-exchange-board-of-india-issue-of-capital-and-disclosure-requirements-regulations-2018-last-amended-on-march-21-2026-_100581.html</x:v>
      </x:c>
      <x:c r="R88" s="305" t="str">
        <x:f>IF(COUNTIF('P3 Audit Procedures'!$A$5:$A$176,B88)=1,"YES","NO")</x:f>
        <x:v>YES</x:v>
      </x:c>
      <x:c r="S88" s="305" t="str">
        <x:f>IF(COUNTIF($A$5:$A$176,A88)&gt;1,"DUPLICATE","")</x:f>
      </x:c>
      <x:c r="T88" s="305" t="str">
        <x:v>DESIGNED — NOT RAISED</x:v>
      </x:c>
    </x:row>
    <x:row r="89" ht="50" customHeight="1">
      <x:c r="A89" s="305" t="str">
        <x:v>CAP-LAW049|Ch. VI|AP01|OBS01</x:v>
      </x:c>
      <x:c r="B89" s="305" t="str">
        <x:v>CAP-LAW049|Ch. VI|AP01</x:v>
      </x:c>
      <x:c r="C89" s="305" t="str">
        <x:v>CAP-LAW049|Ch. VI</x:v>
      </x:c>
      <x:c r="D89" s="305" t="str">
        <x:v>CAP-LAW049</x:v>
      </x:c>
      <x:c r="E89" s="305" t="str">
        <x:v>Ch. VI</x:v>
      </x:c>
      <x:c r="F89" s="305" t="str">
        <x:v>Transaction condition, approval or timetable failure</x:v>
      </x:c>
      <x:c r="G89" s="305" t="str">
        <x:v>The activation gate is true and the entity cannot evidence complete, accurate, authorised and timely performance of: Comply with qualified-institutions-placement approvals, eligible-investor, pricing, allocation and disclosure conditions.</x:v>
      </x:c>
      <x:c r="H89" s="305" t="str">
        <x:v>Medium-High</x:v>
      </x:c>
      <x:c r="I8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89" s="305" t="str">
        <x:v>Confirmed exception template: Listed issuer did not demonstrate complete and timely compliance with CAP-LAW049 Ch. VI — Comply with qualified-institutions-placement approvals, eligible-investor, pricing, allocation and disclosure conditions. State the population, dates, evidence tested, exact exception and legal/operational impact; do not allege non-compliance until evidence and management response are evaluated.</x:v>
      </x:c>
      <x:c r="K89" s="305" t="str">
        <x:v>Record factual cause, control/design cause, responsible process, duration, affected population and whether the issue is isolated, recurring or systemic.</x:v>
      </x:c>
      <x:c r="L89" s="305" t="str">
        <x:v>Contain the exception, complete any lawful cure/corrective disclosure, repair the control, assign ownership, update the calendar or system rule, and preserve evidence. Remediation must address: Evidence route eligibility, book build, allocation and filing.</x:v>
      </x:c>
      <x:c r="M89" s="305" t="str">
        <x:v>Prompt risk-based action date; statutory or investor-impact deadline takes precedence</x:v>
      </x:c>
      <x:c r="N89" s="305" t="str">
        <x:v>Company Secretary, Board/transaction committee and regulator/exchange where corrective disclosure is required</x:v>
      </x:c>
      <x:c r="O89" s="305" t="str">
        <x:v>Approved remediation evidence, corrected filing/action where permitted, updated control artefact, complete affected-population validation and management/committee closure approval.</x:v>
      </x:c>
      <x:c r="P89" s="305" t="str">
        <x:v>Reperform the failed step on the corrected item and test subsequent occurrences or the full affected population until sustained operation is demonstrated.</x:v>
      </x:c>
      <x:c r="Q89" s="305" t="str">
        <x:v>https://www.sebi.gov.in/legal/regulations/mar-2026/securities-and-exchange-board-of-india-issue-of-capital-and-disclosure-requirements-regulations-2018-last-amended-on-march-21-2026-_100581.html</x:v>
      </x:c>
      <x:c r="R89" s="305" t="str">
        <x:f>IF(COUNTIF('P3 Audit Procedures'!$A$5:$A$176,B89)=1,"YES","NO")</x:f>
        <x:v>YES</x:v>
      </x:c>
      <x:c r="S89" s="305" t="str">
        <x:f>IF(COUNTIF($A$5:$A$176,A89)&gt;1,"DUPLICATE","")</x:f>
      </x:c>
      <x:c r="T89" s="305" t="str">
        <x:v>DESIGNED — NOT RAISED</x:v>
      </x:c>
    </x:row>
    <x:row r="90" ht="50" customHeight="1">
      <x:c r="A90" s="305" t="str">
        <x:v>CAP-LAW049|Ch. IX|AP01|OBS01</x:v>
      </x:c>
      <x:c r="B90" s="305" t="str">
        <x:v>CAP-LAW049|Ch. IX|AP01</x:v>
      </x:c>
      <x:c r="C90" s="305" t="str">
        <x:v>CAP-LAW049|Ch. IX</x:v>
      </x:c>
      <x:c r="D90" s="305" t="str">
        <x:v>CAP-LAW049</x:v>
      </x:c>
      <x:c r="E90" s="305" t="str">
        <x:v>Ch. IX</x:v>
      </x:c>
      <x:c r="F90" s="305" t="str">
        <x:v>Transaction condition, approval or timetable failure</x:v>
      </x:c>
      <x:c r="G90" s="305" t="str">
        <x:v>The activation gate is true and the entity cannot evidence complete, accurate, authorised and timely performance of: Comply with conditions for a bonus issue, including eligibility, approvals, capitalisation and implementation.</x:v>
      </x:c>
      <x:c r="H90" s="305" t="str">
        <x:v>Medium</x:v>
      </x:c>
      <x:c r="I9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90" s="305" t="str">
        <x:v>Confirmed exception template: Listed issuer did not demonstrate complete and timely compliance with CAP-LAW049 Ch. IX — Comply with conditions for a bonus issue, including eligibility, approvals, capitalisation and implementation. State the population, dates, evidence tested, exact exception and legal/operational impact; do not allege non-compliance until evidence and management response are evaluated.</x:v>
      </x:c>
      <x:c r="K90" s="305" t="str">
        <x:v>Record factual cause, control/design cause, responsible process, duration, affected population and whether the issue is isolated, recurring or systemic.</x:v>
      </x:c>
      <x:c r="L90" s="305" t="str">
        <x:v>Contain the exception, complete any lawful cure/corrective disclosure, repair the control, assign ownership, update the calendar or system rule, and preserve evidence. Remediation must address: Validate conditions and complete issue/listing actions.</x:v>
      </x:c>
      <x:c r="M90" s="305" t="str">
        <x:v>Prompt risk-based action date; statutory or investor-impact deadline takes precedence</x:v>
      </x:c>
      <x:c r="N90" s="305" t="str">
        <x:v>Company Secretary, Board/transaction committee and regulator/exchange where corrective disclosure is required</x:v>
      </x:c>
      <x:c r="O90" s="305" t="str">
        <x:v>Approved remediation evidence, corrected filing/action where permitted, updated control artefact, complete affected-population validation and management/committee closure approval.</x:v>
      </x:c>
      <x:c r="P90" s="305" t="str">
        <x:v>Reperform the failed step on the corrected item and test subsequent occurrences or the full affected population until sustained operation is demonstrated.</x:v>
      </x:c>
      <x:c r="Q90" s="305" t="str">
        <x:v>https://www.sebi.gov.in/legal/regulations/mar-2026/securities-and-exchange-board-of-india-issue-of-capital-and-disclosure-requirements-regulations-2018-last-amended-on-march-21-2026-_100581.html</x:v>
      </x:c>
      <x:c r="R90" s="305" t="str">
        <x:f>IF(COUNTIF('P3 Audit Procedures'!$A$5:$A$176,B90)=1,"YES","NO")</x:f>
        <x:v>YES</x:v>
      </x:c>
      <x:c r="S90" s="305" t="str">
        <x:f>IF(COUNTIF($A$5:$A$176,A90)&gt;1,"DUPLICATE","")</x:f>
      </x:c>
      <x:c r="T90" s="305" t="str">
        <x:v>DESIGNED — NOT RAISED</x:v>
      </x:c>
    </x:row>
    <x:row r="91" ht="50" customHeight="1">
      <x:c r="A91" s="305" t="str">
        <x:v>CAP-LAW079|Operational chapters|AP01|OBS01</x:v>
      </x:c>
      <x:c r="B91" s="305" t="str">
        <x:v>CAP-LAW079|Operational chapters|AP01</x:v>
      </x:c>
      <x:c r="C91" s="305" t="str">
        <x:v>CAP-LAW079|Operational chapters</x:v>
      </x:c>
      <x:c r="D91" s="305" t="str">
        <x:v>CAP-LAW079</x:v>
      </x:c>
      <x:c r="E91" s="305" t="str">
        <x:v>Operational chapters</x:v>
      </x:c>
      <x:c r="F91" s="305" t="str">
        <x:v>Transaction condition, approval or timetable failure</x:v>
      </x:c>
      <x:c r="G91" s="305" t="str">
        <x:v>The activation gate is true and the entity cannot evidence complete, accurate, authorised and timely performance of: Use the current ICDR master-circular forms, system steps and due-diligence instructions for the selected issue route.</x:v>
      </x:c>
      <x:c r="H91" s="305" t="str">
        <x:v>Medium</x:v>
      </x:c>
      <x:c r="I9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91" s="305" t="str">
        <x:v>Confirmed exception template: Issuer did not demonstrate complete and timely compliance with CAP-LAW079 Operational chapters — Use the current ICDR master-circular forms, system steps and due-diligence instructions for the selected issue route. State the population, dates, evidence tested, exact exception and legal/operational impact; do not allege non-compliance until evidence and management response are evaluated.</x:v>
      </x:c>
      <x:c r="K91" s="305" t="str">
        <x:v>Record factual cause, control/design cause, responsible process, duration, affected population and whether the issue is isolated, recurring or systemic.</x:v>
      </x:c>
      <x:c r="L91" s="305" t="str">
        <x:v>Contain the exception, complete any lawful cure/corrective disclosure, repair the control, assign ownership, update the calendar or system rule, and preserve evidence. Remediation must address: Map each regulatory step to its current circular form/evidence.</x:v>
      </x:c>
      <x:c r="M91" s="305" t="str">
        <x:v>Prompt risk-based action date; statutory or investor-impact deadline takes precedence</x:v>
      </x:c>
      <x:c r="N91" s="305" t="str">
        <x:v>Company Secretary, Board/transaction committee and regulator/exchange where corrective disclosure is required</x:v>
      </x:c>
      <x:c r="O91" s="305" t="str">
        <x:v>Approved remediation evidence, corrected filing/action where permitted, updated control artefact, complete affected-population validation and management/committee closure approval.</x:v>
      </x:c>
      <x:c r="P91" s="305" t="str">
        <x:v>Reperform the failed step on the corrected item and test subsequent occurrences or the full affected population until sustained operation is demonstrated.</x:v>
      </x:c>
      <x:c r="Q91" s="305" t="str">
        <x:v>https://www.sebi.gov.in/legal/master-circulars/feb-2026/master-circular-for-issue-of-capital-and-disclosure-requirements_99611.html</x:v>
      </x:c>
      <x:c r="R91" s="305" t="str">
        <x:f>IF(COUNTIF('P3 Audit Procedures'!$A$5:$A$176,B91)=1,"YES","NO")</x:f>
        <x:v>YES</x:v>
      </x:c>
      <x:c r="S91" s="305" t="str">
        <x:f>IF(COUNTIF($A$5:$A$176,A91)&gt;1,"DUPLICATE","")</x:f>
      </x:c>
      <x:c r="T91" s="305" t="str">
        <x:v>DESIGNED — NOT RAISED</x:v>
      </x:c>
    </x:row>
    <x:row r="92" ht="50" customHeight="1">
      <x:c r="A92" s="305" t="str">
        <x:v>CAP-LAW218|Pledged-share lock-in mechanism|AP01|OBS01</x:v>
      </x:c>
      <x:c r="B92" s="305" t="str">
        <x:v>CAP-LAW218|Pledged-share lock-in mechanism|AP01</x:v>
      </x:c>
      <x:c r="C92" s="305" t="str">
        <x:v>CAP-LAW218|Pledged-share lock-in mechanism</x:v>
      </x:c>
      <x:c r="D92" s="305" t="str">
        <x:v>CAP-LAW218</x:v>
      </x:c>
      <x:c r="E92" s="305" t="str">
        <x:v>Pledged-share lock-in mechanism</x:v>
      </x:c>
      <x:c r="F92" s="305" t="str">
        <x:v>Transaction condition, approval or timetable failure</x:v>
      </x:c>
      <x:c r="G92" s="305" t="str">
        <x:v>The activation gate is true and the entity cannot evidence complete, accurate, authorised and timely performance of: Implement the prescribed depository mechanism where shares subject to ICDR lock-in are pledged.</x:v>
      </x:c>
      <x:c r="H92" s="305" t="str">
        <x:v>Medium</x:v>
      </x:c>
      <x:c r="I9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92" s="305" t="str">
        <x:v>Confirmed exception template: Issuer / promoter or allottee interface did not demonstrate complete and timely compliance with CAP-LAW218 Pledged-share lock-in mechanism — Implement the prescribed depository mechanism where shares subject to ICDR lock-in are pledged. State the population, dates, evidence tested, exact exception and legal/operational impact; do not allege non-compliance until evidence and management response are evaluated.</x:v>
      </x:c>
      <x:c r="K92" s="305" t="str">
        <x:v>Record factual cause, control/design cause, responsible process, duration, affected population and whether the issue is isolated, recurring or systemic.</x:v>
      </x:c>
      <x:c r="L92" s="305" t="str">
        <x:v>Contain the exception, complete any lawful cure/corrective disclosure, repair the control, assign ownership, update the calendar or system rule, and preserve evidence. Remediation must address: Identify locked shares and follow the permitted lock-in/pledge workflow.</x:v>
      </x:c>
      <x:c r="M92" s="305" t="str">
        <x:v>Prompt risk-based action date; statutory or investor-impact deadline takes precedence</x:v>
      </x:c>
      <x:c r="N92" s="305" t="str">
        <x:v>Company Secretary, Board/transaction committee and regulator/exchange where corrective disclosure is required</x:v>
      </x:c>
      <x:c r="O92" s="305" t="str">
        <x:v>Approved remediation evidence, corrected filing/action where permitted, updated control artefact, complete affected-population validation and management/committee closure approval.</x:v>
      </x:c>
      <x:c r="P92" s="305" t="str">
        <x:v>Reperform the failed step on the corrected item and test subsequent occurrences or the full affected population until sustained operation is demonstrated.</x:v>
      </x:c>
      <x:c r="Q92" s="305" t="str">
        <x:v>https://www.sebi.gov.in/legal/circulars/apr-2026/ease-of-doing-business-mechanism-for-lock-in-of-pledged-shares-under-sebi-issue-of-capital-and-disclosure-requirements-regulations-2018_100826.html</x:v>
      </x:c>
      <x:c r="R92" s="305" t="str">
        <x:f>IF(COUNTIF('P3 Audit Procedures'!$A$5:$A$176,B92)=1,"YES","NO")</x:f>
        <x:v>YES</x:v>
      </x:c>
      <x:c r="S92" s="305" t="str">
        <x:f>IF(COUNTIF($A$5:$A$176,A92)&gt;1,"DUPLICATE","")</x:f>
      </x:c>
      <x:c r="T92" s="305" t="str">
        <x:v>DESIGNED — NOT RAISED</x:v>
      </x:c>
    </x:row>
    <x:row r="93" ht="50" customHeight="1">
      <x:c r="A93" s="305" t="str">
        <x:v>CAP-LAW047|Reg. 4|AP01|OBS01</x:v>
      </x:c>
      <x:c r="B93" s="305" t="str">
        <x:v>CAP-LAW047|Reg. 4|AP01</x:v>
      </x:c>
      <x:c r="C93" s="305" t="str">
        <x:v>CAP-LAW047|Reg. 4</x:v>
      </x:c>
      <x:c r="D93" s="305" t="str">
        <x:v>CAP-LAW047</x:v>
      </x:c>
      <x:c r="E93" s="305" t="str">
        <x:v>Reg. 4</x:v>
      </x:c>
      <x:c r="F93" s="305" t="str">
        <x:v>Transaction condition, approval or timetable failure</x:v>
      </x:c>
      <x:c r="G93" s="305" t="str">
        <x:v>The activation gate is true and the entity cannot evidence complete, accurate, authorised and timely performance of: Satisfy the conditions and limits for undertaking a buy-back.</x:v>
      </x:c>
      <x:c r="H93" s="305" t="str">
        <x:v>High</x:v>
      </x:c>
      <x:c r="I9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93" s="305" t="str">
        <x:v>Confirmed exception template: Listed company did not demonstrate complete and timely compliance with CAP-LAW047 Reg. 4 — Satisfy the conditions and limits for undertaking a buy-back. State the population, dates, evidence tested, exact exception and legal/operational impact; do not allege non-compliance until evidence and management response are evaluated.</x:v>
      </x:c>
      <x:c r="K93" s="305" t="str">
        <x:v>Record factual cause, control/design cause, responsible process, duration, affected population and whether the issue is isolated, recurring or systemic.</x:v>
      </x:c>
      <x:c r="L93" s="305" t="str">
        <x:v>Contain the exception, complete any lawful cure/corrective disclosure, repair the control, assign ownership, update the calendar or system rule, and preserve evidence. Remediation must address: Prepare a legal/financial conditions memorandum.</x:v>
      </x:c>
      <x:c r="M93" s="305" t="str">
        <x:v>Immediate containment; statutory/corrective deadline controls; management-approved remediation date</x:v>
      </x:c>
      <x:c r="N93" s="305" t="str">
        <x:v>Company Secretary, Board/transaction committee and regulator/exchange where corrective disclosure is required</x:v>
      </x:c>
      <x:c r="O93" s="305" t="str">
        <x:v>Approved remediation evidence, corrected filing/action where permitted, updated control artefact, complete affected-population validation and management/committee closure approval.</x:v>
      </x:c>
      <x:c r="P93" s="305" t="str">
        <x:v>Reperform the failed step on the corrected item and test subsequent occurrences or the full affected population until sustained operation is demonstrated.</x:v>
      </x:c>
      <x:c r="Q93" s="305" t="str">
        <x:v>https://www.sebi.gov.in/legal/regulations/jul-2026/securities-and-exchange-board-of-india-buy-back-of-securities-regulations-2018-last-amended-on-july-6-2026-_103042.html</x:v>
      </x:c>
      <x:c r="R93" s="305" t="str">
        <x:f>IF(COUNTIF('P3 Audit Procedures'!$A$5:$A$176,B93)=1,"YES","NO")</x:f>
        <x:v>YES</x:v>
      </x:c>
      <x:c r="S93" s="305" t="str">
        <x:f>IF(COUNTIF($A$5:$A$176,A93)&gt;1,"DUPLICATE","")</x:f>
      </x:c>
      <x:c r="T93" s="305" t="str">
        <x:v>DESIGNED — NOT RAISED</x:v>
      </x:c>
    </x:row>
    <x:row r="94" ht="50" customHeight="1">
      <x:c r="A94" s="305" t="str">
        <x:v>CAP-LAW047|Reg. 6|AP01|OBS01</x:v>
      </x:c>
      <x:c r="B94" s="305" t="str">
        <x:v>CAP-LAW047|Reg. 6|AP01</x:v>
      </x:c>
      <x:c r="C94" s="305" t="str">
        <x:v>CAP-LAW047|Reg. 6</x:v>
      </x:c>
      <x:c r="D94" s="305" t="str">
        <x:v>CAP-LAW047</x:v>
      </x:c>
      <x:c r="E94" s="305" t="str">
        <x:v>Reg. 6</x:v>
      </x:c>
      <x:c r="F94" s="305" t="str">
        <x:v>Transaction condition, approval or timetable failure</x:v>
      </x:c>
      <x:c r="G94" s="305" t="str">
        <x:v>The activation gate is true and the entity cannot evidence complete, accurate, authorised and timely performance of: Undertake a tender-offer buy-back in accordance with the route conditions, including the required small-shareholder reservation.</x:v>
      </x:c>
      <x:c r="H94" s="305" t="str">
        <x:v>High</x:v>
      </x:c>
      <x:c r="I9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94" s="305" t="str">
        <x:v>Confirmed exception template: Listed company did not demonstrate complete and timely compliance with CAP-LAW047 Reg. 6 — Undertake a tender-offer buy-back in accordance with the route conditions, including the required small-shareholder reservation. State the population, dates, evidence tested, exact exception and legal/operational impact; do not allege non-compliance until evidence and management response are evaluated.</x:v>
      </x:c>
      <x:c r="K94" s="305" t="str">
        <x:v>Record factual cause, control/design cause, responsible process, duration, affected population and whether the issue is isolated, recurring or systemic.</x:v>
      </x:c>
      <x:c r="L94" s="305" t="str">
        <x:v>Contain the exception, complete any lawful cure/corrective disclosure, repair the control, assign ownership, update the calendar or system rule, and preserve evidence. Remediation must address: Document route conditions and reservation computation.</x:v>
      </x:c>
      <x:c r="M94" s="305" t="str">
        <x:v>Immediate containment; statutory/corrective deadline controls; management-approved remediation date</x:v>
      </x:c>
      <x:c r="N94" s="305" t="str">
        <x:v>Company Secretary, Board/transaction committee and regulator/exchange where corrective disclosure is required</x:v>
      </x:c>
      <x:c r="O94" s="305" t="str">
        <x:v>Approved remediation evidence, corrected filing/action where permitted, updated control artefact, complete affected-population validation and management/committee closure approval.</x:v>
      </x:c>
      <x:c r="P94" s="305" t="str">
        <x:v>Reperform the failed step on the corrected item and test subsequent occurrences or the full affected population until sustained operation is demonstrated.</x:v>
      </x:c>
      <x:c r="Q94" s="305" t="str">
        <x:v>https://www.sebi.gov.in/legal/regulations/jul-2026/securities-and-exchange-board-of-india-buy-back-of-securities-regulations-2018-last-amended-on-july-6-2026-_103042.html</x:v>
      </x:c>
      <x:c r="R94" s="305" t="str">
        <x:f>IF(COUNTIF('P3 Audit Procedures'!$A$5:$A$176,B94)=1,"YES","NO")</x:f>
        <x:v>YES</x:v>
      </x:c>
      <x:c r="S94" s="305" t="str">
        <x:f>IF(COUNTIF($A$5:$A$176,A94)&gt;1,"DUPLICATE","")</x:f>
      </x:c>
      <x:c r="T94" s="305" t="str">
        <x:v>DESIGNED — NOT RAISED</x:v>
      </x:c>
    </x:row>
    <x:row r="95" ht="50" customHeight="1">
      <x:c r="A95" s="305" t="str">
        <x:v>CAP-LAW047|Reg. 5|AP01|OBS01</x:v>
      </x:c>
      <x:c r="B95" s="305" t="str">
        <x:v>CAP-LAW047|Reg. 5|AP01</x:v>
      </x:c>
      <x:c r="C95" s="305" t="str">
        <x:v>CAP-LAW047|Reg. 5</x:v>
      </x:c>
      <x:c r="D95" s="305" t="str">
        <x:v>CAP-LAW047</x:v>
      </x:c>
      <x:c r="E95" s="305" t="str">
        <x:v>Reg. 5</x:v>
      </x:c>
      <x:c r="F95" s="305" t="str">
        <x:v>Transaction condition, approval or timetable failure</x:v>
      </x:c>
      <x:c r="G95" s="305" t="str">
        <x:v>The activation gate is true and the entity cannot evidence complete, accurate, authorised and timely performance of: Obtain the board or special-resolution authorisation required for the proposed buy-back.</x:v>
      </x:c>
      <x:c r="H95" s="305" t="str">
        <x:v>High</x:v>
      </x:c>
      <x:c r="I9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95" s="305" t="str">
        <x:v>Confirmed exception template: Listed company / board / shareholders did not demonstrate complete and timely compliance with CAP-LAW047 Reg. 5 — Obtain the board or special-resolution authorisation required for the proposed buy-back. State the population, dates, evidence tested, exact exception and legal/operational impact; do not allege non-compliance until evidence and management response are evaluated.</x:v>
      </x:c>
      <x:c r="K95" s="305" t="str">
        <x:v>Record factual cause, control/design cause, responsible process, duration, affected population and whether the issue is isolated, recurring or systemic.</x:v>
      </x:c>
      <x:c r="L95" s="305" t="str">
        <x:v>Contain the exception, complete any lawful cure/corrective disclosure, repair the control, assign ownership, update the calendar or system rule, and preserve evidence. Remediation must address: Complete financial analysis and approval records.</x:v>
      </x:c>
      <x:c r="M95" s="305" t="str">
        <x:v>Immediate containment; statutory/corrective deadline controls; management-approved remediation date</x:v>
      </x:c>
      <x:c r="N95" s="305" t="str">
        <x:v>Company Secretary, Board/transaction committee and regulator/exchange where corrective disclosure is required</x:v>
      </x:c>
      <x:c r="O95" s="305" t="str">
        <x:v>Approved remediation evidence, corrected filing/action where permitted, updated control artefact, complete affected-population validation and management/committee closure approval.</x:v>
      </x:c>
      <x:c r="P95" s="305" t="str">
        <x:v>Reperform the failed step on the corrected item and test subsequent occurrences or the full affected population until sustained operation is demonstrated.</x:v>
      </x:c>
      <x:c r="Q95" s="305" t="str">
        <x:v>https://www.sebi.gov.in/legal/regulations/jul-2026/securities-and-exchange-board-of-india-buy-back-of-securities-regulations-2018-last-amended-on-july-6-2026-_103042.html</x:v>
      </x:c>
      <x:c r="R95" s="305" t="str">
        <x:f>IF(COUNTIF('P3 Audit Procedures'!$A$5:$A$176,B95)=1,"YES","NO")</x:f>
        <x:v>YES</x:v>
      </x:c>
      <x:c r="S95" s="305" t="str">
        <x:f>IF(COUNTIF($A$5:$A$176,A95)&gt;1,"DUPLICATE","")</x:f>
      </x:c>
      <x:c r="T95" s="305" t="str">
        <x:v>DESIGNED — NOT RAISED</x:v>
      </x:c>
    </x:row>
    <x:row r="96" ht="50" customHeight="1">
      <x:c r="A96" s="305" t="str">
        <x:v>CAP-LAW047|Reg. 7|AP01|OBS01</x:v>
      </x:c>
      <x:c r="B96" s="305" t="str">
        <x:v>CAP-LAW047|Reg. 7|AP01</x:v>
      </x:c>
      <x:c r="C96" s="305" t="str">
        <x:v>CAP-LAW047|Reg. 7</x:v>
      </x:c>
      <x:c r="D96" s="305" t="str">
        <x:v>CAP-LAW047</x:v>
      </x:c>
      <x:c r="E96" s="305" t="str">
        <x:v>Reg. 7</x:v>
      </x:c>
      <x:c r="F96" s="305" t="str">
        <x:v>Transaction condition, approval or timetable failure</x:v>
      </x:c>
      <x:c r="G96" s="305" t="str">
        <x:v>The activation gate is true and the entity cannot evidence complete, accurate, authorised and timely performance of: Publish and file the buy-back public announcement with the prescribed contents.</x:v>
      </x:c>
      <x:c r="H96" s="305" t="str">
        <x:v>High</x:v>
      </x:c>
      <x:c r="I9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96" s="305" t="str">
        <x:v>Confirmed exception template: Listed company / appointed adviser if used did not demonstrate complete and timely compliance with CAP-LAW047 Reg. 7 — Publish and file the buy-back public announcement with the prescribed contents. State the population, dates, evidence tested, exact exception and legal/operational impact; do not allege non-compliance until evidence and management response are evaluated.</x:v>
      </x:c>
      <x:c r="K96" s="305" t="str">
        <x:v>Record factual cause, control/design cause, responsible process, duration, affected population and whether the issue is isolated, recurring or systemic.</x:v>
      </x:c>
      <x:c r="L96" s="305" t="str">
        <x:v>Contain the exception, complete any lawful cure/corrective disclosure, repair the control, assign ownership, update the calendar or system rule, and preserve evidence. Remediation must address: Verify, approve, publish and file the announcement.</x:v>
      </x:c>
      <x:c r="M96" s="305" t="str">
        <x:v>Immediate containment; statutory/corrective deadline controls; management-approved remediation date</x:v>
      </x:c>
      <x:c r="N96" s="305" t="str">
        <x:v>Company Secretary, Board/transaction committee and regulator/exchange where corrective disclosure is required</x:v>
      </x:c>
      <x:c r="O96" s="305" t="str">
        <x:v>Approved remediation evidence, corrected filing/action where permitted, updated control artefact, complete affected-population validation and management/committee closure approval.</x:v>
      </x:c>
      <x:c r="P96" s="305" t="str">
        <x:v>Reperform the failed step on the corrected item and test subsequent occurrences or the full affected population until sustained operation is demonstrated.</x:v>
      </x:c>
      <x:c r="Q96" s="305" t="str">
        <x:v>https://www.sebi.gov.in/legal/regulations/jul-2026/securities-and-exchange-board-of-india-buy-back-of-securities-regulations-2018-last-amended-on-july-6-2026-_103042.html</x:v>
      </x:c>
      <x:c r="R96" s="305" t="str">
        <x:f>IF(COUNTIF('P3 Audit Procedures'!$A$5:$A$176,B96)=1,"YES","NO")</x:f>
        <x:v>YES</x:v>
      </x:c>
      <x:c r="S96" s="305" t="str">
        <x:f>IF(COUNTIF($A$5:$A$176,A96)&gt;1,"DUPLICATE","")</x:f>
      </x:c>
      <x:c r="T96" s="305" t="str">
        <x:v>DESIGNED — NOT RAISED</x:v>
      </x:c>
    </x:row>
    <x:row r="97" ht="50" customHeight="1">
      <x:c r="A97" s="305" t="str">
        <x:v>CAP-LAW047|Reg. 8|AP01|OBS01</x:v>
      </x:c>
      <x:c r="B97" s="305" t="str">
        <x:v>CAP-LAW047|Reg. 8|AP01</x:v>
      </x:c>
      <x:c r="C97" s="305" t="str">
        <x:v>CAP-LAW047|Reg. 8</x:v>
      </x:c>
      <x:c r="D97" s="305" t="str">
        <x:v>CAP-LAW047</x:v>
      </x:c>
      <x:c r="E97" s="305" t="str">
        <x:v>Reg. 8</x:v>
      </x:c>
      <x:c r="F97" s="305" t="str">
        <x:v>Transaction condition, approval or timetable failure</x:v>
      </x:c>
      <x:c r="G97" s="305" t="str">
        <x:v>The activation gate is true and the entity cannot evidence complete, accurate, authorised and timely performance of: Prepare and submit the draft letter of offer and dispatch the final offer material as prescribed.</x:v>
      </x:c>
      <x:c r="H97" s="305" t="str">
        <x:v>High</x:v>
      </x:c>
      <x:c r="I9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97" s="305" t="str">
        <x:v>Confirmed exception template: Listed company / appointed adviser if used did not demonstrate complete and timely compliance with CAP-LAW047 Reg. 8 — Prepare and submit the draft letter of offer and dispatch the final offer material as prescribed. State the population, dates, evidence tested, exact exception and legal/operational impact; do not allege non-compliance until evidence and management response are evaluated.</x:v>
      </x:c>
      <x:c r="K97" s="305" t="str">
        <x:v>Record factual cause, control/design cause, responsible process, duration, affected population and whether the issue is isolated, recurring or systemic.</x:v>
      </x:c>
      <x:c r="L97" s="305" t="str">
        <x:v>Contain the exception, complete any lawful cure/corrective disclosure, repair the control, assign ownership, update the calendar or system rule, and preserve evidence. Remediation must address: Complete disclosure verification and retain filing/dispatch evidence.</x:v>
      </x:c>
      <x:c r="M97" s="305" t="str">
        <x:v>Immediate containment; statutory/corrective deadline controls; management-approved remediation date</x:v>
      </x:c>
      <x:c r="N97" s="305" t="str">
        <x:v>Company Secretary, Board/transaction committee and regulator/exchange where corrective disclosure is required</x:v>
      </x:c>
      <x:c r="O97" s="305" t="str">
        <x:v>Approved remediation evidence, corrected filing/action where permitted, updated control artefact, complete affected-population validation and management/committee closure approval.</x:v>
      </x:c>
      <x:c r="P97" s="305" t="str">
        <x:v>Reperform the failed step on the corrected item and test subsequent occurrences or the full affected population until sustained operation is demonstrated.</x:v>
      </x:c>
      <x:c r="Q97" s="305" t="str">
        <x:v>https://www.sebi.gov.in/legal/regulations/jul-2026/securities-and-exchange-board-of-india-buy-back-of-securities-regulations-2018-last-amended-on-july-6-2026-_103042.html</x:v>
      </x:c>
      <x:c r="R97" s="305" t="str">
        <x:f>IF(COUNTIF('P3 Audit Procedures'!$A$5:$A$176,B97)=1,"YES","NO")</x:f>
        <x:v>YES</x:v>
      </x:c>
      <x:c r="S97" s="305" t="str">
        <x:f>IF(COUNTIF($A$5:$A$176,A97)&gt;1,"DUPLICATE","")</x:f>
      </x:c>
      <x:c r="T97" s="305" t="str">
        <x:v>DESIGNED — NOT RAISED</x:v>
      </x:c>
    </x:row>
    <x:row r="98" ht="50" customHeight="1">
      <x:c r="A98" s="305" t="str">
        <x:v>CAP-LAW047|Reg. 9(xi)|AP01|OBS01</x:v>
      </x:c>
      <x:c r="B98" s="305" t="str">
        <x:v>CAP-LAW047|Reg. 9(xi)|AP01</x:v>
      </x:c>
      <x:c r="C98" s="305" t="str">
        <x:v>CAP-LAW047|Reg. 9(xi)</x:v>
      </x:c>
      <x:c r="D98" s="305" t="str">
        <x:v>CAP-LAW047</x:v>
      </x:c>
      <x:c r="E98" s="305" t="str">
        <x:v>Reg. 9(xi)</x:v>
      </x:c>
      <x:c r="F98" s="305" t="str">
        <x:v>Transaction condition, approval or timetable failure</x:v>
      </x:c>
      <x:c r="G98" s="305" t="str">
        <x:v>The activation gate is true and the entity cannot evidence complete, accurate, authorised and timely performance of: Create, fund and maintain the required escrow arrangement for the tender offer.</x:v>
      </x:c>
      <x:c r="H98" s="305" t="str">
        <x:v>High</x:v>
      </x:c>
      <x:c r="I9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98" s="305" t="str">
        <x:v>Confirmed exception template: Listed company did not demonstrate complete and timely compliance with CAP-LAW047 Reg. 9(xi) — Create, fund and maintain the required escrow arrangement for the tender offer. State the population, dates, evidence tested, exact exception and legal/operational impact; do not allege non-compliance until evidence and management response are evaluated.</x:v>
      </x:c>
      <x:c r="K98" s="305" t="str">
        <x:v>Record factual cause, control/design cause, responsible process, duration, affected population and whether the issue is isolated, recurring or systemic.</x:v>
      </x:c>
      <x:c r="L98" s="305" t="str">
        <x:v>Contain the exception, complete any lawful cure/corrective disclosure, repair the control, assign ownership, update the calendar or system rule, and preserve evidence. Remediation must address: Fund, monitor and release escrow only as permitted.</x:v>
      </x:c>
      <x:c r="M98" s="305" t="str">
        <x:v>Immediate containment; statutory/corrective deadline controls; management-approved remediation date</x:v>
      </x:c>
      <x:c r="N98" s="305" t="str">
        <x:v>Company Secretary, Board/transaction committee and regulator/exchange where corrective disclosure is required</x:v>
      </x:c>
      <x:c r="O98" s="305" t="str">
        <x:v>Approved remediation evidence, corrected filing/action where permitted, updated control artefact, complete affected-population validation and management/committee closure approval.</x:v>
      </x:c>
      <x:c r="P98" s="305" t="str">
        <x:v>Reperform the failed step on the corrected item and test subsequent occurrences or the full affected population until sustained operation is demonstrated.</x:v>
      </x:c>
      <x:c r="Q98" s="305" t="str">
        <x:v>https://www.sebi.gov.in/legal/regulations/jul-2026/securities-and-exchange-board-of-india-buy-back-of-securities-regulations-2018-last-amended-on-july-6-2026-_103042.html</x:v>
      </x:c>
      <x:c r="R98" s="305" t="str">
        <x:f>IF(COUNTIF('P3 Audit Procedures'!$A$5:$A$176,B98)=1,"YES","NO")</x:f>
        <x:v>YES</x:v>
      </x:c>
      <x:c r="S98" s="305" t="str">
        <x:f>IF(COUNTIF($A$5:$A$176,A98)&gt;1,"DUPLICATE","")</x:f>
      </x:c>
      <x:c r="T98" s="305" t="str">
        <x:v>DESIGNED — NOT RAISED</x:v>
      </x:c>
    </x:row>
    <x:row r="99" ht="50" customHeight="1">
      <x:c r="A99" s="305" t="str">
        <x:v>CAP-LAW047|Reg. 9|AP01|OBS01</x:v>
      </x:c>
      <x:c r="B99" s="305" t="str">
        <x:v>CAP-LAW047|Reg. 9|AP01</x:v>
      </x:c>
      <x:c r="C99" s="305" t="str">
        <x:v>CAP-LAW047|Reg. 9</x:v>
      </x:c>
      <x:c r="D99" s="305" t="str">
        <x:v>CAP-LAW047</x:v>
      </x:c>
      <x:c r="E99" s="305" t="str">
        <x:v>Reg. 9</x:v>
      </x:c>
      <x:c r="F99" s="305" t="str">
        <x:v>Transaction condition, approval or timetable failure</x:v>
      </x:c>
      <x:c r="G99" s="305" t="str">
        <x:v>The activation gate is true and the entity cannot evidence complete, accurate, authorised and timely performance of: Provide the regulated tendering, acceptance and verification process.</x:v>
      </x:c>
      <x:c r="H99" s="305" t="str">
        <x:v>High</x:v>
      </x:c>
      <x:c r="I9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99" s="305" t="str">
        <x:v>Confirmed exception template: Listed company / RTA interface did not demonstrate complete and timely compliance with CAP-LAW047 Reg. 9 — Provide the regulated tendering, acceptance and verification process. State the population, dates, evidence tested, exact exception and legal/operational impact; do not allege non-compliance until evidence and management response are evaluated.</x:v>
      </x:c>
      <x:c r="K99" s="305" t="str">
        <x:v>Record factual cause, control/design cause, responsible process, duration, affected population and whether the issue is isolated, recurring or systemic.</x:v>
      </x:c>
      <x:c r="L99" s="305" t="str">
        <x:v>Contain the exception, complete any lawful cure/corrective disclosure, repair the control, assign ownership, update the calendar or system rule, and preserve evidence. Remediation must address: Reconcile eligible holders, bids, acceptance and communication.</x:v>
      </x:c>
      <x:c r="M99" s="305" t="str">
        <x:v>Immediate containment; statutory/corrective deadline controls; management-approved remediation date</x:v>
      </x:c>
      <x:c r="N99" s="305" t="str">
        <x:v>Company Secretary, Board/transaction committee and regulator/exchange where corrective disclosure is required</x:v>
      </x:c>
      <x:c r="O99" s="305" t="str">
        <x:v>Approved remediation evidence, corrected filing/action where permitted, updated control artefact, complete affected-population validation and management/committee closure approval.</x:v>
      </x:c>
      <x:c r="P99" s="305" t="str">
        <x:v>Reperform the failed step on the corrected item and test subsequent occurrences or the full affected population until sustained operation is demonstrated.</x:v>
      </x:c>
      <x:c r="Q99" s="305" t="str">
        <x:v>https://www.sebi.gov.in/legal/regulations/jul-2026/securities-and-exchange-board-of-india-buy-back-of-securities-regulations-2018-last-amended-on-july-6-2026-_103042.html</x:v>
      </x:c>
      <x:c r="R99" s="305" t="str">
        <x:f>IF(COUNTIF('P3 Audit Procedures'!$A$5:$A$176,B99)=1,"YES","NO")</x:f>
        <x:v>YES</x:v>
      </x:c>
      <x:c r="S99" s="305" t="str">
        <x:f>IF(COUNTIF($A$5:$A$176,A99)&gt;1,"DUPLICATE","")</x:f>
      </x:c>
      <x:c r="T99" s="305" t="str">
        <x:v>DESIGNED — NOT RAISED</x:v>
      </x:c>
    </x:row>
    <x:row r="100" ht="50" customHeight="1">
      <x:c r="A100" s="305" t="str">
        <x:v>CAP-LAW047|Reg. 10|AP01|OBS01</x:v>
      </x:c>
      <x:c r="B100" s="305" t="str">
        <x:v>CAP-LAW047|Reg. 10|AP01</x:v>
      </x:c>
      <x:c r="C100" s="305" t="str">
        <x:v>CAP-LAW047|Reg. 10</x:v>
      </x:c>
      <x:c r="D100" s="305" t="str">
        <x:v>CAP-LAW047</x:v>
      </x:c>
      <x:c r="E100" s="305" t="str">
        <x:v>Reg. 10</x:v>
      </x:c>
      <x:c r="F100" s="305" t="str">
        <x:v>Transaction condition, approval or timetable failure</x:v>
      </x:c>
      <x:c r="G100" s="305" t="str">
        <x:v>The activation gate is true and the entity cannot evidence complete, accurate, authorised and timely performance of: Complete offer closure, verify acceptances, pay accepted holders and return remaining securities within the prescribed timetable.</x:v>
      </x:c>
      <x:c r="H100" s="305" t="str">
        <x:v>High</x:v>
      </x:c>
      <x:c r="I10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00" s="305" t="str">
        <x:v>Confirmed exception template: Listed company did not demonstrate complete and timely compliance with CAP-LAW047 Reg. 10 — Complete offer closure, verify acceptances, pay accepted holders and return remaining securities within the prescribed timetable. State the population, dates, evidence tested, exact exception and legal/operational impact; do not allege non-compliance until evidence and management response are evaluated.</x:v>
      </x:c>
      <x:c r="K100" s="305" t="str">
        <x:v>Record factual cause, control/design cause, responsible process, duration, affected population and whether the issue is isolated, recurring or systemic.</x:v>
      </x:c>
      <x:c r="L100" s="305" t="str">
        <x:v>Contain the exception, complete any lawful cure/corrective disclosure, repair the control, assign ownership, update the calendar or system rule, and preserve evidence. Remediation must address: Reconcile accepted quantity and complete payment/return.</x:v>
      </x:c>
      <x:c r="M100" s="305" t="str">
        <x:v>Immediate containment; statutory/corrective deadline controls; management-approved remediation date</x:v>
      </x:c>
      <x:c r="N100" s="305" t="str">
        <x:v>Company Secretary, Board/transaction committee and regulator/exchange where corrective disclosure is required</x:v>
      </x:c>
      <x:c r="O100" s="305" t="str">
        <x:v>Approved remediation evidence, corrected filing/action where permitted, updated control artefact, complete affected-population validation and management/committee closure approval.</x:v>
      </x:c>
      <x:c r="P100" s="305" t="str">
        <x:v>Reperform the failed step on the corrected item and test subsequent occurrences or the full affected population until sustained operation is demonstrated.</x:v>
      </x:c>
      <x:c r="Q100" s="305" t="str">
        <x:v>https://www.sebi.gov.in/legal/regulations/jul-2026/securities-and-exchange-board-of-india-buy-back-of-securities-regulations-2018-last-amended-on-july-6-2026-_103042.html</x:v>
      </x:c>
      <x:c r="R100" s="305" t="str">
        <x:f>IF(COUNTIF('P3 Audit Procedures'!$A$5:$A$176,B100)=1,"YES","NO")</x:f>
        <x:v>YES</x:v>
      </x:c>
      <x:c r="S100" s="305" t="str">
        <x:f>IF(COUNTIF($A$5:$A$176,A100)&gt;1,"DUPLICATE","")</x:f>
      </x:c>
      <x:c r="T100" s="305" t="str">
        <x:v>DESIGNED — NOT RAISED</x:v>
      </x:c>
    </x:row>
    <x:row r="101" ht="50" customHeight="1">
      <x:c r="A101" s="305" t="str">
        <x:v>CAP-LAW047|Reg. 11|AP01|OBS01</x:v>
      </x:c>
      <x:c r="B101" s="305" t="str">
        <x:v>CAP-LAW047|Reg. 11|AP01</x:v>
      </x:c>
      <x:c r="C101" s="305" t="str">
        <x:v>CAP-LAW047|Reg. 11</x:v>
      </x:c>
      <x:c r="D101" s="305" t="str">
        <x:v>CAP-LAW047</x:v>
      </x:c>
      <x:c r="E101" s="305" t="str">
        <x:v>Reg. 11</x:v>
      </x:c>
      <x:c r="F101" s="305" t="str">
        <x:v>Transaction condition, approval or timetable failure</x:v>
      </x:c>
      <x:c r="G101" s="305" t="str">
        <x:v>The activation gate is true and the entity cannot evidence complete, accurate, authorised and timely performance of: Extinguish and cancel bought-back securities and complete the prescribed closure certification/reporting.</x:v>
      </x:c>
      <x:c r="H101" s="305" t="str">
        <x:v>High</x:v>
      </x:c>
      <x:c r="I10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01" s="305" t="str">
        <x:v>Confirmed exception template: Listed company / compliance officer as assigned did not demonstrate complete and timely compliance with CAP-LAW047 Reg. 11 — Extinguish and cancel bought-back securities and complete the prescribed closure certification/reporting. State the population, dates, evidence tested, exact exception and legal/operational impact; do not allege non-compliance until evidence and management response are evaluated.</x:v>
      </x:c>
      <x:c r="K101" s="305" t="str">
        <x:v>Record factual cause, control/design cause, responsible process, duration, affected population and whether the issue is isolated, recurring or systemic.</x:v>
      </x:c>
      <x:c r="L101" s="305" t="str">
        <x:v>Contain the exception, complete any lawful cure/corrective disclosure, repair the control, assign ownership, update the calendar or system rule, and preserve evidence. Remediation must address: Complete extinguishment and file the required evidence.</x:v>
      </x:c>
      <x:c r="M101" s="305" t="str">
        <x:v>Immediate containment; statutory/corrective deadline controls; management-approved remediation date</x:v>
      </x:c>
      <x:c r="N101" s="305" t="str">
        <x:v>Company Secretary, Board/transaction committee and regulator/exchange where corrective disclosure is required</x:v>
      </x:c>
      <x:c r="O101" s="305" t="str">
        <x:v>Approved remediation evidence, corrected filing/action where permitted, updated control artefact, complete affected-population validation and management/committee closure approval.</x:v>
      </x:c>
      <x:c r="P101" s="305" t="str">
        <x:v>Reperform the failed step on the corrected item and test subsequent occurrences or the full affected population until sustained operation is demonstrated.</x:v>
      </x:c>
      <x:c r="Q101" s="305" t="str">
        <x:v>https://www.sebi.gov.in/legal/regulations/jul-2026/securities-and-exchange-board-of-india-buy-back-of-securities-regulations-2018-last-amended-on-july-6-2026-_103042.html</x:v>
      </x:c>
      <x:c r="R101" s="305" t="str">
        <x:f>IF(COUNTIF('P3 Audit Procedures'!$A$5:$A$176,B101)=1,"YES","NO")</x:f>
        <x:v>YES</x:v>
      </x:c>
      <x:c r="S101" s="305" t="str">
        <x:f>IF(COUNTIF($A$5:$A$176,A101)&gt;1,"DUPLICATE","")</x:f>
      </x:c>
      <x:c r="T101" s="305" t="str">
        <x:v>DESIGNED — NOT RAISED</x:v>
      </x:c>
    </x:row>
    <x:row r="102" ht="50" customHeight="1">
      <x:c r="A102" s="305" t="str">
        <x:v>CAP-LAW047|Reg. 24 general obligations|AP01|OBS01</x:v>
      </x:c>
      <x:c r="B102" s="305" t="str">
        <x:v>CAP-LAW047|Reg. 24 general obligations|AP01</x:v>
      </x:c>
      <x:c r="C102" s="305" t="str">
        <x:v>CAP-LAW047|Reg. 24 general obligations</x:v>
      </x:c>
      <x:c r="D102" s="305" t="str">
        <x:v>CAP-LAW047</x:v>
      </x:c>
      <x:c r="E102" s="305" t="str">
        <x:v>Reg. 24 general obligations</x:v>
      </x:c>
      <x:c r="F102" s="305" t="str">
        <x:v>Transaction condition, approval or timetable failure</x:v>
      </x:c>
      <x:c r="G102" s="305" t="str">
        <x:v>The activation gate is true and the entity cannot evidence complete, accurate, authorised and timely performance of: Comply with the general obligations and restrictions applicable during and after the buy-back.</x:v>
      </x:c>
      <x:c r="H102" s="305" t="str">
        <x:v>High</x:v>
      </x:c>
      <x:c r="I10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02" s="305" t="str">
        <x:v>Confirmed exception template: Listed company did not demonstrate complete and timely compliance with CAP-LAW047 Reg. 24 general obligations — Comply with the general obligations and restrictions applicable during and after the buy-back. State the population, dates, evidence tested, exact exception and legal/operational impact; do not allege non-compliance until evidence and management response are evaluated.</x:v>
      </x:c>
      <x:c r="K102" s="305" t="str">
        <x:v>Record factual cause, control/design cause, responsible process, duration, affected population and whether the issue is isolated, recurring or systemic.</x:v>
      </x:c>
      <x:c r="L102" s="305" t="str">
        <x:v>Contain the exception, complete any lawful cure/corrective disclosure, repair the control, assign ownership, update the calendar or system rule, and preserve evidence. Remediation must address: Maintain a transaction restrictions register and final compliance file.</x:v>
      </x:c>
      <x:c r="M102" s="305" t="str">
        <x:v>Immediate containment; statutory/corrective deadline controls; management-approved remediation date</x:v>
      </x:c>
      <x:c r="N102" s="305" t="str">
        <x:v>Company Secretary, Board/transaction committee and regulator/exchange where corrective disclosure is required</x:v>
      </x:c>
      <x:c r="O102" s="305" t="str">
        <x:v>Approved remediation evidence, corrected filing/action where permitted, updated control artefact, complete affected-population validation and management/committee closure approval.</x:v>
      </x:c>
      <x:c r="P102" s="305" t="str">
        <x:v>Reperform the failed step on the corrected item and test subsequent occurrences or the full affected population until sustained operation is demonstrated.</x:v>
      </x:c>
      <x:c r="Q102" s="305" t="str">
        <x:v>https://www.sebi.gov.in/legal/regulations/jul-2026/securities-and-exchange-board-of-india-buy-back-of-securities-regulations-2018-last-amended-on-july-6-2026-_103042.html</x:v>
      </x:c>
      <x:c r="R102" s="305" t="str">
        <x:f>IF(COUNTIF('P3 Audit Procedures'!$A$5:$A$176,B102)=1,"YES","NO")</x:f>
        <x:v>YES</x:v>
      </x:c>
      <x:c r="S102" s="305" t="str">
        <x:f>IF(COUNTIF($A$5:$A$176,A102)&gt;1,"DUPLICATE","")</x:f>
      </x:c>
      <x:c r="T102" s="305" t="str">
        <x:v>DESIGNED — NOT RAISED</x:v>
      </x:c>
    </x:row>
    <x:row r="103" ht="50" customHeight="1">
      <x:c r="A103" s="305" t="str">
        <x:v>CAP-LAW239|Reg. 24(i)(ea) operationalisation|AP01|OBS01</x:v>
      </x:c>
      <x:c r="B103" s="305" t="str">
        <x:v>CAP-LAW239|Reg. 24(i)(ea) operationalisation|AP01</x:v>
      </x:c>
      <x:c r="C103" s="305" t="str">
        <x:v>CAP-LAW239|Reg. 24(i)(ea) operationalisation</x:v>
      </x:c>
      <x:c r="D103" s="305" t="str">
        <x:v>CAP-LAW239</x:v>
      </x:c>
      <x:c r="E103" s="305" t="str">
        <x:v>Reg. 24(i)(ea) operationalisation</x:v>
      </x:c>
      <x:c r="F103" s="305" t="str">
        <x:v>Transaction condition, approval or timetable failure</x:v>
      </x:c>
      <x:c r="G103" s="305" t="str">
        <x:v>The activation gate is true and the entity cannot evidence complete, accurate, authorised and timely performance of: Instruct and coordinate the ISIN-level freeze of promoter/promoter-group/associate holdings from approval until closing, subject to permitted tender and encumbrance actions.</x:v>
      </x:c>
      <x:c r="H103" s="305" t="str">
        <x:v>High</x:v>
      </x:c>
      <x:c r="I10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03" s="305" t="str">
        <x:v>Confirmed exception template: Listed company did not demonstrate complete and timely compliance with CAP-LAW239 Reg. 24(i)(ea) operationalisation — Instruct and coordinate the ISIN-level freeze of promoter/promoter-group/associate holdings from approval until closing, subject to permitted tender and encumbrance actions. State the population, dates, evidence tested, exact exception and legal/operational impact; do not allege non-compliance until evidence and management response are evaluated.</x:v>
      </x:c>
      <x:c r="K103" s="305" t="str">
        <x:v>Record factual cause, control/design cause, responsible process, duration, affected population and whether the issue is isolated, recurring or systemic.</x:v>
      </x:c>
      <x:c r="L103" s="305" t="str">
        <x:v>Contain the exception, complete any lawful cure/corrective disclosure, repair the control, assign ownership, update the calendar or system rule, and preserve evidence. Remediation must address: Send depository instruction and reconcile freeze status through closing.</x:v>
      </x:c>
      <x:c r="M103" s="305" t="str">
        <x:v>Immediate containment; statutory/corrective deadline controls; management-approved remediation date</x:v>
      </x:c>
      <x:c r="N103" s="305" t="str">
        <x:v>Company Secretary, Board/transaction committee and regulator/exchange where corrective disclosure is required</x:v>
      </x:c>
      <x:c r="O103" s="305" t="str">
        <x:v>Approved remediation evidence, corrected filing/action where permitted, updated control artefact, complete affected-population validation and management/committee closure approval.</x:v>
      </x:c>
      <x:c r="P103" s="305" t="str">
        <x:v>Reperform the failed step on the corrected item and test subsequent occurrences or the full affected population until sustained operation is demonstrated.</x:v>
      </x:c>
      <x:c r="Q103" s="305" t="str">
        <x:v>https://www.sebi.gov.in/legal/circulars/jul-2026/operationalisation-of-freezing-of-holdings-of-promoter-and-promoter-group-including-their-associates-promoter-holdings-at-the-isin-level-under-regulation-24-i-ea-of-the-sebi-buy-back-of-securitie-_102978.html</x:v>
      </x:c>
      <x:c r="R103" s="305" t="str">
        <x:f>IF(COUNTIF('P3 Audit Procedures'!$A$5:$A$176,B103)=1,"YES","NO")</x:f>
        <x:v>YES</x:v>
      </x:c>
      <x:c r="S103" s="305" t="str">
        <x:f>IF(COUNTIF($A$5:$A$176,A103)&gt;1,"DUPLICATE","")</x:f>
      </x:c>
      <x:c r="T103" s="305" t="str">
        <x:v>DESIGNED — NOT RAISED</x:v>
      </x:c>
    </x:row>
    <x:row r="104" ht="50" customHeight="1">
      <x:c r="A104" s="305" t="str">
        <x:v>CAP-LAW040|Reg. 8|AP01|OBS01</x:v>
      </x:c>
      <x:c r="B104" s="305" t="str">
        <x:v>CAP-LAW040|Reg. 8|AP01</x:v>
      </x:c>
      <x:c r="C104" s="305" t="str">
        <x:v>CAP-LAW040|Reg. 8</x:v>
      </x:c>
      <x:c r="D104" s="305" t="str">
        <x:v>CAP-LAW040</x:v>
      </x:c>
      <x:c r="E104" s="305" t="str">
        <x:v>Reg. 8</x:v>
      </x:c>
      <x:c r="F104" s="305" t="str">
        <x:v>Transaction condition, approval or timetable failure</x:v>
      </x:c>
      <x:c r="G104" s="305" t="str">
        <x:v>The activation gate is true and the entity cannot evidence complete, accurate, authorised and timely performance of: Issue the initial public announcement to the stock exchanges and provide the prescribed copy to the company when the acquirer decides to delist.</x:v>
      </x:c>
      <x:c r="H104" s="305" t="str">
        <x:v>High</x:v>
      </x:c>
      <x:c r="I10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04" s="305" t="str">
        <x:v>Confirmed exception template: Acquirer / listed company interface did not demonstrate complete and timely compliance with CAP-LAW040 Reg. 8 — Issue the initial public announcement to the stock exchanges and provide the prescribed copy to the company when the acquirer decides to delist. State the population, dates, evidence tested, exact exception and legal/operational impact; do not allege non-compliance until evidence and management response are evaluated.</x:v>
      </x:c>
      <x:c r="K104" s="305" t="str">
        <x:v>Record factual cause, control/design cause, responsible process, duration, affected population and whether the issue is isolated, recurring or systemic.</x:v>
      </x:c>
      <x:c r="L104" s="305" t="str">
        <x:v>Contain the exception, complete any lawful cure/corrective disclosure, repair the control, assign ownership, update the calendar or system rule, and preserve evidence. Remediation must address: File the initial announcement and retain exchange/company acknowledgements.</x:v>
      </x:c>
      <x:c r="M104" s="305" t="str">
        <x:v>Immediate containment; statutory/corrective deadline controls; management-approved remediation date</x:v>
      </x:c>
      <x:c r="N104" s="305" t="str">
        <x:v>Company Secretary, Board/transaction committee and regulator/exchange where corrective disclosure is required</x:v>
      </x:c>
      <x:c r="O104" s="305" t="str">
        <x:v>Approved remediation evidence, corrected filing/action where permitted, updated control artefact, complete affected-population validation and management/committee closure approval.</x:v>
      </x:c>
      <x:c r="P104" s="305" t="str">
        <x:v>Reperform the failed step on the corrected item and test subsequent occurrences or the full affected population until sustained operation is demonstrated.</x:v>
      </x:c>
      <x:c r="Q104" s="305" t="str">
        <x:v>https://www.sebi.gov.in/legal/regulations/sep-2025/securities-and-exchange-board-of-india-delisting-of-equity-shares-regulations-2021-last-amended-on-september-3-2025-_96548.html</x:v>
      </x:c>
      <x:c r="R104" s="305" t="str">
        <x:f>IF(COUNTIF('P3 Audit Procedures'!$A$5:$A$176,B104)=1,"YES","NO")</x:f>
        <x:v>YES</x:v>
      </x:c>
      <x:c r="S104" s="305" t="str">
        <x:f>IF(COUNTIF($A$5:$A$176,A104)&gt;1,"DUPLICATE","")</x:f>
      </x:c>
      <x:c r="T104" s="305" t="str">
        <x:v>DESIGNED — NOT RAISED</x:v>
      </x:c>
    </x:row>
    <x:row r="105" ht="50" customHeight="1">
      <x:c r="A105" s="305" t="str">
        <x:v>CAP-LAW040|Regs. 9 and 10(2)-(3)|AP01|OBS01</x:v>
      </x:c>
      <x:c r="B105" s="305" t="str">
        <x:v>CAP-LAW040|Regs. 9 and 10(2)-(3)|AP01</x:v>
      </x:c>
      <x:c r="C105" s="305" t="str">
        <x:v>CAP-LAW040|Regs. 9 and 10(2)-(3)</x:v>
      </x:c>
      <x:c r="D105" s="305" t="str">
        <x:v>CAP-LAW040</x:v>
      </x:c>
      <x:c r="E105" s="305" t="str">
        <x:v>Regs. 9 and 10(2)-(3)</x:v>
      </x:c>
      <x:c r="F105" s="305" t="str">
        <x:v>Transaction condition, approval or timetable failure</x:v>
      </x:c>
      <x:c r="G105" s="305" t="str">
        <x:v>The activation gate is true and the entity cannot evidence complete, accurate, authorised and timely performance of: Complete the required manager-to-offer and peer-review company-secretary appointments and obtain the due-diligence report.</x:v>
      </x:c>
      <x:c r="H105" s="305" t="str">
        <x:v>High</x:v>
      </x:c>
      <x:c r="I10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05" s="305" t="str">
        <x:v>Confirmed exception template: Acquirer / listed company did not demonstrate complete and timely compliance with CAP-LAW040 Regs. 9 and 10(2)-(3) — Complete the required manager-to-offer and peer-review company-secretary appointments and obtain the due-diligence report. State the population, dates, evidence tested, exact exception and legal/operational impact; do not allege non-compliance until evidence and management response are evaluated.</x:v>
      </x:c>
      <x:c r="K105" s="305" t="str">
        <x:v>Record factual cause, control/design cause, responsible process, duration, affected population and whether the issue is isolated, recurring or systemic.</x:v>
      </x:c>
      <x:c r="L105" s="305" t="str">
        <x:v>Contain the exception, complete any lawful cure/corrective disclosure, repair the control, assign ownership, update the calendar or system rule, and preserve evidence. Remediation must address: Complete appointments and table the due-diligence report.</x:v>
      </x:c>
      <x:c r="M105" s="305" t="str">
        <x:v>Immediate containment; statutory/corrective deadline controls; management-approved remediation date</x:v>
      </x:c>
      <x:c r="N105" s="305" t="str">
        <x:v>Company Secretary, Board/transaction committee and regulator/exchange where corrective disclosure is required</x:v>
      </x:c>
      <x:c r="O105" s="305" t="str">
        <x:v>Approved remediation evidence, corrected filing/action where permitted, updated control artefact, complete affected-population validation and management/committee closure approval.</x:v>
      </x:c>
      <x:c r="P105" s="305" t="str">
        <x:v>Reperform the failed step on the corrected item and test subsequent occurrences or the full affected population until sustained operation is demonstrated.</x:v>
      </x:c>
      <x:c r="Q105" s="305" t="str">
        <x:v>https://www.sebi.gov.in/legal/regulations/sep-2025/securities-and-exchange-board-of-india-delisting-of-equity-shares-regulations-2021-last-amended-on-september-3-2025-_96548.html</x:v>
      </x:c>
      <x:c r="R105" s="305" t="str">
        <x:f>IF(COUNTIF('P3 Audit Procedures'!$A$5:$A$176,B105)=1,"YES","NO")</x:f>
        <x:v>YES</x:v>
      </x:c>
      <x:c r="S105" s="305" t="str">
        <x:f>IF(COUNTIF($A$5:$A$176,A105)&gt;1,"DUPLICATE","")</x:f>
      </x:c>
      <x:c r="T105" s="305" t="str">
        <x:v>DESIGNED — NOT RAISED</x:v>
      </x:c>
    </x:row>
    <x:row r="106" ht="50" customHeight="1">
      <x:c r="A106" s="305" t="str">
        <x:v>CAP-LAW040|Reg. 10(1),(4)-(6)|AP01|OBS01</x:v>
      </x:c>
      <x:c r="B106" s="305" t="str">
        <x:v>CAP-LAW040|Reg. 10(1),(4)-(6)|AP01</x:v>
      </x:c>
      <x:c r="C106" s="305" t="str">
        <x:v>CAP-LAW040|Reg. 10(1),(4)-(6)</x:v>
      </x:c>
      <x:c r="D106" s="305" t="str">
        <x:v>CAP-LAW040</x:v>
      </x:c>
      <x:c r="E106" s="305" t="str">
        <x:v>Reg. 10(1),(4)-(6)</x:v>
      </x:c>
      <x:c r="F106" s="305" t="str">
        <x:v>Transaction condition, approval or timetable failure</x:v>
      </x:c>
      <x:c r="G106" s="305" t="str">
        <x:v>The activation gate is true and the entity cannot evidence complete, accurate, authorised and timely performance of: Have the board approve or reject the proposal, make the prescribed certifications and disclose its decision.</x:v>
      </x:c>
      <x:c r="H106" s="305" t="str">
        <x:v>High</x:v>
      </x:c>
      <x:c r="I10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06" s="305" t="str">
        <x:v>Confirmed exception template: Listed company / board did not demonstrate complete and timely compliance with CAP-LAW040 Reg. 10(1),(4)-(6) — Have the board approve or reject the proposal, make the prescribed certifications and disclose its decision. State the population, dates, evidence tested, exact exception and legal/operational impact; do not allege non-compliance until evidence and management response are evaluated.</x:v>
      </x:c>
      <x:c r="K106" s="305" t="str">
        <x:v>Record factual cause, control/design cause, responsible process, duration, affected population and whether the issue is isolated, recurring or systemic.</x:v>
      </x:c>
      <x:c r="L106" s="305" t="str">
        <x:v>Contain the exception, complete any lawful cure/corrective disclosure, repair the control, assign ownership, update the calendar or system rule, and preserve evidence. Remediation must address: Record findings and file the exchange disclosure.</x:v>
      </x:c>
      <x:c r="M106" s="305" t="str">
        <x:v>Immediate containment; statutory/corrective deadline controls; management-approved remediation date</x:v>
      </x:c>
      <x:c r="N106" s="305" t="str">
        <x:v>Company Secretary, Board/transaction committee and regulator/exchange where corrective disclosure is required</x:v>
      </x:c>
      <x:c r="O106" s="305" t="str">
        <x:v>Approved remediation evidence, corrected filing/action where permitted, updated control artefact, complete affected-population validation and management/committee closure approval.</x:v>
      </x:c>
      <x:c r="P106" s="305" t="str">
        <x:v>Reperform the failed step on the corrected item and test subsequent occurrences or the full affected population until sustained operation is demonstrated.</x:v>
      </x:c>
      <x:c r="Q106" s="305" t="str">
        <x:v>https://www.sebi.gov.in/legal/regulations/sep-2025/securities-and-exchange-board-of-india-delisting-of-equity-shares-regulations-2021-last-amended-on-september-3-2025-_96548.html</x:v>
      </x:c>
      <x:c r="R106" s="305" t="str">
        <x:f>IF(COUNTIF('P3 Audit Procedures'!$A$5:$A$176,B106)=1,"YES","NO")</x:f>
        <x:v>YES</x:v>
      </x:c>
      <x:c r="S106" s="305" t="str">
        <x:f>IF(COUNTIF($A$5:$A$176,A106)&gt;1,"DUPLICATE","")</x:f>
      </x:c>
      <x:c r="T106" s="305" t="str">
        <x:v>DESIGNED — NOT RAISED</x:v>
      </x:c>
    </x:row>
    <x:row r="107" ht="50" customHeight="1">
      <x:c r="A107" s="305" t="str">
        <x:v>CAP-LAW040|Reg. 11|AP01|OBS01</x:v>
      </x:c>
      <x:c r="B107" s="305" t="str">
        <x:v>CAP-LAW040|Reg. 11|AP01</x:v>
      </x:c>
      <x:c r="C107" s="305" t="str">
        <x:v>CAP-LAW040|Reg. 11</x:v>
      </x:c>
      <x:c r="D107" s="305" t="str">
        <x:v>CAP-LAW040</x:v>
      </x:c>
      <x:c r="E107" s="305" t="str">
        <x:v>Reg. 11</x:v>
      </x:c>
      <x:c r="F107" s="305" t="str">
        <x:v>Transaction condition, approval or timetable failure</x:v>
      </x:c>
      <x:c r="G107" s="305" t="str">
        <x:v>The activation gate is true and the entity cannot evidence complete, accurate, authorised and timely performance of: Obtain the special resolution and the required public-shareholder voting result.</x:v>
      </x:c>
      <x:c r="H107" s="305" t="str">
        <x:v>High</x:v>
      </x:c>
      <x:c r="I10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07" s="305" t="str">
        <x:v>Confirmed exception template: Listed company / shareholders did not demonstrate complete and timely compliance with CAP-LAW040 Reg. 11 — Obtain the special resolution and the required public-shareholder voting result. State the population, dates, evidence tested, exact exception and legal/operational impact; do not allege non-compliance until evidence and management response are evaluated.</x:v>
      </x:c>
      <x:c r="K107" s="305" t="str">
        <x:v>Record factual cause, control/design cause, responsible process, duration, affected population and whether the issue is isolated, recurring or systemic.</x:v>
      </x:c>
      <x:c r="L107" s="305" t="str">
        <x:v>Contain the exception, complete any lawful cure/corrective disclosure, repair the control, assign ownership, update the calendar or system rule, and preserve evidence. Remediation must address: Conduct vote and document result.</x:v>
      </x:c>
      <x:c r="M107" s="305" t="str">
        <x:v>Immediate containment; statutory/corrective deadline controls; management-approved remediation date</x:v>
      </x:c>
      <x:c r="N107" s="305" t="str">
        <x:v>Company Secretary, Board/transaction committee and regulator/exchange where corrective disclosure is required</x:v>
      </x:c>
      <x:c r="O107" s="305" t="str">
        <x:v>Approved remediation evidence, corrected filing/action where permitted, updated control artefact, complete affected-population validation and management/committee closure approval.</x:v>
      </x:c>
      <x:c r="P107" s="305" t="str">
        <x:v>Reperform the failed step on the corrected item and test subsequent occurrences or the full affected population until sustained operation is demonstrated.</x:v>
      </x:c>
      <x:c r="Q107" s="305" t="str">
        <x:v>https://www.sebi.gov.in/legal/regulations/sep-2025/securities-and-exchange-board-of-india-delisting-of-equity-shares-regulations-2021-last-amended-on-september-3-2025-_96548.html</x:v>
      </x:c>
      <x:c r="R107" s="305" t="str">
        <x:f>IF(COUNTIF('P3 Audit Procedures'!$A$5:$A$176,B107)=1,"YES","NO")</x:f>
        <x:v>YES</x:v>
      </x:c>
      <x:c r="S107" s="305" t="str">
        <x:f>IF(COUNTIF($A$5:$A$176,A107)&gt;1,"DUPLICATE","")</x:f>
      </x:c>
      <x:c r="T107" s="305" t="str">
        <x:v>DESIGNED — NOT RAISED</x:v>
      </x:c>
    </x:row>
    <x:row r="108" ht="50" customHeight="1">
      <x:c r="A108" s="305" t="str">
        <x:v>CAP-LAW040|Reg. 12|AP01|OBS01</x:v>
      </x:c>
      <x:c r="B108" s="305" t="str">
        <x:v>CAP-LAW040|Reg. 12|AP01</x:v>
      </x:c>
      <x:c r="C108" s="305" t="str">
        <x:v>CAP-LAW040|Reg. 12</x:v>
      </x:c>
      <x:c r="D108" s="305" t="str">
        <x:v>CAP-LAW040</x:v>
      </x:c>
      <x:c r="E108" s="305" t="str">
        <x:v>Reg. 12</x:v>
      </x:c>
      <x:c r="F108" s="305" t="str">
        <x:v>Transaction condition, approval or timetable failure</x:v>
      </x:c>
      <x:c r="G108" s="305" t="str">
        <x:v>The activation gate is true and the entity cannot evidence complete, accurate, authorised and timely performance of: Apply to the stock exchange for in-principle approval of the proposed delisting.</x:v>
      </x:c>
      <x:c r="H108" s="305" t="str">
        <x:v>High</x:v>
      </x:c>
      <x:c r="I10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08" s="305" t="str">
        <x:v>Confirmed exception template: Listed company did not demonstrate complete and timely compliance with CAP-LAW040 Reg. 12 — Apply to the stock exchange for in-principle approval of the proposed delisting. State the population, dates, evidence tested, exact exception and legal/operational impact; do not allege non-compliance until evidence and management response are evaluated.</x:v>
      </x:c>
      <x:c r="K108" s="305" t="str">
        <x:v>Record factual cause, control/design cause, responsible process, duration, affected population and whether the issue is isolated, recurring or systemic.</x:v>
      </x:c>
      <x:c r="L108" s="305" t="str">
        <x:v>Contain the exception, complete any lawful cure/corrective disclosure, repair the control, assign ownership, update the calendar or system rule, and preserve evidence. Remediation must address: Submit the complete application and obtain the exchange decision.</x:v>
      </x:c>
      <x:c r="M108" s="305" t="str">
        <x:v>Immediate containment; statutory/corrective deadline controls; management-approved remediation date</x:v>
      </x:c>
      <x:c r="N108" s="305" t="str">
        <x:v>Company Secretary, Board/transaction committee and regulator/exchange where corrective disclosure is required</x:v>
      </x:c>
      <x:c r="O108" s="305" t="str">
        <x:v>Approved remediation evidence, corrected filing/action where permitted, updated control artefact, complete affected-population validation and management/committee closure approval.</x:v>
      </x:c>
      <x:c r="P108" s="305" t="str">
        <x:v>Reperform the failed step on the corrected item and test subsequent occurrences or the full affected population until sustained operation is demonstrated.</x:v>
      </x:c>
      <x:c r="Q108" s="305" t="str">
        <x:v>https://www.sebi.gov.in/legal/regulations/sep-2025/securities-and-exchange-board-of-india-delisting-of-equity-shares-regulations-2021-last-amended-on-september-3-2025-_96548.html</x:v>
      </x:c>
      <x:c r="R108" s="305" t="str">
        <x:f>IF(COUNTIF('P3 Audit Procedures'!$A$5:$A$176,B108)=1,"YES","NO")</x:f>
        <x:v>YES</x:v>
      </x:c>
      <x:c r="S108" s="305" t="str">
        <x:f>IF(COUNTIF($A$5:$A$176,A108)&gt;1,"DUPLICATE","")</x:f>
      </x:c>
      <x:c r="T108" s="305" t="str">
        <x:v>DESIGNED — NOT RAISED</x:v>
      </x:c>
    </x:row>
    <x:row r="109" ht="50" customHeight="1">
      <x:c r="A109" s="305" t="str">
        <x:v>CAP-LAW040|Reg. 14|AP01|OBS01</x:v>
      </x:c>
      <x:c r="B109" s="305" t="str">
        <x:v>CAP-LAW040|Reg. 14|AP01</x:v>
      </x:c>
      <x:c r="C109" s="305" t="str">
        <x:v>CAP-LAW040|Reg. 14</x:v>
      </x:c>
      <x:c r="D109" s="305" t="str">
        <x:v>CAP-LAW040</x:v>
      </x:c>
      <x:c r="E109" s="305" t="str">
        <x:v>Reg. 14</x:v>
      </x:c>
      <x:c r="F109" s="305" t="str">
        <x:v>Transaction condition, approval or timetable failure</x:v>
      </x:c>
      <x:c r="G109" s="305" t="str">
        <x:v>The activation gate is true and the entity cannot evidence complete, accurate, authorised and timely performance of: Create and fund the escrow account required for the exit offer.</x:v>
      </x:c>
      <x:c r="H109" s="305" t="str">
        <x:v>High</x:v>
      </x:c>
      <x:c r="I10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09" s="305" t="str">
        <x:v>Confirmed exception template: Acquirer did not demonstrate complete and timely compliance with CAP-LAW040 Reg. 14 — Create and fund the escrow account required for the exit offer. State the population, dates, evidence tested, exact exception and legal/operational impact; do not allege non-compliance until evidence and management response are evaluated.</x:v>
      </x:c>
      <x:c r="K109" s="305" t="str">
        <x:v>Record factual cause, control/design cause, responsible process, duration, affected population and whether the issue is isolated, recurring or systemic.</x:v>
      </x:c>
      <x:c r="L109" s="305" t="str">
        <x:v>Contain the exception, complete any lawful cure/corrective disclosure, repair the control, assign ownership, update the calendar or system rule, and preserve evidence. Remediation must address: Fund, reconcile and release escrow only as permitted.</x:v>
      </x:c>
      <x:c r="M109" s="305" t="str">
        <x:v>Immediate containment; statutory/corrective deadline controls; management-approved remediation date</x:v>
      </x:c>
      <x:c r="N109" s="305" t="str">
        <x:v>Company Secretary, Board/transaction committee and regulator/exchange where corrective disclosure is required</x:v>
      </x:c>
      <x:c r="O109" s="305" t="str">
        <x:v>Approved remediation evidence, corrected filing/action where permitted, updated control artefact, complete affected-population validation and management/committee closure approval.</x:v>
      </x:c>
      <x:c r="P109" s="305" t="str">
        <x:v>Reperform the failed step on the corrected item and test subsequent occurrences or the full affected population until sustained operation is demonstrated.</x:v>
      </x:c>
      <x:c r="Q109" s="305" t="str">
        <x:v>https://www.sebi.gov.in/legal/regulations/sep-2025/securities-and-exchange-board-of-india-delisting-of-equity-shares-regulations-2021-last-amended-on-september-3-2025-_96548.html</x:v>
      </x:c>
      <x:c r="R109" s="305" t="str">
        <x:f>IF(COUNTIF('P3 Audit Procedures'!$A$5:$A$176,B109)=1,"YES","NO")</x:f>
        <x:v>YES</x:v>
      </x:c>
      <x:c r="S109" s="305" t="str">
        <x:f>IF(COUNTIF($A$5:$A$176,A109)&gt;1,"DUPLICATE","")</x:f>
      </x:c>
      <x:c r="T109" s="305" t="str">
        <x:v>DESIGNED — NOT RAISED</x:v>
      </x:c>
    </x:row>
    <x:row r="110" ht="50" customHeight="1">
      <x:c r="A110" s="305" t="str">
        <x:v>CAP-LAW040|Reg. 15|AP01|OBS01</x:v>
      </x:c>
      <x:c r="B110" s="305" t="str">
        <x:v>CAP-LAW040|Reg. 15|AP01</x:v>
      </x:c>
      <x:c r="C110" s="305" t="str">
        <x:v>CAP-LAW040|Reg. 15</x:v>
      </x:c>
      <x:c r="D110" s="305" t="str">
        <x:v>CAP-LAW040</x:v>
      </x:c>
      <x:c r="E110" s="305" t="str">
        <x:v>Reg. 15</x:v>
      </x:c>
      <x:c r="F110" s="305" t="str">
        <x:v>Transaction condition, approval or timetable failure</x:v>
      </x:c>
      <x:c r="G110" s="305" t="str">
        <x:v>The activation gate is true and the entity cannot evidence complete, accurate, authorised and timely performance of: Publish the detailed public announcement with the prescribed contents.</x:v>
      </x:c>
      <x:c r="H110" s="305" t="str">
        <x:v>High</x:v>
      </x:c>
      <x:c r="I11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10" s="305" t="str">
        <x:v>Confirmed exception template: Acquirer / manager to offer did not demonstrate complete and timely compliance with CAP-LAW040 Reg. 15 — Publish the detailed public announcement with the prescribed contents. State the population, dates, evidence tested, exact exception and legal/operational impact; do not allege non-compliance until evidence and management response are evaluated.</x:v>
      </x:c>
      <x:c r="K110" s="305" t="str">
        <x:v>Record factual cause, control/design cause, responsible process, duration, affected population and whether the issue is isolated, recurring or systemic.</x:v>
      </x:c>
      <x:c r="L110" s="305" t="str">
        <x:v>Contain the exception, complete any lawful cure/corrective disclosure, repair the control, assign ownership, update the calendar or system rule, and preserve evidence. Remediation must address: Verify and publish the detailed announcement.</x:v>
      </x:c>
      <x:c r="M110" s="305" t="str">
        <x:v>Immediate containment; statutory/corrective deadline controls; management-approved remediation date</x:v>
      </x:c>
      <x:c r="N110" s="305" t="str">
        <x:v>Company Secretary, Board/transaction committee and regulator/exchange where corrective disclosure is required</x:v>
      </x:c>
      <x:c r="O110" s="305" t="str">
        <x:v>Approved remediation evidence, corrected filing/action where permitted, updated control artefact, complete affected-population validation and management/committee closure approval.</x:v>
      </x:c>
      <x:c r="P110" s="305" t="str">
        <x:v>Reperform the failed step on the corrected item and test subsequent occurrences or the full affected population until sustained operation is demonstrated.</x:v>
      </x:c>
      <x:c r="Q110" s="305" t="str">
        <x:v>https://www.sebi.gov.in/legal/regulations/sep-2025/securities-and-exchange-board-of-india-delisting-of-equity-shares-regulations-2021-last-amended-on-september-3-2025-_96548.html</x:v>
      </x:c>
      <x:c r="R110" s="305" t="str">
        <x:f>IF(COUNTIF('P3 Audit Procedures'!$A$5:$A$176,B110)=1,"YES","NO")</x:f>
        <x:v>YES</x:v>
      </x:c>
      <x:c r="S110" s="305" t="str">
        <x:f>IF(COUNTIF($A$5:$A$176,A110)&gt;1,"DUPLICATE","")</x:f>
      </x:c>
      <x:c r="T110" s="305" t="str">
        <x:v>DESIGNED — NOT RAISED</x:v>
      </x:c>
    </x:row>
    <x:row r="111" ht="50" customHeight="1">
      <x:c r="A111" s="305" t="str">
        <x:v>CAP-LAW040|Reg. 16|AP01|OBS01</x:v>
      </x:c>
      <x:c r="B111" s="305" t="str">
        <x:v>CAP-LAW040|Reg. 16|AP01</x:v>
      </x:c>
      <x:c r="C111" s="305" t="str">
        <x:v>CAP-LAW040|Reg. 16</x:v>
      </x:c>
      <x:c r="D111" s="305" t="str">
        <x:v>CAP-LAW040</x:v>
      </x:c>
      <x:c r="E111" s="305" t="str">
        <x:v>Reg. 16</x:v>
      </x:c>
      <x:c r="F111" s="305" t="str">
        <x:v>Transaction condition, approval or timetable failure</x:v>
      </x:c>
      <x:c r="G111" s="305" t="str">
        <x:v>The activation gate is true and the entity cannot evidence complete, accurate, authorised and timely performance of: Dispatch the letter of offer to public shareholders.</x:v>
      </x:c>
      <x:c r="H111" s="305" t="str">
        <x:v>High</x:v>
      </x:c>
      <x:c r="I11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11" s="305" t="str">
        <x:v>Confirmed exception template: Acquirer / manager / listed company interface did not demonstrate complete and timely compliance with CAP-LAW040 Reg. 16 — Dispatch the letter of offer to public shareholders. State the population, dates, evidence tested, exact exception and legal/operational impact; do not allege non-compliance until evidence and management response are evaluated.</x:v>
      </x:c>
      <x:c r="K111" s="305" t="str">
        <x:v>Record factual cause, control/design cause, responsible process, duration, affected population and whether the issue is isolated, recurring or systemic.</x:v>
      </x:c>
      <x:c r="L111" s="305" t="str">
        <x:v>Contain the exception, complete any lawful cure/corrective disclosure, repair the control, assign ownership, update the calendar or system rule, and preserve evidence. Remediation must address: Complete holder data, dispatch and delivery reconciliation.</x:v>
      </x:c>
      <x:c r="M111" s="305" t="str">
        <x:v>Immediate containment; statutory/corrective deadline controls; management-approved remediation date</x:v>
      </x:c>
      <x:c r="N111" s="305" t="str">
        <x:v>Company Secretary, Board/transaction committee and regulator/exchange where corrective disclosure is required</x:v>
      </x:c>
      <x:c r="O111" s="305" t="str">
        <x:v>Approved remediation evidence, corrected filing/action where permitted, updated control artefact, complete affected-population validation and management/committee closure approval.</x:v>
      </x:c>
      <x:c r="P111" s="305" t="str">
        <x:v>Reperform the failed step on the corrected item and test subsequent occurrences or the full affected population until sustained operation is demonstrated.</x:v>
      </x:c>
      <x:c r="Q111" s="305" t="str">
        <x:v>https://www.sebi.gov.in/legal/regulations/sep-2025/securities-and-exchange-board-of-india-delisting-of-equity-shares-regulations-2021-last-amended-on-september-3-2025-_96548.html</x:v>
      </x:c>
      <x:c r="R111" s="305" t="str">
        <x:f>IF(COUNTIF('P3 Audit Procedures'!$A$5:$A$176,B111)=1,"YES","NO")</x:f>
        <x:v>YES</x:v>
      </x:c>
      <x:c r="S111" s="305" t="str">
        <x:f>IF(COUNTIF($A$5:$A$176,A111)&gt;1,"DUPLICATE","")</x:f>
      </x:c>
      <x:c r="T111" s="305" t="str">
        <x:v>DESIGNED — NOT RAISED</x:v>
      </x:c>
    </x:row>
    <x:row r="112" ht="50" customHeight="1">
      <x:c r="A112" s="305" t="str">
        <x:v>CAP-LAW040|Regs. 19A-23 and Schedules II/IV|AP01|OBS01</x:v>
      </x:c>
      <x:c r="B112" s="305" t="str">
        <x:v>CAP-LAW040|Regs. 19A-23 and Schedules II/IV|AP01</x:v>
      </x:c>
      <x:c r="C112" s="305" t="str">
        <x:v>CAP-LAW040|Regs. 19A-23 and Schedules II/IV</x:v>
      </x:c>
      <x:c r="D112" s="305" t="str">
        <x:v>CAP-LAW040</x:v>
      </x:c>
      <x:c r="E112" s="305" t="str">
        <x:v>Regs. 19A-23 and Schedules II/IV</x:v>
      </x:c>
      <x:c r="F112" s="305" t="str">
        <x:v>Transaction condition, approval or timetable failure</x:v>
      </x:c>
      <x:c r="G112" s="305" t="str">
        <x:v>The activation gate is true and the entity cannot evidence complete, accurate, authorised and timely performance of: Conduct the applicable reverse-book-building or fixed-price process and determine acceptance, success, counter-offer or failure.</x:v>
      </x:c>
      <x:c r="H112" s="305" t="str">
        <x:v>High</x:v>
      </x:c>
      <x:c r="I11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12" s="305" t="str">
        <x:v>Confirmed exception template: Acquirer / listed company interface did not demonstrate complete and timely compliance with CAP-LAW040 Regs. 19A-23 and Schedules II/IV — Conduct the applicable reverse-book-building or fixed-price process and determine acceptance, success, counter-offer or failure. State the population, dates, evidence tested, exact exception and legal/operational impact; do not allege non-compliance until evidence and management response are evaluated.</x:v>
      </x:c>
      <x:c r="K112" s="305" t="str">
        <x:v>Record factual cause, control/design cause, responsible process, duration, affected population and whether the issue is isolated, recurring or systemic.</x:v>
      </x:c>
      <x:c r="L112" s="305" t="str">
        <x:v>Contain the exception, complete any lawful cure/corrective disclosure, repair the control, assign ownership, update the calendar or system rule, and preserve evidence. Remediation must address: Operate the selected process and document price/success determination.</x:v>
      </x:c>
      <x:c r="M112" s="305" t="str">
        <x:v>Immediate containment; statutory/corrective deadline controls; management-approved remediation date</x:v>
      </x:c>
      <x:c r="N112" s="305" t="str">
        <x:v>Company Secretary, Board/transaction committee and regulator/exchange where corrective disclosure is required</x:v>
      </x:c>
      <x:c r="O112" s="305" t="str">
        <x:v>Approved remediation evidence, corrected filing/action where permitted, updated control artefact, complete affected-population validation and management/committee closure approval.</x:v>
      </x:c>
      <x:c r="P112" s="305" t="str">
        <x:v>Reperform the failed step on the corrected item and test subsequent occurrences or the full affected population until sustained operation is demonstrated.</x:v>
      </x:c>
      <x:c r="Q112" s="305" t="str">
        <x:v>https://www.sebi.gov.in/legal/regulations/sep-2025/securities-and-exchange-board-of-india-delisting-of-equity-shares-regulations-2021-last-amended-on-september-3-2025-_96548.html</x:v>
      </x:c>
      <x:c r="R112" s="305" t="str">
        <x:f>IF(COUNTIF('P3 Audit Procedures'!$A$5:$A$176,B112)=1,"YES","NO")</x:f>
        <x:v>YES</x:v>
      </x:c>
      <x:c r="S112" s="305" t="str">
        <x:f>IF(COUNTIF($A$5:$A$176,A112)&gt;1,"DUPLICATE","")</x:f>
      </x:c>
      <x:c r="T112" s="305" t="str">
        <x:v>DESIGNED — NOT RAISED</x:v>
      </x:c>
    </x:row>
    <x:row r="113" ht="50" customHeight="1">
      <x:c r="A113" s="305" t="str">
        <x:v>CAP-LAW040|Reg. 24|AP01|OBS01</x:v>
      </x:c>
      <x:c r="B113" s="305" t="str">
        <x:v>CAP-LAW040|Reg. 24|AP01</x:v>
      </x:c>
      <x:c r="C113" s="305" t="str">
        <x:v>CAP-LAW040|Reg. 24</x:v>
      </x:c>
      <x:c r="D113" s="305" t="str">
        <x:v>CAP-LAW040</x:v>
      </x:c>
      <x:c r="E113" s="305" t="str">
        <x:v>Reg. 24</x:v>
      </x:c>
      <x:c r="F113" s="305" t="str">
        <x:v>Transaction condition, approval or timetable failure</x:v>
      </x:c>
      <x:c r="G113" s="305" t="str">
        <x:v>The activation gate is true and the entity cannot evidence complete, accurate, authorised and timely performance of: Pay consideration to accepting public shareholders within the prescribed period.</x:v>
      </x:c>
      <x:c r="H113" s="305" t="str">
        <x:v>High</x:v>
      </x:c>
      <x:c r="I11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13" s="305" t="str">
        <x:v>Confirmed exception template: Acquirer did not demonstrate complete and timely compliance with CAP-LAW040 Reg. 24 — Pay consideration to accepting public shareholders within the prescribed period. State the population, dates, evidence tested, exact exception and legal/operational impact; do not allege non-compliance until evidence and management response are evaluated.</x:v>
      </x:c>
      <x:c r="K113" s="305" t="str">
        <x:v>Record factual cause, control/design cause, responsible process, duration, affected population and whether the issue is isolated, recurring or systemic.</x:v>
      </x:c>
      <x:c r="L113" s="305" t="str">
        <x:v>Contain the exception, complete any lawful cure/corrective disclosure, repair the control, assign ownership, update the calendar or system rule, and preserve evidence. Remediation must address: Reconcile accepted shares and complete payment.</x:v>
      </x:c>
      <x:c r="M113" s="305" t="str">
        <x:v>Immediate containment; statutory/corrective deadline controls; management-approved remediation date</x:v>
      </x:c>
      <x:c r="N113" s="305" t="str">
        <x:v>Company Secretary, Board/transaction committee and regulator/exchange where corrective disclosure is required</x:v>
      </x:c>
      <x:c r="O113" s="305" t="str">
        <x:v>Approved remediation evidence, corrected filing/action where permitted, updated control artefact, complete affected-population validation and management/committee closure approval.</x:v>
      </x:c>
      <x:c r="P113" s="305" t="str">
        <x:v>Reperform the failed step on the corrected item and test subsequent occurrences or the full affected population until sustained operation is demonstrated.</x:v>
      </x:c>
      <x:c r="Q113" s="305" t="str">
        <x:v>https://www.sebi.gov.in/legal/regulations/sep-2025/securities-and-exchange-board-of-india-delisting-of-equity-shares-regulations-2021-last-amended-on-september-3-2025-_96548.html</x:v>
      </x:c>
      <x:c r="R113" s="305" t="str">
        <x:f>IF(COUNTIF('P3 Audit Procedures'!$A$5:$A$176,B113)=1,"YES","NO")</x:f>
        <x:v>YES</x:v>
      </x:c>
      <x:c r="S113" s="305" t="str">
        <x:f>IF(COUNTIF($A$5:$A$176,A113)&gt;1,"DUPLICATE","")</x:f>
      </x:c>
      <x:c r="T113" s="305" t="str">
        <x:v>DESIGNED — NOT RAISED</x:v>
      </x:c>
    </x:row>
    <x:row r="114" ht="50" customHeight="1">
      <x:c r="A114" s="305" t="str">
        <x:v>CAP-LAW040|Reg. 25|AP01|OBS01</x:v>
      </x:c>
      <x:c r="B114" s="305" t="str">
        <x:v>CAP-LAW040|Reg. 25|AP01</x:v>
      </x:c>
      <x:c r="C114" s="305" t="str">
        <x:v>CAP-LAW040|Reg. 25</x:v>
      </x:c>
      <x:c r="D114" s="305" t="str">
        <x:v>CAP-LAW040</x:v>
      </x:c>
      <x:c r="E114" s="305" t="str">
        <x:v>Reg. 25</x:v>
      </x:c>
      <x:c r="F114" s="305" t="str">
        <x:v>Transaction condition, approval or timetable failure</x:v>
      </x:c>
      <x:c r="G114" s="305" t="str">
        <x:v>The activation gate is true and the entity cannot evidence complete, accurate, authorised and timely performance of: Submit the final delisting application to the stock exchange with proof of the exit opportunity.</x:v>
      </x:c>
      <x:c r="H114" s="305" t="str">
        <x:v>High</x:v>
      </x:c>
      <x:c r="I11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14" s="305" t="str">
        <x:v>Confirmed exception template: Listed company / acquirer interface did not demonstrate complete and timely compliance with CAP-LAW040 Reg. 25 — Submit the final delisting application to the stock exchange with proof of the exit opportunity. State the population, dates, evidence tested, exact exception and legal/operational impact; do not allege non-compliance until evidence and management response are evaluated.</x:v>
      </x:c>
      <x:c r="K114" s="305" t="str">
        <x:v>Record factual cause, control/design cause, responsible process, duration, affected population and whether the issue is isolated, recurring or systemic.</x:v>
      </x:c>
      <x:c r="L114" s="305" t="str">
        <x:v>Contain the exception, complete any lawful cure/corrective disclosure, repair the control, assign ownership, update the calendar or system rule, and preserve evidence. Remediation must address: Submit final application and obtain delisting order.</x:v>
      </x:c>
      <x:c r="M114" s="305" t="str">
        <x:v>Immediate containment; statutory/corrective deadline controls; management-approved remediation date</x:v>
      </x:c>
      <x:c r="N114" s="305" t="str">
        <x:v>Company Secretary, Board/transaction committee and regulator/exchange where corrective disclosure is required</x:v>
      </x:c>
      <x:c r="O114" s="305" t="str">
        <x:v>Approved remediation evidence, corrected filing/action where permitted, updated control artefact, complete affected-population validation and management/committee closure approval.</x:v>
      </x:c>
      <x:c r="P114" s="305" t="str">
        <x:v>Reperform the failed step on the corrected item and test subsequent occurrences or the full affected population until sustained operation is demonstrated.</x:v>
      </x:c>
      <x:c r="Q114" s="305" t="str">
        <x:v>https://www.sebi.gov.in/legal/regulations/sep-2025/securities-and-exchange-board-of-india-delisting-of-equity-shares-regulations-2021-last-amended-on-september-3-2025-_96548.html</x:v>
      </x:c>
      <x:c r="R114" s="305" t="str">
        <x:f>IF(COUNTIF('P3 Audit Procedures'!$A$5:$A$176,B114)=1,"YES","NO")</x:f>
        <x:v>YES</x:v>
      </x:c>
      <x:c r="S114" s="305" t="str">
        <x:f>IF(COUNTIF($A$5:$A$176,A114)&gt;1,"DUPLICATE","")</x:f>
      </x:c>
      <x:c r="T114" s="305" t="str">
        <x:v>DESIGNED — NOT RAISED</x:v>
      </x:c>
    </x:row>
    <x:row r="115" ht="50" customHeight="1">
      <x:c r="A115" s="305" t="str">
        <x:v>CAP-LAW042|Reg. 5|AP01|OBS01</x:v>
      </x:c>
      <x:c r="B115" s="305" t="str">
        <x:v>CAP-LAW042|Reg. 5|AP01</x:v>
      </x:c>
      <x:c r="C115" s="305" t="str">
        <x:v>CAP-LAW042|Reg. 5</x:v>
      </x:c>
      <x:c r="D115" s="305" t="str">
        <x:v>CAP-LAW042</x:v>
      </x:c>
      <x:c r="E115" s="305" t="str">
        <x:v>Reg. 5</x:v>
      </x:c>
      <x:c r="F115" s="305" t="str">
        <x:v>Scheme, approval or allotment control failure</x:v>
      </x:c>
      <x:c r="G115" s="305" t="str">
        <x:v>The activation gate is true and the entity cannot evidence complete, accurate, authorised and timely performance of: Constitute the compensation committee and assign the prescribed scheme-administration powers.</x:v>
      </x:c>
      <x:c r="H115" s="305" t="str">
        <x:v>Medium</x:v>
      </x:c>
      <x:c r="I11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15" s="305" t="str">
        <x:v>Confirmed exception template: Listed company / board did not demonstrate complete and timely compliance with CAP-LAW042 Reg. 5 — Constitute the compensation committee and assign the prescribed scheme-administration powers. State the population, dates, evidence tested, exact exception and legal/operational impact; do not allege non-compliance until evidence and management response are evaluated.</x:v>
      </x:c>
      <x:c r="K115" s="305" t="str">
        <x:v>Record factual cause, control/design cause, responsible process, duration, affected population and whether the issue is isolated, recurring or systemic.</x:v>
      </x:c>
      <x:c r="L115" s="305" t="str">
        <x:v>Contain the exception, complete any lawful cure/corrective disclosure, repair the control, assign ownership, update the calendar or system rule, and preserve evidence. Remediation must address: Maintain committee charter, composition, approvals and minutes.</x:v>
      </x:c>
      <x:c r="M115" s="305" t="str">
        <x:v>Prompt risk-based action date; statutory or investor-impact deadline takes precedence</x:v>
      </x:c>
      <x:c r="N115" s="305" t="str">
        <x:v>Process owner and Company Secretary/Compliance Officer; escalate to Board/committee or regulator when the governing rule requires</x:v>
      </x:c>
      <x:c r="O115" s="305" t="str">
        <x:v>Approved remediation evidence, corrected filing/action where permitted, updated control artefact, complete affected-population validation and management/committee closure approval.</x:v>
      </x:c>
      <x:c r="P115" s="305" t="str">
        <x:v>Reperform the failed step on the corrected item and test subsequent occurrences or the full affected population until sustained operation is demonstrated.</x:v>
      </x:c>
      <x:c r="Q115" s="305" t="str">
        <x:v>https://www.sebi.gov.in/legal/regulations/dec-2025/securities-and-exchange-board-of-india-share-based-employee-benefits-and-sweat-equity-regulations-2021-last-amended-on-december-4-2025-_98638.html</x:v>
      </x:c>
      <x:c r="R115" s="305" t="str">
        <x:f>IF(COUNTIF('P3 Audit Procedures'!$A$5:$A$176,B115)=1,"YES","NO")</x:f>
        <x:v>YES</x:v>
      </x:c>
      <x:c r="S115" s="305" t="str">
        <x:f>IF(COUNTIF($A$5:$A$176,A115)&gt;1,"DUPLICATE","")</x:f>
      </x:c>
      <x:c r="T115" s="305" t="str">
        <x:v>DESIGNED — NOT RAISED</x:v>
      </x:c>
    </x:row>
    <x:row r="116" ht="50" customHeight="1">
      <x:c r="A116" s="305" t="str">
        <x:v>CAP-LAW042|Reg. 6|AP01|OBS01</x:v>
      </x:c>
      <x:c r="B116" s="305" t="str">
        <x:v>CAP-LAW042|Reg. 6|AP01</x:v>
      </x:c>
      <x:c r="C116" s="305" t="str">
        <x:v>CAP-LAW042|Reg. 6</x:v>
      </x:c>
      <x:c r="D116" s="305" t="str">
        <x:v>CAP-LAW042</x:v>
      </x:c>
      <x:c r="E116" s="305" t="str">
        <x:v>Reg. 6</x:v>
      </x:c>
      <x:c r="F116" s="305" t="str">
        <x:v>Scheme, approval or allotment control failure</x:v>
      </x:c>
      <x:c r="G116" s="305" t="str">
        <x:v>The activation gate is true and the entity cannot evidence complete, accurate, authorised and timely performance of: Obtain shareholders' approval for each scheme and separate approvals for specified variations/classes of grants.</x:v>
      </x:c>
      <x:c r="H116" s="305" t="str">
        <x:v>Medium</x:v>
      </x:c>
      <x:c r="I11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16" s="305" t="str">
        <x:v>Confirmed exception template: Listed company / shareholders did not demonstrate complete and timely compliance with CAP-LAW042 Reg. 6 — Obtain shareholders' approval for each scheme and separate approvals for specified variations/classes of grants. State the population, dates, evidence tested, exact exception and legal/operational impact; do not allege non-compliance until evidence and management response are evaluated.</x:v>
      </x:c>
      <x:c r="K116" s="305" t="str">
        <x:v>Record factual cause, control/design cause, responsible process, duration, affected population and whether the issue is isolated, recurring or systemic.</x:v>
      </x:c>
      <x:c r="L116" s="305" t="str">
        <x:v>Contain the exception, complete any lawful cure/corrective disclosure, repair the control, assign ownership, update the calendar or system rule, and preserve evidence. Remediation must address: Prepare explanatory statement and voting evidence.</x:v>
      </x:c>
      <x:c r="M116" s="305" t="str">
        <x:v>Prompt risk-based action date; statutory or investor-impact deadline takes precedence</x:v>
      </x:c>
      <x:c r="N116" s="305" t="str">
        <x:v>Process owner and Company Secretary/Compliance Officer; escalate to Board/committee or regulator when the governing rule requires</x:v>
      </x:c>
      <x:c r="O116" s="305" t="str">
        <x:v>Approved remediation evidence, corrected filing/action where permitted, updated control artefact, complete affected-population validation and management/committee closure approval.</x:v>
      </x:c>
      <x:c r="P116" s="305" t="str">
        <x:v>Reperform the failed step on the corrected item and test subsequent occurrences or the full affected population until sustained operation is demonstrated.</x:v>
      </x:c>
      <x:c r="Q116" s="305" t="str">
        <x:v>https://www.sebi.gov.in/legal/regulations/dec-2025/securities-and-exchange-board-of-india-share-based-employee-benefits-and-sweat-equity-regulations-2021-last-amended-on-december-4-2025-_98638.html</x:v>
      </x:c>
      <x:c r="R116" s="305" t="str">
        <x:f>IF(COUNTIF('P3 Audit Procedures'!$A$5:$A$176,B116)=1,"YES","NO")</x:f>
        <x:v>YES</x:v>
      </x:c>
      <x:c r="S116" s="305" t="str">
        <x:f>IF(COUNTIF($A$5:$A$176,A116)&gt;1,"DUPLICATE","")</x:f>
      </x:c>
      <x:c r="T116" s="305" t="str">
        <x:v>DESIGNED — NOT RAISED</x:v>
      </x:c>
    </x:row>
    <x:row r="117" ht="50" customHeight="1">
      <x:c r="A117" s="305" t="str">
        <x:v>CAP-LAW042|Regs. 6 and 14 / Schedule I|AP01|OBS01</x:v>
      </x:c>
      <x:c r="B117" s="305" t="str">
        <x:v>CAP-LAW042|Regs. 6 and 14 / Schedule I|AP01</x:v>
      </x:c>
      <x:c r="C117" s="305" t="str">
        <x:v>CAP-LAW042|Regs. 6 and 14 / Schedule I</x:v>
      </x:c>
      <x:c r="D117" s="305" t="str">
        <x:v>CAP-LAW042</x:v>
      </x:c>
      <x:c r="E117" s="305" t="str">
        <x:v>Regs. 6 and 14 / Schedule I</x:v>
      </x:c>
      <x:c r="F117" s="305" t="str">
        <x:v>Scheme, approval or allotment control failure</x:v>
      </x:c>
      <x:c r="G117" s="305" t="str">
        <x:v>The activation gate is true and the entity cannot evidence complete, accurate, authorised and timely performance of: Provide the prescribed shareholder-approval, annual-report and scheme disclosures.</x:v>
      </x:c>
      <x:c r="H117" s="305" t="str">
        <x:v>Medium-High</x:v>
      </x:c>
      <x:c r="I11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17" s="305" t="str">
        <x:v>Confirmed exception template: Listed company did not demonstrate complete and timely compliance with CAP-LAW042 Regs. 6 and 14 / Schedule I — Provide the prescribed shareholder-approval, annual-report and scheme disclosures. State the population, dates, evidence tested, exact exception and legal/operational impact; do not allege non-compliance until evidence and management response are evaluated.</x:v>
      </x:c>
      <x:c r="K117" s="305" t="str">
        <x:v>Record factual cause, control/design cause, responsible process, duration, affected population and whether the issue is isolated, recurring or systemic.</x:v>
      </x:c>
      <x:c r="L117" s="305" t="str">
        <x:v>Contain the exception, complete any lawful cure/corrective disclosure, repair the control, assign ownership, update the calendar or system rule, and preserve evidence. Remediation must address: Maintain the disclosure schedule and required communications.</x:v>
      </x:c>
      <x:c r="M117" s="305" t="str">
        <x:v>Prompt risk-based action date; statutory or investor-impact deadline takes precedence</x:v>
      </x:c>
      <x:c r="N117" s="305" t="str">
        <x:v>Process owner and Company Secretary/Compliance Officer; escalate to Board/committee or regulator when the governing rule requires</x:v>
      </x:c>
      <x:c r="O117" s="305" t="str">
        <x:v>Approved remediation evidence, corrected filing/action where permitted, updated control artefact, complete affected-population validation and management/committee closure approval.</x:v>
      </x:c>
      <x:c r="P117" s="305" t="str">
        <x:v>Reperform the failed step on the corrected item and test subsequent occurrences or the full affected population until sustained operation is demonstrated.</x:v>
      </x:c>
      <x:c r="Q117" s="305" t="str">
        <x:v>https://www.sebi.gov.in/legal/regulations/dec-2025/securities-and-exchange-board-of-india-share-based-employee-benefits-and-sweat-equity-regulations-2021-last-amended-on-december-4-2025-_98638.html</x:v>
      </x:c>
      <x:c r="R117" s="305" t="str">
        <x:f>IF(COUNTIF('P3 Audit Procedures'!$A$5:$A$176,B117)=1,"YES","NO")</x:f>
        <x:v>YES</x:v>
      </x:c>
      <x:c r="S117" s="305" t="str">
        <x:f>IF(COUNTIF($A$5:$A$176,A117)&gt;1,"DUPLICATE","")</x:f>
      </x:c>
      <x:c r="T117" s="305" t="str">
        <x:v>DESIGNED — NOT RAISED</x:v>
      </x:c>
    </x:row>
    <x:row r="118" ht="50" customHeight="1">
      <x:c r="A118" s="305" t="str">
        <x:v>CAP-LAW042|Reg. 3|AP01|OBS01</x:v>
      </x:c>
      <x:c r="B118" s="305" t="str">
        <x:v>CAP-LAW042|Reg. 3|AP01</x:v>
      </x:c>
      <x:c r="C118" s="305" t="str">
        <x:v>CAP-LAW042|Reg. 3</x:v>
      </x:c>
      <x:c r="D118" s="305" t="str">
        <x:v>CAP-LAW042</x:v>
      </x:c>
      <x:c r="E118" s="305" t="str">
        <x:v>Reg. 3</x:v>
      </x:c>
      <x:c r="F118" s="305" t="str">
        <x:v>Scheme, approval or allotment control failure</x:v>
      </x:c>
      <x:c r="G118" s="305" t="str">
        <x:v>The activation gate is true and the entity cannot evidence complete, accurate, authorised and timely performance of: Operate any employee-benefit trust and secondary acquisition within the prescribed limits and restrictions.</x:v>
      </x:c>
      <x:c r="H118" s="305" t="str">
        <x:v>Medium</x:v>
      </x:c>
      <x:c r="I11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18" s="305" t="str">
        <x:v>Confirmed exception template: Listed company / trust did not demonstrate complete and timely compliance with CAP-LAW042 Reg. 3 — Operate any employee-benefit trust and secondary acquisition within the prescribed limits and restrictions. State the population, dates, evidence tested, exact exception and legal/operational impact; do not allege non-compliance until evidence and management response are evaluated.</x:v>
      </x:c>
      <x:c r="K118" s="305" t="str">
        <x:v>Record factual cause, control/design cause, responsible process, duration, affected population and whether the issue is isolated, recurring or systemic.</x:v>
      </x:c>
      <x:c r="L118" s="305" t="str">
        <x:v>Contain the exception, complete any lawful cure/corrective disclosure, repair the control, assign ownership, update the calendar or system rule, and preserve evidence. Remediation must address: Monitor trust transactions and quantitative limits.</x:v>
      </x:c>
      <x:c r="M118" s="305" t="str">
        <x:v>Prompt risk-based action date; statutory or investor-impact deadline takes precedence</x:v>
      </x:c>
      <x:c r="N118" s="305" t="str">
        <x:v>Process owner and Company Secretary/Compliance Officer; escalate to Board/committee or regulator when the governing rule requires</x:v>
      </x:c>
      <x:c r="O118" s="305" t="str">
        <x:v>Approved remediation evidence, corrected filing/action where permitted, updated control artefact, complete affected-population validation and management/committee closure approval.</x:v>
      </x:c>
      <x:c r="P118" s="305" t="str">
        <x:v>Reperform the failed step on the corrected item and test subsequent occurrences or the full affected population until sustained operation is demonstrated.</x:v>
      </x:c>
      <x:c r="Q118" s="305" t="str">
        <x:v>https://www.sebi.gov.in/legal/regulations/dec-2025/securities-and-exchange-board-of-india-share-based-employee-benefits-and-sweat-equity-regulations-2021-last-amended-on-december-4-2025-_98638.html</x:v>
      </x:c>
      <x:c r="R118" s="305" t="str">
        <x:f>IF(COUNTIF('P3 Audit Procedures'!$A$5:$A$176,B118)=1,"YES","NO")</x:f>
        <x:v>YES</x:v>
      </x:c>
      <x:c r="S118" s="305" t="str">
        <x:f>IF(COUNTIF($A$5:$A$176,A118)&gt;1,"DUPLICATE","")</x:f>
      </x:c>
      <x:c r="T118" s="305" t="str">
        <x:v>DESIGNED — NOT RAISED</x:v>
      </x:c>
    </x:row>
    <x:row r="119" ht="50" customHeight="1">
      <x:c r="A119" s="305" t="str">
        <x:v>CAP-LAW042|Reg. 12(3)|AP01|OBS01</x:v>
      </x:c>
      <x:c r="B119" s="305" t="str">
        <x:v>CAP-LAW042|Reg. 12(3)|AP01</x:v>
      </x:c>
      <x:c r="C119" s="305" t="str">
        <x:v>CAP-LAW042|Reg. 12(3)</x:v>
      </x:c>
      <x:c r="D119" s="305" t="str">
        <x:v>CAP-LAW042</x:v>
      </x:c>
      <x:c r="E119" s="305" t="str">
        <x:v>Reg. 12(3)</x:v>
      </x:c>
      <x:c r="F119" s="305" t="str">
        <x:v>Scheme, approval or allotment control failure</x:v>
      </x:c>
      <x:c r="G119" s="305" t="str">
        <x:v>The activation gate is true and the entity cannot evidence complete, accurate, authorised and timely performance of: Obtain stock-exchange in-principle approval before grant of options or SARs that will result in listed shares.</x:v>
      </x:c>
      <x:c r="H119" s="305" t="str">
        <x:v>Medium</x:v>
      </x:c>
      <x:c r="I11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19" s="305" t="str">
        <x:v>Confirmed exception template: Listed company did not demonstrate complete and timely compliance with CAP-LAW042 Reg. 12(3) — Obtain stock-exchange in-principle approval before grant of options or SARs that will result in listed shares. State the population, dates, evidence tested, exact exception and legal/operational impact; do not allege non-compliance until evidence and management response are evaluated.</x:v>
      </x:c>
      <x:c r="K119" s="305" t="str">
        <x:v>Record factual cause, control/design cause, responsible process, duration, affected population and whether the issue is isolated, recurring or systemic.</x:v>
      </x:c>
      <x:c r="L119" s="305" t="str">
        <x:v>Contain the exception, complete any lawful cure/corrective disclosure, repair the control, assign ownership, update the calendar or system rule, and preserve evidence. Remediation must address: Submit the application and retain approval.</x:v>
      </x:c>
      <x:c r="M119" s="305" t="str">
        <x:v>Prompt risk-based action date; statutory or investor-impact deadline takes precedence</x:v>
      </x:c>
      <x:c r="N119" s="305" t="str">
        <x:v>Process owner and Company Secretary/Compliance Officer; escalate to Board/committee or regulator when the governing rule requires</x:v>
      </x:c>
      <x:c r="O119" s="305" t="str">
        <x:v>Approved remediation evidence, corrected filing/action where permitted, updated control artefact, complete affected-population validation and management/committee closure approval.</x:v>
      </x:c>
      <x:c r="P119" s="305" t="str">
        <x:v>Reperform the failed step on the corrected item and test subsequent occurrences or the full affected population until sustained operation is demonstrated.</x:v>
      </x:c>
      <x:c r="Q119" s="305" t="str">
        <x:v>https://www.sebi.gov.in/legal/regulations/dec-2025/securities-and-exchange-board-of-india-share-based-employee-benefits-and-sweat-equity-regulations-2021-last-amended-on-december-4-2025-_98638.html</x:v>
      </x:c>
      <x:c r="R119" s="305" t="str">
        <x:f>IF(COUNTIF('P3 Audit Procedures'!$A$5:$A$176,B119)=1,"YES","NO")</x:f>
        <x:v>YES</x:v>
      </x:c>
      <x:c r="S119" s="305" t="str">
        <x:f>IF(COUNTIF($A$5:$A$176,A119)&gt;1,"DUPLICATE","")</x:f>
      </x:c>
      <x:c r="T119" s="305" t="str">
        <x:v>DESIGNED — NOT RAISED</x:v>
      </x:c>
    </x:row>
    <x:row r="120" ht="50" customHeight="1">
      <x:c r="A120" s="305" t="str">
        <x:v>CAP-LAW042|Regs. 10 and 12|AP01|OBS01</x:v>
      </x:c>
      <x:c r="B120" s="305" t="str">
        <x:v>CAP-LAW042|Regs. 10 and 12|AP01</x:v>
      </x:c>
      <x:c r="C120" s="305" t="str">
        <x:v>CAP-LAW042|Regs. 10 and 12</x:v>
      </x:c>
      <x:c r="D120" s="305" t="str">
        <x:v>CAP-LAW042</x:v>
      </x:c>
      <x:c r="E120" s="305" t="str">
        <x:v>Regs. 10 and 12</x:v>
      </x:c>
      <x:c r="F120" s="305" t="str">
        <x:v>Investor-service process or SLA failure</x:v>
      </x:c>
      <x:c r="G120" s="305" t="str">
        <x:v>The activation gate is true and the entity cannot evidence complete, accurate, authorised and timely performance of: Notify each issue/allotment and obtain listing/trading approval for shares issued under the approved scheme.</x:v>
      </x:c>
      <x:c r="H120" s="305" t="str">
        <x:v>Medium</x:v>
      </x:c>
      <x:c r="I12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20" s="305" t="str">
        <x:v>Confirmed exception template: Listed company did not demonstrate complete and timely compliance with CAP-LAW042 Regs. 10 and 12 — Notify each issue/allotment and obtain listing/trading approval for shares issued under the approved scheme. State the population, dates, evidence tested, exact exception and legal/operational impact; do not allege non-compliance until evidence and management response are evaluated.</x:v>
      </x:c>
      <x:c r="K120" s="305" t="str">
        <x:v>Record factual cause, control/design cause, responsible process, duration, affected population and whether the issue is isolated, recurring or systemic.</x:v>
      </x:c>
      <x:c r="L120" s="305" t="str">
        <x:v>Contain the exception, complete any lawful cure/corrective disclosure, repair the control, assign ownership, update the calendar or system rule, and preserve evidence. Remediation must address: Reconcile exercise, allotment, demat credit and exchange approval.</x:v>
      </x:c>
      <x:c r="M120" s="305" t="str">
        <x:v>Prompt risk-based action date; statutory or investor-impact deadline takes precedence</x:v>
      </x:c>
      <x:c r="N120" s="305" t="str">
        <x:v>Process owner and Company Secretary/Compliance Officer; escalate to Board/committee or regulator when the governing rule requires</x:v>
      </x:c>
      <x:c r="O120" s="305" t="str">
        <x:v>Approved remediation evidence, corrected filing/action where permitted, updated control artefact, complete affected-population validation and management/committee closure approval.</x:v>
      </x:c>
      <x:c r="P120" s="305" t="str">
        <x:v>Reperform the failed step on the corrected item and test subsequent occurrences or the full affected population until sustained operation is demonstrated.</x:v>
      </x:c>
      <x:c r="Q120" s="305" t="str">
        <x:v>https://www.sebi.gov.in/legal/regulations/dec-2025/securities-and-exchange-board-of-india-share-based-employee-benefits-and-sweat-equity-regulations-2021-last-amended-on-december-4-2025-_98638.html</x:v>
      </x:c>
      <x:c r="R120" s="305" t="str">
        <x:f>IF(COUNTIF('P3 Audit Procedures'!$A$5:$A$176,B120)=1,"YES","NO")</x:f>
        <x:v>YES</x:v>
      </x:c>
      <x:c r="S120" s="305" t="str">
        <x:f>IF(COUNTIF($A$5:$A$176,A120)&gt;1,"DUPLICATE","")</x:f>
      </x:c>
      <x:c r="T120" s="305" t="str">
        <x:v>DESIGNED — NOT RAISED</x:v>
      </x:c>
    </x:row>
    <x:row r="121" ht="50" customHeight="1">
      <x:c r="A121" s="305" t="str">
        <x:v>CAP-LAW042|Reg. 14 / Schedule I Part F|AP01|OBS01</x:v>
      </x:c>
      <x:c r="B121" s="305" t="str">
        <x:v>CAP-LAW042|Reg. 14 / Schedule I Part F|AP01</x:v>
      </x:c>
      <x:c r="C121" s="305" t="str">
        <x:v>CAP-LAW042|Reg. 14 / Schedule I Part F</x:v>
      </x:c>
      <x:c r="D121" s="305" t="str">
        <x:v>CAP-LAW042</x:v>
      </x:c>
      <x:c r="E121" s="305" t="str">
        <x:v>Reg. 14 / Schedule I Part F</x:v>
      </x:c>
      <x:c r="F121" s="305" t="str">
        <x:v>Scheme, approval or allotment control failure</x:v>
      </x:c>
      <x:c r="G121" s="305" t="str">
        <x:v>The activation gate is true and the entity cannot evidence complete, accurate, authorised and timely performance of: Make the prescribed annual-report and website disclosures for employee-benefit schemes.</x:v>
      </x:c>
      <x:c r="H121" s="305" t="str">
        <x:v>Medium-High</x:v>
      </x:c>
      <x:c r="I12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21" s="305" t="str">
        <x:v>Confirmed exception template: Listed company did not demonstrate complete and timely compliance with CAP-LAW042 Reg. 14 / Schedule I Part F — Make the prescribed annual-report and website disclosures for employee-benefit schemes. State the population, dates, evidence tested, exact exception and legal/operational impact; do not allege non-compliance until evidence and management response are evaluated.</x:v>
      </x:c>
      <x:c r="K121" s="305" t="str">
        <x:v>Record factual cause, control/design cause, responsible process, duration, affected population and whether the issue is isolated, recurring or systemic.</x:v>
      </x:c>
      <x:c r="L121" s="305" t="str">
        <x:v>Contain the exception, complete any lawful cure/corrective disclosure, repair the control, assign ownership, update the calendar or system rule, and preserve evidence. Remediation must address: Compile scheme metrics and publish/file required disclosures.</x:v>
      </x:c>
      <x:c r="M121" s="305" t="str">
        <x:v>Prompt risk-based action date; statutory or investor-impact deadline takes precedence</x:v>
      </x:c>
      <x:c r="N121" s="305" t="str">
        <x:v>Process owner and Company Secretary/Compliance Officer; escalate to Board/committee or regulator when the governing rule requires</x:v>
      </x:c>
      <x:c r="O121" s="305" t="str">
        <x:v>Approved remediation evidence, corrected filing/action where permitted, updated control artefact, complete affected-population validation and management/committee closure approval.</x:v>
      </x:c>
      <x:c r="P121" s="305" t="str">
        <x:v>Reperform the failed step on the corrected item and test subsequent occurrences or the full affected population until sustained operation is demonstrated.</x:v>
      </x:c>
      <x:c r="Q121" s="305" t="str">
        <x:v>https://www.sebi.gov.in/legal/regulations/dec-2025/securities-and-exchange-board-of-india-share-based-employee-benefits-and-sweat-equity-regulations-2021-last-amended-on-december-4-2025-_98638.html</x:v>
      </x:c>
      <x:c r="R121" s="305" t="str">
        <x:f>IF(COUNTIF('P3 Audit Procedures'!$A$5:$A$176,B121)=1,"YES","NO")</x:f>
        <x:v>YES</x:v>
      </x:c>
      <x:c r="S121" s="305" t="str">
        <x:f>IF(COUNTIF($A$5:$A$176,A121)&gt;1,"DUPLICATE","")</x:f>
      </x:c>
      <x:c r="T121" s="305" t="str">
        <x:v>DESIGNED — NOT RAISED</x:v>
      </x:c>
    </x:row>
    <x:row r="122" ht="50" customHeight="1">
      <x:c r="A122" s="305" t="str">
        <x:v>CAP-LAW042|Reg. 13|AP01|OBS01</x:v>
      </x:c>
      <x:c r="B122" s="305" t="str">
        <x:v>CAP-LAW042|Reg. 13|AP01</x:v>
      </x:c>
      <x:c r="C122" s="305" t="str">
        <x:v>CAP-LAW042|Reg. 13</x:v>
      </x:c>
      <x:c r="D122" s="305" t="str">
        <x:v>CAP-LAW042</x:v>
      </x:c>
      <x:c r="E122" s="305" t="str">
        <x:v>Reg. 13</x:v>
      </x:c>
      <x:c r="F122" s="305" t="str">
        <x:v>Scheme, approval or allotment control failure</x:v>
      </x:c>
      <x:c r="G122" s="305" t="str">
        <x:v>The activation gate is true and the entity cannot evidence complete, accurate, authorised and timely performance of: Place the secretarial-auditor certificate on scheme compliance before shareholders at each annual general meeting.</x:v>
      </x:c>
      <x:c r="H122" s="305" t="str">
        <x:v>Medium</x:v>
      </x:c>
      <x:c r="I12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22" s="305" t="str">
        <x:v>Confirmed exception template: Listed company did not demonstrate complete and timely compliance with CAP-LAW042 Reg. 13 — Place the secretarial-auditor certificate on scheme compliance before shareholders at each annual general meeting. State the population, dates, evidence tested, exact exception and legal/operational impact; do not allege non-compliance until evidence and management response are evaluated.</x:v>
      </x:c>
      <x:c r="K122" s="305" t="str">
        <x:v>Record factual cause, control/design cause, responsible process, duration, affected population and whether the issue is isolated, recurring or systemic.</x:v>
      </x:c>
      <x:c r="L122" s="305" t="str">
        <x:v>Contain the exception, complete any lawful cure/corrective disclosure, repair the control, assign ownership, update the calendar or system rule, and preserve evidence. Remediation must address: Obtain the certificate and place it before the meeting.</x:v>
      </x:c>
      <x:c r="M122" s="305" t="str">
        <x:v>Prompt risk-based action date; statutory or investor-impact deadline takes precedence</x:v>
      </x:c>
      <x:c r="N122" s="305" t="str">
        <x:v>Process owner and Company Secretary/Compliance Officer; escalate to Board/committee or regulator when the governing rule requires</x:v>
      </x:c>
      <x:c r="O122" s="305" t="str">
        <x:v>Approved remediation evidence, corrected filing/action where permitted, updated control artefact, complete affected-population validation and management/committee closure approval.</x:v>
      </x:c>
      <x:c r="P122" s="305" t="str">
        <x:v>Reperform the failed step on the corrected item and test subsequent occurrences or the full affected population until sustained operation is demonstrated.</x:v>
      </x:c>
      <x:c r="Q122" s="305" t="str">
        <x:v>https://www.sebi.gov.in/legal/regulations/dec-2025/securities-and-exchange-board-of-india-share-based-employee-benefits-and-sweat-equity-regulations-2021-last-amended-on-december-4-2025-_98638.html</x:v>
      </x:c>
      <x:c r="R122" s="305" t="str">
        <x:f>IF(COUNTIF('P3 Audit Procedures'!$A$5:$A$176,B122)=1,"YES","NO")</x:f>
        <x:v>YES</x:v>
      </x:c>
      <x:c r="S122" s="305" t="str">
        <x:f>IF(COUNTIF($A$5:$A$176,A122)&gt;1,"DUPLICATE","")</x:f>
      </x:c>
      <x:c r="T122" s="305" t="str">
        <x:v>DESIGNED — NOT RAISED</x:v>
      </x:c>
    </x:row>
    <x:row r="123" ht="50" customHeight="1">
      <x:c r="A123" s="305" t="str">
        <x:v>CAP-LAW042|Chapter IV (Regs. 28-38)|AP01|OBS01</x:v>
      </x:c>
      <x:c r="B123" s="305" t="str">
        <x:v>CAP-LAW042|Chapter IV (Regs. 28-38)|AP01</x:v>
      </x:c>
      <x:c r="C123" s="305" t="str">
        <x:v>CAP-LAW042|Chapter IV (Regs. 28-38)</x:v>
      </x:c>
      <x:c r="D123" s="305" t="str">
        <x:v>CAP-LAW042</x:v>
      </x:c>
      <x:c r="E123" s="305" t="str">
        <x:v>Chapter IV (Regs. 28-38)</x:v>
      </x:c>
      <x:c r="F123" s="305" t="str">
        <x:v>Transaction condition, approval or timetable failure</x:v>
      </x:c>
      <x:c r="G123" s="305" t="str">
        <x:v>The activation gate is true and the entity cannot evidence complete, accurate, authorised and timely performance of: Apply the sweat-equity approval, limit, pricing, valuation, accounting, certificate and post-issue disclosure requirements.</x:v>
      </x:c>
      <x:c r="H123" s="305" t="str">
        <x:v>Medium-High</x:v>
      </x:c>
      <x:c r="I12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23" s="305" t="str">
        <x:v>Confirmed exception template: Listed company did not demonstrate complete and timely compliance with CAP-LAW042 Chapter IV (Regs. 28-38) — Apply the sweat-equity approval, limit, pricing, valuation, accounting, certificate and post-issue disclosure requirements. State the population, dates, evidence tested, exact exception and legal/operational impact; do not allege non-compliance until evidence and management response are evaluated.</x:v>
      </x:c>
      <x:c r="K123" s="305" t="str">
        <x:v>Record factual cause, control/design cause, responsible process, duration, affected population and whether the issue is isolated, recurring or systemic.</x:v>
      </x:c>
      <x:c r="L123" s="305" t="str">
        <x:v>Contain the exception, complete any lawful cure/corrective disclosure, repair the control, assign ownership, update the calendar or system rule, and preserve evidence. Remediation must address: Operate a sweat-equity transaction checklist with separate evidence for each applicable regulation.</x:v>
      </x:c>
      <x:c r="M123" s="305" t="str">
        <x:v>Prompt risk-based action date; statutory or investor-impact deadline takes precedence</x:v>
      </x:c>
      <x:c r="N123" s="305" t="str">
        <x:v>Company Secretary, Board/transaction committee and regulator/exchange where corrective disclosure is required</x:v>
      </x:c>
      <x:c r="O123" s="305" t="str">
        <x:v>Approved remediation evidence, corrected filing/action where permitted, updated control artefact, complete affected-population validation and management/committee closure approval.</x:v>
      </x:c>
      <x:c r="P123" s="305" t="str">
        <x:v>Reperform the failed step on the corrected item and test subsequent occurrences or the full affected population until sustained operation is demonstrated.</x:v>
      </x:c>
      <x:c r="Q123" s="305" t="str">
        <x:v>https://www.sebi.gov.in/legal/regulations/dec-2025/securities-and-exchange-board-of-india-share-based-employee-benefits-and-sweat-equity-regulations-2021-last-amended-on-december-4-2025-_98638.html</x:v>
      </x:c>
      <x:c r="R123" s="305" t="str">
        <x:f>IF(COUNTIF('P3 Audit Procedures'!$A$5:$A$176,B123)=1,"YES","NO")</x:f>
        <x:v>YES</x:v>
      </x:c>
      <x:c r="S123" s="305" t="str">
        <x:f>IF(COUNTIF($A$5:$A$176,A123)&gt;1,"DUPLICATE","")</x:f>
      </x:c>
      <x:c r="T123" s="305" t="str">
        <x:v>DESIGNED — NOT RAISED</x:v>
      </x:c>
    </x:row>
    <x:row r="124" ht="50" customHeight="1">
      <x:c r="A124" s="305" t="str">
        <x:v>CAP-LAW041|Eligibility / general conditions|AP01|OBS01</x:v>
      </x:c>
      <x:c r="B124" s="305" t="str">
        <x:v>CAP-LAW041|Eligibility / general conditions|AP01</x:v>
      </x:c>
      <x:c r="C124" s="305" t="str">
        <x:v>CAP-LAW041|Eligibility / general conditions</x:v>
      </x:c>
      <x:c r="D124" s="305" t="str">
        <x:v>CAP-LAW041</x:v>
      </x:c>
      <x:c r="E124" s="305" t="str">
        <x:v>Eligibility / general conditions</x:v>
      </x:c>
      <x:c r="F124" s="305" t="str">
        <x:v>Debt covenant, disclosure or servicing failure</x:v>
      </x:c>
      <x:c r="G124" s="305" t="str">
        <x:v>The activation gate is true and the entity cannot evidence complete, accurate, authorised and timely performance of: Satisfy the applicable eligibility and general conditions before issuing listed non-convertible securities.</x:v>
      </x:c>
      <x:c r="H124" s="305" t="str">
        <x:v>Medium</x:v>
      </x:c>
      <x:c r="I12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24" s="305" t="str">
        <x:v>Confirmed exception template: Issuer did not demonstrate complete and timely compliance with CAP-LAW041 Eligibility / general conditions — Satisfy the applicable eligibility and general conditions before issuing listed non-convertible securities. State the population, dates, evidence tested, exact exception and legal/operational impact; do not allege non-compliance until evidence and management response are evaluated.</x:v>
      </x:c>
      <x:c r="K124" s="305" t="str">
        <x:v>Record factual cause, control/design cause, responsible process, duration, affected population and whether the issue is isolated, recurring or systemic.</x:v>
      </x:c>
      <x:c r="L124" s="305" t="str">
        <x:v>Contain the exception, complete any lawful cure/corrective disclosure, repair the control, assign ownership, update the calendar or system rule, and preserve evidence. Remediation must address: Prepare an eligibility and conditions memorandum.</x:v>
      </x:c>
      <x:c r="M124" s="305" t="str">
        <x:v>Prompt risk-based action date; statutory or investor-impact deadline takes precedence</x:v>
      </x:c>
      <x:c r="N124" s="305" t="str">
        <x:v>CFO, Company Secretary, debenture trustee and exchange/regulator as applicable</x:v>
      </x:c>
      <x:c r="O124" s="305" t="str">
        <x:v>Approved remediation evidence, corrected filing/action where permitted, updated control artefact, complete affected-population validation and management/committee closure approval.</x:v>
      </x:c>
      <x:c r="P124" s="305" t="str">
        <x:v>Reperform the failed step on the corrected item and test subsequent occurrences or the full affected population until sustained operation is demonstrated.</x:v>
      </x:c>
      <x:c r="Q124" s="305" t="str">
        <x:v>https://www.sebi.gov.in/legal/regulations/jan-2026/securities-and-exchange-board-of-india-issue-and-listing-of-non-convertible-securities-regulations-2021-last-amended-as-on-january-21-2026-_99288.html</x:v>
      </x:c>
      <x:c r="R124" s="305" t="str">
        <x:f>IF(COUNTIF('P3 Audit Procedures'!$A$5:$A$176,B124)=1,"YES","NO")</x:f>
        <x:v>YES</x:v>
      </x:c>
      <x:c r="S124" s="305" t="str">
        <x:f>IF(COUNTIF($A$5:$A$176,A124)&gt;1,"DUPLICATE","")</x:f>
      </x:c>
      <x:c r="T124" s="305" t="str">
        <x:v>DESIGNED — NOT RAISED</x:v>
      </x:c>
    </x:row>
    <x:row r="125" ht="50" customHeight="1">
      <x:c r="A125" s="305" t="str">
        <x:v>CAP-LAW041|Offer document / placement memorandum|AP01|OBS01</x:v>
      </x:c>
      <x:c r="B125" s="305" t="str">
        <x:v>CAP-LAW041|Offer document / placement memorandum|AP01</x:v>
      </x:c>
      <x:c r="C125" s="305" t="str">
        <x:v>CAP-LAW041|Offer document / placement memorandum</x:v>
      </x:c>
      <x:c r="D125" s="305" t="str">
        <x:v>CAP-LAW041</x:v>
      </x:c>
      <x:c r="E125" s="305" t="str">
        <x:v>Offer document / placement memorandum</x:v>
      </x:c>
      <x:c r="F125" s="305" t="str">
        <x:v>Transaction condition, approval or timetable failure</x:v>
      </x:c>
      <x:c r="G125" s="305" t="str">
        <x:v>The activation gate is true and the entity cannot evidence complete, accurate, authorised and timely performance of: Prepare and file the prescribed offer document or placement memorandum with complete disclosures.</x:v>
      </x:c>
      <x:c r="H125" s="305" t="str">
        <x:v>Medium-High</x:v>
      </x:c>
      <x:c r="I12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25" s="305" t="str">
        <x:v>Confirmed exception template: Issuer did not demonstrate complete and timely compliance with CAP-LAW041 Offer document / placement memorandum — Prepare and file the prescribed offer document or placement memorandum with complete disclosures. State the population, dates, evidence tested, exact exception and legal/operational impact; do not allege non-compliance until evidence and management response are evaluated.</x:v>
      </x:c>
      <x:c r="K125" s="305" t="str">
        <x:v>Record factual cause, control/design cause, responsible process, duration, affected population and whether the issue is isolated, recurring or systemic.</x:v>
      </x:c>
      <x:c r="L125" s="305" t="str">
        <x:v>Contain the exception, complete any lawful cure/corrective disclosure, repair the control, assign ownership, update the calendar or system rule, and preserve evidence. Remediation must address: Run disclosure verification and approval.</x:v>
      </x:c>
      <x:c r="M125" s="305" t="str">
        <x:v>Prompt risk-based action date; statutory or investor-impact deadline takes precedence</x:v>
      </x:c>
      <x:c r="N125" s="305" t="str">
        <x:v>Company Secretary, Board/transaction committee and regulator/exchange where corrective disclosure is required</x:v>
      </x:c>
      <x:c r="O125" s="305" t="str">
        <x:v>Approved remediation evidence, corrected filing/action where permitted, updated control artefact, complete affected-population validation and management/committee closure approval.</x:v>
      </x:c>
      <x:c r="P125" s="305" t="str">
        <x:v>Reperform the failed step on the corrected item and test subsequent occurrences or the full affected population until sustained operation is demonstrated.</x:v>
      </x:c>
      <x:c r="Q125" s="305" t="str">
        <x:v>https://www.sebi.gov.in/legal/regulations/jan-2026/securities-and-exchange-board-of-india-issue-and-listing-of-non-convertible-securities-regulations-2021-last-amended-as-on-january-21-2026-_99288.html</x:v>
      </x:c>
      <x:c r="R125" s="305" t="str">
        <x:f>IF(COUNTIF('P3 Audit Procedures'!$A$5:$A$176,B125)=1,"YES","NO")</x:f>
        <x:v>YES</x:v>
      </x:c>
      <x:c r="S125" s="305" t="str">
        <x:f>IF(COUNTIF($A$5:$A$176,A125)&gt;1,"DUPLICATE","")</x:f>
      </x:c>
      <x:c r="T125" s="305" t="str">
        <x:v>DESIGNED — NOT RAISED</x:v>
      </x:c>
    </x:row>
    <x:row r="126" ht="50" customHeight="1">
      <x:c r="A126" s="305" t="str">
        <x:v>CAP-LAW041|Debenture trustee / security / rating provisions|AP01|OBS01</x:v>
      </x:c>
      <x:c r="B126" s="305" t="str">
        <x:v>CAP-LAW041|Debenture trustee / security / rating provisions|AP01</x:v>
      </x:c>
      <x:c r="C126" s="305" t="str">
        <x:v>CAP-LAW041|Debenture trustee / security / rating provisions</x:v>
      </x:c>
      <x:c r="D126" s="305" t="str">
        <x:v>CAP-LAW041</x:v>
      </x:c>
      <x:c r="E126" s="305" t="str">
        <x:v>Debenture trustee / security / rating provisions</x:v>
      </x:c>
      <x:c r="F126" s="305" t="str">
        <x:v>Transaction condition, approval or timetable failure</x:v>
      </x:c>
      <x:c r="G126" s="305" t="str">
        <x:v>The activation gate is true and the entity cannot evidence complete, accurate, authorised and timely performance of: Complete required credit rating, debenture-trustee appointment, trust deed and security creation steps.</x:v>
      </x:c>
      <x:c r="H126" s="305" t="str">
        <x:v>Medium</x:v>
      </x:c>
      <x:c r="I12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26" s="305" t="str">
        <x:v>Confirmed exception template: Issuer did not demonstrate complete and timely compliance with CAP-LAW041 Debenture trustee / security / rating provisions — Complete required credit rating, debenture-trustee appointment, trust deed and security creation steps. State the population, dates, evidence tested, exact exception and legal/operational impact; do not allege non-compliance until evidence and management response are evaluated.</x:v>
      </x:c>
      <x:c r="K126" s="305" t="str">
        <x:v>Record factual cause, control/design cause, responsible process, duration, affected population and whether the issue is isolated, recurring or systemic.</x:v>
      </x:c>
      <x:c r="L126" s="305" t="str">
        <x:v>Contain the exception, complete any lawful cure/corrective disclosure, repair the control, assign ownership, update the calendar or system rule, and preserve evidence. Remediation must address: Track rating, trustee consent, security documents and charge completion.</x:v>
      </x:c>
      <x:c r="M126" s="305" t="str">
        <x:v>Prompt risk-based action date; statutory or investor-impact deadline takes precedence</x:v>
      </x:c>
      <x:c r="N126" s="305" t="str">
        <x:v>Company Secretary, Board/transaction committee and regulator/exchange where corrective disclosure is required</x:v>
      </x:c>
      <x:c r="O126" s="305" t="str">
        <x:v>Approved remediation evidence, corrected filing/action where permitted, updated control artefact, complete affected-population validation and management/committee closure approval.</x:v>
      </x:c>
      <x:c r="P126" s="305" t="str">
        <x:v>Reperform the failed step on the corrected item and test subsequent occurrences or the full affected population until sustained operation is demonstrated.</x:v>
      </x:c>
      <x:c r="Q126" s="305" t="str">
        <x:v>https://www.sebi.gov.in/legal/regulations/jan-2026/securities-and-exchange-board-of-india-issue-and-listing-of-non-convertible-securities-regulations-2021-last-amended-as-on-january-21-2026-_99288.html</x:v>
      </x:c>
      <x:c r="R126" s="305" t="str">
        <x:f>IF(COUNTIF('P3 Audit Procedures'!$A$5:$A$176,B126)=1,"YES","NO")</x:f>
        <x:v>YES</x:v>
      </x:c>
      <x:c r="S126" s="305" t="str">
        <x:f>IF(COUNTIF($A$5:$A$176,A126)&gt;1,"DUPLICATE","")</x:f>
      </x:c>
      <x:c r="T126" s="305" t="str">
        <x:v>DESIGNED — NOT RAISED</x:v>
      </x:c>
    </x:row>
    <x:row r="127" ht="50" customHeight="1">
      <x:c r="A127" s="305" t="str">
        <x:v>CAP-LAW041|Allotment / listing provisions|AP01|OBS01</x:v>
      </x:c>
      <x:c r="B127" s="305" t="str">
        <x:v>CAP-LAW041|Allotment / listing provisions|AP01</x:v>
      </x:c>
      <x:c r="C127" s="305" t="str">
        <x:v>CAP-LAW041|Allotment / listing provisions</x:v>
      </x:c>
      <x:c r="D127" s="305" t="str">
        <x:v>CAP-LAW041</x:v>
      </x:c>
      <x:c r="E127" s="305" t="str">
        <x:v>Allotment / listing provisions</x:v>
      </x:c>
      <x:c r="F127" s="305" t="str">
        <x:v>Investor-service process or SLA failure</x:v>
      </x:c>
      <x:c r="G127" s="305" t="str">
        <x:v>The activation gate is true and the entity cannot evidence complete, accurate, authorised and timely performance of: Complete allotment, demat credit, refunds and listing within the prescribed timetable.</x:v>
      </x:c>
      <x:c r="H127" s="305" t="str">
        <x:v>Medium</x:v>
      </x:c>
      <x:c r="I12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27" s="305" t="str">
        <x:v>Confirmed exception template: Issuer did not demonstrate complete and timely compliance with CAP-LAW041 Allotment / listing provisions — Complete allotment, demat credit, refunds and listing within the prescribed timetable. State the population, dates, evidence tested, exact exception and legal/operational impact; do not allege non-compliance until evidence and management response are evaluated.</x:v>
      </x:c>
      <x:c r="K127" s="305" t="str">
        <x:v>Record factual cause, control/design cause, responsible process, duration, affected population and whether the issue is isolated, recurring or systemic.</x:v>
      </x:c>
      <x:c r="L127" s="305" t="str">
        <x:v>Contain the exception, complete any lawful cure/corrective disclosure, repair the control, assign ownership, update the calendar or system rule, and preserve evidence. Remediation must address: Reconcile applications, allot, credit/refund and obtain listing approval.</x:v>
      </x:c>
      <x:c r="M127" s="305" t="str">
        <x:v>Prompt risk-based action date; statutory or investor-impact deadline takes precedence</x:v>
      </x:c>
      <x:c r="N127" s="305" t="str">
        <x:v>Process owner and Company Secretary/Compliance Officer; escalate to Board/committee or regulator when the governing rule requires</x:v>
      </x:c>
      <x:c r="O127" s="305" t="str">
        <x:v>Approved remediation evidence, corrected filing/action where permitted, updated control artefact, complete affected-population validation and management/committee closure approval.</x:v>
      </x:c>
      <x:c r="P127" s="305" t="str">
        <x:v>Reperform the failed step on the corrected item and test subsequent occurrences or the full affected population until sustained operation is demonstrated.</x:v>
      </x:c>
      <x:c r="Q127" s="305" t="str">
        <x:v>https://www.sebi.gov.in/legal/regulations/jan-2026/securities-and-exchange-board-of-india-issue-and-listing-of-non-convertible-securities-regulations-2021-last-amended-as-on-january-21-2026-_99288.html</x:v>
      </x:c>
      <x:c r="R127" s="305" t="str">
        <x:f>IF(COUNTIF('P3 Audit Procedures'!$A$5:$A$176,B127)=1,"YES","NO")</x:f>
        <x:v>YES</x:v>
      </x:c>
      <x:c r="S127" s="305" t="str">
        <x:f>IF(COUNTIF($A$5:$A$176,A127)&gt;1,"DUPLICATE","")</x:f>
      </x:c>
      <x:c r="T127" s="305" t="str">
        <x:v>DESIGNED — NOT RAISED</x:v>
      </x:c>
    </x:row>
    <x:row r="128" ht="50" customHeight="1">
      <x:c r="A128" s="305" t="str">
        <x:v>CAP-LAW085|Public issue / ASBA chapter|AP01|OBS01</x:v>
      </x:c>
      <x:c r="B128" s="305" t="str">
        <x:v>CAP-LAW085|Public issue / ASBA chapter|AP01</x:v>
      </x:c>
      <x:c r="C128" s="305" t="str">
        <x:v>CAP-LAW085|Public issue / ASBA chapter</x:v>
      </x:c>
      <x:c r="D128" s="305" t="str">
        <x:v>CAP-LAW085</x:v>
      </x:c>
      <x:c r="E128" s="305" t="str">
        <x:v>Public issue / ASBA chapter</x:v>
      </x:c>
      <x:c r="F128" s="305" t="str">
        <x:v>Debt covenant, disclosure or servicing failure</x:v>
      </x:c>
      <x:c r="G128" s="305" t="str">
        <x:v>The activation gate is true and the entity cannot evidence complete, accurate, authorised and timely performance of: Use the prescribed application, ASBA, advertisement and issue-timeline process for a public NCS issue.</x:v>
      </x:c>
      <x:c r="H128" s="305" t="str">
        <x:v>Medium</x:v>
      </x:c>
      <x:c r="I12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28" s="305" t="str">
        <x:v>Confirmed exception template: Issuer did not demonstrate complete and timely compliance with CAP-LAW085 Public issue / ASBA chapter — Use the prescribed application, ASBA, advertisement and issue-timeline process for a public NCS issue. State the population, dates, evidence tested, exact exception and legal/operational impact; do not allege non-compliance until evidence and management response are evaluated.</x:v>
      </x:c>
      <x:c r="K128" s="305" t="str">
        <x:v>Record factual cause, control/design cause, responsible process, duration, affected population and whether the issue is isolated, recurring or systemic.</x:v>
      </x:c>
      <x:c r="L128" s="305" t="str">
        <x:v>Contain the exception, complete any lawful cure/corrective disclosure, repair the control, assign ownership, update the calendar or system rule, and preserve evidence. Remediation must address: Map each public-issue step to evidence and owner.</x:v>
      </x:c>
      <x:c r="M128" s="305" t="str">
        <x:v>Prompt risk-based action date; statutory or investor-impact deadline takes precedence</x:v>
      </x:c>
      <x:c r="N128" s="305" t="str">
        <x:v>CFO, Company Secretary, debenture trustee and exchange/regulator as applicable</x:v>
      </x:c>
      <x:c r="O128" s="305" t="str">
        <x:v>Approved remediation evidence, corrected filing/action where permitted, updated control artefact, complete affected-population validation and management/committee closure approval.</x:v>
      </x:c>
      <x:c r="P128" s="305" t="str">
        <x:v>Reperform the failed step on the corrected item and test subsequent occurrences or the full affected population until sustained operation is demonstrated.</x:v>
      </x:c>
      <x:c r="Q128" s="305" t="str">
        <x:v>https://www.sebi.gov.in/legal/master-circulars/oct-2025/master-circular-for-issue-and-listing-of-non-convertible-securities-securitised-debt-instruments-security-receipts-municipal-debt-securities-and-commercial-paper_97343.html</x:v>
      </x:c>
      <x:c r="R128" s="305" t="str">
        <x:f>IF(COUNTIF('P3 Audit Procedures'!$A$5:$A$176,B128)=1,"YES","NO")</x:f>
        <x:v>YES</x:v>
      </x:c>
      <x:c r="S128" s="305" t="str">
        <x:f>IF(COUNTIF($A$5:$A$176,A128)&gt;1,"DUPLICATE","")</x:f>
      </x:c>
      <x:c r="T128" s="305" t="str">
        <x:v>DESIGNED — NOT RAISED</x:v>
      </x:c>
    </x:row>
    <x:row r="129" ht="50" customHeight="1">
      <x:c r="A129" s="305" t="str">
        <x:v>CAP-LAW085|Private placement / EBP chapter|AP01|OBS01</x:v>
      </x:c>
      <x:c r="B129" s="305" t="str">
        <x:v>CAP-LAW085|Private placement / EBP chapter|AP01</x:v>
      </x:c>
      <x:c r="C129" s="305" t="str">
        <x:v>CAP-LAW085|Private placement / EBP chapter</x:v>
      </x:c>
      <x:c r="D129" s="305" t="str">
        <x:v>CAP-LAW085</x:v>
      </x:c>
      <x:c r="E129" s="305" t="str">
        <x:v>Private placement / EBP chapter</x:v>
      </x:c>
      <x:c r="F129" s="305" t="str">
        <x:v>Debt covenant, disclosure or servicing failure</x:v>
      </x:c>
      <x:c r="G129" s="305" t="str">
        <x:v>The activation gate is true and the entity cannot evidence complete, accurate, authorised and timely performance of: Use the prescribed electronic book provider and listing process where a private placement falls within the current EBP framework.</x:v>
      </x:c>
      <x:c r="H129" s="305" t="str">
        <x:v>Medium</x:v>
      </x:c>
      <x:c r="I12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29" s="305" t="str">
        <x:v>Confirmed exception template: Issuer did not demonstrate complete and timely compliance with CAP-LAW085 Private placement / EBP chapter — Use the prescribed electronic book provider and listing process where a private placement falls within the current EBP framework. State the population, dates, evidence tested, exact exception and legal/operational impact; do not allege non-compliance until evidence and management response are evaluated.</x:v>
      </x:c>
      <x:c r="K129" s="305" t="str">
        <x:v>Record factual cause, control/design cause, responsible process, duration, affected population and whether the issue is isolated, recurring or systemic.</x:v>
      </x:c>
      <x:c r="L129" s="305" t="str">
        <x:v>Contain the exception, complete any lawful cure/corrective disclosure, repair the control, assign ownership, update the calendar or system rule, and preserve evidence. Remediation must address: Document EBP applicability and preserve platform records.</x:v>
      </x:c>
      <x:c r="M129" s="305" t="str">
        <x:v>Prompt risk-based action date; statutory or investor-impact deadline takes precedence</x:v>
      </x:c>
      <x:c r="N129" s="305" t="str">
        <x:v>CFO, Company Secretary, debenture trustee and exchange/regulator as applicable</x:v>
      </x:c>
      <x:c r="O129" s="305" t="str">
        <x:v>Approved remediation evidence, corrected filing/action where permitted, updated control artefact, complete affected-population validation and management/committee closure approval.</x:v>
      </x:c>
      <x:c r="P129" s="305" t="str">
        <x:v>Reperform the failed step on the corrected item and test subsequent occurrences or the full affected population until sustained operation is demonstrated.</x:v>
      </x:c>
      <x:c r="Q129" s="305" t="str">
        <x:v>https://www.sebi.gov.in/legal/master-circulars/oct-2025/master-circular-for-issue-and-listing-of-non-convertible-securities-securitised-debt-instruments-security-receipts-municipal-debt-securities-and-commercial-paper_97343.html</x:v>
      </x:c>
      <x:c r="R129" s="305" t="str">
        <x:f>IF(COUNTIF('P3 Audit Procedures'!$A$5:$A$176,B129)=1,"YES","NO")</x:f>
        <x:v>YES</x:v>
      </x:c>
      <x:c r="S129" s="305" t="str">
        <x:f>IF(COUNTIF($A$5:$A$176,A129)&gt;1,"DUPLICATE","")</x:f>
      </x:c>
      <x:c r="T129" s="305" t="str">
        <x:v>DESIGNED — NOT RAISED</x:v>
      </x:c>
    </x:row>
    <x:row r="130" ht="50" customHeight="1">
      <x:c r="A130" s="305" t="str">
        <x:v>CAP-LAW085|ISIN / dematerialisation chapter|AP01|OBS01</x:v>
      </x:c>
      <x:c r="B130" s="305" t="str">
        <x:v>CAP-LAW085|ISIN / dematerialisation chapter|AP01</x:v>
      </x:c>
      <x:c r="C130" s="305" t="str">
        <x:v>CAP-LAW085|ISIN / dematerialisation chapter</x:v>
      </x:c>
      <x:c r="D130" s="305" t="str">
        <x:v>CAP-LAW085</x:v>
      </x:c>
      <x:c r="E130" s="305" t="str">
        <x:v>ISIN / dematerialisation chapter</x:v>
      </x:c>
      <x:c r="F130" s="305" t="str">
        <x:v>Investor-service process or SLA failure</x:v>
      </x:c>
      <x:c r="G130" s="305" t="str">
        <x:v>The activation gate is true and the entity cannot evidence complete, accurate, authorised and timely performance of: Obtain and use the correct ISIN and issue/list securities in dematerialised form as required.</x:v>
      </x:c>
      <x:c r="H130" s="305" t="str">
        <x:v>Medium</x:v>
      </x:c>
      <x:c r="I13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30" s="305" t="str">
        <x:v>Confirmed exception template: Issuer did not demonstrate complete and timely compliance with CAP-LAW085 ISIN / dematerialisation chapter — Obtain and use the correct ISIN and issue/list securities in dematerialised form as required. State the population, dates, evidence tested, exact exception and legal/operational impact; do not allege non-compliance until evidence and management response are evaluated.</x:v>
      </x:c>
      <x:c r="K130" s="305" t="str">
        <x:v>Record factual cause, control/design cause, responsible process, duration, affected population and whether the issue is isolated, recurring or systemic.</x:v>
      </x:c>
      <x:c r="L130" s="305" t="str">
        <x:v>Contain the exception, complete any lawful cure/corrective disclosure, repair the control, assign ownership, update the calendar or system rule, and preserve evidence. Remediation must address: Reconcile term sheet, depository records and exchange listing.</x:v>
      </x:c>
      <x:c r="M130" s="305" t="str">
        <x:v>Prompt risk-based action date; statutory or investor-impact deadline takes precedence</x:v>
      </x:c>
      <x:c r="N130" s="305" t="str">
        <x:v>Process owner and Company Secretary/Compliance Officer; escalate to Board/committee or regulator when the governing rule requires</x:v>
      </x:c>
      <x:c r="O130" s="305" t="str">
        <x:v>Approved remediation evidence, corrected filing/action where permitted, updated control artefact, complete affected-population validation and management/committee closure approval.</x:v>
      </x:c>
      <x:c r="P130" s="305" t="str">
        <x:v>Reperform the failed step on the corrected item and test subsequent occurrences or the full affected population until sustained operation is demonstrated.</x:v>
      </x:c>
      <x:c r="Q130" s="305" t="str">
        <x:v>https://www.sebi.gov.in/legal/master-circulars/oct-2025/master-circular-for-issue-and-listing-of-non-convertible-securities-securitised-debt-instruments-security-receipts-municipal-debt-securities-and-commercial-paper_97343.html</x:v>
      </x:c>
      <x:c r="R130" s="305" t="str">
        <x:f>IF(COUNTIF('P3 Audit Procedures'!$A$5:$A$176,B130)=1,"YES","NO")</x:f>
        <x:v>YES</x:v>
      </x:c>
      <x:c r="S130" s="305" t="str">
        <x:f>IF(COUNTIF($A$5:$A$176,A130)&gt;1,"DUPLICATE","")</x:f>
      </x:c>
      <x:c r="T130" s="305" t="str">
        <x:v>DESIGNED — NOT RAISED</x:v>
      </x:c>
    </x:row>
    <x:row r="131" ht="50" customHeight="1">
      <x:c r="A131" s="305" t="str">
        <x:v>CAP-LAW085|Centralised bond database / reporting chapter|AP01|OBS01</x:v>
      </x:c>
      <x:c r="B131" s="305" t="str">
        <x:v>CAP-LAW085|Centralised bond database / reporting chapter|AP01</x:v>
      </x:c>
      <x:c r="C131" s="305" t="str">
        <x:v>CAP-LAW085|Centralised bond database / reporting chapter</x:v>
      </x:c>
      <x:c r="D131" s="305" t="str">
        <x:v>CAP-LAW085</x:v>
      </x:c>
      <x:c r="E131" s="305" t="str">
        <x:v>Centralised bond database / reporting chapter</x:v>
      </x:c>
      <x:c r="F131" s="305" t="str">
        <x:v>Debt covenant, disclosure or servicing failure</x:v>
      </x:c>
      <x:c r="G131" s="305" t="str">
        <x:v>The activation gate is true and the entity cannot evidence complete, accurate, authorised and timely performance of: Submit prescribed primary-issuance and instrument data to the designated exchange/database.</x:v>
      </x:c>
      <x:c r="H131" s="305" t="str">
        <x:v>Medium</x:v>
      </x:c>
      <x:c r="I13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31" s="305" t="str">
        <x:v>Confirmed exception template: Issuer did not demonstrate complete and timely compliance with CAP-LAW085 Centralised bond database / reporting chapter — Submit prescribed primary-issuance and instrument data to the designated exchange/database. State the population, dates, evidence tested, exact exception and legal/operational impact; do not allege non-compliance until evidence and management response are evaluated.</x:v>
      </x:c>
      <x:c r="K131" s="305" t="str">
        <x:v>Record factual cause, control/design cause, responsible process, duration, affected population and whether the issue is isolated, recurring or systemic.</x:v>
      </x:c>
      <x:c r="L131" s="305" t="str">
        <x:v>Contain the exception, complete any lawful cure/corrective disclosure, repair the control, assign ownership, update the calendar or system rule, and preserve evidence. Remediation must address: File and reconcile database records to offer and depository data.</x:v>
      </x:c>
      <x:c r="M131" s="305" t="str">
        <x:v>Prompt risk-based action date; statutory or investor-impact deadline takes precedence</x:v>
      </x:c>
      <x:c r="N131" s="305" t="str">
        <x:v>CFO, Company Secretary, debenture trustee and exchange/regulator as applicable</x:v>
      </x:c>
      <x:c r="O131" s="305" t="str">
        <x:v>Approved remediation evidence, corrected filing/action where permitted, updated control artefact, complete affected-population validation and management/committee closure approval.</x:v>
      </x:c>
      <x:c r="P131" s="305" t="str">
        <x:v>Reperform the failed step on the corrected item and test subsequent occurrences or the full affected population until sustained operation is demonstrated.</x:v>
      </x:c>
      <x:c r="Q131" s="305" t="str">
        <x:v>https://www.sebi.gov.in/legal/master-circulars/oct-2025/master-circular-for-issue-and-listing-of-non-convertible-securities-securitised-debt-instruments-security-receipts-municipal-debt-securities-and-commercial-paper_97343.html</x:v>
      </x:c>
      <x:c r="R131" s="305" t="str">
        <x:f>IF(COUNTIF('P3 Audit Procedures'!$A$5:$A$176,B131)=1,"YES","NO")</x:f>
        <x:v>YES</x:v>
      </x:c>
      <x:c r="S131" s="305" t="str">
        <x:f>IF(COUNTIF($A$5:$A$176,A131)&gt;1,"DUPLICATE","")</x:f>
      </x:c>
      <x:c r="T131" s="305" t="str">
        <x:v>DESIGNED — NOT RAISED</x:v>
      </x:c>
    </x:row>
    <x:row r="132" ht="50" customHeight="1">
      <x:c r="A132" s="305" t="str">
        <x:v>CAP-LAW085|Commercial paper chapter|AP01|OBS01</x:v>
      </x:c>
      <x:c r="B132" s="305" t="str">
        <x:v>CAP-LAW085|Commercial paper chapter|AP01</x:v>
      </x:c>
      <x:c r="C132" s="305" t="str">
        <x:v>CAP-LAW085|Commercial paper chapter</x:v>
      </x:c>
      <x:c r="D132" s="305" t="str">
        <x:v>CAP-LAW085</x:v>
      </x:c>
      <x:c r="E132" s="305" t="str">
        <x:v>Commercial paper chapter</x:v>
      </x:c>
      <x:c r="F132" s="305" t="str">
        <x:v>Debt covenant, disclosure or servicing failure</x:v>
      </x:c>
      <x:c r="G132" s="305" t="str">
        <x:v>The activation gate is true and the entity cannot evidence complete, accurate, authorised and timely performance of: Comply with SEBI issue/listing and disclosure steps for listed commercial paper.</x:v>
      </x:c>
      <x:c r="H132" s="305" t="str">
        <x:v>Medium-High</x:v>
      </x:c>
      <x:c r="I13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32" s="305" t="str">
        <x:v>Confirmed exception template: Issuer did not demonstrate complete and timely compliance with CAP-LAW085 Commercial paper chapter — Comply with SEBI issue/listing and disclosure steps for listed commercial paper. State the population, dates, evidence tested, exact exception and legal/operational impact; do not allege non-compliance until evidence and management response are evaluated.</x:v>
      </x:c>
      <x:c r="K132" s="305" t="str">
        <x:v>Record factual cause, control/design cause, responsible process, duration, affected population and whether the issue is isolated, recurring or systemic.</x:v>
      </x:c>
      <x:c r="L132" s="305" t="str">
        <x:v>Contain the exception, complete any lawful cure/corrective disclosure, repair the control, assign ownership, update the calendar or system rule, and preserve evidence. Remediation must address: Run the CP-specific checklist and maintain maturity/payment evidence.</x:v>
      </x:c>
      <x:c r="M132" s="305" t="str">
        <x:v>Prompt risk-based action date; statutory or investor-impact deadline takes precedence</x:v>
      </x:c>
      <x:c r="N132" s="305" t="str">
        <x:v>CFO, Company Secretary, debenture trustee and exchange/regulator as applicable</x:v>
      </x:c>
      <x:c r="O132" s="305" t="str">
        <x:v>Approved remediation evidence, corrected filing/action where permitted, updated control artefact, complete affected-population validation and management/committee closure approval.</x:v>
      </x:c>
      <x:c r="P132" s="305" t="str">
        <x:v>Reperform the failed step on the corrected item and test subsequent occurrences or the full affected population until sustained operation is demonstrated.</x:v>
      </x:c>
      <x:c r="Q132" s="305" t="str">
        <x:v>https://www.sebi.gov.in/legal/master-circulars/oct-2025/master-circular-for-issue-and-listing-of-non-convertible-securities-securitised-debt-instruments-security-receipts-municipal-debt-securities-and-commercial-paper_97343.html</x:v>
      </x:c>
      <x:c r="R132" s="305" t="str">
        <x:f>IF(COUNTIF('P3 Audit Procedures'!$A$5:$A$176,B132)=1,"YES","NO")</x:f>
        <x:v>YES</x:v>
      </x:c>
      <x:c r="S132" s="305" t="str">
        <x:f>IF(COUNTIF($A$5:$A$176,A132)&gt;1,"DUPLICATE","")</x:f>
      </x:c>
      <x:c r="T132" s="305" t="str">
        <x:v>DESIGNED — NOT RAISED</x:v>
      </x:c>
    </x:row>
    <x:row r="133" ht="50" customHeight="1">
      <x:c r="A133" s="305" t="str">
        <x:v>CAP-LAW085|LEI chapter|AP01|OBS01</x:v>
      </x:c>
      <x:c r="B133" s="305" t="str">
        <x:v>CAP-LAW085|LEI chapter|AP01</x:v>
      </x:c>
      <x:c r="C133" s="305" t="str">
        <x:v>CAP-LAW085|LEI chapter</x:v>
      </x:c>
      <x:c r="D133" s="305" t="str">
        <x:v>CAP-LAW085</x:v>
      </x:c>
      <x:c r="E133" s="305" t="str">
        <x:v>LEI chapter</x:v>
      </x:c>
      <x:c r="F133" s="305" t="str">
        <x:v>Debt covenant, disclosure or servicing failure</x:v>
      </x:c>
      <x:c r="G133" s="305" t="str">
        <x:v>The activation gate is true and the entity cannot evidence complete, accurate, authorised and timely performance of: Obtain/disclose a legal entity identifier where required for the debt-market transaction.</x:v>
      </x:c>
      <x:c r="H133" s="305" t="str">
        <x:v>Medium-High</x:v>
      </x:c>
      <x:c r="I13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33" s="305" t="str">
        <x:v>Confirmed exception template: Issuer did not demonstrate complete and timely compliance with CAP-LAW085 LEI chapter — Obtain/disclose a legal entity identifier where required for the debt-market transaction. State the population, dates, evidence tested, exact exception and legal/operational impact; do not allege non-compliance until evidence and management response are evaluated.</x:v>
      </x:c>
      <x:c r="K133" s="305" t="str">
        <x:v>Record factual cause, control/design cause, responsible process, duration, affected population and whether the issue is isolated, recurring or systemic.</x:v>
      </x:c>
      <x:c r="L133" s="305" t="str">
        <x:v>Contain the exception, complete any lawful cure/corrective disclosure, repair the control, assign ownership, update the calendar or system rule, and preserve evidence. Remediation must address: Validate LEI and include it in required documents/systems.</x:v>
      </x:c>
      <x:c r="M133" s="305" t="str">
        <x:v>Prompt risk-based action date; statutory or investor-impact deadline takes precedence</x:v>
      </x:c>
      <x:c r="N133" s="305" t="str">
        <x:v>CFO, Company Secretary, debenture trustee and exchange/regulator as applicable</x:v>
      </x:c>
      <x:c r="O133" s="305" t="str">
        <x:v>Approved remediation evidence, corrected filing/action where permitted, updated control artefact, complete affected-population validation and management/committee closure approval.</x:v>
      </x:c>
      <x:c r="P133" s="305" t="str">
        <x:v>Reperform the failed step on the corrected item and test subsequent occurrences or the full affected population until sustained operation is demonstrated.</x:v>
      </x:c>
      <x:c r="Q133" s="305" t="str">
        <x:v>https://www.sebi.gov.in/legal/master-circulars/oct-2025/master-circular-for-issue-and-listing-of-non-convertible-securities-securitised-debt-instruments-security-receipts-municipal-debt-securities-and-commercial-paper_97343.html</x:v>
      </x:c>
      <x:c r="R133" s="305" t="str">
        <x:f>IF(COUNTIF('P3 Audit Procedures'!$A$5:$A$176,B133)=1,"YES","NO")</x:f>
        <x:v>YES</x:v>
      </x:c>
      <x:c r="S133" s="305" t="str">
        <x:f>IF(COUNTIF($A$5:$A$176,A133)&gt;1,"DUPLICATE","")</x:f>
      </x:c>
      <x:c r="T133" s="305" t="str">
        <x:v>DESIGNED — NOT RAISED</x:v>
      </x:c>
    </x:row>
    <x:row r="134" ht="50" customHeight="1">
      <x:c r="A134" s="305" t="str">
        <x:v>CAP-LAW247|NCS MC Ch. V para 1.3|AP01|OBS01</x:v>
      </x:c>
      <x:c r="B134" s="305" t="str">
        <x:v>CAP-LAW247|NCS MC Ch. V para 1.3|AP01</x:v>
      </x:c>
      <x:c r="C134" s="305" t="str">
        <x:v>CAP-LAW247|NCS MC Ch. V para 1.3</x:v>
      </x:c>
      <x:c r="D134" s="305" t="str">
        <x:v>CAP-LAW247</x:v>
      </x:c>
      <x:c r="E134" s="305" t="str">
        <x:v>NCS MC Ch. V para 1.3</x:v>
      </x:c>
      <x:c r="F134" s="305" t="str">
        <x:v>Debt covenant, disclosure or servicing failure</x:v>
      </x:c>
      <x:c r="G134" s="305" t="str">
        <x:v>The activation gate is true and the entity cannot evidence complete, accurate, authorised and timely performance of: Where electing the reduced face value, issue eligible privately placed debt securities/NCRPS at ₹10,000 only after all current conditions are met.</x:v>
      </x:c>
      <x:c r="H134" s="305" t="str">
        <x:v>Medium</x:v>
      </x:c>
      <x:c r="I13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34" s="305" t="str">
        <x:v>Confirmed exception template: Issuer did not demonstrate complete and timely compliance with CAP-LAW247 NCS MC Ch. V para 1.3 — Where electing the reduced face value, issue eligible privately placed debt securities/NCRPS at ₹10,000 only after all current conditions are met. State the population, dates, evidence tested, exact exception and legal/operational impact; do not allege non-compliance until evidence and management response are evaluated.</x:v>
      </x:c>
      <x:c r="K134" s="305" t="str">
        <x:v>Record factual cause, control/design cause, responsible process, duration, affected population and whether the issue is isolated, recurring or systemic.</x:v>
      </x:c>
      <x:c r="L134" s="305" t="str">
        <x:v>Contain the exception, complete any lawful cure/corrective disclosure, repair the control, assign ownership, update the calendar or system rule, and preserve evidence. Remediation must address: Document eligibility and state the denomination in transaction documents.</x:v>
      </x:c>
      <x:c r="M134" s="305" t="str">
        <x:v>Prompt risk-based action date; statutory or investor-impact deadline takes precedence</x:v>
      </x:c>
      <x:c r="N134" s="305" t="str">
        <x:v>CFO, Company Secretary, debenture trustee and exchange/regulator as applicable</x:v>
      </x:c>
      <x:c r="O134" s="305" t="str">
        <x:v>Approved remediation evidence, corrected filing/action where permitted, updated control artefact, complete affected-population validation and management/committee closure approval.</x:v>
      </x:c>
      <x:c r="P134" s="305" t="str">
        <x:v>Reperform the failed step on the corrected item and test subsequent occurrences or the full affected population until sustained operation is demonstrated.</x:v>
      </x:c>
      <x:c r="Q134" s="305" t="str">
        <x:v>https://www.sebi.gov.in/legal/circulars/dec-2025/modification-in-the-conditions-specified-for-reduction-in-denomination-of-debt-securities_98463.html</x:v>
      </x:c>
      <x:c r="R134" s="305" t="str">
        <x:f>IF(COUNTIF('P3 Audit Procedures'!$A$5:$A$176,B134)=1,"YES","NO")</x:f>
        <x:v>YES</x:v>
      </x:c>
      <x:c r="S134" s="305" t="str">
        <x:f>IF(COUNTIF($A$5:$A$176,A134)&gt;1,"DUPLICATE","")</x:f>
      </x:c>
      <x:c r="T134" s="305" t="str">
        <x:v>DESIGNED — NOT RAISED</x:v>
      </x:c>
    </x:row>
    <x:row r="135" ht="50" customHeight="1">
      <x:c r="A135" s="305" t="str">
        <x:v>CAP-LAW085|Green / ESG debt disclosure chapter|AP01|OBS01</x:v>
      </x:c>
      <x:c r="B135" s="305" t="str">
        <x:v>CAP-LAW085|Green / ESG debt disclosure chapter|AP01</x:v>
      </x:c>
      <x:c r="C135" s="305" t="str">
        <x:v>CAP-LAW085|Green / ESG debt disclosure chapter</x:v>
      </x:c>
      <x:c r="D135" s="305" t="str">
        <x:v>CAP-LAW085</x:v>
      </x:c>
      <x:c r="E135" s="305" t="str">
        <x:v>Green / ESG debt disclosure chapter</x:v>
      </x:c>
      <x:c r="F135" s="305" t="str">
        <x:v>Debt covenant, disclosure or servicing failure</x:v>
      </x:c>
      <x:c r="G135" s="305" t="str">
        <x:v>The activation gate is true and the entity cannot evidence complete, accurate, authorised and timely performance of: Make required initial and continuous use-of-proceeds, project, allocation and impact disclosures for labelled debt.</x:v>
      </x:c>
      <x:c r="H135" s="305" t="str">
        <x:v>Medium-High</x:v>
      </x:c>
      <x:c r="I13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35" s="305" t="str">
        <x:v>Confirmed exception template: Issuer did not demonstrate complete and timely compliance with CAP-LAW085 Green / ESG debt disclosure chapter — Make required initial and continuous use-of-proceeds, project, allocation and impact disclosures for labelled debt. State the population, dates, evidence tested, exact exception and legal/operational impact; do not allege non-compliance until evidence and management response are evaluated.</x:v>
      </x:c>
      <x:c r="K135" s="305" t="str">
        <x:v>Record factual cause, control/design cause, responsible process, duration, affected population and whether the issue is isolated, recurring or systemic.</x:v>
      </x:c>
      <x:c r="L135" s="305" t="str">
        <x:v>Contain the exception, complete any lawful cure/corrective disclosure, repair the control, assign ownership, update the calendar or system rule, and preserve evidence. Remediation must address: Maintain eligible-project, allocation and impact data and publish/file disclosures.</x:v>
      </x:c>
      <x:c r="M135" s="305" t="str">
        <x:v>Prompt risk-based action date; statutory or investor-impact deadline takes precedence</x:v>
      </x:c>
      <x:c r="N135" s="305" t="str">
        <x:v>CFO, Company Secretary, debenture trustee and exchange/regulator as applicable</x:v>
      </x:c>
      <x:c r="O135" s="305" t="str">
        <x:v>Approved remediation evidence, corrected filing/action where permitted, updated control artefact, complete affected-population validation and management/committee closure approval.</x:v>
      </x:c>
      <x:c r="P135" s="305" t="str">
        <x:v>Reperform the failed step on the corrected item and test subsequent occurrences or the full affected population until sustained operation is demonstrated.</x:v>
      </x:c>
      <x:c r="Q135" s="305" t="str">
        <x:v>https://www.sebi.gov.in/legal/master-circulars/oct-2025/master-circular-for-issue-and-listing-of-non-convertible-securities-securitised-debt-instruments-security-receipts-municipal-debt-securities-and-commercial-paper_97343.html</x:v>
      </x:c>
      <x:c r="R135" s="305" t="str">
        <x:f>IF(COUNTIF('P3 Audit Procedures'!$A$5:$A$176,B135)=1,"YES","NO")</x:f>
        <x:v>YES</x:v>
      </x:c>
      <x:c r="S135" s="305" t="str">
        <x:f>IF(COUNTIF($A$5:$A$176,A135)&gt;1,"DUPLICATE","")</x:f>
      </x:c>
      <x:c r="T135" s="305" t="str">
        <x:v>DESIGNED — NOT RAISED</x:v>
      </x:c>
    </x:row>
    <x:row r="136" ht="50" customHeight="1">
      <x:c r="A136" s="305" t="str">
        <x:v>CAP-LAW249|Ch. IX para 5.1|AP01|OBS01</x:v>
      </x:c>
      <x:c r="B136" s="305" t="str">
        <x:v>CAP-LAW249|Ch. IX para 5.1|AP01</x:v>
      </x:c>
      <x:c r="C136" s="305" t="str">
        <x:v>CAP-LAW249|Ch. IX para 5.1</x:v>
      </x:c>
      <x:c r="D136" s="305" t="str">
        <x:v>CAP-LAW249</x:v>
      </x:c>
      <x:c r="E136" s="305" t="str">
        <x:v>Ch. IX para 5.1</x:v>
      </x:c>
      <x:c r="F136" s="305" t="str">
        <x:v>Debt covenant, disclosure or servicing failure</x:v>
      </x:c>
      <x:c r="G136" s="305" t="str">
        <x:v>The activation gate is true and the entity cannot evidence complete, accurate, authorised and timely performance of: Appoint an independent third-party reviewer/certifier for a green debt issue and ensure independence, conflict-free remuneration and relevant expertise.</x:v>
      </x:c>
      <x:c r="H136" s="305" t="str">
        <x:v>Medium</x:v>
      </x:c>
      <x:c r="I13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36" s="305" t="str">
        <x:v>Confirmed exception template: Issuer did not demonstrate complete and timely compliance with CAP-LAW249 Ch. IX para 5.1 — Appoint an independent third-party reviewer/certifier for a green debt issue and ensure independence, conflict-free remuneration and relevant expertise. State the population, dates, evidence tested, exact exception and legal/operational impact; do not allege non-compliance until evidence and management response are evaluated.</x:v>
      </x:c>
      <x:c r="K136" s="305" t="str">
        <x:v>Record factual cause, control/design cause, responsible process, duration, affected population and whether the issue is isolated, recurring or systemic.</x:v>
      </x:c>
      <x:c r="L136" s="305" t="str">
        <x:v>Contain the exception, complete any lawful cure/corrective disclosure, repair the control, assign ownership, update the calendar or system rule, and preserve evidence. Remediation must address: Complete reviewer diligence, appointment and conflict documentation.</x:v>
      </x:c>
      <x:c r="M136" s="305" t="str">
        <x:v>Prompt risk-based action date; statutory or investor-impact deadline takes precedence</x:v>
      </x:c>
      <x:c r="N136" s="305" t="str">
        <x:v>CFO, Company Secretary, debenture trustee and exchange/regulator as applicable</x:v>
      </x:c>
      <x:c r="O136" s="305" t="str">
        <x:v>Approved remediation evidence, corrected filing/action where permitted, updated control artefact, complete affected-population validation and management/committee closure approval.</x:v>
      </x:c>
      <x:c r="P136" s="305" t="str">
        <x:v>Reperform the failed step on the corrected item and test subsequent occurrences or the full affected population until sustained operation is demonstrated.</x:v>
      </x:c>
      <x:c r="Q136" s="305" t="str">
        <x:v>https://www.sebi.gov.in/legal/circulars/feb-2026/revised-norms-for-appointment-of-an-independent-third-party-reviewer-certifier-for-green-debt-security_100043.html</x:v>
      </x:c>
      <x:c r="R136" s="305" t="str">
        <x:f>IF(COUNTIF('P3 Audit Procedures'!$A$5:$A$176,B136)=1,"YES","NO")</x:f>
        <x:v>YES</x:v>
      </x:c>
      <x:c r="S136" s="305" t="str">
        <x:f>IF(COUNTIF($A$5:$A$176,A136)&gt;1,"DUPLICATE","")</x:f>
      </x:c>
      <x:c r="T136" s="305" t="str">
        <x:v>DESIGNED — NOT RAISED</x:v>
      </x:c>
    </x:row>
    <x:row r="137" ht="50" customHeight="1">
      <x:c r="A137" s="305" t="str">
        <x:v>CAP-LAW249|Ch. IX paras 5.2-5.4|AP01|OBS01</x:v>
      </x:c>
      <x:c r="B137" s="305" t="str">
        <x:v>CAP-LAW249|Ch. IX paras 5.2-5.4|AP01</x:v>
      </x:c>
      <x:c r="C137" s="305" t="str">
        <x:v>CAP-LAW249|Ch. IX paras 5.2-5.4</x:v>
      </x:c>
      <x:c r="D137" s="305" t="str">
        <x:v>CAP-LAW249</x:v>
      </x:c>
      <x:c r="E137" s="305" t="str">
        <x:v>Ch. IX paras 5.2-5.4</x:v>
      </x:c>
      <x:c r="F137" s="305" t="str">
        <x:v>Transaction condition, approval or timetable failure</x:v>
      </x:c>
      <x:c r="G137" s="305" t="str">
        <x:v>The activation gate is true and the entity cannot evidence complete, accurate, authorised and timely performance of: State the independent review scope and reviewer details adequately in the offer document.</x:v>
      </x:c>
      <x:c r="H137" s="305" t="str">
        <x:v>Medium-High</x:v>
      </x:c>
      <x:c r="I13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37" s="305" t="str">
        <x:v>Confirmed exception template: Issuer did not demonstrate complete and timely compliance with CAP-LAW249 Ch. IX paras 5.2-5.4 — State the independent review scope and reviewer details adequately in the offer document. State the population, dates, evidence tested, exact exception and legal/operational impact; do not allege non-compliance until evidence and management response are evaluated.</x:v>
      </x:c>
      <x:c r="K137" s="305" t="str">
        <x:v>Record factual cause, control/design cause, responsible process, duration, affected population and whether the issue is isolated, recurring or systemic.</x:v>
      </x:c>
      <x:c r="L137" s="305" t="str">
        <x:v>Contain the exception, complete any lawful cure/corrective disclosure, repair the control, assign ownership, update the calendar or system rule, and preserve evidence. Remediation must address: Verify scope, form and reviewer details in the offer document.</x:v>
      </x:c>
      <x:c r="M137" s="305" t="str">
        <x:v>Prompt risk-based action date; statutory or investor-impact deadline takes precedence</x:v>
      </x:c>
      <x:c r="N137" s="305" t="str">
        <x:v>Company Secretary, Board/transaction committee and regulator/exchange where corrective disclosure is required</x:v>
      </x:c>
      <x:c r="O137" s="305" t="str">
        <x:v>Approved remediation evidence, corrected filing/action where permitted, updated control artefact, complete affected-population validation and management/committee closure approval.</x:v>
      </x:c>
      <x:c r="P137" s="305" t="str">
        <x:v>Reperform the failed step on the corrected item and test subsequent occurrences or the full affected population until sustained operation is demonstrated.</x:v>
      </x:c>
      <x:c r="Q137" s="305" t="str">
        <x:v>https://www.sebi.gov.in/legal/circulars/feb-2026/revised-norms-for-appointment-of-an-independent-third-party-reviewer-certifier-for-green-debt-security_100043.html</x:v>
      </x:c>
      <x:c r="R137" s="305" t="str">
        <x:f>IF(COUNTIF('P3 Audit Procedures'!$A$5:$A$176,B137)=1,"YES","NO")</x:f>
        <x:v>YES</x:v>
      </x:c>
      <x:c r="S137" s="305" t="str">
        <x:f>IF(COUNTIF($A$5:$A$176,A137)&gt;1,"DUPLICATE","")</x:f>
      </x:c>
      <x:c r="T137" s="305" t="str">
        <x:v>DESIGNED — NOT RAISED</x:v>
      </x:c>
    </x:row>
    <x:row r="138" ht="50" customHeight="1">
      <x:c r="A138" s="305" t="str">
        <x:v>CAP-LAW090|Reg. 50|AP01|OBS01</x:v>
      </x:c>
      <x:c r="B138" s="305" t="str">
        <x:v>CAP-LAW090|Reg. 50|AP01</x:v>
      </x:c>
      <x:c r="C138" s="305" t="str">
        <x:v>CAP-LAW090|Reg. 50</x:v>
      </x:c>
      <x:c r="D138" s="305" t="str">
        <x:v>CAP-LAW090</x:v>
      </x:c>
      <x:c r="E138" s="305" t="str">
        <x:v>Reg. 50</x:v>
      </x:c>
      <x:c r="F138" s="305" t="str">
        <x:v>Debt covenant, disclosure or servicing failure</x:v>
      </x:c>
      <x:c r="G138" s="305" t="str">
        <x:v>The activation gate is true and the entity cannot evidence complete, accurate, authorised and timely performance of: Give prior intimation of prescribed meetings/actions for listed non-convertible securities.</x:v>
      </x:c>
      <x:c r="H138" s="305" t="str">
        <x:v>Medium-High</x:v>
      </x:c>
      <x:c r="I13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38" s="305" t="str">
        <x:v>Confirmed exception template: Listed entity did not demonstrate complete and timely compliance with CAP-LAW090 Reg. 50 — Give prior intimation of prescribed meetings/actions for listed non-convertible securities. State the population, dates, evidence tested, exact exception and legal/operational impact; do not allege non-compliance until evidence and management response are evaluated.</x:v>
      </x:c>
      <x:c r="K138" s="305" t="str">
        <x:v>Record factual cause, control/design cause, responsible process, duration, affected population and whether the issue is isolated, recurring or systemic.</x:v>
      </x:c>
      <x:c r="L138" s="305" t="str">
        <x:v>Contain the exception, complete any lawful cure/corrective disclosure, repair the control, assign ownership, update the calendar or system rule, and preserve evidence. Remediation must address: Identify covered matters and file prior intimation.</x:v>
      </x:c>
      <x:c r="M138" s="305" t="str">
        <x:v>Prompt risk-based action date; statutory or investor-impact deadline takes precedence</x:v>
      </x:c>
      <x:c r="N138" s="305" t="str">
        <x:v>CFO, Company Secretary, debenture trustee and exchange/regulator as applicable</x:v>
      </x:c>
      <x:c r="O138" s="305" t="str">
        <x:v>Approved remediation evidence, corrected filing/action where permitted, updated control artefact, complete affected-population validation and management/committee closure approval.</x:v>
      </x:c>
      <x:c r="P138" s="305" t="str">
        <x:v>Reperform the failed step on the corrected item and test subsequent occurrences or the full affected population until sustained operation is demonstrated.</x:v>
      </x:c>
      <x:c r="Q138" s="305" t="str">
        <x:v>https://www.sebi.gov.in/legal/master-circulars/jul-2025/master-circular-for-listing-obligations-and-disclosure-requirements-for-non-convertible-securities-securitized-debt-instruments-and-or-commercial-paper_95230.html</x:v>
      </x:c>
      <x:c r="R138" s="305" t="str">
        <x:f>IF(COUNTIF('P3 Audit Procedures'!$A$5:$A$176,B138)=1,"YES","NO")</x:f>
        <x:v>YES</x:v>
      </x:c>
      <x:c r="S138" s="305" t="str">
        <x:f>IF(COUNTIF($A$5:$A$176,A138)&gt;1,"DUPLICATE","")</x:f>
      </x:c>
      <x:c r="T138" s="305" t="str">
        <x:v>DESIGNED — NOT RAISED</x:v>
      </x:c>
    </x:row>
    <x:row r="139" ht="50" customHeight="1">
      <x:c r="A139" s="305" t="str">
        <x:v>CAP-LAW090|Reg. 51|AP01|OBS01</x:v>
      </x:c>
      <x:c r="B139" s="305" t="str">
        <x:v>CAP-LAW090|Reg. 51|AP01</x:v>
      </x:c>
      <x:c r="C139" s="305" t="str">
        <x:v>CAP-LAW090|Reg. 51</x:v>
      </x:c>
      <x:c r="D139" s="305" t="str">
        <x:v>CAP-LAW090</x:v>
      </x:c>
      <x:c r="E139" s="305" t="str">
        <x:v>Reg. 51</x:v>
      </x:c>
      <x:c r="F139" s="305" t="str">
        <x:v>Debt covenant, disclosure or servicing failure</x:v>
      </x:c>
      <x:c r="G139" s="305" t="str">
        <x:v>The activation gate is true and the entity cannot evidence complete, accurate, authorised and timely performance of: Promptly disclose material information/events affecting listed non-convertible securities.</x:v>
      </x:c>
      <x:c r="H139" s="305" t="str">
        <x:v>Medium-High</x:v>
      </x:c>
      <x:c r="I13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39" s="305" t="str">
        <x:v>Confirmed exception template: Listed entity did not demonstrate complete and timely compliance with CAP-LAW090 Reg. 51 — Promptly disclose material information/events affecting listed non-convertible securities. State the population, dates, evidence tested, exact exception and legal/operational impact; do not allege non-compliance until evidence and management response are evaluated.</x:v>
      </x:c>
      <x:c r="K139" s="305" t="str">
        <x:v>Record factual cause, control/design cause, responsible process, duration, affected population and whether the issue is isolated, recurring or systemic.</x:v>
      </x:c>
      <x:c r="L139" s="305" t="str">
        <x:v>Contain the exception, complete any lawful cure/corrective disclosure, repair the control, assign ownership, update the calendar or system rule, and preserve evidence. Remediation must address: Operate event escalation and exchange filing.</x:v>
      </x:c>
      <x:c r="M139" s="305" t="str">
        <x:v>Prompt risk-based action date; statutory or investor-impact deadline takes precedence</x:v>
      </x:c>
      <x:c r="N139" s="305" t="str">
        <x:v>CFO, Company Secretary, debenture trustee and exchange/regulator as applicable</x:v>
      </x:c>
      <x:c r="O139" s="305" t="str">
        <x:v>Approved remediation evidence, corrected filing/action where permitted, updated control artefact, complete affected-population validation and management/committee closure approval.</x:v>
      </x:c>
      <x:c r="P139" s="305" t="str">
        <x:v>Reperform the failed step on the corrected item and test subsequent occurrences or the full affected population until sustained operation is demonstrated.</x:v>
      </x:c>
      <x:c r="Q139" s="305" t="str">
        <x:v>https://www.sebi.gov.in/legal/master-circulars/jul-2025/master-circular-for-listing-obligations-and-disclosure-requirements-for-non-convertible-securities-securitized-debt-instruments-and-or-commercial-paper_95230.html</x:v>
      </x:c>
      <x:c r="R139" s="305" t="str">
        <x:f>IF(COUNTIF('P3 Audit Procedures'!$A$5:$A$176,B139)=1,"YES","NO")</x:f>
        <x:v>YES</x:v>
      </x:c>
      <x:c r="S139" s="305" t="str">
        <x:f>IF(COUNTIF($A$5:$A$176,A139)&gt;1,"DUPLICATE","")</x:f>
      </x:c>
      <x:c r="T139" s="305" t="str">
        <x:v>DESIGNED — NOT RAISED</x:v>
      </x:c>
    </x:row>
    <x:row r="140" ht="50" customHeight="1">
      <x:c r="A140" s="305" t="str">
        <x:v>CAP-LAW090|Reg. 52(1)-(2)|AP01|OBS01</x:v>
      </x:c>
      <x:c r="B140" s="305" t="str">
        <x:v>CAP-LAW090|Reg. 52(1)-(2)|AP01</x:v>
      </x:c>
      <x:c r="C140" s="305" t="str">
        <x:v>CAP-LAW090|Reg. 52(1)-(2)</x:v>
      </x:c>
      <x:c r="D140" s="305" t="str">
        <x:v>CAP-LAW090</x:v>
      </x:c>
      <x:c r="E140" s="305" t="str">
        <x:v>Reg. 52(1)-(2)</x:v>
      </x:c>
      <x:c r="F140" s="305" t="str">
        <x:v>Debt covenant, disclosure or servicing failure</x:v>
      </x:c>
      <x:c r="G140" s="305" t="str">
        <x:v>The activation gate is true and the entity cannot evidence complete, accurate, authorised and timely performance of: Prepare, approve and submit quarterly/annual financial results with required audit/limited-review material.</x:v>
      </x:c>
      <x:c r="H140" s="305" t="str">
        <x:v>High</x:v>
      </x:c>
      <x:c r="I14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40" s="305" t="str">
        <x:v>Confirmed exception template: Listed entity did not demonstrate complete and timely compliance with CAP-LAW090 Reg. 52(1)-(2) — Prepare, approve and submit quarterly/annual financial results with required audit/limited-review material. State the population, dates, evidence tested, exact exception and legal/operational impact; do not allege non-compliance until evidence and management response are evaluated.</x:v>
      </x:c>
      <x:c r="K140" s="305" t="str">
        <x:v>Record factual cause, control/design cause, responsible process, duration, affected population and whether the issue is isolated, recurring or systemic.</x:v>
      </x:c>
      <x:c r="L140" s="305" t="str">
        <x:v>Contain the exception, complete any lawful cure/corrective disclosure, repair the control, assign ownership, update the calendar or system rule, and preserve evidence. Remediation must address: Complete close, board approval, auditor review and exchange filing.</x:v>
      </x:c>
      <x:c r="M140" s="305" t="str">
        <x:v>Immediate containment; statutory/corrective deadline controls; management-approved remediation date</x:v>
      </x:c>
      <x:c r="N140" s="305" t="str">
        <x:v>CFO, Company Secretary, debenture trustee and exchange/regulator as applicable</x:v>
      </x:c>
      <x:c r="O140" s="305" t="str">
        <x:v>Approved remediation evidence, corrected filing/action where permitted, updated control artefact, complete affected-population validation and management/committee closure approval.</x:v>
      </x:c>
      <x:c r="P140" s="305" t="str">
        <x:v>Reperform the failed step on the corrected item and test subsequent occurrences or the full affected population until sustained operation is demonstrated.</x:v>
      </x:c>
      <x:c r="Q140" s="305" t="str">
        <x:v>https://www.sebi.gov.in/legal/master-circulars/jul-2025/master-circular-for-listing-obligations-and-disclosure-requirements-for-non-convertible-securities-securitized-debt-instruments-and-or-commercial-paper_95230.html</x:v>
      </x:c>
      <x:c r="R140" s="305" t="str">
        <x:f>IF(COUNTIF('P3 Audit Procedures'!$A$5:$A$176,B140)=1,"YES","NO")</x:f>
        <x:v>YES</x:v>
      </x:c>
      <x:c r="S140" s="305" t="str">
        <x:f>IF(COUNTIF($A$5:$A$176,A140)&gt;1,"DUPLICATE","")</x:f>
      </x:c>
      <x:c r="T140" s="305" t="str">
        <x:v>DESIGNED — NOT RAISED</x:v>
      </x:c>
    </x:row>
    <x:row r="141" ht="50" customHeight="1">
      <x:c r="A141" s="305" t="str">
        <x:v>CAP-LAW090|Reg. 52 delay notice|AP01|OBS01</x:v>
      </x:c>
      <x:c r="B141" s="305" t="str">
        <x:v>CAP-LAW090|Reg. 52 delay notice|AP01</x:v>
      </x:c>
      <x:c r="C141" s="305" t="str">
        <x:v>CAP-LAW090|Reg. 52 delay notice</x:v>
      </x:c>
      <x:c r="D141" s="305" t="str">
        <x:v>CAP-LAW090</x:v>
      </x:c>
      <x:c r="E141" s="305" t="str">
        <x:v>Reg. 52 delay notice</x:v>
      </x:c>
      <x:c r="F141" s="305" t="str">
        <x:v>Debt covenant, disclosure or servicing failure</x:v>
      </x:c>
      <x:c r="G141" s="305" t="str">
        <x:v>The activation gate is true and the entity cannot evidence complete, accurate, authorised and timely performance of: When results will be delayed, disclose reasons to the exchange within the prescribed one-working-day trigger.</x:v>
      </x:c>
      <x:c r="H141" s="305" t="str">
        <x:v>Medium-High</x:v>
      </x:c>
      <x:c r="I14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41" s="305" t="str">
        <x:v>Confirmed exception template: Listed entity did not demonstrate complete and timely compliance with CAP-LAW090 Reg. 52 delay notice — When results will be delayed, disclose reasons to the exchange within the prescribed one-working-day trigger. State the population, dates, evidence tested, exact exception and legal/operational impact; do not allege non-compliance until evidence and management response are evaluated.</x:v>
      </x:c>
      <x:c r="K141" s="305" t="str">
        <x:v>Record factual cause, control/design cause, responsible process, duration, affected population and whether the issue is isolated, recurring or systemic.</x:v>
      </x:c>
      <x:c r="L141" s="305" t="str">
        <x:v>Contain the exception, complete any lawful cure/corrective disclosure, repair the control, assign ownership, update the calendar or system rule, and preserve evidence. Remediation must address: Escalate expected delay and file reason notice.</x:v>
      </x:c>
      <x:c r="M141" s="305" t="str">
        <x:v>Prompt risk-based action date; statutory or investor-impact deadline takes precedence</x:v>
      </x:c>
      <x:c r="N141" s="305" t="str">
        <x:v>CFO, Company Secretary, debenture trustee and exchange/regulator as applicable</x:v>
      </x:c>
      <x:c r="O141" s="305" t="str">
        <x:v>Approved remediation evidence, corrected filing/action where permitted, updated control artefact, complete affected-population validation and management/committee closure approval.</x:v>
      </x:c>
      <x:c r="P141" s="305" t="str">
        <x:v>Reperform the failed step on the corrected item and test subsequent occurrences or the full affected population until sustained operation is demonstrated.</x:v>
      </x:c>
      <x:c r="Q141" s="305" t="str">
        <x:v>https://www.sebi.gov.in/legal/master-circulars/jul-2025/master-circular-for-listing-obligations-and-disclosure-requirements-for-non-convertible-securities-securitized-debt-instruments-and-or-commercial-paper_95230.html</x:v>
      </x:c>
      <x:c r="R141" s="305" t="str">
        <x:f>IF(COUNTIF('P3 Audit Procedures'!$A$5:$A$176,B141)=1,"YES","NO")</x:f>
        <x:v>YES</x:v>
      </x:c>
      <x:c r="S141" s="305" t="str">
        <x:f>IF(COUNTIF($A$5:$A$176,A141)&gt;1,"DUPLICATE","")</x:f>
      </x:c>
      <x:c r="T141" s="305" t="str">
        <x:v>DESIGNED — NOT RAISED</x:v>
      </x:c>
    </x:row>
    <x:row r="142" ht="50" customHeight="1">
      <x:c r="A142" s="305" t="str">
        <x:v>CAP-LAW090|Reg. 52 use-of-proceeds statements|AP01|OBS01</x:v>
      </x:c>
      <x:c r="B142" s="305" t="str">
        <x:v>CAP-LAW090|Reg. 52 use-of-proceeds statements|AP01</x:v>
      </x:c>
      <x:c r="C142" s="305" t="str">
        <x:v>CAP-LAW090|Reg. 52 use-of-proceeds statements</x:v>
      </x:c>
      <x:c r="D142" s="305" t="str">
        <x:v>CAP-LAW090</x:v>
      </x:c>
      <x:c r="E142" s="305" t="str">
        <x:v>Reg. 52 use-of-proceeds statements</x:v>
      </x:c>
      <x:c r="F142" s="305" t="str">
        <x:v>Reporting completeness, accuracy or timeliness failure</x:v>
      </x:c>
      <x:c r="G142" s="305" t="str">
        <x:v>The activation gate is true and the entity cannot evidence complete, accurate, authorised and timely performance of: Disclose statements of use of proceeds and material deviation/variation as applicable.</x:v>
      </x:c>
      <x:c r="H142" s="305" t="str">
        <x:v>Medium-High</x:v>
      </x:c>
      <x:c r="I14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42" s="305" t="str">
        <x:v>Confirmed exception template: Listed entity did not demonstrate complete and timely compliance with CAP-LAW090 Reg. 52 use-of-proceeds statements — Disclose statements of use of proceeds and material deviation/variation as applicable. State the population, dates, evidence tested, exact exception and legal/operational impact; do not allege non-compliance until evidence and management response are evaluated.</x:v>
      </x:c>
      <x:c r="K142" s="305" t="str">
        <x:v>Record factual cause, control/design cause, responsible process, duration, affected population and whether the issue is isolated, recurring or systemic.</x:v>
      </x:c>
      <x:c r="L142" s="305" t="str">
        <x:v>Contain the exception, complete any lawful cure/corrective disclosure, repair the control, assign ownership, update the calendar or system rule, and preserve evidence. Remediation must address: Reconcile proceeds and file required statements.</x:v>
      </x:c>
      <x:c r="M142" s="305" t="str">
        <x:v>Prompt risk-based action date; statutory or investor-impact deadline takes precedence</x:v>
      </x:c>
      <x:c r="N142" s="305" t="str">
        <x:v>CFO, Company Secretary, Audit Committee/Board and exchange/regulator as applicable</x:v>
      </x:c>
      <x:c r="O142" s="305" t="str">
        <x:v>Approved remediation evidence, corrected filing/action where permitted, updated control artefact, complete affected-population validation and management/committee closure approval.</x:v>
      </x:c>
      <x:c r="P142" s="305" t="str">
        <x:v>Reperform the failed step on the corrected item and test subsequent occurrences or the full affected population until sustained operation is demonstrated.</x:v>
      </x:c>
      <x:c r="Q142" s="305" t="str">
        <x:v>https://www.sebi.gov.in/legal/master-circulars/jul-2025/master-circular-for-listing-obligations-and-disclosure-requirements-for-non-convertible-securities-securitized-debt-instruments-and-or-commercial-paper_95230.html</x:v>
      </x:c>
      <x:c r="R142" s="305" t="str">
        <x:f>IF(COUNTIF('P3 Audit Procedures'!$A$5:$A$176,B142)=1,"YES","NO")</x:f>
        <x:v>YES</x:v>
      </x:c>
      <x:c r="S142" s="305" t="str">
        <x:f>IF(COUNTIF($A$5:$A$176,A142)&gt;1,"DUPLICATE","")</x:f>
      </x:c>
      <x:c r="T142" s="305" t="str">
        <x:v>DESIGNED — NOT RAISED</x:v>
      </x:c>
    </x:row>
    <x:row r="143" ht="50" customHeight="1">
      <x:c r="A143" s="305" t="str">
        <x:v>CAP-LAW090|Reg. 53|AP01|OBS01</x:v>
      </x:c>
      <x:c r="B143" s="305" t="str">
        <x:v>CAP-LAW090|Reg. 53|AP01</x:v>
      </x:c>
      <x:c r="C143" s="305" t="str">
        <x:v>CAP-LAW090|Reg. 53</x:v>
      </x:c>
      <x:c r="D143" s="305" t="str">
        <x:v>CAP-LAW090</x:v>
      </x:c>
      <x:c r="E143" s="305" t="str">
        <x:v>Reg. 53</x:v>
      </x:c>
      <x:c r="F143" s="305" t="str">
        <x:v>Debt covenant, disclosure or servicing failure</x:v>
      </x:c>
      <x:c r="G143" s="305" t="str">
        <x:v>The activation gate is true and the entity cannot evidence complete, accurate, authorised and timely performance of: Submit and publish the annual report with debt-specific disclosures.</x:v>
      </x:c>
      <x:c r="H143" s="305" t="str">
        <x:v>Medium-High</x:v>
      </x:c>
      <x:c r="I14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43" s="305" t="str">
        <x:v>Confirmed exception template: Listed entity did not demonstrate complete and timely compliance with CAP-LAW090 Reg. 53 — Submit and publish the annual report with debt-specific disclosures. State the population, dates, evidence tested, exact exception and legal/operational impact; do not allege non-compliance until evidence and management response are evaluated.</x:v>
      </x:c>
      <x:c r="K143" s="305" t="str">
        <x:v>Record factual cause, control/design cause, responsible process, duration, affected population and whether the issue is isolated, recurring or systemic.</x:v>
      </x:c>
      <x:c r="L143" s="305" t="str">
        <x:v>Contain the exception, complete any lawful cure/corrective disclosure, repair the control, assign ownership, update the calendar or system rule, and preserve evidence. Remediation must address: Include debt/security/trustee information and file/publish.</x:v>
      </x:c>
      <x:c r="M143" s="305" t="str">
        <x:v>Prompt risk-based action date; statutory or investor-impact deadline takes precedence</x:v>
      </x:c>
      <x:c r="N143" s="305" t="str">
        <x:v>CFO, Company Secretary, debenture trustee and exchange/regulator as applicable</x:v>
      </x:c>
      <x:c r="O143" s="305" t="str">
        <x:v>Approved remediation evidence, corrected filing/action where permitted, updated control artefact, complete affected-population validation and management/committee closure approval.</x:v>
      </x:c>
      <x:c r="P143" s="305" t="str">
        <x:v>Reperform the failed step on the corrected item and test subsequent occurrences or the full affected population until sustained operation is demonstrated.</x:v>
      </x:c>
      <x:c r="Q143" s="305" t="str">
        <x:v>https://www.sebi.gov.in/legal/master-circulars/jul-2025/master-circular-for-listing-obligations-and-disclosure-requirements-for-non-convertible-securities-securitized-debt-instruments-and-or-commercial-paper_95230.html</x:v>
      </x:c>
      <x:c r="R143" s="305" t="str">
        <x:f>IF(COUNTIF('P3 Audit Procedures'!$A$5:$A$176,B143)=1,"YES","NO")</x:f>
        <x:v>YES</x:v>
      </x:c>
      <x:c r="S143" s="305" t="str">
        <x:f>IF(COUNTIF($A$5:$A$176,A143)&gt;1,"DUPLICATE","")</x:f>
      </x:c>
      <x:c r="T143" s="305" t="str">
        <x:v>DESIGNED — NOT RAISED</x:v>
      </x:c>
    </x:row>
    <x:row r="144" ht="50" customHeight="1">
      <x:c r="A144" s="305" t="str">
        <x:v>CAP-LAW090|Reg. 54|AP01|OBS01</x:v>
      </x:c>
      <x:c r="B144" s="305" t="str">
        <x:v>CAP-LAW090|Reg. 54|AP01</x:v>
      </x:c>
      <x:c r="C144" s="305" t="str">
        <x:v>CAP-LAW090|Reg. 54</x:v>
      </x:c>
      <x:c r="D144" s="305" t="str">
        <x:v>CAP-LAW090</x:v>
      </x:c>
      <x:c r="E144" s="305" t="str">
        <x:v>Reg. 54</x:v>
      </x:c>
      <x:c r="F144" s="305" t="str">
        <x:v>Debt covenant, disclosure or servicing failure</x:v>
      </x:c>
      <x:c r="G144" s="305" t="str">
        <x:v>The activation gate is true and the entity cannot evidence complete, accurate, authorised and timely performance of: Maintain and disclose the required security cover for secured listed non-convertible debt.</x:v>
      </x:c>
      <x:c r="H144" s="305" t="str">
        <x:v>High</x:v>
      </x:c>
      <x:c r="I14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44" s="305" t="str">
        <x:v>Confirmed exception template: Listed entity did not demonstrate complete and timely compliance with CAP-LAW090 Reg. 54 — Maintain and disclose the required security cover for secured listed non-convertible debt. State the population, dates, evidence tested, exact exception and legal/operational impact; do not allege non-compliance until evidence and management response are evaluated.</x:v>
      </x:c>
      <x:c r="K144" s="305" t="str">
        <x:v>Record factual cause, control/design cause, responsible process, duration, affected population and whether the issue is isolated, recurring or systemic.</x:v>
      </x:c>
      <x:c r="L144" s="305" t="str">
        <x:v>Contain the exception, complete any lawful cure/corrective disclosure, repair the control, assign ownership, update the calendar or system rule, and preserve evidence. Remediation must address: Monitor cover, obtain certificate and file disclosures.</x:v>
      </x:c>
      <x:c r="M144" s="305" t="str">
        <x:v>Immediate containment; statutory/corrective deadline controls; management-approved remediation date</x:v>
      </x:c>
      <x:c r="N144" s="305" t="str">
        <x:v>CFO, Company Secretary, debenture trustee and exchange/regulator as applicable</x:v>
      </x:c>
      <x:c r="O144" s="305" t="str">
        <x:v>Approved remediation evidence, corrected filing/action where permitted, updated control artefact, complete affected-population validation and management/committee closure approval.</x:v>
      </x:c>
      <x:c r="P144" s="305" t="str">
        <x:v>Reperform the failed step on the corrected item and test subsequent occurrences or the full affected population until sustained operation is demonstrated.</x:v>
      </x:c>
      <x:c r="Q144" s="305" t="str">
        <x:v>https://www.sebi.gov.in/legal/master-circulars/jul-2025/master-circular-for-listing-obligations-and-disclosure-requirements-for-non-convertible-securities-securitized-debt-instruments-and-or-commercial-paper_95230.html</x:v>
      </x:c>
      <x:c r="R144" s="305" t="str">
        <x:f>IF(COUNTIF('P3 Audit Procedures'!$A$5:$A$176,B144)=1,"YES","NO")</x:f>
        <x:v>YES</x:v>
      </x:c>
      <x:c r="S144" s="305" t="str">
        <x:f>IF(COUNTIF($A$5:$A$176,A144)&gt;1,"DUPLICATE","")</x:f>
      </x:c>
      <x:c r="T144" s="305" t="str">
        <x:v>DESIGNED — NOT RAISED</x:v>
      </x:c>
    </x:row>
    <x:row r="145" ht="50" customHeight="1">
      <x:c r="A145" s="305" t="str">
        <x:v>CAP-LAW090|Reg. 55|AP01|OBS01</x:v>
      </x:c>
      <x:c r="B145" s="305" t="str">
        <x:v>CAP-LAW090|Reg. 55|AP01</x:v>
      </x:c>
      <x:c r="C145" s="305" t="str">
        <x:v>CAP-LAW090|Reg. 55</x:v>
      </x:c>
      <x:c r="D145" s="305" t="str">
        <x:v>CAP-LAW090</x:v>
      </x:c>
      <x:c r="E145" s="305" t="str">
        <x:v>Reg. 55</x:v>
      </x:c>
      <x:c r="F145" s="305" t="str">
        <x:v>Debt covenant, disclosure or servicing failure</x:v>
      </x:c>
      <x:c r="G145" s="305" t="str">
        <x:v>The activation gate is true and the entity cannot evidence complete, accurate, authorised and timely performance of: Review and disclose credit ratings and rating changes.</x:v>
      </x:c>
      <x:c r="H145" s="305" t="str">
        <x:v>Medium-High</x:v>
      </x:c>
      <x:c r="I14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45" s="305" t="str">
        <x:v>Confirmed exception template: Listed entity did not demonstrate complete and timely compliance with CAP-LAW090 Reg. 55 — Review and disclose credit ratings and rating changes. State the population, dates, evidence tested, exact exception and legal/operational impact; do not allege non-compliance until evidence and management response are evaluated.</x:v>
      </x:c>
      <x:c r="K145" s="305" t="str">
        <x:v>Record factual cause, control/design cause, responsible process, duration, affected population and whether the issue is isolated, recurring or systemic.</x:v>
      </x:c>
      <x:c r="L145" s="305" t="str">
        <x:v>Contain the exception, complete any lawful cure/corrective disclosure, repair the control, assign ownership, update the calendar or system rule, and preserve evidence. Remediation must address: Maintain rating calendar and promptly disclose actions.</x:v>
      </x:c>
      <x:c r="M145" s="305" t="str">
        <x:v>Prompt risk-based action date; statutory or investor-impact deadline takes precedence</x:v>
      </x:c>
      <x:c r="N145" s="305" t="str">
        <x:v>CFO, Company Secretary, debenture trustee and exchange/regulator as applicable</x:v>
      </x:c>
      <x:c r="O145" s="305" t="str">
        <x:v>Approved remediation evidence, corrected filing/action where permitted, updated control artefact, complete affected-population validation and management/committee closure approval.</x:v>
      </x:c>
      <x:c r="P145" s="305" t="str">
        <x:v>Reperform the failed step on the corrected item and test subsequent occurrences or the full affected population until sustained operation is demonstrated.</x:v>
      </x:c>
      <x:c r="Q145" s="305" t="str">
        <x:v>https://www.sebi.gov.in/legal/master-circulars/jul-2025/master-circular-for-listing-obligations-and-disclosure-requirements-for-non-convertible-securities-securitized-debt-instruments-and-or-commercial-paper_95230.html</x:v>
      </x:c>
      <x:c r="R145" s="305" t="str">
        <x:f>IF(COUNTIF('P3 Audit Procedures'!$A$5:$A$176,B145)=1,"YES","NO")</x:f>
        <x:v>YES</x:v>
      </x:c>
      <x:c r="S145" s="305" t="str">
        <x:f>IF(COUNTIF($A$5:$A$176,A145)&gt;1,"DUPLICATE","")</x:f>
      </x:c>
      <x:c r="T145" s="305" t="str">
        <x:v>DESIGNED — NOT RAISED</x:v>
      </x:c>
    </x:row>
    <x:row r="146" ht="50" customHeight="1">
      <x:c r="A146" s="305" t="str">
        <x:v>CAP-LAW090|Reg. 56|AP01|OBS01</x:v>
      </x:c>
      <x:c r="B146" s="305" t="str">
        <x:v>CAP-LAW090|Reg. 56|AP01</x:v>
      </x:c>
      <x:c r="C146" s="305" t="str">
        <x:v>CAP-LAW090|Reg. 56</x:v>
      </x:c>
      <x:c r="D146" s="305" t="str">
        <x:v>CAP-LAW090</x:v>
      </x:c>
      <x:c r="E146" s="305" t="str">
        <x:v>Reg. 56</x:v>
      </x:c>
      <x:c r="F146" s="305" t="str">
        <x:v>Debt covenant, disclosure or servicing failure</x:v>
      </x:c>
      <x:c r="G146" s="305" t="str">
        <x:v>The activation gate is true and the entity cannot evidence complete, accurate, authorised and timely performance of: Provide the debenture trustee with prescribed documents, reports and event information.</x:v>
      </x:c>
      <x:c r="H146" s="305" t="str">
        <x:v>Medium</x:v>
      </x:c>
      <x:c r="I14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46" s="305" t="str">
        <x:v>Confirmed exception template: Listed entity did not demonstrate complete and timely compliance with CAP-LAW090 Reg. 56 — Provide the debenture trustee with prescribed documents, reports and event information. State the population, dates, evidence tested, exact exception and legal/operational impact; do not allege non-compliance until evidence and management response are evaluated.</x:v>
      </x:c>
      <x:c r="K146" s="305" t="str">
        <x:v>Record factual cause, control/design cause, responsible process, duration, affected population and whether the issue is isolated, recurring or systemic.</x:v>
      </x:c>
      <x:c r="L146" s="305" t="str">
        <x:v>Contain the exception, complete any lawful cure/corrective disclosure, repair the control, assign ownership, update the calendar or system rule, and preserve evidence. Remediation must address: Maintain a trustee-deliverables register with acknowledgements.</x:v>
      </x:c>
      <x:c r="M146" s="305" t="str">
        <x:v>Prompt risk-based action date; statutory or investor-impact deadline takes precedence</x:v>
      </x:c>
      <x:c r="N146" s="305" t="str">
        <x:v>CFO, Company Secretary, debenture trustee and exchange/regulator as applicable</x:v>
      </x:c>
      <x:c r="O146" s="305" t="str">
        <x:v>Approved remediation evidence, corrected filing/action where permitted, updated control artefact, complete affected-population validation and management/committee closure approval.</x:v>
      </x:c>
      <x:c r="P146" s="305" t="str">
        <x:v>Reperform the failed step on the corrected item and test subsequent occurrences or the full affected population until sustained operation is demonstrated.</x:v>
      </x:c>
      <x:c r="Q146" s="305" t="str">
        <x:v>https://www.sebi.gov.in/legal/master-circulars/jul-2025/master-circular-for-listing-obligations-and-disclosure-requirements-for-non-convertible-securities-securitized-debt-instruments-and-or-commercial-paper_95230.html</x:v>
      </x:c>
      <x:c r="R146" s="305" t="str">
        <x:f>IF(COUNTIF('P3 Audit Procedures'!$A$5:$A$176,B146)=1,"YES","NO")</x:f>
        <x:v>YES</x:v>
      </x:c>
      <x:c r="S146" s="305" t="str">
        <x:f>IF(COUNTIF($A$5:$A$176,A146)&gt;1,"DUPLICATE","")</x:f>
      </x:c>
      <x:c r="T146" s="305" t="str">
        <x:v>DESIGNED — NOT RAISED</x:v>
      </x:c>
    </x:row>
    <x:row r="147" ht="50" customHeight="1">
      <x:c r="A147" s="305" t="str">
        <x:v>CAP-LAW090|Reg. 57|AP01|OBS01</x:v>
      </x:c>
      <x:c r="B147" s="305" t="str">
        <x:v>CAP-LAW090|Reg. 57|AP01</x:v>
      </x:c>
      <x:c r="C147" s="305" t="str">
        <x:v>CAP-LAW090|Reg. 57</x:v>
      </x:c>
      <x:c r="D147" s="305" t="str">
        <x:v>CAP-LAW090</x:v>
      </x:c>
      <x:c r="E147" s="305" t="str">
        <x:v>Reg. 57</x:v>
      </x:c>
      <x:c r="F147" s="305" t="str">
        <x:v>Debt covenant, disclosure or servicing failure</x:v>
      </x:c>
      <x:c r="G147" s="305" t="str">
        <x:v>The activation gate is true and the entity cannot evidence complete, accurate, authorised and timely performance of: Submit the prescribed certificate/information regarding payment of interest, dividend or principal.</x:v>
      </x:c>
      <x:c r="H147" s="305" t="str">
        <x:v>High</x:v>
      </x:c>
      <x:c r="I14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47" s="305" t="str">
        <x:v>Confirmed exception template: Listed entity did not demonstrate complete and timely compliance with CAP-LAW090 Reg. 57 — Submit the prescribed certificate/information regarding payment of interest, dividend or principal. State the population, dates, evidence tested, exact exception and legal/operational impact; do not allege non-compliance until evidence and management response are evaluated.</x:v>
      </x:c>
      <x:c r="K147" s="305" t="str">
        <x:v>Record factual cause, control/design cause, responsible process, duration, affected population and whether the issue is isolated, recurring or systemic.</x:v>
      </x:c>
      <x:c r="L147" s="305" t="str">
        <x:v>Contain the exception, complete any lawful cure/corrective disclosure, repair the control, assign ownership, update the calendar or system rule, and preserve evidence. Remediation must address: Reconcile payment and file the required confirmation.</x:v>
      </x:c>
      <x:c r="M147" s="305" t="str">
        <x:v>Immediate containment; statutory/corrective deadline controls; management-approved remediation date</x:v>
      </x:c>
      <x:c r="N147" s="305" t="str">
        <x:v>CFO, Company Secretary, debenture trustee and exchange/regulator as applicable</x:v>
      </x:c>
      <x:c r="O147" s="305" t="str">
        <x:v>Approved remediation evidence, corrected filing/action where permitted, updated control artefact, complete affected-population validation and management/committee closure approval.</x:v>
      </x:c>
      <x:c r="P147" s="305" t="str">
        <x:v>Reperform the failed step on the corrected item and test subsequent occurrences or the full affected population until sustained operation is demonstrated.</x:v>
      </x:c>
      <x:c r="Q147" s="305" t="str">
        <x:v>https://www.sebi.gov.in/legal/master-circulars/jul-2025/master-circular-for-listing-obligations-and-disclosure-requirements-for-non-convertible-securities-securitized-debt-instruments-and-or-commercial-paper_95230.html</x:v>
      </x:c>
      <x:c r="R147" s="305" t="str">
        <x:f>IF(COUNTIF('P3 Audit Procedures'!$A$5:$A$176,B147)=1,"YES","NO")</x:f>
        <x:v>YES</x:v>
      </x:c>
      <x:c r="S147" s="305" t="str">
        <x:f>IF(COUNTIF($A$5:$A$176,A147)&gt;1,"DUPLICATE","")</x:f>
      </x:c>
      <x:c r="T147" s="305" t="str">
        <x:v>DESIGNED — NOT RAISED</x:v>
      </x:c>
    </x:row>
    <x:row r="148" ht="50" customHeight="1">
      <x:c r="A148" s="305" t="str">
        <x:v>CAP-LAW090|Reg. 58|AP01|OBS01</x:v>
      </x:c>
      <x:c r="B148" s="305" t="str">
        <x:v>CAP-LAW090|Reg. 58|AP01</x:v>
      </x:c>
      <x:c r="C148" s="305" t="str">
        <x:v>CAP-LAW090|Reg. 58</x:v>
      </x:c>
      <x:c r="D148" s="305" t="str">
        <x:v>CAP-LAW090</x:v>
      </x:c>
      <x:c r="E148" s="305" t="str">
        <x:v>Reg. 58</x:v>
      </x:c>
      <x:c r="F148" s="305" t="str">
        <x:v>Debt covenant, disclosure or servicing failure</x:v>
      </x:c>
      <x:c r="G148" s="305" t="str">
        <x:v>The activation gate is true and the entity cannot evidence complete, accurate, authorised and timely performance of: Provide prescribed documents and information to holders of listed non-convertible securities.</x:v>
      </x:c>
      <x:c r="H148" s="305" t="str">
        <x:v>Medium</x:v>
      </x:c>
      <x:c r="I14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48" s="305" t="str">
        <x:v>Confirmed exception template: Listed entity did not demonstrate complete and timely compliance with CAP-LAW090 Reg. 58 — Provide prescribed documents and information to holders of listed non-convertible securities. State the population, dates, evidence tested, exact exception and legal/operational impact; do not allege non-compliance until evidence and management response are evaluated.</x:v>
      </x:c>
      <x:c r="K148" s="305" t="str">
        <x:v>Record factual cause, control/design cause, responsible process, duration, affected population and whether the issue is isolated, recurring or systemic.</x:v>
      </x:c>
      <x:c r="L148" s="305" t="str">
        <x:v>Contain the exception, complete any lawful cure/corrective disclosure, repair the control, assign ownership, update the calendar or system rule, and preserve evidence. Remediation must address: Respond and retain delivery evidence.</x:v>
      </x:c>
      <x:c r="M148" s="305" t="str">
        <x:v>Prompt risk-based action date; statutory or investor-impact deadline takes precedence</x:v>
      </x:c>
      <x:c r="N148" s="305" t="str">
        <x:v>CFO, Company Secretary, debenture trustee and exchange/regulator as applicable</x:v>
      </x:c>
      <x:c r="O148" s="305" t="str">
        <x:v>Approved remediation evidence, corrected filing/action where permitted, updated control artefact, complete affected-population validation and management/committee closure approval.</x:v>
      </x:c>
      <x:c r="P148" s="305" t="str">
        <x:v>Reperform the failed step on the corrected item and test subsequent occurrences or the full affected population until sustained operation is demonstrated.</x:v>
      </x:c>
      <x:c r="Q148" s="305" t="str">
        <x:v>https://www.sebi.gov.in/legal/master-circulars/jul-2025/master-circular-for-listing-obligations-and-disclosure-requirements-for-non-convertible-securities-securitized-debt-instruments-and-or-commercial-paper_95230.html</x:v>
      </x:c>
      <x:c r="R148" s="305" t="str">
        <x:f>IF(COUNTIF('P3 Audit Procedures'!$A$5:$A$176,B148)=1,"YES","NO")</x:f>
        <x:v>YES</x:v>
      </x:c>
      <x:c r="S148" s="305" t="str">
        <x:f>IF(COUNTIF($A$5:$A$176,A148)&gt;1,"DUPLICATE","")</x:f>
      </x:c>
      <x:c r="T148" s="305" t="str">
        <x:v>DESIGNED — NOT RAISED</x:v>
      </x:c>
    </x:row>
    <x:row r="149" ht="50" customHeight="1">
      <x:c r="A149" s="305" t="str">
        <x:v>CAP-LAW090|Reg. 59|AP01|OBS01</x:v>
      </x:c>
      <x:c r="B149" s="305" t="str">
        <x:v>CAP-LAW090|Reg. 59|AP01</x:v>
      </x:c>
      <x:c r="C149" s="305" t="str">
        <x:v>CAP-LAW090|Reg. 59</x:v>
      </x:c>
      <x:c r="D149" s="305" t="str">
        <x:v>CAP-LAW090</x:v>
      </x:c>
      <x:c r="E149" s="305" t="str">
        <x:v>Reg. 59</x:v>
      </x:c>
      <x:c r="F149" s="305" t="str">
        <x:v>Debt covenant, disclosure or servicing failure</x:v>
      </x:c>
      <x:c r="G149" s="305" t="str">
        <x:v>The activation gate is true and the entity cannot evidence complete, accurate, authorised and timely performance of: Obtain consent/approvals and complete disclosures before material structural modification of listed debt terms.</x:v>
      </x:c>
      <x:c r="H149" s="305" t="str">
        <x:v>Medium-High</x:v>
      </x:c>
      <x:c r="I14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49" s="305" t="str">
        <x:v>Confirmed exception template: Listed entity did not demonstrate complete and timely compliance with CAP-LAW090 Reg. 59 — Obtain consent/approvals and complete disclosures before material structural modification of listed debt terms. State the population, dates, evidence tested, exact exception and legal/operational impact; do not allege non-compliance until evidence and management response are evaluated.</x:v>
      </x:c>
      <x:c r="K149" s="305" t="str">
        <x:v>Record factual cause, control/design cause, responsible process, duration, affected population and whether the issue is isolated, recurring or systemic.</x:v>
      </x:c>
      <x:c r="L149" s="305" t="str">
        <x:v>Contain the exception, complete any lawful cure/corrective disclosure, repair the control, assign ownership, update the calendar or system rule, and preserve evidence. Remediation must address: Run approval and disclosure checklist before effecting change.</x:v>
      </x:c>
      <x:c r="M149" s="305" t="str">
        <x:v>Prompt risk-based action date; statutory or investor-impact deadline takes precedence</x:v>
      </x:c>
      <x:c r="N149" s="305" t="str">
        <x:v>CFO, Company Secretary, debenture trustee and exchange/regulator as applicable</x:v>
      </x:c>
      <x:c r="O149" s="305" t="str">
        <x:v>Approved remediation evidence, corrected filing/action where permitted, updated control artefact, complete affected-population validation and management/committee closure approval.</x:v>
      </x:c>
      <x:c r="P149" s="305" t="str">
        <x:v>Reperform the failed step on the corrected item and test subsequent occurrences or the full affected population until sustained operation is demonstrated.</x:v>
      </x:c>
      <x:c r="Q149" s="305" t="str">
        <x:v>https://www.sebi.gov.in/legal/master-circulars/jul-2025/master-circular-for-listing-obligations-and-disclosure-requirements-for-non-convertible-securities-securitized-debt-instruments-and-or-commercial-paper_95230.html</x:v>
      </x:c>
      <x:c r="R149" s="305" t="str">
        <x:f>IF(COUNTIF('P3 Audit Procedures'!$A$5:$A$176,B149)=1,"YES","NO")</x:f>
        <x:v>YES</x:v>
      </x:c>
      <x:c r="S149" s="305" t="str">
        <x:f>IF(COUNTIF($A$5:$A$176,A149)&gt;1,"DUPLICATE","")</x:f>
      </x:c>
      <x:c r="T149" s="305" t="str">
        <x:v>DESIGNED — NOT RAISED</x:v>
      </x:c>
    </x:row>
    <x:row r="150" ht="50" customHeight="1">
      <x:c r="A150" s="305" t="str">
        <x:v>CAP-LAW090|Reg. 60|AP01|OBS01</x:v>
      </x:c>
      <x:c r="B150" s="305" t="str">
        <x:v>CAP-LAW090|Reg. 60|AP01</x:v>
      </x:c>
      <x:c r="C150" s="305" t="str">
        <x:v>CAP-LAW090|Reg. 60</x:v>
      </x:c>
      <x:c r="D150" s="305" t="str">
        <x:v>CAP-LAW090</x:v>
      </x:c>
      <x:c r="E150" s="305" t="str">
        <x:v>Reg. 60</x:v>
      </x:c>
      <x:c r="F150" s="305" t="str">
        <x:v>Debt covenant, disclosure or servicing failure</x:v>
      </x:c>
      <x:c r="G150" s="305" t="str">
        <x:v>The activation gate is true and the entity cannot evidence complete, accurate, authorised and timely performance of: Fix and intimate record dates for debt payments/actions.</x:v>
      </x:c>
      <x:c r="H150" s="305" t="str">
        <x:v>High</x:v>
      </x:c>
      <x:c r="I15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50" s="305" t="str">
        <x:v>Confirmed exception template: Listed entity did not demonstrate complete and timely compliance with CAP-LAW090 Reg. 60 — Fix and intimate record dates for debt payments/actions. State the population, dates, evidence tested, exact exception and legal/operational impact; do not allege non-compliance until evidence and management response are evaluated.</x:v>
      </x:c>
      <x:c r="K150" s="305" t="str">
        <x:v>Record factual cause, control/design cause, responsible process, duration, affected population and whether the issue is isolated, recurring or systemic.</x:v>
      </x:c>
      <x:c r="L150" s="305" t="str">
        <x:v>Contain the exception, complete any lawful cure/corrective disclosure, repair the control, assign ownership, update the calendar or system rule, and preserve evidence. Remediation must address: Approve and notify record date, then reconcile holder data.</x:v>
      </x:c>
      <x:c r="M150" s="305" t="str">
        <x:v>Immediate containment; statutory/corrective deadline controls; management-approved remediation date</x:v>
      </x:c>
      <x:c r="N150" s="305" t="str">
        <x:v>CFO, Company Secretary, debenture trustee and exchange/regulator as applicable</x:v>
      </x:c>
      <x:c r="O150" s="305" t="str">
        <x:v>Approved remediation evidence, corrected filing/action where permitted, updated control artefact, complete affected-population validation and management/committee closure approval.</x:v>
      </x:c>
      <x:c r="P150" s="305" t="str">
        <x:v>Reperform the failed step on the corrected item and test subsequent occurrences or the full affected population until sustained operation is demonstrated.</x:v>
      </x:c>
      <x:c r="Q150" s="305" t="str">
        <x:v>https://www.sebi.gov.in/legal/master-circulars/jul-2025/master-circular-for-listing-obligations-and-disclosure-requirements-for-non-convertible-securities-securitized-debt-instruments-and-or-commercial-paper_95230.html</x:v>
      </x:c>
      <x:c r="R150" s="305" t="str">
        <x:f>IF(COUNTIF('P3 Audit Procedures'!$A$5:$A$176,B150)=1,"YES","NO")</x:f>
        <x:v>YES</x:v>
      </x:c>
      <x:c r="S150" s="305" t="str">
        <x:f>IF(COUNTIF($A$5:$A$176,A150)&gt;1,"DUPLICATE","")</x:f>
      </x:c>
      <x:c r="T150" s="305" t="str">
        <x:v>DESIGNED — NOT RAISED</x:v>
      </x:c>
    </x:row>
    <x:row r="151" ht="50" customHeight="1">
      <x:c r="A151" s="305" t="str">
        <x:v>CAP-LAW090|Reg. 61B / unclaimed amounts|AP01|OBS01</x:v>
      </x:c>
      <x:c r="B151" s="305" t="str">
        <x:v>CAP-LAW090|Reg. 61B / unclaimed amounts|AP01</x:v>
      </x:c>
      <x:c r="C151" s="305" t="str">
        <x:v>CAP-LAW090|Reg. 61B / unclaimed amounts</x:v>
      </x:c>
      <x:c r="D151" s="305" t="str">
        <x:v>CAP-LAW090</x:v>
      </x:c>
      <x:c r="E151" s="305" t="str">
        <x:v>Reg. 61B / unclaimed amounts</x:v>
      </x:c>
      <x:c r="F151" s="305" t="str">
        <x:v>Investor-service process or SLA failure</x:v>
      </x:c>
      <x:c r="G151" s="305" t="str">
        <x:v>The activation gate is true and the entity cannot evidence complete, accurate, authorised and timely performance of: Transfer and administer unclaimed interest, dividend or redemption amounts through the prescribed framework.</x:v>
      </x:c>
      <x:c r="H151" s="305" t="str">
        <x:v>Medium</x:v>
      </x:c>
      <x:c r="I15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51" s="305" t="str">
        <x:v>Confirmed exception template: Listed entity did not demonstrate complete and timely compliance with CAP-LAW090 Reg. 61B / unclaimed amounts — Transfer and administer unclaimed interest, dividend or redemption amounts through the prescribed framework. State the population, dates, evidence tested, exact exception and legal/operational impact; do not allege non-compliance until evidence and management response are evaluated.</x:v>
      </x:c>
      <x:c r="K151" s="305" t="str">
        <x:v>Record factual cause, control/design cause, responsible process, duration, affected population and whether the issue is isolated, recurring or systemic.</x:v>
      </x:c>
      <x:c r="L151" s="305" t="str">
        <x:v>Contain the exception, complete any lawful cure/corrective disclosure, repair the control, assign ownership, update the calendar or system rule, and preserve evidence. Remediation must address: Reconcile unclaimed balances, transfer on time and operate claims.</x:v>
      </x:c>
      <x:c r="M151" s="305" t="str">
        <x:v>Prompt risk-based action date; statutory or investor-impact deadline takes precedence</x:v>
      </x:c>
      <x:c r="N151" s="305" t="str">
        <x:v>Process owner and Company Secretary/Compliance Officer; escalate to Board/committee or regulator when the governing rule requires</x:v>
      </x:c>
      <x:c r="O151" s="305" t="str">
        <x:v>Approved remediation evidence, corrected filing/action where permitted, updated control artefact, complete affected-population validation and management/committee closure approval.</x:v>
      </x:c>
      <x:c r="P151" s="305" t="str">
        <x:v>Reperform the failed step on the corrected item and test subsequent occurrences or the full affected population until sustained operation is demonstrated.</x:v>
      </x:c>
      <x:c r="Q151" s="305" t="str">
        <x:v>https://www.sebi.gov.in/legal/master-circulars/jul-2025/master-circular-for-listing-obligations-and-disclosure-requirements-for-non-convertible-securities-securitized-debt-instruments-and-or-commercial-paper_95230.html</x:v>
      </x:c>
      <x:c r="R151" s="305" t="str">
        <x:f>IF(COUNTIF('P3 Audit Procedures'!$A$5:$A$176,B151)=1,"YES","NO")</x:f>
        <x:v>YES</x:v>
      </x:c>
      <x:c r="S151" s="305" t="str">
        <x:f>IF(COUNTIF($A$5:$A$176,A151)&gt;1,"DUPLICATE","")</x:f>
      </x:c>
      <x:c r="T151" s="305" t="str">
        <x:v>DESIGNED — NOT RAISED</x:v>
      </x:c>
    </x:row>
    <x:row r="152" ht="50" customHeight="1">
      <x:c r="A152" s="305" t="str">
        <x:v>CAP-LAW090|Reg. 62|AP01|OBS01</x:v>
      </x:c>
      <x:c r="B152" s="305" t="str">
        <x:v>CAP-LAW090|Reg. 62|AP01</x:v>
      </x:c>
      <x:c r="C152" s="305" t="str">
        <x:v>CAP-LAW090|Reg. 62</x:v>
      </x:c>
      <x:c r="D152" s="305" t="str">
        <x:v>CAP-LAW090</x:v>
      </x:c>
      <x:c r="E152" s="305" t="str">
        <x:v>Reg. 62</x:v>
      </x:c>
      <x:c r="F152" s="305" t="str">
        <x:v>Debt covenant, disclosure or servicing failure</x:v>
      </x:c>
      <x:c r="G152" s="305" t="str">
        <x:v>The activation gate is true and the entity cannot evidence complete, accurate, authorised and timely performance of: Maintain the debt-listed entity website disclosures required by LODR.</x:v>
      </x:c>
      <x:c r="H152" s="305" t="str">
        <x:v>Medium-High</x:v>
      </x:c>
      <x:c r="I15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52" s="305" t="str">
        <x:v>Confirmed exception template: Listed entity did not demonstrate complete and timely compliance with CAP-LAW090 Reg. 62 — Maintain the debt-listed entity website disclosures required by LODR. State the population, dates, evidence tested, exact exception and legal/operational impact; do not allege non-compliance until evidence and management response are evaluated.</x:v>
      </x:c>
      <x:c r="K152" s="305" t="str">
        <x:v>Record factual cause, control/design cause, responsible process, duration, affected population and whether the issue is isolated, recurring or systemic.</x:v>
      </x:c>
      <x:c r="L152" s="305" t="str">
        <x:v>Contain the exception, complete any lawful cure/corrective disclosure, repair the control, assign ownership, update the calendar or system rule, and preserve evidence. Remediation must address: Maintain a debt-disclosure website register and archive.</x:v>
      </x:c>
      <x:c r="M152" s="305" t="str">
        <x:v>Prompt risk-based action date; statutory or investor-impact deadline takes precedence</x:v>
      </x:c>
      <x:c r="N152" s="305" t="str">
        <x:v>CFO, Company Secretary, debenture trustee and exchange/regulator as applicable</x:v>
      </x:c>
      <x:c r="O152" s="305" t="str">
        <x:v>Approved remediation evidence, corrected filing/action where permitted, updated control artefact, complete affected-population validation and management/committee closure approval.</x:v>
      </x:c>
      <x:c r="P152" s="305" t="str">
        <x:v>Reperform the failed step on the corrected item and test subsequent occurrences or the full affected population until sustained operation is demonstrated.</x:v>
      </x:c>
      <x:c r="Q152" s="305" t="str">
        <x:v>https://www.sebi.gov.in/legal/master-circulars/jul-2025/master-circular-for-listing-obligations-and-disclosure-requirements-for-non-convertible-securities-securitized-debt-instruments-and-or-commercial-paper_95230.html</x:v>
      </x:c>
      <x:c r="R152" s="305" t="str">
        <x:f>IF(COUNTIF('P3 Audit Procedures'!$A$5:$A$176,B152)=1,"YES","NO")</x:f>
        <x:v>YES</x:v>
      </x:c>
      <x:c r="S152" s="305" t="str">
        <x:f>IF(COUNTIF($A$5:$A$176,A152)&gt;1,"DUPLICATE","")</x:f>
      </x:c>
      <x:c r="T152" s="305" t="str">
        <x:v>DESIGNED — NOT RAISED</x:v>
      </x:c>
    </x:row>
    <x:row r="153" ht="50" customHeight="1">
      <x:c r="A153" s="305" t="str">
        <x:v>CAP-LAW090|HVDLE corporate-governance chapter|AP01|OBS01</x:v>
      </x:c>
      <x:c r="B153" s="305" t="str">
        <x:v>CAP-LAW090|HVDLE corporate-governance chapter|AP01</x:v>
      </x:c>
      <x:c r="C153" s="305" t="str">
        <x:v>CAP-LAW090|HVDLE corporate-governance chapter</x:v>
      </x:c>
      <x:c r="D153" s="305" t="str">
        <x:v>CAP-LAW090</x:v>
      </x:c>
      <x:c r="E153" s="305" t="str">
        <x:v>HVDLE corporate-governance chapter</x:v>
      </x:c>
      <x:c r="F153" s="305" t="str">
        <x:v>Debt covenant, disclosure or servicing failure</x:v>
      </x:c>
      <x:c r="G153" s="305" t="str">
        <x:v>The activation gate is true and the entity cannot evidence complete, accurate, authorised and timely performance of: Apply the specified corporate-governance provisions when the high-value debt listed-entity test is met.</x:v>
      </x:c>
      <x:c r="H153" s="305" t="str">
        <x:v>Medium</x:v>
      </x:c>
      <x:c r="I15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53" s="305" t="str">
        <x:v>Confirmed exception template: Listed entity did not demonstrate complete and timely compliance with CAP-LAW090 HVDLE corporate-governance chapter — Apply the specified corporate-governance provisions when the high-value debt listed-entity test is met. State the population, dates, evidence tested, exact exception and legal/operational impact; do not allege non-compliance until evidence and management response are evaluated.</x:v>
      </x:c>
      <x:c r="K153" s="305" t="str">
        <x:v>Record factual cause, control/design cause, responsible process, duration, affected population and whether the issue is isolated, recurring or systemic.</x:v>
      </x:c>
      <x:c r="L153" s="305" t="str">
        <x:v>Contain the exception, complete any lawful cure/corrective disclosure, repair the control, assign ownership, update the calendar or system rule, and preserve evidence. Remediation must address: Document threshold and map each incorporated governance provision.</x:v>
      </x:c>
      <x:c r="M153" s="305" t="str">
        <x:v>Prompt risk-based action date; statutory or investor-impact deadline takes precedence</x:v>
      </x:c>
      <x:c r="N153" s="305" t="str">
        <x:v>CFO, Company Secretary, debenture trustee and exchange/regulator as applicable</x:v>
      </x:c>
      <x:c r="O153" s="305" t="str">
        <x:v>Approved remediation evidence, corrected filing/action where permitted, updated control artefact, complete affected-population validation and management/committee closure approval.</x:v>
      </x:c>
      <x:c r="P153" s="305" t="str">
        <x:v>Reperform the failed step on the corrected item and test subsequent occurrences or the full affected population until sustained operation is demonstrated.</x:v>
      </x:c>
      <x:c r="Q153" s="305" t="str">
        <x:v>https://www.sebi.gov.in/legal/master-circulars/jul-2025/master-circular-for-listing-obligations-and-disclosure-requirements-for-non-convertible-securities-securitized-debt-instruments-and-or-commercial-paper_95230.html</x:v>
      </x:c>
      <x:c r="R153" s="305" t="str">
        <x:f>IF(COUNTIF('P3 Audit Procedures'!$A$5:$A$176,B153)=1,"YES","NO")</x:f>
        <x:v>YES</x:v>
      </x:c>
      <x:c r="S153" s="305" t="str">
        <x:f>IF(COUNTIF($A$5:$A$176,A153)&gt;1,"DUPLICATE","")</x:f>
      </x:c>
      <x:c r="T153" s="305" t="str">
        <x:v>DESIGNED — NOT RAISED</x:v>
      </x:c>
    </x:row>
    <x:row r="154" ht="50" customHeight="1">
      <x:c r="A154" s="305" t="str">
        <x:v>CAP-LAW064|Issue/listing provisions|AP01|OBS01</x:v>
      </x:c>
      <x:c r="B154" s="305" t="str">
        <x:v>CAP-LAW064|Issue/listing provisions|AP01</x:v>
      </x:c>
      <x:c r="C154" s="305" t="str">
        <x:v>CAP-LAW064|Issue/listing provisions</x:v>
      </x:c>
      <x:c r="D154" s="305" t="str">
        <x:v>CAP-LAW064</x:v>
      </x:c>
      <x:c r="E154" s="305" t="str">
        <x:v>Issue/listing provisions</x:v>
      </x:c>
      <x:c r="F154" s="305" t="str">
        <x:v>Debt covenant, disclosure or servicing failure</x:v>
      </x:c>
      <x:c r="G154" s="305" t="str">
        <x:v>The activation gate is true and the entity cannot evidence complete, accurate, authorised and timely performance of: Comply with issue, trust, offer-document, rating, listing and ongoing requirements for SDIs or security receipts when the entity acts in that capacity.</x:v>
      </x:c>
      <x:c r="H154" s="305" t="str">
        <x:v>Medium</x:v>
      </x:c>
      <x:c r="I15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54" s="305" t="str">
        <x:v>Confirmed exception template: Special purpose distinct entity / issuer / trustee as specified did not demonstrate complete and timely compliance with CAP-LAW064 Issue/listing provisions — Comply with issue, trust, offer-document, rating, listing and ongoing requirements for SDIs or security receipts when the entity acts in that capacity. State the population, dates, evidence tested, exact exception and legal/operational impact; do not allege non-compliance until evidence and management response are evaluated.</x:v>
      </x:c>
      <x:c r="K154" s="305" t="str">
        <x:v>Record factual cause, control/design cause, responsible process, duration, affected population and whether the issue is isolated, recurring or systemic.</x:v>
      </x:c>
      <x:c r="L154" s="305" t="str">
        <x:v>Contain the exception, complete any lawful cure/corrective disclosure, repair the control, assign ownership, update the calendar or system rule, and preserve evidence. Remediation must address: Create an instrument-specific checklist with explicit duty-holder assignment.</x:v>
      </x:c>
      <x:c r="M154" s="305" t="str">
        <x:v>Prompt risk-based action date; statutory or investor-impact deadline takes precedence</x:v>
      </x:c>
      <x:c r="N154" s="305" t="str">
        <x:v>CFO, Company Secretary, debenture trustee and exchange/regulator as applicable</x:v>
      </x:c>
      <x:c r="O154" s="305" t="str">
        <x:v>Approved remediation evidence, corrected filing/action where permitted, updated control artefact, complete affected-population validation and management/committee closure approval.</x:v>
      </x:c>
      <x:c r="P154" s="305" t="str">
        <x:v>Reperform the failed step on the corrected item and test subsequent occurrences or the full affected population until sustained operation is demonstrated.</x:v>
      </x:c>
      <x:c r="Q154" s="305" t="str">
        <x:v>https://www.sebi.gov.in/legal/regulations/jul-2026/securities-and-exchange-board-of-india-issue-and-listing-of-securitised-debt-instruments-and-security-receipts-regulations-2008-last-amended-on-july-06-2026-_102674.html</x:v>
      </x:c>
      <x:c r="R154" s="305" t="str">
        <x:f>IF(COUNTIF('P3 Audit Procedures'!$A$5:$A$176,B154)=1,"YES","NO")</x:f>
        <x:v>YES</x:v>
      </x:c>
      <x:c r="S154" s="305" t="str">
        <x:f>IF(COUNTIF($A$5:$A$176,A154)&gt;1,"DUPLICATE","")</x:f>
      </x:c>
      <x:c r="T154" s="305" t="str">
        <x:v>DESIGNED — NOT RAISED</x:v>
      </x:c>
    </x:row>
    <x:row r="155" ht="50" customHeight="1">
      <x:c r="A155" s="305" t="str">
        <x:v>CAP-LAW248|Reg. 11B / Circular para 2|AP01|OBS01</x:v>
      </x:c>
      <x:c r="B155" s="305" t="str">
        <x:v>CAP-LAW248|Reg. 11B / Circular para 2|AP01</x:v>
      </x:c>
      <x:c r="C155" s="305" t="str">
        <x:v>CAP-LAW248|Reg. 11B / Circular para 2</x:v>
      </x:c>
      <x:c r="D155" s="305" t="str">
        <x:v>CAP-LAW248</x:v>
      </x:c>
      <x:c r="E155" s="305" t="str">
        <x:v>Reg. 11B / Circular para 2</x:v>
      </x:c>
      <x:c r="F155" s="305" t="str">
        <x:v>Debt covenant, disclosure or servicing failure</x:v>
      </x:c>
      <x:c r="G155" s="305" t="str">
        <x:v>The activation gate is true and the entity cannot evidence complete, accurate, authorised and timely performance of: Submit the prescribed SDI pool disclosures to SEBI and the listing exchange on a half-yearly basis.</x:v>
      </x:c>
      <x:c r="H155" s="305" t="str">
        <x:v>Medium-High</x:v>
      </x:c>
      <x:c r="I15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55" s="305" t="str">
        <x:v>Confirmed exception template: Trustee of special purpose distinct entity did not demonstrate complete and timely compliance with CAP-LAW248 Reg. 11B / Circular para 2 — Submit the prescribed SDI pool disclosures to SEBI and the listing exchange on a half-yearly basis. State the population, dates, evidence tested, exact exception and legal/operational impact; do not allege non-compliance until evidence and management response are evaluated.</x:v>
      </x:c>
      <x:c r="K155" s="305" t="str">
        <x:v>Record factual cause, control/design cause, responsible process, duration, affected population and whether the issue is isolated, recurring or systemic.</x:v>
      </x:c>
      <x:c r="L155" s="305" t="str">
        <x:v>Contain the exception, complete any lawful cure/corrective disclosure, repair the control, assign ownership, update the calendar or system rule, and preserve evidence. Remediation must address: Compile, validate and submit the applicable annexure.</x:v>
      </x:c>
      <x:c r="M155" s="305" t="str">
        <x:v>Prompt risk-based action date; statutory or investor-impact deadline takes precedence</x:v>
      </x:c>
      <x:c r="N155" s="305" t="str">
        <x:v>CFO, Company Secretary, debenture trustee and exchange/regulator as applicable</x:v>
      </x:c>
      <x:c r="O155" s="305" t="str">
        <x:v>Approved remediation evidence, corrected filing/action where permitted, updated control artefact, complete affected-population validation and management/committee closure approval.</x:v>
      </x:c>
      <x:c r="P155" s="305" t="str">
        <x:v>Reperform the failed step on the corrected item and test subsequent occurrences or the full affected population until sustained operation is demonstrated.</x:v>
      </x:c>
      <x:c r="Q155" s="305" t="str">
        <x:v>https://www.sebi.gov.in/legal/circulars/dec-2025/mandating-periodic-disclosure-requirements-securitised-debt-instruments-sdis-_98409.html</x:v>
      </x:c>
      <x:c r="R155" s="305" t="str">
        <x:f>IF(COUNTIF('P3 Audit Procedures'!$A$5:$A$176,B155)=1,"YES","NO")</x:f>
        <x:v>YES</x:v>
      </x:c>
      <x:c r="S155" s="305" t="str">
        <x:f>IF(COUNTIF($A$5:$A$176,A155)&gt;1,"DUPLICATE","")</x:f>
      </x:c>
      <x:c r="T155" s="305" t="str">
        <x:v>DESIGNED — NOT RAISED</x:v>
      </x:c>
    </x:row>
    <x:row r="156" ht="50" customHeight="1">
      <x:c r="A156" s="305" t="str">
        <x:v>P1-GAP003|Paras 2-4|AP01|OBS01</x:v>
      </x:c>
      <x:c r="B156" s="305" t="str">
        <x:v>P1-GAP003|Paras 2-4|AP01</x:v>
      </x:c>
      <x:c r="C156" s="305" t="str">
        <x:v>P1-GAP003|Paras 2-4</x:v>
      </x:c>
      <x:c r="D156" s="305" t="str">
        <x:v>P1-GAP003</x:v>
      </x:c>
      <x:c r="E156" s="305" t="str">
        <x:v>Paras 2-4</x:v>
      </x:c>
      <x:c r="F156" s="305" t="str">
        <x:v>Investor-service process or SLA failure</x:v>
      </x:c>
      <x:c r="G156" s="305" t="str">
        <x:v>The activation gate is true and the entity cannot evidence complete, accurate, authorised and timely performance of: Accept and process eligible pre-2019 physical-security transfer requests during the special window.</x:v>
      </x:c>
      <x:c r="H156" s="305" t="str">
        <x:v>Medium</x:v>
      </x:c>
      <x:c r="I15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56" s="305" t="str">
        <x:v>Confirmed exception template: Listed company / RTA did not demonstrate complete and timely compliance with P1-GAP003 Paras 2-4 — Accept and process eligible pre-2019 physical-security transfer requests during the special window. State the population, dates, evidence tested, exact exception and legal/operational impact; do not allege non-compliance until evidence and management response are evaluated.</x:v>
      </x:c>
      <x:c r="K156" s="305" t="str">
        <x:v>Record factual cause, control/design cause, responsible process, duration, affected population and whether the issue is isolated, recurring or systemic.</x:v>
      </x:c>
      <x:c r="L156" s="305" t="str">
        <x:v>Contain the exception, complete any lawful cure/corrective disclosure, repair the control, assign ownership, update the calendar or system rule, and preserve evidence. Remediation must address: Validate execution date/history and register the request.</x:v>
      </x:c>
      <x:c r="M156" s="305" t="str">
        <x:v>Prompt risk-based action date; statutory or investor-impact deadline takes precedence</x:v>
      </x:c>
      <x:c r="N156" s="305" t="str">
        <x:v>Process owner and Company Secretary/Compliance Officer; escalate to Board/committee or regulator when the governing rule requires</x:v>
      </x:c>
      <x:c r="O156" s="305" t="str">
        <x:v>Approved remediation evidence, corrected filing/action where permitted, updated control artefact, complete affected-population validation and management/committee closure approval.</x:v>
      </x:c>
      <x:c r="P156" s="305" t="str">
        <x:v>Reperform the failed step on the corrected item and test subsequent occurrences or the full affected population until sustained operation is demonstrated.</x:v>
      </x:c>
      <x:c r="Q156" s="305" t="str">
        <x:v>https://www.sebi.gov.in/legal/circulars/jan-2026/ease-of-doing-investment-special-window-for-transfer-and-dematerialisation-of-physical-securities_99411.html</x:v>
      </x:c>
      <x:c r="R156" s="305" t="str">
        <x:f>IF(COUNTIF('P3 Audit Procedures'!$A$5:$A$176,B156)=1,"YES","NO")</x:f>
        <x:v>YES</x:v>
      </x:c>
      <x:c r="S156" s="305" t="str">
        <x:f>IF(COUNTIF($A$5:$A$176,A156)&gt;1,"DUPLICATE","")</x:f>
      </x:c>
      <x:c r="T156" s="305" t="str">
        <x:v>DESIGNED — NOT RAISED</x:v>
      </x:c>
    </x:row>
    <x:row r="157" ht="50" customHeight="1">
      <x:c r="A157" s="305" t="str">
        <x:v>P1-GAP003|Demat and lock-in conditions|AP01|OBS01</x:v>
      </x:c>
      <x:c r="B157" s="305" t="str">
        <x:v>P1-GAP003|Demat and lock-in conditions|AP01</x:v>
      </x:c>
      <x:c r="C157" s="305" t="str">
        <x:v>P1-GAP003|Demat and lock-in conditions</x:v>
      </x:c>
      <x:c r="D157" s="305" t="str">
        <x:v>P1-GAP003</x:v>
      </x:c>
      <x:c r="E157" s="305" t="str">
        <x:v>Demat and lock-in conditions</x:v>
      </x:c>
      <x:c r="F157" s="305" t="str">
        <x:v>Investor-service process or SLA failure</x:v>
      </x:c>
      <x:c r="G157" s="305" t="str">
        <x:v>The activation gate is true and the entity cannot evidence complete, accurate, authorised and timely performance of: Ensure eligible transferred securities are dematerialised and subject to the prescribed one-year lock-in.</x:v>
      </x:c>
      <x:c r="H157" s="305" t="str">
        <x:v>Medium</x:v>
      </x:c>
      <x:c r="I15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57" s="305" t="str">
        <x:v>Confirmed exception template: Listed company / RTA did not demonstrate complete and timely compliance with P1-GAP003 Demat and lock-in conditions — Ensure eligible transferred securities are dematerialised and subject to the prescribed one-year lock-in. State the population, dates, evidence tested, exact exception and legal/operational impact; do not allege non-compliance until evidence and management response are evaluated.</x:v>
      </x:c>
      <x:c r="K157" s="305" t="str">
        <x:v>Record factual cause, control/design cause, responsible process, duration, affected population and whether the issue is isolated, recurring or systemic.</x:v>
      </x:c>
      <x:c r="L157" s="305" t="str">
        <x:v>Contain the exception, complete any lawful cure/corrective disclosure, repair the control, assign ownership, update the calendar or system rule, and preserve evidence. Remediation must address: Coordinate demat credit and record lock-in start/end.</x:v>
      </x:c>
      <x:c r="M157" s="305" t="str">
        <x:v>Prompt risk-based action date; statutory or investor-impact deadline takes precedence</x:v>
      </x:c>
      <x:c r="N157" s="305" t="str">
        <x:v>Process owner and Company Secretary/Compliance Officer; escalate to Board/committee or regulator when the governing rule requires</x:v>
      </x:c>
      <x:c r="O157" s="305" t="str">
        <x:v>Approved remediation evidence, corrected filing/action where permitted, updated control artefact, complete affected-population validation and management/committee closure approval.</x:v>
      </x:c>
      <x:c r="P157" s="305" t="str">
        <x:v>Reperform the failed step on the corrected item and test subsequent occurrences or the full affected population until sustained operation is demonstrated.</x:v>
      </x:c>
      <x:c r="Q157" s="305" t="str">
        <x:v>https://www.sebi.gov.in/legal/circulars/jan-2026/ease-of-doing-investment-special-window-for-transfer-and-dematerialisation-of-physical-securities_99411.html</x:v>
      </x:c>
      <x:c r="R157" s="305" t="str">
        <x:f>IF(COUNTIF('P3 Audit Procedures'!$A$5:$A$176,B157)=1,"YES","NO")</x:f>
        <x:v>YES</x:v>
      </x:c>
      <x:c r="S157" s="305" t="str">
        <x:f>IF(COUNTIF($A$5:$A$176,A157)&gt;1,"DUPLICATE","")</x:f>
      </x:c>
      <x:c r="T157" s="305" t="str">
        <x:v>DESIGNED — NOT RAISED</x:v>
      </x:c>
    </x:row>
    <x:row r="158" ht="50" customHeight="1">
      <x:c r="A158" s="305" t="str">
        <x:v>P1-GAP003|Verification / notice process|AP01|OBS01</x:v>
      </x:c>
      <x:c r="B158" s="305" t="str">
        <x:v>P1-GAP003|Verification / notice process|AP01</x:v>
      </x:c>
      <x:c r="C158" s="305" t="str">
        <x:v>P1-GAP003|Verification / notice process</x:v>
      </x:c>
      <x:c r="D158" s="305" t="str">
        <x:v>P1-GAP003</x:v>
      </x:c>
      <x:c r="E158" s="305" t="str">
        <x:v>Verification / notice process</x:v>
      </x:c>
      <x:c r="F158" s="305" t="str">
        <x:v>Investor-service process or SLA failure</x:v>
      </x:c>
      <x:c r="G158" s="305" t="str">
        <x:v>The activation gate is true and the entity cannot evidence complete, accurate, authorised and timely performance of: Verify identity, PAN, address and signatures and follow the advertisement/objection process where the transferor is unavailable.</x:v>
      </x:c>
      <x:c r="H158" s="305" t="str">
        <x:v>Medium</x:v>
      </x:c>
      <x:c r="I15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58" s="305" t="str">
        <x:v>Confirmed exception template: Listed company / RTA did not demonstrate complete and timely compliance with P1-GAP003 Verification / notice process — Verify identity, PAN, address and signatures and follow the advertisement/objection process where the transferor is unavailable. State the population, dates, evidence tested, exact exception and legal/operational impact; do not allege non-compliance until evidence and management response are evaluated.</x:v>
      </x:c>
      <x:c r="K158" s="305" t="str">
        <x:v>Record factual cause, control/design cause, responsible process, duration, affected population and whether the issue is isolated, recurring or systemic.</x:v>
      </x:c>
      <x:c r="L158" s="305" t="str">
        <x:v>Contain the exception, complete any lawful cure/corrective disclosure, repair the control, assign ownership, update the calendar or system rule, and preserve evidence. Remediation must address: Document verification, publication, website posting and objection outcome.</x:v>
      </x:c>
      <x:c r="M158" s="305" t="str">
        <x:v>Prompt risk-based action date; statutory or investor-impact deadline takes precedence</x:v>
      </x:c>
      <x:c r="N158" s="305" t="str">
        <x:v>Process owner and Company Secretary/Compliance Officer; escalate to Board/committee or regulator when the governing rule requires</x:v>
      </x:c>
      <x:c r="O158" s="305" t="str">
        <x:v>Approved remediation evidence, corrected filing/action where permitted, updated control artefact, complete affected-population validation and management/committee closure approval.</x:v>
      </x:c>
      <x:c r="P158" s="305" t="str">
        <x:v>Reperform the failed step on the corrected item and test subsequent occurrences or the full affected population until sustained operation is demonstrated.</x:v>
      </x:c>
      <x:c r="Q158" s="305" t="str">
        <x:v>https://www.sebi.gov.in/legal/circulars/jan-2026/ease-of-doing-investment-special-window-for-transfer-and-dematerialisation-of-physical-securities_99411.html</x:v>
      </x:c>
      <x:c r="R158" s="305" t="str">
        <x:f>IF(COUNTIF('P3 Audit Procedures'!$A$5:$A$176,B158)=1,"YES","NO")</x:f>
        <x:v>YES</x:v>
      </x:c>
      <x:c r="S158" s="305" t="str">
        <x:f>IF(COUNTIF($A$5:$A$176,A158)&gt;1,"DUPLICATE","")</x:f>
      </x:c>
      <x:c r="T158" s="305" t="str">
        <x:v>DESIGNED — NOT RAISED</x:v>
      </x:c>
    </x:row>
    <x:row r="159" ht="50" customHeight="1">
      <x:c r="A159" s="305" t="str">
        <x:v>P1-GAP003|Processing timeline|AP01|OBS01</x:v>
      </x:c>
      <x:c r="B159" s="305" t="str">
        <x:v>P1-GAP003|Processing timeline|AP01</x:v>
      </x:c>
      <x:c r="C159" s="305" t="str">
        <x:v>P1-GAP003|Processing timeline</x:v>
      </x:c>
      <x:c r="D159" s="305" t="str">
        <x:v>P1-GAP003</x:v>
      </x:c>
      <x:c r="E159" s="305" t="str">
        <x:v>Processing timeline</x:v>
      </x:c>
      <x:c r="F159" s="305" t="str">
        <x:v>Investor-service process or SLA failure</x:v>
      </x:c>
      <x:c r="G159" s="305" t="str">
        <x:v>The activation gate is true and the entity cannot evidence complete, accurate, authorised and timely performance of: Process a complete eligible special-window transfer request within the prescribed period.</x:v>
      </x:c>
      <x:c r="H159" s="305" t="str">
        <x:v>Medium</x:v>
      </x:c>
      <x:c r="I15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59" s="305" t="str">
        <x:v>Confirmed exception template: Listed company / RTA did not demonstrate complete and timely compliance with P1-GAP003 Processing timeline — Process a complete eligible special-window transfer request within the prescribed period. State the population, dates, evidence tested, exact exception and legal/operational impact; do not allege non-compliance until evidence and management response are evaluated.</x:v>
      </x:c>
      <x:c r="K159" s="305" t="str">
        <x:v>Record factual cause, control/design cause, responsible process, duration, affected population and whether the issue is isolated, recurring or systemic.</x:v>
      </x:c>
      <x:c r="L159" s="305" t="str">
        <x:v>Contain the exception, complete any lawful cure/corrective disclosure, repair the control, assign ownership, update the calendar or system rule, and preserve evidence. Remediation must address: Timestamp completeness and monitor aging to closure.</x:v>
      </x:c>
      <x:c r="M159" s="305" t="str">
        <x:v>Prompt risk-based action date; statutory or investor-impact deadline takes precedence</x:v>
      </x:c>
      <x:c r="N159" s="305" t="str">
        <x:v>Process owner and Company Secretary/Compliance Officer; escalate to Board/committee or regulator when the governing rule requires</x:v>
      </x:c>
      <x:c r="O159" s="305" t="str">
        <x:v>Approved remediation evidence, corrected filing/action where permitted, updated control artefact, complete affected-population validation and management/committee closure approval.</x:v>
      </x:c>
      <x:c r="P159" s="305" t="str">
        <x:v>Reperform the failed step on the corrected item and test subsequent occurrences or the full affected population until sustained operation is demonstrated.</x:v>
      </x:c>
      <x:c r="Q159" s="305" t="str">
        <x:v>https://www.sebi.gov.in/legal/circulars/jan-2026/ease-of-doing-investment-special-window-for-transfer-and-dematerialisation-of-physical-securities_99411.html</x:v>
      </x:c>
      <x:c r="R159" s="305" t="str">
        <x:f>IF(COUNTIF('P3 Audit Procedures'!$A$5:$A$176,B159)=1,"YES","NO")</x:f>
        <x:v>YES</x:v>
      </x:c>
      <x:c r="S159" s="305" t="str">
        <x:f>IF(COUNTIF($A$5:$A$176,A159)&gt;1,"DUPLICATE","")</x:f>
      </x:c>
      <x:c r="T159" s="305" t="str">
        <x:v>DESIGNED — NOT RAISED</x:v>
      </x:c>
    </x:row>
    <x:row r="160" ht="50" customHeight="1">
      <x:c r="A160" s="305" t="str">
        <x:v>P1-GAP003|Publicity requirement|AP01|OBS01</x:v>
      </x:c>
      <x:c r="B160" s="305" t="str">
        <x:v>P1-GAP003|Publicity requirement|AP01</x:v>
      </x:c>
      <x:c r="C160" s="305" t="str">
        <x:v>P1-GAP003|Publicity requirement</x:v>
      </x:c>
      <x:c r="D160" s="305" t="str">
        <x:v>P1-GAP003</x:v>
      </x:c>
      <x:c r="E160" s="305" t="str">
        <x:v>Publicity requirement</x:v>
      </x:c>
      <x:c r="F160" s="305" t="str">
        <x:v>Investor-service process or SLA failure</x:v>
      </x:c>
      <x:c r="G160" s="305" t="str">
        <x:v>The activation gate is true and the entity cannot evidence complete, accurate, authorised and timely performance of: Publicise the special window at the prescribed interval throughout its availability.</x:v>
      </x:c>
      <x:c r="H160" s="305" t="str">
        <x:v>Medium</x:v>
      </x:c>
      <x:c r="I16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60" s="305" t="str">
        <x:v>Confirmed exception template: Listed company / RTA did not demonstrate complete and timely compliance with P1-GAP003 Publicity requirement — Publicise the special window at the prescribed interval throughout its availability. State the population, dates, evidence tested, exact exception and legal/operational impact; do not allege non-compliance until evidence and management response are evaluated.</x:v>
      </x:c>
      <x:c r="K160" s="305" t="str">
        <x:v>Record factual cause, control/design cause, responsible process, duration, affected population and whether the issue is isolated, recurring or systemic.</x:v>
      </x:c>
      <x:c r="L160" s="305" t="str">
        <x:v>Contain the exception, complete any lawful cure/corrective disclosure, repair the control, assign ownership, update the calendar or system rule, and preserve evidence. Remediation must address: Maintain publication plan and evidence.</x:v>
      </x:c>
      <x:c r="M160" s="305" t="str">
        <x:v>Prompt risk-based action date; statutory or investor-impact deadline takes precedence</x:v>
      </x:c>
      <x:c r="N160" s="305" t="str">
        <x:v>Process owner and Company Secretary/Compliance Officer; escalate to Board/committee or regulator when the governing rule requires</x:v>
      </x:c>
      <x:c r="O160" s="305" t="str">
        <x:v>Approved remediation evidence, corrected filing/action where permitted, updated control artefact, complete affected-population validation and management/committee closure approval.</x:v>
      </x:c>
      <x:c r="P160" s="305" t="str">
        <x:v>Reperform the failed step on the corrected item and test subsequent occurrences or the full affected population until sustained operation is demonstrated.</x:v>
      </x:c>
      <x:c r="Q160" s="305" t="str">
        <x:v>https://www.sebi.gov.in/legal/circulars/jan-2026/ease-of-doing-investment-special-window-for-transfer-and-dematerialisation-of-physical-securities_99411.html</x:v>
      </x:c>
      <x:c r="R160" s="305" t="str">
        <x:f>IF(COUNTIF('P3 Audit Procedures'!$A$5:$A$176,B160)=1,"YES","NO")</x:f>
        <x:v>YES</x:v>
      </x:c>
      <x:c r="S160" s="305" t="str">
        <x:f>IF(COUNTIF($A$5:$A$176,A160)&gt;1,"DUPLICATE","")</x:f>
      </x:c>
      <x:c r="T160" s="305" t="str">
        <x:v>DESIGNED — NOT RAISED</x:v>
      </x:c>
    </x:row>
    <x:row r="161" ht="50" customHeight="1">
      <x:c r="A161" s="305" t="str">
        <x:v>P1-GAP004|Paras 2-4|AP01|OBS01</x:v>
      </x:c>
      <x:c r="B161" s="305" t="str">
        <x:v>P1-GAP004|Paras 2-4|AP01</x:v>
      </x:c>
      <x:c r="C161" s="305" t="str">
        <x:v>P1-GAP004|Paras 2-4</x:v>
      </x:c>
      <x:c r="D161" s="305" t="str">
        <x:v>P1-GAP004</x:v>
      </x:c>
      <x:c r="E161" s="305" t="str">
        <x:v>Paras 2-4</x:v>
      </x:c>
      <x:c r="F161" s="305" t="str">
        <x:v>Investor-service process or SLA failure</x:v>
      </x:c>
      <x:c r="G161" s="305" t="str">
        <x:v>The activation gate is true and the entity cannot evidence complete, accurate, authorised and timely performance of: Verify and process covered securities-service requests without issuing a new letter of confirmation.</x:v>
      </x:c>
      <x:c r="H161" s="305" t="str">
        <x:v>Medium</x:v>
      </x:c>
      <x:c r="I16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61" s="305" t="str">
        <x:v>Confirmed exception template: Issuer / RTA did not demonstrate complete and timely compliance with P1-GAP004 Paras 2-4 — Verify and process covered securities-service requests without issuing a new letter of confirmation. State the population, dates, evidence tested, exact exception and legal/operational impact; do not allege non-compliance until evidence and management response are evaluated.</x:v>
      </x:c>
      <x:c r="K161" s="305" t="str">
        <x:v>Record factual cause, control/design cause, responsible process, duration, affected population and whether the issue is isolated, recurring or systemic.</x:v>
      </x:c>
      <x:c r="L161" s="305" t="str">
        <x:v>Contain the exception, complete any lawful cure/corrective disclosure, repair the control, assign ownership, update the calendar or system rule, and preserve evidence. Remediation must address: Validate documents and initiate the prescribed direct-credit route.</x:v>
      </x:c>
      <x:c r="M161" s="305" t="str">
        <x:v>Prompt risk-based action date; statutory or investor-impact deadline takes precedence</x:v>
      </x:c>
      <x:c r="N161" s="305" t="str">
        <x:v>Process owner and Company Secretary/Compliance Officer; escalate to Board/committee or regulator when the governing rule requires</x:v>
      </x:c>
      <x:c r="O161" s="305" t="str">
        <x:v>Approved remediation evidence, corrected filing/action where permitted, updated control artefact, complete affected-population validation and management/committee closure approval.</x:v>
      </x:c>
      <x:c r="P161" s="305" t="str">
        <x:v>Reperform the failed step on the corrected item and test subsequent occurrences or the full affected population until sustained operation is demonstrated.</x:v>
      </x:c>
      <x:c r="Q161" s="305" t="str">
        <x:v>https://www.sebi.gov.in/legal/circulars/jan-2026/ease-of-doing-investment-and-ease-of-doing-business-doing-away-with-requirement-of-issuance-of-letter-of-confirmation-loc-and-to-effect-direct-credit-of-securities-in-dematerialisation-account-o-_99421.html</x:v>
      </x:c>
      <x:c r="R161" s="305" t="str">
        <x:f>IF(COUNTIF('P3 Audit Procedures'!$A$5:$A$176,B161)=1,"YES","NO")</x:f>
        <x:v>YES</x:v>
      </x:c>
      <x:c r="S161" s="305" t="str">
        <x:f>IF(COUNTIF($A$5:$A$176,A161)&gt;1,"DUPLICATE","")</x:f>
      </x:c>
      <x:c r="T161" s="305" t="str">
        <x:v>DESIGNED — NOT RAISED</x:v>
      </x:c>
    </x:row>
    <x:row r="162" ht="50" customHeight="1">
      <x:c r="A162" s="305" t="str">
        <x:v>P1-GAP004|Direct-credit timeline|AP01|OBS01</x:v>
      </x:c>
      <x:c r="B162" s="305" t="str">
        <x:v>P1-GAP004|Direct-credit timeline|AP01</x:v>
      </x:c>
      <x:c r="C162" s="305" t="str">
        <x:v>P1-GAP004|Direct-credit timeline</x:v>
      </x:c>
      <x:c r="D162" s="305" t="str">
        <x:v>P1-GAP004</x:v>
      </x:c>
      <x:c r="E162" s="305" t="str">
        <x:v>Direct-credit timeline</x:v>
      </x:c>
      <x:c r="F162" s="305" t="str">
        <x:v>Investor-service process or SLA failure</x:v>
      </x:c>
      <x:c r="G162" s="305" t="str">
        <x:v>The activation gate is true and the entity cannot evidence complete, accurate, authorised and timely performance of: Effect direct credit of securities to the holder's demat account within the prescribed period after objections are removed.</x:v>
      </x:c>
      <x:c r="H162" s="305" t="str">
        <x:v>Medium</x:v>
      </x:c>
      <x:c r="I16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62" s="305" t="str">
        <x:v>Confirmed exception template: Issuer / RTA did not demonstrate complete and timely compliance with P1-GAP004 Direct-credit timeline — Effect direct credit of securities to the holder's demat account within the prescribed period after objections are removed. State the population, dates, evidence tested, exact exception and legal/operational impact; do not allege non-compliance until evidence and management response are evaluated.</x:v>
      </x:c>
      <x:c r="K162" s="305" t="str">
        <x:v>Record factual cause, control/design cause, responsible process, duration, affected population and whether the issue is isolated, recurring or systemic.</x:v>
      </x:c>
      <x:c r="L162" s="305" t="str">
        <x:v>Contain the exception, complete any lawful cure/corrective disclosure, repair the control, assign ownership, update the calendar or system rule, and preserve evidence. Remediation must address: Timestamp cure, initiate demat and reconcile successful credit.</x:v>
      </x:c>
      <x:c r="M162" s="305" t="str">
        <x:v>Prompt risk-based action date; statutory or investor-impact deadline takes precedence</x:v>
      </x:c>
      <x:c r="N162" s="305" t="str">
        <x:v>Process owner and Company Secretary/Compliance Officer; escalate to Board/committee or regulator when the governing rule requires</x:v>
      </x:c>
      <x:c r="O162" s="305" t="str">
        <x:v>Approved remediation evidence, corrected filing/action where permitted, updated control artefact, complete affected-population validation and management/committee closure approval.</x:v>
      </x:c>
      <x:c r="P162" s="305" t="str">
        <x:v>Reperform the failed step on the corrected item and test subsequent occurrences or the full affected population until sustained operation is demonstrated.</x:v>
      </x:c>
      <x:c r="Q162" s="305" t="str">
        <x:v>https://www.sebi.gov.in/legal/circulars/jan-2026/ease-of-doing-investment-and-ease-of-doing-business-doing-away-with-requirement-of-issuance-of-letter-of-confirmation-loc-and-to-effect-direct-credit-of-securities-in-dematerialisation-account-o-_99421.html</x:v>
      </x:c>
      <x:c r="R162" s="305" t="str">
        <x:f>IF(COUNTIF('P3 Audit Procedures'!$A$5:$A$176,B162)=1,"YES","NO")</x:f>
        <x:v>YES</x:v>
      </x:c>
      <x:c r="S162" s="305" t="str">
        <x:f>IF(COUNTIF($A$5:$A$176,A162)&gt;1,"DUPLICATE","")</x:f>
      </x:c>
      <x:c r="T162" s="305" t="str">
        <x:v>DESIGNED — NOT RAISED</x:v>
      </x:c>
    </x:row>
    <x:row r="163" ht="50" customHeight="1">
      <x:c r="A163" s="305" t="str">
        <x:v>P1-GAP004|Investor notification|AP01|OBS01</x:v>
      </x:c>
      <x:c r="B163" s="305" t="str">
        <x:v>P1-GAP004|Investor notification|AP01</x:v>
      </x:c>
      <x:c r="C163" s="305" t="str">
        <x:v>P1-GAP004|Investor notification</x:v>
      </x:c>
      <x:c r="D163" s="305" t="str">
        <x:v>P1-GAP004</x:v>
      </x:c>
      <x:c r="E163" s="305" t="str">
        <x:v>Investor notification</x:v>
      </x:c>
      <x:c r="F163" s="305" t="str">
        <x:v>Investor-service process or SLA failure</x:v>
      </x:c>
      <x:c r="G163" s="305" t="str">
        <x:v>The activation gate is true and the entity cannot evidence complete, accurate, authorised and timely performance of: Notify the holder/claimant when dematerialisation/direct credit succeeds.</x:v>
      </x:c>
      <x:c r="H163" s="305" t="str">
        <x:v>Medium</x:v>
      </x:c>
      <x:c r="I16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63" s="305" t="str">
        <x:v>Confirmed exception template: Issuer / RTA did not demonstrate complete and timely compliance with P1-GAP004 Investor notification — Notify the holder/claimant when dematerialisation/direct credit succeeds. State the population, dates, evidence tested, exact exception and legal/operational impact; do not allege non-compliance until evidence and management response are evaluated.</x:v>
      </x:c>
      <x:c r="K163" s="305" t="str">
        <x:v>Record factual cause, control/design cause, responsible process, duration, affected population and whether the issue is isolated, recurring or systemic.</x:v>
      </x:c>
      <x:c r="L163" s="305" t="str">
        <x:v>Contain the exception, complete any lawful cure/corrective disclosure, repair the control, assign ownership, update the calendar or system rule, and preserve evidence. Remediation must address: Send and retain notification evidence.</x:v>
      </x:c>
      <x:c r="M163" s="305" t="str">
        <x:v>Prompt risk-based action date; statutory or investor-impact deadline takes precedence</x:v>
      </x:c>
      <x:c r="N163" s="305" t="str">
        <x:v>Process owner and Company Secretary/Compliance Officer; escalate to Board/committee or regulator when the governing rule requires</x:v>
      </x:c>
      <x:c r="O163" s="305" t="str">
        <x:v>Approved remediation evidence, corrected filing/action where permitted, updated control artefact, complete affected-population validation and management/committee closure approval.</x:v>
      </x:c>
      <x:c r="P163" s="305" t="str">
        <x:v>Reperform the failed step on the corrected item and test subsequent occurrences or the full affected population until sustained operation is demonstrated.</x:v>
      </x:c>
      <x:c r="Q163" s="305" t="str">
        <x:v>https://www.sebi.gov.in/legal/circulars/jan-2026/ease-of-doing-investment-and-ease-of-doing-business-doing-away-with-requirement-of-issuance-of-letter-of-confirmation-loc-and-to-effect-direct-credit-of-securities-in-dematerialisation-account-o-_99421.html</x:v>
      </x:c>
      <x:c r="R163" s="305" t="str">
        <x:f>IF(COUNTIF('P3 Audit Procedures'!$A$5:$A$176,B163)=1,"YES","NO")</x:f>
        <x:v>YES</x:v>
      </x:c>
      <x:c r="S163" s="305" t="str">
        <x:f>IF(COUNTIF($A$5:$A$176,A163)&gt;1,"DUPLICATE","")</x:f>
      </x:c>
      <x:c r="T163" s="305" t="str">
        <x:v>DESIGNED — NOT RAISED</x:v>
      </x:c>
    </x:row>
    <x:row r="164" ht="50" customHeight="1">
      <x:c r="A164" s="305" t="str">
        <x:v>P1-GAP004|Form ISR-4 website|AP01|OBS01</x:v>
      </x:c>
      <x:c r="B164" s="305" t="str">
        <x:v>P1-GAP004|Form ISR-4 website|AP01</x:v>
      </x:c>
      <x:c r="C164" s="305" t="str">
        <x:v>P1-GAP004|Form ISR-4 website</x:v>
      </x:c>
      <x:c r="D164" s="305" t="str">
        <x:v>P1-GAP004</x:v>
      </x:c>
      <x:c r="E164" s="305" t="str">
        <x:v>Form ISR-4 website</x:v>
      </x:c>
      <x:c r="F164" s="305" t="str">
        <x:v>Website disclosure or update failure</x:v>
      </x:c>
      <x:c r="G164" s="305" t="str">
        <x:v>The activation gate is true and the entity cannot evidence complete, accurate, authorised and timely performance of: Host the current Form ISR-4 on the issuer/RTA website.</x:v>
      </x:c>
      <x:c r="H164" s="305" t="str">
        <x:v>Medium-High</x:v>
      </x:c>
      <x:c r="I16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64" s="305" t="str">
        <x:v>Confirmed exception template: Issuer / RTA did not demonstrate complete and timely compliance with P1-GAP004 Form ISR-4 website — Host the current Form ISR-4 on the issuer/RTA website. State the population, dates, evidence tested, exact exception and legal/operational impact; do not allege non-compliance until evidence and management response are evaluated.</x:v>
      </x:c>
      <x:c r="K164" s="305" t="str">
        <x:v>Record factual cause, control/design cause, responsible process, duration, affected population and whether the issue is isolated, recurring or systemic.</x:v>
      </x:c>
      <x:c r="L164" s="305" t="str">
        <x:v>Contain the exception, complete any lawful cure/corrective disclosure, repair the control, assign ownership, update the calendar or system rule, and preserve evidence. Remediation must address: Publish and version-control the form link.</x:v>
      </x:c>
      <x:c r="M164" s="305" t="str">
        <x:v>Prompt risk-based action date; statutory or investor-impact deadline takes precedence</x:v>
      </x:c>
      <x:c r="N164" s="305" t="str">
        <x:v>Process owner and Company Secretary/Compliance Officer; escalate to Board/committee or regulator when the governing rule requires</x:v>
      </x:c>
      <x:c r="O164" s="305" t="str">
        <x:v>Approved remediation evidence, corrected filing/action where permitted, updated control artefact, complete affected-population validation and management/committee closure approval.</x:v>
      </x:c>
      <x:c r="P164" s="305" t="str">
        <x:v>Reperform the failed step on the corrected item and test subsequent occurrences or the full affected population until sustained operation is demonstrated.</x:v>
      </x:c>
      <x:c r="Q164" s="305" t="str">
        <x:v>https://www.sebi.gov.in/legal/circulars/jan-2026/ease-of-doing-investment-and-ease-of-doing-business-doing-away-with-requirement-of-issuance-of-letter-of-confirmation-loc-and-to-effect-direct-credit-of-securities-in-dematerialisation-account-o-_99421.html</x:v>
      </x:c>
      <x:c r="R164" s="305" t="str">
        <x:f>IF(COUNTIF('P3 Audit Procedures'!$A$5:$A$176,B164)=1,"YES","NO")</x:f>
        <x:v>YES</x:v>
      </x:c>
      <x:c r="S164" s="305" t="str">
        <x:f>IF(COUNTIF($A$5:$A$176,A164)&gt;1,"DUPLICATE","")</x:f>
      </x:c>
      <x:c r="T164" s="305" t="str">
        <x:v>DESIGNED — NOT RAISED</x:v>
      </x:c>
    </x:row>
    <x:row r="165" ht="50" customHeight="1">
      <x:c r="A165" s="305" t="str">
        <x:v>P1-GAP005|Paras 6.1.1-6.1.4|AP01|OBS01</x:v>
      </x:c>
      <x:c r="B165" s="305" t="str">
        <x:v>P1-GAP005|Paras 6.1.1-6.1.4|AP01</x:v>
      </x:c>
      <x:c r="C165" s="305" t="str">
        <x:v>P1-GAP005|Paras 6.1.1-6.1.4</x:v>
      </x:c>
      <x:c r="D165" s="305" t="str">
        <x:v>P1-GAP005</x:v>
      </x:c>
      <x:c r="E165" s="305" t="str">
        <x:v>Paras 6.1.1-6.1.4</x:v>
      </x:c>
      <x:c r="F165" s="305" t="str">
        <x:v>Investor-service process or SLA failure</x:v>
      </x:c>
      <x:c r="G165" s="305" t="str">
        <x:v>The activation gate is true and the entity cannot evidence complete, accurate, authorised and timely performance of: Acknowledge a transmission claim, identify missing documents and confirm when a complete set has been received.</x:v>
      </x:c>
      <x:c r="H165" s="305" t="str">
        <x:v>Medium-High</x:v>
      </x:c>
      <x:c r="I16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65" s="305" t="str">
        <x:v>Confirmed exception template: Listed company / RTA did not demonstrate complete and timely compliance with P1-GAP005 Paras 6.1.1-6.1.4 — Acknowledge a transmission claim, identify missing documents and confirm when a complete set has been received. State the population, dates, evidence tested, exact exception and legal/operational impact; do not allege non-compliance until evidence and management response are evaluated.</x:v>
      </x:c>
      <x:c r="K165" s="305" t="str">
        <x:v>Record factual cause, control/design cause, responsible process, duration, affected population and whether the issue is isolated, recurring or systemic.</x:v>
      </x:c>
      <x:c r="L165" s="305" t="str">
        <x:v>Contain the exception, complete any lawful cure/corrective disclosure, repair the control, assign ownership, update the calendar or system rule, and preserve evidence. Remediation must address: Issue acknowledgement, deficiency notice and completeness confirmation.</x:v>
      </x:c>
      <x:c r="M165" s="305" t="str">
        <x:v>Prompt risk-based action date; statutory or investor-impact deadline takes precedence</x:v>
      </x:c>
      <x:c r="N165" s="305" t="str">
        <x:v>Process owner and Company Secretary/Compliance Officer; escalate to Board/committee or regulator when the governing rule requires</x:v>
      </x:c>
      <x:c r="O165" s="305" t="str">
        <x:v>Approved remediation evidence, corrected filing/action where permitted, updated control artefact, complete affected-population validation and management/committee closure approval.</x:v>
      </x:c>
      <x:c r="P165" s="305" t="str">
        <x:v>Reperform the failed step on the corrected item and test subsequent occurrences or the full affected population until sustained operation is demonstrated.</x:v>
      </x:c>
      <x:c r="Q165" s="305" t="str">
        <x:v>https://www.sebi.gov.in/legal/circulars/jul-2026/ease-of-doing-investment-and-ease-of-doing-business-simplification-and-standardisation-of-the-framework-for-transmission-of-securities_103030.html</x:v>
      </x:c>
      <x:c r="R165" s="305" t="str">
        <x:f>IF(COUNTIF('P3 Audit Procedures'!$A$5:$A$176,B165)=1,"YES","NO")</x:f>
        <x:v>YES</x:v>
      </x:c>
      <x:c r="S165" s="305" t="str">
        <x:f>IF(COUNTIF($A$5:$A$176,A165)&gt;1,"DUPLICATE","")</x:f>
      </x:c>
      <x:c r="T165" s="305" t="str">
        <x:v>DESIGNED — NOT RAISED</x:v>
      </x:c>
    </x:row>
    <x:row r="166" ht="50" customHeight="1">
      <x:c r="A166" s="305" t="str">
        <x:v>P1-GAP005|Quick transmission procedure thresholds|AP01|OBS01</x:v>
      </x:c>
      <x:c r="B166" s="305" t="str">
        <x:v>P1-GAP005|Quick transmission procedure thresholds|AP01</x:v>
      </x:c>
      <x:c r="C166" s="305" t="str">
        <x:v>P1-GAP005|Quick transmission procedure thresholds</x:v>
      </x:c>
      <x:c r="D166" s="305" t="str">
        <x:v>P1-GAP005</x:v>
      </x:c>
      <x:c r="E166" s="305" t="str">
        <x:v>Quick transmission procedure thresholds</x:v>
      </x:c>
      <x:c r="F166" s="305" t="str">
        <x:v>Investor-service process or SLA failure</x:v>
      </x:c>
      <x:c r="G166" s="305" t="str">
        <x:v>The activation gate is true and the entity cannot evidence complete, accurate, authorised and timely performance of: Apply the quick transmission procedure where the value is within the prescribed threshold.</x:v>
      </x:c>
      <x:c r="H166" s="305" t="str">
        <x:v>Medium-High</x:v>
      </x:c>
      <x:c r="I166"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66" s="305" t="str">
        <x:v>Confirmed exception template: Listed company / RTA did not demonstrate complete and timely compliance with P1-GAP005 Quick transmission procedure thresholds — Apply the quick transmission procedure where the value is within the prescribed threshold. State the population, dates, evidence tested, exact exception and legal/operational impact; do not allege non-compliance until evidence and management response are evaluated.</x:v>
      </x:c>
      <x:c r="K166" s="305" t="str">
        <x:v>Record factual cause, control/design cause, responsible process, duration, affected population and whether the issue is isolated, recurring or systemic.</x:v>
      </x:c>
      <x:c r="L166" s="305" t="str">
        <x:v>Contain the exception, complete any lawful cure/corrective disclosure, repair the control, assign ownership, update the calendar or system rule, and preserve evidence. Remediation must address: Calculate value and record the applicable documentation route.</x:v>
      </x:c>
      <x:c r="M166" s="305" t="str">
        <x:v>Prompt risk-based action date; statutory or investor-impact deadline takes precedence</x:v>
      </x:c>
      <x:c r="N166" s="305" t="str">
        <x:v>Process owner and Company Secretary/Compliance Officer; escalate to Board/committee or regulator when the governing rule requires</x:v>
      </x:c>
      <x:c r="O166" s="305" t="str">
        <x:v>Approved remediation evidence, corrected filing/action where permitted, updated control artefact, complete affected-population validation and management/committee closure approval.</x:v>
      </x:c>
      <x:c r="P166" s="305" t="str">
        <x:v>Reperform the failed step on the corrected item and test subsequent occurrences or the full affected population until sustained operation is demonstrated.</x:v>
      </x:c>
      <x:c r="Q166" s="305" t="str">
        <x:v>https://www.sebi.gov.in/legal/circulars/jul-2026/ease-of-doing-investment-and-ease-of-doing-business-simplification-and-standardisation-of-the-framework-for-transmission-of-securities_103030.html</x:v>
      </x:c>
      <x:c r="R166" s="305" t="str">
        <x:f>IF(COUNTIF('P3 Audit Procedures'!$A$5:$A$176,B166)=1,"YES","NO")</x:f>
        <x:v>YES</x:v>
      </x:c>
      <x:c r="S166" s="305" t="str">
        <x:f>IF(COUNTIF($A$5:$A$176,A166)&gt;1,"DUPLICATE","")</x:f>
      </x:c>
      <x:c r="T166" s="305" t="str">
        <x:v>DESIGNED — NOT RAISED</x:v>
      </x:c>
    </x:row>
    <x:row r="167" ht="50" customHeight="1">
      <x:c r="A167" s="305" t="str">
        <x:v>P1-GAP005|Simplified-documentation thresholds|AP01|OBS01</x:v>
      </x:c>
      <x:c r="B167" s="305" t="str">
        <x:v>P1-GAP005|Simplified-documentation thresholds|AP01</x:v>
      </x:c>
      <x:c r="C167" s="305" t="str">
        <x:v>P1-GAP005|Simplified-documentation thresholds</x:v>
      </x:c>
      <x:c r="D167" s="305" t="str">
        <x:v>P1-GAP005</x:v>
      </x:c>
      <x:c r="E167" s="305" t="str">
        <x:v>Simplified-documentation thresholds</x:v>
      </x:c>
      <x:c r="F167" s="305" t="str">
        <x:v>Investor-service process or SLA failure</x:v>
      </x:c>
      <x:c r="G167" s="305" t="str">
        <x:v>The activation gate is true and the entity cannot evidence complete, accurate, authorised and timely performance of: Apply the simplified documentation framework where the value is within the prescribed threshold.</x:v>
      </x:c>
      <x:c r="H167" s="305" t="str">
        <x:v>Medium</x:v>
      </x:c>
      <x:c r="I167"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67" s="305" t="str">
        <x:v>Confirmed exception template: Listed company / RTA did not demonstrate complete and timely compliance with P1-GAP005 Simplified-documentation thresholds — Apply the simplified documentation framework where the value is within the prescribed threshold. State the population, dates, evidence tested, exact exception and legal/operational impact; do not allege non-compliance until evidence and management response are evaluated.</x:v>
      </x:c>
      <x:c r="K167" s="305" t="str">
        <x:v>Record factual cause, control/design cause, responsible process, duration, affected population and whether the issue is isolated, recurring or systemic.</x:v>
      </x:c>
      <x:c r="L167" s="305" t="str">
        <x:v>Contain the exception, complete any lawful cure/corrective disclosure, repair the control, assign ownership, update the calendar or system rule, and preserve evidence. Remediation must address: Calculate value and issue the correct document checklist.</x:v>
      </x:c>
      <x:c r="M167" s="305" t="str">
        <x:v>Prompt risk-based action date; statutory or investor-impact deadline takes precedence</x:v>
      </x:c>
      <x:c r="N167" s="305" t="str">
        <x:v>Process owner and Company Secretary/Compliance Officer; escalate to Board/committee or regulator when the governing rule requires</x:v>
      </x:c>
      <x:c r="O167" s="305" t="str">
        <x:v>Approved remediation evidence, corrected filing/action where permitted, updated control artefact, complete affected-population validation and management/committee closure approval.</x:v>
      </x:c>
      <x:c r="P167" s="305" t="str">
        <x:v>Reperform the failed step on the corrected item and test subsequent occurrences or the full affected population until sustained operation is demonstrated.</x:v>
      </x:c>
      <x:c r="Q167" s="305" t="str">
        <x:v>https://www.sebi.gov.in/legal/circulars/jul-2026/ease-of-doing-investment-and-ease-of-doing-business-simplification-and-standardisation-of-the-framework-for-transmission-of-securities_103030.html</x:v>
      </x:c>
      <x:c r="R167" s="305" t="str">
        <x:f>IF(COUNTIF('P3 Audit Procedures'!$A$5:$A$176,B167)=1,"YES","NO")</x:f>
        <x:v>YES</x:v>
      </x:c>
      <x:c r="S167" s="305" t="str">
        <x:f>IF(COUNTIF($A$5:$A$176,A167)&gt;1,"DUPLICATE","")</x:f>
      </x:c>
      <x:c r="T167" s="305" t="str">
        <x:v>DESIGNED — NOT RAISED</x:v>
      </x:c>
    </x:row>
    <x:row r="168" ht="50" customHeight="1">
      <x:c r="A168" s="305" t="str">
        <x:v>P1-GAP005|Processing timeline|AP01|OBS01</x:v>
      </x:c>
      <x:c r="B168" s="305" t="str">
        <x:v>P1-GAP005|Processing timeline|AP01</x:v>
      </x:c>
      <x:c r="C168" s="305" t="str">
        <x:v>P1-GAP005|Processing timeline</x:v>
      </x:c>
      <x:c r="D168" s="305" t="str">
        <x:v>P1-GAP005</x:v>
      </x:c>
      <x:c r="E168" s="305" t="str">
        <x:v>Processing timeline</x:v>
      </x:c>
      <x:c r="F168" s="305" t="str">
        <x:v>Investor-service process or SLA failure</x:v>
      </x:c>
      <x:c r="G168" s="305" t="str">
        <x:v>The activation gate is true and the entity cannot evidence complete, accurate, authorised and timely performance of: Complete transmission after receipt of complete documents within the prescribed service period.</x:v>
      </x:c>
      <x:c r="H168" s="305" t="str">
        <x:v>Medium-High</x:v>
      </x:c>
      <x:c r="I168"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68" s="305" t="str">
        <x:v>Confirmed exception template: Listed company / RTA did not demonstrate complete and timely compliance with P1-GAP005 Processing timeline — Complete transmission after receipt of complete documents within the prescribed service period. State the population, dates, evidence tested, exact exception and legal/operational impact; do not allege non-compliance until evidence and management response are evaluated.</x:v>
      </x:c>
      <x:c r="K168" s="305" t="str">
        <x:v>Record factual cause, control/design cause, responsible process, duration, affected population and whether the issue is isolated, recurring or systemic.</x:v>
      </x:c>
      <x:c r="L168" s="305" t="str">
        <x:v>Contain the exception, complete any lawful cure/corrective disclosure, repair the control, assign ownership, update the calendar or system rule, and preserve evidence. Remediation must address: Start SLA clock at completeness and close with evidence.</x:v>
      </x:c>
      <x:c r="M168" s="305" t="str">
        <x:v>Prompt risk-based action date; statutory or investor-impact deadline takes precedence</x:v>
      </x:c>
      <x:c r="N168" s="305" t="str">
        <x:v>Process owner and Company Secretary/Compliance Officer; escalate to Board/committee or regulator when the governing rule requires</x:v>
      </x:c>
      <x:c r="O168" s="305" t="str">
        <x:v>Approved remediation evidence, corrected filing/action where permitted, updated control artefact, complete affected-population validation and management/committee closure approval.</x:v>
      </x:c>
      <x:c r="P168" s="305" t="str">
        <x:v>Reperform the failed step on the corrected item and test subsequent occurrences or the full affected population until sustained operation is demonstrated.</x:v>
      </x:c>
      <x:c r="Q168" s="305" t="str">
        <x:v>https://www.sebi.gov.in/legal/circulars/jul-2026/ease-of-doing-investment-and-ease-of-doing-business-simplification-and-standardisation-of-the-framework-for-transmission-of-securities_103030.html</x:v>
      </x:c>
      <x:c r="R168" s="305" t="str">
        <x:f>IF(COUNTIF('P3 Audit Procedures'!$A$5:$A$176,B168)=1,"YES","NO")</x:f>
        <x:v>YES</x:v>
      </x:c>
      <x:c r="S168" s="305" t="str">
        <x:f>IF(COUNTIF($A$5:$A$176,A168)&gt;1,"DUPLICATE","")</x:f>
      </x:c>
      <x:c r="T168" s="305" t="str">
        <x:v>DESIGNED — NOT RAISED</x:v>
      </x:c>
    </x:row>
    <x:row r="169" ht="50" customHeight="1">
      <x:c r="A169" s="305" t="str">
        <x:v>P1-GAP005|Delay / rejection reasons|AP01|OBS01</x:v>
      </x:c>
      <x:c r="B169" s="305" t="str">
        <x:v>P1-GAP005|Delay / rejection reasons|AP01</x:v>
      </x:c>
      <x:c r="C169" s="305" t="str">
        <x:v>P1-GAP005|Delay / rejection reasons</x:v>
      </x:c>
      <x:c r="D169" s="305" t="str">
        <x:v>P1-GAP005</x:v>
      </x:c>
      <x:c r="E169" s="305" t="str">
        <x:v>Delay / rejection reasons</x:v>
      </x:c>
      <x:c r="F169" s="305" t="str">
        <x:v>Investor-service process or SLA failure</x:v>
      </x:c>
      <x:c r="G169" s="305" t="str">
        <x:v>The activation gate is true and the entity cannot evidence complete, accurate, authorised and timely performance of: Communicate written reasons for delay or rejection of a transmission claim.</x:v>
      </x:c>
      <x:c r="H169" s="305" t="str">
        <x:v>Medium-High</x:v>
      </x:c>
      <x:c r="I169"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69" s="305" t="str">
        <x:v>Confirmed exception template: Listed company / RTA did not demonstrate complete and timely compliance with P1-GAP005 Delay / rejection reasons — Communicate written reasons for delay or rejection of a transmission claim. State the population, dates, evidence tested, exact exception and legal/operational impact; do not allege non-compliance until evidence and management response are evaluated.</x:v>
      </x:c>
      <x:c r="K169" s="305" t="str">
        <x:v>Record factual cause, control/design cause, responsible process, duration, affected population and whether the issue is isolated, recurring or systemic.</x:v>
      </x:c>
      <x:c r="L169" s="305" t="str">
        <x:v>Contain the exception, complete any lawful cure/corrective disclosure, repair the control, assign ownership, update the calendar or system rule, and preserve evidence. Remediation must address: Approve and issue reasoned communication and retain delivery proof.</x:v>
      </x:c>
      <x:c r="M169" s="305" t="str">
        <x:v>Prompt risk-based action date; statutory or investor-impact deadline takes precedence</x:v>
      </x:c>
      <x:c r="N169" s="305" t="str">
        <x:v>Process owner and Company Secretary/Compliance Officer; escalate to Board/committee or regulator when the governing rule requires</x:v>
      </x:c>
      <x:c r="O169" s="305" t="str">
        <x:v>Approved remediation evidence, corrected filing/action where permitted, updated control artefact, complete affected-population validation and management/committee closure approval.</x:v>
      </x:c>
      <x:c r="P169" s="305" t="str">
        <x:v>Reperform the failed step on the corrected item and test subsequent occurrences or the full affected population until sustained operation is demonstrated.</x:v>
      </x:c>
      <x:c r="Q169" s="305" t="str">
        <x:v>https://www.sebi.gov.in/legal/circulars/jul-2026/ease-of-doing-investment-and-ease-of-doing-business-simplification-and-standardisation-of-the-framework-for-transmission-of-securities_103030.html</x:v>
      </x:c>
      <x:c r="R169" s="305" t="str">
        <x:f>IF(COUNTIF('P3 Audit Procedures'!$A$5:$A$176,B169)=1,"YES","NO")</x:f>
        <x:v>YES</x:v>
      </x:c>
      <x:c r="S169" s="305" t="str">
        <x:f>IF(COUNTIF($A$5:$A$176,A169)&gt;1,"DUPLICATE","")</x:f>
      </x:c>
      <x:c r="T169" s="305" t="str">
        <x:v>DESIGNED — NOT RAISED</x:v>
      </x:c>
    </x:row>
    <x:row r="170" ht="50" customHeight="1">
      <x:c r="A170" s="305" t="str">
        <x:v>P1-GAP005|Survivorship claim|AP01|OBS01</x:v>
      </x:c>
      <x:c r="B170" s="305" t="str">
        <x:v>P1-GAP005|Survivorship claim|AP01</x:v>
      </x:c>
      <x:c r="C170" s="305" t="str">
        <x:v>P1-GAP005|Survivorship claim</x:v>
      </x:c>
      <x:c r="D170" s="305" t="str">
        <x:v>P1-GAP005</x:v>
      </x:c>
      <x:c r="E170" s="305" t="str">
        <x:v>Survivorship claim</x:v>
      </x:c>
      <x:c r="F170" s="305" t="str">
        <x:v>Investor-service process or SLA failure</x:v>
      </x:c>
      <x:c r="G170" s="305" t="str">
        <x:v>The activation gate is true and the entity cannot evidence complete, accurate, authorised and timely performance of: For a valid survivorship claim, require only the death certificate subject to the issuer's articles and the circular conditions.</x:v>
      </x:c>
      <x:c r="H170" s="305" t="str">
        <x:v>Medium</x:v>
      </x:c>
      <x:c r="I170"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70" s="305" t="str">
        <x:v>Confirmed exception template: Listed company / RTA did not demonstrate complete and timely compliance with P1-GAP005 Survivorship claim — For a valid survivorship claim, require only the death certificate subject to the issuer's articles and the circular conditions. State the population, dates, evidence tested, exact exception and legal/operational impact; do not allege non-compliance until evidence and management response are evaluated.</x:v>
      </x:c>
      <x:c r="K170" s="305" t="str">
        <x:v>Record factual cause, control/design cause, responsible process, duration, affected population and whether the issue is isolated, recurring or systemic.</x:v>
      </x:c>
      <x:c r="L170" s="305" t="str">
        <x:v>Contain the exception, complete any lawful cure/corrective disclosure, repair the control, assign ownership, update the calendar or system rule, and preserve evidence. Remediation must address: Verify holding mode/articles and avoid excess-document demand.</x:v>
      </x:c>
      <x:c r="M170" s="305" t="str">
        <x:v>Prompt risk-based action date; statutory or investor-impact deadline takes precedence</x:v>
      </x:c>
      <x:c r="N170" s="305" t="str">
        <x:v>Process owner and Company Secretary/Compliance Officer; escalate to Board/committee or regulator when the governing rule requires</x:v>
      </x:c>
      <x:c r="O170" s="305" t="str">
        <x:v>Approved remediation evidence, corrected filing/action where permitted, updated control artefact, complete affected-population validation and management/committee closure approval.</x:v>
      </x:c>
      <x:c r="P170" s="305" t="str">
        <x:v>Reperform the failed step on the corrected item and test subsequent occurrences or the full affected population until sustained operation is demonstrated.</x:v>
      </x:c>
      <x:c r="Q170" s="305" t="str">
        <x:v>https://www.sebi.gov.in/legal/circulars/jul-2026/ease-of-doing-investment-and-ease-of-doing-business-simplification-and-standardisation-of-the-framework-for-transmission-of-securities_103030.html</x:v>
      </x:c>
      <x:c r="R170" s="305" t="str">
        <x:f>IF(COUNTIF('P3 Audit Procedures'!$A$5:$A$176,B170)=1,"YES","NO")</x:f>
        <x:v>YES</x:v>
      </x:c>
      <x:c r="S170" s="305" t="str">
        <x:f>IF(COUNTIF($A$5:$A$176,A170)&gt;1,"DUPLICATE","")</x:f>
      </x:c>
      <x:c r="T170" s="305" t="str">
        <x:v>DESIGNED — NOT RAISED</x:v>
      </x:c>
    </x:row>
    <x:row r="171" ht="50" customHeight="1">
      <x:c r="A171" s="305" t="str">
        <x:v>P1-GAP005|Physical-to-demat credit|AP01|OBS01</x:v>
      </x:c>
      <x:c r="B171" s="305" t="str">
        <x:v>P1-GAP005|Physical-to-demat credit|AP01</x:v>
      </x:c>
      <x:c r="C171" s="305" t="str">
        <x:v>P1-GAP005|Physical-to-demat credit</x:v>
      </x:c>
      <x:c r="D171" s="305" t="str">
        <x:v>P1-GAP005</x:v>
      </x:c>
      <x:c r="E171" s="305" t="str">
        <x:v>Physical-to-demat credit</x:v>
      </x:c>
      <x:c r="F171" s="305" t="str">
        <x:v>Investor-service process or SLA failure</x:v>
      </x:c>
      <x:c r="G171" s="305" t="str">
        <x:v>The activation gate is true and the entity cannot evidence complete, accurate, authorised and timely performance of: Complete transmission of physical securities through direct credit to the claimant's demat account.</x:v>
      </x:c>
      <x:c r="H171" s="305" t="str">
        <x:v>Medium-High</x:v>
      </x:c>
      <x:c r="I171"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71" s="305" t="str">
        <x:v>Confirmed exception template: Listed company / RTA did not demonstrate complete and timely compliance with P1-GAP005 Physical-to-demat credit — Complete transmission of physical securities through direct credit to the claimant's demat account. State the population, dates, evidence tested, exact exception and legal/operational impact; do not allege non-compliance until evidence and management response are evaluated.</x:v>
      </x:c>
      <x:c r="K171" s="305" t="str">
        <x:v>Record factual cause, control/design cause, responsible process, duration, affected population and whether the issue is isolated, recurring or systemic.</x:v>
      </x:c>
      <x:c r="L171" s="305" t="str">
        <x:v>Contain the exception, complete any lawful cure/corrective disclosure, repair the control, assign ownership, update the calendar or system rule, and preserve evidence. Remediation must address: Validate demat details and reconcile direct credit.</x:v>
      </x:c>
      <x:c r="M171" s="305" t="str">
        <x:v>Prompt risk-based action date; statutory or investor-impact deadline takes precedence</x:v>
      </x:c>
      <x:c r="N171" s="305" t="str">
        <x:v>Process owner and Company Secretary/Compliance Officer; escalate to Board/committee or regulator when the governing rule requires</x:v>
      </x:c>
      <x:c r="O171" s="305" t="str">
        <x:v>Approved remediation evidence, corrected filing/action where permitted, updated control artefact, complete affected-population validation and management/committee closure approval.</x:v>
      </x:c>
      <x:c r="P171" s="305" t="str">
        <x:v>Reperform the failed step on the corrected item and test subsequent occurrences or the full affected population until sustained operation is demonstrated.</x:v>
      </x:c>
      <x:c r="Q171" s="305" t="str">
        <x:v>https://www.sebi.gov.in/legal/circulars/jul-2026/ease-of-doing-investment-and-ease-of-doing-business-simplification-and-standardisation-of-the-framework-for-transmission-of-securities_103030.html</x:v>
      </x:c>
      <x:c r="R171" s="305" t="str">
        <x:f>IF(COUNTIF('P3 Audit Procedures'!$A$5:$A$176,B171)=1,"YES","NO")</x:f>
        <x:v>YES</x:v>
      </x:c>
      <x:c r="S171" s="305" t="str">
        <x:f>IF(COUNTIF($A$5:$A$176,A171)&gt;1,"DUPLICATE","")</x:f>
      </x:c>
      <x:c r="T171" s="305" t="str">
        <x:v>DESIGNED — NOT RAISED</x:v>
      </x:c>
    </x:row>
    <x:row r="172" ht="50" customHeight="1">
      <x:c r="A172" s="305" t="str">
        <x:v>P1-GAP005|Implementation reporting|AP01|OBS01</x:v>
      </x:c>
      <x:c r="B172" s="305" t="str">
        <x:v>P1-GAP005|Implementation reporting|AP01</x:v>
      </x:c>
      <x:c r="C172" s="305" t="str">
        <x:v>P1-GAP005|Implementation reporting</x:v>
      </x:c>
      <x:c r="D172" s="305" t="str">
        <x:v>P1-GAP005</x:v>
      </x:c>
      <x:c r="E172" s="305" t="str">
        <x:v>Implementation reporting</x:v>
      </x:c>
      <x:c r="F172" s="305" t="str">
        <x:v>Investor-service process or SLA failure</x:v>
      </x:c>
      <x:c r="G172" s="305" t="str">
        <x:v>The activation gate is true and the entity cannot evidence complete, accurate, authorised and timely performance of: Submit the prescribed monthly implementation reports to SEBI for the initial reporting period.</x:v>
      </x:c>
      <x:c r="H172" s="305" t="str">
        <x:v>Medium</x:v>
      </x:c>
      <x:c r="I172"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72" s="305" t="str">
        <x:v>Confirmed exception template: Listed company / RTA as directed did not demonstrate complete and timely compliance with P1-GAP005 Implementation reporting — Submit the prescribed monthly implementation reports to SEBI for the initial reporting period. State the population, dates, evidence tested, exact exception and legal/operational impact; do not allege non-compliance until evidence and management response are evaluated.</x:v>
      </x:c>
      <x:c r="K172" s="305" t="str">
        <x:v>Record factual cause, control/design cause, responsible process, duration, affected population and whether the issue is isolated, recurring or systemic.</x:v>
      </x:c>
      <x:c r="L172" s="305" t="str">
        <x:v>Contain the exception, complete any lawful cure/corrective disclosure, repair the control, assign ownership, update the calendar or system rule, and preserve evidence. Remediation must address: Compile volumes, aging and outcomes and submit by prescribed channel.</x:v>
      </x:c>
      <x:c r="M172" s="305" t="str">
        <x:v>Prompt risk-based action date; statutory or investor-impact deadline takes precedence</x:v>
      </x:c>
      <x:c r="N172" s="305" t="str">
        <x:v>Process owner and Company Secretary/Compliance Officer; escalate to Board/committee or regulator when the governing rule requires</x:v>
      </x:c>
      <x:c r="O172" s="305" t="str">
        <x:v>Approved remediation evidence, corrected filing/action where permitted, updated control artefact, complete affected-population validation and management/committee closure approval.</x:v>
      </x:c>
      <x:c r="P172" s="305" t="str">
        <x:v>Reperform the failed step on the corrected item and test subsequent occurrences or the full affected population until sustained operation is demonstrated.</x:v>
      </x:c>
      <x:c r="Q172" s="305" t="str">
        <x:v>https://www.sebi.gov.in/legal/circulars/jul-2026/ease-of-doing-investment-and-ease-of-doing-business-simplification-and-standardisation-of-the-framework-for-transmission-of-securities_103030.html</x:v>
      </x:c>
      <x:c r="R172" s="305" t="str">
        <x:f>IF(COUNTIF('P3 Audit Procedures'!$A$5:$A$176,B172)=1,"YES","NO")</x:f>
        <x:v>YES</x:v>
      </x:c>
      <x:c r="S172" s="305" t="str">
        <x:f>IF(COUNTIF($A$5:$A$176,A172)&gt;1,"DUPLICATE","")</x:f>
      </x:c>
      <x:c r="T172" s="305" t="str">
        <x:v>DESIGNED — NOT RAISED</x:v>
      </x:c>
    </x:row>
    <x:row r="173" ht="50" customHeight="1">
      <x:c r="A173" s="305" t="str">
        <x:v>CAP-LAW285|SCORES registration/interface|AP01|OBS01</x:v>
      </x:c>
      <x:c r="B173" s="305" t="str">
        <x:v>CAP-LAW285|SCORES registration/interface|AP01</x:v>
      </x:c>
      <x:c r="C173" s="305" t="str">
        <x:v>CAP-LAW285|SCORES registration/interface</x:v>
      </x:c>
      <x:c r="D173" s="305" t="str">
        <x:v>CAP-LAW285</x:v>
      </x:c>
      <x:c r="E173" s="305" t="str">
        <x:v>SCORES registration/interface</x:v>
      </x:c>
      <x:c r="F173" s="305" t="str">
        <x:v>Investor-service process or SLA failure</x:v>
      </x:c>
      <x:c r="G173" s="305" t="str">
        <x:v>The activation gate is true and the entity cannot evidence complete, accurate, authorised and timely performance of: Maintain the listed entity's active SCORES interface and authorised users.</x:v>
      </x:c>
      <x:c r="H173" s="305" t="str">
        <x:v>Medium-High</x:v>
      </x:c>
      <x:c r="I173"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73" s="305" t="str">
        <x:v>Confirmed exception template: Listed company did not demonstrate complete and timely compliance with CAP-LAW285 SCORES registration/interface — Maintain the listed entity's active SCORES interface and authorised users. State the population, dates, evidence tested, exact exception and legal/operational impact; do not allege non-compliance until evidence and management response are evaluated.</x:v>
      </x:c>
      <x:c r="K173" s="305" t="str">
        <x:v>Record factual cause, control/design cause, responsible process, duration, affected population and whether the issue is isolated, recurring or systemic.</x:v>
      </x:c>
      <x:c r="L173" s="305" t="str">
        <x:v>Contain the exception, complete any lawful cure/corrective disclosure, repair the control, assign ownership, update the calendar or system rule, and preserve evidence. Remediation must address: Control access, contact details and daily queue monitoring.</x:v>
      </x:c>
      <x:c r="M173" s="305" t="str">
        <x:v>Prompt risk-based action date; statutory or investor-impact deadline takes precedence</x:v>
      </x:c>
      <x:c r="N173" s="305" t="str">
        <x:v>Process owner and Company Secretary/Compliance Officer; escalate to Board/committee or regulator when the governing rule requires</x:v>
      </x:c>
      <x:c r="O173" s="305" t="str">
        <x:v>Approved remediation evidence, corrected filing/action where permitted, updated control artefact, complete affected-population validation and management/committee closure approval.</x:v>
      </x:c>
      <x:c r="P173" s="305" t="str">
        <x:v>Reperform the failed step on the corrected item and test subsequent occurrences or the full affected population until sustained operation is demonstrated.</x:v>
      </x:c>
      <x:c r="Q173" s="305" t="str">
        <x:v>https://scores.sebi.gov.in/</x:v>
      </x:c>
      <x:c r="R173" s="305" t="str">
        <x:f>IF(COUNTIF('P3 Audit Procedures'!$A$5:$A$176,B173)=1,"YES","NO")</x:f>
        <x:v>YES</x:v>
      </x:c>
      <x:c r="S173" s="305" t="str">
        <x:f>IF(COUNTIF($A$5:$A$176,A173)&gt;1,"DUPLICATE","")</x:f>
      </x:c>
      <x:c r="T173" s="305" t="str">
        <x:v>DESIGNED — NOT RAISED</x:v>
      </x:c>
    </x:row>
    <x:row r="174" ht="50" customHeight="1">
      <x:c r="A174" s="305" t="str">
        <x:v>CAP-LAW285|SCORES complaint handling|AP01|OBS01</x:v>
      </x:c>
      <x:c r="B174" s="305" t="str">
        <x:v>CAP-LAW285|SCORES complaint handling|AP01</x:v>
      </x:c>
      <x:c r="C174" s="305" t="str">
        <x:v>CAP-LAW285|SCORES complaint handling</x:v>
      </x:c>
      <x:c r="D174" s="305" t="str">
        <x:v>CAP-LAW285</x:v>
      </x:c>
      <x:c r="E174" s="305" t="str">
        <x:v>SCORES complaint handling</x:v>
      </x:c>
      <x:c r="F174" s="305" t="str">
        <x:v>Investor-service process or SLA failure</x:v>
      </x:c>
      <x:c r="G174" s="305" t="str">
        <x:v>The activation gate is true and the entity cannot evidence complete, accurate, authorised and timely performance of: Respond to and resolve investor complaints on SCORES within the current process and timeline.</x:v>
      </x:c>
      <x:c r="H174" s="305" t="str">
        <x:v>Medium-High</x:v>
      </x:c>
      <x:c r="I174"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74" s="305" t="str">
        <x:v>Confirmed exception template: Listed company did not demonstrate complete and timely compliance with CAP-LAW285 SCORES complaint handling — Respond to and resolve investor complaints on SCORES within the current process and timeline. State the population, dates, evidence tested, exact exception and legal/operational impact; do not allege non-compliance until evidence and management response are evaluated.</x:v>
      </x:c>
      <x:c r="K174" s="305" t="str">
        <x:v>Record factual cause, control/design cause, responsible process, duration, affected population and whether the issue is isolated, recurring or systemic.</x:v>
      </x:c>
      <x:c r="L174" s="305" t="str">
        <x:v>Contain the exception, complete any lawful cure/corrective disclosure, repair the control, assign ownership, update the calendar or system rule, and preserve evidence. Remediation must address: Investigate, resolve, upload response and retain evidence.</x:v>
      </x:c>
      <x:c r="M174" s="305" t="str">
        <x:v>Prompt risk-based action date; statutory or investor-impact deadline takes precedence</x:v>
      </x:c>
      <x:c r="N174" s="305" t="str">
        <x:v>Process owner and Company Secretary/Compliance Officer; escalate to Board/committee or regulator when the governing rule requires</x:v>
      </x:c>
      <x:c r="O174" s="305" t="str">
        <x:v>Approved remediation evidence, corrected filing/action where permitted, updated control artefact, complete affected-population validation and management/committee closure approval.</x:v>
      </x:c>
      <x:c r="P174" s="305" t="str">
        <x:v>Reperform the failed step on the corrected item and test subsequent occurrences or the full affected population until sustained operation is demonstrated.</x:v>
      </x:c>
      <x:c r="Q174" s="305" t="str">
        <x:v>https://scores.sebi.gov.in/</x:v>
      </x:c>
      <x:c r="R174" s="305" t="str">
        <x:f>IF(COUNTIF('P3 Audit Procedures'!$A$5:$A$176,B174)=1,"YES","NO")</x:f>
        <x:v>YES</x:v>
      </x:c>
      <x:c r="S174" s="305" t="str">
        <x:f>IF(COUNTIF($A$5:$A$176,A174)&gt;1,"DUPLICATE","")</x:f>
      </x:c>
      <x:c r="T174" s="305" t="str">
        <x:v>DESIGNED — NOT RAISED</x:v>
      </x:c>
    </x:row>
    <x:row r="175" ht="50" customHeight="1">
      <x:c r="A175" s="305" t="str">
        <x:v>CAP-LAW099|ODR participation|AP01|OBS01</x:v>
      </x:c>
      <x:c r="B175" s="305" t="str">
        <x:v>CAP-LAW099|ODR participation|AP01</x:v>
      </x:c>
      <x:c r="C175" s="305" t="str">
        <x:v>CAP-LAW099|ODR participation</x:v>
      </x:c>
      <x:c r="D175" s="305" t="str">
        <x:v>CAP-LAW099</x:v>
      </x:c>
      <x:c r="E175" s="305" t="str">
        <x:v>ODR participation</x:v>
      </x:c>
      <x:c r="F175" s="305" t="str">
        <x:v>Investor-service process or SLA failure</x:v>
      </x:c>
      <x:c r="G175" s="305" t="str">
        <x:v>The activation gate is true and the entity cannot evidence complete, accurate, authorised and timely performance of: Participate in the online dispute resolution process when an eligible dispute escalates from the direct/SCORES route.</x:v>
      </x:c>
      <x:c r="H175" s="305" t="str">
        <x:v>Medium</x:v>
      </x:c>
      <x:c r="I175" s="305" t="str">
        <x:v>Escalate one level, including to Critical, where the exception is deliberate or systemic, affects market integrity/investor funds, invalidates a mandatory approval or transaction step, remains uncured past a legal deadline, recurs, or attracts SEBI/exchange action.</x:v>
      </x:c>
      <x:c r="J175" s="305" t="str">
        <x:v>Confirmed exception template: Listed company / market participant did not demonstrate complete and timely compliance with CAP-LAW099 ODR participation — Participate in the online dispute resolution process when an eligible dispute escalates from the direct/SCORES route. State the population, dates, evidence tested, exact exception and legal/operational impact; do not allege non-compliance until evidence and management response are evaluated.</x:v>
      </x:c>
      <x:c r="K175" s="305" t="str">
        <x:v>Record factual cause, control/design cause, responsible process, duration, affected population and whether the issue is isolated, recurring or systemic.</x:v>
      </x:c>
      <x:c r="L175" s="305" t="str">
        <x:v>Contain the exception, complete any lawful cure/corrective disclosure, repair the control, assign ownership, update the calendar or system rule, and preserve evidence. Remediation must address: Acknowledge, submit records, attend proceedings and track outcome.</x:v>
      </x:c>
      <x:c r="M175" s="305" t="str">
        <x:v>Prompt risk-based action date; statutory or investor-impact deadline takes precedence</x:v>
      </x:c>
      <x:c r="N175" s="305" t="str">
        <x:v>Process owner and Company Secretary/Compliance Officer; escalate to Board/committee or regulator when the governing rule requires</x:v>
      </x:c>
      <x:c r="O175" s="305" t="str">
        <x:v>Approved remediation evidence, corrected filing/action where permitted, updated control artefact, complete affected-population validation and management/committee closure approval.</x:v>
      </x:c>
      <x:c r="P175" s="305" t="str">
        <x:v>Reperform the failed step on the corrected item and test subsequent occurrences or the full affected population until sustained operation is demonstrated.</x:v>
      </x:c>
      <x:c r="Q175" s="305" t="str">
        <x:v>https://www.sebi.gov.in/legal/master-circulars/dec-2023/master-circular-for-online-resolution-of-disputes-in-the-indian-securities-market_80236.html</x:v>
      </x:c>
      <x:c r="R175" s="305" t="str">
        <x:f>IF(COUNTIF('P3 Audit Procedures'!$A$5:$A$176,B175)=1,"YES","NO")</x:f>
        <x:v>YES</x:v>
      </x:c>
      <x:c r="S175" s="305" t="str">
        <x:f>IF(COUNTIF($A$5:$A$176,A175)&gt;1,"DUPLICATE","")</x:f>
      </x:c>
      <x:c r="T175" s="305" t="str">
        <x:v>DESIGNED — NOT RAISED</x:v>
      </x:c>
    </x:row>
    <x:row r="176" ht="50" customHeight="1">
      <x:c r="A176" s="306" t="str">
        <x:v>CAP-LAW099|ODR outcome|AP01|OBS01</x:v>
      </x:c>
      <x:c r="B176" s="306" t="str">
        <x:v>CAP-LAW099|ODR outcome|AP01</x:v>
      </x:c>
      <x:c r="C176" s="306" t="str">
        <x:v>CAP-LAW099|ODR outcome</x:v>
      </x:c>
      <x:c r="D176" s="306" t="str">
        <x:v>CAP-LAW099</x:v>
      </x:c>
      <x:c r="E176" s="306" t="str">
        <x:v>ODR outcome</x:v>
      </x:c>
      <x:c r="F176" s="306" t="str">
        <x:v>Record preservation or retrieval failure</x:v>
      </x:c>
      <x:c r="G176" s="306" t="str">
        <x:v>The activation gate is true and the entity cannot evidence complete, accurate, authorised and timely performance of: Implement a binding settlement, award or direction and preserve closure evidence, subject to lawful challenge rights.</x:v>
      </x:c>
      <x:c r="H176" s="306" t="str">
        <x:v>Medium</x:v>
      </x:c>
      <x:c r="I176" s="306" t="str">
        <x:v>Escalate one level, including to Critical, where the exception is deliberate or systemic, affects market integrity/investor funds, invalidates a mandatory approval or transaction step, remains uncured past a legal deadline, recurs, or attracts SEBI/exchange action.</x:v>
      </x:c>
      <x:c r="J176" s="306" t="str">
        <x:v>Confirmed exception template: Listed company / market participant did not demonstrate complete and timely compliance with CAP-LAW099 ODR outcome — Implement a binding settlement, award or direction and preserve closure evidence, subject to lawful challenge rights. State the population, dates, evidence tested, exact exception and legal/operational impact; do not allege non-compliance until evidence and management response are evaluated.</x:v>
      </x:c>
      <x:c r="K176" s="306" t="str">
        <x:v>Record factual cause, control/design cause, responsible process, duration, affected population and whether the issue is isolated, recurring or systemic.</x:v>
      </x:c>
      <x:c r="L176" s="306" t="str">
        <x:v>Contain the exception, complete any lawful cure/corrective disclosure, repair the control, assign ownership, update the calendar or system rule, and preserve evidence. Remediation must address: Approve performance/challenge decision and document closure.</x:v>
      </x:c>
      <x:c r="M176" s="306" t="str">
        <x:v>Prompt risk-based action date; statutory or investor-impact deadline takes precedence</x:v>
      </x:c>
      <x:c r="N176" s="306" t="str">
        <x:v>Process owner and Company Secretary/Compliance Officer; escalate to Board/committee or regulator when the governing rule requires</x:v>
      </x:c>
      <x:c r="O176" s="306" t="str">
        <x:v>Approved remediation evidence, corrected filing/action where permitted, updated control artefact, complete affected-population validation and management/committee closure approval.</x:v>
      </x:c>
      <x:c r="P176" s="306" t="str">
        <x:v>Reperform the failed step on the corrected item and test subsequent occurrences or the full affected population until sustained operation is demonstrated.</x:v>
      </x:c>
      <x:c r="Q176" s="306" t="str">
        <x:v>https://www.sebi.gov.in/legal/master-circulars/dec-2023/master-circular-for-online-resolution-of-disputes-in-the-indian-securities-market_80236.html</x:v>
      </x:c>
      <x:c r="R176" s="306" t="str">
        <x:f>IF(COUNTIF('P3 Audit Procedures'!$A$5:$A$176,B176)=1,"YES","NO")</x:f>
        <x:v>YES</x:v>
      </x:c>
      <x:c r="S176" s="306" t="str">
        <x:f>IF(COUNTIF($A$5:$A$176,A176)&gt;1,"DUPLICATE","")</x:f>
      </x:c>
      <x:c r="T176" s="306" t="str">
        <x:v>DESIGNED — NOT RAISED</x:v>
      </x:c>
    </x:row>
  </x:sheetData>
  <x:mergeCells>
    <x:mergeCell ref="A1:T1"/>
    <x:mergeCell ref="A2:T2"/>
  </x:mergeCells>
  <x:conditionalFormatting sqref="H5:H176">
    <x:cfRule type="containsText" dxfId="49" priority="1" operator="containsText" text="High"/>
  </x:conditionalFormatting>
  <x:conditionalFormatting sqref="T5:T176">
    <x:cfRule type="containsText" dxfId="50" priority="2" operator="containsText" text="NOT RAISED"/>
  </x:conditionalFormatting>
  <x:conditionalFormatting sqref="R5:S176">
    <x:cfRule type="containsText" dxfId="51" priority="3" operator="containsText" text="NO"/>
    <x:cfRule type="containsText" dxfId="52" priority="4" operator="containsText" text="DUPLICATE"/>
  </x:conditionalFormatting>
  <x:dataValidations count="2">
    <x:dataValidation type="list" sqref="H5:H176">
      <x:formula1>"Critical,High,Medium-High,Medium,Low"</x:formula1>
    </x:dataValidation>
    <x:dataValidation type="list" sqref="T5:T176">
      <x:formula1>"DESIGNED — NOT RAISED,DRAFT — FACTS PENDING,CONFIRMED,CLOSED,NOT APPLICABLE — GATE FALSE"</x:formula1>
    </x:dataValidation>
  </x:dataValidations>
  <x:pageMargins left="0.7" right="0.7" top="0.75" bottom="0.75" header="0.3" footer="0.3"/>
  <x:tableParts count="1">
    <x:tablePart xmlns:r="http://schemas.openxmlformats.org/officeDocument/2006/relationships" r:id="R85d5947ed4874021"/>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50" hidden="0" customWidth="1"/>
    <x:col min="2" max="2" width="40" hidden="0" customWidth="1"/>
    <x:col min="3" max="3" width="34" hidden="0" customWidth="1"/>
    <x:col min="4" max="4" width="16" hidden="0" customWidth="1"/>
    <x:col min="5" max="5" width="25" hidden="0" customWidth="1"/>
    <x:col min="6" max="6" width="32" hidden="0" customWidth="1"/>
    <x:col min="7" max="7" width="24" hidden="0" customWidth="1"/>
    <x:col min="8" max="8" width="28" hidden="0" customWidth="1"/>
    <x:col min="9" max="9" width="26" hidden="0" customWidth="1"/>
    <x:col min="10" max="10" width="44" hidden="0" customWidth="1"/>
    <x:col min="11" max="11" width="86" hidden="0" customWidth="1"/>
    <x:col min="12" max="12" width="64" hidden="0" customWidth="1"/>
    <x:col min="13" max="13" width="64" hidden="0" customWidth="1"/>
    <x:col min="14" max="14" width="40" hidden="0" customWidth="1"/>
    <x:col min="15" max="15" width="44" hidden="0" customWidth="1"/>
    <x:col min="16" max="16" width="48" hidden="0" customWidth="1"/>
    <x:col min="17" max="17" width="54" hidden="0" customWidth="1"/>
    <x:col min="18" max="18" width="24" hidden="0" customWidth="1"/>
    <x:col min="19" max="19" width="68" hidden="0" customWidth="1"/>
    <x:col min="20" max="20" width="72" hidden="0" customWidth="1"/>
    <x:col min="21" max="21" width="82" hidden="0" customWidth="1"/>
    <x:col min="22" max="22" width="16" hidden="0" customWidth="1"/>
    <x:col min="23" max="23" width="18" hidden="0" customWidth="1"/>
    <x:col min="24" max="24" width="38" hidden="0" customWidth="1"/>
    <x:col min="25" max="25" width="56" hidden="0" customWidth="1"/>
  </x:cols>
  <x:sheetData>
    <x:row r="1" ht="30" customHeight="1">
      <x:c r="A1" s="310" t="str">
        <x:v>P-3 Operational Calendar Rulebook</x:v>
      </x:c>
      <x:c r="B1" s="310" t="str">
        <x:v>P-3 Operational Calendar Rulebook</x:v>
      </x:c>
      <x:c r="C1" s="310" t="str">
        <x:v>P-3 Operational Calendar Rulebook</x:v>
      </x:c>
      <x:c r="D1" s="310" t="str">
        <x:v>P-3 Operational Calendar Rulebook</x:v>
      </x:c>
      <x:c r="E1" s="310" t="str">
        <x:v>P-3 Operational Calendar Rulebook</x:v>
      </x:c>
      <x:c r="F1" s="310" t="str">
        <x:v>P-3 Operational Calendar Rulebook</x:v>
      </x:c>
      <x:c r="G1" s="310" t="str">
        <x:v>P-3 Operational Calendar Rulebook</x:v>
      </x:c>
      <x:c r="H1" s="310" t="str">
        <x:v>P-3 Operational Calendar Rulebook</x:v>
      </x:c>
      <x:c r="I1" s="310" t="str">
        <x:v>P-3 Operational Calendar Rulebook</x:v>
      </x:c>
      <x:c r="J1" s="310" t="str">
        <x:v>P-3 Operational Calendar Rulebook</x:v>
      </x:c>
      <x:c r="K1" s="310" t="str">
        <x:v>P-3 Operational Calendar Rulebook</x:v>
      </x:c>
      <x:c r="L1" s="310" t="str">
        <x:v>P-3 Operational Calendar Rulebook</x:v>
      </x:c>
      <x:c r="M1" s="310" t="str">
        <x:v>P-3 Operational Calendar Rulebook</x:v>
      </x:c>
      <x:c r="N1" s="310" t="str">
        <x:v>P-3 Operational Calendar Rulebook</x:v>
      </x:c>
      <x:c r="O1" s="310" t="str">
        <x:v>P-3 Operational Calendar Rulebook</x:v>
      </x:c>
      <x:c r="P1" s="310" t="str">
        <x:v>P-3 Operational Calendar Rulebook</x:v>
      </x:c>
      <x:c r="Q1" s="310" t="str">
        <x:v>P-3 Operational Calendar Rulebook</x:v>
      </x:c>
      <x:c r="R1" s="310" t="str">
        <x:v>P-3 Operational Calendar Rulebook</x:v>
      </x:c>
      <x:c r="S1" s="310" t="str">
        <x:v>P-3 Operational Calendar Rulebook</x:v>
      </x:c>
      <x:c r="T1" s="310" t="str">
        <x:v>P-3 Operational Calendar Rulebook</x:v>
      </x:c>
      <x:c r="U1" s="310" t="str">
        <x:v>P-3 Operational Calendar Rulebook</x:v>
      </x:c>
      <x:c r="V1" s="310" t="str">
        <x:v>P-3 Operational Calendar Rulebook</x:v>
      </x:c>
      <x:c r="W1" s="310" t="str">
        <x:v>P-3 Operational Calendar Rulebook</x:v>
      </x:c>
      <x:c r="X1" s="310" t="str">
        <x:v>P-3 Operational Calendar Rulebook</x:v>
      </x:c>
      <x:c r="Y1" s="310" t="str">
        <x:v>P-3 Operational Calendar Rulebook</x:v>
      </x:c>
    </x:row>
    <x:row r="2" ht="38" customHeight="1">
      <x:c r="A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B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C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D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E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F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G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H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I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J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K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L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M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N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O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P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Q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R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S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T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U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V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W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X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c r="Y2" s="314" t="str">
        <x:v>One calendar rule per audit procedure. P-3 maps the schedule class, trigger and calculation rule without fabricating company dates. Entity dates are populated only after the gate, reporting period, transaction event and current official source/exchange calendar are confirmed.</x:v>
      </x:c>
    </x:row>
    <x:row r="3" ht="50" customHeight="1"/>
    <x:row r="4" ht="38" customHeight="1">
      <x:c r="A4" s="323" t="str">
        <x:v>Calendar Key</x:v>
      </x:c>
      <x:c r="B4" s="401" t="str">
        <x:v>Procedure Key</x:v>
      </x:c>
      <x:c r="C4" s="401" t="str">
        <x:v>Atomic Key</x:v>
      </x:c>
      <x:c r="D4" s="401" t="str">
        <x:v>Source Law ID</x:v>
      </x:c>
      <x:c r="E4" s="401" t="str">
        <x:v>Provision Reference</x:v>
      </x:c>
      <x:c r="F4" s="401" t="str">
        <x:v>Activation Gate</x:v>
      </x:c>
      <x:c r="G4" s="401" t="str">
        <x:v>Compliance Area</x:v>
      </x:c>
      <x:c r="H4" s="401" t="str">
        <x:v>Schedule Type</x:v>
      </x:c>
      <x:c r="I4" s="401" t="str">
        <x:v>Base Frequency</x:v>
      </x:c>
      <x:c r="J4" s="401" t="str">
        <x:v>Trigger</x:v>
      </x:c>
      <x:c r="K4" s="401" t="str">
        <x:v>Due-Date Rule</x:v>
      </x:c>
      <x:c r="L4" s="401" t="str">
        <x:v>Lead Alert</x:v>
      </x:c>
      <x:c r="M4" s="401" t="str">
        <x:v>Final Alert</x:v>
      </x:c>
      <x:c r="N4" s="401" t="str">
        <x:v>Owner</x:v>
      </x:c>
      <x:c r="O4" s="401" t="str">
        <x:v>Preparer</x:v>
      </x:c>
      <x:c r="P4" s="401" t="str">
        <x:v>Reviewer</x:v>
      </x:c>
      <x:c r="Q4" s="401" t="str">
        <x:v>Calendar Source</x:v>
      </x:c>
      <x:c r="R4" s="401" t="str">
        <x:v>Recurrence Type</x:v>
      </x:c>
      <x:c r="S4" s="401" t="str">
        <x:v>Evidence Cutoff</x:v>
      </x:c>
      <x:c r="T4" s="401" t="str">
        <x:v>Exception Escalation</x:v>
      </x:c>
      <x:c r="U4" s="401" t="str">
        <x:v>Applicability Evidence</x:v>
      </x:c>
      <x:c r="V4" s="401" t="str">
        <x:v>Procedure Exists?</x:v>
      </x:c>
      <x:c r="W4" s="401" t="str">
        <x:v>Duplicate Calendar Key</x:v>
      </x:c>
      <x:c r="X4" s="401" t="str">
        <x:v>Calendar Status</x:v>
      </x:c>
      <x:c r="Y4" s="324" t="str">
        <x:v>Official Source URL</x:v>
      </x:c>
    </x:row>
    <x:row r="5" ht="50" customHeight="1">
      <x:c r="A5" s="304" t="str">
        <x:v>CAP-LAW003|Rule 19(2)(b)|AP01|CAL01</x:v>
      </x:c>
      <x:c r="B5" s="304" t="str">
        <x:v>CAP-LAW003|Rule 19(2)(b)|AP01</x:v>
      </x:c>
      <x:c r="C5" s="304" t="str">
        <x:v>CAP-LAW003|Rule 19(2)(b)</x:v>
      </x:c>
      <x:c r="D5" s="304" t="str">
        <x:v>CAP-LAW003</x:v>
      </x:c>
      <x:c r="E5" s="304" t="str">
        <x:v>Rule 19(2)(b)</x:v>
      </x:c>
      <x:c r="F5" s="304" t="str">
        <x:v>GATE|PROPOSED_ISSUE</x:v>
      </x:c>
      <x:c r="G5" s="304" t="str">
        <x:v>Listing eligibility</x:v>
      </x:c>
      <x:c r="H5" s="304" t="str">
        <x:v>Event-driven</x:v>
      </x:c>
      <x:c r="I5" s="304" t="str">
        <x:v>Per triggering event</x:v>
      </x:c>
      <x:c r="J5" s="304" t="str">
        <x:v>Application for listing</x:v>
      </x:c>
      <x:c r="K5" s="304" t="str">
        <x:v>Before listing approval. Calculate the entity-specific due date from the documented trigger or period end and the current official provision/exchange operating calendar; retain the calculation, review and acknowledgement.</x:v>
      </x:c>
      <x:c r="L5" s="304" t="str">
        <x:v>Create the task when the documented trigger is approved, received or occurs; apply the legal lead time before the external deadline.</x:v>
      </x:c>
      <x:c r="M5" s="304" t="str">
        <x:v>Final check before the prescribed pre-event cut-off; block execution where approval/filing is a condition precedent.</x:v>
      </x:c>
      <x:c r="N5" s="304" t="str">
        <x:v>Company Secretary / Compliance Officer / Process Owner</x:v>
      </x:c>
      <x:c r="O5" s="304" t="str">
        <x:v>Assigned compliance process team</x:v>
      </x:c>
      <x:c r="P5" s="304" t="str">
        <x:v>Company Secretary / Compliance Officer plus approving Board or committee</x:v>
      </x:c>
      <x:c r="Q5" s="304" t="str">
        <x:v>CAP-LAW003 Rule 19(2)(b); official source URL inherited from the P-2 atomic record.</x:v>
      </x:c>
      <x:c r="R5" s="304" t="str">
        <x:v>Event-driven</x:v>
      </x:c>
      <x:c r="S5" s="304" t="str">
        <x:v>Evidence must be complete through the legal performance/filing time and include later acknowledgement, correction or closure where applicable.</x:v>
      </x:c>
      <x:c r="T5" s="304" t="str">
        <x:v>Escalate predicted lateness before the legal cut-off; immediately record actual missed deadlines, failed conditions precedent or unclosed exceptions.</x:v>
      </x:c>
      <x:c r="U5" s="304" t="str">
        <x:v>Evidence the gate GATE|PROPOSED_ISSUE, security/capacity (Equity / specified securities), trigger (Application for listing) and threshold/exemption (Apply the route-specific rule conditions and permitted relaxations.).</x:v>
      </x:c>
      <x:c r="V5" s="304" t="str">
        <x:f>IF(COUNTIF('P3 Audit Procedures'!$A$5:$A$176,B5)=1,"YES","NO")</x:f>
        <x:v>YES</x:v>
      </x:c>
      <x:c r="W5" s="304" t="str">
        <x:f>IF(COUNTIF($A$5:$A$176,A5)&gt;1,"DUPLICATE","")</x:f>
      </x:c>
      <x:c r="X5" s="304" t="str">
        <x:v>RULE MAPPED — ENTITY DATE NOT POPULATED</x:v>
      </x:c>
      <x:c r="Y5" s="304" t="str">
        <x:v>https://www.sebi.gov.in/legal/rules/mar-2026/securities-contracts-regulation-rules-1957-last-amended-on-march-13-2026-_100665.html</x:v>
      </x:c>
    </x:row>
    <x:row r="6" ht="50" customHeight="1">
      <x:c r="A6" s="305" t="str">
        <x:v>CAP-LAW003|Rule 19A|AP01|CAL01</x:v>
      </x:c>
      <x:c r="B6" s="305" t="str">
        <x:v>CAP-LAW003|Rule 19A|AP01</x:v>
      </x:c>
      <x:c r="C6" s="305" t="str">
        <x:v>CAP-LAW003|Rule 19A</x:v>
      </x:c>
      <x:c r="D6" s="305" t="str">
        <x:v>CAP-LAW003</x:v>
      </x:c>
      <x:c r="E6" s="305" t="str">
        <x:v>Rule 19A</x:v>
      </x:c>
      <x:c r="F6" s="305" t="str">
        <x:v>GATE|EQUITY_MAIN or GATE|EQUITY_SME</x:v>
      </x:c>
      <x:c r="G6" s="305" t="str">
        <x:v>Shareholding</x:v>
      </x:c>
      <x:c r="H6" s="305" t="str">
        <x:v>Hybrid continuous/event</x:v>
      </x:c>
      <x:c r="I6" s="305" t="str">
        <x:v>Continuous</x:v>
      </x:c>
      <x:c r="J6" s="305" t="str">
        <x:v>Continuing listing / MPS shortfall</x:v>
      </x:c>
      <x:c r="K6" s="305" t="str">
        <x:v>Continuous; cure period when triggered. Calculate the entity-specific due date from the documented trigger or period end and the current official provision/exchange operating calendar; retain the calculation, review and acknowledgement.</x:v>
      </x:c>
      <x:c r="L6" s="305" t="str">
        <x:v>Continuous control with scheduled owner review; open an exception immediately on breach, override or data-feed failure.</x:v>
      </x:c>
      <x:c r="M6" s="305" t="str">
        <x:v>Immediate exception alert when the control condition is not met.</x:v>
      </x:c>
      <x:c r="N6" s="305" t="str">
        <x:v>Company Secretary / Compliance Officer</x:v>
      </x:c>
      <x:c r="O6" s="305" t="str">
        <x:v>Assigned compliance process team</x:v>
      </x:c>
      <x:c r="P6" s="305" t="str">
        <x:v>Company Secretary / Compliance Officer or delegated independent reviewer</x:v>
      </x:c>
      <x:c r="Q6" s="305" t="str">
        <x:v>CAP-LAW003 Rule 19A; official source URL inherited from the P-2 atomic record.</x:v>
      </x:c>
      <x:c r="R6" s="305" t="str">
        <x:v>Recurring / monitored</x:v>
      </x:c>
      <x:c r="S6" s="305" t="str">
        <x:v>Evidence must be complete through the legal performance/filing time and include later acknowledgement, correction or closure where applicable.</x:v>
      </x:c>
      <x:c r="T6" s="305" t="str">
        <x:v>Escalate predicted lateness before the legal cut-off; immediately record actual missed deadlines, failed conditions precedent or unclosed exceptions.</x:v>
      </x:c>
      <x:c r="U6" s="305" t="str">
        <x:v>Evidence the gate GATE|EQUITY_MAIN or GATE|EQUITY_SME, security/capacity (Specified securities), trigger (Continuing listing / MPS shortfall) and threshold/exemption (Apply the current minimum, exemptions and restoration route for the entity class.).</x:v>
      </x:c>
      <x:c r="V6" s="305" t="str">
        <x:f>IF(COUNTIF('P3 Audit Procedures'!$A$5:$A$176,B6)=1,"YES","NO")</x:f>
        <x:v>YES</x:v>
      </x:c>
      <x:c r="W6" s="305" t="str">
        <x:f>IF(COUNTIF($A$5:$A$176,A6)&gt;1,"DUPLICATE","")</x:f>
      </x:c>
      <x:c r="X6" s="305" t="str">
        <x:v>RULE MAPPED — ENTITY DATE NOT POPULATED</x:v>
      </x:c>
      <x:c r="Y6" s="305" t="str">
        <x:v>https://www.sebi.gov.in/legal/rules/mar-2026/securities-contracts-regulation-rules-1957-last-amended-on-march-13-2026-_100665.html</x:v>
      </x:c>
    </x:row>
    <x:row r="7" ht="50" customHeight="1">
      <x:c r="A7" s="305" t="str">
        <x:v>CAP-LAW053|Reg. 5|AP01|CAL01</x:v>
      </x:c>
      <x:c r="B7" s="305" t="str">
        <x:v>CAP-LAW053|Reg. 5|AP01</x:v>
      </x:c>
      <x:c r="C7" s="305" t="str">
        <x:v>CAP-LAW053|Reg. 5</x:v>
      </x:c>
      <x:c r="D7" s="305" t="str">
        <x:v>CAP-LAW053</x:v>
      </x:c>
      <x:c r="E7" s="305" t="str">
        <x:v>Reg. 5</x:v>
      </x:c>
      <x:c r="F7" s="305" t="str">
        <x:v>GATE|EQUITY_MAIN or GATE|EQUITY_SME</x:v>
      </x:c>
      <x:c r="G7" s="305" t="str">
        <x:v>Governance</x:v>
      </x:c>
      <x:c r="H7" s="305" t="str">
        <x:v>Continuous monitoring</x:v>
      </x:c>
      <x:c r="I7" s="305" t="str">
        <x:v>Continuous</x:v>
      </x:c>
      <x:c r="J7" s="305" t="str">
        <x:v>Listing remains active</x:v>
      </x:c>
      <x:c r="K7" s="305" t="str">
        <x:v>Continuous. Calculate the entity-specific due date from the documented trigger or period end and the current official provision/exchange operating calendar; retain the calculation, review and acknowledgement.</x:v>
      </x:c>
      <x:c r="L7" s="305" t="str">
        <x:v>Continuous control with scheduled owner review; open an exception immediately on breach, override or data-feed failure.</x:v>
      </x:c>
      <x:c r="M7" s="305" t="str">
        <x:v>Immediate exception alert when the control condition is not met.</x:v>
      </x:c>
      <x:c r="N7" s="305" t="str">
        <x:v>Company Secretary / Board or Committee Secretariat</x:v>
      </x:c>
      <x:c r="O7" s="305" t="str">
        <x:v>Secretarial or committee support team</x:v>
      </x:c>
      <x:c r="P7" s="305" t="str">
        <x:v>Company Secretary / Compliance Officer plus approving Board or committee</x:v>
      </x:c>
      <x:c r="Q7" s="305" t="str">
        <x:v>CAP-LAW053 Reg. 5; official source URL inherited from the P-2 atomic record.</x:v>
      </x:c>
      <x:c r="R7" s="305" t="str">
        <x:v>Recurring / monitored</x:v>
      </x:c>
      <x:c r="S7" s="305" t="str">
        <x:v>Evidence must be complete through the legal performance/filing time and include later acknowledgement, correction or closure where applicable.</x:v>
      </x:c>
      <x:c r="T7" s="305" t="str">
        <x:v>Escalate predicted lateness before the legal cut-off; immediately record actual missed deadlines, failed conditions precedent or unclosed exceptions.</x:v>
      </x:c>
      <x:c r="U7" s="305" t="str">
        <x:v>Evidence the gate GATE|EQUITY_MAIN or GATE|EQUITY_SME, security/capacity (Specified securities), trigger (Listing remains active) and threshold/exemption (Subject to Reg. 15 and other stated applicability provisions.).</x:v>
      </x:c>
      <x:c r="V7" s="305" t="str">
        <x:f>IF(COUNTIF('P3 Audit Procedures'!$A$5:$A$176,B7)=1,"YES","NO")</x:f>
        <x:v>YES</x:v>
      </x:c>
      <x:c r="W7" s="305" t="str">
        <x:f>IF(COUNTIF($A$5:$A$176,A7)&gt;1,"DUPLICATE","")</x:f>
      </x:c>
      <x:c r="X7" s="305" t="str">
        <x:v>RULE MAPPED — ENTITY DATE NOT POPULATED</x:v>
      </x:c>
      <x:c r="Y7" s="305" t="str">
        <x:v>https://www.sebi.gov.in/legal/regulations/jul-2026/securities-and-exchange-board-of-india-listing-obligations-and-disclosure-requirements-regulations-2015-last-amended-on-july-14-2026-_102974.html</x:v>
      </x:c>
    </x:row>
    <x:row r="8" ht="50" customHeight="1">
      <x:c r="A8" s="305" t="str">
        <x:v>CAP-LAW053|Reg. 6|AP01|CAL01</x:v>
      </x:c>
      <x:c r="B8" s="305" t="str">
        <x:v>CAP-LAW053|Reg. 6|AP01</x:v>
      </x:c>
      <x:c r="C8" s="305" t="str">
        <x:v>CAP-LAW053|Reg. 6</x:v>
      </x:c>
      <x:c r="D8" s="305" t="str">
        <x:v>CAP-LAW053</x:v>
      </x:c>
      <x:c r="E8" s="305" t="str">
        <x:v>Reg. 6</x:v>
      </x:c>
      <x:c r="F8" s="305" t="str">
        <x:v>GATE|EQUITY_MAIN or GATE|EQUITY_SME</x:v>
      </x:c>
      <x:c r="G8" s="305" t="str">
        <x:v>Governance</x:v>
      </x:c>
      <x:c r="H8" s="305" t="str">
        <x:v>Hybrid continuous/event</x:v>
      </x:c>
      <x:c r="I8" s="305" t="str">
        <x:v>Continuous</x:v>
      </x:c>
      <x:c r="J8" s="305" t="str">
        <x:v>Listing remains active</x:v>
      </x:c>
      <x:c r="K8" s="305" t="str">
        <x:v>Continuous; vacancy/appointment event. Calculate the entity-specific due date from the documented trigger or period end and the current official provision/exchange operating calendar; retain the calculation, review and acknowledgement.</x:v>
      </x:c>
      <x:c r="L8" s="305" t="str">
        <x:v>Continuous control with scheduled owner review; open an exception immediately on breach, override or data-feed failure.</x:v>
      </x:c>
      <x:c r="M8" s="305" t="str">
        <x:v>Immediate exception alert when the control condition is not met.</x:v>
      </x:c>
      <x:c r="N8" s="305" t="str">
        <x:v>Company Secretary / Board or Committee Secretariat</x:v>
      </x:c>
      <x:c r="O8" s="305" t="str">
        <x:v>Secretarial or committee support team</x:v>
      </x:c>
      <x:c r="P8" s="305" t="str">
        <x:v>Company Secretary / Compliance Officer plus approving Board or committee</x:v>
      </x:c>
      <x:c r="Q8" s="305" t="str">
        <x:v>CAP-LAW053 Reg. 6; official source URL inherited from the P-2 atomic record.</x:v>
      </x:c>
      <x:c r="R8" s="305" t="str">
        <x:v>Recurring / monitored</x:v>
      </x:c>
      <x:c r="S8" s="305" t="str">
        <x:v>Evidence must be complete through the legal performance/filing time and include later acknowledgement, correction or closure where applicable.</x:v>
      </x:c>
      <x:c r="T8" s="305" t="str">
        <x:v>Escalate predicted lateness before the legal cut-off; immediately record actual missed deadlines, failed conditions precedent or unclosed exceptions.</x:v>
      </x:c>
      <x:c r="U8" s="305" t="str">
        <x:v>Evidence the gate GATE|EQUITY_MAIN or GATE|EQUITY_SME, security/capacity (Specified securities), trigger (Listing remains active) and threshold/exemption (Apply current qualification, full-time and reporting requirements.).</x:v>
      </x:c>
      <x:c r="V8" s="305" t="str">
        <x:f>IF(COUNTIF('P3 Audit Procedures'!$A$5:$A$176,B8)=1,"YES","NO")</x:f>
        <x:v>YES</x:v>
      </x:c>
      <x:c r="W8" s="305" t="str">
        <x:f>IF(COUNTIF($A$5:$A$176,A8)&gt;1,"DUPLICATE","")</x:f>
      </x:c>
      <x:c r="X8" s="305" t="str">
        <x:v>RULE MAPPED — ENTITY DATE NOT POPULATED</x:v>
      </x:c>
      <x:c r="Y8" s="305" t="str">
        <x:v>https://www.sebi.gov.in/legal/regulations/jul-2026/securities-and-exchange-board-of-india-listing-obligations-and-disclosure-requirements-regulations-2015-last-amended-on-july-14-2026-_102974.html</x:v>
      </x:c>
    </x:row>
    <x:row r="9" ht="50" customHeight="1">
      <x:c r="A9" s="305" t="str">
        <x:v>CAP-LAW053|Reg. 7|AP01|CAL01</x:v>
      </x:c>
      <x:c r="B9" s="305" t="str">
        <x:v>CAP-LAW053|Reg. 7|AP01</x:v>
      </x:c>
      <x:c r="C9" s="305" t="str">
        <x:v>CAP-LAW053|Reg. 7</x:v>
      </x:c>
      <x:c r="D9" s="305" t="str">
        <x:v>CAP-LAW053</x:v>
      </x:c>
      <x:c r="E9" s="305" t="str">
        <x:v>Reg. 7</x:v>
      </x:c>
      <x:c r="F9" s="305" t="str">
        <x:v>GATE|INVESTOR_SERVICE</x:v>
      </x:c>
      <x:c r="G9" s="305" t="str">
        <x:v>Investor service</x:v>
      </x:c>
      <x:c r="H9" s="305" t="str">
        <x:v>Continuous monitoring</x:v>
      </x:c>
      <x:c r="I9" s="305" t="str">
        <x:v>Continuous</x:v>
      </x:c>
      <x:c r="J9" s="305" t="str">
        <x:v>Investor-service function active</x:v>
      </x:c>
      <x:c r="K9" s="305" t="str">
        <x:v>Continuous; certification as prescribed. Calculate the entity-specific due date from the documented trigger or period end and the current official provision/exchange operating calendar; retain the calculation, review and acknowledgement.</x:v>
      </x:c>
      <x:c r="L9" s="305" t="str">
        <x:v>Continuous control with scheduled owner review; open an exception immediately on breach, override or data-feed failure.</x:v>
      </x:c>
      <x:c r="M9" s="305" t="str">
        <x:v>Immediate exception alert when the control condition is not met.</x:v>
      </x:c>
      <x:c r="N9" s="305" t="str">
        <x:v>Investor Services Head / RTA Relationship Owner</x:v>
      </x:c>
      <x:c r="O9" s="305" t="str">
        <x:v>Issuer investor-service team or contracted RTA team</x:v>
      </x:c>
      <x:c r="P9" s="305" t="str">
        <x:v>Company Secretary / Compliance Officer plus approving Board or committee</x:v>
      </x:c>
      <x:c r="Q9" s="305" t="str">
        <x:v>CAP-LAW053 Reg. 7; official source URL inherited from the P-2 atomic record.</x:v>
      </x:c>
      <x:c r="R9" s="305" t="str">
        <x:v>Recurring / monitored</x:v>
      </x:c>
      <x:c r="S9" s="305" t="str">
        <x:v>Evidence must be complete through the legal performance/filing time and include later acknowledgement, correction or closure where applicable.</x:v>
      </x:c>
      <x:c r="T9" s="305" t="str">
        <x:v>Escalate predicted lateness before the legal cut-off; immediately record actual missed deadlines, failed conditions precedent or unclosed exceptions.</x:v>
      </x:c>
      <x:c r="U9" s="305" t="str">
        <x:v>Evidence the gate GATE|INVESTOR_SERVICE, security/capacity (Specified securities), trigger (Investor-service function active) and threshold/exemption (Apply the current holder-count and RTA conditions.).</x:v>
      </x:c>
      <x:c r="V9" s="305" t="str">
        <x:f>IF(COUNTIF('P3 Audit Procedures'!$A$5:$A$176,B9)=1,"YES","NO")</x:f>
        <x:v>YES</x:v>
      </x:c>
      <x:c r="W9" s="305" t="str">
        <x:f>IF(COUNTIF($A$5:$A$176,A9)&gt;1,"DUPLICATE","")</x:f>
      </x:c>
      <x:c r="X9" s="305" t="str">
        <x:v>RULE MAPPED — ENTITY DATE NOT POPULATED</x:v>
      </x:c>
      <x:c r="Y9" s="305" t="str">
        <x:v>https://www.sebi.gov.in/legal/regulations/jul-2026/securities-and-exchange-board-of-india-listing-obligations-and-disclosure-requirements-regulations-2015-last-amended-on-july-14-2026-_102974.html</x:v>
      </x:c>
    </x:row>
    <x:row r="10" ht="50" customHeight="1">
      <x:c r="A10" s="305" t="str">
        <x:v>CAP-LAW053|Reg. 9|AP01|CAL01</x:v>
      </x:c>
      <x:c r="B10" s="305" t="str">
        <x:v>CAP-LAW053|Reg. 9|AP01</x:v>
      </x:c>
      <x:c r="C10" s="305" t="str">
        <x:v>CAP-LAW053|Reg. 9</x:v>
      </x:c>
      <x:c r="D10" s="305" t="str">
        <x:v>CAP-LAW053</x:v>
      </x:c>
      <x:c r="E10" s="305" t="str">
        <x:v>Reg. 9</x:v>
      </x:c>
      <x:c r="F10" s="305" t="str">
        <x:v>GATE|EQUITY_MAIN or GATE|EQUITY_SME</x:v>
      </x:c>
      <x:c r="G10" s="305" t="str">
        <x:v>Records</x:v>
      </x:c>
      <x:c r="H10" s="305" t="str">
        <x:v>Continuous monitoring</x:v>
      </x:c>
      <x:c r="I10" s="305" t="str">
        <x:v>Continuous</x:v>
      </x:c>
      <x:c r="J10" s="305" t="str">
        <x:v>Records created under securities law</x:v>
      </x:c>
      <x:c r="K10" s="305" t="str">
        <x:v>Continuous. Calculate the entity-specific due date from the documented trigger or period end and the current official provision/exchange operating calendar; retain the calculation, review and acknowledgement.</x:v>
      </x:c>
      <x:c r="L10" s="305" t="str">
        <x:v>Continuous control with scheduled owner review; open an exception immediately on breach, override or data-feed failure.</x:v>
      </x:c>
      <x:c r="M10" s="305" t="str">
        <x:v>Immediate exception alert when the control condition is not met.</x:v>
      </x:c>
      <x:c r="N10" s="305" t="str">
        <x:v>Company Secretary / Records Custodian</x:v>
      </x:c>
      <x:c r="O10" s="305" t="str">
        <x:v>Assigned compliance process team</x:v>
      </x:c>
      <x:c r="P10" s="305" t="str">
        <x:v>Company Secretary / Compliance Officer or delegated independent reviewer</x:v>
      </x:c>
      <x:c r="Q10" s="305" t="str">
        <x:v>CAP-LAW053 Reg. 9; official source URL inherited from the P-2 atomic record.</x:v>
      </x:c>
      <x:c r="R10" s="305" t="str">
        <x:v>Recurring / monitored</x:v>
      </x:c>
      <x:c r="S10" s="305" t="str">
        <x:v>Evidence must be complete through the legal performance/filing time and include later acknowledgement, correction or closure where applicable.</x:v>
      </x:c>
      <x:c r="T10" s="305" t="str">
        <x:v>Escalate predicted lateness before the legal cut-off; immediately record actual missed deadlines, failed conditions precedent or unclosed exceptions.</x:v>
      </x:c>
      <x:c r="U10" s="305" t="str">
        <x:v>Evidence the gate GATE|EQUITY_MAIN or GATE|EQUITY_SME, security/capacity (Specified securities), trigger (Records created under securities law) and threshold/exemption (Permanent or minimum-period categories as prescribed.).</x:v>
      </x:c>
      <x:c r="V10" s="305" t="str">
        <x:f>IF(COUNTIF('P3 Audit Procedures'!$A$5:$A$176,B10)=1,"YES","NO")</x:f>
        <x:v>YES</x:v>
      </x:c>
      <x:c r="W10" s="305" t="str">
        <x:f>IF(COUNTIF($A$5:$A$176,A10)&gt;1,"DUPLICATE","")</x:f>
      </x:c>
      <x:c r="X10" s="305" t="str">
        <x:v>RULE MAPPED — ENTITY DATE NOT POPULATED</x:v>
      </x:c>
      <x:c r="Y10" s="305" t="str">
        <x:v>https://www.sebi.gov.in/legal/regulations/jul-2026/securities-and-exchange-board-of-india-listing-obligations-and-disclosure-requirements-regulations-2015-last-amended-on-july-14-2026-_102974.html</x:v>
      </x:c>
    </x:row>
    <x:row r="11" ht="50" customHeight="1">
      <x:c r="A11" s="305" t="str">
        <x:v>CAP-LAW053|Reg. 10|AP01|CAL01</x:v>
      </x:c>
      <x:c r="B11" s="305" t="str">
        <x:v>CAP-LAW053|Reg. 10|AP01</x:v>
      </x:c>
      <x:c r="C11" s="305" t="str">
        <x:v>CAP-LAW053|Reg. 10</x:v>
      </x:c>
      <x:c r="D11" s="305" t="str">
        <x:v>CAP-LAW053</x:v>
      </x:c>
      <x:c r="E11" s="305" t="str">
        <x:v>Reg. 10</x:v>
      </x:c>
      <x:c r="F11" s="305" t="str">
        <x:v>GATE|EQUITY_MAIN or GATE|EQUITY_SME</x:v>
      </x:c>
      <x:c r="G11" s="305" t="str">
        <x:v>Regulatory filing</x:v>
      </x:c>
      <x:c r="H11" s="305" t="str">
        <x:v>Event-driven</x:v>
      </x:c>
      <x:c r="I11" s="305" t="str">
        <x:v>Per triggering event</x:v>
      </x:c>
      <x:c r="J11" s="305" t="str">
        <x:v>A filing obligation becomes due</x:v>
      </x:c>
      <x:c r="K11" s="305" t="str">
        <x:v>At each filing due date. Calculate the entity-specific due date from the documented trigger or period end and the current official provision/exchange operating calendar; retain the calculation, review and acknowledgement.</x:v>
      </x:c>
      <x:c r="L11" s="305" t="str">
        <x:v>Create the task when the documented trigger is approved, received or occurs; apply the legal lead time before the external deadline.</x:v>
      </x:c>
      <x:c r="M11" s="305" t="str">
        <x:v>Final alert one business day before the internally calculated deadline; use an earlier alert where the legal period is one day or less.</x:v>
      </x:c>
      <x:c r="N11" s="305" t="str">
        <x:v>Company Secretary / Compliance Officer</x:v>
      </x:c>
      <x:c r="O11" s="305" t="str">
        <x:v>Assigned compliance process team</x:v>
      </x:c>
      <x:c r="P11" s="305" t="str">
        <x:v>Company Secretary / Compliance Officer or delegated independent reviewer</x:v>
      </x:c>
      <x:c r="Q11" s="305" t="str">
        <x:v>CAP-LAW053 Reg. 10; official source URL inherited from the P-2 atomic record.</x:v>
      </x:c>
      <x:c r="R11" s="305" t="str">
        <x:v>Event-driven</x:v>
      </x:c>
      <x:c r="S11" s="305" t="str">
        <x:v>Evidence must be complete through the legal performance/filing time and include later acknowledgement, correction or closure where applicable.</x:v>
      </x:c>
      <x:c r="T11" s="305" t="str">
        <x:v>Escalate predicted lateness before the legal cut-off; immediately record actual missed deadlines, failed conditions precedent or unclosed exceptions.</x:v>
      </x:c>
      <x:c r="U11" s="305" t="str">
        <x:v>Evidence the gate GATE|EQUITY_MAIN or GATE|EQUITY_SME, security/capacity (Specified securities), trigger (A filing obligation becomes due) and threshold/exemption (Use the exchange/SEBI format and system then in force.).</x:v>
      </x:c>
      <x:c r="V11" s="305" t="str">
        <x:f>IF(COUNTIF('P3 Audit Procedures'!$A$5:$A$176,B11)=1,"YES","NO")</x:f>
        <x:v>YES</x:v>
      </x:c>
      <x:c r="W11" s="305" t="str">
        <x:f>IF(COUNTIF($A$5:$A$176,A11)&gt;1,"DUPLICATE","")</x:f>
      </x:c>
      <x:c r="X11" s="305" t="str">
        <x:v>RULE MAPPED — ENTITY DATE NOT POPULATED</x:v>
      </x:c>
      <x:c r="Y11" s="305" t="str">
        <x:v>https://www.sebi.gov.in/legal/regulations/jul-2026/securities-and-exchange-board-of-india-listing-obligations-and-disclosure-requirements-regulations-2015-last-amended-on-july-14-2026-_102974.html</x:v>
      </x:c>
    </x:row>
    <x:row r="12" ht="50" customHeight="1">
      <x:c r="A12" s="305" t="str">
        <x:v>CAP-LAW053|Reg. 12|AP01|CAL01</x:v>
      </x:c>
      <x:c r="B12" s="305" t="str">
        <x:v>CAP-LAW053|Reg. 12|AP01</x:v>
      </x:c>
      <x:c r="C12" s="305" t="str">
        <x:v>CAP-LAW053|Reg. 12</x:v>
      </x:c>
      <x:c r="D12" s="305" t="str">
        <x:v>CAP-LAW053</x:v>
      </x:c>
      <x:c r="E12" s="305" t="str">
        <x:v>Reg. 12</x:v>
      </x:c>
      <x:c r="F12" s="305" t="str">
        <x:v>GATE|EQUITY_MAIN or GATE|EQUITY_SME</x:v>
      </x:c>
      <x:c r="G12" s="305" t="str">
        <x:v>Investor payment</x:v>
      </x:c>
      <x:c r="H12" s="305" t="str">
        <x:v>Event-driven</x:v>
      </x:c>
      <x:c r="I12" s="305" t="str">
        <x:v>Per triggering event</x:v>
      </x:c>
      <x:c r="J12" s="305" t="str">
        <x:v>Payment to security holder</x:v>
      </x:c>
      <x:c r="K12" s="305" t="str">
        <x:v>At payment event. Calculate the entity-specific due date from the documented trigger or period end and the current official provision/exchange operating calendar; retain the calculation, review and acknowledgement.</x:v>
      </x:c>
      <x:c r="L12" s="305" t="str">
        <x:v>Create the task when the documented trigger is approved, received or occurs; apply the legal lead time before the external deadline.</x:v>
      </x:c>
      <x:c r="M12" s="305" t="str">
        <x:v>Final alert one business day before the internally calculated deadline; use an earlier alert where the legal period is one day or less.</x:v>
      </x:c>
      <x:c r="N12" s="305" t="str">
        <x:v>Finance or Treasury Head / Company Secretary</x:v>
      </x:c>
      <x:c r="O12" s="305" t="str">
        <x:v>Finance or treasury operations team</x:v>
      </x:c>
      <x:c r="P12" s="305" t="str">
        <x:v>CFO / Company Secretary / Compliance Officer</x:v>
      </x:c>
      <x:c r="Q12" s="305" t="str">
        <x:v>CAP-LAW053 Reg. 12; official source URL inherited from the P-2 atomic record.</x:v>
      </x:c>
      <x:c r="R12" s="305" t="str">
        <x:v>Event-driven</x:v>
      </x:c>
      <x:c r="S12" s="305" t="str">
        <x:v>Evidence must be complete through the legal performance/filing time and include later acknowledgement, correction or closure where applicable.</x:v>
      </x:c>
      <x:c r="T12" s="305" t="str">
        <x:v>Escalate predicted lateness before the legal cut-off; immediately record actual missed deadlines, failed conditions precedent or unclosed exceptions.</x:v>
      </x:c>
      <x:c r="U12" s="305" t="str">
        <x:v>Evidence the gate GATE|EQUITY_MAIN or GATE|EQUITY_SME, security/capacity (Specified securities), trigger (Payment to security holder) and threshold/exemption (Apply the prescribed electronic-payment rule and exception handling.).</x:v>
      </x:c>
      <x:c r="V12" s="305" t="str">
        <x:f>IF(COUNTIF('P3 Audit Procedures'!$A$5:$A$176,B12)=1,"YES","NO")</x:f>
        <x:v>YES</x:v>
      </x:c>
      <x:c r="W12" s="305" t="str">
        <x:f>IF(COUNTIF($A$5:$A$176,A12)&gt;1,"DUPLICATE","")</x:f>
      </x:c>
      <x:c r="X12" s="305" t="str">
        <x:v>RULE MAPPED — ENTITY DATE NOT POPULATED</x:v>
      </x:c>
      <x:c r="Y12" s="305" t="str">
        <x:v>https://www.sebi.gov.in/legal/regulations/jul-2026/securities-and-exchange-board-of-india-listing-obligations-and-disclosure-requirements-regulations-2015-last-amended-on-july-14-2026-_102974.html</x:v>
      </x:c>
    </x:row>
    <x:row r="13" ht="50" customHeight="1">
      <x:c r="A13" s="305" t="str">
        <x:v>CAP-LAW053|Reg. 13|AP01|CAL01</x:v>
      </x:c>
      <x:c r="B13" s="305" t="str">
        <x:v>CAP-LAW053|Reg. 13|AP01</x:v>
      </x:c>
      <x:c r="C13" s="305" t="str">
        <x:v>CAP-LAW053|Reg. 13</x:v>
      </x:c>
      <x:c r="D13" s="305" t="str">
        <x:v>CAP-LAW053</x:v>
      </x:c>
      <x:c r="E13" s="305" t="str">
        <x:v>Reg. 13</x:v>
      </x:c>
      <x:c r="F13" s="305" t="str">
        <x:v>GATE|INVESTOR_SERVICE</x:v>
      </x:c>
      <x:c r="G13" s="305" t="str">
        <x:v>Grievance redressal</x:v>
      </x:c>
      <x:c r="H13" s="305" t="str">
        <x:v>Recurring</x:v>
      </x:c>
      <x:c r="I13" s="305" t="str">
        <x:v>Continuous</x:v>
      </x:c>
      <x:c r="J13" s="305" t="str">
        <x:v>Complaint received / periodic statement due</x:v>
      </x:c>
      <x:c r="K13" s="305" t="str">
        <x:v>Ongoing; periodic reporting. Calculate the entity-specific due date from the documented trigger or period end and the current official provision/exchange operating calendar; retain the calculation, review and acknowledgement.</x:v>
      </x:c>
      <x:c r="L13" s="305" t="str">
        <x:v>Continuous control with scheduled owner review; open an exception immediately on breach, override or data-feed failure.</x:v>
      </x:c>
      <x:c r="M13" s="305" t="str">
        <x:v>Final alert one business day before the internally calculated deadline; use an earlier alert where the legal period is one day or less.</x:v>
      </x:c>
      <x:c r="N13" s="305" t="str">
        <x:v>Investor Services Head / RTA Relationship Owner</x:v>
      </x:c>
      <x:c r="O13" s="305" t="str">
        <x:v>Issuer investor-service team or contracted RTA team</x:v>
      </x:c>
      <x:c r="P13" s="305" t="str">
        <x:v>Company Secretary / Compliance Officer or delegated independent reviewer</x:v>
      </x:c>
      <x:c r="Q13" s="305" t="str">
        <x:v>CAP-LAW053 Reg. 13; official source URL inherited from the P-2 atomic record.</x:v>
      </x:c>
      <x:c r="R13" s="305" t="str">
        <x:v>Recurring / monitored</x:v>
      </x:c>
      <x:c r="S13" s="305" t="str">
        <x:v>Evidence must be complete through the legal performance/filing time and include later acknowledgement, correction or closure where applicable.</x:v>
      </x:c>
      <x:c r="T13" s="305" t="str">
        <x:v>Escalate predicted lateness before the legal cut-off; immediately record actual missed deadlines, failed conditions precedent or unclosed exceptions.</x:v>
      </x:c>
      <x:c r="U13" s="305" t="str">
        <x:v>Evidence the gate GATE|INVESTOR_SERVICE, security/capacity (Specified securities), trigger (Complaint received / periodic statement due) and threshold/exemption (Use current SCORES, exchange and integrated-filing requirements.).</x:v>
      </x:c>
      <x:c r="V13" s="305" t="str">
        <x:f>IF(COUNTIF('P3 Audit Procedures'!$A$5:$A$176,B13)=1,"YES","NO")</x:f>
        <x:v>YES</x:v>
      </x:c>
      <x:c r="W13" s="305" t="str">
        <x:f>IF(COUNTIF($A$5:$A$176,A13)&gt;1,"DUPLICATE","")</x:f>
      </x:c>
      <x:c r="X13" s="305" t="str">
        <x:v>RULE MAPPED — ENTITY DATE NOT POPULATED</x:v>
      </x:c>
      <x:c r="Y13" s="305" t="str">
        <x:v>https://www.sebi.gov.in/legal/regulations/jul-2026/securities-and-exchange-board-of-india-listing-obligations-and-disclosure-requirements-regulations-2015-last-amended-on-july-14-2026-_102974.html</x:v>
      </x:c>
    </x:row>
    <x:row r="14" ht="50" customHeight="1">
      <x:c r="A14" s="305" t="str">
        <x:v>CAP-LAW053|Reg. 14|AP01|CAL01</x:v>
      </x:c>
      <x:c r="B14" s="305" t="str">
        <x:v>CAP-LAW053|Reg. 14|AP01</x:v>
      </x:c>
      <x:c r="C14" s="305" t="str">
        <x:v>CAP-LAW053|Reg. 14</x:v>
      </x:c>
      <x:c r="D14" s="305" t="str">
        <x:v>CAP-LAW053</x:v>
      </x:c>
      <x:c r="E14" s="305" t="str">
        <x:v>Reg. 14</x:v>
      </x:c>
      <x:c r="F14" s="305" t="str">
        <x:v>GATE|EQUITY_MAIN or GATE|EQUITY_SME</x:v>
      </x:c>
      <x:c r="G14" s="305" t="str">
        <x:v>Fees</x:v>
      </x:c>
      <x:c r="H14" s="305" t="str">
        <x:v>Recurring</x:v>
      </x:c>
      <x:c r="I14" s="305" t="str">
        <x:v>Annual</x:v>
      </x:c>
      <x:c r="J14" s="305" t="str">
        <x:v>Annual fee becomes due</x:v>
      </x:c>
      <x:c r="K14" s="305" t="str">
        <x:v>Annual. Calculate the entity-specific due date from the documented trigger or period end and the current official provision/exchange operating calendar; retain the calculation, review and acknowledgement.</x:v>
      </x:c>
      <x:c r="L14" s="305" t="str">
        <x:v>Create annual task at least 30 days before the internal completion date; accelerate where the legal lead time is shorter.</x:v>
      </x:c>
      <x:c r="M14" s="305" t="str">
        <x:v>Final alert one business day before the internally calculated deadline; use an earlier alert where the legal period is one day or less.</x:v>
      </x:c>
      <x:c r="N14" s="305" t="str">
        <x:v>Finance or Treasury Head / Company Secretary</x:v>
      </x:c>
      <x:c r="O14" s="305" t="str">
        <x:v>Finance or treasury operations team</x:v>
      </x:c>
      <x:c r="P14" s="305" t="str">
        <x:v>Company Secretary / Compliance Officer or delegated independent reviewer</x:v>
      </x:c>
      <x:c r="Q14" s="305" t="str">
        <x:v>CAP-LAW053 Reg. 14; official source URL inherited from the P-2 atomic record.</x:v>
      </x:c>
      <x:c r="R14" s="305" t="str">
        <x:v>Recurring / monitored</x:v>
      </x:c>
      <x:c r="S14" s="305" t="str">
        <x:v>Evidence must be complete through the legal performance/filing time and include later acknowledgement, correction or closure where applicable.</x:v>
      </x:c>
      <x:c r="T14" s="305" t="str">
        <x:v>Escalate predicted lateness before the legal cut-off; immediately record actual missed deadlines, failed conditions precedent or unclosed exceptions.</x:v>
      </x:c>
      <x:c r="U14" s="305" t="str">
        <x:v>Evidence the gate GATE|EQUITY_MAIN or GATE|EQUITY_SME, security/capacity (Specified securities), trigger (Annual fee becomes due) and threshold/exemption (Amount and due date per exchange schedule.).</x:v>
      </x:c>
      <x:c r="V14" s="305" t="str">
        <x:f>IF(COUNTIF('P3 Audit Procedures'!$A$5:$A$176,B14)=1,"YES","NO")</x:f>
        <x:v>YES</x:v>
      </x:c>
      <x:c r="W14" s="305" t="str">
        <x:f>IF(COUNTIF($A$5:$A$176,A14)&gt;1,"DUPLICATE","")</x:f>
      </x:c>
      <x:c r="X14" s="305" t="str">
        <x:v>RULE MAPPED — ENTITY DATE NOT POPULATED</x:v>
      </x:c>
      <x:c r="Y14" s="305" t="str">
        <x:v>https://www.sebi.gov.in/legal/regulations/jul-2026/securities-and-exchange-board-of-india-listing-obligations-and-disclosure-requirements-regulations-2015-last-amended-on-july-14-2026-_102974.html</x:v>
      </x:c>
    </x:row>
    <x:row r="15" ht="50" customHeight="1">
      <x:c r="A15" s="305" t="str">
        <x:v>CAP-LAW053|Reg. 15|AP01|CAL01</x:v>
      </x:c>
      <x:c r="B15" s="305" t="str">
        <x:v>CAP-LAW053|Reg. 15|AP01</x:v>
      </x:c>
      <x:c r="C15" s="305" t="str">
        <x:v>CAP-LAW053|Reg. 15</x:v>
      </x:c>
      <x:c r="D15" s="305" t="str">
        <x:v>CAP-LAW053</x:v>
      </x:c>
      <x:c r="E15" s="305" t="str">
        <x:v>Reg. 15</x:v>
      </x:c>
      <x:c r="F15" s="305" t="str">
        <x:v>GATE|EQUITY_MAIN or GATE|EQUITY_SME or GATE|HVDLE</x:v>
      </x:c>
      <x:c r="G15" s="305" t="str">
        <x:v>Applicability</x:v>
      </x:c>
      <x:c r="H15" s="305" t="str">
        <x:v>Event-driven</x:v>
      </x:c>
      <x:c r="I15" s="305" t="str">
        <x:v>Per triggering event</x:v>
      </x:c>
      <x:c r="J15" s="305" t="str">
        <x:v>Governance applicability assessment</x:v>
      </x:c>
      <x:c r="K15" s="305" t="str">
        <x:v>At year start and on relevant change. Calculate the entity-specific due date from the documented trigger or period end and the current official provision/exchange operating calendar; retain the calculation, review and acknowledgement.</x:v>
      </x:c>
      <x:c r="L15" s="305" t="str">
        <x:v>Create the task when the documented trigger is approved, received or occurs; apply the legal lead time before the external deadline.</x:v>
      </x:c>
      <x:c r="M15" s="305" t="str">
        <x:v>Final alert one business day before the internally calculated deadline; use an earlier alert where the legal period is one day or less.</x:v>
      </x:c>
      <x:c r="N15" s="305" t="str">
        <x:v>Company Secretary / Board or Committee Secretariat</x:v>
      </x:c>
      <x:c r="O15" s="305" t="str">
        <x:v>Secretarial or committee support team</x:v>
      </x:c>
      <x:c r="P15" s="305" t="str">
        <x:v>Company Secretary / Compliance Officer plus approving Board or committee</x:v>
      </x:c>
      <x:c r="Q15" s="305" t="str">
        <x:v>CAP-LAW053 Reg. 15; official source URL inherited from the P-2 atomic record.</x:v>
      </x:c>
      <x:c r="R15" s="305" t="str">
        <x:v>Event-driven</x:v>
      </x:c>
      <x:c r="S15" s="305" t="str">
        <x:v>Evidence must be complete through the legal performance/filing time and include later acknowledgement, correction or closure where applicable.</x:v>
      </x:c>
      <x:c r="T15" s="305" t="str">
        <x:v>Escalate predicted lateness before the legal cut-off; immediately record actual missed deadlines, failed conditions precedent or unclosed exceptions.</x:v>
      </x:c>
      <x:c r="U15" s="305" t="str">
        <x:v>Evidence the gate GATE|EQUITY_MAIN or GATE|EQUITY_SME or GATE|HVDLE, security/capacity (Specified securities / high-value debt), trigger (Governance applicability assessment) and threshold/exemption (Use current paid-up capital, net worth, security class, entity type and transition rules.).</x:v>
      </x:c>
      <x:c r="V15" s="305" t="str">
        <x:f>IF(COUNTIF('P3 Audit Procedures'!$A$5:$A$176,B15)=1,"YES","NO")</x:f>
        <x:v>YES</x:v>
      </x:c>
      <x:c r="W15" s="305" t="str">
        <x:f>IF(COUNTIF($A$5:$A$176,A15)&gt;1,"DUPLICATE","")</x:f>
      </x:c>
      <x:c r="X15" s="305" t="str">
        <x:v>RULE MAPPED — ENTITY DATE NOT POPULATED</x:v>
      </x:c>
      <x:c r="Y15" s="305" t="str">
        <x:v>https://www.sebi.gov.in/legal/regulations/jul-2026/securities-and-exchange-board-of-india-listing-obligations-and-disclosure-requirements-regulations-2015-last-amended-on-july-14-2026-_102974.html</x:v>
      </x:c>
    </x:row>
    <x:row r="16" ht="50" customHeight="1">
      <x:c r="A16" s="305" t="str">
        <x:v>CAP-LAW053|Reg. 17(1)-(2)|AP01|CAL01</x:v>
      </x:c>
      <x:c r="B16" s="305" t="str">
        <x:v>CAP-LAW053|Reg. 17(1)-(2)|AP01</x:v>
      </x:c>
      <x:c r="C16" s="305" t="str">
        <x:v>CAP-LAW053|Reg. 17(1)-(2)</x:v>
      </x:c>
      <x:c r="D16" s="305" t="str">
        <x:v>CAP-LAW053</x:v>
      </x:c>
      <x:c r="E16" s="305" t="str">
        <x:v>Reg. 17(1)-(2)</x:v>
      </x:c>
      <x:c r="F16" s="305" t="str">
        <x:v>GATE|EQUITY_MAIN or GATE|HVDLE</x:v>
      </x:c>
      <x:c r="G16" s="305" t="str">
        <x:v>Board governance</x:v>
      </x:c>
      <x:c r="H16" s="305" t="str">
        <x:v>Hybrid continuous/event</x:v>
      </x:c>
      <x:c r="I16" s="305" t="str">
        <x:v>Continuous</x:v>
      </x:c>
      <x:c r="J16" s="305" t="str">
        <x:v>Governance chapter applies</x:v>
      </x:c>
      <x:c r="K16" s="305" t="str">
        <x:v>Continuous; meetings as prescribed. Calculate the entity-specific due date from the documented trigger or period end and the current official provision/exchange operating calendar; retain the calculation, review and acknowledgement.</x:v>
      </x:c>
      <x:c r="L16" s="305" t="str">
        <x:v>Continuous control with scheduled owner review; open an exception immediately on breach, override or data-feed failure.</x:v>
      </x:c>
      <x:c r="M16" s="305" t="str">
        <x:v>Immediate exception alert when the control condition is not met.</x:v>
      </x:c>
      <x:c r="N16" s="305" t="str">
        <x:v>Company Secretary / Board or Committee Secretariat</x:v>
      </x:c>
      <x:c r="O16" s="305" t="str">
        <x:v>Secretarial or committee support team</x:v>
      </x:c>
      <x:c r="P16" s="305" t="str">
        <x:v>Company Secretary / Compliance Officer plus approving Board or committee</x:v>
      </x:c>
      <x:c r="Q16" s="305" t="str">
        <x:v>CAP-LAW053 Reg. 17(1)-(2); official source URL inherited from the P-2 atomic record.</x:v>
      </x:c>
      <x:c r="R16" s="305" t="str">
        <x:v>Recurring / monitored</x:v>
      </x:c>
      <x:c r="S16" s="305" t="str">
        <x:v>Evidence must be complete through the legal performance/filing time and include later acknowledgement, correction or closure where applicable.</x:v>
      </x:c>
      <x:c r="T16" s="305" t="str">
        <x:v>Escalate predicted lateness before the legal cut-off; immediately record actual missed deadlines, failed conditions precedent or unclosed exceptions.</x:v>
      </x:c>
      <x:c r="U16" s="305" t="str">
        <x:v>Evidence the gate GATE|EQUITY_MAIN or GATE|HVDLE, security/capacity (Specified securities / HVDLE), trigger (Governance chapter applies) and threshold/exemption (Apply entity-specific composition and top-entity requirements.).</x:v>
      </x:c>
      <x:c r="V16" s="305" t="str">
        <x:f>IF(COUNTIF('P3 Audit Procedures'!$A$5:$A$176,B16)=1,"YES","NO")</x:f>
        <x:v>YES</x:v>
      </x:c>
      <x:c r="W16" s="305" t="str">
        <x:f>IF(COUNTIF($A$5:$A$176,A16)&gt;1,"DUPLICATE","")</x:f>
      </x:c>
      <x:c r="X16" s="305" t="str">
        <x:v>RULE MAPPED — ENTITY DATE NOT POPULATED</x:v>
      </x:c>
      <x:c r="Y16" s="305" t="str">
        <x:v>https://www.sebi.gov.in/legal/regulations/jul-2026/securities-and-exchange-board-of-india-listing-obligations-and-disclosure-requirements-regulations-2015-last-amended-on-july-14-2026-_102974.html</x:v>
      </x:c>
    </x:row>
    <x:row r="17" ht="50" customHeight="1">
      <x:c r="A17" s="305" t="str">
        <x:v>CAP-LAW053|Reg. 17(8)|AP01|CAL01</x:v>
      </x:c>
      <x:c r="B17" s="305" t="str">
        <x:v>CAP-LAW053|Reg. 17(8)|AP01</x:v>
      </x:c>
      <x:c r="C17" s="305" t="str">
        <x:v>CAP-LAW053|Reg. 17(8)</x:v>
      </x:c>
      <x:c r="D17" s="305" t="str">
        <x:v>CAP-LAW053</x:v>
      </x:c>
      <x:c r="E17" s="305" t="str">
        <x:v>Reg. 17(8)</x:v>
      </x:c>
      <x:c r="F17" s="305" t="str">
        <x:v>GATE|EQUITY_MAIN or GATE|HVDLE</x:v>
      </x:c>
      <x:c r="G17" s="305" t="str">
        <x:v>Financial governance</x:v>
      </x:c>
      <x:c r="H17" s="305" t="str">
        <x:v>Recurring</x:v>
      </x:c>
      <x:c r="I17" s="305" t="str">
        <x:v>Annual</x:v>
      </x:c>
      <x:c r="J17" s="305" t="str">
        <x:v>Financial reporting cycle</x:v>
      </x:c>
      <x:c r="K17" s="305" t="str">
        <x:v>Annual / reporting cycle as prescribed. Calculate the entity-specific due date from the documented trigger or period end and the current official provision/exchange operating calendar; retain the calculation, review and acknowledgement.</x:v>
      </x:c>
      <x:c r="L17" s="305" t="str">
        <x:v>Create annual task at least 30 days before the internal completion date; accelerate where the legal lead time is shorter.</x:v>
      </x:c>
      <x:c r="M17" s="305" t="str">
        <x:v>Final alert one business day before the internally calculated deadline; use an earlier alert where the legal period is one day or less.</x:v>
      </x:c>
      <x:c r="N17" s="305" t="str">
        <x:v>Company Secretary / Board or Committee Secretariat</x:v>
      </x:c>
      <x:c r="O17" s="305" t="str">
        <x:v>Secretarial or committee support team</x:v>
      </x:c>
      <x:c r="P17" s="305" t="str">
        <x:v>Compliance Officer plus Audit Committee / Board where prescribed</x:v>
      </x:c>
      <x:c r="Q17" s="305" t="str">
        <x:v>CAP-LAW053 Reg. 17(8); official source URL inherited from the P-2 atomic record.</x:v>
      </x:c>
      <x:c r="R17" s="305" t="str">
        <x:v>Recurring / monitored</x:v>
      </x:c>
      <x:c r="S17" s="305" t="str">
        <x:v>Evidence must be complete through the legal performance/filing time and include later acknowledgement, correction or closure where applicable.</x:v>
      </x:c>
      <x:c r="T17" s="305" t="str">
        <x:v>Escalate predicted lateness before the legal cut-off; immediately record actual missed deadlines, failed conditions precedent or unclosed exceptions.</x:v>
      </x:c>
      <x:c r="U17" s="305" t="str">
        <x:v>Evidence the gate GATE|EQUITY_MAIN or GATE|HVDLE, security/capacity (Specified securities / HVDLE), trigger (Financial reporting cycle) and threshold/exemption (Governance chapter applies.).</x:v>
      </x:c>
      <x:c r="V17" s="305" t="str">
        <x:f>IF(COUNTIF('P3 Audit Procedures'!$A$5:$A$176,B17)=1,"YES","NO")</x:f>
        <x:v>YES</x:v>
      </x:c>
      <x:c r="W17" s="305" t="str">
        <x:f>IF(COUNTIF($A$5:$A$176,A17)&gt;1,"DUPLICATE","")</x:f>
      </x:c>
      <x:c r="X17" s="305" t="str">
        <x:v>RULE MAPPED — ENTITY DATE NOT POPULATED</x:v>
      </x:c>
      <x:c r="Y17" s="305" t="str">
        <x:v>https://www.sebi.gov.in/legal/regulations/jul-2026/securities-and-exchange-board-of-india-listing-obligations-and-disclosure-requirements-regulations-2015-last-amended-on-july-14-2026-_102974.html</x:v>
      </x:c>
    </x:row>
    <x:row r="18" ht="50" customHeight="1">
      <x:c r="A18" s="305" t="str">
        <x:v>CAP-LAW053|Reg. 18|AP01|CAL01</x:v>
      </x:c>
      <x:c r="B18" s="305" t="str">
        <x:v>CAP-LAW053|Reg. 18|AP01</x:v>
      </x:c>
      <x:c r="C18" s="305" t="str">
        <x:v>CAP-LAW053|Reg. 18</x:v>
      </x:c>
      <x:c r="D18" s="305" t="str">
        <x:v>CAP-LAW053</x:v>
      </x:c>
      <x:c r="E18" s="305" t="str">
        <x:v>Reg. 18</x:v>
      </x:c>
      <x:c r="F18" s="305" t="str">
        <x:v>GATE|EQUITY_MAIN or GATE|HVDLE</x:v>
      </x:c>
      <x:c r="G18" s="305" t="str">
        <x:v>Committee governance</x:v>
      </x:c>
      <x:c r="H18" s="305" t="str">
        <x:v>Hybrid continuous/event</x:v>
      </x:c>
      <x:c r="I18" s="305" t="str">
        <x:v>Continuous</x:v>
      </x:c>
      <x:c r="J18" s="305" t="str">
        <x:v>Governance chapter applies</x:v>
      </x:c>
      <x:c r="K18" s="305" t="str">
        <x:v>Continuous; each meeting cycle. Calculate the entity-specific due date from the documented trigger or period end and the current official provision/exchange operating calendar; retain the calculation, review and acknowledgement.</x:v>
      </x:c>
      <x:c r="L18" s="305" t="str">
        <x:v>Continuous control with scheduled owner review; open an exception immediately on breach, override or data-feed failure.</x:v>
      </x:c>
      <x:c r="M18" s="305" t="str">
        <x:v>Immediate exception alert when the control condition is not met.</x:v>
      </x:c>
      <x:c r="N18" s="305" t="str">
        <x:v>Company Secretary / Board or Committee Secretariat</x:v>
      </x:c>
      <x:c r="O18" s="305" t="str">
        <x:v>Secretarial or committee support team</x:v>
      </x:c>
      <x:c r="P18" s="305" t="str">
        <x:v>Compliance Officer plus Audit Committee / Board where prescribed</x:v>
      </x:c>
      <x:c r="Q18" s="305" t="str">
        <x:v>CAP-LAW053 Reg. 18; official source URL inherited from the P-2 atomic record.</x:v>
      </x:c>
      <x:c r="R18" s="305" t="str">
        <x:v>Recurring / monitored</x:v>
      </x:c>
      <x:c r="S18" s="305" t="str">
        <x:v>Evidence must be complete through the legal performance/filing time and include later acknowledgement, correction or closure where applicable.</x:v>
      </x:c>
      <x:c r="T18" s="305" t="str">
        <x:v>Escalate predicted lateness before the legal cut-off; immediately record actual missed deadlines, failed conditions precedent or unclosed exceptions.</x:v>
      </x:c>
      <x:c r="U18" s="305" t="str">
        <x:v>Evidence the gate GATE|EQUITY_MAIN or GATE|HVDLE, security/capacity (Specified securities / HVDLE), trigger (Governance chapter applies) and threshold/exemption (Apply stated exemptions and transition periods.).</x:v>
      </x:c>
      <x:c r="V18" s="305" t="str">
        <x:f>IF(COUNTIF('P3 Audit Procedures'!$A$5:$A$176,B18)=1,"YES","NO")</x:f>
        <x:v>YES</x:v>
      </x:c>
      <x:c r="W18" s="305" t="str">
        <x:f>IF(COUNTIF($A$5:$A$176,A18)&gt;1,"DUPLICATE","")</x:f>
      </x:c>
      <x:c r="X18" s="305" t="str">
        <x:v>RULE MAPPED — ENTITY DATE NOT POPULATED</x:v>
      </x:c>
      <x:c r="Y18" s="305" t="str">
        <x:v>https://www.sebi.gov.in/legal/regulations/jul-2026/securities-and-exchange-board-of-india-listing-obligations-and-disclosure-requirements-regulations-2015-last-amended-on-july-14-2026-_102974.html</x:v>
      </x:c>
    </x:row>
    <x:row r="19" ht="50" customHeight="1">
      <x:c r="A19" s="305" t="str">
        <x:v>CAP-LAW053|Reg. 19|AP01|CAL01</x:v>
      </x:c>
      <x:c r="B19" s="305" t="str">
        <x:v>CAP-LAW053|Reg. 19|AP01</x:v>
      </x:c>
      <x:c r="C19" s="305" t="str">
        <x:v>CAP-LAW053|Reg. 19</x:v>
      </x:c>
      <x:c r="D19" s="305" t="str">
        <x:v>CAP-LAW053</x:v>
      </x:c>
      <x:c r="E19" s="305" t="str">
        <x:v>Reg. 19</x:v>
      </x:c>
      <x:c r="F19" s="305" t="str">
        <x:v>GATE|EQUITY_MAIN or GATE|HVDLE</x:v>
      </x:c>
      <x:c r="G19" s="305" t="str">
        <x:v>Committee governance</x:v>
      </x:c>
      <x:c r="H19" s="305" t="str">
        <x:v>Hybrid continuous/event</x:v>
      </x:c>
      <x:c r="I19" s="305" t="str">
        <x:v>Continuous</x:v>
      </x:c>
      <x:c r="J19" s="305" t="str">
        <x:v>Governance chapter applies</x:v>
      </x:c>
      <x:c r="K19" s="305" t="str">
        <x:v>Continuous; as events arise. Calculate the entity-specific due date from the documented trigger or period end and the current official provision/exchange operating calendar; retain the calculation, review and acknowledgement.</x:v>
      </x:c>
      <x:c r="L19" s="305" t="str">
        <x:v>Continuous control with scheduled owner review; open an exception immediately on breach, override or data-feed failure.</x:v>
      </x:c>
      <x:c r="M19" s="305" t="str">
        <x:v>Immediate exception alert when the control condition is not met.</x:v>
      </x:c>
      <x:c r="N19" s="305" t="str">
        <x:v>Company Secretary / Board or Committee Secretariat</x:v>
      </x:c>
      <x:c r="O19" s="305" t="str">
        <x:v>Secretarial or committee support team</x:v>
      </x:c>
      <x:c r="P19" s="305" t="str">
        <x:v>Company Secretary / Compliance Officer plus approving Board or committee</x:v>
      </x:c>
      <x:c r="Q19" s="305" t="str">
        <x:v>CAP-LAW053 Reg. 19; official source URL inherited from the P-2 atomic record.</x:v>
      </x:c>
      <x:c r="R19" s="305" t="str">
        <x:v>Recurring / monitored</x:v>
      </x:c>
      <x:c r="S19" s="305" t="str">
        <x:v>Evidence must be complete through the legal performance/filing time and include later acknowledgement, correction or closure where applicable.</x:v>
      </x:c>
      <x:c r="T19" s="305" t="str">
        <x:v>Escalate predicted lateness before the legal cut-off; immediately record actual missed deadlines, failed conditions precedent or unclosed exceptions.</x:v>
      </x:c>
      <x:c r="U19" s="305" t="str">
        <x:v>Evidence the gate GATE|EQUITY_MAIN or GATE|HVDLE, security/capacity (Specified securities / HVDLE), trigger (Governance chapter applies) and threshold/exemption (Apply stated exemptions.).</x:v>
      </x:c>
      <x:c r="V19" s="305" t="str">
        <x:f>IF(COUNTIF('P3 Audit Procedures'!$A$5:$A$176,B19)=1,"YES","NO")</x:f>
        <x:v>YES</x:v>
      </x:c>
      <x:c r="W19" s="305" t="str">
        <x:f>IF(COUNTIF($A$5:$A$176,A19)&gt;1,"DUPLICATE","")</x:f>
      </x:c>
      <x:c r="X19" s="305" t="str">
        <x:v>RULE MAPPED — ENTITY DATE NOT POPULATED</x:v>
      </x:c>
      <x:c r="Y19" s="305" t="str">
        <x:v>https://www.sebi.gov.in/legal/regulations/jul-2026/securities-and-exchange-board-of-india-listing-obligations-and-disclosure-requirements-regulations-2015-last-amended-on-july-14-2026-_102974.html</x:v>
      </x:c>
    </x:row>
    <x:row r="20" ht="50" customHeight="1">
      <x:c r="A20" s="305" t="str">
        <x:v>CAP-LAW053|Reg. 20|AP01|CAL01</x:v>
      </x:c>
      <x:c r="B20" s="305" t="str">
        <x:v>CAP-LAW053|Reg. 20|AP01</x:v>
      </x:c>
      <x:c r="C20" s="305" t="str">
        <x:v>CAP-LAW053|Reg. 20</x:v>
      </x:c>
      <x:c r="D20" s="305" t="str">
        <x:v>CAP-LAW053</x:v>
      </x:c>
      <x:c r="E20" s="305" t="str">
        <x:v>Reg. 20</x:v>
      </x:c>
      <x:c r="F20" s="305" t="str">
        <x:v>GATE|EQUITY_MAIN or GATE|HVDLE</x:v>
      </x:c>
      <x:c r="G20" s="305" t="str">
        <x:v>Investor governance</x:v>
      </x:c>
      <x:c r="H20" s="305" t="str">
        <x:v>Hybrid continuous/event</x:v>
      </x:c>
      <x:c r="I20" s="305" t="str">
        <x:v>Continuous</x:v>
      </x:c>
      <x:c r="J20" s="305" t="str">
        <x:v>Governance chapter applies / grievances exist</x:v>
      </x:c>
      <x:c r="K20" s="305" t="str">
        <x:v>Continuous; periodic meetings. Calculate the entity-specific due date from the documented trigger or period end and the current official provision/exchange operating calendar; retain the calculation, review and acknowledgement.</x:v>
      </x:c>
      <x:c r="L20" s="305" t="str">
        <x:v>Continuous control with scheduled owner review; open an exception immediately on breach, override or data-feed failure.</x:v>
      </x:c>
      <x:c r="M20" s="305" t="str">
        <x:v>Immediate exception alert when the control condition is not met.</x:v>
      </x:c>
      <x:c r="N20" s="305" t="str">
        <x:v>Investor Services Head / RTA Relationship Owner</x:v>
      </x:c>
      <x:c r="O20" s="305" t="str">
        <x:v>Issuer investor-service team or contracted RTA team</x:v>
      </x:c>
      <x:c r="P20" s="305" t="str">
        <x:v>Company Secretary / Compliance Officer plus approving Board or committee</x:v>
      </x:c>
      <x:c r="Q20" s="305" t="str">
        <x:v>CAP-LAW053 Reg. 20; official source URL inherited from the P-2 atomic record.</x:v>
      </x:c>
      <x:c r="R20" s="305" t="str">
        <x:v>Recurring / monitored</x:v>
      </x:c>
      <x:c r="S20" s="305" t="str">
        <x:v>Evidence must be complete through the legal performance/filing time and include later acknowledgement, correction or closure where applicable.</x:v>
      </x:c>
      <x:c r="T20" s="305" t="str">
        <x:v>Escalate predicted lateness before the legal cut-off; immediately record actual missed deadlines, failed conditions precedent or unclosed exceptions.</x:v>
      </x:c>
      <x:c r="U20" s="305" t="str">
        <x:v>Evidence the gate GATE|EQUITY_MAIN or GATE|HVDLE, security/capacity (Specified securities / HVDLE), trigger (Governance chapter applies / grievances exist) and threshold/exemption (Apply current composition and meeting requirements.).</x:v>
      </x:c>
      <x:c r="V20" s="305" t="str">
        <x:f>IF(COUNTIF('P3 Audit Procedures'!$A$5:$A$176,B20)=1,"YES","NO")</x:f>
        <x:v>YES</x:v>
      </x:c>
      <x:c r="W20" s="305" t="str">
        <x:f>IF(COUNTIF($A$5:$A$176,A20)&gt;1,"DUPLICATE","")</x:f>
      </x:c>
      <x:c r="X20" s="305" t="str">
        <x:v>RULE MAPPED — ENTITY DATE NOT POPULATED</x:v>
      </x:c>
      <x:c r="Y20" s="305" t="str">
        <x:v>https://www.sebi.gov.in/legal/regulations/jul-2026/securities-and-exchange-board-of-india-listing-obligations-and-disclosure-requirements-regulations-2015-last-amended-on-july-14-2026-_102974.html</x:v>
      </x:c>
    </x:row>
    <x:row r="21" ht="50" customHeight="1">
      <x:c r="A21" s="305" t="str">
        <x:v>CAP-LAW053|Reg. 21|AP01|CAL01</x:v>
      </x:c>
      <x:c r="B21" s="305" t="str">
        <x:v>CAP-LAW053|Reg. 21|AP01</x:v>
      </x:c>
      <x:c r="C21" s="305" t="str">
        <x:v>CAP-LAW053|Reg. 21</x:v>
      </x:c>
      <x:c r="D21" s="305" t="str">
        <x:v>CAP-LAW053</x:v>
      </x:c>
      <x:c r="E21" s="305" t="str">
        <x:v>Reg. 21</x:v>
      </x:c>
      <x:c r="F21" s="305" t="str">
        <x:v>GATE|EQUITY_MAIN</x:v>
      </x:c>
      <x:c r="G21" s="305" t="str">
        <x:v>Risk governance</x:v>
      </x:c>
      <x:c r="H21" s="305" t="str">
        <x:v>Hybrid continuous/event</x:v>
      </x:c>
      <x:c r="I21" s="305" t="str">
        <x:v>Continuous</x:v>
      </x:c>
      <x:c r="J21" s="305" t="str">
        <x:v>Entity falls within prescribed class/ranking</x:v>
      </x:c>
      <x:c r="K21" s="305" t="str">
        <x:v>Continuous; periodic meetings. Calculate the entity-specific due date from the documented trigger or period end and the current official provision/exchange operating calendar; retain the calculation, review and acknowledgement.</x:v>
      </x:c>
      <x:c r="L21" s="305" t="str">
        <x:v>Continuous control with scheduled owner review; open an exception immediately on breach, override or data-feed failure.</x:v>
      </x:c>
      <x:c r="M21" s="305" t="str">
        <x:v>Immediate exception alert when the control condition is not met.</x:v>
      </x:c>
      <x:c r="N21" s="305" t="str">
        <x:v>Company Secretary / Board or Committee Secretariat</x:v>
      </x:c>
      <x:c r="O21" s="305" t="str">
        <x:v>Secretarial or committee support team</x:v>
      </x:c>
      <x:c r="P21" s="305" t="str">
        <x:v>Company Secretary / Compliance Officer plus approving Board or committee</x:v>
      </x:c>
      <x:c r="Q21" s="305" t="str">
        <x:v>CAP-LAW053 Reg. 21; official source URL inherited from the P-2 atomic record.</x:v>
      </x:c>
      <x:c r="R21" s="305" t="str">
        <x:v>Recurring / monitored</x:v>
      </x:c>
      <x:c r="S21" s="305" t="str">
        <x:v>Evidence must be complete through the legal performance/filing time and include later acknowledgement, correction or closure where applicable.</x:v>
      </x:c>
      <x:c r="T21" s="305" t="str">
        <x:v>Escalate predicted lateness before the legal cut-off; immediately record actual missed deadlines, failed conditions precedent or unclosed exceptions.</x:v>
      </x:c>
      <x:c r="U21" s="305" t="str">
        <x:v>Evidence the gate GATE|EQUITY_MAIN, security/capacity (Specified securities), trigger (Entity falls within prescribed class/ranking) and threshold/exemption (Apply current ranking, composition and meeting rules.).</x:v>
      </x:c>
      <x:c r="V21" s="305" t="str">
        <x:f>IF(COUNTIF('P3 Audit Procedures'!$A$5:$A$176,B21)=1,"YES","NO")</x:f>
        <x:v>YES</x:v>
      </x:c>
      <x:c r="W21" s="305" t="str">
        <x:f>IF(COUNTIF($A$5:$A$176,A21)&gt;1,"DUPLICATE","")</x:f>
      </x:c>
      <x:c r="X21" s="305" t="str">
        <x:v>RULE MAPPED — ENTITY DATE NOT POPULATED</x:v>
      </x:c>
      <x:c r="Y21" s="305" t="str">
        <x:v>https://www.sebi.gov.in/legal/regulations/jul-2026/securities-and-exchange-board-of-india-listing-obligations-and-disclosure-requirements-regulations-2015-last-amended-on-july-14-2026-_102974.html</x:v>
      </x:c>
    </x:row>
    <x:row r="22" ht="50" customHeight="1">
      <x:c r="A22" s="305" t="str">
        <x:v>CAP-LAW053|Reg. 22|AP01|CAL01</x:v>
      </x:c>
      <x:c r="B22" s="305" t="str">
        <x:v>CAP-LAW053|Reg. 22|AP01</x:v>
      </x:c>
      <x:c r="C22" s="305" t="str">
        <x:v>CAP-LAW053|Reg. 22</x:v>
      </x:c>
      <x:c r="D22" s="305" t="str">
        <x:v>CAP-LAW053</x:v>
      </x:c>
      <x:c r="E22" s="305" t="str">
        <x:v>Reg. 22</x:v>
      </x:c>
      <x:c r="F22" s="305" t="str">
        <x:v>GATE|EQUITY_MAIN or GATE|HVDLE</x:v>
      </x:c>
      <x:c r="G22" s="305" t="str">
        <x:v>Whistleblowing</x:v>
      </x:c>
      <x:c r="H22" s="305" t="str">
        <x:v>Continuous monitoring</x:v>
      </x:c>
      <x:c r="I22" s="305" t="str">
        <x:v>Continuous</x:v>
      </x:c>
      <x:c r="J22" s="305" t="str">
        <x:v>Governance chapter applies</x:v>
      </x:c>
      <x:c r="K22" s="305" t="str">
        <x:v>Continuous. Calculate the entity-specific due date from the documented trigger or period end and the current official provision/exchange operating calendar; retain the calculation, review and acknowledgement.</x:v>
      </x:c>
      <x:c r="L22" s="305" t="str">
        <x:v>Continuous control with scheduled owner review; open an exception immediately on breach, override or data-feed failure.</x:v>
      </x:c>
      <x:c r="M22" s="305" t="str">
        <x:v>Immediate exception alert when the control condition is not met.</x:v>
      </x:c>
      <x:c r="N22" s="305" t="str">
        <x:v>Company Secretary / Board or Committee Secretariat</x:v>
      </x:c>
      <x:c r="O22" s="305" t="str">
        <x:v>Secretarial or committee support team</x:v>
      </x:c>
      <x:c r="P22" s="305" t="str">
        <x:v>Company Secretary / Compliance Officer or delegated independent reviewer</x:v>
      </x:c>
      <x:c r="Q22" s="305" t="str">
        <x:v>CAP-LAW053 Reg. 22; official source URL inherited from the P-2 atomic record.</x:v>
      </x:c>
      <x:c r="R22" s="305" t="str">
        <x:v>Recurring / monitored</x:v>
      </x:c>
      <x:c r="S22" s="305" t="str">
        <x:v>Evidence must be complete through the legal performance/filing time and include later acknowledgement, correction or closure where applicable.</x:v>
      </x:c>
      <x:c r="T22" s="305" t="str">
        <x:v>Escalate predicted lateness before the legal cut-off; immediately record actual missed deadlines, failed conditions precedent or unclosed exceptions.</x:v>
      </x:c>
      <x:c r="U22" s="305" t="str">
        <x:v>Evidence the gate GATE|EQUITY_MAIN or GATE|HVDLE, security/capacity (Specified securities / HVDLE), trigger (Governance chapter applies) and threshold/exemption (Provide safeguards and audit-committee access as prescribed.).</x:v>
      </x:c>
      <x:c r="V22" s="305" t="str">
        <x:f>IF(COUNTIF('P3 Audit Procedures'!$A$5:$A$176,B22)=1,"YES","NO")</x:f>
        <x:v>YES</x:v>
      </x:c>
      <x:c r="W22" s="305" t="str">
        <x:f>IF(COUNTIF($A$5:$A$176,A22)&gt;1,"DUPLICATE","")</x:f>
      </x:c>
      <x:c r="X22" s="305" t="str">
        <x:v>RULE MAPPED — ENTITY DATE NOT POPULATED</x:v>
      </x:c>
      <x:c r="Y22" s="305" t="str">
        <x:v>https://www.sebi.gov.in/legal/regulations/jul-2026/securities-and-exchange-board-of-india-listing-obligations-and-disclosure-requirements-regulations-2015-last-amended-on-july-14-2026-_102974.html</x:v>
      </x:c>
    </x:row>
    <x:row r="23" ht="50" customHeight="1">
      <x:c r="A23" s="305" t="str">
        <x:v>CAP-LAW053|Reg. 23(1)|AP01|CAL01</x:v>
      </x:c>
      <x:c r="B23" s="305" t="str">
        <x:v>CAP-LAW053|Reg. 23(1)|AP01</x:v>
      </x:c>
      <x:c r="C23" s="305" t="str">
        <x:v>CAP-LAW053|Reg. 23(1)</x:v>
      </x:c>
      <x:c r="D23" s="305" t="str">
        <x:v>CAP-LAW053</x:v>
      </x:c>
      <x:c r="E23" s="305" t="str">
        <x:v>Reg. 23(1)</x:v>
      </x:c>
      <x:c r="F23" s="305" t="str">
        <x:v>GATE|EQUITY_MAIN or GATE|HVDLE</x:v>
      </x:c>
      <x:c r="G23" s="305" t="str">
        <x:v>Related parties</x:v>
      </x:c>
      <x:c r="H23" s="305" t="str">
        <x:v>Recurring</x:v>
      </x:c>
      <x:c r="I23" s="305" t="str">
        <x:v>Rule-defined periodic</x:v>
      </x:c>
      <x:c r="J23" s="305" t="str">
        <x:v>Governance chapter applies</x:v>
      </x:c>
      <x:c r="K23" s="305" t="str">
        <x:v>Periodic / on policy change. Calculate the entity-specific due date from the documented trigger or period end and the current official provision/exchange operating calendar; retain the calculation, review and acknowledgement.</x:v>
      </x:c>
      <x:c r="L23" s="305" t="str">
        <x:v>Create the task when the documented trigger is approved, received or occurs; apply the legal lead time before the external deadline.</x:v>
      </x:c>
      <x:c r="M23" s="305" t="str">
        <x:v>Final alert one business day before the internally calculated deadline; use an earlier alert where the legal period is one day or less.</x:v>
      </x:c>
      <x:c r="N23" s="305" t="str">
        <x:v>Company Secretary / Board or Committee Secretariat</x:v>
      </x:c>
      <x:c r="O23" s="305" t="str">
        <x:v>Secretarial or committee support team</x:v>
      </x:c>
      <x:c r="P23" s="305" t="str">
        <x:v>Compliance Officer plus Audit Committee / Board where prescribed</x:v>
      </x:c>
      <x:c r="Q23" s="305" t="str">
        <x:v>CAP-LAW053 Reg. 23(1); official source URL inherited from the P-2 atomic record.</x:v>
      </x:c>
      <x:c r="R23" s="305" t="str">
        <x:v>Recurring / monitored</x:v>
      </x:c>
      <x:c r="S23" s="305" t="str">
        <x:v>Evidence must be complete through the legal performance/filing time and include later acknowledgement, correction or closure where applicable.</x:v>
      </x:c>
      <x:c r="T23" s="305" t="str">
        <x:v>Escalate predicted lateness before the legal cut-off; immediately record actual missed deadlines, failed conditions precedent or unclosed exceptions.</x:v>
      </x:c>
      <x:c r="U23" s="305" t="str">
        <x:v>Evidence the gate GATE|EQUITY_MAIN or GATE|HVDLE, security/capacity (Specified securities / HVDLE), trigger (Governance chapter applies) and threshold/exemption (Use current materiality thresholds and review cycle.).</x:v>
      </x:c>
      <x:c r="V23" s="305" t="str">
        <x:f>IF(COUNTIF('P3 Audit Procedures'!$A$5:$A$176,B23)=1,"YES","NO")</x:f>
        <x:v>YES</x:v>
      </x:c>
      <x:c r="W23" s="305" t="str">
        <x:f>IF(COUNTIF($A$5:$A$176,A23)&gt;1,"DUPLICATE","")</x:f>
      </x:c>
      <x:c r="X23" s="305" t="str">
        <x:v>RULE MAPPED — ENTITY DATE NOT POPULATED</x:v>
      </x:c>
      <x:c r="Y23" s="305" t="str">
        <x:v>https://www.sebi.gov.in/legal/regulations/jul-2026/securities-and-exchange-board-of-india-listing-obligations-and-disclosure-requirements-regulations-2015-last-amended-on-july-14-2026-_102974.html</x:v>
      </x:c>
    </x:row>
    <x:row r="24" ht="50" customHeight="1">
      <x:c r="A24" s="305" t="str">
        <x:v>CAP-LAW053|Reg. 23(2)-(4)|AP01|CAL01</x:v>
      </x:c>
      <x:c r="B24" s="305" t="str">
        <x:v>CAP-LAW053|Reg. 23(2)-(4)|AP01</x:v>
      </x:c>
      <x:c r="C24" s="305" t="str">
        <x:v>CAP-LAW053|Reg. 23(2)-(4)</x:v>
      </x:c>
      <x:c r="D24" s="305" t="str">
        <x:v>CAP-LAW053</x:v>
      </x:c>
      <x:c r="E24" s="305" t="str">
        <x:v>Reg. 23(2)-(4)</x:v>
      </x:c>
      <x:c r="F24" s="305" t="str">
        <x:v>GATE|EQUITY_MAIN or GATE|HVDLE</x:v>
      </x:c>
      <x:c r="G24" s="305" t="str">
        <x:v>Related parties</x:v>
      </x:c>
      <x:c r="H24" s="305" t="str">
        <x:v>Event-driven</x:v>
      </x:c>
      <x:c r="I24" s="305" t="str">
        <x:v>Per transaction / event timetable</x:v>
      </x:c>
      <x:c r="J24" s="305" t="str">
        <x:v>RPT proposed</x:v>
      </x:c>
      <x:c r="K24" s="305" t="str">
        <x:v>Before transaction; ratification only where allowed. Calculate the entity-specific due date from the documented trigger or period end and the current official provision/exchange operating calendar; retain the calculation, review and acknowledgement.</x:v>
      </x:c>
      <x:c r="L24" s="305" t="str">
        <x:v>Create the task when the documented trigger is approved, received or occurs; apply the legal lead time before the external deadline.</x:v>
      </x:c>
      <x:c r="M24" s="305" t="str">
        <x:v>Final check before the prescribed pre-event cut-off; block execution where approval/filing is a condition precedent.</x:v>
      </x:c>
      <x:c r="N24" s="305" t="str">
        <x:v>Company Secretary / Board or Committee Secretariat</x:v>
      </x:c>
      <x:c r="O24" s="305" t="str">
        <x:v>Secretarial or committee support team</x:v>
      </x:c>
      <x:c r="P24" s="305" t="str">
        <x:v>Compliance Officer plus Audit Committee / Board where prescribed</x:v>
      </x:c>
      <x:c r="Q24" s="305" t="str">
        <x:v>CAP-LAW053 Reg. 23(2)-(4); official source URL inherited from the P-2 atomic record.</x:v>
      </x:c>
      <x:c r="R24" s="305" t="str">
        <x:v>Event-driven</x:v>
      </x:c>
      <x:c r="S24" s="305" t="str">
        <x:v>Evidence must be complete through the legal performance/filing time and include later acknowledgement, correction or closure where applicable.</x:v>
      </x:c>
      <x:c r="T24" s="305" t="str">
        <x:v>Escalate predicted lateness before the legal cut-off; immediately record actual missed deadlines, failed conditions precedent or unclosed exceptions.</x:v>
      </x:c>
      <x:c r="U24" s="305" t="str">
        <x:v>Evidence the gate GATE|EQUITY_MAIN or GATE|HVDLE, security/capacity (Specified securities / HVDLE), trigger (RPT proposed) and threshold/exemption (Apply omnibus, materiality, voting and exemption provisions.).</x:v>
      </x:c>
      <x:c r="V24" s="305" t="str">
        <x:f>IF(COUNTIF('P3 Audit Procedures'!$A$5:$A$176,B24)=1,"YES","NO")</x:f>
        <x:v>YES</x:v>
      </x:c>
      <x:c r="W24" s="305" t="str">
        <x:f>IF(COUNTIF($A$5:$A$176,A24)&gt;1,"DUPLICATE","")</x:f>
      </x:c>
      <x:c r="X24" s="305" t="str">
        <x:v>RULE MAPPED — ENTITY DATE NOT POPULATED</x:v>
      </x:c>
      <x:c r="Y24" s="305" t="str">
        <x:v>https://www.sebi.gov.in/legal/regulations/jul-2026/securities-and-exchange-board-of-india-listing-obligations-and-disclosure-requirements-regulations-2015-last-amended-on-july-14-2026-_102974.html</x:v>
      </x:c>
    </x:row>
    <x:row r="25" ht="50" customHeight="1">
      <x:c r="A25" s="305" t="str">
        <x:v>CAP-LAW053|Reg. 23(9)|AP01|CAL01</x:v>
      </x:c>
      <x:c r="B25" s="305" t="str">
        <x:v>CAP-LAW053|Reg. 23(9)|AP01</x:v>
      </x:c>
      <x:c r="C25" s="305" t="str">
        <x:v>CAP-LAW053|Reg. 23(9)</x:v>
      </x:c>
      <x:c r="D25" s="305" t="str">
        <x:v>CAP-LAW053</x:v>
      </x:c>
      <x:c r="E25" s="305" t="str">
        <x:v>Reg. 23(9)</x:v>
      </x:c>
      <x:c r="F25" s="305" t="str">
        <x:v>GATE|EQUITY_MAIN or GATE|HVDLE</x:v>
      </x:c>
      <x:c r="G25" s="305" t="str">
        <x:v>Disclosure</x:v>
      </x:c>
      <x:c r="H25" s="305" t="str">
        <x:v>Recurring</x:v>
      </x:c>
      <x:c r="I25" s="305" t="str">
        <x:v>Rule-defined periodic</x:v>
      </x:c>
      <x:c r="J25" s="305" t="str">
        <x:v>Periodic RPT disclosure due</x:v>
      </x:c>
      <x:c r="K25" s="305" t="str">
        <x:v>Periodic as prescribed. Calculate the entity-specific due date from the documented trigger or period end and the current official provision/exchange operating calendar; retain the calculation, review and acknowledgement.</x:v>
      </x:c>
      <x:c r="L25" s="305" t="str">
        <x:v>Create the task when the documented trigger is approved, received or occurs; apply the legal lead time before the external deadline.</x:v>
      </x:c>
      <x:c r="M25" s="305" t="str">
        <x:v>Final alert one business day before the internally calculated deadline; use an earlier alert where the legal period is one day or less.</x:v>
      </x:c>
      <x:c r="N25" s="305" t="str">
        <x:v>Company Secretary / Compliance Officer</x:v>
      </x:c>
      <x:c r="O25" s="305" t="str">
        <x:v>Assigned compliance process team</x:v>
      </x:c>
      <x:c r="P25" s="305" t="str">
        <x:v>Company Secretary / Compliance Officer or delegated independent reviewer</x:v>
      </x:c>
      <x:c r="Q25" s="305" t="str">
        <x:v>CAP-LAW053 Reg. 23(9); official source URL inherited from the P-2 atomic record.</x:v>
      </x:c>
      <x:c r="R25" s="305" t="str">
        <x:v>Recurring / monitored</x:v>
      </x:c>
      <x:c r="S25" s="305" t="str">
        <x:v>Evidence must be complete through the legal performance/filing time and include later acknowledgement, correction or closure where applicable.</x:v>
      </x:c>
      <x:c r="T25" s="305" t="str">
        <x:v>Escalate predicted lateness before the legal cut-off; immediately record actual missed deadlines, failed conditions precedent or unclosed exceptions.</x:v>
      </x:c>
      <x:c r="U25" s="305" t="str">
        <x:v>Evidence the gate GATE|EQUITY_MAIN or GATE|HVDLE, security/capacity (Specified securities / HVDLE), trigger (Periodic RPT disclosure due) and threshold/exemption (Use current SEBI/exchange format and timing.).</x:v>
      </x:c>
      <x:c r="V25" s="305" t="str">
        <x:f>IF(COUNTIF('P3 Audit Procedures'!$A$5:$A$176,B25)=1,"YES","NO")</x:f>
        <x:v>YES</x:v>
      </x:c>
      <x:c r="W25" s="305" t="str">
        <x:f>IF(COUNTIF($A$5:$A$176,A25)&gt;1,"DUPLICATE","")</x:f>
      </x:c>
      <x:c r="X25" s="305" t="str">
        <x:v>RULE MAPPED — ENTITY DATE NOT POPULATED</x:v>
      </x:c>
      <x:c r="Y25" s="305" t="str">
        <x:v>https://www.sebi.gov.in/legal/regulations/jul-2026/securities-and-exchange-board-of-india-listing-obligations-and-disclosure-requirements-regulations-2015-last-amended-on-july-14-2026-_102974.html</x:v>
      </x:c>
    </x:row>
    <x:row r="26" ht="50" customHeight="1">
      <x:c r="A26" s="305" t="str">
        <x:v>CAP-LAW053|Reg. 24(1)|AP01|CAL01</x:v>
      </x:c>
      <x:c r="B26" s="305" t="str">
        <x:v>CAP-LAW053|Reg. 24(1)|AP01</x:v>
      </x:c>
      <x:c r="C26" s="305" t="str">
        <x:v>CAP-LAW053|Reg. 24(1)</x:v>
      </x:c>
      <x:c r="D26" s="305" t="str">
        <x:v>CAP-LAW053</x:v>
      </x:c>
      <x:c r="E26" s="305" t="str">
        <x:v>Reg. 24(1)</x:v>
      </x:c>
      <x:c r="F26" s="305" t="str">
        <x:v>GATE|MATERIAL_SUB</x:v>
      </x:c>
      <x:c r="G26" s="305" t="str">
        <x:v>Subsidiary governance</x:v>
      </x:c>
      <x:c r="H26" s="305" t="str">
        <x:v>Continuous monitoring</x:v>
      </x:c>
      <x:c r="I26" s="305" t="str">
        <x:v>Continuous</x:v>
      </x:c>
      <x:c r="J26" s="305" t="str">
        <x:v>Subsidiary meets current materiality test</x:v>
      </x:c>
      <x:c r="K26" s="305" t="str">
        <x:v>Continuous while gate remains true. Calculate the entity-specific due date from the documented trigger or period end and the current official provision/exchange operating calendar; retain the calculation, review and acknowledgement.</x:v>
      </x:c>
      <x:c r="L26" s="305" t="str">
        <x:v>Continuous control with scheduled owner review; open an exception immediately on breach, override or data-feed failure.</x:v>
      </x:c>
      <x:c r="M26" s="305" t="str">
        <x:v>Immediate exception alert when the control condition is not met.</x:v>
      </x:c>
      <x:c r="N26" s="305" t="str">
        <x:v>Company Secretary / Board or Committee Secretariat</x:v>
      </x:c>
      <x:c r="O26" s="305" t="str">
        <x:v>Secretarial or committee support team</x:v>
      </x:c>
      <x:c r="P26" s="305" t="str">
        <x:v>Compliance Officer plus Audit Committee / Board where prescribed</x:v>
      </x:c>
      <x:c r="Q26" s="305" t="str">
        <x:v>CAP-LAW053 Reg. 24(1); official source URL inherited from the P-2 atomic record.</x:v>
      </x:c>
      <x:c r="R26" s="305" t="str">
        <x:v>Recurring / monitored</x:v>
      </x:c>
      <x:c r="S26" s="305" t="str">
        <x:v>Evidence must be complete through the legal performance/filing time and include later acknowledgement, correction or closure where applicable.</x:v>
      </x:c>
      <x:c r="T26" s="305" t="str">
        <x:v>Escalate predicted lateness before the legal cut-off; immediately record actual missed deadlines, failed conditions precedent or unclosed exceptions.</x:v>
      </x:c>
      <x:c r="U26" s="305" t="str">
        <x:v>Evidence the gate GATE|MATERIAL_SUB, security/capacity (Material unlisted subsidiary), trigger (Subsidiary meets current materiality test) and threshold/exemption (Apply location, definition and exemption conditions in current text.).</x:v>
      </x:c>
      <x:c r="V26" s="305" t="str">
        <x:f>IF(COUNTIF('P3 Audit Procedures'!$A$5:$A$176,B26)=1,"YES","NO")</x:f>
        <x:v>YES</x:v>
      </x:c>
      <x:c r="W26" s="305" t="str">
        <x:f>IF(COUNTIF($A$5:$A$176,A26)&gt;1,"DUPLICATE","")</x:f>
      </x:c>
      <x:c r="X26" s="305" t="str">
        <x:v>RULE MAPPED — ENTITY DATE NOT POPULATED</x:v>
      </x:c>
      <x:c r="Y26" s="305" t="str">
        <x:v>https://www.sebi.gov.in/legal/regulations/jul-2026/securities-and-exchange-board-of-india-listing-obligations-and-disclosure-requirements-regulations-2015-last-amended-on-july-14-2026-_102974.html</x:v>
      </x:c>
    </x:row>
    <x:row r="27" ht="50" customHeight="1">
      <x:c r="A27" s="305" t="str">
        <x:v>CAP-LAW053|Reg. 24(2)|AP01|CAL01</x:v>
      </x:c>
      <x:c r="B27" s="305" t="str">
        <x:v>CAP-LAW053|Reg. 24(2)|AP01</x:v>
      </x:c>
      <x:c r="C27" s="305" t="str">
        <x:v>CAP-LAW053|Reg. 24(2)</x:v>
      </x:c>
      <x:c r="D27" s="305" t="str">
        <x:v>CAP-LAW053</x:v>
      </x:c>
      <x:c r="E27" s="305" t="str">
        <x:v>Reg. 24(2)</x:v>
      </x:c>
      <x:c r="F27" s="305" t="str">
        <x:v>GATE|MATERIAL_SUB</x:v>
      </x:c>
      <x:c r="G27" s="305" t="str">
        <x:v>Subsidiary oversight</x:v>
      </x:c>
      <x:c r="H27" s="305" t="str">
        <x:v>Recurring</x:v>
      </x:c>
      <x:c r="I27" s="305" t="str">
        <x:v>Rule-defined periodic</x:v>
      </x:c>
      <x:c r="J27" s="305" t="str">
        <x:v>Specified review cycle</x:v>
      </x:c>
      <x:c r="K27" s="305" t="str">
        <x:v>Periodic. Calculate the entity-specific due date from the documented trigger or period end and the current official provision/exchange operating calendar; retain the calculation, review and acknowledgement.</x:v>
      </x:c>
      <x:c r="L27" s="305" t="str">
        <x:v>Create the task when the documented trigger is approved, received or occurs; apply the legal lead time before the external deadline.</x:v>
      </x:c>
      <x:c r="M27" s="305" t="str">
        <x:v>Final alert one business day before the internally calculated deadline; use an earlier alert where the legal period is one day or less.</x:v>
      </x:c>
      <x:c r="N27" s="305" t="str">
        <x:v>Company Secretary / Board or Committee Secretariat</x:v>
      </x:c>
      <x:c r="O27" s="305" t="str">
        <x:v>Secretarial or committee support team</x:v>
      </x:c>
      <x:c r="P27" s="305" t="str">
        <x:v>Compliance Officer plus Audit Committee / Board where prescribed</x:v>
      </x:c>
      <x:c r="Q27" s="305" t="str">
        <x:v>CAP-LAW053 Reg. 24(2); official source URL inherited from the P-2 atomic record.</x:v>
      </x:c>
      <x:c r="R27" s="305" t="str">
        <x:v>Recurring / monitored</x:v>
      </x:c>
      <x:c r="S27" s="305" t="str">
        <x:v>Evidence must be complete through the legal performance/filing time and include later acknowledgement, correction or closure where applicable.</x:v>
      </x:c>
      <x:c r="T27" s="305" t="str">
        <x:v>Escalate predicted lateness before the legal cut-off; immediately record actual missed deadlines, failed conditions precedent or unclosed exceptions.</x:v>
      </x:c>
      <x:c r="U27" s="305" t="str">
        <x:v>Evidence the gate GATE|MATERIAL_SUB, security/capacity (Unlisted subsidiary), trigger (Specified review cycle) and threshold/exemption (Scope is the subsidiary information identified by the provision.).</x:v>
      </x:c>
      <x:c r="V27" s="305" t="str">
        <x:f>IF(COUNTIF('P3 Audit Procedures'!$A$5:$A$176,B27)=1,"YES","NO")</x:f>
        <x:v>YES</x:v>
      </x:c>
      <x:c r="W27" s="305" t="str">
        <x:f>IF(COUNTIF($A$5:$A$176,A27)&gt;1,"DUPLICATE","")</x:f>
      </x:c>
      <x:c r="X27" s="305" t="str">
        <x:v>RULE MAPPED — ENTITY DATE NOT POPULATED</x:v>
      </x:c>
      <x:c r="Y27" s="305" t="str">
        <x:v>https://www.sebi.gov.in/legal/regulations/jul-2026/securities-and-exchange-board-of-india-listing-obligations-and-disclosure-requirements-regulations-2015-last-amended-on-july-14-2026-_102974.html</x:v>
      </x:c>
    </x:row>
    <x:row r="28" ht="50" customHeight="1">
      <x:c r="A28" s="305" t="str">
        <x:v>CAP-LAW053|Reg. 24(3)|AP01|CAL01</x:v>
      </x:c>
      <x:c r="B28" s="305" t="str">
        <x:v>CAP-LAW053|Reg. 24(3)|AP01</x:v>
      </x:c>
      <x:c r="C28" s="305" t="str">
        <x:v>CAP-LAW053|Reg. 24(3)</x:v>
      </x:c>
      <x:c r="D28" s="305" t="str">
        <x:v>CAP-LAW053</x:v>
      </x:c>
      <x:c r="E28" s="305" t="str">
        <x:v>Reg. 24(3)</x:v>
      </x:c>
      <x:c r="F28" s="305" t="str">
        <x:v>GATE|MATERIAL_SUB</x:v>
      </x:c>
      <x:c r="G28" s="305" t="str">
        <x:v>Subsidiary oversight</x:v>
      </x:c>
      <x:c r="H28" s="305" t="str">
        <x:v>Event-driven</x:v>
      </x:c>
      <x:c r="I28" s="305" t="str">
        <x:v>Per triggering event</x:v>
      </x:c>
      <x:c r="J28" s="305" t="str">
        <x:v>Subsidiary board meeting held</x:v>
      </x:c>
      <x:c r="K28" s="305" t="str">
        <x:v>At listed-entity board cycle. Calculate the entity-specific due date from the documented trigger or period end and the current official provision/exchange operating calendar; retain the calculation, review and acknowledgement.</x:v>
      </x:c>
      <x:c r="L28" s="305" t="str">
        <x:v>Create the task when the documented trigger is approved, received or occurs; apply the legal lead time before the external deadline.</x:v>
      </x:c>
      <x:c r="M28" s="305" t="str">
        <x:v>Final alert one business day before the internally calculated deadline; use an earlier alert where the legal period is one day or less.</x:v>
      </x:c>
      <x:c r="N28" s="305" t="str">
        <x:v>Company Secretary / Board or Committee Secretariat</x:v>
      </x:c>
      <x:c r="O28" s="305" t="str">
        <x:v>Secretarial or committee support team</x:v>
      </x:c>
      <x:c r="P28" s="305" t="str">
        <x:v>Compliance Officer plus Audit Committee / Board where prescribed</x:v>
      </x:c>
      <x:c r="Q28" s="305" t="str">
        <x:v>CAP-LAW053 Reg. 24(3); official source URL inherited from the P-2 atomic record.</x:v>
      </x:c>
      <x:c r="R28" s="305" t="str">
        <x:v>Event-driven</x:v>
      </x:c>
      <x:c r="S28" s="305" t="str">
        <x:v>Evidence must be complete through the legal performance/filing time and include later acknowledgement, correction or closure where applicable.</x:v>
      </x:c>
      <x:c r="T28" s="305" t="str">
        <x:v>Escalate predicted lateness before the legal cut-off; immediately record actual missed deadlines, failed conditions precedent or unclosed exceptions.</x:v>
      </x:c>
      <x:c r="U28" s="305" t="str">
        <x:v>Evidence the gate GATE|MATERIAL_SUB, security/capacity (Unlisted subsidiary), trigger (Subsidiary board meeting held) and threshold/exemption (All unlisted subsidiaries within the clause scope.).</x:v>
      </x:c>
      <x:c r="V28" s="305" t="str">
        <x:f>IF(COUNTIF('P3 Audit Procedures'!$A$5:$A$176,B28)=1,"YES","NO")</x:f>
        <x:v>YES</x:v>
      </x:c>
      <x:c r="W28" s="305" t="str">
        <x:f>IF(COUNTIF($A$5:$A$176,A28)&gt;1,"DUPLICATE","")</x:f>
      </x:c>
      <x:c r="X28" s="305" t="str">
        <x:v>RULE MAPPED — ENTITY DATE NOT POPULATED</x:v>
      </x:c>
      <x:c r="Y28" s="305" t="str">
        <x:v>https://www.sebi.gov.in/legal/regulations/jul-2026/securities-and-exchange-board-of-india-listing-obligations-and-disclosure-requirements-regulations-2015-last-amended-on-july-14-2026-_102974.html</x:v>
      </x:c>
    </x:row>
    <x:row r="29" ht="50" customHeight="1">
      <x:c r="A29" s="305" t="str">
        <x:v>CAP-LAW053|Reg. 24(4)|AP01|CAL01</x:v>
      </x:c>
      <x:c r="B29" s="305" t="str">
        <x:v>CAP-LAW053|Reg. 24(4)|AP01</x:v>
      </x:c>
      <x:c r="C29" s="305" t="str">
        <x:v>CAP-LAW053|Reg. 24(4)</x:v>
      </x:c>
      <x:c r="D29" s="305" t="str">
        <x:v>CAP-LAW053</x:v>
      </x:c>
      <x:c r="E29" s="305" t="str">
        <x:v>Reg. 24(4)</x:v>
      </x:c>
      <x:c r="F29" s="305" t="str">
        <x:v>GATE|MATERIAL_SUB</x:v>
      </x:c>
      <x:c r="G29" s="305" t="str">
        <x:v>Subsidiary oversight</x:v>
      </x:c>
      <x:c r="H29" s="305" t="str">
        <x:v>Event-driven</x:v>
      </x:c>
      <x:c r="I29" s="305" t="str">
        <x:v>Per triggering event</x:v>
      </x:c>
      <x:c r="J29" s="305" t="str">
        <x:v>Significant subsidiary transaction/arrangement</x:v>
      </x:c>
      <x:c r="K29" s="305" t="str">
        <x:v>At occurrence / board cycle. Calculate the entity-specific due date from the documented trigger or period end and the current official provision/exchange operating calendar; retain the calculation, review and acknowledgement.</x:v>
      </x:c>
      <x:c r="L29" s="305" t="str">
        <x:v>Create the task when the documented trigger is approved, received or occurs; apply the legal lead time before the external deadline.</x:v>
      </x:c>
      <x:c r="M29" s="305" t="str">
        <x:v>Final alert one business day before the internally calculated deadline; use an earlier alert where the legal period is one day or less.</x:v>
      </x:c>
      <x:c r="N29" s="305" t="str">
        <x:v>Company Secretary / Board or Committee Secretariat</x:v>
      </x:c>
      <x:c r="O29" s="305" t="str">
        <x:v>Secretarial or committee support team</x:v>
      </x:c>
      <x:c r="P29" s="305" t="str">
        <x:v>Compliance Officer plus Audit Committee / Board where prescribed</x:v>
      </x:c>
      <x:c r="Q29" s="305" t="str">
        <x:v>CAP-LAW053 Reg. 24(4); official source URL inherited from the P-2 atomic record.</x:v>
      </x:c>
      <x:c r="R29" s="305" t="str">
        <x:v>Event-driven</x:v>
      </x:c>
      <x:c r="S29" s="305" t="str">
        <x:v>Evidence must be complete through the legal performance/filing time and include later acknowledgement, correction or closure where applicable.</x:v>
      </x:c>
      <x:c r="T29" s="305" t="str">
        <x:v>Escalate predicted lateness before the legal cut-off; immediately record actual missed deadlines, failed conditions precedent or unclosed exceptions.</x:v>
      </x:c>
      <x:c r="U29" s="305" t="str">
        <x:v>Evidence the gate GATE|MATERIAL_SUB, security/capacity (Unlisted subsidiary), trigger (Significant subsidiary transaction/arrangement) and threshold/exemption (Apply the percentage definition in the provision.).</x:v>
      </x:c>
      <x:c r="V29" s="305" t="str">
        <x:f>IF(COUNTIF('P3 Audit Procedures'!$A$5:$A$176,B29)=1,"YES","NO")</x:f>
        <x:v>YES</x:v>
      </x:c>
      <x:c r="W29" s="305" t="str">
        <x:f>IF(COUNTIF($A$5:$A$176,A29)&gt;1,"DUPLICATE","")</x:f>
      </x:c>
      <x:c r="X29" s="305" t="str">
        <x:v>RULE MAPPED — ENTITY DATE NOT POPULATED</x:v>
      </x:c>
      <x:c r="Y29" s="305" t="str">
        <x:v>https://www.sebi.gov.in/legal/regulations/jul-2026/securities-and-exchange-board-of-india-listing-obligations-and-disclosure-requirements-regulations-2015-last-amended-on-july-14-2026-_102974.html</x:v>
      </x:c>
    </x:row>
    <x:row r="30" ht="50" customHeight="1">
      <x:c r="A30" s="305" t="str">
        <x:v>CAP-LAW053|Reg. 24(5)-(6)|AP01|CAL01</x:v>
      </x:c>
      <x:c r="B30" s="305" t="str">
        <x:v>CAP-LAW053|Reg. 24(5)-(6)|AP01</x:v>
      </x:c>
      <x:c r="C30" s="305" t="str">
        <x:v>CAP-LAW053|Reg. 24(5)-(6)</x:v>
      </x:c>
      <x:c r="D30" s="305" t="str">
        <x:v>CAP-LAW053</x:v>
      </x:c>
      <x:c r="E30" s="305" t="str">
        <x:v>Reg. 24(5)-(6)</x:v>
      </x:c>
      <x:c r="F30" s="305" t="str">
        <x:v>GATE|MATERIAL_SUB</x:v>
      </x:c>
      <x:c r="G30" s="305" t="str">
        <x:v>Corporate action</x:v>
      </x:c>
      <x:c r="H30" s="305" t="str">
        <x:v>Event-driven</x:v>
      </x:c>
      <x:c r="I30" s="305" t="str">
        <x:v>Per triggering event</x:v>
      </x:c>
      <x:c r="J30" s="305" t="str">
        <x:v>Proposed disposal / loss of control</x:v>
      </x:c>
      <x:c r="K30" s="305" t="str">
        <x:v>Before disposal. Calculate the entity-specific due date from the documented trigger or period end and the current official provision/exchange operating calendar; retain the calculation, review and acknowledgement.</x:v>
      </x:c>
      <x:c r="L30" s="305" t="str">
        <x:v>Create the task when the documented trigger is approved, received or occurs; apply the legal lead time before the external deadline.</x:v>
      </x:c>
      <x:c r="M30" s="305" t="str">
        <x:v>Final check before the prescribed pre-event cut-off; block execution where approval/filing is a condition precedent.</x:v>
      </x:c>
      <x:c r="N30" s="305" t="str">
        <x:v>Company Secretary / Board or Committee Secretariat</x:v>
      </x:c>
      <x:c r="O30" s="305" t="str">
        <x:v>Secretarial or committee support team</x:v>
      </x:c>
      <x:c r="P30" s="305" t="str">
        <x:v>Compliance Officer plus Audit Committee / Board where prescribed</x:v>
      </x:c>
      <x:c r="Q30" s="305" t="str">
        <x:v>CAP-LAW053 Reg. 24(5)-(6); official source URL inherited from the P-2 atomic record.</x:v>
      </x:c>
      <x:c r="R30" s="305" t="str">
        <x:v>Event-driven</x:v>
      </x:c>
      <x:c r="S30" s="305" t="str">
        <x:v>Evidence must be complete through the legal performance/filing time and include later acknowledgement, correction or closure where applicable.</x:v>
      </x:c>
      <x:c r="T30" s="305" t="str">
        <x:v>Escalate predicted lateness before the legal cut-off; immediately record actual missed deadlines, failed conditions precedent or unclosed exceptions.</x:v>
      </x:c>
      <x:c r="U30" s="305" t="str">
        <x:v>Evidence the gate GATE|MATERIAL_SUB, security/capacity (Material subsidiary), trigger (Proposed disposal / loss of control) and threshold/exemption (Apply ordinary-course, scheme and stated exception provisions.).</x:v>
      </x:c>
      <x:c r="V30" s="305" t="str">
        <x:f>IF(COUNTIF('P3 Audit Procedures'!$A$5:$A$176,B30)=1,"YES","NO")</x:f>
        <x:v>YES</x:v>
      </x:c>
      <x:c r="W30" s="305" t="str">
        <x:f>IF(COUNTIF($A$5:$A$176,A30)&gt;1,"DUPLICATE","")</x:f>
      </x:c>
      <x:c r="X30" s="305" t="str">
        <x:v>RULE MAPPED — ENTITY DATE NOT POPULATED</x:v>
      </x:c>
      <x:c r="Y30" s="305" t="str">
        <x:v>https://www.sebi.gov.in/legal/regulations/jul-2026/securities-and-exchange-board-of-india-listing-obligations-and-disclosure-requirements-regulations-2015-last-amended-on-july-14-2026-_102974.html</x:v>
      </x:c>
    </x:row>
    <x:row r="31" ht="50" customHeight="1">
      <x:c r="A31" s="305" t="str">
        <x:v>CAP-LAW053|Reg. 24A|AP01|CAL01</x:v>
      </x:c>
      <x:c r="B31" s="305" t="str">
        <x:v>CAP-LAW053|Reg. 24A|AP01</x:v>
      </x:c>
      <x:c r="C31" s="305" t="str">
        <x:v>CAP-LAW053|Reg. 24A</x:v>
      </x:c>
      <x:c r="D31" s="305" t="str">
        <x:v>CAP-LAW053</x:v>
      </x:c>
      <x:c r="E31" s="305" t="str">
        <x:v>Reg. 24A</x:v>
      </x:c>
      <x:c r="F31" s="305" t="str">
        <x:v>GATE|MATERIAL_SUB or GATE|EQUITY_MAIN</x:v>
      </x:c>
      <x:c r="G31" s="305" t="str">
        <x:v>Secretarial compliance</x:v>
      </x:c>
      <x:c r="H31" s="305" t="str">
        <x:v>Recurring</x:v>
      </x:c>
      <x:c r="I31" s="305" t="str">
        <x:v>Annual</x:v>
      </x:c>
      <x:c r="J31" s="305" t="str">
        <x:v>Annual audit and filing cycle</x:v>
      </x:c>
      <x:c r="K31" s="305" t="str">
        <x:v>Annual. Calculate the entity-specific due date from the documented trigger or period end and the current official provision/exchange operating calendar; retain the calculation, review and acknowledgement.</x:v>
      </x:c>
      <x:c r="L31" s="305" t="str">
        <x:v>Create annual task at least 30 days before the internal completion date; accelerate where the legal lead time is shorter.</x:v>
      </x:c>
      <x:c r="M31" s="305" t="str">
        <x:v>Final alert one business day before the internally calculated deadline; use an earlier alert where the legal period is one day or less.</x:v>
      </x:c>
      <x:c r="N31" s="305" t="str">
        <x:v>Company Secretary / Board or Committee Secretariat</x:v>
      </x:c>
      <x:c r="O31" s="305" t="str">
        <x:v>Secretarial or committee support team</x:v>
      </x:c>
      <x:c r="P31" s="305" t="str">
        <x:v>Compliance Officer plus Audit Committee / Board where prescribed</x:v>
      </x:c>
      <x:c r="Q31" s="305" t="str">
        <x:v>CAP-LAW053 Reg. 24A; official source URL inherited from the P-2 atomic record.</x:v>
      </x:c>
      <x:c r="R31" s="305" t="str">
        <x:v>Recurring / monitored</x:v>
      </x:c>
      <x:c r="S31" s="305" t="str">
        <x:v>Evidence must be complete through the legal performance/filing time and include later acknowledgement, correction or closure where applicable.</x:v>
      </x:c>
      <x:c r="T31" s="305" t="str">
        <x:v>Escalate predicted lateness before the legal cut-off; immediately record actual missed deadlines, failed conditions precedent or unclosed exceptions.</x:v>
      </x:c>
      <x:c r="U31" s="305" t="str">
        <x:v>Evidence the gate GATE|MATERIAL_SUB or GATE|EQUITY_MAIN, security/capacity (Specified securities / covered subsidiary), trigger (Annual audit and filing cycle) and threshold/exemption (Apply current entity coverage, format and due date.).</x:v>
      </x:c>
      <x:c r="V31" s="305" t="str">
        <x:f>IF(COUNTIF('P3 Audit Procedures'!$A$5:$A$176,B31)=1,"YES","NO")</x:f>
        <x:v>YES</x:v>
      </x:c>
      <x:c r="W31" s="305" t="str">
        <x:f>IF(COUNTIF($A$5:$A$176,A31)&gt;1,"DUPLICATE","")</x:f>
      </x:c>
      <x:c r="X31" s="305" t="str">
        <x:v>RULE MAPPED — ENTITY DATE NOT POPULATED</x:v>
      </x:c>
      <x:c r="Y31" s="305" t="str">
        <x:v>https://www.sebi.gov.in/legal/regulations/jul-2026/securities-and-exchange-board-of-india-listing-obligations-and-disclosure-requirements-regulations-2015-last-amended-on-july-14-2026-_102974.html</x:v>
      </x:c>
    </x:row>
    <x:row r="32" ht="50" customHeight="1">
      <x:c r="A32" s="305" t="str">
        <x:v>CAP-LAW053|Reg. 25|AP01|CAL01</x:v>
      </x:c>
      <x:c r="B32" s="305" t="str">
        <x:v>CAP-LAW053|Reg. 25|AP01</x:v>
      </x:c>
      <x:c r="C32" s="305" t="str">
        <x:v>CAP-LAW053|Reg. 25</x:v>
      </x:c>
      <x:c r="D32" s="305" t="str">
        <x:v>CAP-LAW053</x:v>
      </x:c>
      <x:c r="E32" s="305" t="str">
        <x:v>Reg. 25</x:v>
      </x:c>
      <x:c r="F32" s="305" t="str">
        <x:v>GATE|EQUITY_MAIN or GATE|HVDLE</x:v>
      </x:c>
      <x:c r="G32" s="305" t="str">
        <x:v>Board governance</x:v>
      </x:c>
      <x:c r="H32" s="305" t="str">
        <x:v>Hybrid continuous/event</x:v>
      </x:c>
      <x:c r="I32" s="305" t="str">
        <x:v>Annual</x:v>
      </x:c>
      <x:c r="J32" s="305" t="str">
        <x:v>Governance chapter applies</x:v>
      </x:c>
      <x:c r="K32" s="305" t="str">
        <x:v>Continuous / annual. Calculate the entity-specific due date from the documented trigger or period end and the current official provision/exchange operating calendar; retain the calculation, review and acknowledgement.</x:v>
      </x:c>
      <x:c r="L32" s="305" t="str">
        <x:v>Create annual task at least 30 days before the internal completion date; accelerate where the legal lead time is shorter.</x:v>
      </x:c>
      <x:c r="M32" s="305" t="str">
        <x:v>Immediate exception alert when the control condition is not met.</x:v>
      </x:c>
      <x:c r="N32" s="305" t="str">
        <x:v>Company Secretary / Board or Committee Secretariat</x:v>
      </x:c>
      <x:c r="O32" s="305" t="str">
        <x:v>Secretarial or committee support team</x:v>
      </x:c>
      <x:c r="P32" s="305" t="str">
        <x:v>Company Secretary / Compliance Officer plus approving Board or committee</x:v>
      </x:c>
      <x:c r="Q32" s="305" t="str">
        <x:v>CAP-LAW053 Reg. 25; official source URL inherited from the P-2 atomic record.</x:v>
      </x:c>
      <x:c r="R32" s="305" t="str">
        <x:v>Recurring / monitored</x:v>
      </x:c>
      <x:c r="S32" s="305" t="str">
        <x:v>Evidence must be complete through the legal performance/filing time and include later acknowledgement, correction or closure where applicable.</x:v>
      </x:c>
      <x:c r="T32" s="305" t="str">
        <x:v>Escalate predicted lateness before the legal cut-off; immediately record actual missed deadlines, failed conditions precedent or unclosed exceptions.</x:v>
      </x:c>
      <x:c r="U32" s="305" t="str">
        <x:v>Evidence the gate GATE|EQUITY_MAIN or GATE|HVDLE, security/capacity (Specified securities / HVDLE), trigger (Governance chapter applies) and threshold/exemption (Apply current exemptions and transition provisions.).</x:v>
      </x:c>
      <x:c r="V32" s="305" t="str">
        <x:f>IF(COUNTIF('P3 Audit Procedures'!$A$5:$A$176,B32)=1,"YES","NO")</x:f>
        <x:v>YES</x:v>
      </x:c>
      <x:c r="W32" s="305" t="str">
        <x:f>IF(COUNTIF($A$5:$A$176,A32)&gt;1,"DUPLICATE","")</x:f>
      </x:c>
      <x:c r="X32" s="305" t="str">
        <x:v>RULE MAPPED — ENTITY DATE NOT POPULATED</x:v>
      </x:c>
      <x:c r="Y32" s="305" t="str">
        <x:v>https://www.sebi.gov.in/legal/regulations/jul-2026/securities-and-exchange-board-of-india-listing-obligations-and-disclosure-requirements-regulations-2015-last-amended-on-july-14-2026-_102974.html</x:v>
      </x:c>
    </x:row>
    <x:row r="33" ht="50" customHeight="1">
      <x:c r="A33" s="305" t="str">
        <x:v>CAP-LAW053|Reg. 26|AP01|CAL01</x:v>
      </x:c>
      <x:c r="B33" s="305" t="str">
        <x:v>CAP-LAW053|Reg. 26|AP01</x:v>
      </x:c>
      <x:c r="C33" s="305" t="str">
        <x:v>CAP-LAW053|Reg. 26</x:v>
      </x:c>
      <x:c r="D33" s="305" t="str">
        <x:v>CAP-LAW053</x:v>
      </x:c>
      <x:c r="E33" s="305" t="str">
        <x:v>Reg. 26</x:v>
      </x:c>
      <x:c r="F33" s="305" t="str">
        <x:v>GATE|EQUITY_MAIN or GATE|HVDLE</x:v>
      </x:c>
      <x:c r="G33" s="305" t="str">
        <x:v>Conduct</x:v>
      </x:c>
      <x:c r="H33" s="305" t="str">
        <x:v>Hybrid continuous/event</x:v>
      </x:c>
      <x:c r="I33" s="305" t="str">
        <x:v>Annual</x:v>
      </x:c>
      <x:c r="J33" s="305" t="str">
        <x:v>Governance chapter applies</x:v>
      </x:c>
      <x:c r="K33" s="305" t="str">
        <x:v>Continuous / annual declarations. Calculate the entity-specific due date from the documented trigger or period end and the current official provision/exchange operating calendar; retain the calculation, review and acknowledgement.</x:v>
      </x:c>
      <x:c r="L33" s="305" t="str">
        <x:v>Create annual task at least 30 days before the internal completion date; accelerate where the legal lead time is shorter.</x:v>
      </x:c>
      <x:c r="M33" s="305" t="str">
        <x:v>Immediate exception alert when the control condition is not met.</x:v>
      </x:c>
      <x:c r="N33" s="305" t="str">
        <x:v>Company Secretary / Board or Committee Secretariat</x:v>
      </x:c>
      <x:c r="O33" s="305" t="str">
        <x:v>Secretarial or committee support team</x:v>
      </x:c>
      <x:c r="P33" s="305" t="str">
        <x:v>Company Secretary / Compliance Officer or delegated independent reviewer</x:v>
      </x:c>
      <x:c r="Q33" s="305" t="str">
        <x:v>CAP-LAW053 Reg. 26; official source URL inherited from the P-2 atomic record.</x:v>
      </x:c>
      <x:c r="R33" s="305" t="str">
        <x:v>Recurring / monitored</x:v>
      </x:c>
      <x:c r="S33" s="305" t="str">
        <x:v>Evidence must be complete through the legal performance/filing time and include later acknowledgement, correction or closure where applicable.</x:v>
      </x:c>
      <x:c r="T33" s="305" t="str">
        <x:v>Escalate predicted lateness before the legal cut-off; immediately record actual missed deadlines, failed conditions precedent or unclosed exceptions.</x:v>
      </x:c>
      <x:c r="U33" s="305" t="str">
        <x:v>Evidence the gate GATE|EQUITY_MAIN or GATE|HVDLE, security/capacity (Specified securities / HVDLE), trigger (Governance chapter applies) and threshold/exemption (Apply current conflict, compensation and disclosure clauses.).</x:v>
      </x:c>
      <x:c r="V33" s="305" t="str">
        <x:f>IF(COUNTIF('P3 Audit Procedures'!$A$5:$A$176,B33)=1,"YES","NO")</x:f>
        <x:v>YES</x:v>
      </x:c>
      <x:c r="W33" s="305" t="str">
        <x:f>IF(COUNTIF($A$5:$A$176,A33)&gt;1,"DUPLICATE","")</x:f>
      </x:c>
      <x:c r="X33" s="305" t="str">
        <x:v>RULE MAPPED — ENTITY DATE NOT POPULATED</x:v>
      </x:c>
      <x:c r="Y33" s="305" t="str">
        <x:v>https://www.sebi.gov.in/legal/regulations/jul-2026/securities-and-exchange-board-of-india-listing-obligations-and-disclosure-requirements-regulations-2015-last-amended-on-july-14-2026-_102974.html</x:v>
      </x:c>
    </x:row>
    <x:row r="34" ht="50" customHeight="1">
      <x:c r="A34" s="305" t="str">
        <x:v>CAP-LAW053|Reg. 27|AP01|CAL01</x:v>
      </x:c>
      <x:c r="B34" s="305" t="str">
        <x:v>CAP-LAW053|Reg. 27|AP01</x:v>
      </x:c>
      <x:c r="C34" s="305" t="str">
        <x:v>CAP-LAW053|Reg. 27</x:v>
      </x:c>
      <x:c r="D34" s="305" t="str">
        <x:v>CAP-LAW053</x:v>
      </x:c>
      <x:c r="E34" s="305" t="str">
        <x:v>Reg. 27</x:v>
      </x:c>
      <x:c r="F34" s="305" t="str">
        <x:v>GATE|EQUITY_MAIN or GATE|HVDLE</x:v>
      </x:c>
      <x:c r="G34" s="305" t="str">
        <x:v>Regulatory filing</x:v>
      </x:c>
      <x:c r="H34" s="305" t="str">
        <x:v>Recurring</x:v>
      </x:c>
      <x:c r="I34" s="305" t="str">
        <x:v>Rule-defined periodic</x:v>
      </x:c>
      <x:c r="J34" s="305" t="str">
        <x:v>Reporting period closes</x:v>
      </x:c>
      <x:c r="K34" s="305" t="str">
        <x:v>Periodic as prescribed. Calculate the entity-specific due date from the documented trigger or period end and the current official provision/exchange operating calendar; retain the calculation, review and acknowledgement.</x:v>
      </x:c>
      <x:c r="L34" s="305" t="str">
        <x:v>Create the task when the documented trigger is approved, received or occurs; apply the legal lead time before the external deadline.</x:v>
      </x:c>
      <x:c r="M34" s="305" t="str">
        <x:v>Final alert one business day before the internally calculated deadline; use an earlier alert where the legal period is one day or less.</x:v>
      </x:c>
      <x:c r="N34" s="305" t="str">
        <x:v>Company Secretary / Board or Committee Secretariat</x:v>
      </x:c>
      <x:c r="O34" s="305" t="str">
        <x:v>Secretarial or committee support team</x:v>
      </x:c>
      <x:c r="P34" s="305" t="str">
        <x:v>Company Secretary / Compliance Officer plus approving Board or committee</x:v>
      </x:c>
      <x:c r="Q34" s="305" t="str">
        <x:v>CAP-LAW053 Reg. 27; official source URL inherited from the P-2 atomic record.</x:v>
      </x:c>
      <x:c r="R34" s="305" t="str">
        <x:v>Recurring / monitored</x:v>
      </x:c>
      <x:c r="S34" s="305" t="str">
        <x:v>Evidence must be complete through the legal performance/filing time and include later acknowledgement, correction or closure where applicable.</x:v>
      </x:c>
      <x:c r="T34" s="305" t="str">
        <x:v>Escalate predicted lateness before the legal cut-off; immediately record actual missed deadlines, failed conditions precedent or unclosed exceptions.</x:v>
      </x:c>
      <x:c r="U34" s="305" t="str">
        <x:v>Evidence the gate GATE|EQUITY_MAIN or GATE|HVDLE, security/capacity (Specified securities / HVDLE), trigger (Reporting period closes) and threshold/exemption (Apply integrated-filing format and current applicability.).</x:v>
      </x:c>
      <x:c r="V34" s="305" t="str">
        <x:f>IF(COUNTIF('P3 Audit Procedures'!$A$5:$A$176,B34)=1,"YES","NO")</x:f>
        <x:v>YES</x:v>
      </x:c>
      <x:c r="W34" s="305" t="str">
        <x:f>IF(COUNTIF($A$5:$A$176,A34)&gt;1,"DUPLICATE","")</x:f>
      </x:c>
      <x:c r="X34" s="305" t="str">
        <x:v>RULE MAPPED — ENTITY DATE NOT POPULATED</x:v>
      </x:c>
      <x:c r="Y34" s="305" t="str">
        <x:v>https://www.sebi.gov.in/legal/regulations/jul-2026/securities-and-exchange-board-of-india-listing-obligations-and-disclosure-requirements-regulations-2015-last-amended-on-july-14-2026-_102974.html</x:v>
      </x:c>
    </x:row>
    <x:row r="35" ht="50" customHeight="1">
      <x:c r="A35" s="305" t="str">
        <x:v>CAP-LAW053|Reg. 29|AP01|CAL01</x:v>
      </x:c>
      <x:c r="B35" s="305" t="str">
        <x:v>CAP-LAW053|Reg. 29|AP01</x:v>
      </x:c>
      <x:c r="C35" s="305" t="str">
        <x:v>CAP-LAW053|Reg. 29</x:v>
      </x:c>
      <x:c r="D35" s="305" t="str">
        <x:v>CAP-LAW053</x:v>
      </x:c>
      <x:c r="E35" s="305" t="str">
        <x:v>Reg. 29</x:v>
      </x:c>
      <x:c r="F35" s="305" t="str">
        <x:v>GATE|EQUITY_MAIN or GATE|EQUITY_SME</x:v>
      </x:c>
      <x:c r="G35" s="305" t="str">
        <x:v>Disclosure</x:v>
      </x:c>
      <x:c r="H35" s="305" t="str">
        <x:v>Event-driven</x:v>
      </x:c>
      <x:c r="I35" s="305" t="str">
        <x:v>Per triggering event</x:v>
      </x:c>
      <x:c r="J35" s="305" t="str">
        <x:v>Specified board agenda item planned</x:v>
      </x:c>
      <x:c r="K35" s="305" t="str">
        <x:v>Before board meeting. Calculate the entity-specific due date from the documented trigger or period end and the current official provision/exchange operating calendar; retain the calculation, review and acknowledgement.</x:v>
      </x:c>
      <x:c r="L35" s="305" t="str">
        <x:v>Create the task when the documented trigger is approved, received or occurs; apply the legal lead time before the external deadline.</x:v>
      </x:c>
      <x:c r="M35" s="305" t="str">
        <x:v>Final check before the prescribed pre-event cut-off; block execution where approval/filing is a condition precedent.</x:v>
      </x:c>
      <x:c r="N35" s="305" t="str">
        <x:v>Company Secretary / Board or Committee Secretariat</x:v>
      </x:c>
      <x:c r="O35" s="305" t="str">
        <x:v>Secretarial or committee support team</x:v>
      </x:c>
      <x:c r="P35" s="305" t="str">
        <x:v>Company Secretary / Compliance Officer plus approving Board or committee</x:v>
      </x:c>
      <x:c r="Q35" s="305" t="str">
        <x:v>CAP-LAW053 Reg. 29; official source URL inherited from the P-2 atomic record.</x:v>
      </x:c>
      <x:c r="R35" s="305" t="str">
        <x:v>Event-driven</x:v>
      </x:c>
      <x:c r="S35" s="305" t="str">
        <x:v>Evidence must be complete through the legal performance/filing time and include later acknowledgement, correction or closure where applicable.</x:v>
      </x:c>
      <x:c r="T35" s="305" t="str">
        <x:v>Escalate predicted lateness before the legal cut-off; immediately record actual missed deadlines, failed conditions precedent or unclosed exceptions.</x:v>
      </x:c>
      <x:c r="U35" s="305" t="str">
        <x:v>Evidence the gate GATE|EQUITY_MAIN or GATE|EQUITY_SME, security/capacity (Specified securities), trigger (Specified board agenda item planned) and threshold/exemption (Apply topic-specific notice period and exceptions.).</x:v>
      </x:c>
      <x:c r="V35" s="305" t="str">
        <x:f>IF(COUNTIF('P3 Audit Procedures'!$A$5:$A$176,B35)=1,"YES","NO")</x:f>
        <x:v>YES</x:v>
      </x:c>
      <x:c r="W35" s="305" t="str">
        <x:f>IF(COUNTIF($A$5:$A$176,A35)&gt;1,"DUPLICATE","")</x:f>
      </x:c>
      <x:c r="X35" s="305" t="str">
        <x:v>RULE MAPPED — ENTITY DATE NOT POPULATED</x:v>
      </x:c>
      <x:c r="Y35" s="305" t="str">
        <x:v>https://www.sebi.gov.in/legal/regulations/jul-2026/securities-and-exchange-board-of-india-listing-obligations-and-disclosure-requirements-regulations-2015-last-amended-on-july-14-2026-_102974.html</x:v>
      </x:c>
    </x:row>
    <x:row r="36" ht="50" customHeight="1">
      <x:c r="A36" s="305" t="str">
        <x:v>CAP-LAW053|Reg. 30|AP01|CAL01</x:v>
      </x:c>
      <x:c r="B36" s="305" t="str">
        <x:v>CAP-LAW053|Reg. 30|AP01</x:v>
      </x:c>
      <x:c r="C36" s="305" t="str">
        <x:v>CAP-LAW053|Reg. 30</x:v>
      </x:c>
      <x:c r="D36" s="305" t="str">
        <x:v>CAP-LAW053</x:v>
      </x:c>
      <x:c r="E36" s="305" t="str">
        <x:v>Reg. 30</x:v>
      </x:c>
      <x:c r="F36" s="305" t="str">
        <x:v>GATE|EQUITY_MAIN or GATE|EQUITY_SME</x:v>
      </x:c>
      <x:c r="G36" s="305" t="str">
        <x:v>Continuous disclosure</x:v>
      </x:c>
      <x:c r="H36" s="305" t="str">
        <x:v>Event-driven</x:v>
      </x:c>
      <x:c r="I36" s="305" t="str">
        <x:v>Per triggering event</x:v>
      </x:c>
      <x:c r="J36" s="305" t="str">
        <x:v>Schedule III event/information occurs</x:v>
      </x:c>
      <x:c r="K36" s="305" t="str">
        <x:v>Promptly within the applicable current deadline; update until closure. Calculate the entity-specific due date from the documented trigger or period end and the current official provision/exchange operating calendar; retain the calculation, review and acknowledgement.</x:v>
      </x:c>
      <x:c r="L36" s="305" t="str">
        <x:v>Create the task when the documented trigger is approved, received or occurs; apply the legal lead time before the external deadline.</x:v>
      </x:c>
      <x:c r="M36" s="305" t="str">
        <x:v>Immediate escalation at trigger; no generic grace period.</x:v>
      </x:c>
      <x:c r="N36" s="305" t="str">
        <x:v>Company Secretary / Compliance Officer</x:v>
      </x:c>
      <x:c r="O36" s="305" t="str">
        <x:v>Assigned compliance process team</x:v>
      </x:c>
      <x:c r="P36" s="305" t="str">
        <x:v>Company Secretary / Compliance Officer or delegated independent reviewer</x:v>
      </x:c>
      <x:c r="Q36" s="305" t="str">
        <x:v>CAP-LAW053 Reg. 30; official source URL inherited from the P-2 atomic record.</x:v>
      </x:c>
      <x:c r="R36" s="305" t="str">
        <x:v>Event-driven</x:v>
      </x:c>
      <x:c r="S36" s="305" t="str">
        <x:v>Evidence must be complete through the legal performance/filing time and include later acknowledgement, correction or closure where applicable.</x:v>
      </x:c>
      <x:c r="T36" s="305" t="str">
        <x:v>Escalate predicted lateness before the legal cut-off; immediately record actual missed deadlines, failed conditions precedent or unclosed exceptions.</x:v>
      </x:c>
      <x:c r="U36" s="305" t="str">
        <x:v>Evidence the gate GATE|EQUITY_MAIN or GATE|EQUITY_SME, security/capacity (Specified securities), trigger (Schedule III event/information occurs) and threshold/exemption (Apply deemed-material events, quantitative/qualitative tests, verification and update duties.).</x:v>
      </x:c>
      <x:c r="V36" s="305" t="str">
        <x:f>IF(COUNTIF('P3 Audit Procedures'!$A$5:$A$176,B36)=1,"YES","NO")</x:f>
        <x:v>YES</x:v>
      </x:c>
      <x:c r="W36" s="305" t="str">
        <x:f>IF(COUNTIF($A$5:$A$176,A36)&gt;1,"DUPLICATE","")</x:f>
      </x:c>
      <x:c r="X36" s="305" t="str">
        <x:v>RULE MAPPED — ENTITY DATE NOT POPULATED</x:v>
      </x:c>
      <x:c r="Y36" s="305" t="str">
        <x:v>https://www.sebi.gov.in/legal/regulations/jul-2026/securities-and-exchange-board-of-india-listing-obligations-and-disclosure-requirements-regulations-2015-last-amended-on-july-14-2026-_102974.html</x:v>
      </x:c>
    </x:row>
    <x:row r="37" ht="50" customHeight="1">
      <x:c r="A37" s="305" t="str">
        <x:v>CAP-LAW053|Reg. 30A|AP01|CAL01</x:v>
      </x:c>
      <x:c r="B37" s="305" t="str">
        <x:v>CAP-LAW053|Reg. 30A|AP01</x:v>
      </x:c>
      <x:c r="C37" s="305" t="str">
        <x:v>CAP-LAW053|Reg. 30A</x:v>
      </x:c>
      <x:c r="D37" s="305" t="str">
        <x:v>CAP-LAW053</x:v>
      </x:c>
      <x:c r="E37" s="305" t="str">
        <x:v>Reg. 30A</x:v>
      </x:c>
      <x:c r="F37" s="305" t="str">
        <x:v>GATE|EQUITY_MAIN or GATE|EQUITY_SME</x:v>
      </x:c>
      <x:c r="G37" s="305" t="str">
        <x:v>Disclosure</x:v>
      </x:c>
      <x:c r="H37" s="305" t="str">
        <x:v>Event-driven</x:v>
      </x:c>
      <x:c r="I37" s="305" t="str">
        <x:v>Per triggering event</x:v>
      </x:c>
      <x:c r="J37" s="305" t="str">
        <x:v>Covered agreement exists or changes</x:v>
      </x:c>
      <x:c r="K37" s="305" t="str">
        <x:v>At execution/change and as otherwise prescribed. Calculate the entity-specific due date from the documented trigger or period end and the current official provision/exchange operating calendar; retain the calculation, review and acknowledgement.</x:v>
      </x:c>
      <x:c r="L37" s="305" t="str">
        <x:v>Create the task when the documented trigger is approved, received or occurs; apply the legal lead time before the external deadline.</x:v>
      </x:c>
      <x:c r="M37" s="305" t="str">
        <x:v>Final alert one business day before the internally calculated deadline; use an earlier alert where the legal period is one day or less.</x:v>
      </x:c>
      <x:c r="N37" s="305" t="str">
        <x:v>Company Secretary / Board or Committee Secretariat</x:v>
      </x:c>
      <x:c r="O37" s="305" t="str">
        <x:v>Secretarial or committee support team</x:v>
      </x:c>
      <x:c r="P37" s="305" t="str">
        <x:v>Company Secretary / Compliance Officer plus approving Board or committee</x:v>
      </x:c>
      <x:c r="Q37" s="305" t="str">
        <x:v>CAP-LAW053 Reg. 30A; official source URL inherited from the P-2 atomic record.</x:v>
      </x:c>
      <x:c r="R37" s="305" t="str">
        <x:v>Event-driven</x:v>
      </x:c>
      <x:c r="S37" s="305" t="str">
        <x:v>Evidence must be complete through the legal performance/filing time and include later acknowledgement, correction or closure where applicable.</x:v>
      </x:c>
      <x:c r="T37" s="305" t="str">
        <x:v>Escalate predicted lateness before the legal cut-off; immediately record actual missed deadlines, failed conditions precedent or unclosed exceptions.</x:v>
      </x:c>
      <x:c r="U37" s="305" t="str">
        <x:v>Evidence the gate GATE|EQUITY_MAIN or GATE|EQUITY_SME, security/capacity (Specified securities), trigger (Covered agreement exists or changes) and threshold/exemption (Apply party, subject-matter, disclosure and legacy-agreement conditions.).</x:v>
      </x:c>
      <x:c r="V37" s="305" t="str">
        <x:f>IF(COUNTIF('P3 Audit Procedures'!$A$5:$A$176,B37)=1,"YES","NO")</x:f>
        <x:v>YES</x:v>
      </x:c>
      <x:c r="W37" s="305" t="str">
        <x:f>IF(COUNTIF($A$5:$A$176,A37)&gt;1,"DUPLICATE","")</x:f>
      </x:c>
      <x:c r="X37" s="305" t="str">
        <x:v>RULE MAPPED — ENTITY DATE NOT POPULATED</x:v>
      </x:c>
      <x:c r="Y37" s="305" t="str">
        <x:v>https://www.sebi.gov.in/legal/regulations/jul-2026/securities-and-exchange-board-of-india-listing-obligations-and-disclosure-requirements-regulations-2015-last-amended-on-july-14-2026-_102974.html</x:v>
      </x:c>
    </x:row>
    <x:row r="38" ht="50" customHeight="1">
      <x:c r="A38" s="305" t="str">
        <x:v>CAP-LAW053|Reg. 31|AP01|CAL01</x:v>
      </x:c>
      <x:c r="B38" s="305" t="str">
        <x:v>CAP-LAW053|Reg. 31|AP01</x:v>
      </x:c>
      <x:c r="C38" s="305" t="str">
        <x:v>CAP-LAW053|Reg. 31</x:v>
      </x:c>
      <x:c r="D38" s="305" t="str">
        <x:v>CAP-LAW053</x:v>
      </x:c>
      <x:c r="E38" s="305" t="str">
        <x:v>Reg. 31</x:v>
      </x:c>
      <x:c r="F38" s="305" t="str">
        <x:v>GATE|EQUITY_MAIN or GATE|EQUITY_SME</x:v>
      </x:c>
      <x:c r="G38" s="305" t="str">
        <x:v>Shareholding</x:v>
      </x:c>
      <x:c r="H38" s="305" t="str">
        <x:v>Hybrid continuous/event</x:v>
      </x:c>
      <x:c r="I38" s="305" t="str">
        <x:v>Rule-defined periodic</x:v>
      </x:c>
      <x:c r="J38" s="305" t="str">
        <x:v>Quarter/event triggers in the provision</x:v>
      </x:c>
      <x:c r="K38" s="305" t="str">
        <x:v>Periodic / event-based. Calculate the entity-specific due date from the documented trigger or period end and the current official provision/exchange operating calendar; retain the calculation, review and acknowledgement.</x:v>
      </x:c>
      <x:c r="L38" s="305" t="str">
        <x:v>Create the task when the documented trigger is approved, received or occurs; apply the legal lead time before the external deadline.</x:v>
      </x:c>
      <x:c r="M38" s="305" t="str">
        <x:v>Final alert one business day before the internally calculated deadline; use an earlier alert where the legal period is one day or less.</x:v>
      </x:c>
      <x:c r="N38" s="305" t="str">
        <x:v>Company Secretary / Records Custodian</x:v>
      </x:c>
      <x:c r="O38" s="305" t="str">
        <x:v>Assigned compliance process team</x:v>
      </x:c>
      <x:c r="P38" s="305" t="str">
        <x:v>Company Secretary / Compliance Officer or delegated independent reviewer</x:v>
      </x:c>
      <x:c r="Q38" s="305" t="str">
        <x:v>CAP-LAW053 Reg. 31; official source URL inherited from the P-2 atomic record.</x:v>
      </x:c>
      <x:c r="R38" s="305" t="str">
        <x:v>Recurring / monitored</x:v>
      </x:c>
      <x:c r="S38" s="305" t="str">
        <x:v>Evidence must be complete through the legal performance/filing time and include later acknowledgement, correction or closure where applicable.</x:v>
      </x:c>
      <x:c r="T38" s="305" t="str">
        <x:v>Escalate predicted lateness before the legal cut-off; immediately record actual missed deadlines, failed conditions precedent or unclosed exceptions.</x:v>
      </x:c>
      <x:c r="U38" s="305" t="str">
        <x:v>Evidence the gate GATE|EQUITY_MAIN or GATE|EQUITY_SME, security/capacity (Specified securities), trigger (Quarter/event triggers in the provision) and threshold/exemption (Use current format and classification rules.).</x:v>
      </x:c>
      <x:c r="V38" s="305" t="str">
        <x:f>IF(COUNTIF('P3 Audit Procedures'!$A$5:$A$176,B38)=1,"YES","NO")</x:f>
        <x:v>YES</x:v>
      </x:c>
      <x:c r="W38" s="305" t="str">
        <x:f>IF(COUNTIF($A$5:$A$176,A38)&gt;1,"DUPLICATE","")</x:f>
      </x:c>
      <x:c r="X38" s="305" t="str">
        <x:v>RULE MAPPED — ENTITY DATE NOT POPULATED</x:v>
      </x:c>
      <x:c r="Y38" s="305" t="str">
        <x:v>https://www.sebi.gov.in/legal/regulations/jul-2026/securities-and-exchange-board-of-india-listing-obligations-and-disclosure-requirements-regulations-2015-last-amended-on-july-14-2026-_102974.html</x:v>
      </x:c>
    </x:row>
    <x:row r="39" ht="50" customHeight="1">
      <x:c r="A39" s="305" t="str">
        <x:v>CAP-LAW053|Reg. 31A|AP01|CAL01</x:v>
      </x:c>
      <x:c r="B39" s="305" t="str">
        <x:v>CAP-LAW053|Reg. 31A|AP01</x:v>
      </x:c>
      <x:c r="C39" s="305" t="str">
        <x:v>CAP-LAW053|Reg. 31A</x:v>
      </x:c>
      <x:c r="D39" s="305" t="str">
        <x:v>CAP-LAW053</x:v>
      </x:c>
      <x:c r="E39" s="305" t="str">
        <x:v>Reg. 31A</x:v>
      </x:c>
      <x:c r="F39" s="305" t="str">
        <x:v>GATE|EQUITY_MAIN or GATE|EQUITY_SME</x:v>
      </x:c>
      <x:c r="G39" s="305" t="str">
        <x:v>Shareholding</x:v>
      </x:c>
      <x:c r="H39" s="305" t="str">
        <x:v>Event-driven</x:v>
      </x:c>
      <x:c r="I39" s="305" t="str">
        <x:v>Per triggering event</x:v>
      </x:c>
      <x:c r="J39" s="305" t="str">
        <x:v>Reclassification requested or proposed</x:v>
      </x:c>
      <x:c r="K39" s="305" t="str">
        <x:v>Event-based. Calculate the entity-specific due date from the documented trigger or period end and the current official provision/exchange operating calendar; retain the calculation, review and acknowledgement.</x:v>
      </x:c>
      <x:c r="L39" s="305" t="str">
        <x:v>Create the task when the documented trigger is approved, received or occurs; apply the legal lead time before the external deadline.</x:v>
      </x:c>
      <x:c r="M39" s="305" t="str">
        <x:v>Final alert one business day before the internally calculated deadline; use an earlier alert where the legal period is one day or less.</x:v>
      </x:c>
      <x:c r="N39" s="305" t="str">
        <x:v>Company Secretary / Compliance Officer</x:v>
      </x:c>
      <x:c r="O39" s="305" t="str">
        <x:v>Assigned compliance process team</x:v>
      </x:c>
      <x:c r="P39" s="305" t="str">
        <x:v>Company Secretary / Compliance Officer or delegated independent reviewer</x:v>
      </x:c>
      <x:c r="Q39" s="305" t="str">
        <x:v>CAP-LAW053 Reg. 31A; official source URL inherited from the P-2 atomic record.</x:v>
      </x:c>
      <x:c r="R39" s="305" t="str">
        <x:v>Event-driven</x:v>
      </x:c>
      <x:c r="S39" s="305" t="str">
        <x:v>Evidence must be complete through the legal performance/filing time and include later acknowledgement, correction or closure where applicable.</x:v>
      </x:c>
      <x:c r="T39" s="305" t="str">
        <x:v>Escalate predicted lateness before the legal cut-off; immediately record actual missed deadlines, failed conditions precedent or unclosed exceptions.</x:v>
      </x:c>
      <x:c r="U39" s="305" t="str">
        <x:v>Evidence the gate GATE|EQUITY_MAIN or GATE|EQUITY_SME, security/capacity (Specified securities), trigger (Reclassification requested or proposed) and threshold/exemption (Apply eligibility, approvals, voting, disclosure and post-event conditions.).</x:v>
      </x:c>
      <x:c r="V39" s="305" t="str">
        <x:f>IF(COUNTIF('P3 Audit Procedures'!$A$5:$A$176,B39)=1,"YES","NO")</x:f>
        <x:v>YES</x:v>
      </x:c>
      <x:c r="W39" s="305" t="str">
        <x:f>IF(COUNTIF($A$5:$A$176,A39)&gt;1,"DUPLICATE","")</x:f>
      </x:c>
      <x:c r="X39" s="305" t="str">
        <x:v>RULE MAPPED — ENTITY DATE NOT POPULATED</x:v>
      </x:c>
      <x:c r="Y39" s="305" t="str">
        <x:v>https://www.sebi.gov.in/legal/regulations/jul-2026/securities-and-exchange-board-of-india-listing-obligations-and-disclosure-requirements-regulations-2015-last-amended-on-july-14-2026-_102974.html</x:v>
      </x:c>
    </x:row>
    <x:row r="40" ht="50" customHeight="1">
      <x:c r="A40" s="305" t="str">
        <x:v>CAP-LAW053|Reg. 32|AP01|CAL01</x:v>
      </x:c>
      <x:c r="B40" s="305" t="str">
        <x:v>CAP-LAW053|Reg. 32|AP01</x:v>
      </x:c>
      <x:c r="C40" s="305" t="str">
        <x:v>CAP-LAW053|Reg. 32</x:v>
      </x:c>
      <x:c r="D40" s="305" t="str">
        <x:v>CAP-LAW053</x:v>
      </x:c>
      <x:c r="E40" s="305" t="str">
        <x:v>Reg. 32</x:v>
      </x:c>
      <x:c r="F40" s="305" t="str">
        <x:v>GATE|EQUITY_MAIN or GATE|EQUITY_SME</x:v>
      </x:c>
      <x:c r="G40" s="305" t="str">
        <x:v>Use of proceeds</x:v>
      </x:c>
      <x:c r="H40" s="305" t="str">
        <x:v>Recurring</x:v>
      </x:c>
      <x:c r="I40" s="305" t="str">
        <x:v>Rule-defined periodic</x:v>
      </x:c>
      <x:c r="J40" s="305" t="str">
        <x:v>Issue proceeds remain to be fully utilised</x:v>
      </x:c>
      <x:c r="K40" s="305" t="str">
        <x:v>Periodic until full utilisation. Calculate the entity-specific due date from the documented trigger or period end and the current official provision/exchange operating calendar; retain the calculation, review and acknowledgement.</x:v>
      </x:c>
      <x:c r="L40" s="305" t="str">
        <x:v>Create the task when the documented trigger is approved, received or occurs; apply the legal lead time before the external deadline.</x:v>
      </x:c>
      <x:c r="M40" s="305" t="str">
        <x:v>Final alert one business day before the internally calculated deadline; use an earlier alert where the legal period is one day or less.</x:v>
      </x:c>
      <x:c r="N40" s="305" t="str">
        <x:v>CFO / Company Secretary / Reporting Owner</x:v>
      </x:c>
      <x:c r="O40" s="305" t="str">
        <x:v>Finance, sustainability or reporting team</x:v>
      </x:c>
      <x:c r="P40" s="305" t="str">
        <x:v>Compliance Officer plus Audit Committee / Board where prescribed</x:v>
      </x:c>
      <x:c r="Q40" s="305" t="str">
        <x:v>CAP-LAW053 Reg. 32; official source URL inherited from the P-2 atomic record.</x:v>
      </x:c>
      <x:c r="R40" s="305" t="str">
        <x:v>Recurring / monitored</x:v>
      </x:c>
      <x:c r="S40" s="305" t="str">
        <x:v>Evidence must be complete through the legal performance/filing time and include later acknowledgement, correction or closure where applicable.</x:v>
      </x:c>
      <x:c r="T40" s="305" t="str">
        <x:v>Escalate predicted lateness before the legal cut-off; immediately record actual missed deadlines, failed conditions precedent or unclosed exceptions.</x:v>
      </x:c>
      <x:c r="U40" s="305" t="str">
        <x:v>Evidence the gate GATE|EQUITY_MAIN or GATE|EQUITY_SME, security/capacity (Specified securities), trigger (Issue proceeds remain to be fully utilised) and threshold/exemption (Apply issue type, monitoring-agency and format requirements.).</x:v>
      </x:c>
      <x:c r="V40" s="305" t="str">
        <x:f>IF(COUNTIF('P3 Audit Procedures'!$A$5:$A$176,B40)=1,"YES","NO")</x:f>
        <x:v>YES</x:v>
      </x:c>
      <x:c r="W40" s="305" t="str">
        <x:f>IF(COUNTIF($A$5:$A$176,A40)&gt;1,"DUPLICATE","")</x:f>
      </x:c>
      <x:c r="X40" s="305" t="str">
        <x:v>RULE MAPPED — ENTITY DATE NOT POPULATED</x:v>
      </x:c>
      <x:c r="Y40" s="305" t="str">
        <x:v>https://www.sebi.gov.in/legal/regulations/jul-2026/securities-and-exchange-board-of-india-listing-obligations-and-disclosure-requirements-regulations-2015-last-amended-on-july-14-2026-_102974.html</x:v>
      </x:c>
    </x:row>
    <x:row r="41" ht="50" customHeight="1">
      <x:c r="A41" s="305" t="str">
        <x:v>CAP-LAW053|Reg. 33|AP01|CAL01</x:v>
      </x:c>
      <x:c r="B41" s="305" t="str">
        <x:v>CAP-LAW053|Reg. 33|AP01</x:v>
      </x:c>
      <x:c r="C41" s="305" t="str">
        <x:v>CAP-LAW053|Reg. 33</x:v>
      </x:c>
      <x:c r="D41" s="305" t="str">
        <x:v>CAP-LAW053</x:v>
      </x:c>
      <x:c r="E41" s="305" t="str">
        <x:v>Reg. 33</x:v>
      </x:c>
      <x:c r="F41" s="305" t="str">
        <x:v>GATE|EQUITY_MAIN or GATE|EQUITY_SME</x:v>
      </x:c>
      <x:c r="G41" s="305" t="str">
        <x:v>Financial reporting</x:v>
      </x:c>
      <x:c r="H41" s="305" t="str">
        <x:v>Recurring</x:v>
      </x:c>
      <x:c r="I41" s="305" t="str">
        <x:v>Quarterly</x:v>
      </x:c>
      <x:c r="J41" s="305" t="str">
        <x:v>Reporting period closes</x:v>
      </x:c>
      <x:c r="K41" s="305" t="str">
        <x:v>Quarterly and annual as prescribed. Calculate the entity-specific due date from the documented trigger or period end and the current official provision/exchange operating calendar; retain the calculation, review and acknowledgement.</x:v>
      </x:c>
      <x:c r="L41" s="305" t="str">
        <x:v>Create task at period end with a 15-day internal lead or the earlier approved legal timetable.</x:v>
      </x:c>
      <x:c r="M41" s="305" t="str">
        <x:v>Final alert one business day before the internally calculated deadline; use an earlier alert where the legal period is one day or less.</x:v>
      </x:c>
      <x:c r="N41" s="305" t="str">
        <x:v>CFO / Company Secretary / Reporting Owner</x:v>
      </x:c>
      <x:c r="O41" s="305" t="str">
        <x:v>Finance, sustainability or reporting team</x:v>
      </x:c>
      <x:c r="P41" s="305" t="str">
        <x:v>Compliance Officer plus Audit Committee / Board where prescribed</x:v>
      </x:c>
      <x:c r="Q41" s="305" t="str">
        <x:v>CAP-LAW053 Reg. 33; official source URL inherited from the P-2 atomic record.</x:v>
      </x:c>
      <x:c r="R41" s="305" t="str">
        <x:v>Recurring / monitored</x:v>
      </x:c>
      <x:c r="S41" s="305" t="str">
        <x:v>Evidence must be complete through the legal performance/filing time and include later acknowledgement, correction or closure where applicable.</x:v>
      </x:c>
      <x:c r="T41" s="305" t="str">
        <x:v>Escalate predicted lateness before the legal cut-off; immediately record actual missed deadlines, failed conditions precedent or unclosed exceptions.</x:v>
      </x:c>
      <x:c r="U41" s="305" t="str">
        <x:v>Evidence the gate GATE|EQUITY_MAIN or GATE|EQUITY_SME, security/capacity (Specified securities), trigger (Reporting period closes) and threshold/exemption (Apply standalone/consolidated, limited-review/audit and extension provisions.).</x:v>
      </x:c>
      <x:c r="V41" s="305" t="str">
        <x:f>IF(COUNTIF('P3 Audit Procedures'!$A$5:$A$176,B41)=1,"YES","NO")</x:f>
        <x:v>YES</x:v>
      </x:c>
      <x:c r="W41" s="305" t="str">
        <x:f>IF(COUNTIF($A$5:$A$176,A41)&gt;1,"DUPLICATE","")</x:f>
      </x:c>
      <x:c r="X41" s="305" t="str">
        <x:v>RULE MAPPED — ENTITY DATE NOT POPULATED</x:v>
      </x:c>
      <x:c r="Y41" s="305" t="str">
        <x:v>https://www.sebi.gov.in/legal/regulations/jul-2026/securities-and-exchange-board-of-india-listing-obligations-and-disclosure-requirements-regulations-2015-last-amended-on-july-14-2026-_102974.html</x:v>
      </x:c>
    </x:row>
    <x:row r="42" ht="50" customHeight="1">
      <x:c r="A42" s="305" t="str">
        <x:v>CAP-LAW053|Reg. 34|AP01|CAL01</x:v>
      </x:c>
      <x:c r="B42" s="305" t="str">
        <x:v>CAP-LAW053|Reg. 34|AP01</x:v>
      </x:c>
      <x:c r="C42" s="305" t="str">
        <x:v>CAP-LAW053|Reg. 34</x:v>
      </x:c>
      <x:c r="D42" s="305" t="str">
        <x:v>CAP-LAW053</x:v>
      </x:c>
      <x:c r="E42" s="305" t="str">
        <x:v>Reg. 34</x:v>
      </x:c>
      <x:c r="F42" s="305" t="str">
        <x:v>GATE|EQUITY_MAIN or GATE|EQUITY_SME</x:v>
      </x:c>
      <x:c r="G42" s="305" t="str">
        <x:v>Annual reporting</x:v>
      </x:c>
      <x:c r="H42" s="305" t="str">
        <x:v>Recurring</x:v>
      </x:c>
      <x:c r="I42" s="305" t="str">
        <x:v>Annual</x:v>
      </x:c>
      <x:c r="J42" s="305" t="str">
        <x:v>Annual general meeting cycle</x:v>
      </x:c>
      <x:c r="K42" s="305" t="str">
        <x:v>Annual before/after AGM as prescribed. Calculate the entity-specific due date from the documented trigger or period end and the current official provision/exchange operating calendar; retain the calculation, review and acknowledgement.</x:v>
      </x:c>
      <x:c r="L42" s="305" t="str">
        <x:v>Create annual task at least 30 days before the internal completion date; accelerate where the legal lead time is shorter.</x:v>
      </x:c>
      <x:c r="M42" s="305" t="str">
        <x:v>Final check before the prescribed pre-event cut-off; block execution where approval/filing is a condition precedent.</x:v>
      </x:c>
      <x:c r="N42" s="305" t="str">
        <x:v>CFO / Company Secretary / Reporting Owner</x:v>
      </x:c>
      <x:c r="O42" s="305" t="str">
        <x:v>Finance, sustainability or reporting team</x:v>
      </x:c>
      <x:c r="P42" s="305" t="str">
        <x:v>Company Secretary / Compliance Officer or delegated independent reviewer</x:v>
      </x:c>
      <x:c r="Q42" s="305" t="str">
        <x:v>CAP-LAW053 Reg. 34; official source URL inherited from the P-2 atomic record.</x:v>
      </x:c>
      <x:c r="R42" s="305" t="str">
        <x:v>Recurring / monitored</x:v>
      </x:c>
      <x:c r="S42" s="305" t="str">
        <x:v>Evidence must be complete through the legal performance/filing time and include later acknowledgement, correction or closure where applicable.</x:v>
      </x:c>
      <x:c r="T42" s="305" t="str">
        <x:v>Escalate predicted lateness before the legal cut-off; immediately record actual missed deadlines, failed conditions precedent or unclosed exceptions.</x:v>
      </x:c>
      <x:c r="U42" s="305" t="str">
        <x:v>Evidence the gate GATE|EQUITY_MAIN or GATE|EQUITY_SME, security/capacity (Specified securities), trigger (Annual general meeting cycle) and threshold/exemption (Apply BRSR, governance, subsidiary and electronic-delivery requirements as applicable.).</x:v>
      </x:c>
      <x:c r="V42" s="305" t="str">
        <x:f>IF(COUNTIF('P3 Audit Procedures'!$A$5:$A$176,B42)=1,"YES","NO")</x:f>
        <x:v>YES</x:v>
      </x:c>
      <x:c r="W42" s="305" t="str">
        <x:f>IF(COUNTIF($A$5:$A$176,A42)&gt;1,"DUPLICATE","")</x:f>
      </x:c>
      <x:c r="X42" s="305" t="str">
        <x:v>RULE MAPPED — ENTITY DATE NOT POPULATED</x:v>
      </x:c>
      <x:c r="Y42" s="305" t="str">
        <x:v>https://www.sebi.gov.in/legal/regulations/jul-2026/securities-and-exchange-board-of-india-listing-obligations-and-disclosure-requirements-regulations-2015-last-amended-on-july-14-2026-_102974.html</x:v>
      </x:c>
    </x:row>
    <x:row r="43" ht="50" customHeight="1">
      <x:c r="A43" s="305" t="str">
        <x:v>CAP-LAW053|Reg. 36|AP01|CAL01</x:v>
      </x:c>
      <x:c r="B43" s="305" t="str">
        <x:v>CAP-LAW053|Reg. 36|AP01</x:v>
      </x:c>
      <x:c r="C43" s="305" t="str">
        <x:v>CAP-LAW053|Reg. 36</x:v>
      </x:c>
      <x:c r="D43" s="305" t="str">
        <x:v>CAP-LAW053</x:v>
      </x:c>
      <x:c r="E43" s="305" t="str">
        <x:v>Reg. 36</x:v>
      </x:c>
      <x:c r="F43" s="305" t="str">
        <x:v>GATE|EQUITY_MAIN or GATE|EQUITY_SME</x:v>
      </x:c>
      <x:c r="G43" s="305" t="str">
        <x:v>Security-holder communication</x:v>
      </x:c>
      <x:c r="H43" s="305" t="str">
        <x:v>Event-driven</x:v>
      </x:c>
      <x:c r="I43" s="305" t="str">
        <x:v>Per triggering event</x:v>
      </x:c>
      <x:c r="J43" s="305" t="str">
        <x:v>General meeting / information delivery</x:v>
      </x:c>
      <x:c r="K43" s="305" t="str">
        <x:v>Before meeting / on request. Calculate the entity-specific due date from the documented trigger or period end and the current official provision/exchange operating calendar; retain the calculation, review and acknowledgement.</x:v>
      </x:c>
      <x:c r="L43" s="305" t="str">
        <x:v>Create the task when the documented trigger is approved, received or occurs; apply the legal lead time before the external deadline.</x:v>
      </x:c>
      <x:c r="M43" s="305" t="str">
        <x:v>Final check before the prescribed pre-event cut-off; block execution where approval/filing is a condition precedent.</x:v>
      </x:c>
      <x:c r="N43" s="305" t="str">
        <x:v>CFO / Company Secretary / Reporting Owner</x:v>
      </x:c>
      <x:c r="O43" s="305" t="str">
        <x:v>Finance, sustainability or reporting team</x:v>
      </x:c>
      <x:c r="P43" s="305" t="str">
        <x:v>Company Secretary / Compliance Officer or delegated independent reviewer</x:v>
      </x:c>
      <x:c r="Q43" s="305" t="str">
        <x:v>CAP-LAW053 Reg. 36; official source URL inherited from the P-2 atomic record.</x:v>
      </x:c>
      <x:c r="R43" s="305" t="str">
        <x:v>Event-driven</x:v>
      </x:c>
      <x:c r="S43" s="305" t="str">
        <x:v>Evidence must be complete through the legal performance/filing time and include later acknowledgement, correction or closure where applicable.</x:v>
      </x:c>
      <x:c r="T43" s="305" t="str">
        <x:v>Escalate predicted lateness before the legal cut-off; immediately record actual missed deadlines, failed conditions precedent or unclosed exceptions.</x:v>
      </x:c>
      <x:c r="U43" s="305" t="str">
        <x:v>Evidence the gate GATE|EQUITY_MAIN or GATE|EQUITY_SME, security/capacity (Specified securities), trigger (General meeting / information delivery) and threshold/exemption (Apply electronic, physical and notice requirements then in force.).</x:v>
      </x:c>
      <x:c r="V43" s="305" t="str">
        <x:f>IF(COUNTIF('P3 Audit Procedures'!$A$5:$A$176,B43)=1,"YES","NO")</x:f>
        <x:v>YES</x:v>
      </x:c>
      <x:c r="W43" s="305" t="str">
        <x:f>IF(COUNTIF($A$5:$A$176,A43)&gt;1,"DUPLICATE","")</x:f>
      </x:c>
      <x:c r="X43" s="305" t="str">
        <x:v>RULE MAPPED — ENTITY DATE NOT POPULATED</x:v>
      </x:c>
      <x:c r="Y43" s="305" t="str">
        <x:v>https://www.sebi.gov.in/legal/regulations/jul-2026/securities-and-exchange-board-of-india-listing-obligations-and-disclosure-requirements-regulations-2015-last-amended-on-july-14-2026-_102974.html</x:v>
      </x:c>
    </x:row>
    <x:row r="44" ht="50" customHeight="1">
      <x:c r="A44" s="305" t="str">
        <x:v>CAP-LAW053|Reg. 37|AP01|CAL01</x:v>
      </x:c>
      <x:c r="B44" s="305" t="str">
        <x:v>CAP-LAW053|Reg. 37|AP01</x:v>
      </x:c>
      <x:c r="C44" s="305" t="str">
        <x:v>CAP-LAW053|Reg. 37</x:v>
      </x:c>
      <x:c r="D44" s="305" t="str">
        <x:v>CAP-LAW053</x:v>
      </x:c>
      <x:c r="E44" s="305" t="str">
        <x:v>Reg. 37</x:v>
      </x:c>
      <x:c r="F44" s="305" t="str">
        <x:v>GATE|CORP_ACTION</x:v>
      </x:c>
      <x:c r="G44" s="305" t="str">
        <x:v>Restructuring</x:v>
      </x:c>
      <x:c r="H44" s="305" t="str">
        <x:v>Event-driven</x:v>
      </x:c>
      <x:c r="I44" s="305" t="str">
        <x:v>Per triggering event</x:v>
      </x:c>
      <x:c r="J44" s="305" t="str">
        <x:v>Scheme of arrangement proposed</x:v>
      </x:c>
      <x:c r="K44" s="305" t="str">
        <x:v>Before tribunal filing. Calculate the entity-specific due date from the documented trigger or period end and the current official provision/exchange operating calendar; retain the calculation, review and acknowledgement.</x:v>
      </x:c>
      <x:c r="L44" s="305" t="str">
        <x:v>Create the task when the documented trigger is approved, received or occurs; apply the legal lead time before the external deadline.</x:v>
      </x:c>
      <x:c r="M44" s="305" t="str">
        <x:v>Final check before the prescribed pre-event cut-off; block execution where approval/filing is a condition precedent.</x:v>
      </x:c>
      <x:c r="N44" s="305" t="str">
        <x:v>Company Secretary / Compliance Officer</x:v>
      </x:c>
      <x:c r="O44" s="305" t="str">
        <x:v>Assigned compliance process team</x:v>
      </x:c>
      <x:c r="P44" s="305" t="str">
        <x:v>Company Secretary / Compliance Officer or delegated independent reviewer</x:v>
      </x:c>
      <x:c r="Q44" s="305" t="str">
        <x:v>CAP-LAW053 Reg. 37; official source URL inherited from the P-2 atomic record.</x:v>
      </x:c>
      <x:c r="R44" s="305" t="str">
        <x:v>Event-driven</x:v>
      </x:c>
      <x:c r="S44" s="305" t="str">
        <x:v>Evidence must be complete through the legal performance/filing time and include later acknowledgement, correction or closure where applicable.</x:v>
      </x:c>
      <x:c r="T44" s="305" t="str">
        <x:v>Escalate predicted lateness before the legal cut-off; immediately record actual missed deadlines, failed conditions precedent or unclosed exceptions.</x:v>
      </x:c>
      <x:c r="U44" s="305" t="str">
        <x:v>Evidence the gate GATE|CORP_ACTION, security/capacity (Specified securities), trigger (Scheme of arrangement proposed) and threshold/exemption (Apply exclusions, valuation, fairness, audit-committee and voting conditions.).</x:v>
      </x:c>
      <x:c r="V44" s="305" t="str">
        <x:f>IF(COUNTIF('P3 Audit Procedures'!$A$5:$A$176,B44)=1,"YES","NO")</x:f>
        <x:v>YES</x:v>
      </x:c>
      <x:c r="W44" s="305" t="str">
        <x:f>IF(COUNTIF($A$5:$A$176,A44)&gt;1,"DUPLICATE","")</x:f>
      </x:c>
      <x:c r="X44" s="305" t="str">
        <x:v>RULE MAPPED — ENTITY DATE NOT POPULATED</x:v>
      </x:c>
      <x:c r="Y44" s="305" t="str">
        <x:v>https://www.sebi.gov.in/legal/regulations/jul-2026/securities-and-exchange-board-of-india-listing-obligations-and-disclosure-requirements-regulations-2015-last-amended-on-july-14-2026-_102974.html</x:v>
      </x:c>
    </x:row>
    <x:row r="45" ht="50" customHeight="1">
      <x:c r="A45" s="305" t="str">
        <x:v>CAP-LAW053|Reg. 38|AP01|CAL01</x:v>
      </x:c>
      <x:c r="B45" s="305" t="str">
        <x:v>CAP-LAW053|Reg. 38|AP01</x:v>
      </x:c>
      <x:c r="C45" s="305" t="str">
        <x:v>CAP-LAW053|Reg. 38</x:v>
      </x:c>
      <x:c r="D45" s="305" t="str">
        <x:v>CAP-LAW053</x:v>
      </x:c>
      <x:c r="E45" s="305" t="str">
        <x:v>Reg. 38</x:v>
      </x:c>
      <x:c r="F45" s="305" t="str">
        <x:v>GATE|EQUITY_MAIN or GATE|EQUITY_SME</x:v>
      </x:c>
      <x:c r="G45" s="305" t="str">
        <x:v>Shareholding</x:v>
      </x:c>
      <x:c r="H45" s="305" t="str">
        <x:v>Hybrid continuous/event</x:v>
      </x:c>
      <x:c r="I45" s="305" t="str">
        <x:v>Continuous</x:v>
      </x:c>
      <x:c r="J45" s="305" t="str">
        <x:v>Continuing listing / MPS shortfall</x:v>
      </x:c>
      <x:c r="K45" s="305" t="str">
        <x:v>Continuous; cure when triggered. Calculate the entity-specific due date from the documented trigger or period end and the current official provision/exchange operating calendar; retain the calculation, review and acknowledgement.</x:v>
      </x:c>
      <x:c r="L45" s="305" t="str">
        <x:v>Continuous control with scheduled owner review; open an exception immediately on breach, override or data-feed failure.</x:v>
      </x:c>
      <x:c r="M45" s="305" t="str">
        <x:v>Immediate exception alert when the control condition is not met.</x:v>
      </x:c>
      <x:c r="N45" s="305" t="str">
        <x:v>Company Secretary / Compliance Officer</x:v>
      </x:c>
      <x:c r="O45" s="305" t="str">
        <x:v>Assigned compliance process team</x:v>
      </x:c>
      <x:c r="P45" s="305" t="str">
        <x:v>Company Secretary / Compliance Officer or delegated independent reviewer</x:v>
      </x:c>
      <x:c r="Q45" s="305" t="str">
        <x:v>CAP-LAW053 Reg. 38; official source URL inherited from the P-2 atomic record.</x:v>
      </x:c>
      <x:c r="R45" s="305" t="str">
        <x:v>Recurring / monitored</x:v>
      </x:c>
      <x:c r="S45" s="305" t="str">
        <x:v>Evidence must be complete through the legal performance/filing time and include later acknowledgement, correction or closure where applicable.</x:v>
      </x:c>
      <x:c r="T45" s="305" t="str">
        <x:v>Escalate predicted lateness before the legal cut-off; immediately record actual missed deadlines, failed conditions precedent or unclosed exceptions.</x:v>
      </x:c>
      <x:c r="U45" s="305" t="str">
        <x:v>Evidence the gate GATE|EQUITY_MAIN or GATE|EQUITY_SME, security/capacity (Specified securities), trigger (Continuing listing / MPS shortfall) and threshold/exemption (Apply SCRR rule, permitted methods, exemption and enforcement-relaxation conditions.).</x:v>
      </x:c>
      <x:c r="V45" s="305" t="str">
        <x:f>IF(COUNTIF('P3 Audit Procedures'!$A$5:$A$176,B45)=1,"YES","NO")</x:f>
        <x:v>YES</x:v>
      </x:c>
      <x:c r="W45" s="305" t="str">
        <x:f>IF(COUNTIF($A$5:$A$176,A45)&gt;1,"DUPLICATE","")</x:f>
      </x:c>
      <x:c r="X45" s="305" t="str">
        <x:v>RULE MAPPED — ENTITY DATE NOT POPULATED</x:v>
      </x:c>
      <x:c r="Y45" s="305" t="str">
        <x:v>https://www.sebi.gov.in/legal/regulations/jul-2026/securities-and-exchange-board-of-india-listing-obligations-and-disclosure-requirements-regulations-2015-last-amended-on-july-14-2026-_102974.html</x:v>
      </x:c>
    </x:row>
    <x:row r="46" ht="50" customHeight="1">
      <x:c r="A46" s="305" t="str">
        <x:v>CAP-LAW053|Reg. 39|AP01|CAL01</x:v>
      </x:c>
      <x:c r="B46" s="305" t="str">
        <x:v>CAP-LAW053|Reg. 39|AP01</x:v>
      </x:c>
      <x:c r="C46" s="305" t="str">
        <x:v>CAP-LAW053|Reg. 39</x:v>
      </x:c>
      <x:c r="D46" s="305" t="str">
        <x:v>CAP-LAW053</x:v>
      </x:c>
      <x:c r="E46" s="305" t="str">
        <x:v>Reg. 39</x:v>
      </x:c>
      <x:c r="F46" s="305" t="str">
        <x:v>GATE|INVESTOR_SERVICE</x:v>
      </x:c>
      <x:c r="G46" s="305" t="str">
        <x:v>Investor service</x:v>
      </x:c>
      <x:c r="H46" s="305" t="str">
        <x:v>Event-driven</x:v>
      </x:c>
      <x:c r="I46" s="305" t="str">
        <x:v>Per triggering event</x:v>
      </x:c>
      <x:c r="J46" s="305" t="str">
        <x:v>Loss/duplicate/service request</x:v>
      </x:c>
      <x:c r="K46" s="305" t="str">
        <x:v>Event-based. Calculate the entity-specific due date from the documented trigger or period end and the current official provision/exchange operating calendar; retain the calculation, review and acknowledgement.</x:v>
      </x:c>
      <x:c r="L46" s="305" t="str">
        <x:v>Create the task when the documented trigger is approved, received or occurs; apply the legal lead time before the external deadline.</x:v>
      </x:c>
      <x:c r="M46" s="305" t="str">
        <x:v>Final alert one business day before the internally calculated deadline; use an earlier alert where the legal period is one day or less.</x:v>
      </x:c>
      <x:c r="N46" s="305" t="str">
        <x:v>Investor Services Head / RTA Relationship Owner</x:v>
      </x:c>
      <x:c r="O46" s="305" t="str">
        <x:v>Issuer investor-service team or contracted RTA team</x:v>
      </x:c>
      <x:c r="P46" s="305" t="str">
        <x:v>Company Secretary / Compliance Officer or delegated independent reviewer</x:v>
      </x:c>
      <x:c r="Q46" s="305" t="str">
        <x:v>CAP-LAW053 Reg. 39; official source URL inherited from the P-2 atomic record.</x:v>
      </x:c>
      <x:c r="R46" s="305" t="str">
        <x:v>Event-driven</x:v>
      </x:c>
      <x:c r="S46" s="305" t="str">
        <x:v>Evidence must be complete through the legal performance/filing time and include later acknowledgement, correction or closure where applicable.</x:v>
      </x:c>
      <x:c r="T46" s="305" t="str">
        <x:v>Escalate predicted lateness before the legal cut-off; immediately record actual missed deadlines, failed conditions precedent or unclosed exceptions.</x:v>
      </x:c>
      <x:c r="U46" s="305" t="str">
        <x:v>Evidence the gate GATE|INVESTOR_SERVICE, security/capacity (Specified securities), trigger (Loss/duplicate/service request) and threshold/exemption (Apply current dematerialisation and direct-credit framework.).</x:v>
      </x:c>
      <x:c r="V46" s="305" t="str">
        <x:f>IF(COUNTIF('P3 Audit Procedures'!$A$5:$A$176,B46)=1,"YES","NO")</x:f>
        <x:v>YES</x:v>
      </x:c>
      <x:c r="W46" s="305" t="str">
        <x:f>IF(COUNTIF($A$5:$A$176,A46)&gt;1,"DUPLICATE","")</x:f>
      </x:c>
      <x:c r="X46" s="305" t="str">
        <x:v>RULE MAPPED — ENTITY DATE NOT POPULATED</x:v>
      </x:c>
      <x:c r="Y46" s="305" t="str">
        <x:v>https://www.sebi.gov.in/legal/regulations/jul-2026/securities-and-exchange-board-of-india-listing-obligations-and-disclosure-requirements-regulations-2015-last-amended-on-july-14-2026-_102974.html</x:v>
      </x:c>
    </x:row>
    <x:row r="47" ht="50" customHeight="1">
      <x:c r="A47" s="305" t="str">
        <x:v>CAP-LAW053|Reg. 40|AP01|CAL01</x:v>
      </x:c>
      <x:c r="B47" s="305" t="str">
        <x:v>CAP-LAW053|Reg. 40|AP01</x:v>
      </x:c>
      <x:c r="C47" s="305" t="str">
        <x:v>CAP-LAW053|Reg. 40</x:v>
      </x:c>
      <x:c r="D47" s="305" t="str">
        <x:v>CAP-LAW053</x:v>
      </x:c>
      <x:c r="E47" s="305" t="str">
        <x:v>Reg. 40</x:v>
      </x:c>
      <x:c r="F47" s="305" t="str">
        <x:v>GATE|INVESTOR_SERVICE</x:v>
      </x:c>
      <x:c r="G47" s="305" t="str">
        <x:v>Investor service</x:v>
      </x:c>
      <x:c r="H47" s="305" t="str">
        <x:v>Event-driven</x:v>
      </x:c>
      <x:c r="I47" s="305" t="str">
        <x:v>Per triggering event</x:v>
      </x:c>
      <x:c r="J47" s="305" t="str">
        <x:v>Transfer/transmission/transposition request</x:v>
      </x:c>
      <x:c r="K47" s="305" t="str">
        <x:v>Event-based; certification as prescribed. Calculate the entity-specific due date from the documented trigger or period end and the current official provision/exchange operating calendar; retain the calculation, review and acknowledgement.</x:v>
      </x:c>
      <x:c r="L47" s="305" t="str">
        <x:v>Create the task when the documented trigger is approved, received or occurs; apply the legal lead time before the external deadline.</x:v>
      </x:c>
      <x:c r="M47" s="305" t="str">
        <x:v>Final alert one business day before the internally calculated deadline; use an earlier alert where the legal period is one day or less.</x:v>
      </x:c>
      <x:c r="N47" s="305" t="str">
        <x:v>Investor Services Head / RTA Relationship Owner</x:v>
      </x:c>
      <x:c r="O47" s="305" t="str">
        <x:v>Issuer investor-service team or contracted RTA team</x:v>
      </x:c>
      <x:c r="P47" s="305" t="str">
        <x:v>Company Secretary / Compliance Officer plus approving Board or committee</x:v>
      </x:c>
      <x:c r="Q47" s="305" t="str">
        <x:v>CAP-LAW053 Reg. 40; official source URL inherited from the P-2 atomic record.</x:v>
      </x:c>
      <x:c r="R47" s="305" t="str">
        <x:v>Event-driven</x:v>
      </x:c>
      <x:c r="S47" s="305" t="str">
        <x:v>Evidence must be complete through the legal performance/filing time and include later acknowledgement, correction or closure where applicable.</x:v>
      </x:c>
      <x:c r="T47" s="305" t="str">
        <x:v>Escalate predicted lateness before the legal cut-off; immediately record actual missed deadlines, failed conditions precedent or unclosed exceptions.</x:v>
      </x:c>
      <x:c r="U47" s="305" t="str">
        <x:v>Evidence the gate GATE|INVESTOR_SERVICE, security/capacity (Specified securities), trigger (Transfer/transmission/transposition request) and threshold/exemption (Apply demat mandate, exception and current service standards.).</x:v>
      </x:c>
      <x:c r="V47" s="305" t="str">
        <x:f>IF(COUNTIF('P3 Audit Procedures'!$A$5:$A$176,B47)=1,"YES","NO")</x:f>
        <x:v>YES</x:v>
      </x:c>
      <x:c r="W47" s="305" t="str">
        <x:f>IF(COUNTIF($A$5:$A$176,A47)&gt;1,"DUPLICATE","")</x:f>
      </x:c>
      <x:c r="X47" s="305" t="str">
        <x:v>RULE MAPPED — ENTITY DATE NOT POPULATED</x:v>
      </x:c>
      <x:c r="Y47" s="305" t="str">
        <x:v>https://www.sebi.gov.in/legal/regulations/jul-2026/securities-and-exchange-board-of-india-listing-obligations-and-disclosure-requirements-regulations-2015-last-amended-on-july-14-2026-_102974.html</x:v>
      </x:c>
    </x:row>
    <x:row r="48" ht="50" customHeight="1">
      <x:c r="A48" s="305" t="str">
        <x:v>CAP-LAW053|Reg. 42|AP01|CAL01</x:v>
      </x:c>
      <x:c r="B48" s="305" t="str">
        <x:v>CAP-LAW053|Reg. 42|AP01</x:v>
      </x:c>
      <x:c r="C48" s="305" t="str">
        <x:v>CAP-LAW053|Reg. 42</x:v>
      </x:c>
      <x:c r="D48" s="305" t="str">
        <x:v>CAP-LAW053</x:v>
      </x:c>
      <x:c r="E48" s="305" t="str">
        <x:v>Reg. 42</x:v>
      </x:c>
      <x:c r="F48" s="305" t="str">
        <x:v>GATE|EQUITY_MAIN or GATE|EQUITY_SME</x:v>
      </x:c>
      <x:c r="G48" s="305" t="str">
        <x:v>Corporate action</x:v>
      </x:c>
      <x:c r="H48" s="305" t="str">
        <x:v>Event-driven</x:v>
      </x:c>
      <x:c r="I48" s="305" t="str">
        <x:v>Per triggering event</x:v>
      </x:c>
      <x:c r="J48" s="305" t="str">
        <x:v>Corporate action requires record date/book closure</x:v>
      </x:c>
      <x:c r="K48" s="305" t="str">
        <x:v>Before record date/book closure. Calculate the entity-specific due date from the documented trigger or period end and the current official provision/exchange operating calendar; retain the calculation, review and acknowledgement.</x:v>
      </x:c>
      <x:c r="L48" s="305" t="str">
        <x:v>Create the task when the documented trigger is approved, received or occurs; apply the legal lead time before the external deadline.</x:v>
      </x:c>
      <x:c r="M48" s="305" t="str">
        <x:v>Final check before the prescribed pre-event cut-off; block execution where approval/filing is a condition precedent.</x:v>
      </x:c>
      <x:c r="N48" s="305" t="str">
        <x:v>Company Secretary / Records Custodian</x:v>
      </x:c>
      <x:c r="O48" s="305" t="str">
        <x:v>Assigned compliance process team</x:v>
      </x:c>
      <x:c r="P48" s="305" t="str">
        <x:v>Company Secretary / Compliance Officer or delegated independent reviewer</x:v>
      </x:c>
      <x:c r="Q48" s="305" t="str">
        <x:v>CAP-LAW053 Reg. 42; official source URL inherited from the P-2 atomic record.</x:v>
      </x:c>
      <x:c r="R48" s="305" t="str">
        <x:v>Event-driven</x:v>
      </x:c>
      <x:c r="S48" s="305" t="str">
        <x:v>Evidence must be complete through the legal performance/filing time and include later acknowledgement, correction or closure where applicable.</x:v>
      </x:c>
      <x:c r="T48" s="305" t="str">
        <x:v>Escalate predicted lateness before the legal cut-off; immediately record actual missed deadlines, failed conditions precedent or unclosed exceptions.</x:v>
      </x:c>
      <x:c r="U48" s="305" t="str">
        <x:v>Evidence the gate GATE|EQUITY_MAIN or GATE|EQUITY_SME, security/capacity (Specified securities), trigger (Corporate action requires record date/book closure) and threshold/exemption (Apply action-specific notice and interval rules.).</x:v>
      </x:c>
      <x:c r="V48" s="305" t="str">
        <x:f>IF(COUNTIF('P3 Audit Procedures'!$A$5:$A$176,B48)=1,"YES","NO")</x:f>
        <x:v>YES</x:v>
      </x:c>
      <x:c r="W48" s="305" t="str">
        <x:f>IF(COUNTIF($A$5:$A$176,A48)&gt;1,"DUPLICATE","")</x:f>
      </x:c>
      <x:c r="X48" s="305" t="str">
        <x:v>RULE MAPPED — ENTITY DATE NOT POPULATED</x:v>
      </x:c>
      <x:c r="Y48" s="305" t="str">
        <x:v>https://www.sebi.gov.in/legal/regulations/jul-2026/securities-and-exchange-board-of-india-listing-obligations-and-disclosure-requirements-regulations-2015-last-amended-on-july-14-2026-_102974.html</x:v>
      </x:c>
    </x:row>
    <x:row r="49" ht="50" customHeight="1">
      <x:c r="A49" s="305" t="str">
        <x:v>CAP-LAW053|Reg. 43A|AP01|CAL01</x:v>
      </x:c>
      <x:c r="B49" s="305" t="str">
        <x:v>CAP-LAW053|Reg. 43A|AP01</x:v>
      </x:c>
      <x:c r="C49" s="305" t="str">
        <x:v>CAP-LAW053|Reg. 43A</x:v>
      </x:c>
      <x:c r="D49" s="305" t="str">
        <x:v>CAP-LAW053</x:v>
      </x:c>
      <x:c r="E49" s="305" t="str">
        <x:v>Reg. 43A</x:v>
      </x:c>
      <x:c r="F49" s="305" t="str">
        <x:v>GATE|EQUITY_MAIN</x:v>
      </x:c>
      <x:c r="G49" s="305" t="str">
        <x:v>Shareholder return</x:v>
      </x:c>
      <x:c r="H49" s="305" t="str">
        <x:v>Recurring</x:v>
      </x:c>
      <x:c r="I49" s="305" t="str">
        <x:v>Annual</x:v>
      </x:c>
      <x:c r="J49" s="305" t="str">
        <x:v>Entity falls within prescribed class/ranking</x:v>
      </x:c>
      <x:c r="K49" s="305" t="str">
        <x:v>Annual review / on change. Calculate the entity-specific due date from the documented trigger or period end and the current official provision/exchange operating calendar; retain the calculation, review and acknowledgement.</x:v>
      </x:c>
      <x:c r="L49" s="305" t="str">
        <x:v>Create annual task at least 30 days before the internal completion date; accelerate where the legal lead time is shorter.</x:v>
      </x:c>
      <x:c r="M49" s="305" t="str">
        <x:v>Final alert one business day before the internally calculated deadline; use an earlier alert where the legal period is one day or less.</x:v>
      </x:c>
      <x:c r="N49" s="305" t="str">
        <x:v>Company Secretary / Board or Committee Secretariat</x:v>
      </x:c>
      <x:c r="O49" s="305" t="str">
        <x:v>Secretarial or committee support team</x:v>
      </x:c>
      <x:c r="P49" s="305" t="str">
        <x:v>Company Secretary / Compliance Officer plus approving Board or committee</x:v>
      </x:c>
      <x:c r="Q49" s="305" t="str">
        <x:v>CAP-LAW053 Reg. 43A; official source URL inherited from the P-2 atomic record.</x:v>
      </x:c>
      <x:c r="R49" s="305" t="str">
        <x:v>Recurring / monitored</x:v>
      </x:c>
      <x:c r="S49" s="305" t="str">
        <x:v>Evidence must be complete through the legal performance/filing time and include later acknowledgement, correction or closure where applicable.</x:v>
      </x:c>
      <x:c r="T49" s="305" t="str">
        <x:v>Escalate predicted lateness before the legal cut-off; immediately record actual missed deadlines, failed conditions precedent or unclosed exceptions.</x:v>
      </x:c>
      <x:c r="U49" s="305" t="str">
        <x:v>Evidence the gate GATE|EQUITY_MAIN, security/capacity (Specified securities), trigger (Entity falls within prescribed class/ranking) and threshold/exemption (Use current ranking and voluntary-disclosure treatment.).</x:v>
      </x:c>
      <x:c r="V49" s="305" t="str">
        <x:f>IF(COUNTIF('P3 Audit Procedures'!$A$5:$A$176,B49)=1,"YES","NO")</x:f>
        <x:v>YES</x:v>
      </x:c>
      <x:c r="W49" s="305" t="str">
        <x:f>IF(COUNTIF($A$5:$A$176,A49)&gt;1,"DUPLICATE","")</x:f>
      </x:c>
      <x:c r="X49" s="305" t="str">
        <x:v>RULE MAPPED — ENTITY DATE NOT POPULATED</x:v>
      </x:c>
      <x:c r="Y49" s="305" t="str">
        <x:v>https://www.sebi.gov.in/legal/regulations/jul-2026/securities-and-exchange-board-of-india-listing-obligations-and-disclosure-requirements-regulations-2015-last-amended-on-july-14-2026-_102974.html</x:v>
      </x:c>
    </x:row>
    <x:row r="50" ht="50" customHeight="1">
      <x:c r="A50" s="305" t="str">
        <x:v>CAP-LAW053|Reg. 44|AP01|CAL01</x:v>
      </x:c>
      <x:c r="B50" s="305" t="str">
        <x:v>CAP-LAW053|Reg. 44|AP01</x:v>
      </x:c>
      <x:c r="C50" s="305" t="str">
        <x:v>CAP-LAW053|Reg. 44</x:v>
      </x:c>
      <x:c r="D50" s="305" t="str">
        <x:v>CAP-LAW053</x:v>
      </x:c>
      <x:c r="E50" s="305" t="str">
        <x:v>Reg. 44</x:v>
      </x:c>
      <x:c r="F50" s="305" t="str">
        <x:v>GATE|EQUITY_MAIN or GATE|EQUITY_SME</x:v>
      </x:c>
      <x:c r="G50" s="305" t="str">
        <x:v>Shareholder meeting</x:v>
      </x:c>
      <x:c r="H50" s="305" t="str">
        <x:v>Event-driven</x:v>
      </x:c>
      <x:c r="I50" s="305" t="str">
        <x:v>Per triggering event</x:v>
      </x:c>
      <x:c r="J50" s="305" t="str">
        <x:v>General meeting / postal ballot</x:v>
      </x:c>
      <x:c r="K50" s="305" t="str">
        <x:v>At each voting event. Calculate the entity-specific due date from the documented trigger or period end and the current official provision/exchange operating calendar; retain the calculation, review and acknowledgement.</x:v>
      </x:c>
      <x:c r="L50" s="305" t="str">
        <x:v>Create the task when the documented trigger is approved, received or occurs; apply the legal lead time before the external deadline.</x:v>
      </x:c>
      <x:c r="M50" s="305" t="str">
        <x:v>Final alert one business day before the internally calculated deadline; use an earlier alert where the legal period is one day or less.</x:v>
      </x:c>
      <x:c r="N50" s="305" t="str">
        <x:v>Company Secretary / Compliance Officer</x:v>
      </x:c>
      <x:c r="O50" s="305" t="str">
        <x:v>Assigned compliance process team</x:v>
      </x:c>
      <x:c r="P50" s="305" t="str">
        <x:v>Company Secretary / Compliance Officer or delegated independent reviewer</x:v>
      </x:c>
      <x:c r="Q50" s="305" t="str">
        <x:v>CAP-LAW053 Reg. 44; official source URL inherited from the P-2 atomic record.</x:v>
      </x:c>
      <x:c r="R50" s="305" t="str">
        <x:v>Event-driven</x:v>
      </x:c>
      <x:c r="S50" s="305" t="str">
        <x:v>Evidence must be complete through the legal performance/filing time and include later acknowledgement, correction or closure where applicable.</x:v>
      </x:c>
      <x:c r="T50" s="305" t="str">
        <x:v>Escalate predicted lateness before the legal cut-off; immediately record actual missed deadlines, failed conditions precedent or unclosed exceptions.</x:v>
      </x:c>
      <x:c r="U50" s="305" t="str">
        <x:v>Evidence the gate GATE|EQUITY_MAIN or GATE|EQUITY_SME, security/capacity (Specified securities), trigger (General meeting / postal ballot) and threshold/exemption (Apply e-voting, scrutiniser and filing requirements.).</x:v>
      </x:c>
      <x:c r="V50" s="305" t="str">
        <x:f>IF(COUNTIF('P3 Audit Procedures'!$A$5:$A$176,B50)=1,"YES","NO")</x:f>
        <x:v>YES</x:v>
      </x:c>
      <x:c r="W50" s="305" t="str">
        <x:f>IF(COUNTIF($A$5:$A$176,A50)&gt;1,"DUPLICATE","")</x:f>
      </x:c>
      <x:c r="X50" s="305" t="str">
        <x:v>RULE MAPPED — ENTITY DATE NOT POPULATED</x:v>
      </x:c>
      <x:c r="Y50" s="305" t="str">
        <x:v>https://www.sebi.gov.in/legal/regulations/jul-2026/securities-and-exchange-board-of-india-listing-obligations-and-disclosure-requirements-regulations-2015-last-amended-on-july-14-2026-_102974.html</x:v>
      </x:c>
    </x:row>
    <x:row r="51" ht="50" customHeight="1">
      <x:c r="A51" s="305" t="str">
        <x:v>CAP-LAW053|Reg. 45|AP01|CAL01</x:v>
      </x:c>
      <x:c r="B51" s="305" t="str">
        <x:v>CAP-LAW053|Reg. 45|AP01</x:v>
      </x:c>
      <x:c r="C51" s="305" t="str">
        <x:v>CAP-LAW053|Reg. 45</x:v>
      </x:c>
      <x:c r="D51" s="305" t="str">
        <x:v>CAP-LAW053</x:v>
      </x:c>
      <x:c r="E51" s="305" t="str">
        <x:v>Reg. 45</x:v>
      </x:c>
      <x:c r="F51" s="305" t="str">
        <x:v>GATE|EQUITY_MAIN or GATE|EQUITY_SME</x:v>
      </x:c>
      <x:c r="G51" s="305" t="str">
        <x:v>Corporate action</x:v>
      </x:c>
      <x:c r="H51" s="305" t="str">
        <x:v>Event-driven</x:v>
      </x:c>
      <x:c r="I51" s="305" t="str">
        <x:v>Per triggering event</x:v>
      </x:c>
      <x:c r="J51" s="305" t="str">
        <x:v>Name change proposed</x:v>
      </x:c>
      <x:c r="K51" s="305" t="str">
        <x:v>Before/at name-change approval. Calculate the entity-specific due date from the documented trigger or period end and the current official provision/exchange operating calendar; retain the calculation, review and acknowledgement.</x:v>
      </x:c>
      <x:c r="L51" s="305" t="str">
        <x:v>Create the task when the documented trigger is approved, received or occurs; apply the legal lead time before the external deadline.</x:v>
      </x:c>
      <x:c r="M51" s="305" t="str">
        <x:v>Final check before the prescribed pre-event cut-off; block execution where approval/filing is a condition precedent.</x:v>
      </x:c>
      <x:c r="N51" s="305" t="str">
        <x:v>Company Secretary / Compliance Officer</x:v>
      </x:c>
      <x:c r="O51" s="305" t="str">
        <x:v>Assigned compliance process team</x:v>
      </x:c>
      <x:c r="P51" s="305" t="str">
        <x:v>Company Secretary / Compliance Officer or delegated independent reviewer</x:v>
      </x:c>
      <x:c r="Q51" s="305" t="str">
        <x:v>CAP-LAW053 Reg. 45; official source URL inherited from the P-2 atomic record.</x:v>
      </x:c>
      <x:c r="R51" s="305" t="str">
        <x:v>Event-driven</x:v>
      </x:c>
      <x:c r="S51" s="305" t="str">
        <x:v>Evidence must be complete through the legal performance/filing time and include later acknowledgement, correction or closure where applicable.</x:v>
      </x:c>
      <x:c r="T51" s="305" t="str">
        <x:v>Escalate predicted lateness before the legal cut-off; immediately record actual missed deadlines, failed conditions precedent or unclosed exceptions.</x:v>
      </x:c>
      <x:c r="U51" s="305" t="str">
        <x:v>Evidence the gate GATE|EQUITY_MAIN or GATE|EQUITY_SME, security/capacity (Specified securities), trigger (Name change proposed) and threshold/exemption (Apply revenue/asset and period conditions, subject to stated exceptions.).</x:v>
      </x:c>
      <x:c r="V51" s="305" t="str">
        <x:f>IF(COUNTIF('P3 Audit Procedures'!$A$5:$A$176,B51)=1,"YES","NO")</x:f>
        <x:v>YES</x:v>
      </x:c>
      <x:c r="W51" s="305" t="str">
        <x:f>IF(COUNTIF($A$5:$A$176,A51)&gt;1,"DUPLICATE","")</x:f>
      </x:c>
      <x:c r="X51" s="305" t="str">
        <x:v>RULE MAPPED — ENTITY DATE NOT POPULATED</x:v>
      </x:c>
      <x:c r="Y51" s="305" t="str">
        <x:v>https://www.sebi.gov.in/legal/regulations/jul-2026/securities-and-exchange-board-of-india-listing-obligations-and-disclosure-requirements-regulations-2015-last-amended-on-july-14-2026-_102974.html</x:v>
      </x:c>
    </x:row>
    <x:row r="52" ht="50" customHeight="1">
      <x:c r="A52" s="305" t="str">
        <x:v>CAP-LAW053|Reg. 46|AP01|CAL01</x:v>
      </x:c>
      <x:c r="B52" s="305" t="str">
        <x:v>CAP-LAW053|Reg. 46|AP01</x:v>
      </x:c>
      <x:c r="C52" s="305" t="str">
        <x:v>CAP-LAW053|Reg. 46</x:v>
      </x:c>
      <x:c r="D52" s="305" t="str">
        <x:v>CAP-LAW053</x:v>
      </x:c>
      <x:c r="E52" s="305" t="str">
        <x:v>Reg. 46</x:v>
      </x:c>
      <x:c r="F52" s="305" t="str">
        <x:v>GATE|EQUITY_MAIN or GATE|EQUITY_SME</x:v>
      </x:c>
      <x:c r="G52" s="305" t="str">
        <x:v>Website disclosure</x:v>
      </x:c>
      <x:c r="H52" s="305" t="str">
        <x:v>Continuous monitoring</x:v>
      </x:c>
      <x:c r="I52" s="305" t="str">
        <x:v>Continuous</x:v>
      </x:c>
      <x:c r="J52" s="305" t="str">
        <x:v>Listing remains active / disclosure changes</x:v>
      </x:c>
      <x:c r="K52" s="305" t="str">
        <x:v>Continuous; prompt updates. Calculate the entity-specific due date from the documented trigger or period end and the current official provision/exchange operating calendar; retain the calculation, review and acknowledgement.</x:v>
      </x:c>
      <x:c r="L52" s="305" t="str">
        <x:v>Continuous control with scheduled owner review; open an exception immediately on breach, override or data-feed failure.</x:v>
      </x:c>
      <x:c r="M52" s="305" t="str">
        <x:v>Immediate exception alert when the control condition is not met.</x:v>
      </x:c>
      <x:c r="N52" s="305" t="str">
        <x:v>Company Secretary / Disclosure and Website Owner</x:v>
      </x:c>
      <x:c r="O52" s="305" t="str">
        <x:v>Disclosure owner and authorised website publisher</x:v>
      </x:c>
      <x:c r="P52" s="305" t="str">
        <x:v>Company Secretary / Compliance Officer or delegated independent reviewer</x:v>
      </x:c>
      <x:c r="Q52" s="305" t="str">
        <x:v>CAP-LAW053 Reg. 46; official source URL inherited from the P-2 atomic record.</x:v>
      </x:c>
      <x:c r="R52" s="305" t="str">
        <x:v>Recurring / monitored</x:v>
      </x:c>
      <x:c r="S52" s="305" t="str">
        <x:v>Evidence must be complete through the legal performance/filing time and include later acknowledgement, correction or closure where applicable.</x:v>
      </x:c>
      <x:c r="T52" s="305" t="str">
        <x:v>Escalate predicted lateness before the legal cut-off; immediately record actual missed deadlines, failed conditions precedent or unclosed exceptions.</x:v>
      </x:c>
      <x:c r="U52" s="305" t="str">
        <x:v>Evidence the gate GATE|EQUITY_MAIN or GATE|EQUITY_SME, security/capacity (Specified securities), trigger (Listing remains active / disclosure changes) and threshold/exemption (Apply current content, archival and update timing.).</x:v>
      </x:c>
      <x:c r="V52" s="305" t="str">
        <x:f>IF(COUNTIF('P3 Audit Procedures'!$A$5:$A$176,B52)=1,"YES","NO")</x:f>
        <x:v>YES</x:v>
      </x:c>
      <x:c r="W52" s="305" t="str">
        <x:f>IF(COUNTIF($A$5:$A$176,A52)&gt;1,"DUPLICATE","")</x:f>
      </x:c>
      <x:c r="X52" s="305" t="str">
        <x:v>RULE MAPPED — ENTITY DATE NOT POPULATED</x:v>
      </x:c>
      <x:c r="Y52" s="305" t="str">
        <x:v>https://www.sebi.gov.in/legal/regulations/jul-2026/securities-and-exchange-board-of-india-listing-obligations-and-disclosure-requirements-regulations-2015-last-amended-on-july-14-2026-_102974.html</x:v>
      </x:c>
    </x:row>
    <x:row r="53" ht="50" customHeight="1">
      <x:c r="A53" s="305" t="str">
        <x:v>CAP-LAW053|Reg. 47|AP01|CAL01</x:v>
      </x:c>
      <x:c r="B53" s="305" t="str">
        <x:v>CAP-LAW053|Reg. 47|AP01</x:v>
      </x:c>
      <x:c r="C53" s="305" t="str">
        <x:v>CAP-LAW053|Reg. 47</x:v>
      </x:c>
      <x:c r="D53" s="305" t="str">
        <x:v>CAP-LAW053</x:v>
      </x:c>
      <x:c r="E53" s="305" t="str">
        <x:v>Reg. 47</x:v>
      </x:c>
      <x:c r="F53" s="305" t="str">
        <x:v>GATE|EQUITY_MAIN or GATE|EQUITY_SME</x:v>
      </x:c>
      <x:c r="G53" s="305" t="str">
        <x:v>Public notice</x:v>
      </x:c>
      <x:c r="H53" s="305" t="str">
        <x:v>Hybrid continuous/event</x:v>
      </x:c>
      <x:c r="I53" s="305" t="str">
        <x:v>Rule-defined periodic</x:v>
      </x:c>
      <x:c r="J53" s="305" t="str">
        <x:v>A covered notice/result becomes publishable</x:v>
      </x:c>
      <x:c r="K53" s="305" t="str">
        <x:v>Event-based / periodic as specified. Calculate the entity-specific due date from the documented trigger or period end and the current official provision/exchange operating calendar; retain the calculation, review and acknowledgement.</x:v>
      </x:c>
      <x:c r="L53" s="305" t="str">
        <x:v>Create the task when the documented trigger is approved, received or occurs; apply the legal lead time before the external deadline.</x:v>
      </x:c>
      <x:c r="M53" s="305" t="str">
        <x:v>Final alert one business day before the internally calculated deadline; use an earlier alert where the legal period is one day or less.</x:v>
      </x:c>
      <x:c r="N53" s="305" t="str">
        <x:v>Company Secretary / Compliance Officer / Process Owner</x:v>
      </x:c>
      <x:c r="O53" s="305" t="str">
        <x:v>Assigned compliance process team</x:v>
      </x:c>
      <x:c r="P53" s="305" t="str">
        <x:v>Company Secretary / Compliance Officer or delegated independent reviewer</x:v>
      </x:c>
      <x:c r="Q53" s="305" t="str">
        <x:v>CAP-LAW053 Reg. 47; official source URL inherited from the P-2 atomic record.</x:v>
      </x:c>
      <x:c r="R53" s="305" t="str">
        <x:v>Recurring / monitored</x:v>
      </x:c>
      <x:c r="S53" s="305" t="str">
        <x:v>Evidence must be complete through the legal performance/filing time and include later acknowledgement, correction or closure where applicable.</x:v>
      </x:c>
      <x:c r="T53" s="305" t="str">
        <x:v>Escalate predicted lateness before the legal cut-off; immediately record actual missed deadlines, failed conditions precedent or unclosed exceptions.</x:v>
      </x:c>
      <x:c r="U53" s="305" t="str">
        <x:v>Evidence the gate GATE|EQUITY_MAIN or GATE|EQUITY_SME, security/capacity (Specified securities), trigger (A covered notice/result becomes publishable) and threshold/exemption (Apply content, language and timing requirements.).</x:v>
      </x:c>
      <x:c r="V53" s="305" t="str">
        <x:f>IF(COUNTIF('P3 Audit Procedures'!$A$5:$A$176,B53)=1,"YES","NO")</x:f>
        <x:v>YES</x:v>
      </x:c>
      <x:c r="W53" s="305" t="str">
        <x:f>IF(COUNTIF($A$5:$A$176,A53)&gt;1,"DUPLICATE","")</x:f>
      </x:c>
      <x:c r="X53" s="305" t="str">
        <x:v>RULE MAPPED — ENTITY DATE NOT POPULATED</x:v>
      </x:c>
      <x:c r="Y53" s="305" t="str">
        <x:v>https://www.sebi.gov.in/legal/regulations/jul-2026/securities-and-exchange-board-of-india-listing-obligations-and-disclosure-requirements-regulations-2015-last-amended-on-july-14-2026-_102974.html</x:v>
      </x:c>
    </x:row>
    <x:row r="54" ht="50" customHeight="1">
      <x:c r="A54" s="305" t="str">
        <x:v>CAP-LAW083|Ch. II|AP01|CAL01</x:v>
      </x:c>
      <x:c r="B54" s="305" t="str">
        <x:v>CAP-LAW083|Ch. II|AP01</x:v>
      </x:c>
      <x:c r="C54" s="305" t="str">
        <x:v>CAP-LAW083|Ch. II</x:v>
      </x:c>
      <x:c r="D54" s="305" t="str">
        <x:v>CAP-LAW083</x:v>
      </x:c>
      <x:c r="E54" s="305" t="str">
        <x:v>Ch. II</x:v>
      </x:c>
      <x:c r="F54" s="305" t="str">
        <x:v>GATE|EQUITY_MAIN or GATE|EQUITY_SME</x:v>
      </x:c>
      <x:c r="G54" s="305" t="str">
        <x:v>Shareholding</x:v>
      </x:c>
      <x:c r="H54" s="305" t="str">
        <x:v>Event-driven</x:v>
      </x:c>
      <x:c r="I54" s="305" t="str">
        <x:v>Per triggering event</x:v>
      </x:c>
      <x:c r="J54" s="305" t="str">
        <x:v>Reg. 31 filing due</x:v>
      </x:c>
      <x:c r="K54" s="305" t="str">
        <x:v>At each Reg. 31 filing. Calculate the entity-specific due date from the documented trigger or period end and the current official provision/exchange operating calendar; retain the calculation, review and acknowledgement.</x:v>
      </x:c>
      <x:c r="L54" s="305" t="str">
        <x:v>Create the task when the documented trigger is approved, received or occurs; apply the legal lead time before the external deadline.</x:v>
      </x:c>
      <x:c r="M54" s="305" t="str">
        <x:v>Final alert one business day before the internally calculated deadline; use an earlier alert where the legal period is one day or less.</x:v>
      </x:c>
      <x:c r="N54" s="305" t="str">
        <x:v>Company Secretary / Compliance Officer</x:v>
      </x:c>
      <x:c r="O54" s="305" t="str">
        <x:v>Assigned compliance process team</x:v>
      </x:c>
      <x:c r="P54" s="305" t="str">
        <x:v>Company Secretary / Compliance Officer or delegated independent reviewer</x:v>
      </x:c>
      <x:c r="Q54" s="305" t="str">
        <x:v>CAP-LAW083 Ch. II; official source URL inherited from the P-2 atomic record.</x:v>
      </x:c>
      <x:c r="R54" s="305" t="str">
        <x:v>Event-driven</x:v>
      </x:c>
      <x:c r="S54" s="305" t="str">
        <x:v>Evidence must be complete through the legal performance/filing time and include later acknowledgement, correction or closure where applicable.</x:v>
      </x:c>
      <x:c r="T54" s="305" t="str">
        <x:v>Escalate predicted lateness before the legal cut-off; immediately record actual missed deadlines, failed conditions precedent or unclosed exceptions.</x:v>
      </x:c>
      <x:c r="U54" s="305" t="str">
        <x:v>Evidence the gate GATE|EQUITY_MAIN or GATE|EQUITY_SME, security/capacity (Specified securities), trigger (Reg. 31 filing due) and threshold/exemption (Apply current category, beneficial-owner and format instructions.).</x:v>
      </x:c>
      <x:c r="V54" s="305" t="str">
        <x:f>IF(COUNTIF('P3 Audit Procedures'!$A$5:$A$176,B54)=1,"YES","NO")</x:f>
        <x:v>YES</x:v>
      </x:c>
      <x:c r="W54" s="305" t="str">
        <x:f>IF(COUNTIF($A$5:$A$176,A54)&gt;1,"DUPLICATE","")</x:f>
      </x:c>
      <x:c r="X54" s="305" t="str">
        <x:v>RULE MAPPED — ENTITY DATE NOT POPULATED</x:v>
      </x:c>
      <x:c r="Y54" s="305" t="str">
        <x:v>https://www.sebi.gov.in/legal/master-circulars/jan-2026/master-circular-for-compliance-with-the-provisions-of-the-securities-and-exchange-board-of-india-listing-obligations-and-disclosure-requirements-regulations-2015-by-listed-entities_99432.html</x:v>
      </x:c>
    </x:row>
    <x:row r="55" ht="50" customHeight="1">
      <x:c r="A55" s="305" t="str">
        <x:v>CAP-LAW083|RPT chapter|AP01|CAL01</x:v>
      </x:c>
      <x:c r="B55" s="305" t="str">
        <x:v>CAP-LAW083|RPT chapter|AP01</x:v>
      </x:c>
      <x:c r="C55" s="305" t="str">
        <x:v>CAP-LAW083|RPT chapter</x:v>
      </x:c>
      <x:c r="D55" s="305" t="str">
        <x:v>CAP-LAW083</x:v>
      </x:c>
      <x:c r="E55" s="305" t="str">
        <x:v>RPT chapter</x:v>
      </x:c>
      <x:c r="F55" s="305" t="str">
        <x:v>GATE|EQUITY_MAIN or GATE|HVDLE</x:v>
      </x:c>
      <x:c r="G55" s="305" t="str">
        <x:v>Related parties</x:v>
      </x:c>
      <x:c r="H55" s="305" t="str">
        <x:v>Recurring</x:v>
      </x:c>
      <x:c r="I55" s="305" t="str">
        <x:v>Rule-defined periodic</x:v>
      </x:c>
      <x:c r="J55" s="305" t="str">
        <x:v>RPT disclosure due</x:v>
      </x:c>
      <x:c r="K55" s="305" t="str">
        <x:v>Periodic as prescribed. Calculate the entity-specific due date from the documented trigger or period end and the current official provision/exchange operating calendar; retain the calculation, review and acknowledgement.</x:v>
      </x:c>
      <x:c r="L55" s="305" t="str">
        <x:v>Create the task when the documented trigger is approved, received or occurs; apply the legal lead time before the external deadline.</x:v>
      </x:c>
      <x:c r="M55" s="305" t="str">
        <x:v>Final alert one business day before the internally calculated deadline; use an earlier alert where the legal period is one day or less.</x:v>
      </x:c>
      <x:c r="N55" s="305" t="str">
        <x:v>Company Secretary / Board or Committee Secretariat</x:v>
      </x:c>
      <x:c r="O55" s="305" t="str">
        <x:v>Secretarial or committee support team</x:v>
      </x:c>
      <x:c r="P55" s="305" t="str">
        <x:v>Compliance Officer plus Audit Committee / Board where prescribed</x:v>
      </x:c>
      <x:c r="Q55" s="305" t="str">
        <x:v>CAP-LAW083 RPT chapter; official source URL inherited from the P-2 atomic record.</x:v>
      </x:c>
      <x:c r="R55" s="305" t="str">
        <x:v>Recurring / monitored</x:v>
      </x:c>
      <x:c r="S55" s="305" t="str">
        <x:v>Evidence must be complete through the legal performance/filing time and include later acknowledgement, correction or closure where applicable.</x:v>
      </x:c>
      <x:c r="T55" s="305" t="str">
        <x:v>Escalate predicted lateness before the legal cut-off; immediately record actual missed deadlines, failed conditions precedent or unclosed exceptions.</x:v>
      </x:c>
      <x:c r="U55" s="305" t="str">
        <x:v>Evidence the gate GATE|EQUITY_MAIN or GATE|HVDLE, security/capacity (Specified securities / HVDLE), trigger (RPT disclosure due) and threshold/exemption (Apply current value thresholds and format fields.).</x:v>
      </x:c>
      <x:c r="V55" s="305" t="str">
        <x:f>IF(COUNTIF('P3 Audit Procedures'!$A$5:$A$176,B55)=1,"YES","NO")</x:f>
        <x:v>YES</x:v>
      </x:c>
      <x:c r="W55" s="305" t="str">
        <x:f>IF(COUNTIF($A$5:$A$176,A55)&gt;1,"DUPLICATE","")</x:f>
      </x:c>
      <x:c r="X55" s="305" t="str">
        <x:v>RULE MAPPED — ENTITY DATE NOT POPULATED</x:v>
      </x:c>
      <x:c r="Y55" s="305" t="str">
        <x:v>https://www.sebi.gov.in/legal/master-circulars/jan-2026/master-circular-for-compliance-with-the-provisions-of-the-securities-and-exchange-board-of-india-listing-obligations-and-disclosure-requirements-regulations-2015-by-listed-entities_99432.html</x:v>
      </x:c>
    </x:row>
    <x:row r="56" ht="50" customHeight="1">
      <x:c r="A56" s="305" t="str">
        <x:v>CAP-LAW083|BRSR chapter|AP01|CAL01</x:v>
      </x:c>
      <x:c r="B56" s="305" t="str">
        <x:v>CAP-LAW083|BRSR chapter|AP01</x:v>
      </x:c>
      <x:c r="C56" s="305" t="str">
        <x:v>CAP-LAW083|BRSR chapter</x:v>
      </x:c>
      <x:c r="D56" s="305" t="str">
        <x:v>CAP-LAW083</x:v>
      </x:c>
      <x:c r="E56" s="305" t="str">
        <x:v>BRSR chapter</x:v>
      </x:c>
      <x:c r="F56" s="305" t="str">
        <x:v>GATE|EQUITY_MAIN</x:v>
      </x:c>
      <x:c r="G56" s="305" t="str">
        <x:v>Sustainability reporting</x:v>
      </x:c>
      <x:c r="H56" s="305" t="str">
        <x:v>Recurring</x:v>
      </x:c>
      <x:c r="I56" s="305" t="str">
        <x:v>Annual</x:v>
      </x:c>
      <x:c r="J56" s="305" t="str">
        <x:v>Entity falls in current BRSR/BRSR Core class</x:v>
      </x:c>
      <x:c r="K56" s="305" t="str">
        <x:v>Annual. Calculate the entity-specific due date from the documented trigger or period end and the current official provision/exchange operating calendar; retain the calculation, review and acknowledgement.</x:v>
      </x:c>
      <x:c r="L56" s="305" t="str">
        <x:v>Create annual task at least 30 days before the internal completion date; accelerate where the legal lead time is shorter.</x:v>
      </x:c>
      <x:c r="M56" s="305" t="str">
        <x:v>Final alert one business day before the internally calculated deadline; use an earlier alert where the legal period is one day or less.</x:v>
      </x:c>
      <x:c r="N56" s="305" t="str">
        <x:v>CFO / Company Secretary / Reporting Owner</x:v>
      </x:c>
      <x:c r="O56" s="305" t="str">
        <x:v>Finance, sustainability or reporting team</x:v>
      </x:c>
      <x:c r="P56" s="305" t="str">
        <x:v>Company Secretary / Compliance Officer or delegated independent reviewer</x:v>
      </x:c>
      <x:c r="Q56" s="305" t="str">
        <x:v>CAP-LAW083 BRSR chapter; official source URL inherited from the P-2 atomic record.</x:v>
      </x:c>
      <x:c r="R56" s="305" t="str">
        <x:v>Recurring / monitored</x:v>
      </x:c>
      <x:c r="S56" s="305" t="str">
        <x:v>Evidence must be complete through the legal performance/filing time and include later acknowledgement, correction or closure where applicable.</x:v>
      </x:c>
      <x:c r="T56" s="305" t="str">
        <x:v>Escalate predicted lateness before the legal cut-off; immediately record actual missed deadlines, failed conditions precedent or unclosed exceptions.</x:v>
      </x:c>
      <x:c r="U56" s="305" t="str">
        <x:v>Evidence the gate GATE|EQUITY_MAIN, security/capacity (Specified securities), trigger (Entity falls in current BRSR/BRSR Core class) and threshold/exemption (Apply current market-cap ranking, value-chain phase-in and assurance/assessment terminology.).</x:v>
      </x:c>
      <x:c r="V56" s="305" t="str">
        <x:f>IF(COUNTIF('P3 Audit Procedures'!$A$5:$A$176,B56)=1,"YES","NO")</x:f>
        <x:v>YES</x:v>
      </x:c>
      <x:c r="W56" s="305" t="str">
        <x:f>IF(COUNTIF($A$5:$A$176,A56)&gt;1,"DUPLICATE","")</x:f>
      </x:c>
      <x:c r="X56" s="305" t="str">
        <x:v>RULE MAPPED — ENTITY DATE NOT POPULATED</x:v>
      </x:c>
      <x:c r="Y56" s="305" t="str">
        <x:v>https://www.sebi.gov.in/legal/master-circulars/jan-2026/master-circular-for-compliance-with-the-provisions-of-the-securities-and-exchange-board-of-india-listing-obligations-and-disclosure-requirements-regulations-2015-by-listed-entities_99432.html</x:v>
      </x:c>
    </x:row>
    <x:row r="57" ht="50" customHeight="1">
      <x:c r="A57" s="305" t="str">
        <x:v>CAP-LAW083|Material-event chapter|AP01|CAL01</x:v>
      </x:c>
      <x:c r="B57" s="305" t="str">
        <x:v>CAP-LAW083|Material-event chapter|AP01</x:v>
      </x:c>
      <x:c r="C57" s="305" t="str">
        <x:v>CAP-LAW083|Material-event chapter</x:v>
      </x:c>
      <x:c r="D57" s="305" t="str">
        <x:v>CAP-LAW083</x:v>
      </x:c>
      <x:c r="E57" s="305" t="str">
        <x:v>Material-event chapter</x:v>
      </x:c>
      <x:c r="F57" s="305" t="str">
        <x:v>GATE|EQUITY_MAIN or GATE|EQUITY_SME</x:v>
      </x:c>
      <x:c r="G57" s="305" t="str">
        <x:v>Continuous disclosure</x:v>
      </x:c>
      <x:c r="H57" s="305" t="str">
        <x:v>Event-driven</x:v>
      </x:c>
      <x:c r="I57" s="305" t="str">
        <x:v>Per triggering event</x:v>
      </x:c>
      <x:c r="J57" s="305" t="str">
        <x:v>Reg. 30 event occurs</x:v>
      </x:c>
      <x:c r="K57" s="305" t="str">
        <x:v>At event and updates. Calculate the entity-specific due date from the documented trigger or period end and the current official provision/exchange operating calendar; retain the calculation, review and acknowledgement.</x:v>
      </x:c>
      <x:c r="L57" s="305" t="str">
        <x:v>Create the task when the documented trigger is approved, received or occurs; apply the legal lead time before the external deadline.</x:v>
      </x:c>
      <x:c r="M57" s="305" t="str">
        <x:v>Final alert one business day before the internally calculated deadline; use an earlier alert where the legal period is one day or less.</x:v>
      </x:c>
      <x:c r="N57" s="305" t="str">
        <x:v>Company Secretary / Compliance Officer</x:v>
      </x:c>
      <x:c r="O57" s="305" t="str">
        <x:v>Assigned compliance process team</x:v>
      </x:c>
      <x:c r="P57" s="305" t="str">
        <x:v>Company Secretary / Compliance Officer or delegated independent reviewer</x:v>
      </x:c>
      <x:c r="Q57" s="305" t="str">
        <x:v>CAP-LAW083 Material-event chapter; official source URL inherited from the P-2 atomic record.</x:v>
      </x:c>
      <x:c r="R57" s="305" t="str">
        <x:v>Event-driven</x:v>
      </x:c>
      <x:c r="S57" s="305" t="str">
        <x:v>Evidence must be complete through the legal performance/filing time and include later acknowledgement, correction or closure where applicable.</x:v>
      </x:c>
      <x:c r="T57" s="305" t="str">
        <x:v>Escalate predicted lateness before the legal cut-off; immediately record actual missed deadlines, failed conditions precedent or unclosed exceptions.</x:v>
      </x:c>
      <x:c r="U57" s="305" t="str">
        <x:v>Evidence the gate GATE|EQUITY_MAIN or GATE|EQUITY_SME, security/capacity (Specified securities), trigger (Reg. 30 event occurs) and threshold/exemption (Apply event-specific data and continuing-update expectations.).</x:v>
      </x:c>
      <x:c r="V57" s="305" t="str">
        <x:f>IF(COUNTIF('P3 Audit Procedures'!$A$5:$A$176,B57)=1,"YES","NO")</x:f>
        <x:v>YES</x:v>
      </x:c>
      <x:c r="W57" s="305" t="str">
        <x:f>IF(COUNTIF($A$5:$A$176,A57)&gt;1,"DUPLICATE","")</x:f>
      </x:c>
      <x:c r="X57" s="305" t="str">
        <x:v>RULE MAPPED — ENTITY DATE NOT POPULATED</x:v>
      </x:c>
      <x:c r="Y57" s="305" t="str">
        <x:v>https://www.sebi.gov.in/legal/master-circulars/jan-2026/master-circular-for-compliance-with-the-provisions-of-the-securities-and-exchange-board-of-india-listing-obligations-and-disclosure-requirements-regulations-2015-by-listed-entities_99432.html</x:v>
      </x:c>
    </x:row>
    <x:row r="58" ht="50" customHeight="1">
      <x:c r="A58" s="305" t="str">
        <x:v>CAP-LAW083|Rumour-verification chapter|AP01|CAL01</x:v>
      </x:c>
      <x:c r="B58" s="305" t="str">
        <x:v>CAP-LAW083|Rumour-verification chapter|AP01</x:v>
      </x:c>
      <x:c r="C58" s="305" t="str">
        <x:v>CAP-LAW083|Rumour-verification chapter</x:v>
      </x:c>
      <x:c r="D58" s="305" t="str">
        <x:v>CAP-LAW083</x:v>
      </x:c>
      <x:c r="E58" s="305" t="str">
        <x:v>Rumour-verification chapter</x:v>
      </x:c>
      <x:c r="F58" s="305" t="str">
        <x:v>GATE|EQUITY_MAIN</x:v>
      </x:c>
      <x:c r="G58" s="305" t="str">
        <x:v>Continuous disclosure</x:v>
      </x:c>
      <x:c r="H58" s="305" t="str">
        <x:v>Event-driven</x:v>
      </x:c>
      <x:c r="I58" s="305" t="str">
        <x:v>Per triggering event</x:v>
      </x:c>
      <x:c r="J58" s="305" t="str">
        <x:v>Material price movement / mainstream-media rumour</x:v>
      </x:c>
      <x:c r="K58" s="305" t="str">
        <x:v>Within current prescribed period. Calculate the entity-specific due date from the documented trigger or period end and the current official provision/exchange operating calendar; retain the calculation, review and acknowledgement.</x:v>
      </x:c>
      <x:c r="L58" s="305" t="str">
        <x:v>Create the task when the documented trigger is approved, received or occurs; apply the legal lead time before the external deadline.</x:v>
      </x:c>
      <x:c r="M58" s="305" t="str">
        <x:v>Final alert one business day before the internally calculated deadline; use an earlier alert where the legal period is one day or less.</x:v>
      </x:c>
      <x:c r="N58" s="305" t="str">
        <x:v>Company Secretary / Compliance Officer</x:v>
      </x:c>
      <x:c r="O58" s="305" t="str">
        <x:v>Assigned compliance process team</x:v>
      </x:c>
      <x:c r="P58" s="305" t="str">
        <x:v>Company Secretary / Compliance Officer or delegated independent reviewer</x:v>
      </x:c>
      <x:c r="Q58" s="305" t="str">
        <x:v>CAP-LAW083 Rumour-verification chapter; official source URL inherited from the P-2 atomic record.</x:v>
      </x:c>
      <x:c r="R58" s="305" t="str">
        <x:v>Event-driven</x:v>
      </x:c>
      <x:c r="S58" s="305" t="str">
        <x:v>Evidence must be complete through the legal performance/filing time and include later acknowledgement, correction or closure where applicable.</x:v>
      </x:c>
      <x:c r="T58" s="305" t="str">
        <x:v>Escalate predicted lateness before the legal cut-off; immediately record actual missed deadlines, failed conditions precedent or unclosed exceptions.</x:v>
      </x:c>
      <x:c r="U58" s="305" t="str">
        <x:v>Evidence the gate GATE|EQUITY_MAIN, security/capacity (Specified securities), trigger (Material price movement / mainstream-media rumour) and threshold/exemption (Apply current ranking, implementation date, materiality and exception provisions.).</x:v>
      </x:c>
      <x:c r="V58" s="305" t="str">
        <x:f>IF(COUNTIF('P3 Audit Procedures'!$A$5:$A$176,B58)=1,"YES","NO")</x:f>
        <x:v>YES</x:v>
      </x:c>
      <x:c r="W58" s="305" t="str">
        <x:f>IF(COUNTIF($A$5:$A$176,A58)&gt;1,"DUPLICATE","")</x:f>
      </x:c>
      <x:c r="X58" s="305" t="str">
        <x:v>RULE MAPPED — ENTITY DATE NOT POPULATED</x:v>
      </x:c>
      <x:c r="Y58" s="305" t="str">
        <x:v>https://www.sebi.gov.in/legal/master-circulars/jan-2026/master-circular-for-compliance-with-the-provisions-of-the-securities-and-exchange-board-of-india-listing-obligations-and-disclosure-requirements-regulations-2015-by-listed-entities_99432.html</x:v>
      </x:c>
    </x:row>
    <x:row r="59" ht="50" customHeight="1">
      <x:c r="A59" s="305" t="str">
        <x:v>CAP-LAW083|Integrated Filing chapter|AP01|CAL01</x:v>
      </x:c>
      <x:c r="B59" s="305" t="str">
        <x:v>CAP-LAW083|Integrated Filing chapter|AP01</x:v>
      </x:c>
      <x:c r="C59" s="305" t="str">
        <x:v>CAP-LAW083|Integrated Filing chapter</x:v>
      </x:c>
      <x:c r="D59" s="305" t="str">
        <x:v>CAP-LAW083</x:v>
      </x:c>
      <x:c r="E59" s="305" t="str">
        <x:v>Integrated Filing chapter</x:v>
      </x:c>
      <x:c r="F59" s="305" t="str">
        <x:v>GATE|EQUITY_MAIN or GATE|HVDLE</x:v>
      </x:c>
      <x:c r="G59" s="305" t="str">
        <x:v>Regulatory filing</x:v>
      </x:c>
      <x:c r="H59" s="305" t="str">
        <x:v>Recurring</x:v>
      </x:c>
      <x:c r="I59" s="305" t="str">
        <x:v>Rule-defined periodic</x:v>
      </x:c>
      <x:c r="J59" s="305" t="str">
        <x:v>Integrated filing period closes</x:v>
      </x:c>
      <x:c r="K59" s="305" t="str">
        <x:v>Periodic as prescribed. Calculate the entity-specific due date from the documented trigger or period end and the current official provision/exchange operating calendar; retain the calculation, review and acknowledgement.</x:v>
      </x:c>
      <x:c r="L59" s="305" t="str">
        <x:v>Create the task when the documented trigger is approved, received or occurs; apply the legal lead time before the external deadline.</x:v>
      </x:c>
      <x:c r="M59" s="305" t="str">
        <x:v>Final alert one business day before the internally calculated deadline; use an earlier alert where the legal period is one day or less.</x:v>
      </x:c>
      <x:c r="N59" s="305" t="str">
        <x:v>Company Secretary / Board or Committee Secretariat</x:v>
      </x:c>
      <x:c r="O59" s="305" t="str">
        <x:v>Secretarial or committee support team</x:v>
      </x:c>
      <x:c r="P59" s="305" t="str">
        <x:v>Compliance Officer plus Audit Committee / Board where prescribed</x:v>
      </x:c>
      <x:c r="Q59" s="305" t="str">
        <x:v>CAP-LAW083 Integrated Filing chapter; official source URL inherited from the P-2 atomic record.</x:v>
      </x:c>
      <x:c r="R59" s="305" t="str">
        <x:v>Recurring / monitored</x:v>
      </x:c>
      <x:c r="S59" s="305" t="str">
        <x:v>Evidence must be complete through the legal performance/filing time and include later acknowledgement, correction or closure where applicable.</x:v>
      </x:c>
      <x:c r="T59" s="305" t="str">
        <x:v>Escalate predicted lateness before the legal cut-off; immediately record actual missed deadlines, failed conditions precedent or unclosed exceptions.</x:v>
      </x:c>
      <x:c r="U59" s="305" t="str">
        <x:v>Evidence the gate GATE|EQUITY_MAIN or GATE|HVDLE, security/capacity (Specified securities / HVDLE), trigger (Integrated filing period closes) and threshold/exemption (Apply part, format and transition provisions.).</x:v>
      </x:c>
      <x:c r="V59" s="305" t="str">
        <x:f>IF(COUNTIF('P3 Audit Procedures'!$A$5:$A$176,B59)=1,"YES","NO")</x:f>
        <x:v>YES</x:v>
      </x:c>
      <x:c r="W59" s="305" t="str">
        <x:f>IF(COUNTIF($A$5:$A$176,A59)&gt;1,"DUPLICATE","")</x:f>
      </x:c>
      <x:c r="X59" s="305" t="str">
        <x:v>RULE MAPPED — ENTITY DATE NOT POPULATED</x:v>
      </x:c>
      <x:c r="Y59" s="305" t="str">
        <x:v>https://www.sebi.gov.in/legal/master-circulars/jan-2026/master-circular-for-compliance-with-the-provisions-of-the-securities-and-exchange-board-of-india-listing-obligations-and-disclosure-requirements-regulations-2015-by-listed-entities_99432.html</x:v>
      </x:c>
    </x:row>
    <x:row r="60" ht="50" customHeight="1">
      <x:c r="A60" s="305" t="str">
        <x:v>CAP-LAW054|Reg. 3(1)|AP01|CAL01</x:v>
      </x:c>
      <x:c r="B60" s="305" t="str">
        <x:v>CAP-LAW054|Reg. 3(1)|AP01</x:v>
      </x:c>
      <x:c r="C60" s="305" t="str">
        <x:v>CAP-LAW054|Reg. 3(1)</x:v>
      </x:c>
      <x:c r="D60" s="305" t="str">
        <x:v>CAP-LAW054</x:v>
      </x:c>
      <x:c r="E60" s="305" t="str">
        <x:v>Reg. 3(1)</x:v>
      </x:c>
      <x:c r="F60" s="305" t="str">
        <x:v>GATE|EQUITY_MAIN or GATE|EQUITY_SME</x:v>
      </x:c>
      <x:c r="G60" s="305" t="str">
        <x:v>Insider trading</x:v>
      </x:c>
      <x:c r="H60" s="305" t="str">
        <x:v>Continuous monitoring</x:v>
      </x:c>
      <x:c r="I60" s="305" t="str">
        <x:v>Continuous</x:v>
      </x:c>
      <x:c r="J60" s="305" t="str">
        <x:v>UPSI exists</x:v>
      </x:c>
      <x:c r="K60" s="305" t="str">
        <x:v>Continuous. Calculate the entity-specific due date from the documented trigger or period end and the current official provision/exchange operating calendar; retain the calculation, review and acknowledgement.</x:v>
      </x:c>
      <x:c r="L60" s="305" t="str">
        <x:v>Continuous control with scheduled owner review; open an exception immediately on breach, override or data-feed failure.</x:v>
      </x:c>
      <x:c r="M60" s="305" t="str">
        <x:v>Immediate exception alert when the control condition is not met.</x:v>
      </x:c>
      <x:c r="N60" s="305" t="str">
        <x:v>Compliance Officer — Insider Trading / Market Conduct</x:v>
      </x:c>
      <x:c r="O60" s="305" t="str">
        <x:v>Compliance monitoring team</x:v>
      </x:c>
      <x:c r="P60" s="305" t="str">
        <x:v>Company Secretary / Compliance Officer or delegated independent reviewer</x:v>
      </x:c>
      <x:c r="Q60" s="305" t="str">
        <x:v>CAP-LAW054 Reg. 3(1); official source URL inherited from the P-2 atomic record.</x:v>
      </x:c>
      <x:c r="R60" s="305" t="str">
        <x:v>Recurring / monitored</x:v>
      </x:c>
      <x:c r="S60" s="305" t="str">
        <x:v>Evidence must be complete through the legal performance/filing time and include later acknowledgement, correction or closure where applicable.</x:v>
      </x:c>
      <x:c r="T60" s="305" t="str">
        <x:v>Escalate predicted lateness before the legal cut-off; immediately record actual missed deadlines, failed conditions precedent or unclosed exceptions.</x:v>
      </x:c>
      <x:c r="U60" s="305" t="str">
        <x:v>Evidence the gate GATE|EQUITY_MAIN or GATE|EQUITY_SME, security/capacity (Listed or proposed specified securities), trigger (UPSI exists) and threshold/exemption (Legitimate purpose, performance of duties or legal obligation exception.).</x:v>
      </x:c>
      <x:c r="V60" s="305" t="str">
        <x:f>IF(COUNTIF('P3 Audit Procedures'!$A$5:$A$176,B60)=1,"YES","NO")</x:f>
        <x:v>YES</x:v>
      </x:c>
      <x:c r="W60" s="305" t="str">
        <x:f>IF(COUNTIF($A$5:$A$176,A60)&gt;1,"DUPLICATE","")</x:f>
      </x:c>
      <x:c r="X60" s="305" t="str">
        <x:v>RULE MAPPED — ENTITY DATE NOT POPULATED</x:v>
      </x:c>
      <x:c r="Y60" s="305" t="str">
        <x:v>https://www.sebi.gov.in/legal/regulations/mar-2025/securities-and-exchange-board-of-india-prohibition-of-insider-trading-regulations-2015-last-amended-on-march-12-2025-_92672.html</x:v>
      </x:c>
    </x:row>
    <x:row r="61" ht="50" customHeight="1">
      <x:c r="A61" s="305" t="str">
        <x:v>CAP-LAW054|Reg. 3(2A)|AP01|CAL01</x:v>
      </x:c>
      <x:c r="B61" s="305" t="str">
        <x:v>CAP-LAW054|Reg. 3(2A)|AP01</x:v>
      </x:c>
      <x:c r="C61" s="305" t="str">
        <x:v>CAP-LAW054|Reg. 3(2A)</x:v>
      </x:c>
      <x:c r="D61" s="305" t="str">
        <x:v>CAP-LAW054</x:v>
      </x:c>
      <x:c r="E61" s="305" t="str">
        <x:v>Reg. 3(2A)</x:v>
      </x:c>
      <x:c r="F61" s="305" t="str">
        <x:v>GATE|EQUITY_MAIN or GATE|EQUITY_SME</x:v>
      </x:c>
      <x:c r="G61" s="305" t="str">
        <x:v>Insider trading</x:v>
      </x:c>
      <x:c r="H61" s="305" t="str">
        <x:v>Hybrid continuous/event</x:v>
      </x:c>
      <x:c r="I61" s="305" t="str">
        <x:v>Continuous</x:v>
      </x:c>
      <x:c r="J61" s="305" t="str">
        <x:v>PIT framework applies</x:v>
      </x:c>
      <x:c r="K61" s="305" t="str">
        <x:v>Continuous; review on change. Calculate the entity-specific due date from the documented trigger or period end and the current official provision/exchange operating calendar; retain the calculation, review and acknowledgement.</x:v>
      </x:c>
      <x:c r="L61" s="305" t="str">
        <x:v>Continuous control with scheduled owner review; open an exception immediately on breach, override or data-feed failure.</x:v>
      </x:c>
      <x:c r="M61" s="305" t="str">
        <x:v>Immediate exception alert when the control condition is not met.</x:v>
      </x:c>
      <x:c r="N61" s="305" t="str">
        <x:v>Compliance Officer — Insider Trading / Market Conduct</x:v>
      </x:c>
      <x:c r="O61" s="305" t="str">
        <x:v>Compliance monitoring team</x:v>
      </x:c>
      <x:c r="P61" s="305" t="str">
        <x:v>Company Secretary / Compliance Officer plus approving Board or committee</x:v>
      </x:c>
      <x:c r="Q61" s="305" t="str">
        <x:v>CAP-LAW054 Reg. 3(2A); official source URL inherited from the P-2 atomic record.</x:v>
      </x:c>
      <x:c r="R61" s="305" t="str">
        <x:v>Recurring / monitored</x:v>
      </x:c>
      <x:c r="S61" s="305" t="str">
        <x:v>Evidence must be complete through the legal performance/filing time and include later acknowledgement, correction or closure where applicable.</x:v>
      </x:c>
      <x:c r="T61" s="305" t="str">
        <x:v>Escalate predicted lateness before the legal cut-off; immediately record actual missed deadlines, failed conditions precedent or unclosed exceptions.</x:v>
      </x:c>
      <x:c r="U61" s="305" t="str">
        <x:v>Evidence the gate GATE|EQUITY_MAIN or GATE|EQUITY_SME, security/capacity (Listed or proposed specified securities), trigger (PIT framework applies) and threshold/exemption (Policy must form part of the fair-disclosure code.).</x:v>
      </x:c>
      <x:c r="V61" s="305" t="str">
        <x:f>IF(COUNTIF('P3 Audit Procedures'!$A$5:$A$176,B61)=1,"YES","NO")</x:f>
        <x:v>YES</x:v>
      </x:c>
      <x:c r="W61" s="305" t="str">
        <x:f>IF(COUNTIF($A$5:$A$176,A61)&gt;1,"DUPLICATE","")</x:f>
      </x:c>
      <x:c r="X61" s="305" t="str">
        <x:v>RULE MAPPED — ENTITY DATE NOT POPULATED</x:v>
      </x:c>
      <x:c r="Y61" s="305" t="str">
        <x:v>https://www.sebi.gov.in/legal/regulations/mar-2025/securities-and-exchange-board-of-india-prohibition-of-insider-trading-regulations-2015-last-amended-on-march-12-2025-_92672.html</x:v>
      </x:c>
    </x:row>
    <x:row r="62" ht="50" customHeight="1">
      <x:c r="A62" s="305" t="str">
        <x:v>CAP-LAW054|Reg. 3(5)|AP01|CAL01</x:v>
      </x:c>
      <x:c r="B62" s="305" t="str">
        <x:v>CAP-LAW054|Reg. 3(5)|AP01</x:v>
      </x:c>
      <x:c r="C62" s="305" t="str">
        <x:v>CAP-LAW054|Reg. 3(5)</x:v>
      </x:c>
      <x:c r="D62" s="305" t="str">
        <x:v>CAP-LAW054</x:v>
      </x:c>
      <x:c r="E62" s="305" t="str">
        <x:v>Reg. 3(5)</x:v>
      </x:c>
      <x:c r="F62" s="305" t="str">
        <x:v>GATE|EQUITY_MAIN or GATE|EQUITY_SME</x:v>
      </x:c>
      <x:c r="G62" s="305" t="str">
        <x:v>Insider trading</x:v>
      </x:c>
      <x:c r="H62" s="305" t="str">
        <x:v>Continuous monitoring</x:v>
      </x:c>
      <x:c r="I62" s="305" t="str">
        <x:v>Continuous</x:v>
      </x:c>
      <x:c r="J62" s="305" t="str">
        <x:v>UPSI is internally generated or shared</x:v>
      </x:c>
      <x:c r="K62" s="305" t="str">
        <x:v>Contemporaneous; preserve as prescribed. Calculate the entity-specific due date from the documented trigger or period end and the current official provision/exchange operating calendar; retain the calculation, review and acknowledgement.</x:v>
      </x:c>
      <x:c r="L62" s="305" t="str">
        <x:v>Continuous control with scheduled owner review; open an exception immediately on breach, override or data-feed failure.</x:v>
      </x:c>
      <x:c r="M62" s="305" t="str">
        <x:v>Final alert one business day before the internally calculated deadline; use an earlier alert where the legal period is one day or less.</x:v>
      </x:c>
      <x:c r="N62" s="305" t="str">
        <x:v>Compliance Officer — Insider Trading / Market Conduct</x:v>
      </x:c>
      <x:c r="O62" s="305" t="str">
        <x:v>Compliance monitoring team</x:v>
      </x:c>
      <x:c r="P62" s="305" t="str">
        <x:v>Company Secretary / Compliance Officer or delegated independent reviewer</x:v>
      </x:c>
      <x:c r="Q62" s="305" t="str">
        <x:v>CAP-LAW054 Reg. 3(5); official source URL inherited from the P-2 atomic record.</x:v>
      </x:c>
      <x:c r="R62" s="305" t="str">
        <x:v>Recurring / monitored</x:v>
      </x:c>
      <x:c r="S62" s="305" t="str">
        <x:v>Evidence must be complete through the legal performance/filing time and include later acknowledgement, correction or closure where applicable.</x:v>
      </x:c>
      <x:c r="T62" s="305" t="str">
        <x:v>Escalate predicted lateness before the legal cut-off; immediately record actual missed deadlines, failed conditions precedent or unclosed exceptions.</x:v>
      </x:c>
      <x:c r="U62" s="305" t="str">
        <x:v>Evidence the gate GATE|EQUITY_MAIN or GATE|EQUITY_SME, security/capacity (Listed or proposed specified securities), trigger (UPSI is internally generated or shared) and threshold/exemption (Apply non-outsourcing, integrity, access and retention requirements.).</x:v>
      </x:c>
      <x:c r="V62" s="305" t="str">
        <x:f>IF(COUNTIF('P3 Audit Procedures'!$A$5:$A$176,B62)=1,"YES","NO")</x:f>
        <x:v>YES</x:v>
      </x:c>
      <x:c r="W62" s="305" t="str">
        <x:f>IF(COUNTIF($A$5:$A$176,A62)&gt;1,"DUPLICATE","")</x:f>
      </x:c>
      <x:c r="X62" s="305" t="str">
        <x:v>RULE MAPPED — ENTITY DATE NOT POPULATED</x:v>
      </x:c>
      <x:c r="Y62" s="305" t="str">
        <x:v>https://www.sebi.gov.in/legal/regulations/mar-2025/securities-and-exchange-board-of-india-prohibition-of-insider-trading-regulations-2015-last-amended-on-march-12-2025-_92672.html</x:v>
      </x:c>
    </x:row>
    <x:row r="63" ht="50" customHeight="1">
      <x:c r="A63" s="305" t="str">
        <x:v>CAP-LAW054|Reg. 4|AP01|CAL01</x:v>
      </x:c>
      <x:c r="B63" s="305" t="str">
        <x:v>CAP-LAW054|Reg. 4|AP01</x:v>
      </x:c>
      <x:c r="C63" s="305" t="str">
        <x:v>CAP-LAW054|Reg. 4</x:v>
      </x:c>
      <x:c r="D63" s="305" t="str">
        <x:v>CAP-LAW054</x:v>
      </x:c>
      <x:c r="E63" s="305" t="str">
        <x:v>Reg. 4</x:v>
      </x:c>
      <x:c r="F63" s="305" t="str">
        <x:v>GATE|EQUITY_MAIN or GATE|EQUITY_SME</x:v>
      </x:c>
      <x:c r="G63" s="305" t="str">
        <x:v>Insider trading</x:v>
      </x:c>
      <x:c r="H63" s="305" t="str">
        <x:v>Event-driven</x:v>
      </x:c>
      <x:c r="I63" s="305" t="str">
        <x:v>Per triggering event</x:v>
      </x:c>
      <x:c r="J63" s="305" t="str">
        <x:v>Trade proposed while UPSI may exist</x:v>
      </x:c>
      <x:c r="K63" s="305" t="str">
        <x:v>Per trade. Calculate the entity-specific due date from the documented trigger or period end and the current official provision/exchange operating calendar; retain the calculation, review and acknowledgement.</x:v>
      </x:c>
      <x:c r="L63" s="305" t="str">
        <x:v>Create the task when the documented trigger is approved, received or occurs; apply the legal lead time before the external deadline.</x:v>
      </x:c>
      <x:c r="M63" s="305" t="str">
        <x:v>Final alert one business day before the internally calculated deadline; use an earlier alert where the legal period is one day or less.</x:v>
      </x:c>
      <x:c r="N63" s="305" t="str">
        <x:v>Compliance Officer — Insider Trading / Market Conduct</x:v>
      </x:c>
      <x:c r="O63" s="305" t="str">
        <x:v>Compliance monitoring team</x:v>
      </x:c>
      <x:c r="P63" s="305" t="str">
        <x:v>Company Secretary / Compliance Officer or delegated independent reviewer</x:v>
      </x:c>
      <x:c r="Q63" s="305" t="str">
        <x:v>CAP-LAW054 Reg. 4; official source URL inherited from the P-2 atomic record.</x:v>
      </x:c>
      <x:c r="R63" s="305" t="str">
        <x:v>Event-driven</x:v>
      </x:c>
      <x:c r="S63" s="305" t="str">
        <x:v>Evidence must be complete through the legal performance/filing time and include later acknowledgement, correction or closure where applicable.</x:v>
      </x:c>
      <x:c r="T63" s="305" t="str">
        <x:v>Escalate predicted lateness before the legal cut-off; immediately record actual missed deadlines, failed conditions precedent or unclosed exceptions.</x:v>
      </x:c>
      <x:c r="U63" s="305" t="str">
        <x:v>Evidence the gate GATE|EQUITY_MAIN or GATE|EQUITY_SME, security/capacity (Listed or proposed specified securities), trigger (Trade proposed while UPSI may exist) and threshold/exemption (Evaluate statutory defences and connected-person/possession facts.).</x:v>
      </x:c>
      <x:c r="V63" s="305" t="str">
        <x:f>IF(COUNTIF('P3 Audit Procedures'!$A$5:$A$176,B63)=1,"YES","NO")</x:f>
        <x:v>YES</x:v>
      </x:c>
      <x:c r="W63" s="305" t="str">
        <x:f>IF(COUNTIF($A$5:$A$176,A63)&gt;1,"DUPLICATE","")</x:f>
      </x:c>
      <x:c r="X63" s="305" t="str">
        <x:v>RULE MAPPED — ENTITY DATE NOT POPULATED</x:v>
      </x:c>
      <x:c r="Y63" s="305" t="str">
        <x:v>https://www.sebi.gov.in/legal/regulations/mar-2025/securities-and-exchange-board-of-india-prohibition-of-insider-trading-regulations-2015-last-amended-on-march-12-2025-_92672.html</x:v>
      </x:c>
    </x:row>
    <x:row r="64" ht="50" customHeight="1">
      <x:c r="A64" s="305" t="str">
        <x:v>CAP-LAW054|Reg. 5|AP01|CAL01</x:v>
      </x:c>
      <x:c r="B64" s="305" t="str">
        <x:v>CAP-LAW054|Reg. 5|AP01</x:v>
      </x:c>
      <x:c r="C64" s="305" t="str">
        <x:v>CAP-LAW054|Reg. 5</x:v>
      </x:c>
      <x:c r="D64" s="305" t="str">
        <x:v>CAP-LAW054</x:v>
      </x:c>
      <x:c r="E64" s="305" t="str">
        <x:v>Reg. 5</x:v>
      </x:c>
      <x:c r="F64" s="305" t="str">
        <x:v>GATE|EQUITY_MAIN or GATE|EQUITY_SME</x:v>
      </x:c>
      <x:c r="G64" s="305" t="str">
        <x:v>Insider trading</x:v>
      </x:c>
      <x:c r="H64" s="305" t="str">
        <x:v>Event-driven</x:v>
      </x:c>
      <x:c r="I64" s="305" t="str">
        <x:v>Per triggering event</x:v>
      </x:c>
      <x:c r="J64" s="305" t="str">
        <x:v>Trading plan submitted</x:v>
      </x:c>
      <x:c r="K64" s="305" t="str">
        <x:v>Event-based. Calculate the entity-specific due date from the documented trigger or period end and the current official provision/exchange operating calendar; retain the calculation, review and acknowledgement.</x:v>
      </x:c>
      <x:c r="L64" s="305" t="str">
        <x:v>Create the task when the documented trigger is approved, received or occurs; apply the legal lead time before the external deadline.</x:v>
      </x:c>
      <x:c r="M64" s="305" t="str">
        <x:v>Final alert one business day before the internally calculated deadline; use an earlier alert where the legal period is one day or less.</x:v>
      </x:c>
      <x:c r="N64" s="305" t="str">
        <x:v>Compliance Officer — Insider Trading / Market Conduct</x:v>
      </x:c>
      <x:c r="O64" s="305" t="str">
        <x:v>Compliance monitoring team</x:v>
      </x:c>
      <x:c r="P64" s="305" t="str">
        <x:v>Company Secretary / Compliance Officer or delegated independent reviewer</x:v>
      </x:c>
      <x:c r="Q64" s="305" t="str">
        <x:v>CAP-LAW054 Reg. 5; official source URL inherited from the P-2 atomic record.</x:v>
      </x:c>
      <x:c r="R64" s="305" t="str">
        <x:v>Event-driven</x:v>
      </x:c>
      <x:c r="S64" s="305" t="str">
        <x:v>Evidence must be complete through the legal performance/filing time and include later acknowledgement, correction or closure where applicable.</x:v>
      </x:c>
      <x:c r="T64" s="305" t="str">
        <x:v>Escalate predicted lateness before the legal cut-off; immediately record actual missed deadlines, failed conditions precedent or unclosed exceptions.</x:v>
      </x:c>
      <x:c r="U64" s="305" t="str">
        <x:v>Evidence the gate GATE|EQUITY_MAIN or GATE|EQUITY_SME, security/capacity (Listed securities), trigger (Trading plan submitted) and threshold/exemption (Apply current formulation, approval, disclosure and execution conditions.).</x:v>
      </x:c>
      <x:c r="V64" s="305" t="str">
        <x:f>IF(COUNTIF('P3 Audit Procedures'!$A$5:$A$176,B64)=1,"YES","NO")</x:f>
        <x:v>YES</x:v>
      </x:c>
      <x:c r="W64" s="305" t="str">
        <x:f>IF(COUNTIF($A$5:$A$176,A64)&gt;1,"DUPLICATE","")</x:f>
      </x:c>
      <x:c r="X64" s="305" t="str">
        <x:v>RULE MAPPED — ENTITY DATE NOT POPULATED</x:v>
      </x:c>
      <x:c r="Y64" s="305" t="str">
        <x:v>https://www.sebi.gov.in/legal/regulations/mar-2025/securities-and-exchange-board-of-india-prohibition-of-insider-trading-regulations-2015-last-amended-on-march-12-2025-_92672.html</x:v>
      </x:c>
    </x:row>
    <x:row r="65" ht="50" customHeight="1">
      <x:c r="A65" s="305" t="str">
        <x:v>CAP-LAW054|Reg. 7|AP01|CAL01</x:v>
      </x:c>
      <x:c r="B65" s="305" t="str">
        <x:v>CAP-LAW054|Reg. 7|AP01</x:v>
      </x:c>
      <x:c r="C65" s="305" t="str">
        <x:v>CAP-LAW054|Reg. 7</x:v>
      </x:c>
      <x:c r="D65" s="305" t="str">
        <x:v>CAP-LAW054</x:v>
      </x:c>
      <x:c r="E65" s="305" t="str">
        <x:v>Reg. 7</x:v>
      </x:c>
      <x:c r="F65" s="305" t="str">
        <x:v>GATE|EQUITY_MAIN or GATE|EQUITY_SME</x:v>
      </x:c>
      <x:c r="G65" s="305" t="str">
        <x:v>Insider disclosure</x:v>
      </x:c>
      <x:c r="H65" s="305" t="str">
        <x:v>Event-driven</x:v>
      </x:c>
      <x:c r="I65" s="305" t="str">
        <x:v>Per triggering event</x:v>
      </x:c>
      <x:c r="J65" s="305" t="str">
        <x:v>Holding/trade crosses current disclosure trigger</x:v>
      </x:c>
      <x:c r="K65" s="305" t="str">
        <x:v>Event-based within prescribed deadline. Calculate the entity-specific due date from the documented trigger or period end and the current official provision/exchange operating calendar; retain the calculation, review and acknowledgement.</x:v>
      </x:c>
      <x:c r="L65" s="305" t="str">
        <x:v>Create the task when the documented trigger is approved, received or occurs; apply the legal lead time before the external deadline.</x:v>
      </x:c>
      <x:c r="M65" s="305" t="str">
        <x:v>Final alert one business day before the internally calculated deadline; use an earlier alert where the legal period is one day or less.</x:v>
      </x:c>
      <x:c r="N65" s="305" t="str">
        <x:v>Compliance Officer — Insider Trading / Market Conduct</x:v>
      </x:c>
      <x:c r="O65" s="305" t="str">
        <x:v>Compliance monitoring team</x:v>
      </x:c>
      <x:c r="P65" s="305" t="str">
        <x:v>Company Secretary / Compliance Officer or delegated independent reviewer</x:v>
      </x:c>
      <x:c r="Q65" s="305" t="str">
        <x:v>CAP-LAW054 Reg. 7; official source URL inherited from the P-2 atomic record.</x:v>
      </x:c>
      <x:c r="R65" s="305" t="str">
        <x:v>Event-driven</x:v>
      </x:c>
      <x:c r="S65" s="305" t="str">
        <x:v>Evidence must be complete through the legal performance/filing time and include later acknowledgement, correction or closure where applicable.</x:v>
      </x:c>
      <x:c r="T65" s="305" t="str">
        <x:v>Escalate predicted lateness before the legal cut-off; immediately record actual missed deadlines, failed conditions precedent or unclosed exceptions.</x:v>
      </x:c>
      <x:c r="U65" s="305" t="str">
        <x:v>Evidence the gate GATE|EQUITY_MAIN or GATE|EQUITY_SME, security/capacity (Listed securities), trigger (Holding/trade crosses current disclosure trigger) and threshold/exemption (Apply person, threshold, aggregation and automated-system provisions.).</x:v>
      </x:c>
      <x:c r="V65" s="305" t="str">
        <x:f>IF(COUNTIF('P3 Audit Procedures'!$A$5:$A$176,B65)=1,"YES","NO")</x:f>
        <x:v>YES</x:v>
      </x:c>
      <x:c r="W65" s="305" t="str">
        <x:f>IF(COUNTIF($A$5:$A$176,A65)&gt;1,"DUPLICATE","")</x:f>
      </x:c>
      <x:c r="X65" s="305" t="str">
        <x:v>RULE MAPPED — ENTITY DATE NOT POPULATED</x:v>
      </x:c>
      <x:c r="Y65" s="305" t="str">
        <x:v>https://www.sebi.gov.in/legal/regulations/mar-2025/securities-and-exchange-board-of-india-prohibition-of-insider-trading-regulations-2015-last-amended-on-march-12-2025-_92672.html</x:v>
      </x:c>
    </x:row>
    <x:row r="66" ht="50" customHeight="1">
      <x:c r="A66" s="305" t="str">
        <x:v>CAP-LAW054|Reg. 8|AP01|CAL01</x:v>
      </x:c>
      <x:c r="B66" s="305" t="str">
        <x:v>CAP-LAW054|Reg. 8|AP01</x:v>
      </x:c>
      <x:c r="C66" s="305" t="str">
        <x:v>CAP-LAW054|Reg. 8</x:v>
      </x:c>
      <x:c r="D66" s="305" t="str">
        <x:v>CAP-LAW054</x:v>
      </x:c>
      <x:c r="E66" s="305" t="str">
        <x:v>Reg. 8</x:v>
      </x:c>
      <x:c r="F66" s="305" t="str">
        <x:v>GATE|EQUITY_MAIN or GATE|EQUITY_SME</x:v>
      </x:c>
      <x:c r="G66" s="305" t="str">
        <x:v>Insider trading</x:v>
      </x:c>
      <x:c r="H66" s="305" t="str">
        <x:v>Hybrid continuous/event</x:v>
      </x:c>
      <x:c r="I66" s="305" t="str">
        <x:v>Continuous</x:v>
      </x:c>
      <x:c r="J66" s="305" t="str">
        <x:v>PIT framework applies</x:v>
      </x:c>
      <x:c r="K66" s="305" t="str">
        <x:v>Continuous; review on change. Calculate the entity-specific due date from the documented trigger or period end and the current official provision/exchange operating calendar; retain the calculation, review and acknowledgement.</x:v>
      </x:c>
      <x:c r="L66" s="305" t="str">
        <x:v>Continuous control with scheduled owner review; open an exception immediately on breach, override or data-feed failure.</x:v>
      </x:c>
      <x:c r="M66" s="305" t="str">
        <x:v>Immediate exception alert when the control condition is not met.</x:v>
      </x:c>
      <x:c r="N66" s="305" t="str">
        <x:v>Compliance Officer — Insider Trading / Market Conduct</x:v>
      </x:c>
      <x:c r="O66" s="305" t="str">
        <x:v>Compliance monitoring team</x:v>
      </x:c>
      <x:c r="P66" s="305" t="str">
        <x:v>Company Secretary / Compliance Officer plus approving Board or committee</x:v>
      </x:c>
      <x:c r="Q66" s="305" t="str">
        <x:v>CAP-LAW054 Reg. 8; official source URL inherited from the P-2 atomic record.</x:v>
      </x:c>
      <x:c r="R66" s="305" t="str">
        <x:v>Recurring / monitored</x:v>
      </x:c>
      <x:c r="S66" s="305" t="str">
        <x:v>Evidence must be complete through the legal performance/filing time and include later acknowledgement, correction or closure where applicable.</x:v>
      </x:c>
      <x:c r="T66" s="305" t="str">
        <x:v>Escalate predicted lateness before the legal cut-off; immediately record actual missed deadlines, failed conditions precedent or unclosed exceptions.</x:v>
      </x:c>
      <x:c r="U66" s="305" t="str">
        <x:v>Evidence the gate GATE|EQUITY_MAIN or GATE|EQUITY_SME, security/capacity (Listed or proposed specified securities), trigger (PIT framework applies) and threshold/exemption (Apply Schedule A principles and prompt-disclosure controls.).</x:v>
      </x:c>
      <x:c r="V66" s="305" t="str">
        <x:f>IF(COUNTIF('P3 Audit Procedures'!$A$5:$A$176,B66)=1,"YES","NO")</x:f>
        <x:v>YES</x:v>
      </x:c>
      <x:c r="W66" s="305" t="str">
        <x:f>IF(COUNTIF($A$5:$A$176,A66)&gt;1,"DUPLICATE","")</x:f>
      </x:c>
      <x:c r="X66" s="305" t="str">
        <x:v>RULE MAPPED — ENTITY DATE NOT POPULATED</x:v>
      </x:c>
      <x:c r="Y66" s="305" t="str">
        <x:v>https://www.sebi.gov.in/legal/regulations/mar-2025/securities-and-exchange-board-of-india-prohibition-of-insider-trading-regulations-2015-last-amended-on-march-12-2025-_92672.html</x:v>
      </x:c>
    </x:row>
    <x:row r="67" ht="50" customHeight="1">
      <x:c r="A67" s="305" t="str">
        <x:v>CAP-LAW054|Reg. 9|AP01|CAL01</x:v>
      </x:c>
      <x:c r="B67" s="305" t="str">
        <x:v>CAP-LAW054|Reg. 9|AP01</x:v>
      </x:c>
      <x:c r="C67" s="305" t="str">
        <x:v>CAP-LAW054|Reg. 9</x:v>
      </x:c>
      <x:c r="D67" s="305" t="str">
        <x:v>CAP-LAW054</x:v>
      </x:c>
      <x:c r="E67" s="305" t="str">
        <x:v>Reg. 9</x:v>
      </x:c>
      <x:c r="F67" s="305" t="str">
        <x:v>GATE|EQUITY_MAIN or GATE|EQUITY_SME</x:v>
      </x:c>
      <x:c r="G67" s="305" t="str">
        <x:v>Insider trading</x:v>
      </x:c>
      <x:c r="H67" s="305" t="str">
        <x:v>Continuous monitoring</x:v>
      </x:c>
      <x:c r="I67" s="305" t="str">
        <x:v>Continuous</x:v>
      </x:c>
      <x:c r="J67" s="305" t="str">
        <x:v>PIT framework applies</x:v>
      </x:c>
      <x:c r="K67" s="305" t="str">
        <x:v>Continuous. Calculate the entity-specific due date from the documented trigger or period end and the current official provision/exchange operating calendar; retain the calculation, review and acknowledgement.</x:v>
      </x:c>
      <x:c r="L67" s="305" t="str">
        <x:v>Continuous control with scheduled owner review; open an exception immediately on breach, override or data-feed failure.</x:v>
      </x:c>
      <x:c r="M67" s="305" t="str">
        <x:v>Immediate exception alert when the control condition is not met.</x:v>
      </x:c>
      <x:c r="N67" s="305" t="str">
        <x:v>Compliance Officer — Insider Trading / Market Conduct</x:v>
      </x:c>
      <x:c r="O67" s="305" t="str">
        <x:v>Compliance monitoring team</x:v>
      </x:c>
      <x:c r="P67" s="305" t="str">
        <x:v>Company Secretary / Compliance Officer or delegated independent reviewer</x:v>
      </x:c>
      <x:c r="Q67" s="305" t="str">
        <x:v>CAP-LAW054 Reg. 9; official source URL inherited from the P-2 atomic record.</x:v>
      </x:c>
      <x:c r="R67" s="305" t="str">
        <x:v>Recurring / monitored</x:v>
      </x:c>
      <x:c r="S67" s="305" t="str">
        <x:v>Evidence must be complete through the legal performance/filing time and include later acknowledgement, correction or closure where applicable.</x:v>
      </x:c>
      <x:c r="T67" s="305" t="str">
        <x:v>Escalate predicted lateness before the legal cut-off; immediately record actual missed deadlines, failed conditions precedent or unclosed exceptions.</x:v>
      </x:c>
      <x:c r="U67" s="305" t="str">
        <x:v>Evidence the gate GATE|EQUITY_MAIN or GATE|EQUITY_SME, security/capacity (Listed or proposed specified securities), trigger (PIT framework applies) and threshold/exemption (Identify designated persons using role/access criteria; apply Schedule B.).</x:v>
      </x:c>
      <x:c r="V67" s="305" t="str">
        <x:f>IF(COUNTIF('P3 Audit Procedures'!$A$5:$A$176,B67)=1,"YES","NO")</x:f>
        <x:v>YES</x:v>
      </x:c>
      <x:c r="W67" s="305" t="str">
        <x:f>IF(COUNTIF($A$5:$A$176,A67)&gt;1,"DUPLICATE","")</x:f>
      </x:c>
      <x:c r="X67" s="305" t="str">
        <x:v>RULE MAPPED — ENTITY DATE NOT POPULATED</x:v>
      </x:c>
      <x:c r="Y67" s="305" t="str">
        <x:v>https://www.sebi.gov.in/legal/regulations/mar-2025/securities-and-exchange-board-of-india-prohibition-of-insider-trading-regulations-2015-last-amended-on-march-12-2025-_92672.html</x:v>
      </x:c>
    </x:row>
    <x:row r="68" ht="50" customHeight="1">
      <x:c r="A68" s="305" t="str">
        <x:v>CAP-LAW054|Reg. 9A|AP01|CAL01</x:v>
      </x:c>
      <x:c r="B68" s="305" t="str">
        <x:v>CAP-LAW054|Reg. 9A|AP01</x:v>
      </x:c>
      <x:c r="C68" s="305" t="str">
        <x:v>CAP-LAW054|Reg. 9A</x:v>
      </x:c>
      <x:c r="D68" s="305" t="str">
        <x:v>CAP-LAW054</x:v>
      </x:c>
      <x:c r="E68" s="305" t="str">
        <x:v>Reg. 9A</x:v>
      </x:c>
      <x:c r="F68" s="305" t="str">
        <x:v>GATE|EQUITY_MAIN or GATE|EQUITY_SME</x:v>
      </x:c>
      <x:c r="G68" s="305" t="str">
        <x:v>Insider trading</x:v>
      </x:c>
      <x:c r="H68" s="305" t="str">
        <x:v>Hybrid continuous/event</x:v>
      </x:c>
      <x:c r="I68" s="305" t="str">
        <x:v>Continuous</x:v>
      </x:c>
      <x:c r="J68" s="305" t="str">
        <x:v>PIT framework applies / leak suspected</x:v>
      </x:c>
      <x:c r="K68" s="305" t="str">
        <x:v>Continuous; event-based investigation. Calculate the entity-specific due date from the documented trigger or period end and the current official provision/exchange operating calendar; retain the calculation, review and acknowledgement.</x:v>
      </x:c>
      <x:c r="L68" s="305" t="str">
        <x:v>Continuous control with scheduled owner review; open an exception immediately on breach, override or data-feed failure.</x:v>
      </x:c>
      <x:c r="M68" s="305" t="str">
        <x:v>Immediate exception alert when the control condition is not met.</x:v>
      </x:c>
      <x:c r="N68" s="305" t="str">
        <x:v>Compliance Officer — Insider Trading / Market Conduct</x:v>
      </x:c>
      <x:c r="O68" s="305" t="str">
        <x:v>Compliance monitoring team</x:v>
      </x:c>
      <x:c r="P68" s="305" t="str">
        <x:v>Company Secretary / Compliance Officer plus approving Board or committee</x:v>
      </x:c>
      <x:c r="Q68" s="305" t="str">
        <x:v>CAP-LAW054 Reg. 9A; official source URL inherited from the P-2 atomic record.</x:v>
      </x:c>
      <x:c r="R68" s="305" t="str">
        <x:v>Recurring / monitored</x:v>
      </x:c>
      <x:c r="S68" s="305" t="str">
        <x:v>Evidence must be complete through the legal performance/filing time and include later acknowledgement, correction or closure where applicable.</x:v>
      </x:c>
      <x:c r="T68" s="305" t="str">
        <x:v>Escalate predicted lateness before the legal cut-off; immediately record actual missed deadlines, failed conditions precedent or unclosed exceptions.</x:v>
      </x:c>
      <x:c r="U68" s="305" t="str">
        <x:v>Evidence the gate GATE|EQUITY_MAIN or GATE|EQUITY_SME, security/capacity (Listed securities), trigger (PIT framework applies / leak suspected) and threshold/exemption (Apply inquiry and reporting provisions.).</x:v>
      </x:c>
      <x:c r="V68" s="305" t="str">
        <x:f>IF(COUNTIF('P3 Audit Procedures'!$A$5:$A$176,B68)=1,"YES","NO")</x:f>
        <x:v>YES</x:v>
      </x:c>
      <x:c r="W68" s="305" t="str">
        <x:f>IF(COUNTIF($A$5:$A$176,A68)&gt;1,"DUPLICATE","")</x:f>
      </x:c>
      <x:c r="X68" s="305" t="str">
        <x:v>RULE MAPPED — ENTITY DATE NOT POPULATED</x:v>
      </x:c>
      <x:c r="Y68" s="305" t="str">
        <x:v>https://www.sebi.gov.in/legal/regulations/mar-2025/securities-and-exchange-board-of-india-prohibition-of-insider-trading-regulations-2015-last-amended-on-march-12-2025-_92672.html</x:v>
      </x:c>
    </x:row>
    <x:row r="69" ht="50" customHeight="1">
      <x:c r="A69" s="305" t="str">
        <x:v>P1-GAP001|PIT surveillance chapters|AP01|CAL01</x:v>
      </x:c>
      <x:c r="B69" s="305" t="str">
        <x:v>P1-GAP001|PIT surveillance chapters|AP01</x:v>
      </x:c>
      <x:c r="C69" s="305" t="str">
        <x:v>P1-GAP001|PIT surveillance chapters</x:v>
      </x:c>
      <x:c r="D69" s="305" t="str">
        <x:v>P1-GAP001</x:v>
      </x:c>
      <x:c r="E69" s="305" t="str">
        <x:v>PIT surveillance chapters</x:v>
      </x:c>
      <x:c r="F69" s="305" t="str">
        <x:v>GATE|EQUITY_MAIN or GATE|EQUITY_SME</x:v>
      </x:c>
      <x:c r="G69" s="305" t="str">
        <x:v>Insider surveillance</x:v>
      </x:c>
      <x:c r="H69" s="305" t="str">
        <x:v>Hybrid continuous/event</x:v>
      </x:c>
      <x:c r="I69" s="305" t="str">
        <x:v>Continuous</x:v>
      </x:c>
      <x:c r="J69" s="305" t="str">
        <x:v>Entity/security is within current system scope</x:v>
      </x:c>
      <x:c r="K69" s="305" t="str">
        <x:v>Continuous / event-based. Calculate the entity-specific due date from the documented trigger or period end and the current official provision/exchange operating calendar; retain the calculation, review and acknowledgement.</x:v>
      </x:c>
      <x:c r="L69" s="305" t="str">
        <x:v>Continuous control with scheduled owner review; open an exception immediately on breach, override or data-feed failure.</x:v>
      </x:c>
      <x:c r="M69" s="305" t="str">
        <x:v>Immediate exception alert when the control condition is not met.</x:v>
      </x:c>
      <x:c r="N69" s="305" t="str">
        <x:v>Compliance Officer — Insider Trading / Market Conduct</x:v>
      </x:c>
      <x:c r="O69" s="305" t="str">
        <x:v>Compliance monitoring team</x:v>
      </x:c>
      <x:c r="P69" s="305" t="str">
        <x:v>Company Secretary / Compliance Officer or delegated independent reviewer</x:v>
      </x:c>
      <x:c r="Q69" s="305" t="str">
        <x:v>P1-GAP001 PIT surveillance chapters; official source URL inherited from the P-2 atomic record.</x:v>
      </x:c>
      <x:c r="R69" s="305" t="str">
        <x:v>Recurring / monitored</x:v>
      </x:c>
      <x:c r="S69" s="305" t="str">
        <x:v>Evidence must be complete through the legal performance/filing time and include later acknowledgement, correction or closure where applicable.</x:v>
      </x:c>
      <x:c r="T69" s="305" t="str">
        <x:v>Escalate predicted lateness before the legal cut-off; immediately record actual missed deadlines, failed conditions precedent or unclosed exceptions.</x:v>
      </x:c>
      <x:c r="U69" s="305" t="str">
        <x:v>Evidence the gate GATE|EQUITY_MAIN or GATE|EQUITY_SME, security/capacity (Listed securities), trigger (Entity/security is within current system scope) and threshold/exemption (Apply current PAN/ISIN, designated-person and system instructions.).</x:v>
      </x:c>
      <x:c r="V69" s="305" t="str">
        <x:f>IF(COUNTIF('P3 Audit Procedures'!$A$5:$A$176,B69)=1,"YES","NO")</x:f>
        <x:v>YES</x:v>
      </x:c>
      <x:c r="W69" s="305" t="str">
        <x:f>IF(COUNTIF($A$5:$A$176,A69)&gt;1,"DUPLICATE","")</x:f>
      </x:c>
      <x:c r="X69" s="305" t="str">
        <x:v>RULE MAPPED — ENTITY DATE NOT POPULATED</x:v>
      </x:c>
      <x:c r="Y69" s="305" t="str">
        <x:v>https://www.sebi.gov.in/legal/master-circulars/may-2026/master-circular-on-surveillance-of-securities-market_101473.html</x:v>
      </x:c>
    </x:row>
    <x:row r="70" ht="50" customHeight="1">
      <x:c r="A70" s="305" t="str">
        <x:v>CAP-LAW067|Reg. 3|AP01|CAL01</x:v>
      </x:c>
      <x:c r="B70" s="305" t="str">
        <x:v>CAP-LAW067|Reg. 3|AP01</x:v>
      </x:c>
      <x:c r="C70" s="305" t="str">
        <x:v>CAP-LAW067|Reg. 3</x:v>
      </x:c>
      <x:c r="D70" s="305" t="str">
        <x:v>CAP-LAW067</x:v>
      </x:c>
      <x:c r="E70" s="305" t="str">
        <x:v>Reg. 3</x:v>
      </x:c>
      <x:c r="F70" s="305" t="str">
        <x:v>GATE|EQUITY_MAIN or GATE|DEBT</x:v>
      </x:c>
      <x:c r="G70" s="305" t="str">
        <x:v>Market conduct</x:v>
      </x:c>
      <x:c r="H70" s="305" t="str">
        <x:v>Continuous monitoring</x:v>
      </x:c>
      <x:c r="I70" s="305" t="str">
        <x:v>Continuous</x:v>
      </x:c>
      <x:c r="J70" s="305" t="str">
        <x:v>Market-facing transaction or communication</x:v>
      </x:c>
      <x:c r="K70" s="305" t="str">
        <x:v>Continuous. Calculate the entity-specific due date from the documented trigger or period end and the current official provision/exchange operating calendar; retain the calculation, review and acknowledgement.</x:v>
      </x:c>
      <x:c r="L70" s="305" t="str">
        <x:v>Continuous control with scheduled owner review; open an exception immediately on breach, override or data-feed failure.</x:v>
      </x:c>
      <x:c r="M70" s="305" t="str">
        <x:v>Immediate exception alert when the control condition is not met.</x:v>
      </x:c>
      <x:c r="N70" s="305" t="str">
        <x:v>Compliance Officer — Insider Trading / Market Conduct</x:v>
      </x:c>
      <x:c r="O70" s="305" t="str">
        <x:v>Compliance monitoring team</x:v>
      </x:c>
      <x:c r="P70" s="305" t="str">
        <x:v>Company Secretary / Compliance Officer or delegated independent reviewer</x:v>
      </x:c>
      <x:c r="Q70" s="305" t="str">
        <x:v>CAP-LAW067 Reg. 3; official source URL inherited from the P-2 atomic record.</x:v>
      </x:c>
      <x:c r="R70" s="305" t="str">
        <x:v>Recurring / monitored</x:v>
      </x:c>
      <x:c r="S70" s="305" t="str">
        <x:v>Evidence must be complete through the legal performance/filing time and include later acknowledgement, correction or closure where applicable.</x:v>
      </x:c>
      <x:c r="T70" s="305" t="str">
        <x:v>Escalate predicted lateness before the legal cut-off; immediately record actual missed deadlines, failed conditions precedent or unclosed exceptions.</x:v>
      </x:c>
      <x:c r="U70" s="305" t="str">
        <x:v>Evidence the gate GATE|EQUITY_MAIN or GATE|DEBT, security/capacity (Any securities), trigger (Market-facing transaction or communication) and threshold/exemption (Prohibition applies based on conduct and facts.).</x:v>
      </x:c>
      <x:c r="V70" s="305" t="str">
        <x:f>IF(COUNTIF('P3 Audit Procedures'!$A$5:$A$176,B70)=1,"YES","NO")</x:f>
        <x:v>YES</x:v>
      </x:c>
      <x:c r="W70" s="305" t="str">
        <x:f>IF(COUNTIF($A$5:$A$176,A70)&gt;1,"DUPLICATE","")</x:f>
      </x:c>
      <x:c r="X70" s="305" t="str">
        <x:v>RULE MAPPED — ENTITY DATE NOT POPULATED</x:v>
      </x:c>
      <x:c r="Y70" s="305" t="str">
        <x:v>https://www.sebi.gov.in/legal/regulations/dec-2025/securities-and-exchange-board-of-india-prohibition-of-fraudulent-and-unfair-trade-practices-relating-to-securities-market-regulations-2003-last-amended-on-december-05-2025-_98694.html</x:v>
      </x:c>
    </x:row>
    <x:row r="71" ht="50" customHeight="1">
      <x:c r="A71" s="305" t="str">
        <x:v>CAP-LAW067|Reg. 4|AP01|CAL01</x:v>
      </x:c>
      <x:c r="B71" s="305" t="str">
        <x:v>CAP-LAW067|Reg. 4|AP01</x:v>
      </x:c>
      <x:c r="C71" s="305" t="str">
        <x:v>CAP-LAW067|Reg. 4</x:v>
      </x:c>
      <x:c r="D71" s="305" t="str">
        <x:v>CAP-LAW067</x:v>
      </x:c>
      <x:c r="E71" s="305" t="str">
        <x:v>Reg. 4</x:v>
      </x:c>
      <x:c r="F71" s="305" t="str">
        <x:v>GATE|EQUITY_MAIN or GATE|DEBT</x:v>
      </x:c>
      <x:c r="G71" s="305" t="str">
        <x:v>Market conduct</x:v>
      </x:c>
      <x:c r="H71" s="305" t="str">
        <x:v>Continuous monitoring</x:v>
      </x:c>
      <x:c r="I71" s="305" t="str">
        <x:v>Continuous</x:v>
      </x:c>
      <x:c r="J71" s="305" t="str">
        <x:v>Trading, order, disclosure or securities-market conduct</x:v>
      </x:c>
      <x:c r="K71" s="305" t="str">
        <x:v>Continuous. Calculate the entity-specific due date from the documented trigger or period end and the current official provision/exchange operating calendar; retain the calculation, review and acknowledgement.</x:v>
      </x:c>
      <x:c r="L71" s="305" t="str">
        <x:v>Continuous control with scheduled owner review; open an exception immediately on breach, override or data-feed failure.</x:v>
      </x:c>
      <x:c r="M71" s="305" t="str">
        <x:v>Immediate exception alert when the control condition is not met.</x:v>
      </x:c>
      <x:c r="N71" s="305" t="str">
        <x:v>Compliance Officer — Insider Trading / Market Conduct</x:v>
      </x:c>
      <x:c r="O71" s="305" t="str">
        <x:v>Compliance monitoring team</x:v>
      </x:c>
      <x:c r="P71" s="305" t="str">
        <x:v>Company Secretary / Compliance Officer or delegated independent reviewer</x:v>
      </x:c>
      <x:c r="Q71" s="305" t="str">
        <x:v>CAP-LAW067 Reg. 4; official source URL inherited from the P-2 atomic record.</x:v>
      </x:c>
      <x:c r="R71" s="305" t="str">
        <x:v>Recurring / monitored</x:v>
      </x:c>
      <x:c r="S71" s="305" t="str">
        <x:v>Evidence must be complete through the legal performance/filing time and include later acknowledgement, correction or closure where applicable.</x:v>
      </x:c>
      <x:c r="T71" s="305" t="str">
        <x:v>Escalate predicted lateness before the legal cut-off; immediately record actual missed deadlines, failed conditions precedent or unclosed exceptions.</x:v>
      </x:c>
      <x:c r="U71" s="305" t="str">
        <x:v>Evidence the gate GATE|EQUITY_MAIN or GATE|DEBT, security/capacity (Any securities), trigger (Trading, order, disclosure or securities-market conduct) and threshold/exemption (Apply current illustrative practices and deeming provisions.).</x:v>
      </x:c>
      <x:c r="V71" s="305" t="str">
        <x:f>IF(COUNTIF('P3 Audit Procedures'!$A$5:$A$176,B71)=1,"YES","NO")</x:f>
        <x:v>YES</x:v>
      </x:c>
      <x:c r="W71" s="305" t="str">
        <x:f>IF(COUNTIF($A$5:$A$176,A71)&gt;1,"DUPLICATE","")</x:f>
      </x:c>
      <x:c r="X71" s="305" t="str">
        <x:v>RULE MAPPED — ENTITY DATE NOT POPULATED</x:v>
      </x:c>
      <x:c r="Y71" s="305" t="str">
        <x:v>https://www.sebi.gov.in/legal/regulations/dec-2025/securities-and-exchange-board-of-india-prohibition-of-fraudulent-and-unfair-trade-practices-relating-to-securities-market-regulations-2003-last-amended-on-december-05-2025-_98694.html</x:v>
      </x:c>
    </x:row>
    <x:row r="72" ht="50" customHeight="1">
      <x:c r="A72" s="305" t="str">
        <x:v>CAP-LAW060|Reg. 26(2)|AP01|CAL01</x:v>
      </x:c>
      <x:c r="B72" s="305" t="str">
        <x:v>CAP-LAW060|Reg. 26(2)|AP01</x:v>
      </x:c>
      <x:c r="C72" s="305" t="str">
        <x:v>CAP-LAW060|Reg. 26(2)</x:v>
      </x:c>
      <x:c r="D72" s="305" t="str">
        <x:v>CAP-LAW060</x:v>
      </x:c>
      <x:c r="E72" s="305" t="str">
        <x:v>Reg. 26(2)</x:v>
      </x:c>
      <x:c r="F72" s="305" t="str">
        <x:v>GATE|TAKEOVER</x:v>
      </x:c>
      <x:c r="G72" s="305" t="str">
        <x:v>Takeover response</x:v>
      </x:c>
      <x:c r="H72" s="305" t="str">
        <x:v>Transaction timetable</x:v>
      </x:c>
      <x:c r="I72" s="305" t="str">
        <x:v>Per transaction / event timetable</x:v>
      </x:c>
      <x:c r="J72" s="305" t="str">
        <x:v>Public announcement of open offer until offer completion</x:v>
      </x:c>
      <x:c r="K72" s="305" t="str">
        <x:v>During offer period. Calculate the entity-specific due date from the documented trigger or period end and the current official provision/exchange operating calendar; retain the calculation, review and acknowledgement.</x:v>
      </x:c>
      <x:c r="L72" s="305" t="str">
        <x:v>Create the task when the documented trigger is approved, received or occurs; apply the legal lead time before the external deadline.</x:v>
      </x:c>
      <x:c r="M72" s="305" t="str">
        <x:v>Final alert one business day before the internally calculated deadline; use an earlier alert where the legal period is one day or less.</x:v>
      </x:c>
      <x:c r="N72" s="305" t="str">
        <x:v>Company Secretary / Transaction Legal Lead</x:v>
      </x:c>
      <x:c r="O72" s="305" t="str">
        <x:v>Secretarial, legal, finance and appointed transaction advisers</x:v>
      </x:c>
      <x:c r="P72" s="305" t="str">
        <x:v>Company Secretary / Compliance Officer plus approving Board or committee</x:v>
      </x:c>
      <x:c r="Q72" s="305" t="str">
        <x:v>CAP-LAW060 Reg. 26(2); official source URL inherited from the P-2 atomic record.</x:v>
      </x:c>
      <x:c r="R72" s="305" t="str">
        <x:v>Event-driven</x:v>
      </x:c>
      <x:c r="S72" s="305" t="str">
        <x:v>Evidence must be complete through the legal performance/filing time and include later acknowledgement, correction or closure where applicable.</x:v>
      </x:c>
      <x:c r="T72" s="305" t="str">
        <x:v>Escalate predicted lateness before the legal cut-off; immediately record actual missed deadlines, failed conditions precedent or unclosed exceptions.</x:v>
      </x:c>
      <x:c r="U72" s="305" t="str">
        <x:v>Evidence the gate GATE|TAKEOVER, security/capacity (Target company equity shares), trigger (Public announcement of open offer until offer completion) and threshold/exemption (Apply the specified actions, postal-ballot special-resolution route and statutory exceptions.).</x:v>
      </x:c>
      <x:c r="V72" s="305" t="str">
        <x:f>IF(COUNTIF('P3 Audit Procedures'!$A$5:$A$176,B72)=1,"YES","NO")</x:f>
        <x:v>YES</x:v>
      </x:c>
      <x:c r="W72" s="305" t="str">
        <x:f>IF(COUNTIF($A$5:$A$176,A72)&gt;1,"DUPLICATE","")</x:f>
      </x:c>
      <x:c r="X72" s="305" t="str">
        <x:v>RULE MAPPED — ENTITY DATE NOT POPULATED</x:v>
      </x:c>
      <x:c r="Y72" s="305" t="str">
        <x:v>https://www.sebi.gov.in/legal/regulations/dec-2025/securities-and-exchange-board-of-india-substantial-acquisition-of-shares-and-takeovers-regulations-2011-last-amended-on-december-5-2025-_98643.html</x:v>
      </x:c>
    </x:row>
    <x:row r="73" ht="50" customHeight="1">
      <x:c r="A73" s="305" t="str">
        <x:v>CAP-LAW060|Reg. 26(4)|AP01|CAL01</x:v>
      </x:c>
      <x:c r="B73" s="305" t="str">
        <x:v>CAP-LAW060|Reg. 26(4)|AP01</x:v>
      </x:c>
      <x:c r="C73" s="305" t="str">
        <x:v>CAP-LAW060|Reg. 26(4)</x:v>
      </x:c>
      <x:c r="D73" s="305" t="str">
        <x:v>CAP-LAW060</x:v>
      </x:c>
      <x:c r="E73" s="305" t="str">
        <x:v>Reg. 26(4)</x:v>
      </x:c>
      <x:c r="F73" s="305" t="str">
        <x:v>GATE|TAKEOVER</x:v>
      </x:c>
      <x:c r="G73" s="305" t="str">
        <x:v>Takeover response</x:v>
      </x:c>
      <x:c r="H73" s="305" t="str">
        <x:v>Transaction timetable</x:v>
      </x:c>
      <x:c r="I73" s="305" t="str">
        <x:v>Per transaction / event timetable</x:v>
      </x:c>
      <x:c r="J73" s="305" t="str">
        <x:v>Open-offer tendering period scheduled</x:v>
      </x:c>
      <x:c r="K73" s="305" t="str">
        <x:v>During offer timetable. Calculate the entity-specific due date from the documented trigger or period end and the current official provision/exchange operating calendar; retain the calculation, review and acknowledgement.</x:v>
      </x:c>
      <x:c r="L73" s="305" t="str">
        <x:v>Create the task when the documented trigger is approved, received or occurs; apply the legal lead time before the external deadline.</x:v>
      </x:c>
      <x:c r="M73" s="305" t="str">
        <x:v>Final alert one business day before the internally calculated deadline; use an earlier alert where the legal period is one day or less.</x:v>
      </x:c>
      <x:c r="N73" s="305" t="str">
        <x:v>Company Secretary / Transaction Legal Lead</x:v>
      </x:c>
      <x:c r="O73" s="305" t="str">
        <x:v>Secretarial, legal, finance and appointed transaction advisers</x:v>
      </x:c>
      <x:c r="P73" s="305" t="str">
        <x:v>Company Secretary / Compliance Officer plus approving Board or committee</x:v>
      </x:c>
      <x:c r="Q73" s="305" t="str">
        <x:v>CAP-LAW060 Reg. 26(4); official source URL inherited from the P-2 atomic record.</x:v>
      </x:c>
      <x:c r="R73" s="305" t="str">
        <x:v>Event-driven</x:v>
      </x:c>
      <x:c r="S73" s="305" t="str">
        <x:v>Evidence must be complete through the legal performance/filing time and include later acknowledgement, correction or closure where applicable.</x:v>
      </x:c>
      <x:c r="T73" s="305" t="str">
        <x:v>Escalate predicted lateness before the legal cut-off; immediately record actual missed deadlines, failed conditions precedent or unclosed exceptions.</x:v>
      </x:c>
      <x:c r="U73" s="305" t="str">
        <x:v>Evidence the gate GATE|TAKEOVER, security/capacity (Target company equity shares), trigger (Open-offer tendering period scheduled) and threshold/exemption (Apply the exact buffer period in current regulation.).</x:v>
      </x:c>
      <x:c r="V73" s="305" t="str">
        <x:f>IF(COUNTIF('P3 Audit Procedures'!$A$5:$A$176,B73)=1,"YES","NO")</x:f>
        <x:v>YES</x:v>
      </x:c>
      <x:c r="W73" s="305" t="str">
        <x:f>IF(COUNTIF($A$5:$A$176,A73)&gt;1,"DUPLICATE","")</x:f>
      </x:c>
      <x:c r="X73" s="305" t="str">
        <x:v>RULE MAPPED — ENTITY DATE NOT POPULATED</x:v>
      </x:c>
      <x:c r="Y73" s="305" t="str">
        <x:v>https://www.sebi.gov.in/legal/regulations/dec-2025/securities-and-exchange-board-of-india-substantial-acquisition-of-shares-and-takeovers-regulations-2011-last-amended-on-december-5-2025-_98643.html</x:v>
      </x:c>
    </x:row>
    <x:row r="74" ht="50" customHeight="1">
      <x:c r="A74" s="305" t="str">
        <x:v>CAP-LAW060|Reg. 26(6)|AP01|CAL01</x:v>
      </x:c>
      <x:c r="B74" s="305" t="str">
        <x:v>CAP-LAW060|Reg. 26(6)|AP01</x:v>
      </x:c>
      <x:c r="C74" s="305" t="str">
        <x:v>CAP-LAW060|Reg. 26(6)</x:v>
      </x:c>
      <x:c r="D74" s="305" t="str">
        <x:v>CAP-LAW060</x:v>
      </x:c>
      <x:c r="E74" s="305" t="str">
        <x:v>Reg. 26(6)</x:v>
      </x:c>
      <x:c r="F74" s="305" t="str">
        <x:v>GATE|TAKEOVER</x:v>
      </x:c>
      <x:c r="G74" s="305" t="str">
        <x:v>Takeover response</x:v>
      </x:c>
      <x:c r="H74" s="305" t="str">
        <x:v>Event-driven</x:v>
      </x:c>
      <x:c r="I74" s="305" t="str">
        <x:v>Per triggering event</x:v>
      </x:c>
      <x:c r="J74" s="305" t="str">
        <x:v>Acquirer request / identified persons date</x:v>
      </x:c>
      <x:c r="K74" s="305" t="str">
        <x:v>Within two working days of request/identified date as applicable. Calculate the entity-specific due date from the documented trigger or period end and the current official provision/exchange operating calendar; retain the calculation, review and acknowledgement.</x:v>
      </x:c>
      <x:c r="L74" s="305" t="str">
        <x:v>Create the task when the documented trigger is approved, received or occurs; apply the legal lead time before the external deadline.</x:v>
      </x:c>
      <x:c r="M74" s="305" t="str">
        <x:v>Immediate escalation at trigger; no generic grace period.</x:v>
      </x:c>
      <x:c r="N74" s="305" t="str">
        <x:v>Company Secretary / Transaction Legal Lead</x:v>
      </x:c>
      <x:c r="O74" s="305" t="str">
        <x:v>Secretarial, legal, finance and appointed transaction advisers</x:v>
      </x:c>
      <x:c r="P74" s="305" t="str">
        <x:v>Company Secretary / Compliance Officer plus approving Board or committee</x:v>
      </x:c>
      <x:c r="Q74" s="305" t="str">
        <x:v>CAP-LAW060 Reg. 26(6); official source URL inherited from the P-2 atomic record.</x:v>
      </x:c>
      <x:c r="R74" s="305" t="str">
        <x:v>Event-driven</x:v>
      </x:c>
      <x:c r="S74" s="305" t="str">
        <x:v>Evidence must be complete through the legal performance/filing time and include later acknowledgement, correction or closure where applicable.</x:v>
      </x:c>
      <x:c r="T74" s="305" t="str">
        <x:v>Escalate predicted lateness before the legal cut-off; immediately record actual missed deadlines, failed conditions precedent or unclosed exceptions.</x:v>
      </x:c>
      <x:c r="U74" s="305" t="str">
        <x:v>Evidence the gate GATE|TAKEOVER, security/capacity (Target company equity shares), trigger (Acquirer request / identified persons date) and threshold/exemption (Data scope as prescribed.).</x:v>
      </x:c>
      <x:c r="V74" s="305" t="str">
        <x:f>IF(COUNTIF('P3 Audit Procedures'!$A$5:$A$176,B74)=1,"YES","NO")</x:f>
        <x:v>YES</x:v>
      </x:c>
      <x:c r="W74" s="305" t="str">
        <x:f>IF(COUNTIF($A$5:$A$176,A74)&gt;1,"DUPLICATE","")</x:f>
      </x:c>
      <x:c r="X74" s="305" t="str">
        <x:v>RULE MAPPED — ENTITY DATE NOT POPULATED</x:v>
      </x:c>
      <x:c r="Y74" s="305" t="str">
        <x:v>https://www.sebi.gov.in/legal/regulations/dec-2025/securities-and-exchange-board-of-india-substantial-acquisition-of-shares-and-takeovers-regulations-2011-last-amended-on-december-5-2025-_98643.html</x:v>
      </x:c>
    </x:row>
    <x:row r="75" ht="50" customHeight="1">
      <x:c r="A75" s="305" t="str">
        <x:v>CAP-LAW060|Reg. 26(6A)|AP01|CAL01</x:v>
      </x:c>
      <x:c r="B75" s="305" t="str">
        <x:v>CAP-LAW060|Reg. 26(6A)|AP01</x:v>
      </x:c>
      <x:c r="C75" s="305" t="str">
        <x:v>CAP-LAW060|Reg. 26(6A)</x:v>
      </x:c>
      <x:c r="D75" s="305" t="str">
        <x:v>CAP-LAW060</x:v>
      </x:c>
      <x:c r="E75" s="305" t="str">
        <x:v>Reg. 26(6A)</x:v>
      </x:c>
      <x:c r="F75" s="305" t="str">
        <x:v>GATE|TAKEOVER</x:v>
      </x:c>
      <x:c r="G75" s="305" t="str">
        <x:v>Takeover response</x:v>
      </x:c>
      <x:c r="H75" s="305" t="str">
        <x:v>Event-driven</x:v>
      </x:c>
      <x:c r="I75" s="305" t="str">
        <x:v>Per transaction / event timetable</x:v>
      </x:c>
      <x:c r="J75" s="305" t="str">
        <x:v>Detailed public statement / open offer</x:v>
      </x:c>
      <x:c r="K75" s="305" t="str">
        <x:v>Promptly for the offer. Calculate the entity-specific due date from the documented trigger or period end and the current official provision/exchange operating calendar; retain the calculation, review and acknowledgement.</x:v>
      </x:c>
      <x:c r="L75" s="305" t="str">
        <x:v>Create the task when the documented trigger is approved, received or occurs; apply the legal lead time before the external deadline.</x:v>
      </x:c>
      <x:c r="M75" s="305" t="str">
        <x:v>Immediate escalation at trigger; no generic grace period.</x:v>
      </x:c>
      <x:c r="N75" s="305" t="str">
        <x:v>Company Secretary / Transaction Legal Lead</x:v>
      </x:c>
      <x:c r="O75" s="305" t="str">
        <x:v>Secretarial, legal, finance and appointed transaction advisers</x:v>
      </x:c>
      <x:c r="P75" s="305" t="str">
        <x:v>Company Secretary / Compliance Officer plus approving Board or committee</x:v>
      </x:c>
      <x:c r="Q75" s="305" t="str">
        <x:v>CAP-LAW060 Reg. 26(6A); official source URL inherited from the P-2 atomic record.</x:v>
      </x:c>
      <x:c r="R75" s="305" t="str">
        <x:v>Event-driven</x:v>
      </x:c>
      <x:c r="S75" s="305" t="str">
        <x:v>Evidence must be complete through the legal performance/filing time and include later acknowledgement, correction or closure where applicable.</x:v>
      </x:c>
      <x:c r="T75" s="305" t="str">
        <x:v>Escalate predicted lateness before the legal cut-off; immediately record actual missed deadlines, failed conditions precedent or unclosed exceptions.</x:v>
      </x:c>
      <x:c r="U75" s="305" t="str">
        <x:v>Evidence the gate GATE|TAKEOVER, security/capacity (Target company equity shares), trigger (Detailed public statement / open offer) and threshold/exemption (Composition and conflict requirements as prescribed.).</x:v>
      </x:c>
      <x:c r="V75" s="305" t="str">
        <x:f>IF(COUNTIF('P3 Audit Procedures'!$A$5:$A$176,B75)=1,"YES","NO")</x:f>
        <x:v>YES</x:v>
      </x:c>
      <x:c r="W75" s="305" t="str">
        <x:f>IF(COUNTIF($A$5:$A$176,A75)&gt;1,"DUPLICATE","")</x:f>
      </x:c>
      <x:c r="X75" s="305" t="str">
        <x:v>RULE MAPPED — ENTITY DATE NOT POPULATED</x:v>
      </x:c>
      <x:c r="Y75" s="305" t="str">
        <x:v>https://www.sebi.gov.in/legal/regulations/dec-2025/securities-and-exchange-board-of-india-substantial-acquisition-of-shares-and-takeovers-regulations-2011-last-amended-on-december-5-2025-_98643.html</x:v>
      </x:c>
    </x:row>
    <x:row r="76" ht="50" customHeight="1">
      <x:c r="A76" s="305" t="str">
        <x:v>CAP-LAW060|Reg. 26(7)|AP01|CAL01</x:v>
      </x:c>
      <x:c r="B76" s="305" t="str">
        <x:v>CAP-LAW060|Reg. 26(7)|AP01</x:v>
      </x:c>
      <x:c r="C76" s="305" t="str">
        <x:v>CAP-LAW060|Reg. 26(7)</x:v>
      </x:c>
      <x:c r="D76" s="305" t="str">
        <x:v>CAP-LAW060</x:v>
      </x:c>
      <x:c r="E76" s="305" t="str">
        <x:v>Reg. 26(7)</x:v>
      </x:c>
      <x:c r="F76" s="305" t="str">
        <x:v>GATE|TAKEOVER</x:v>
      </x:c>
      <x:c r="G76" s="305" t="str">
        <x:v>Takeover response</x:v>
      </x:c>
      <x:c r="H76" s="305" t="str">
        <x:v>Event-driven</x:v>
      </x:c>
      <x:c r="I76" s="305" t="str">
        <x:v>Per triggering event</x:v>
      </x:c>
      <x:c r="J76" s="305" t="str">
        <x:v>Open offer underway</x:v>
      </x:c>
      <x:c r="K76" s="305" t="str">
        <x:v>At least two working days before tendering period begins. Calculate the entity-specific due date from the documented trigger or period end and the current official provision/exchange operating calendar; retain the calculation, review and acknowledgement.</x:v>
      </x:c>
      <x:c r="L76" s="305" t="str">
        <x:v>Create the task when the documented trigger is approved, received or occurs; apply the legal lead time before the external deadline.</x:v>
      </x:c>
      <x:c r="M76" s="305" t="str">
        <x:v>Immediate escalation at trigger; no generic grace period.</x:v>
      </x:c>
      <x:c r="N76" s="305" t="str">
        <x:v>Company Secretary / Transaction Legal Lead</x:v>
      </x:c>
      <x:c r="O76" s="305" t="str">
        <x:v>Secretarial, legal, finance and appointed transaction advisers</x:v>
      </x:c>
      <x:c r="P76" s="305" t="str">
        <x:v>Company Secretary / Compliance Officer plus approving Board or committee</x:v>
      </x:c>
      <x:c r="Q76" s="305" t="str">
        <x:v>CAP-LAW060 Reg. 26(7); official source URL inherited from the P-2 atomic record.</x:v>
      </x:c>
      <x:c r="R76" s="305" t="str">
        <x:v>Event-driven</x:v>
      </x:c>
      <x:c r="S76" s="305" t="str">
        <x:v>Evidence must be complete through the legal performance/filing time and include later acknowledgement, correction or closure where applicable.</x:v>
      </x:c>
      <x:c r="T76" s="305" t="str">
        <x:v>Escalate predicted lateness before the legal cut-off; immediately record actual missed deadlines, failed conditions precedent or unclosed exceptions.</x:v>
      </x:c>
      <x:c r="U76" s="305" t="str">
        <x:v>Evidence the gate GATE|TAKEOVER, security/capacity (Target company equity shares), trigger (Open offer underway) and threshold/exemption (Use prescribed format and publication route.).</x:v>
      </x:c>
      <x:c r="V76" s="305" t="str">
        <x:f>IF(COUNTIF('P3 Audit Procedures'!$A$5:$A$176,B76)=1,"YES","NO")</x:f>
        <x:v>YES</x:v>
      </x:c>
      <x:c r="W76" s="305" t="str">
        <x:f>IF(COUNTIF($A$5:$A$176,A76)&gt;1,"DUPLICATE","")</x:f>
      </x:c>
      <x:c r="X76" s="305" t="str">
        <x:v>RULE MAPPED — ENTITY DATE NOT POPULATED</x:v>
      </x:c>
      <x:c r="Y76" s="305" t="str">
        <x:v>https://www.sebi.gov.in/legal/regulations/dec-2025/securities-and-exchange-board-of-india-substantial-acquisition-of-shares-and-takeovers-regulations-2011-last-amended-on-december-5-2025-_98643.html</x:v>
      </x:c>
    </x:row>
    <x:row r="77" ht="50" customHeight="1">
      <x:c r="A77" s="305" t="str">
        <x:v>CAP-LAW060|Reg. 26(8)|AP01|CAL01</x:v>
      </x:c>
      <x:c r="B77" s="305" t="str">
        <x:v>CAP-LAW060|Reg. 26(8)|AP01</x:v>
      </x:c>
      <x:c r="C77" s="305" t="str">
        <x:v>CAP-LAW060|Reg. 26(8)</x:v>
      </x:c>
      <x:c r="D77" s="305" t="str">
        <x:v>CAP-LAW060</x:v>
      </x:c>
      <x:c r="E77" s="305" t="str">
        <x:v>Reg. 26(8)</x:v>
      </x:c>
      <x:c r="F77" s="305" t="str">
        <x:v>GATE|TAKEOVER</x:v>
      </x:c>
      <x:c r="G77" s="305" t="str">
        <x:v>Takeover response</x:v>
      </x:c>
      <x:c r="H77" s="305" t="str">
        <x:v>Event-driven</x:v>
      </x:c>
      <x:c r="I77" s="305" t="str">
        <x:v>Per transaction / event timetable</x:v>
      </x:c>
      <x:c r="J77" s="305" t="str">
        <x:v>Tendering/verification stage</x:v>
      </x:c>
      <x:c r="K77" s="305" t="str">
        <x:v>During offer processing. Calculate the entity-specific due date from the documented trigger or period end and the current official provision/exchange operating calendar; retain the calculation, review and acknowledgement.</x:v>
      </x:c>
      <x:c r="L77" s="305" t="str">
        <x:v>Create the task when the documented trigger is approved, received or occurs; apply the legal lead time before the external deadline.</x:v>
      </x:c>
      <x:c r="M77" s="305" t="str">
        <x:v>Final alert one business day before the internally calculated deadline; use an earlier alert where the legal period is one day or less.</x:v>
      </x:c>
      <x:c r="N77" s="305" t="str">
        <x:v>Company Secretary / Transaction Legal Lead</x:v>
      </x:c>
      <x:c r="O77" s="305" t="str">
        <x:v>Secretarial, legal, finance and appointed transaction advisers</x:v>
      </x:c>
      <x:c r="P77" s="305" t="str">
        <x:v>Company Secretary / Compliance Officer plus approving Board or committee</x:v>
      </x:c>
      <x:c r="Q77" s="305" t="str">
        <x:v>CAP-LAW060 Reg. 26(8); official source URL inherited from the P-2 atomic record.</x:v>
      </x:c>
      <x:c r="R77" s="305" t="str">
        <x:v>Event-driven</x:v>
      </x:c>
      <x:c r="S77" s="305" t="str">
        <x:v>Evidence must be complete through the legal performance/filing time and include later acknowledgement, correction or closure where applicable.</x:v>
      </x:c>
      <x:c r="T77" s="305" t="str">
        <x:v>Escalate predicted lateness before the legal cut-off; immediately record actual missed deadlines, failed conditions precedent or unclosed exceptions.</x:v>
      </x:c>
      <x:c r="U77" s="305" t="str">
        <x:v>Evidence the gate GATE|TAKEOVER, security/capacity (Target company equity shares), trigger (Tendering/verification stage) and threshold/exemption (Coordinate with registrar/acquirer as prescribed.).</x:v>
      </x:c>
      <x:c r="V77" s="305" t="str">
        <x:f>IF(COUNTIF('P3 Audit Procedures'!$A$5:$A$176,B77)=1,"YES","NO")</x:f>
        <x:v>YES</x:v>
      </x:c>
      <x:c r="W77" s="305" t="str">
        <x:f>IF(COUNTIF($A$5:$A$176,A77)&gt;1,"DUPLICATE","")</x:f>
      </x:c>
      <x:c r="X77" s="305" t="str">
        <x:v>RULE MAPPED — ENTITY DATE NOT POPULATED</x:v>
      </x:c>
      <x:c r="Y77" s="305" t="str">
        <x:v>https://www.sebi.gov.in/legal/regulations/dec-2025/securities-and-exchange-board-of-india-substantial-acquisition-of-shares-and-takeovers-regulations-2011-last-amended-on-december-5-2025-_98643.html</x:v>
      </x:c>
    </x:row>
    <x:row r="78" ht="50" customHeight="1">
      <x:c r="A78" s="305" t="str">
        <x:v>CAP-LAW060|Reg. 26(9)|AP01|CAL01</x:v>
      </x:c>
      <x:c r="B78" s="305" t="str">
        <x:v>CAP-LAW060|Reg. 26(9)|AP01</x:v>
      </x:c>
      <x:c r="C78" s="305" t="str">
        <x:v>CAP-LAW060|Reg. 26(9)</x:v>
      </x:c>
      <x:c r="D78" s="305" t="str">
        <x:v>CAP-LAW060</x:v>
      </x:c>
      <x:c r="E78" s="305" t="str">
        <x:v>Reg. 26(9)</x:v>
      </x:c>
      <x:c r="F78" s="305" t="str">
        <x:v>GATE|TAKEOVER</x:v>
      </x:c>
      <x:c r="G78" s="305" t="str">
        <x:v>Takeover response</x:v>
      </x:c>
      <x:c r="H78" s="305" t="str">
        <x:v>Event-driven</x:v>
      </x:c>
      <x:c r="I78" s="305" t="str">
        <x:v>Per transaction / event timetable</x:v>
      </x:c>
      <x:c r="J78" s="305" t="str">
        <x:v>Competing offers exist</x:v>
      </x:c>
      <x:c r="K78" s="305" t="str">
        <x:v>Throughout competing-offer process. Calculate the entity-specific due date from the documented trigger or period end and the current official provision/exchange operating calendar; retain the calculation, review and acknowledgement.</x:v>
      </x:c>
      <x:c r="L78" s="305" t="str">
        <x:v>Create the task when the documented trigger is approved, received or occurs; apply the legal lead time before the external deadline.</x:v>
      </x:c>
      <x:c r="M78" s="305" t="str">
        <x:v>Final alert one business day before the internally calculated deadline; use an earlier alert where the legal period is one day or less.</x:v>
      </x:c>
      <x:c r="N78" s="305" t="str">
        <x:v>Company Secretary / Transaction Legal Lead</x:v>
      </x:c>
      <x:c r="O78" s="305" t="str">
        <x:v>Secretarial, legal, finance and appointed transaction advisers</x:v>
      </x:c>
      <x:c r="P78" s="305" t="str">
        <x:v>Company Secretary / Compliance Officer plus approving Board or committee</x:v>
      </x:c>
      <x:c r="Q78" s="305" t="str">
        <x:v>CAP-LAW060 Reg. 26(9); official source URL inherited from the P-2 atomic record.</x:v>
      </x:c>
      <x:c r="R78" s="305" t="str">
        <x:v>Event-driven</x:v>
      </x:c>
      <x:c r="S78" s="305" t="str">
        <x:v>Evidence must be complete through the legal performance/filing time and include later acknowledgement, correction or closure where applicable.</x:v>
      </x:c>
      <x:c r="T78" s="305" t="str">
        <x:v>Escalate predicted lateness before the legal cut-off; immediately record actual missed deadlines, failed conditions precedent or unclosed exceptions.</x:v>
      </x:c>
      <x:c r="U78" s="305" t="str">
        <x:v>Evidence the gate GATE|TAKEOVER, security/capacity (Target company equity shares), trigger (Competing offers exist) and threshold/exemption (Equality applies to information provided during due diligence/offer process.).</x:v>
      </x:c>
      <x:c r="V78" s="305" t="str">
        <x:f>IF(COUNTIF('P3 Audit Procedures'!$A$5:$A$176,B78)=1,"YES","NO")</x:f>
        <x:v>YES</x:v>
      </x:c>
      <x:c r="W78" s="305" t="str">
        <x:f>IF(COUNTIF($A$5:$A$176,A78)&gt;1,"DUPLICATE","")</x:f>
      </x:c>
      <x:c r="X78" s="305" t="str">
        <x:v>RULE MAPPED — ENTITY DATE NOT POPULATED</x:v>
      </x:c>
      <x:c r="Y78" s="305" t="str">
        <x:v>https://www.sebi.gov.in/legal/regulations/dec-2025/securities-and-exchange-board-of-india-substantial-acquisition-of-shares-and-takeovers-regulations-2011-last-amended-on-december-5-2025-_98643.html</x:v>
      </x:c>
    </x:row>
    <x:row r="79" ht="50" customHeight="1">
      <x:c r="A79" s="305" t="str">
        <x:v>CAP-LAW060|Reg. 26(10)|AP01|CAL01</x:v>
      </x:c>
      <x:c r="B79" s="305" t="str">
        <x:v>CAP-LAW060|Reg. 26(10)|AP01</x:v>
      </x:c>
      <x:c r="C79" s="305" t="str">
        <x:v>CAP-LAW060|Reg. 26(10)</x:v>
      </x:c>
      <x:c r="D79" s="305" t="str">
        <x:v>CAP-LAW060</x:v>
      </x:c>
      <x:c r="E79" s="305" t="str">
        <x:v>Reg. 26(10)</x:v>
      </x:c>
      <x:c r="F79" s="305" t="str">
        <x:v>GATE|TAKEOVER</x:v>
      </x:c>
      <x:c r="G79" s="305" t="str">
        <x:v>Takeover response</x:v>
      </x:c>
      <x:c r="H79" s="305" t="str">
        <x:v>Event-driven</x:v>
      </x:c>
      <x:c r="I79" s="305" t="str">
        <x:v>Per triggering event</x:v>
      </x:c>
      <x:c r="J79" s="305" t="str">
        <x:v>Transfer lodged during open offer</x:v>
      </x:c>
      <x:c r="K79" s="305" t="str">
        <x:v>Without delay. Calculate the entity-specific due date from the documented trigger or period end and the current official provision/exchange operating calendar; retain the calculation, review and acknowledgement.</x:v>
      </x:c>
      <x:c r="L79" s="305" t="str">
        <x:v>Create the task when the documented trigger is approved, received or occurs; apply the legal lead time before the external deadline.</x:v>
      </x:c>
      <x:c r="M79" s="305" t="str">
        <x:v>Immediate escalation at trigger; no generic grace period.</x:v>
      </x:c>
      <x:c r="N79" s="305" t="str">
        <x:v>Investor Services Head / RTA Relationship Owner</x:v>
      </x:c>
      <x:c r="O79" s="305" t="str">
        <x:v>Issuer investor-service team or contracted RTA team</x:v>
      </x:c>
      <x:c r="P79" s="305" t="str">
        <x:v>Company Secretary / Compliance Officer plus approving Board or committee</x:v>
      </x:c>
      <x:c r="Q79" s="305" t="str">
        <x:v>CAP-LAW060 Reg. 26(10); official source URL inherited from the P-2 atomic record.</x:v>
      </x:c>
      <x:c r="R79" s="305" t="str">
        <x:v>Event-driven</x:v>
      </x:c>
      <x:c r="S79" s="305" t="str">
        <x:v>Evidence must be complete through the legal performance/filing time and include later acknowledgement, correction or closure where applicable.</x:v>
      </x:c>
      <x:c r="T79" s="305" t="str">
        <x:v>Escalate predicted lateness before the legal cut-off; immediately record actual missed deadlines, failed conditions precedent or unclosed exceptions.</x:v>
      </x:c>
      <x:c r="U79" s="305" t="str">
        <x:v>Evidence the gate GATE|TAKEOVER, security/capacity (Target company equity shares), trigger (Transfer lodged during open offer) and threshold/exemption (Apply current legal exceptions.).</x:v>
      </x:c>
      <x:c r="V79" s="305" t="str">
        <x:f>IF(COUNTIF('P3 Audit Procedures'!$A$5:$A$176,B79)=1,"YES","NO")</x:f>
        <x:v>YES</x:v>
      </x:c>
      <x:c r="W79" s="305" t="str">
        <x:f>IF(COUNTIF($A$5:$A$176,A79)&gt;1,"DUPLICATE","")</x:f>
      </x:c>
      <x:c r="X79" s="305" t="str">
        <x:v>RULE MAPPED — ENTITY DATE NOT POPULATED</x:v>
      </x:c>
      <x:c r="Y79" s="305" t="str">
        <x:v>https://www.sebi.gov.in/legal/regulations/dec-2025/securities-and-exchange-board-of-india-substantial-acquisition-of-shares-and-takeovers-regulations-2011-last-amended-on-december-5-2025-_98643.html</x:v>
      </x:c>
    </x:row>
    <x:row r="80" ht="50" customHeight="1">
      <x:c r="A80" s="305" t="str">
        <x:v>CAP-LAW060|Reg. 29|AP01|CAL01</x:v>
      </x:c>
      <x:c r="B80" s="305" t="str">
        <x:v>CAP-LAW060|Reg. 29|AP01</x:v>
      </x:c>
      <x:c r="C80" s="305" t="str">
        <x:v>CAP-LAW060|Reg. 29</x:v>
      </x:c>
      <x:c r="D80" s="305" t="str">
        <x:v>CAP-LAW060</x:v>
      </x:c>
      <x:c r="E80" s="305" t="str">
        <x:v>Reg. 29</x:v>
      </x:c>
      <x:c r="F80" s="305" t="str">
        <x:v>GATE|TAKEOVER</x:v>
      </x:c>
      <x:c r="G80" s="305" t="str">
        <x:v>Takeover disclosure</x:v>
      </x:c>
      <x:c r="H80" s="305" t="str">
        <x:v>Event-driven</x:v>
      </x:c>
      <x:c r="I80" s="305" t="str">
        <x:v>Per triggering event</x:v>
      </x:c>
      <x:c r="J80" s="305" t="str">
        <x:v>Acquisition/disposal crosses prescribed threshold</x:v>
      </x:c>
      <x:c r="K80" s="305" t="str">
        <x:v>Event-based. Calculate the entity-specific due date from the documented trigger or period end and the current official provision/exchange operating calendar; retain the calculation, review and acknowledgement.</x:v>
      </x:c>
      <x:c r="L80" s="305" t="str">
        <x:v>Create the task when the documented trigger is approved, received or occurs; apply the legal lead time before the external deadline.</x:v>
      </x:c>
      <x:c r="M80" s="305" t="str">
        <x:v>Final alert one business day before the internally calculated deadline; use an earlier alert where the legal period is one day or less.</x:v>
      </x:c>
      <x:c r="N80" s="305" t="str">
        <x:v>Company Secretary / Transaction Legal Lead</x:v>
      </x:c>
      <x:c r="O80" s="305" t="str">
        <x:v>Secretarial, legal, finance and appointed transaction advisers</x:v>
      </x:c>
      <x:c r="P80" s="305" t="str">
        <x:v>Company Secretary / Compliance Officer plus approving Board or committee</x:v>
      </x:c>
      <x:c r="Q80" s="305" t="str">
        <x:v>CAP-LAW060 Reg. 29; official source URL inherited from the P-2 atomic record.</x:v>
      </x:c>
      <x:c r="R80" s="305" t="str">
        <x:v>Event-driven</x:v>
      </x:c>
      <x:c r="S80" s="305" t="str">
        <x:v>Evidence must be complete through the legal performance/filing time and include later acknowledgement, correction or closure where applicable.</x:v>
      </x:c>
      <x:c r="T80" s="305" t="str">
        <x:v>Escalate predicted lateness before the legal cut-off; immediately record actual missed deadlines, failed conditions precedent or unclosed exceptions.</x:v>
      </x:c>
      <x:c r="U80" s="305" t="str">
        <x:v>Evidence the gate GATE|TAKEOVER, security/capacity (Target company shares/voting rights), trigger (Acquisition/disposal crosses prescribed threshold) and threshold/exemption (Apply aggregation, instrument and timing rules.).</x:v>
      </x:c>
      <x:c r="V80" s="305" t="str">
        <x:f>IF(COUNTIF('P3 Audit Procedures'!$A$5:$A$176,B80)=1,"YES","NO")</x:f>
        <x:v>YES</x:v>
      </x:c>
      <x:c r="W80" s="305" t="str">
        <x:f>IF(COUNTIF($A$5:$A$176,A80)&gt;1,"DUPLICATE","")</x:f>
      </x:c>
      <x:c r="X80" s="305" t="str">
        <x:v>RULE MAPPED — ENTITY DATE NOT POPULATED</x:v>
      </x:c>
      <x:c r="Y80" s="305" t="str">
        <x:v>https://www.sebi.gov.in/legal/regulations/dec-2025/securities-and-exchange-board-of-india-substantial-acquisition-of-shares-and-takeovers-regulations-2011-last-amended-on-december-5-2025-_98643.html</x:v>
      </x:c>
    </x:row>
    <x:row r="81" ht="50" customHeight="1">
      <x:c r="A81" s="305" t="str">
        <x:v>CAP-LAW060|Reg. 31|AP01|CAL01</x:v>
      </x:c>
      <x:c r="B81" s="305" t="str">
        <x:v>CAP-LAW060|Reg. 31|AP01</x:v>
      </x:c>
      <x:c r="C81" s="305" t="str">
        <x:v>CAP-LAW060|Reg. 31</x:v>
      </x:c>
      <x:c r="D81" s="305" t="str">
        <x:v>CAP-LAW060</x:v>
      </x:c>
      <x:c r="E81" s="305" t="str">
        <x:v>Reg. 31</x:v>
      </x:c>
      <x:c r="F81" s="305" t="str">
        <x:v>GATE|TAKEOVER</x:v>
      </x:c>
      <x:c r="G81" s="305" t="str">
        <x:v>Takeover disclosure</x:v>
      </x:c>
      <x:c r="H81" s="305" t="str">
        <x:v>Recurring</x:v>
      </x:c>
      <x:c r="I81" s="305" t="str">
        <x:v>Annual</x:v>
      </x:c>
      <x:c r="J81" s="305" t="str">
        <x:v>Encumbrance event occurs</x:v>
      </x:c>
      <x:c r="K81" s="305" t="str">
        <x:v>Event-based / annual as prescribed. Calculate the entity-specific due date from the documented trigger or period end and the current official provision/exchange operating calendar; retain the calculation, review and acknowledgement.</x:v>
      </x:c>
      <x:c r="L81" s="305" t="str">
        <x:v>Create annual task at least 30 days before the internal completion date; accelerate where the legal lead time is shorter.</x:v>
      </x:c>
      <x:c r="M81" s="305" t="str">
        <x:v>Final alert one business day before the internally calculated deadline; use an earlier alert where the legal period is one day or less.</x:v>
      </x:c>
      <x:c r="N81" s="305" t="str">
        <x:v>Company Secretary / Transaction Legal Lead</x:v>
      </x:c>
      <x:c r="O81" s="305" t="str">
        <x:v>Secretarial, legal, finance and appointed transaction advisers</x:v>
      </x:c>
      <x:c r="P81" s="305" t="str">
        <x:v>Company Secretary / Compliance Officer plus approving Board or committee</x:v>
      </x:c>
      <x:c r="Q81" s="305" t="str">
        <x:v>CAP-LAW060 Reg. 31; official source URL inherited from the P-2 atomic record.</x:v>
      </x:c>
      <x:c r="R81" s="305" t="str">
        <x:v>Recurring / monitored</x:v>
      </x:c>
      <x:c r="S81" s="305" t="str">
        <x:v>Evidence must be complete through the legal performance/filing time and include later acknowledgement, correction or closure where applicable.</x:v>
      </x:c>
      <x:c r="T81" s="305" t="str">
        <x:v>Escalate predicted lateness before the legal cut-off; immediately record actual missed deadlines, failed conditions precedent or unclosed exceptions.</x:v>
      </x:c>
      <x:c r="U81" s="305" t="str">
        <x:v>Evidence the gate GATE|TAKEOVER, security/capacity (Target company shares), trigger (Encumbrance event occurs) and threshold/exemption (Apply current definition, format, timing and annual-declaration rules.).</x:v>
      </x:c>
      <x:c r="V81" s="305" t="str">
        <x:f>IF(COUNTIF('P3 Audit Procedures'!$A$5:$A$176,B81)=1,"YES","NO")</x:f>
        <x:v>YES</x:v>
      </x:c>
      <x:c r="W81" s="305" t="str">
        <x:f>IF(COUNTIF($A$5:$A$176,A81)&gt;1,"DUPLICATE","")</x:f>
      </x:c>
      <x:c r="X81" s="305" t="str">
        <x:v>RULE MAPPED — ENTITY DATE NOT POPULATED</x:v>
      </x:c>
      <x:c r="Y81" s="305" t="str">
        <x:v>https://www.sebi.gov.in/legal/regulations/dec-2025/securities-and-exchange-board-of-india-substantial-acquisition-of-shares-and-takeovers-regulations-2011-last-amended-on-december-5-2025-_98643.html</x:v>
      </x:c>
    </x:row>
    <x:row r="82" ht="50" customHeight="1">
      <x:c r="A82" s="305" t="str">
        <x:v>CAP-LAW238|Reg. 10(7) online filing|AP01|CAL01</x:v>
      </x:c>
      <x:c r="B82" s="305" t="str">
        <x:v>CAP-LAW238|Reg. 10(7) online filing|AP01</x:v>
      </x:c>
      <x:c r="C82" s="305" t="str">
        <x:v>CAP-LAW238|Reg. 10(7) online filing</x:v>
      </x:c>
      <x:c r="D82" s="305" t="str">
        <x:v>CAP-LAW238</x:v>
      </x:c>
      <x:c r="E82" s="305" t="str">
        <x:v>Reg. 10(7) online filing</x:v>
      </x:c>
      <x:c r="F82" s="305" t="str">
        <x:v>GATE|TAKEOVER</x:v>
      </x:c>
      <x:c r="G82" s="305" t="str">
        <x:v>Takeover filing</x:v>
      </x:c>
      <x:c r="H82" s="305" t="str">
        <x:v>Event-driven</x:v>
      </x:c>
      <x:c r="I82" s="305" t="str">
        <x:v>Per triggering event</x:v>
      </x:c>
      <x:c r="J82" s="305" t="str">
        <x:v>A reportable exempt acquisition is completed</x:v>
      </x:c>
      <x:c r="K82" s="305" t="str">
        <x:v>Within the statutory filing period. Calculate the entity-specific due date from the documented trigger or period end and the current official provision/exchange operating calendar; retain the calculation, review and acknowledgement.</x:v>
      </x:c>
      <x:c r="L82" s="305" t="str">
        <x:v>Create the task when the documented trigger is approved, received or occurs; apply the legal lead time before the external deadline.</x:v>
      </x:c>
      <x:c r="M82" s="305" t="str">
        <x:v>Final alert one business day before the internally calculated deadline; use an earlier alert where the legal period is one day or less.</x:v>
      </x:c>
      <x:c r="N82" s="305" t="str">
        <x:v>Company Secretary / Transaction Legal Lead</x:v>
      </x:c>
      <x:c r="O82" s="305" t="str">
        <x:v>Secretarial, legal, finance and appointed transaction advisers</x:v>
      </x:c>
      <x:c r="P82" s="305" t="str">
        <x:v>Company Secretary / Compliance Officer plus approving Board or committee</x:v>
      </x:c>
      <x:c r="Q82" s="305" t="str">
        <x:v>CAP-LAW238 Reg. 10(7) online filing; official source URL inherited from the P-2 atomic record.</x:v>
      </x:c>
      <x:c r="R82" s="305" t="str">
        <x:v>Event-driven</x:v>
      </x:c>
      <x:c r="S82" s="305" t="str">
        <x:v>Evidence must be complete through the legal performance/filing time and include later acknowledgement, correction or closure where applicable.</x:v>
      </x:c>
      <x:c r="T82" s="305" t="str">
        <x:v>Escalate predicted lateness before the legal cut-off; immediately record actual missed deadlines, failed conditions precedent or unclosed exceptions.</x:v>
      </x:c>
      <x:c r="U82" s="305" t="str">
        <x:v>Evidence the gate GATE|TAKEOVER, security/capacity (Target company shares), trigger (A reportable exempt acquisition is completed) and threshold/exemption (Only exemptions covered by Reg. 10(7); apply fee and form requirements.).</x:v>
      </x:c>
      <x:c r="V82" s="305" t="str">
        <x:f>IF(COUNTIF('P3 Audit Procedures'!$A$5:$A$176,B82)=1,"YES","NO")</x:f>
        <x:v>YES</x:v>
      </x:c>
      <x:c r="W82" s="305" t="str">
        <x:f>IF(COUNTIF($A$5:$A$176,A82)&gt;1,"DUPLICATE","")</x:f>
      </x:c>
      <x:c r="X82" s="305" t="str">
        <x:v>RULE MAPPED — ENTITY DATE NOT POPULATED</x:v>
      </x:c>
      <x:c r="Y82" s="305" t="str">
        <x:v>https://www.sebi.gov.in/legal/circulars/mar-2025/online-filing-system-for-reports-filed-under-regulation-10-7-of-sebi-substantial-acquisition-of-shares-and-takeovers-regulations-2011_92791.html</x:v>
      </x:c>
    </x:row>
    <x:row r="83" ht="50" customHeight="1">
      <x:c r="A83" s="305" t="str">
        <x:v>CAP-LAW049|Ch. II / Reg. 6|AP01|CAL01</x:v>
      </x:c>
      <x:c r="B83" s="305" t="str">
        <x:v>CAP-LAW049|Ch. II / Reg. 6|AP01</x:v>
      </x:c>
      <x:c r="C83" s="305" t="str">
        <x:v>CAP-LAW049|Ch. II / Reg. 6</x:v>
      </x:c>
      <x:c r="D83" s="305" t="str">
        <x:v>CAP-LAW049</x:v>
      </x:c>
      <x:c r="E83" s="305" t="str">
        <x:v>Ch. II / Reg. 6</x:v>
      </x:c>
      <x:c r="F83" s="305" t="str">
        <x:v>GATE|PROPOSED_ISSUE</x:v>
      </x:c>
      <x:c r="G83" s="305" t="str">
        <x:v>Capital raising</x:v>
      </x:c>
      <x:c r="H83" s="305" t="str">
        <x:v>Event-driven</x:v>
      </x:c>
      <x:c r="I83" s="305" t="str">
        <x:v>Per transaction / event timetable</x:v>
      </x:c>
      <x:c r="J83" s="305" t="str">
        <x:v>IPO proposed</x:v>
      </x:c>
      <x:c r="K83" s="305" t="str">
        <x:v>Before draft offer document. Calculate the entity-specific due date from the documented trigger or period end and the current official provision/exchange operating calendar; retain the calculation, review and acknowledgement.</x:v>
      </x:c>
      <x:c r="L83" s="305" t="str">
        <x:v>Create the task when the documented trigger is approved, received or occurs; apply the legal lead time before the external deadline.</x:v>
      </x:c>
      <x:c r="M83" s="305" t="str">
        <x:v>Final check before the prescribed pre-event cut-off; block execution where approval/filing is a condition precedent.</x:v>
      </x:c>
      <x:c r="N83" s="305" t="str">
        <x:v>Company Secretary / Transaction Legal Lead</x:v>
      </x:c>
      <x:c r="O83" s="305" t="str">
        <x:v>Secretarial, legal, finance and appointed transaction advisers</x:v>
      </x:c>
      <x:c r="P83" s="305" t="str">
        <x:v>Company Secretary / Compliance Officer plus approving Board or committee</x:v>
      </x:c>
      <x:c r="Q83" s="305" t="str">
        <x:v>CAP-LAW049 Ch. II / Reg. 6; official source URL inherited from the P-2 atomic record.</x:v>
      </x:c>
      <x:c r="R83" s="305" t="str">
        <x:v>Event-driven</x:v>
      </x:c>
      <x:c r="S83" s="305" t="str">
        <x:v>Evidence must be complete through the legal performance/filing time and include later acknowledgement, correction or closure where applicable.</x:v>
      </x:c>
      <x:c r="T83" s="305" t="str">
        <x:v>Escalate predicted lateness before the legal cut-off; immediately record actual missed deadlines, failed conditions precedent or unclosed exceptions.</x:v>
      </x:c>
      <x:c r="U83" s="305" t="str">
        <x:v>Evidence the gate GATE|PROPOSED_ISSUE, security/capacity (Specified securities), trigger (IPO proposed) and threshold/exemption (Apply main-board/SME and alternative eligibility route conditions.).</x:v>
      </x:c>
      <x:c r="V83" s="305" t="str">
        <x:f>IF(COUNTIF('P3 Audit Procedures'!$A$5:$A$176,B83)=1,"YES","NO")</x:f>
        <x:v>YES</x:v>
      </x:c>
      <x:c r="W83" s="305" t="str">
        <x:f>IF(COUNTIF($A$5:$A$176,A83)&gt;1,"DUPLICATE","")</x:f>
      </x:c>
      <x:c r="X83" s="305" t="str">
        <x:v>RULE MAPPED — ENTITY DATE NOT POPULATED</x:v>
      </x:c>
      <x:c r="Y83" s="305" t="str">
        <x:v>https://www.sebi.gov.in/legal/regulations/mar-2026/securities-and-exchange-board-of-india-issue-of-capital-and-disclosure-requirements-regulations-2018-last-amended-on-march-21-2026-_100581.html</x:v>
      </x:c>
    </x:row>
    <x:row r="84" ht="50" customHeight="1">
      <x:c r="A84" s="305" t="str">
        <x:v>CAP-LAW049|Ch. II offer document|AP01|CAL01</x:v>
      </x:c>
      <x:c r="B84" s="305" t="str">
        <x:v>CAP-LAW049|Ch. II offer document|AP01</x:v>
      </x:c>
      <x:c r="C84" s="305" t="str">
        <x:v>CAP-LAW049|Ch. II offer document</x:v>
      </x:c>
      <x:c r="D84" s="305" t="str">
        <x:v>CAP-LAW049</x:v>
      </x:c>
      <x:c r="E84" s="305" t="str">
        <x:v>Ch. II offer document</x:v>
      </x:c>
      <x:c r="F84" s="305" t="str">
        <x:v>GATE|PROPOSED_ISSUE</x:v>
      </x:c>
      <x:c r="G84" s="305" t="str">
        <x:v>Capital raising</x:v>
      </x:c>
      <x:c r="H84" s="305" t="str">
        <x:v>Event-driven</x:v>
      </x:c>
      <x:c r="I84" s="305" t="str">
        <x:v>Per triggering event</x:v>
      </x:c>
      <x:c r="J84" s="305" t="str">
        <x:v>IPO proposed</x:v>
      </x:c>
      <x:c r="K84" s="305" t="str">
        <x:v>At each draft/final filing stage. Calculate the entity-specific due date from the documented trigger or period end and the current official provision/exchange operating calendar; retain the calculation, review and acknowledgement.</x:v>
      </x:c>
      <x:c r="L84" s="305" t="str">
        <x:v>Create the task when the documented trigger is approved, received or occurs; apply the legal lead time before the external deadline.</x:v>
      </x:c>
      <x:c r="M84" s="305" t="str">
        <x:v>Final alert one business day before the internally calculated deadline; use an earlier alert where the legal period is one day or less.</x:v>
      </x:c>
      <x:c r="N84" s="305" t="str">
        <x:v>Company Secretary / Transaction Legal Lead</x:v>
      </x:c>
      <x:c r="O84" s="305" t="str">
        <x:v>Secretarial, legal, finance and appointed transaction advisers</x:v>
      </x:c>
      <x:c r="P84" s="305" t="str">
        <x:v>Company Secretary / Compliance Officer plus approving Board or committee</x:v>
      </x:c>
      <x:c r="Q84" s="305" t="str">
        <x:v>CAP-LAW049 Ch. II offer document; official source URL inherited from the P-2 atomic record.</x:v>
      </x:c>
      <x:c r="R84" s="305" t="str">
        <x:v>Event-driven</x:v>
      </x:c>
      <x:c r="S84" s="305" t="str">
        <x:v>Evidence must be complete through the legal performance/filing time and include later acknowledgement, correction or closure where applicable.</x:v>
      </x:c>
      <x:c r="T84" s="305" t="str">
        <x:v>Escalate predicted lateness before the legal cut-off; immediately record actual missed deadlines, failed conditions precedent or unclosed exceptions.</x:v>
      </x:c>
      <x:c r="U84" s="305" t="str">
        <x:v>Evidence the gate GATE|PROPOSED_ISSUE, security/capacity (Specified securities), trigger (IPO proposed) and threshold/exemption (Apply current financial, risk, litigation, objects, promoter and issue disclosures.).</x:v>
      </x:c>
      <x:c r="V84" s="305" t="str">
        <x:f>IF(COUNTIF('P3 Audit Procedures'!$A$5:$A$176,B84)=1,"YES","NO")</x:f>
        <x:v>YES</x:v>
      </x:c>
      <x:c r="W84" s="305" t="str">
        <x:f>IF(COUNTIF($A$5:$A$176,A84)&gt;1,"DUPLICATE","")</x:f>
      </x:c>
      <x:c r="X84" s="305" t="str">
        <x:v>RULE MAPPED — ENTITY DATE NOT POPULATED</x:v>
      </x:c>
      <x:c r="Y84" s="305" t="str">
        <x:v>https://www.sebi.gov.in/legal/regulations/mar-2026/securities-and-exchange-board-of-india-issue-of-capital-and-disclosure-requirements-regulations-2018-last-amended-on-march-21-2026-_100581.html</x:v>
      </x:c>
    </x:row>
    <x:row r="85" ht="50" customHeight="1">
      <x:c r="A85" s="305" t="str">
        <x:v>CAP-LAW049|Ch. II issue process|AP01|CAL01</x:v>
      </x:c>
      <x:c r="B85" s="305" t="str">
        <x:v>CAP-LAW049|Ch. II issue process|AP01</x:v>
      </x:c>
      <x:c r="C85" s="305" t="str">
        <x:v>CAP-LAW049|Ch. II issue process</x:v>
      </x:c>
      <x:c r="D85" s="305" t="str">
        <x:v>CAP-LAW049</x:v>
      </x:c>
      <x:c r="E85" s="305" t="str">
        <x:v>Ch. II issue process</x:v>
      </x:c>
      <x:c r="F85" s="305" t="str">
        <x:v>GATE|PROPOSED_ISSUE</x:v>
      </x:c>
      <x:c r="G85" s="305" t="str">
        <x:v>Capital raising</x:v>
      </x:c>
      <x:c r="H85" s="305" t="str">
        <x:v>Transaction timetable</x:v>
      </x:c>
      <x:c r="I85" s="305" t="str">
        <x:v>Per transaction / event timetable</x:v>
      </x:c>
      <x:c r="J85" s="305" t="str">
        <x:v>IPO launched</x:v>
      </x:c>
      <x:c r="K85" s="305" t="str">
        <x:v>Transaction timetable. Calculate the entity-specific due date from the documented trigger or period end and the current official provision/exchange operating calendar; retain the calculation, review and acknowledgement.</x:v>
      </x:c>
      <x:c r="L85" s="305" t="str">
        <x:v>Create the task when the documented trigger is approved, received or occurs; apply the legal lead time before the external deadline.</x:v>
      </x:c>
      <x:c r="M85" s="305" t="str">
        <x:v>Final alert one business day before the internally calculated deadline; use an earlier alert where the legal period is one day or less.</x:v>
      </x:c>
      <x:c r="N85" s="305" t="str">
        <x:v>Company Secretary / Transaction Legal Lead</x:v>
      </x:c>
      <x:c r="O85" s="305" t="str">
        <x:v>Secretarial, legal, finance and appointed transaction advisers</x:v>
      </x:c>
      <x:c r="P85" s="305" t="str">
        <x:v>Company Secretary / Compliance Officer plus approving Board or committee</x:v>
      </x:c>
      <x:c r="Q85" s="305" t="str">
        <x:v>CAP-LAW049 Ch. II issue process; official source URL inherited from the P-2 atomic record.</x:v>
      </x:c>
      <x:c r="R85" s="305" t="str">
        <x:v>Event-driven</x:v>
      </x:c>
      <x:c r="S85" s="305" t="str">
        <x:v>Evidence must be complete through the legal performance/filing time and include later acknowledgement, correction or closure where applicable.</x:v>
      </x:c>
      <x:c r="T85" s="305" t="str">
        <x:v>Escalate predicted lateness before the legal cut-off; immediately record actual missed deadlines, failed conditions precedent or unclosed exceptions.</x:v>
      </x:c>
      <x:c r="U85" s="305" t="str">
        <x:v>Evidence the gate GATE|PROPOSED_ISSUE, security/capacity (Specified securities), trigger (IPO launched) and threshold/exemption (Apply investor category, price-band, anchor and timeline rules for the route.).</x:v>
      </x:c>
      <x:c r="V85" s="305" t="str">
        <x:f>IF(COUNTIF('P3 Audit Procedures'!$A$5:$A$176,B85)=1,"YES","NO")</x:f>
        <x:v>YES</x:v>
      </x:c>
      <x:c r="W85" s="305" t="str">
        <x:f>IF(COUNTIF($A$5:$A$176,A85)&gt;1,"DUPLICATE","")</x:f>
      </x:c>
      <x:c r="X85" s="305" t="str">
        <x:v>RULE MAPPED — ENTITY DATE NOT POPULATED</x:v>
      </x:c>
      <x:c r="Y85" s="305" t="str">
        <x:v>https://www.sebi.gov.in/legal/regulations/mar-2026/securities-and-exchange-board-of-india-issue-of-capital-and-disclosure-requirements-regulations-2018-last-amended-on-march-21-2026-_100581.html</x:v>
      </x:c>
    </x:row>
    <x:row r="86" ht="50" customHeight="1">
      <x:c r="A86" s="305" t="str">
        <x:v>CAP-LAW049|Ch. III|AP01|CAL01</x:v>
      </x:c>
      <x:c r="B86" s="305" t="str">
        <x:v>CAP-LAW049|Ch. III|AP01</x:v>
      </x:c>
      <x:c r="C86" s="305" t="str">
        <x:v>CAP-LAW049|Ch. III</x:v>
      </x:c>
      <x:c r="D86" s="305" t="str">
        <x:v>CAP-LAW049</x:v>
      </x:c>
      <x:c r="E86" s="305" t="str">
        <x:v>Ch. III</x:v>
      </x:c>
      <x:c r="F86" s="305" t="str">
        <x:v>GATE|PROPOSED_ISSUE</x:v>
      </x:c>
      <x:c r="G86" s="305" t="str">
        <x:v>Capital raising</x:v>
      </x:c>
      <x:c r="H86" s="305" t="str">
        <x:v>Transaction timetable</x:v>
      </x:c>
      <x:c r="I86" s="305" t="str">
        <x:v>Per transaction / event timetable</x:v>
      </x:c>
      <x:c r="J86" s="305" t="str">
        <x:v>Rights issue proposed</x:v>
      </x:c>
      <x:c r="K86" s="305" t="str">
        <x:v>Transaction timetable. Calculate the entity-specific due date from the documented trigger or period end and the current official provision/exchange operating calendar; retain the calculation, review and acknowledgement.</x:v>
      </x:c>
      <x:c r="L86" s="305" t="str">
        <x:v>Create the task when the documented trigger is approved, received or occurs; apply the legal lead time before the external deadline.</x:v>
      </x:c>
      <x:c r="M86" s="305" t="str">
        <x:v>Final alert one business day before the internally calculated deadline; use an earlier alert where the legal period is one day or less.</x:v>
      </x:c>
      <x:c r="N86" s="305" t="str">
        <x:v>Company Secretary / Transaction Legal Lead</x:v>
      </x:c>
      <x:c r="O86" s="305" t="str">
        <x:v>Secretarial, legal, finance and appointed transaction advisers</x:v>
      </x:c>
      <x:c r="P86" s="305" t="str">
        <x:v>Company Secretary / Compliance Officer plus approving Board or committee</x:v>
      </x:c>
      <x:c r="Q86" s="305" t="str">
        <x:v>CAP-LAW049 Ch. III; official source URL inherited from the P-2 atomic record.</x:v>
      </x:c>
      <x:c r="R86" s="305" t="str">
        <x:v>Event-driven</x:v>
      </x:c>
      <x:c r="S86" s="305" t="str">
        <x:v>Evidence must be complete through the legal performance/filing time and include later acknowledgement, correction or closure where applicable.</x:v>
      </x:c>
      <x:c r="T86" s="305" t="str">
        <x:v>Escalate predicted lateness before the legal cut-off; immediately record actual missed deadlines, failed conditions precedent or unclosed exceptions.</x:v>
      </x:c>
      <x:c r="U86" s="305" t="str">
        <x:v>Evidence the gate GATE|PROPOSED_ISSUE, security/capacity (Specified securities), trigger (Rights issue proposed) and threshold/exemption (Apply fast-track/normal route and issue-size conditions.).</x:v>
      </x:c>
      <x:c r="V86" s="305" t="str">
        <x:f>IF(COUNTIF('P3 Audit Procedures'!$A$5:$A$176,B86)=1,"YES","NO")</x:f>
        <x:v>YES</x:v>
      </x:c>
      <x:c r="W86" s="305" t="str">
        <x:f>IF(COUNTIF($A$5:$A$176,A86)&gt;1,"DUPLICATE","")</x:f>
      </x:c>
      <x:c r="X86" s="305" t="str">
        <x:v>RULE MAPPED — ENTITY DATE NOT POPULATED</x:v>
      </x:c>
      <x:c r="Y86" s="305" t="str">
        <x:v>https://www.sebi.gov.in/legal/regulations/mar-2026/securities-and-exchange-board-of-india-issue-of-capital-and-disclosure-requirements-regulations-2018-last-amended-on-march-21-2026-_100581.html</x:v>
      </x:c>
    </x:row>
    <x:row r="87" ht="50" customHeight="1">
      <x:c r="A87" s="305" t="str">
        <x:v>CAP-LAW049|Ch. IV|AP01|CAL01</x:v>
      </x:c>
      <x:c r="B87" s="305" t="str">
        <x:v>CAP-LAW049|Ch. IV|AP01</x:v>
      </x:c>
      <x:c r="C87" s="305" t="str">
        <x:v>CAP-LAW049|Ch. IV</x:v>
      </x:c>
      <x:c r="D87" s="305" t="str">
        <x:v>CAP-LAW049</x:v>
      </x:c>
      <x:c r="E87" s="305" t="str">
        <x:v>Ch. IV</x:v>
      </x:c>
      <x:c r="F87" s="305" t="str">
        <x:v>GATE|PROPOSED_ISSUE</x:v>
      </x:c>
      <x:c r="G87" s="305" t="str">
        <x:v>Capital raising</x:v>
      </x:c>
      <x:c r="H87" s="305" t="str">
        <x:v>Transaction timetable</x:v>
      </x:c>
      <x:c r="I87" s="305" t="str">
        <x:v>Per transaction / event timetable</x:v>
      </x:c>
      <x:c r="J87" s="305" t="str">
        <x:v>FPO proposed</x:v>
      </x:c>
      <x:c r="K87" s="305" t="str">
        <x:v>Transaction timetable. Calculate the entity-specific due date from the documented trigger or period end and the current official provision/exchange operating calendar; retain the calculation, review and acknowledgement.</x:v>
      </x:c>
      <x:c r="L87" s="305" t="str">
        <x:v>Create the task when the documented trigger is approved, received or occurs; apply the legal lead time before the external deadline.</x:v>
      </x:c>
      <x:c r="M87" s="305" t="str">
        <x:v>Final alert one business day before the internally calculated deadline; use an earlier alert where the legal period is one day or less.</x:v>
      </x:c>
      <x:c r="N87" s="305" t="str">
        <x:v>Company Secretary / Transaction Legal Lead</x:v>
      </x:c>
      <x:c r="O87" s="305" t="str">
        <x:v>Secretarial, legal, finance and appointed transaction advisers</x:v>
      </x:c>
      <x:c r="P87" s="305" t="str">
        <x:v>Company Secretary / Compliance Officer plus approving Board or committee</x:v>
      </x:c>
      <x:c r="Q87" s="305" t="str">
        <x:v>CAP-LAW049 Ch. IV; official source URL inherited from the P-2 atomic record.</x:v>
      </x:c>
      <x:c r="R87" s="305" t="str">
        <x:v>Event-driven</x:v>
      </x:c>
      <x:c r="S87" s="305" t="str">
        <x:v>Evidence must be complete through the legal performance/filing time and include later acknowledgement, correction or closure where applicable.</x:v>
      </x:c>
      <x:c r="T87" s="305" t="str">
        <x:v>Escalate predicted lateness before the legal cut-off; immediately record actual missed deadlines, failed conditions precedent or unclosed exceptions.</x:v>
      </x:c>
      <x:c r="U87" s="305" t="str">
        <x:v>Evidence the gate GATE|PROPOSED_ISSUE, security/capacity (Specified securities), trigger (FPO proposed) and threshold/exemption (Apply fast-track/normal route conditions.).</x:v>
      </x:c>
      <x:c r="V87" s="305" t="str">
        <x:f>IF(COUNTIF('P3 Audit Procedures'!$A$5:$A$176,B87)=1,"YES","NO")</x:f>
        <x:v>YES</x:v>
      </x:c>
      <x:c r="W87" s="305" t="str">
        <x:f>IF(COUNTIF($A$5:$A$176,A87)&gt;1,"DUPLICATE","")</x:f>
      </x:c>
      <x:c r="X87" s="305" t="str">
        <x:v>RULE MAPPED — ENTITY DATE NOT POPULATED</x:v>
      </x:c>
      <x:c r="Y87" s="305" t="str">
        <x:v>https://www.sebi.gov.in/legal/regulations/mar-2026/securities-and-exchange-board-of-india-issue-of-capital-and-disclosure-requirements-regulations-2018-last-amended-on-march-21-2026-_100581.html</x:v>
      </x:c>
    </x:row>
    <x:row r="88" ht="50" customHeight="1">
      <x:c r="A88" s="305" t="str">
        <x:v>CAP-LAW049|Ch. V|AP01|CAL01</x:v>
      </x:c>
      <x:c r="B88" s="305" t="str">
        <x:v>CAP-LAW049|Ch. V|AP01</x:v>
      </x:c>
      <x:c r="C88" s="305" t="str">
        <x:v>CAP-LAW049|Ch. V</x:v>
      </x:c>
      <x:c r="D88" s="305" t="str">
        <x:v>CAP-LAW049</x:v>
      </x:c>
      <x:c r="E88" s="305" t="str">
        <x:v>Ch. V</x:v>
      </x:c>
      <x:c r="F88" s="305" t="str">
        <x:v>GATE|PROPOSED_ISSUE</x:v>
      </x:c>
      <x:c r="G88" s="305" t="str">
        <x:v>Capital raising</x:v>
      </x:c>
      <x:c r="H88" s="305" t="str">
        <x:v>Transaction timetable</x:v>
      </x:c>
      <x:c r="I88" s="305" t="str">
        <x:v>Per triggering event</x:v>
      </x:c>
      <x:c r="J88" s="305" t="str">
        <x:v>Preferential issue proposed</x:v>
      </x:c>
      <x:c r="K88" s="305" t="str">
        <x:v>Before approval through allotment/listing. Calculate the entity-specific due date from the documented trigger or period end and the current official provision/exchange operating calendar; retain the calculation, review and acknowledgement.</x:v>
      </x:c>
      <x:c r="L88" s="305" t="str">
        <x:v>Create the task when the documented trigger is approved, received or occurs; apply the legal lead time before the external deadline.</x:v>
      </x:c>
      <x:c r="M88" s="305" t="str">
        <x:v>Final check before the prescribed pre-event cut-off; block execution where approval/filing is a condition precedent.</x:v>
      </x:c>
      <x:c r="N88" s="305" t="str">
        <x:v>Company Secretary / Transaction Legal Lead</x:v>
      </x:c>
      <x:c r="O88" s="305" t="str">
        <x:v>Secretarial, legal, finance and appointed transaction advisers</x:v>
      </x:c>
      <x:c r="P88" s="305" t="str">
        <x:v>Company Secretary / Compliance Officer plus approving Board or committee</x:v>
      </x:c>
      <x:c r="Q88" s="305" t="str">
        <x:v>CAP-LAW049 Ch. V; official source URL inherited from the P-2 atomic record.</x:v>
      </x:c>
      <x:c r="R88" s="305" t="str">
        <x:v>Event-driven</x:v>
      </x:c>
      <x:c r="S88" s="305" t="str">
        <x:v>Evidence must be complete through the legal performance/filing time and include later acknowledgement, correction or closure where applicable.</x:v>
      </x:c>
      <x:c r="T88" s="305" t="str">
        <x:v>Escalate predicted lateness before the legal cut-off; immediately record actual missed deadlines, failed conditions precedent or unclosed exceptions.</x:v>
      </x:c>
      <x:c r="U88" s="305" t="str">
        <x:v>Evidence the gate GATE|PROPOSED_ISSUE, security/capacity (Specified securities / convertible instruments), trigger (Preferential issue proposed) and threshold/exemption (Apply allottee status, pricing date, change-of-control and exemption provisions.).</x:v>
      </x:c>
      <x:c r="V88" s="305" t="str">
        <x:f>IF(COUNTIF('P3 Audit Procedures'!$A$5:$A$176,B88)=1,"YES","NO")</x:f>
        <x:v>YES</x:v>
      </x:c>
      <x:c r="W88" s="305" t="str">
        <x:f>IF(COUNTIF($A$5:$A$176,A88)&gt;1,"DUPLICATE","")</x:f>
      </x:c>
      <x:c r="X88" s="305" t="str">
        <x:v>RULE MAPPED — ENTITY DATE NOT POPULATED</x:v>
      </x:c>
      <x:c r="Y88" s="305" t="str">
        <x:v>https://www.sebi.gov.in/legal/regulations/mar-2026/securities-and-exchange-board-of-india-issue-of-capital-and-disclosure-requirements-regulations-2018-last-amended-on-march-21-2026-_100581.html</x:v>
      </x:c>
    </x:row>
    <x:row r="89" ht="50" customHeight="1">
      <x:c r="A89" s="305" t="str">
        <x:v>CAP-LAW049|Ch. VI|AP01|CAL01</x:v>
      </x:c>
      <x:c r="B89" s="305" t="str">
        <x:v>CAP-LAW049|Ch. VI|AP01</x:v>
      </x:c>
      <x:c r="C89" s="305" t="str">
        <x:v>CAP-LAW049|Ch. VI</x:v>
      </x:c>
      <x:c r="D89" s="305" t="str">
        <x:v>CAP-LAW049</x:v>
      </x:c>
      <x:c r="E89" s="305" t="str">
        <x:v>Ch. VI</x:v>
      </x:c>
      <x:c r="F89" s="305" t="str">
        <x:v>GATE|PROPOSED_ISSUE</x:v>
      </x:c>
      <x:c r="G89" s="305" t="str">
        <x:v>Capital raising</x:v>
      </x:c>
      <x:c r="H89" s="305" t="str">
        <x:v>Transaction timetable</x:v>
      </x:c>
      <x:c r="I89" s="305" t="str">
        <x:v>Per transaction / event timetable</x:v>
      </x:c>
      <x:c r="J89" s="305" t="str">
        <x:v>QIP proposed</x:v>
      </x:c>
      <x:c r="K89" s="305" t="str">
        <x:v>Transaction timetable. Calculate the entity-specific due date from the documented trigger or period end and the current official provision/exchange operating calendar; retain the calculation, review and acknowledgement.</x:v>
      </x:c>
      <x:c r="L89" s="305" t="str">
        <x:v>Create the task when the documented trigger is approved, received or occurs; apply the legal lead time before the external deadline.</x:v>
      </x:c>
      <x:c r="M89" s="305" t="str">
        <x:v>Final alert one business day before the internally calculated deadline; use an earlier alert where the legal period is one day or less.</x:v>
      </x:c>
      <x:c r="N89" s="305" t="str">
        <x:v>Company Secretary / Transaction Legal Lead</x:v>
      </x:c>
      <x:c r="O89" s="305" t="str">
        <x:v>Secretarial, legal, finance and appointed transaction advisers</x:v>
      </x:c>
      <x:c r="P89" s="305" t="str">
        <x:v>Company Secretary / Compliance Officer plus approving Board or committee</x:v>
      </x:c>
      <x:c r="Q89" s="305" t="str">
        <x:v>CAP-LAW049 Ch. VI; official source URL inherited from the P-2 atomic record.</x:v>
      </x:c>
      <x:c r="R89" s="305" t="str">
        <x:v>Event-driven</x:v>
      </x:c>
      <x:c r="S89" s="305" t="str">
        <x:v>Evidence must be complete through the legal performance/filing time and include later acknowledgement, correction or closure where applicable.</x:v>
      </x:c>
      <x:c r="T89" s="305" t="str">
        <x:v>Escalate predicted lateness before the legal cut-off; immediately record actual missed deadlines, failed conditions precedent or unclosed exceptions.</x:v>
      </x:c>
      <x:c r="U89" s="305" t="str">
        <x:v>Evidence the gate GATE|PROPOSED_ISSUE, security/capacity (Specified securities / eligible instruments), trigger (QIP proposed) and threshold/exemption (Apply current eligibility and minimum pricing/allotment rules.).</x:v>
      </x:c>
      <x:c r="V89" s="305" t="str">
        <x:f>IF(COUNTIF('P3 Audit Procedures'!$A$5:$A$176,B89)=1,"YES","NO")</x:f>
        <x:v>YES</x:v>
      </x:c>
      <x:c r="W89" s="305" t="str">
        <x:f>IF(COUNTIF($A$5:$A$176,A89)&gt;1,"DUPLICATE","")</x:f>
      </x:c>
      <x:c r="X89" s="305" t="str">
        <x:v>RULE MAPPED — ENTITY DATE NOT POPULATED</x:v>
      </x:c>
      <x:c r="Y89" s="305" t="str">
        <x:v>https://www.sebi.gov.in/legal/regulations/mar-2026/securities-and-exchange-board-of-india-issue-of-capital-and-disclosure-requirements-regulations-2018-last-amended-on-march-21-2026-_100581.html</x:v>
      </x:c>
    </x:row>
    <x:row r="90" ht="50" customHeight="1">
      <x:c r="A90" s="305" t="str">
        <x:v>CAP-LAW049|Ch. IX|AP01|CAL01</x:v>
      </x:c>
      <x:c r="B90" s="305" t="str">
        <x:v>CAP-LAW049|Ch. IX|AP01</x:v>
      </x:c>
      <x:c r="C90" s="305" t="str">
        <x:v>CAP-LAW049|Ch. IX</x:v>
      </x:c>
      <x:c r="D90" s="305" t="str">
        <x:v>CAP-LAW049</x:v>
      </x:c>
      <x:c r="E90" s="305" t="str">
        <x:v>Ch. IX</x:v>
      </x:c>
      <x:c r="F90" s="305" t="str">
        <x:v>GATE|PROPOSED_ISSUE</x:v>
      </x:c>
      <x:c r="G90" s="305" t="str">
        <x:v>Capital raising</x:v>
      </x:c>
      <x:c r="H90" s="305" t="str">
        <x:v>Transaction timetable</x:v>
      </x:c>
      <x:c r="I90" s="305" t="str">
        <x:v>Per triggering event</x:v>
      </x:c>
      <x:c r="J90" s="305" t="str">
        <x:v>Bonus issue proposed</x:v>
      </x:c>
      <x:c r="K90" s="305" t="str">
        <x:v>Board/record date through allotment. Calculate the entity-specific due date from the documented trigger or period end and the current official provision/exchange operating calendar; retain the calculation, review and acknowledgement.</x:v>
      </x:c>
      <x:c r="L90" s="305" t="str">
        <x:v>Create the task when the documented trigger is approved, received or occurs; apply the legal lead time before the external deadline.</x:v>
      </x:c>
      <x:c r="M90" s="305" t="str">
        <x:v>Final alert one business day before the internally calculated deadline; use an earlier alert where the legal period is one day or less.</x:v>
      </x:c>
      <x:c r="N90" s="305" t="str">
        <x:v>Company Secretary / Transaction Legal Lead</x:v>
      </x:c>
      <x:c r="O90" s="305" t="str">
        <x:v>Secretarial, legal, finance and appointed transaction advisers</x:v>
      </x:c>
      <x:c r="P90" s="305" t="str">
        <x:v>Company Secretary / Compliance Officer plus approving Board or committee</x:v>
      </x:c>
      <x:c r="Q90" s="305" t="str">
        <x:v>CAP-LAW049 Ch. IX; official source URL inherited from the P-2 atomic record.</x:v>
      </x:c>
      <x:c r="R90" s="305" t="str">
        <x:v>Event-driven</x:v>
      </x:c>
      <x:c r="S90" s="305" t="str">
        <x:v>Evidence must be complete through the legal performance/filing time and include later acknowledgement, correction or closure where applicable.</x:v>
      </x:c>
      <x:c r="T90" s="305" t="str">
        <x:v>Escalate predicted lateness before the legal cut-off; immediately record actual missed deadlines, failed conditions precedent or unclosed exceptions.</x:v>
      </x:c>
      <x:c r="U90" s="305" t="str">
        <x:v>Evidence the gate GATE|PROPOSED_ISSUE, security/capacity (Specified securities), trigger (Bonus issue proposed) and threshold/exemption (Apply default, authorisation, partly-paid and completion conditions.).</x:v>
      </x:c>
      <x:c r="V90" s="305" t="str">
        <x:f>IF(COUNTIF('P3 Audit Procedures'!$A$5:$A$176,B90)=1,"YES","NO")</x:f>
        <x:v>YES</x:v>
      </x:c>
      <x:c r="W90" s="305" t="str">
        <x:f>IF(COUNTIF($A$5:$A$176,A90)&gt;1,"DUPLICATE","")</x:f>
      </x:c>
      <x:c r="X90" s="305" t="str">
        <x:v>RULE MAPPED — ENTITY DATE NOT POPULATED</x:v>
      </x:c>
      <x:c r="Y90" s="305" t="str">
        <x:v>https://www.sebi.gov.in/legal/regulations/mar-2026/securities-and-exchange-board-of-india-issue-of-capital-and-disclosure-requirements-regulations-2018-last-amended-on-march-21-2026-_100581.html</x:v>
      </x:c>
    </x:row>
    <x:row r="91" ht="50" customHeight="1">
      <x:c r="A91" s="305" t="str">
        <x:v>CAP-LAW079|Operational chapters|AP01|CAL01</x:v>
      </x:c>
      <x:c r="B91" s="305" t="str">
        <x:v>CAP-LAW079|Operational chapters|AP01</x:v>
      </x:c>
      <x:c r="C91" s="305" t="str">
        <x:v>CAP-LAW079|Operational chapters</x:v>
      </x:c>
      <x:c r="D91" s="305" t="str">
        <x:v>CAP-LAW079</x:v>
      </x:c>
      <x:c r="E91" s="305" t="str">
        <x:v>Operational chapters</x:v>
      </x:c>
      <x:c r="F91" s="305" t="str">
        <x:v>GATE|PROPOSED_ISSUE</x:v>
      </x:c>
      <x:c r="G91" s="305" t="str">
        <x:v>Capital raising</x:v>
      </x:c>
      <x:c r="H91" s="305" t="str">
        <x:v>Transaction timetable</x:v>
      </x:c>
      <x:c r="I91" s="305" t="str">
        <x:v>Per transaction / event timetable</x:v>
      </x:c>
      <x:c r="J91" s="305" t="str">
        <x:v>ICDR transaction active</x:v>
      </x:c>
      <x:c r="K91" s="305" t="str">
        <x:v>Transaction timetable. Calculate the entity-specific due date from the documented trigger or period end and the current official provision/exchange operating calendar; retain the calculation, review and acknowledgement.</x:v>
      </x:c>
      <x:c r="L91" s="305" t="str">
        <x:v>Create the task when the documented trigger is approved, received or occurs; apply the legal lead time before the external deadline.</x:v>
      </x:c>
      <x:c r="M91" s="305" t="str">
        <x:v>Final alert one business day before the internally calculated deadline; use an earlier alert where the legal period is one day or less.</x:v>
      </x:c>
      <x:c r="N91" s="305" t="str">
        <x:v>Company Secretary / Transaction Legal Lead</x:v>
      </x:c>
      <x:c r="O91" s="305" t="str">
        <x:v>Secretarial, legal, finance and appointed transaction advisers</x:v>
      </x:c>
      <x:c r="P91" s="305" t="str">
        <x:v>Company Secretary / Compliance Officer plus approving Board or committee</x:v>
      </x:c>
      <x:c r="Q91" s="305" t="str">
        <x:v>CAP-LAW079 Operational chapters; official source URL inherited from the P-2 atomic record.</x:v>
      </x:c>
      <x:c r="R91" s="305" t="str">
        <x:v>Event-driven</x:v>
      </x:c>
      <x:c r="S91" s="305" t="str">
        <x:v>Evidence must be complete through the legal performance/filing time and include later acknowledgement, correction or closure where applicable.</x:v>
      </x:c>
      <x:c r="T91" s="305" t="str">
        <x:v>Escalate predicted lateness before the legal cut-off; immediately record actual missed deadlines, failed conditions precedent or unclosed exceptions.</x:v>
      </x:c>
      <x:c r="U91" s="305" t="str">
        <x:v>Evidence the gate GATE|PROPOSED_ISSUE, security/capacity (Specified securities), trigger (ICDR transaction active) and threshold/exemption (Only the route-specific chapter applies.).</x:v>
      </x:c>
      <x:c r="V91" s="305" t="str">
        <x:f>IF(COUNTIF('P3 Audit Procedures'!$A$5:$A$176,B91)=1,"YES","NO")</x:f>
        <x:v>YES</x:v>
      </x:c>
      <x:c r="W91" s="305" t="str">
        <x:f>IF(COUNTIF($A$5:$A$176,A91)&gt;1,"DUPLICATE","")</x:f>
      </x:c>
      <x:c r="X91" s="305" t="str">
        <x:v>RULE MAPPED — ENTITY DATE NOT POPULATED</x:v>
      </x:c>
      <x:c r="Y91" s="305" t="str">
        <x:v>https://www.sebi.gov.in/legal/master-circulars/feb-2026/master-circular-for-issue-of-capital-and-disclosure-requirements_99611.html</x:v>
      </x:c>
    </x:row>
    <x:row r="92" ht="50" customHeight="1">
      <x:c r="A92" s="305" t="str">
        <x:v>CAP-LAW218|Pledged-share lock-in mechanism|AP01|CAL01</x:v>
      </x:c>
      <x:c r="B92" s="305" t="str">
        <x:v>CAP-LAW218|Pledged-share lock-in mechanism|AP01</x:v>
      </x:c>
      <x:c r="C92" s="305" t="str">
        <x:v>CAP-LAW218|Pledged-share lock-in mechanism</x:v>
      </x:c>
      <x:c r="D92" s="305" t="str">
        <x:v>CAP-LAW218</x:v>
      </x:c>
      <x:c r="E92" s="305" t="str">
        <x:v>Pledged-share lock-in mechanism</x:v>
      </x:c>
      <x:c r="F92" s="305" t="str">
        <x:v>GATE|PROPOSED_ISSUE</x:v>
      </x:c>
      <x:c r="G92" s="305" t="str">
        <x:v>Capital raising</x:v>
      </x:c>
      <x:c r="H92" s="305" t="str">
        <x:v>Event-driven</x:v>
      </x:c>
      <x:c r="I92" s="305" t="str">
        <x:v>Per triggering event</x:v>
      </x:c>
      <x:c r="J92" s="305" t="str">
        <x:v>Locked-in shares are pledged</x:v>
      </x:c>
      <x:c r="K92" s="305" t="str">
        <x:v>At pledge/invocation event. Calculate the entity-specific due date from the documented trigger or period end and the current official provision/exchange operating calendar; retain the calculation, review and acknowledgement.</x:v>
      </x:c>
      <x:c r="L92" s="305" t="str">
        <x:v>Create the task when the documented trigger is approved, received or occurs; apply the legal lead time before the external deadline.</x:v>
      </x:c>
      <x:c r="M92" s="305" t="str">
        <x:v>Final alert one business day before the internally calculated deadline; use an earlier alert where the legal period is one day or less.</x:v>
      </x:c>
      <x:c r="N92" s="305" t="str">
        <x:v>Company Secretary / Transaction Legal Lead</x:v>
      </x:c>
      <x:c r="O92" s="305" t="str">
        <x:v>Secretarial, legal, finance and appointed transaction advisers</x:v>
      </x:c>
      <x:c r="P92" s="305" t="str">
        <x:v>Company Secretary / Compliance Officer plus approving Board or committee</x:v>
      </x:c>
      <x:c r="Q92" s="305" t="str">
        <x:v>CAP-LAW218 Pledged-share lock-in mechanism; official source URL inherited from the P-2 atomic record.</x:v>
      </x:c>
      <x:c r="R92" s="305" t="str">
        <x:v>Event-driven</x:v>
      </x:c>
      <x:c r="S92" s="305" t="str">
        <x:v>Evidence must be complete through the legal performance/filing time and include later acknowledgement, correction or closure where applicable.</x:v>
      </x:c>
      <x:c r="T92" s="305" t="str">
        <x:v>Escalate predicted lateness before the legal cut-off; immediately record actual missed deadlines, failed conditions precedent or unclosed exceptions.</x:v>
      </x:c>
      <x:c r="U92" s="305" t="str">
        <x:v>Evidence the gate GATE|PROPOSED_ISSUE, security/capacity (ICDR-locked specified securities), trigger (Locked-in shares are pledged) and threshold/exemption (Apply eligibility, pledge, invocation and depository instructions.).</x:v>
      </x:c>
      <x:c r="V92" s="305" t="str">
        <x:f>IF(COUNTIF('P3 Audit Procedures'!$A$5:$A$176,B92)=1,"YES","NO")</x:f>
        <x:v>YES</x:v>
      </x:c>
      <x:c r="W92" s="305" t="str">
        <x:f>IF(COUNTIF($A$5:$A$176,A92)&gt;1,"DUPLICATE","")</x:f>
      </x:c>
      <x:c r="X92" s="305" t="str">
        <x:v>RULE MAPPED — ENTITY DATE NOT POPULATED</x:v>
      </x:c>
      <x:c r="Y92" s="305" t="str">
        <x:v>https://www.sebi.gov.in/legal/circulars/apr-2026/ease-of-doing-business-mechanism-for-lock-in-of-pledged-shares-under-sebi-issue-of-capital-and-disclosure-requirements-regulations-2018_100826.html</x:v>
      </x:c>
    </x:row>
    <x:row r="93" ht="50" customHeight="1">
      <x:c r="A93" s="305" t="str">
        <x:v>CAP-LAW047|Reg. 4|AP01|CAL01</x:v>
      </x:c>
      <x:c r="B93" s="305" t="str">
        <x:v>CAP-LAW047|Reg. 4|AP01</x:v>
      </x:c>
      <x:c r="C93" s="305" t="str">
        <x:v>CAP-LAW047|Reg. 4</x:v>
      </x:c>
      <x:c r="D93" s="305" t="str">
        <x:v>CAP-LAW047</x:v>
      </x:c>
      <x:c r="E93" s="305" t="str">
        <x:v>Reg. 4</x:v>
      </x:c>
      <x:c r="F93" s="305" t="str">
        <x:v>GATE|CORP_ACTION</x:v>
      </x:c>
      <x:c r="G93" s="305" t="str">
        <x:v>Buy-back</x:v>
      </x:c>
      <x:c r="H93" s="305" t="str">
        <x:v>Event-driven</x:v>
      </x:c>
      <x:c r="I93" s="305" t="str">
        <x:v>Per transaction / event timetable</x:v>
      </x:c>
      <x:c r="J93" s="305" t="str">
        <x:v>Buy-back proposed</x:v>
      </x:c>
      <x:c r="K93" s="305" t="str">
        <x:v>Before approval and throughout offer. Calculate the entity-specific due date from the documented trigger or period end and the current official provision/exchange operating calendar; retain the calculation, review and acknowledgement.</x:v>
      </x:c>
      <x:c r="L93" s="305" t="str">
        <x:v>Create the task when the documented trigger is approved, received or occurs; apply the legal lead time before the external deadline.</x:v>
      </x:c>
      <x:c r="M93" s="305" t="str">
        <x:v>Final check before the prescribed pre-event cut-off; block execution where approval/filing is a condition precedent.</x:v>
      </x:c>
      <x:c r="N93" s="305" t="str">
        <x:v>Company Secretary / Transaction Legal Lead</x:v>
      </x:c>
      <x:c r="O93" s="305" t="str">
        <x:v>Secretarial, legal, finance and appointed transaction advisers</x:v>
      </x:c>
      <x:c r="P93" s="305" t="str">
        <x:v>Compliance Officer plus Audit Committee / Board where prescribed</x:v>
      </x:c>
      <x:c r="Q93" s="305" t="str">
        <x:v>CAP-LAW047 Reg. 4; official source URL inherited from the P-2 atomic record.</x:v>
      </x:c>
      <x:c r="R93" s="305" t="str">
        <x:v>Event-driven</x:v>
      </x:c>
      <x:c r="S93" s="305" t="str">
        <x:v>Evidence must be complete through the legal performance/filing time and include later acknowledgement, correction or closure where applicable.</x:v>
      </x:c>
      <x:c r="T93" s="305" t="str">
        <x:v>Escalate predicted lateness before the legal cut-off; immediately record actual missed deadlines, failed conditions precedent or unclosed exceptions.</x:v>
      </x:c>
      <x:c r="U93" s="305" t="str">
        <x:v>Evidence the gate GATE|CORP_ACTION, security/capacity (Shares or other specified securities), trigger (Buy-back proposed) and threshold/exemption (Apply capital/free-reserve, size, debt-equity, fully-paid and cooling-period conditions.).</x:v>
      </x:c>
      <x:c r="V93" s="305" t="str">
        <x:f>IF(COUNTIF('P3 Audit Procedures'!$A$5:$A$176,B93)=1,"YES","NO")</x:f>
        <x:v>YES</x:v>
      </x:c>
      <x:c r="W93" s="305" t="str">
        <x:f>IF(COUNTIF($A$5:$A$176,A93)&gt;1,"DUPLICATE","")</x:f>
      </x:c>
      <x:c r="X93" s="305" t="str">
        <x:v>RULE MAPPED — ENTITY DATE NOT POPULATED</x:v>
      </x:c>
      <x:c r="Y93" s="305" t="str">
        <x:v>https://www.sebi.gov.in/legal/regulations/jul-2026/securities-and-exchange-board-of-india-buy-back-of-securities-regulations-2018-last-amended-on-july-6-2026-_103042.html</x:v>
      </x:c>
    </x:row>
    <x:row r="94" ht="50" customHeight="1">
      <x:c r="A94" s="305" t="str">
        <x:v>CAP-LAW047|Reg. 6|AP01|CAL01</x:v>
      </x:c>
      <x:c r="B94" s="305" t="str">
        <x:v>CAP-LAW047|Reg. 6|AP01</x:v>
      </x:c>
      <x:c r="C94" s="305" t="str">
        <x:v>CAP-LAW047|Reg. 6</x:v>
      </x:c>
      <x:c r="D94" s="305" t="str">
        <x:v>CAP-LAW047</x:v>
      </x:c>
      <x:c r="E94" s="305" t="str">
        <x:v>Reg. 6</x:v>
      </x:c>
      <x:c r="F94" s="305" t="str">
        <x:v>GATE|CORP_ACTION</x:v>
      </x:c>
      <x:c r="G94" s="305" t="str">
        <x:v>Buy-back</x:v>
      </x:c>
      <x:c r="H94" s="305" t="str">
        <x:v>Transaction timetable</x:v>
      </x:c>
      <x:c r="I94" s="305" t="str">
        <x:v>Per transaction / event timetable</x:v>
      </x:c>
      <x:c r="J94" s="305" t="str">
        <x:v>Tender-offer buy-back proposed</x:v>
      </x:c>
      <x:c r="K94" s="305" t="str">
        <x:v>Before launch and during offer. Calculate the entity-specific due date from the documented trigger or period end and the current official provision/exchange operating calendar; retain the calculation, review and acknowledgement.</x:v>
      </x:c>
      <x:c r="L94" s="305" t="str">
        <x:v>Create the task when the documented trigger is approved, received or occurs; apply the legal lead time before the external deadline.</x:v>
      </x:c>
      <x:c r="M94" s="305" t="str">
        <x:v>Final check before the prescribed pre-event cut-off; block execution where approval/filing is a condition precedent.</x:v>
      </x:c>
      <x:c r="N94" s="305" t="str">
        <x:v>Company Secretary / Transaction Legal Lead</x:v>
      </x:c>
      <x:c r="O94" s="305" t="str">
        <x:v>Secretarial, legal, finance and appointed transaction advisers</x:v>
      </x:c>
      <x:c r="P94" s="305" t="str">
        <x:v>Company Secretary / Compliance Officer plus approving Board or committee</x:v>
      </x:c>
      <x:c r="Q94" s="305" t="str">
        <x:v>CAP-LAW047 Reg. 6; official source URL inherited from the P-2 atomic record.</x:v>
      </x:c>
      <x:c r="R94" s="305" t="str">
        <x:v>Event-driven</x:v>
      </x:c>
      <x:c r="S94" s="305" t="str">
        <x:v>Evidence must be complete through the legal performance/filing time and include later acknowledgement, correction or closure where applicable.</x:v>
      </x:c>
      <x:c r="T94" s="305" t="str">
        <x:v>Escalate predicted lateness before the legal cut-off; immediately record actual missed deadlines, failed conditions precedent or unclosed exceptions.</x:v>
      </x:c>
      <x:c r="U94" s="305" t="str">
        <x:v>Evidence the gate GATE|CORP_ACTION, security/capacity (Shares or other specified securities), trigger (Tender-offer buy-back proposed) and threshold/exemption (Apply entitlement, reservation and current route conditions.).</x:v>
      </x:c>
      <x:c r="V94" s="305" t="str">
        <x:f>IF(COUNTIF('P3 Audit Procedures'!$A$5:$A$176,B94)=1,"YES","NO")</x:f>
        <x:v>YES</x:v>
      </x:c>
      <x:c r="W94" s="305" t="str">
        <x:f>IF(COUNTIF($A$5:$A$176,A94)&gt;1,"DUPLICATE","")</x:f>
      </x:c>
      <x:c r="X94" s="305" t="str">
        <x:v>RULE MAPPED — ENTITY DATE NOT POPULATED</x:v>
      </x:c>
      <x:c r="Y94" s="305" t="str">
        <x:v>https://www.sebi.gov.in/legal/regulations/jul-2026/securities-and-exchange-board-of-india-buy-back-of-securities-regulations-2018-last-amended-on-july-6-2026-_103042.html</x:v>
      </x:c>
    </x:row>
    <x:row r="95" ht="50" customHeight="1">
      <x:c r="A95" s="305" t="str">
        <x:v>CAP-LAW047|Reg. 5|AP01|CAL01</x:v>
      </x:c>
      <x:c r="B95" s="305" t="str">
        <x:v>CAP-LAW047|Reg. 5|AP01</x:v>
      </x:c>
      <x:c r="C95" s="305" t="str">
        <x:v>CAP-LAW047|Reg. 5</x:v>
      </x:c>
      <x:c r="D95" s="305" t="str">
        <x:v>CAP-LAW047</x:v>
      </x:c>
      <x:c r="E95" s="305" t="str">
        <x:v>Reg. 5</x:v>
      </x:c>
      <x:c r="F95" s="305" t="str">
        <x:v>GATE|CORP_ACTION</x:v>
      </x:c>
      <x:c r="G95" s="305" t="str">
        <x:v>Buy-back</x:v>
      </x:c>
      <x:c r="H95" s="305" t="str">
        <x:v>Transaction timetable</x:v>
      </x:c>
      <x:c r="I95" s="305" t="str">
        <x:v>Per triggering event</x:v>
      </x:c>
      <x:c r="J95" s="305" t="str">
        <x:v>Buy-back proposed</x:v>
      </x:c>
      <x:c r="K95" s="305" t="str">
        <x:v>Before public announcement. Calculate the entity-specific due date from the documented trigger or period end and the current official provision/exchange operating calendar; retain the calculation, review and acknowledgement.</x:v>
      </x:c>
      <x:c r="L95" s="305" t="str">
        <x:v>Create the task when the documented trigger is approved, received or occurs; apply the legal lead time before the external deadline.</x:v>
      </x:c>
      <x:c r="M95" s="305" t="str">
        <x:v>Final check before the prescribed pre-event cut-off; block execution where approval/filing is a condition precedent.</x:v>
      </x:c>
      <x:c r="N95" s="305" t="str">
        <x:v>Company Secretary / Transaction Legal Lead</x:v>
      </x:c>
      <x:c r="O95" s="305" t="str">
        <x:v>Secretarial, legal, finance and appointed transaction advisers</x:v>
      </x:c>
      <x:c r="P95" s="305" t="str">
        <x:v>Compliance Officer plus Audit Committee / Board where prescribed</x:v>
      </x:c>
      <x:c r="Q95" s="305" t="str">
        <x:v>CAP-LAW047 Reg. 5; official source URL inherited from the P-2 atomic record.</x:v>
      </x:c>
      <x:c r="R95" s="305" t="str">
        <x:v>Event-driven</x:v>
      </x:c>
      <x:c r="S95" s="305" t="str">
        <x:v>Evidence must be complete through the legal performance/filing time and include later acknowledgement, correction or closure where applicable.</x:v>
      </x:c>
      <x:c r="T95" s="305" t="str">
        <x:v>Escalate predicted lateness before the legal cut-off; immediately record actual missed deadlines, failed conditions precedent or unclosed exceptions.</x:v>
      </x:c>
      <x:c r="U95" s="305" t="str">
        <x:v>Evidence the gate GATE|CORP_ACTION, security/capacity (Shares or other specified securities), trigger (Buy-back proposed) and threshold/exemption (Apply current approval threshold and voting rules.).</x:v>
      </x:c>
      <x:c r="V95" s="305" t="str">
        <x:f>IF(COUNTIF('P3 Audit Procedures'!$A$5:$A$176,B95)=1,"YES","NO")</x:f>
        <x:v>YES</x:v>
      </x:c>
      <x:c r="W95" s="305" t="str">
        <x:f>IF(COUNTIF($A$5:$A$176,A95)&gt;1,"DUPLICATE","")</x:f>
      </x:c>
      <x:c r="X95" s="305" t="str">
        <x:v>RULE MAPPED — ENTITY DATE NOT POPULATED</x:v>
      </x:c>
      <x:c r="Y95" s="305" t="str">
        <x:v>https://www.sebi.gov.in/legal/regulations/jul-2026/securities-and-exchange-board-of-india-buy-back-of-securities-regulations-2018-last-amended-on-july-6-2026-_103042.html</x:v>
      </x:c>
    </x:row>
    <x:row r="96" ht="50" customHeight="1">
      <x:c r="A96" s="305" t="str">
        <x:v>CAP-LAW047|Reg. 7|AP01|CAL01</x:v>
      </x:c>
      <x:c r="B96" s="305" t="str">
        <x:v>CAP-LAW047|Reg. 7|AP01</x:v>
      </x:c>
      <x:c r="C96" s="305" t="str">
        <x:v>CAP-LAW047|Reg. 7</x:v>
      </x:c>
      <x:c r="D96" s="305" t="str">
        <x:v>CAP-LAW047</x:v>
      </x:c>
      <x:c r="E96" s="305" t="str">
        <x:v>Reg. 7</x:v>
      </x:c>
      <x:c r="F96" s="305" t="str">
        <x:v>GATE|CORP_ACTION</x:v>
      </x:c>
      <x:c r="G96" s="305" t="str">
        <x:v>Buy-back</x:v>
      </x:c>
      <x:c r="H96" s="305" t="str">
        <x:v>Event-driven</x:v>
      </x:c>
      <x:c r="I96" s="305" t="str">
        <x:v>Per triggering event</x:v>
      </x:c>
      <x:c r="J96" s="305" t="str">
        <x:v>Buy-back authorised</x:v>
      </x:c>
      <x:c r="K96" s="305" t="str">
        <x:v>At announcement stage. Calculate the entity-specific due date from the documented trigger or period end and the current official provision/exchange operating calendar; retain the calculation, review and acknowledgement.</x:v>
      </x:c>
      <x:c r="L96" s="305" t="str">
        <x:v>Create the task when the documented trigger is approved, received or occurs; apply the legal lead time before the external deadline.</x:v>
      </x:c>
      <x:c r="M96" s="305" t="str">
        <x:v>Final alert one business day before the internally calculated deadline; use an earlier alert where the legal period is one day or less.</x:v>
      </x:c>
      <x:c r="N96" s="305" t="str">
        <x:v>Company Secretary / Transaction Legal Lead</x:v>
      </x:c>
      <x:c r="O96" s="305" t="str">
        <x:v>Secretarial, legal, finance and appointed transaction advisers</x:v>
      </x:c>
      <x:c r="P96" s="305" t="str">
        <x:v>Company Secretary / Compliance Officer plus approving Board or committee</x:v>
      </x:c>
      <x:c r="Q96" s="305" t="str">
        <x:v>CAP-LAW047 Reg. 7; official source URL inherited from the P-2 atomic record.</x:v>
      </x:c>
      <x:c r="R96" s="305" t="str">
        <x:v>Event-driven</x:v>
      </x:c>
      <x:c r="S96" s="305" t="str">
        <x:v>Evidence must be complete through the legal performance/filing time and include later acknowledgement, correction or closure where applicable.</x:v>
      </x:c>
      <x:c r="T96" s="305" t="str">
        <x:v>Escalate predicted lateness before the legal cut-off; immediately record actual missed deadlines, failed conditions precedent or unclosed exceptions.</x:v>
      </x:c>
      <x:c r="U96" s="305" t="str">
        <x:v>Evidence the gate GATE|CORP_ACTION, security/capacity (Shares or other specified securities), trigger (Buy-back authorised) and threshold/exemption (Apply current schedule, publication, filing and responsibility requirements.).</x:v>
      </x:c>
      <x:c r="V96" s="305" t="str">
        <x:f>IF(COUNTIF('P3 Audit Procedures'!$A$5:$A$176,B96)=1,"YES","NO")</x:f>
        <x:v>YES</x:v>
      </x:c>
      <x:c r="W96" s="305" t="str">
        <x:f>IF(COUNTIF($A$5:$A$176,A96)&gt;1,"DUPLICATE","")</x:f>
      </x:c>
      <x:c r="X96" s="305" t="str">
        <x:v>RULE MAPPED — ENTITY DATE NOT POPULATED</x:v>
      </x:c>
      <x:c r="Y96" s="305" t="str">
        <x:v>https://www.sebi.gov.in/legal/regulations/jul-2026/securities-and-exchange-board-of-india-buy-back-of-securities-regulations-2018-last-amended-on-july-6-2026-_103042.html</x:v>
      </x:c>
    </x:row>
    <x:row r="97" ht="50" customHeight="1">
      <x:c r="A97" s="305" t="str">
        <x:v>CAP-LAW047|Reg. 8|AP01|CAL01</x:v>
      </x:c>
      <x:c r="B97" s="305" t="str">
        <x:v>CAP-LAW047|Reg. 8|AP01</x:v>
      </x:c>
      <x:c r="C97" s="305" t="str">
        <x:v>CAP-LAW047|Reg. 8</x:v>
      </x:c>
      <x:c r="D97" s="305" t="str">
        <x:v>CAP-LAW047</x:v>
      </x:c>
      <x:c r="E97" s="305" t="str">
        <x:v>Reg. 8</x:v>
      </x:c>
      <x:c r="F97" s="305" t="str">
        <x:v>GATE|CORP_ACTION</x:v>
      </x:c>
      <x:c r="G97" s="305" t="str">
        <x:v>Buy-back</x:v>
      </x:c>
      <x:c r="H97" s="305" t="str">
        <x:v>Event-driven</x:v>
      </x:c>
      <x:c r="I97" s="305" t="str">
        <x:v>Per transaction / event timetable</x:v>
      </x:c>
      <x:c r="J97" s="305" t="str">
        <x:v>Tender-offer route active</x:v>
      </x:c>
      <x:c r="K97" s="305" t="str">
        <x:v>Before offer opening. Calculate the entity-specific due date from the documented trigger or period end and the current official provision/exchange operating calendar; retain the calculation, review and acknowledgement.</x:v>
      </x:c>
      <x:c r="L97" s="305" t="str">
        <x:v>Create the task when the documented trigger is approved, received or occurs; apply the legal lead time before the external deadline.</x:v>
      </x:c>
      <x:c r="M97" s="305" t="str">
        <x:v>Final check before the prescribed pre-event cut-off; block execution where approval/filing is a condition precedent.</x:v>
      </x:c>
      <x:c r="N97" s="305" t="str">
        <x:v>Company Secretary / Transaction Legal Lead</x:v>
      </x:c>
      <x:c r="O97" s="305" t="str">
        <x:v>Secretarial, legal, finance and appointed transaction advisers</x:v>
      </x:c>
      <x:c r="P97" s="305" t="str">
        <x:v>Company Secretary / Compliance Officer plus approving Board or committee</x:v>
      </x:c>
      <x:c r="Q97" s="305" t="str">
        <x:v>CAP-LAW047 Reg. 8; official source URL inherited from the P-2 atomic record.</x:v>
      </x:c>
      <x:c r="R97" s="305" t="str">
        <x:v>Event-driven</x:v>
      </x:c>
      <x:c r="S97" s="305" t="str">
        <x:v>Evidence must be complete through the legal performance/filing time and include later acknowledgement, correction or closure where applicable.</x:v>
      </x:c>
      <x:c r="T97" s="305" t="str">
        <x:v>Escalate predicted lateness before the legal cut-off; immediately record actual missed deadlines, failed conditions precedent or unclosed exceptions.</x:v>
      </x:c>
      <x:c r="U97" s="305" t="str">
        <x:v>Evidence the gate GATE|CORP_ACTION, security/capacity (Shares or other specified securities), trigger (Tender-offer route active) and threshold/exemption (Apply current content, filing and dispatch provisions.).</x:v>
      </x:c>
      <x:c r="V97" s="305" t="str">
        <x:f>IF(COUNTIF('P3 Audit Procedures'!$A$5:$A$176,B97)=1,"YES","NO")</x:f>
        <x:v>YES</x:v>
      </x:c>
      <x:c r="W97" s="305" t="str">
        <x:f>IF(COUNTIF($A$5:$A$176,A97)&gt;1,"DUPLICATE","")</x:f>
      </x:c>
      <x:c r="X97" s="305" t="str">
        <x:v>RULE MAPPED — ENTITY DATE NOT POPULATED</x:v>
      </x:c>
      <x:c r="Y97" s="305" t="str">
        <x:v>https://www.sebi.gov.in/legal/regulations/jul-2026/securities-and-exchange-board-of-india-buy-back-of-securities-regulations-2018-last-amended-on-july-6-2026-_103042.html</x:v>
      </x:c>
    </x:row>
    <x:row r="98" ht="50" customHeight="1">
      <x:c r="A98" s="305" t="str">
        <x:v>CAP-LAW047|Reg. 9(xi)|AP01|CAL01</x:v>
      </x:c>
      <x:c r="B98" s="305" t="str">
        <x:v>CAP-LAW047|Reg. 9(xi)|AP01</x:v>
      </x:c>
      <x:c r="C98" s="305" t="str">
        <x:v>CAP-LAW047|Reg. 9(xi)</x:v>
      </x:c>
      <x:c r="D98" s="305" t="str">
        <x:v>CAP-LAW047</x:v>
      </x:c>
      <x:c r="E98" s="305" t="str">
        <x:v>Reg. 9(xi)</x:v>
      </x:c>
      <x:c r="F98" s="305" t="str">
        <x:v>GATE|CORP_ACTION</x:v>
      </x:c>
      <x:c r="G98" s="305" t="str">
        <x:v>Buy-back</x:v>
      </x:c>
      <x:c r="H98" s="305" t="str">
        <x:v>Transaction timetable</x:v>
      </x:c>
      <x:c r="I98" s="305" t="str">
        <x:v>Per triggering event</x:v>
      </x:c>
      <x:c r="J98" s="305" t="str">
        <x:v>Tender offer launched</x:v>
      </x:c>
      <x:c r="K98" s="305" t="str">
        <x:v>Before opening through completion. Calculate the entity-specific due date from the documented trigger or period end and the current official provision/exchange operating calendar; retain the calculation, review and acknowledgement.</x:v>
      </x:c>
      <x:c r="L98" s="305" t="str">
        <x:v>Create the task when the documented trigger is approved, received or occurs; apply the legal lead time before the external deadline.</x:v>
      </x:c>
      <x:c r="M98" s="305" t="str">
        <x:v>Final check before the prescribed pre-event cut-off; block execution where approval/filing is a condition precedent.</x:v>
      </x:c>
      <x:c r="N98" s="305" t="str">
        <x:v>Company Secretary / Transaction Legal Lead</x:v>
      </x:c>
      <x:c r="O98" s="305" t="str">
        <x:v>Secretarial, legal, finance and appointed transaction advisers</x:v>
      </x:c>
      <x:c r="P98" s="305" t="str">
        <x:v>Company Secretary / Compliance Officer plus approving Board or committee</x:v>
      </x:c>
      <x:c r="Q98" s="305" t="str">
        <x:v>CAP-LAW047 Reg. 9(xi); official source URL inherited from the P-2 atomic record.</x:v>
      </x:c>
      <x:c r="R98" s="305" t="str">
        <x:v>Event-driven</x:v>
      </x:c>
      <x:c r="S98" s="305" t="str">
        <x:v>Evidence must be complete through the legal performance/filing time and include later acknowledgement, correction or closure where applicable.</x:v>
      </x:c>
      <x:c r="T98" s="305" t="str">
        <x:v>Escalate predicted lateness before the legal cut-off; immediately record actual missed deadlines, failed conditions precedent or unclosed exceptions.</x:v>
      </x:c>
      <x:c r="U98" s="305" t="str">
        <x:v>Evidence the gate GATE|CORP_ACTION, security/capacity (Shares or other specified securities), trigger (Tender offer launched) and threshold/exemption (Amount and permitted forms depend on the offer size and current text.).</x:v>
      </x:c>
      <x:c r="V98" s="305" t="str">
        <x:f>IF(COUNTIF('P3 Audit Procedures'!$A$5:$A$176,B98)=1,"YES","NO")</x:f>
        <x:v>YES</x:v>
      </x:c>
      <x:c r="W98" s="305" t="str">
        <x:f>IF(COUNTIF($A$5:$A$176,A98)&gt;1,"DUPLICATE","")</x:f>
      </x:c>
      <x:c r="X98" s="305" t="str">
        <x:v>RULE MAPPED — ENTITY DATE NOT POPULATED</x:v>
      </x:c>
      <x:c r="Y98" s="305" t="str">
        <x:v>https://www.sebi.gov.in/legal/regulations/jul-2026/securities-and-exchange-board-of-india-buy-back-of-securities-regulations-2018-last-amended-on-july-6-2026-_103042.html</x:v>
      </x:c>
    </x:row>
    <x:row r="99" ht="50" customHeight="1">
      <x:c r="A99" s="305" t="str">
        <x:v>CAP-LAW047|Reg. 9|AP01|CAL01</x:v>
      </x:c>
      <x:c r="B99" s="305" t="str">
        <x:v>CAP-LAW047|Reg. 9|AP01</x:v>
      </x:c>
      <x:c r="C99" s="305" t="str">
        <x:v>CAP-LAW047|Reg. 9</x:v>
      </x:c>
      <x:c r="D99" s="305" t="str">
        <x:v>CAP-LAW047</x:v>
      </x:c>
      <x:c r="E99" s="305" t="str">
        <x:v>Reg. 9</x:v>
      </x:c>
      <x:c r="F99" s="305" t="str">
        <x:v>GATE|CORP_ACTION</x:v>
      </x:c>
      <x:c r="G99" s="305" t="str">
        <x:v>Buy-back</x:v>
      </x:c>
      <x:c r="H99" s="305" t="str">
        <x:v>Transaction timetable</x:v>
      </x:c>
      <x:c r="I99" s="305" t="str">
        <x:v>Per transaction / event timetable</x:v>
      </x:c>
      <x:c r="J99" s="305" t="str">
        <x:v>Tender offer opens</x:v>
      </x:c>
      <x:c r="K99" s="305" t="str">
        <x:v>Offer period. Calculate the entity-specific due date from the documented trigger or period end and the current official provision/exchange operating calendar; retain the calculation, review and acknowledgement.</x:v>
      </x:c>
      <x:c r="L99" s="305" t="str">
        <x:v>Create the task when the documented trigger is approved, received or occurs; apply the legal lead time before the external deadline.</x:v>
      </x:c>
      <x:c r="M99" s="305" t="str">
        <x:v>Final alert one business day before the internally calculated deadline; use an earlier alert where the legal period is one day or less.</x:v>
      </x:c>
      <x:c r="N99" s="305" t="str">
        <x:v>Company Secretary / Transaction Legal Lead</x:v>
      </x:c>
      <x:c r="O99" s="305" t="str">
        <x:v>Secretarial, legal, finance and appointed transaction advisers</x:v>
      </x:c>
      <x:c r="P99" s="305" t="str">
        <x:v>Company Secretary / Compliance Officer plus approving Board or committee</x:v>
      </x:c>
      <x:c r="Q99" s="305" t="str">
        <x:v>CAP-LAW047 Reg. 9; official source URL inherited from the P-2 atomic record.</x:v>
      </x:c>
      <x:c r="R99" s="305" t="str">
        <x:v>Event-driven</x:v>
      </x:c>
      <x:c r="S99" s="305" t="str">
        <x:v>Evidence must be complete through the legal performance/filing time and include later acknowledgement, correction or closure where applicable.</x:v>
      </x:c>
      <x:c r="T99" s="305" t="str">
        <x:v>Escalate predicted lateness before the legal cut-off; immediately record actual missed deadlines, failed conditions precedent or unclosed exceptions.</x:v>
      </x:c>
      <x:c r="U99" s="305" t="str">
        <x:v>Evidence the gate GATE|CORP_ACTION, security/capacity (Shares or other specified securities), trigger (Tender offer opens) and threshold/exemption (Apply entitlement, additional tender, acceptance and verification rules.).</x:v>
      </x:c>
      <x:c r="V99" s="305" t="str">
        <x:f>IF(COUNTIF('P3 Audit Procedures'!$A$5:$A$176,B99)=1,"YES","NO")</x:f>
        <x:v>YES</x:v>
      </x:c>
      <x:c r="W99" s="305" t="str">
        <x:f>IF(COUNTIF($A$5:$A$176,A99)&gt;1,"DUPLICATE","")</x:f>
      </x:c>
      <x:c r="X99" s="305" t="str">
        <x:v>RULE MAPPED — ENTITY DATE NOT POPULATED</x:v>
      </x:c>
      <x:c r="Y99" s="305" t="str">
        <x:v>https://www.sebi.gov.in/legal/regulations/jul-2026/securities-and-exchange-board-of-india-buy-back-of-securities-regulations-2018-last-amended-on-july-6-2026-_103042.html</x:v>
      </x:c>
    </x:row>
    <x:row r="100" ht="50" customHeight="1">
      <x:c r="A100" s="305" t="str">
        <x:v>CAP-LAW047|Reg. 10|AP01|CAL01</x:v>
      </x:c>
      <x:c r="B100" s="305" t="str">
        <x:v>CAP-LAW047|Reg. 10|AP01</x:v>
      </x:c>
      <x:c r="C100" s="305" t="str">
        <x:v>CAP-LAW047|Reg. 10</x:v>
      </x:c>
      <x:c r="D100" s="305" t="str">
        <x:v>CAP-LAW047</x:v>
      </x:c>
      <x:c r="E100" s="305" t="str">
        <x:v>Reg. 10</x:v>
      </x:c>
      <x:c r="F100" s="305" t="str">
        <x:v>GATE|CORP_ACTION</x:v>
      </x:c>
      <x:c r="G100" s="305" t="str">
        <x:v>Buy-back</x:v>
      </x:c>
      <x:c r="H100" s="305" t="str">
        <x:v>Event-driven</x:v>
      </x:c>
      <x:c r="I100" s="305" t="str">
        <x:v>Per transaction / event timetable</x:v>
      </x:c>
      <x:c r="J100" s="305" t="str">
        <x:v>Offer closes</x:v>
      </x:c>
      <x:c r="K100" s="305" t="str">
        <x:v>After offer closure as prescribed. Calculate the entity-specific due date from the documented trigger or period end and the current official provision/exchange operating calendar; retain the calculation, review and acknowledgement.</x:v>
      </x:c>
      <x:c r="L100" s="305" t="str">
        <x:v>Create the task when the documented trigger is approved, received or occurs; apply the legal lead time before the external deadline.</x:v>
      </x:c>
      <x:c r="M100" s="305" t="str">
        <x:v>Final alert one business day before the internally calculated deadline; use an earlier alert where the legal period is one day or less.</x:v>
      </x:c>
      <x:c r="N100" s="305" t="str">
        <x:v>Company Secretary / Transaction Legal Lead</x:v>
      </x:c>
      <x:c r="O100" s="305" t="str">
        <x:v>Secretarial, legal, finance and appointed transaction advisers</x:v>
      </x:c>
      <x:c r="P100" s="305" t="str">
        <x:v>Company Secretary / Compliance Officer plus approving Board or committee</x:v>
      </x:c>
      <x:c r="Q100" s="305" t="str">
        <x:v>CAP-LAW047 Reg. 10; official source URL inherited from the P-2 atomic record.</x:v>
      </x:c>
      <x:c r="R100" s="305" t="str">
        <x:v>Event-driven</x:v>
      </x:c>
      <x:c r="S100" s="305" t="str">
        <x:v>Evidence must be complete through the legal performance/filing time and include later acknowledgement, correction or closure where applicable.</x:v>
      </x:c>
      <x:c r="T100" s="305" t="str">
        <x:v>Escalate predicted lateness before the legal cut-off; immediately record actual missed deadlines, failed conditions precedent or unclosed exceptions.</x:v>
      </x:c>
      <x:c r="U100" s="305" t="str">
        <x:v>Evidence the gate GATE|CORP_ACTION, security/capacity (Shares or other specified securities), trigger (Offer closes) and threshold/exemption (Apply current special-account, payment and return mechanics.).</x:v>
      </x:c>
      <x:c r="V100" s="305" t="str">
        <x:f>IF(COUNTIF('P3 Audit Procedures'!$A$5:$A$176,B100)=1,"YES","NO")</x:f>
        <x:v>YES</x:v>
      </x:c>
      <x:c r="W100" s="305" t="str">
        <x:f>IF(COUNTIF($A$5:$A$176,A100)&gt;1,"DUPLICATE","")</x:f>
      </x:c>
      <x:c r="X100" s="305" t="str">
        <x:v>RULE MAPPED — ENTITY DATE NOT POPULATED</x:v>
      </x:c>
      <x:c r="Y100" s="305" t="str">
        <x:v>https://www.sebi.gov.in/legal/regulations/jul-2026/securities-and-exchange-board-of-india-buy-back-of-securities-regulations-2018-last-amended-on-july-6-2026-_103042.html</x:v>
      </x:c>
    </x:row>
    <x:row r="101" ht="50" customHeight="1">
      <x:c r="A101" s="305" t="str">
        <x:v>CAP-LAW047|Reg. 11|AP01|CAL01</x:v>
      </x:c>
      <x:c r="B101" s="305" t="str">
        <x:v>CAP-LAW047|Reg. 11|AP01</x:v>
      </x:c>
      <x:c r="C101" s="305" t="str">
        <x:v>CAP-LAW047|Reg. 11</x:v>
      </x:c>
      <x:c r="D101" s="305" t="str">
        <x:v>CAP-LAW047</x:v>
      </x:c>
      <x:c r="E101" s="305" t="str">
        <x:v>Reg. 11</x:v>
      </x:c>
      <x:c r="F101" s="305" t="str">
        <x:v>GATE|CORP_ACTION</x:v>
      </x:c>
      <x:c r="G101" s="305" t="str">
        <x:v>Buy-back</x:v>
      </x:c>
      <x:c r="H101" s="305" t="str">
        <x:v>Transaction timetable</x:v>
      </x:c>
      <x:c r="I101" s="305" t="str">
        <x:v>Per triggering event</x:v>
      </x:c>
      <x:c r="J101" s="305" t="str">
        <x:v>Securities bought back</x:v>
      </x:c>
      <x:c r="K101" s="305" t="str">
        <x:v>Within prescribed post-closure period. Calculate the entity-specific due date from the documented trigger or period end and the current official provision/exchange operating calendar; retain the calculation, review and acknowledgement.</x:v>
      </x:c>
      <x:c r="L101" s="305" t="str">
        <x:v>Create the task when the documented trigger is approved, received or occurs; apply the legal lead time before the external deadline.</x:v>
      </x:c>
      <x:c r="M101" s="305" t="str">
        <x:v>Final alert one business day before the internally calculated deadline; use an earlier alert where the legal period is one day or less.</x:v>
      </x:c>
      <x:c r="N101" s="305" t="str">
        <x:v>Company Secretary / Transaction Legal Lead</x:v>
      </x:c>
      <x:c r="O101" s="305" t="str">
        <x:v>Secretarial, legal, finance and appointed transaction advisers</x:v>
      </x:c>
      <x:c r="P101" s="305" t="str">
        <x:v>Company Secretary / Compliance Officer plus approving Board or committee</x:v>
      </x:c>
      <x:c r="Q101" s="305" t="str">
        <x:v>CAP-LAW047 Reg. 11; official source URL inherited from the P-2 atomic record.</x:v>
      </x:c>
      <x:c r="R101" s="305" t="str">
        <x:v>Event-driven</x:v>
      </x:c>
      <x:c r="S101" s="305" t="str">
        <x:v>Evidence must be complete through the legal performance/filing time and include later acknowledgement, correction or closure where applicable.</x:v>
      </x:c>
      <x:c r="T101" s="305" t="str">
        <x:v>Escalate predicted lateness before the legal cut-off; immediately record actual missed deadlines, failed conditions precedent or unclosed exceptions.</x:v>
      </x:c>
      <x:c r="U101" s="305" t="str">
        <x:v>Evidence the gate GATE|CORP_ACTION, security/capacity (Shares or other specified securities), trigger (Securities bought back) and threshold/exemption (Apply current depository, presence, certificate and filing requirements.).</x:v>
      </x:c>
      <x:c r="V101" s="305" t="str">
        <x:f>IF(COUNTIF('P3 Audit Procedures'!$A$5:$A$176,B101)=1,"YES","NO")</x:f>
        <x:v>YES</x:v>
      </x:c>
      <x:c r="W101" s="305" t="str">
        <x:f>IF(COUNTIF($A$5:$A$176,A101)&gt;1,"DUPLICATE","")</x:f>
      </x:c>
      <x:c r="X101" s="305" t="str">
        <x:v>RULE MAPPED — ENTITY DATE NOT POPULATED</x:v>
      </x:c>
      <x:c r="Y101" s="305" t="str">
        <x:v>https://www.sebi.gov.in/legal/regulations/jul-2026/securities-and-exchange-board-of-india-buy-back-of-securities-regulations-2018-last-amended-on-july-6-2026-_103042.html</x:v>
      </x:c>
    </x:row>
    <x:row r="102" ht="50" customHeight="1">
      <x:c r="A102" s="305" t="str">
        <x:v>CAP-LAW047|Reg. 24 general obligations|AP01|CAL01</x:v>
      </x:c>
      <x:c r="B102" s="305" t="str">
        <x:v>CAP-LAW047|Reg. 24 general obligations|AP01</x:v>
      </x:c>
      <x:c r="C102" s="305" t="str">
        <x:v>CAP-LAW047|Reg. 24 general obligations</x:v>
      </x:c>
      <x:c r="D102" s="305" t="str">
        <x:v>CAP-LAW047</x:v>
      </x:c>
      <x:c r="E102" s="305" t="str">
        <x:v>Reg. 24 general obligations</x:v>
      </x:c>
      <x:c r="F102" s="305" t="str">
        <x:v>GATE|CORP_ACTION</x:v>
      </x:c>
      <x:c r="G102" s="305" t="str">
        <x:v>Buy-back</x:v>
      </x:c>
      <x:c r="H102" s="305" t="str">
        <x:v>Event-driven</x:v>
      </x:c>
      <x:c r="I102" s="305" t="str">
        <x:v>Per triggering event</x:v>
      </x:c>
      <x:c r="J102" s="305" t="str">
        <x:v>Buy-back approved/ongoing</x:v>
      </x:c>
      <x:c r="K102" s="305" t="str">
        <x:v>Throughout buy-back and specified post-period. Calculate the entity-specific due date from the documented trigger or period end and the current official provision/exchange operating calendar; retain the calculation, review and acknowledgement.</x:v>
      </x:c>
      <x:c r="L102" s="305" t="str">
        <x:v>Create the task when the documented trigger is approved, received or occurs; apply the legal lead time before the external deadline.</x:v>
      </x:c>
      <x:c r="M102" s="305" t="str">
        <x:v>Final alert one business day before the internally calculated deadline; use an earlier alert where the legal period is one day or less.</x:v>
      </x:c>
      <x:c r="N102" s="305" t="str">
        <x:v>Company Secretary / Transaction Legal Lead</x:v>
      </x:c>
      <x:c r="O102" s="305" t="str">
        <x:v>Secretarial, legal, finance and appointed transaction advisers</x:v>
      </x:c>
      <x:c r="P102" s="305" t="str">
        <x:v>Company Secretary / Compliance Officer plus approving Board or committee</x:v>
      </x:c>
      <x:c r="Q102" s="305" t="str">
        <x:v>CAP-LAW047 Reg. 24 general obligations; official source URL inherited from the P-2 atomic record.</x:v>
      </x:c>
      <x:c r="R102" s="305" t="str">
        <x:v>Event-driven</x:v>
      </x:c>
      <x:c r="S102" s="305" t="str">
        <x:v>Evidence must be complete through the legal performance/filing time and include later acknowledgement, correction or closure where applicable.</x:v>
      </x:c>
      <x:c r="T102" s="305" t="str">
        <x:v>Escalate predicted lateness before the legal cut-off; immediately record actual missed deadlines, failed conditions precedent or unclosed exceptions.</x:v>
      </x:c>
      <x:c r="U102" s="305" t="str">
        <x:v>Evidence the gate GATE|CORP_ACTION, security/capacity (Shares or other specified securities), trigger (Buy-back approved/ongoing) and threshold/exemption (Apply restrictions on further issue, promoter conduct, announcements and compliance certification.).</x:v>
      </x:c>
      <x:c r="V102" s="305" t="str">
        <x:f>IF(COUNTIF('P3 Audit Procedures'!$A$5:$A$176,B102)=1,"YES","NO")</x:f>
        <x:v>YES</x:v>
      </x:c>
      <x:c r="W102" s="305" t="str">
        <x:f>IF(COUNTIF($A$5:$A$176,A102)&gt;1,"DUPLICATE","")</x:f>
      </x:c>
      <x:c r="X102" s="305" t="str">
        <x:v>RULE MAPPED — ENTITY DATE NOT POPULATED</x:v>
      </x:c>
      <x:c r="Y102" s="305" t="str">
        <x:v>https://www.sebi.gov.in/legal/regulations/jul-2026/securities-and-exchange-board-of-india-buy-back-of-securities-regulations-2018-last-amended-on-july-6-2026-_103042.html</x:v>
      </x:c>
    </x:row>
    <x:row r="103" ht="50" customHeight="1">
      <x:c r="A103" s="305" t="str">
        <x:v>CAP-LAW239|Reg. 24(i)(ea) operationalisation|AP01|CAL01</x:v>
      </x:c>
      <x:c r="B103" s="305" t="str">
        <x:v>CAP-LAW239|Reg. 24(i)(ea) operationalisation|AP01</x:v>
      </x:c>
      <x:c r="C103" s="305" t="str">
        <x:v>CAP-LAW239|Reg. 24(i)(ea) operationalisation</x:v>
      </x:c>
      <x:c r="D103" s="305" t="str">
        <x:v>CAP-LAW239</x:v>
      </x:c>
      <x:c r="E103" s="305" t="str">
        <x:v>Reg. 24(i)(ea) operationalisation</x:v>
      </x:c>
      <x:c r="F103" s="305" t="str">
        <x:v>GATE|CORP_ACTION</x:v>
      </x:c>
      <x:c r="G103" s="305" t="str">
        <x:v>Buy-back</x:v>
      </x:c>
      <x:c r="H103" s="305" t="str">
        <x:v>Event-driven</x:v>
      </x:c>
      <x:c r="I103" s="305" t="str">
        <x:v>Per transaction / event timetable</x:v>
      </x:c>
      <x:c r="J103" s="305" t="str">
        <x:v>Board or special resolution approving buy-back</x:v>
      </x:c>
      <x:c r="K103" s="305" t="str">
        <x:v>From approval date to offer closing. Calculate the entity-specific due date from the documented trigger or period end and the current official provision/exchange operating calendar; retain the calculation, review and acknowledgement.</x:v>
      </x:c>
      <x:c r="L103" s="305" t="str">
        <x:v>Create the task when the documented trigger is approved, received or occurs; apply the legal lead time before the external deadline.</x:v>
      </x:c>
      <x:c r="M103" s="305" t="str">
        <x:v>Final alert one business day before the internally calculated deadline; use an earlier alert where the legal period is one day or less.</x:v>
      </x:c>
      <x:c r="N103" s="305" t="str">
        <x:v>Company Secretary / Transaction Legal Lead</x:v>
      </x:c>
      <x:c r="O103" s="305" t="str">
        <x:v>Secretarial, legal, finance and appointed transaction advisers</x:v>
      </x:c>
      <x:c r="P103" s="305" t="str">
        <x:v>Company Secretary / Compliance Officer plus approving Board or committee</x:v>
      </x:c>
      <x:c r="Q103" s="305" t="str">
        <x:v>CAP-LAW239 Reg. 24(i)(ea) operationalisation; official source URL inherited from the P-2 atomic record.</x:v>
      </x:c>
      <x:c r="R103" s="305" t="str">
        <x:v>Event-driven</x:v>
      </x:c>
      <x:c r="S103" s="305" t="str">
        <x:v>Evidence must be complete through the legal performance/filing time and include later acknowledgement, correction or closure where applicable.</x:v>
      </x:c>
      <x:c r="T103" s="305" t="str">
        <x:v>Escalate predicted lateness before the legal cut-off; immediately record actual missed deadlines, failed conditions precedent or unclosed exceptions.</x:v>
      </x:c>
      <x:c r="U103" s="305" t="str">
        <x:v>Evidence the gate GATE|CORP_ACTION, security/capacity (Buy-back security ISIN), trigger (Board or special resolution approving buy-back) and threshold/exemption (Freeze permits tendering under tender route and invocation/release of pre-existing encumbrances as specified.).</x:v>
      </x:c>
      <x:c r="V103" s="305" t="str">
        <x:f>IF(COUNTIF('P3 Audit Procedures'!$A$5:$A$176,B103)=1,"YES","NO")</x:f>
        <x:v>YES</x:v>
      </x:c>
      <x:c r="W103" s="305" t="str">
        <x:f>IF(COUNTIF($A$5:$A$176,A103)&gt;1,"DUPLICATE","")</x:f>
      </x:c>
      <x:c r="X103" s="305" t="str">
        <x:v>RULE MAPPED — ENTITY DATE NOT POPULATED</x:v>
      </x:c>
      <x:c r="Y103" s="305" t="str">
        <x:v>https://www.sebi.gov.in/legal/circulars/jul-2026/operationalisation-of-freezing-of-holdings-of-promoter-and-promoter-group-including-their-associates-promoter-holdings-at-the-isin-level-under-regulation-24-i-ea-of-the-sebi-buy-back-of-securitie-_102978.html</x:v>
      </x:c>
    </x:row>
    <x:row r="104" ht="50" customHeight="1">
      <x:c r="A104" s="305" t="str">
        <x:v>CAP-LAW040|Reg. 8|AP01|CAL01</x:v>
      </x:c>
      <x:c r="B104" s="305" t="str">
        <x:v>CAP-LAW040|Reg. 8|AP01</x:v>
      </x:c>
      <x:c r="C104" s="305" t="str">
        <x:v>CAP-LAW040|Reg. 8</x:v>
      </x:c>
      <x:c r="D104" s="305" t="str">
        <x:v>CAP-LAW040</x:v>
      </x:c>
      <x:c r="E104" s="305" t="str">
        <x:v>Reg. 8</x:v>
      </x:c>
      <x:c r="F104" s="305" t="str">
        <x:v>GATE|CORP_ACTION</x:v>
      </x:c>
      <x:c r="G104" s="305" t="str">
        <x:v>Delisting</x:v>
      </x:c>
      <x:c r="H104" s="305" t="str">
        <x:v>Event-driven</x:v>
      </x:c>
      <x:c r="I104" s="305" t="str">
        <x:v>Per triggering event</x:v>
      </x:c>
      <x:c r="J104" s="305" t="str">
        <x:v>Acquirer decides to pursue voluntary delisting</x:v>
      </x:c>
      <x:c r="K104" s="305" t="str">
        <x:v>At decision / within prescribed delivery time. Calculate the entity-specific due date from the documented trigger or period end and the current official provision/exchange operating calendar; retain the calculation, review and acknowledgement.</x:v>
      </x:c>
      <x:c r="L104" s="305" t="str">
        <x:v>Create the task when the documented trigger is approved, received or occurs; apply the legal lead time before the external deadline.</x:v>
      </x:c>
      <x:c r="M104" s="305" t="str">
        <x:v>Final alert one business day before the internally calculated deadline; use an earlier alert where the legal period is one day or less.</x:v>
      </x:c>
      <x:c r="N104" s="305" t="str">
        <x:v>Company Secretary / Transaction Legal Lead</x:v>
      </x:c>
      <x:c r="O104" s="305" t="str">
        <x:v>Secretarial, legal, finance and appointed transaction advisers</x:v>
      </x:c>
      <x:c r="P104" s="305" t="str">
        <x:v>Company Secretary / Compliance Officer plus approving Board or committee</x:v>
      </x:c>
      <x:c r="Q104" s="305" t="str">
        <x:v>CAP-LAW040 Reg. 8; official source URL inherited from the P-2 atomic record.</x:v>
      </x:c>
      <x:c r="R104" s="305" t="str">
        <x:v>Event-driven</x:v>
      </x:c>
      <x:c r="S104" s="305" t="str">
        <x:v>Evidence must be complete through the legal performance/filing time and include later acknowledgement, correction or closure where applicable.</x:v>
      </x:c>
      <x:c r="T104" s="305" t="str">
        <x:v>Escalate predicted lateness before the legal cut-off; immediately record actual missed deadlines, failed conditions precedent or unclosed exceptions.</x:v>
      </x:c>
      <x:c r="U104" s="305" t="str">
        <x:v>Evidence the gate GATE|CORP_ACTION, security/capacity (Equity shares), trigger (Acquirer decides to pursue voluntary delisting) and threshold/exemption (Apply content, truthfulness and delivery requirements.).</x:v>
      </x:c>
      <x:c r="V104" s="305" t="str">
        <x:f>IF(COUNTIF('P3 Audit Procedures'!$A$5:$A$176,B104)=1,"YES","NO")</x:f>
        <x:v>YES</x:v>
      </x:c>
      <x:c r="W104" s="305" t="str">
        <x:f>IF(COUNTIF($A$5:$A$176,A104)&gt;1,"DUPLICATE","")</x:f>
      </x:c>
      <x:c r="X104" s="305" t="str">
        <x:v>RULE MAPPED — ENTITY DATE NOT POPULATED</x:v>
      </x:c>
      <x:c r="Y104" s="305" t="str">
        <x:v>https://www.sebi.gov.in/legal/regulations/sep-2025/securities-and-exchange-board-of-india-delisting-of-equity-shares-regulations-2021-last-amended-on-september-3-2025-_96548.html</x:v>
      </x:c>
    </x:row>
    <x:row r="105" ht="50" customHeight="1">
      <x:c r="A105" s="305" t="str">
        <x:v>CAP-LAW040|Regs. 9 and 10(2)-(3)|AP01|CAL01</x:v>
      </x:c>
      <x:c r="B105" s="305" t="str">
        <x:v>CAP-LAW040|Regs. 9 and 10(2)-(3)|AP01</x:v>
      </x:c>
      <x:c r="C105" s="305" t="str">
        <x:v>CAP-LAW040|Regs. 9 and 10(2)-(3)</x:v>
      </x:c>
      <x:c r="D105" s="305" t="str">
        <x:v>CAP-LAW040</x:v>
      </x:c>
      <x:c r="E105" s="305" t="str">
        <x:v>Regs. 9 and 10(2)-(3)</x:v>
      </x:c>
      <x:c r="F105" s="305" t="str">
        <x:v>GATE|CORP_ACTION</x:v>
      </x:c>
      <x:c r="G105" s="305" t="str">
        <x:v>Delisting</x:v>
      </x:c>
      <x:c r="H105" s="305" t="str">
        <x:v>Event-driven</x:v>
      </x:c>
      <x:c r="I105" s="305" t="str">
        <x:v>Per triggering event</x:v>
      </x:c>
      <x:c r="J105" s="305" t="str">
        <x:v>Initial public announcement made</x:v>
      </x:c>
      <x:c r="K105" s="305" t="str">
        <x:v>Before board approval. Calculate the entity-specific due date from the documented trigger or period end and the current official provision/exchange operating calendar; retain the calculation, review and acknowledgement.</x:v>
      </x:c>
      <x:c r="L105" s="305" t="str">
        <x:v>Create the task when the documented trigger is approved, received or occurs; apply the legal lead time before the external deadline.</x:v>
      </x:c>
      <x:c r="M105" s="305" t="str">
        <x:v>Final check before the prescribed pre-event cut-off; block execution where approval/filing is a condition precedent.</x:v>
      </x:c>
      <x:c r="N105" s="305" t="str">
        <x:v>Company Secretary / Transaction Legal Lead</x:v>
      </x:c>
      <x:c r="O105" s="305" t="str">
        <x:v>Secretarial, legal, finance and appointed transaction advisers</x:v>
      </x:c>
      <x:c r="P105" s="305" t="str">
        <x:v>Company Secretary / Compliance Officer plus approving Board or committee</x:v>
      </x:c>
      <x:c r="Q105" s="305" t="str">
        <x:v>CAP-LAW040 Regs. 9 and 10(2)-(3); official source URL inherited from the P-2 atomic record.</x:v>
      </x:c>
      <x:c r="R105" s="305" t="str">
        <x:v>Event-driven</x:v>
      </x:c>
      <x:c r="S105" s="305" t="str">
        <x:v>Evidence must be complete through the legal performance/filing time and include later acknowledgement, correction or closure where applicable.</x:v>
      </x:c>
      <x:c r="T105" s="305" t="str">
        <x:v>Escalate predicted lateness before the legal cut-off; immediately record actual missed deadlines, failed conditions precedent or unclosed exceptions.</x:v>
      </x:c>
      <x:c r="U105" s="305" t="str">
        <x:v>Evidence the gate GATE|CORP_ACTION, security/capacity (Equity shares), trigger (Initial public announcement made) and threshold/exemption (Apply independence, appointment timing and report-scope requirements.).</x:v>
      </x:c>
      <x:c r="V105" s="305" t="str">
        <x:f>IF(COUNTIF('P3 Audit Procedures'!$A$5:$A$176,B105)=1,"YES","NO")</x:f>
        <x:v>YES</x:v>
      </x:c>
      <x:c r="W105" s="305" t="str">
        <x:f>IF(COUNTIF($A$5:$A$176,A105)&gt;1,"DUPLICATE","")</x:f>
      </x:c>
      <x:c r="X105" s="305" t="str">
        <x:v>RULE MAPPED — ENTITY DATE NOT POPULATED</x:v>
      </x:c>
      <x:c r="Y105" s="305" t="str">
        <x:v>https://www.sebi.gov.in/legal/regulations/sep-2025/securities-and-exchange-board-of-india-delisting-of-equity-shares-regulations-2021-last-amended-on-september-3-2025-_96548.html</x:v>
      </x:c>
    </x:row>
    <x:row r="106" ht="50" customHeight="1">
      <x:c r="A106" s="305" t="str">
        <x:v>CAP-LAW040|Reg. 10(1),(4)-(6)|AP01|CAL01</x:v>
      </x:c>
      <x:c r="B106" s="305" t="str">
        <x:v>CAP-LAW040|Reg. 10(1),(4)-(6)|AP01</x:v>
      </x:c>
      <x:c r="C106" s="305" t="str">
        <x:v>CAP-LAW040|Reg. 10(1),(4)-(6)</x:v>
      </x:c>
      <x:c r="D106" s="305" t="str">
        <x:v>CAP-LAW040</x:v>
      </x:c>
      <x:c r="E106" s="305" t="str">
        <x:v>Reg. 10(1),(4)-(6)</x:v>
      </x:c>
      <x:c r="F106" s="305" t="str">
        <x:v>GATE|CORP_ACTION</x:v>
      </x:c>
      <x:c r="G106" s="305" t="str">
        <x:v>Delisting</x:v>
      </x:c>
      <x:c r="H106" s="305" t="str">
        <x:v>Event-driven</x:v>
      </x:c>
      <x:c r="I106" s="305" t="str">
        <x:v>Per triggering event</x:v>
      </x:c>
      <x:c r="J106" s="305" t="str">
        <x:v>Delisting considered by board</x:v>
      </x:c>
      <x:c r="K106" s="305" t="str">
        <x:v>At board meeting / promptly after. Calculate the entity-specific due date from the documented trigger or period end and the current official provision/exchange operating calendar; retain the calculation, review and acknowledgement.</x:v>
      </x:c>
      <x:c r="L106" s="305" t="str">
        <x:v>Create the task when the documented trigger is approved, received or occurs; apply the legal lead time before the external deadline.</x:v>
      </x:c>
      <x:c r="M106" s="305" t="str">
        <x:v>Immediate escalation at trigger; no generic grace period.</x:v>
      </x:c>
      <x:c r="N106" s="305" t="str">
        <x:v>Company Secretary / Transaction Legal Lead</x:v>
      </x:c>
      <x:c r="O106" s="305" t="str">
        <x:v>Secretarial, legal, finance and appointed transaction advisers</x:v>
      </x:c>
      <x:c r="P106" s="305" t="str">
        <x:v>Company Secretary / Compliance Officer plus approving Board or committee</x:v>
      </x:c>
      <x:c r="Q106" s="305" t="str">
        <x:v>CAP-LAW040 Reg. 10(1),(4)-(6); official source URL inherited from the P-2 atomic record.</x:v>
      </x:c>
      <x:c r="R106" s="305" t="str">
        <x:v>Event-driven</x:v>
      </x:c>
      <x:c r="S106" s="305" t="str">
        <x:v>Evidence must be complete through the legal performance/filing time and include later acknowledgement, correction or closure where applicable.</x:v>
      </x:c>
      <x:c r="T106" s="305" t="str">
        <x:v>Escalate predicted lateness before the legal cut-off; immediately record actual missed deadlines, failed conditions precedent or unclosed exceptions.</x:v>
      </x:c>
      <x:c r="U106" s="305" t="str">
        <x:v>Evidence the gate GATE|CORP_ACTION, security/capacity (Equity shares), trigger (Delisting considered by board) and threshold/exemption (Apply current board findings, certification and disclosure conditions.).</x:v>
      </x:c>
      <x:c r="V106" s="305" t="str">
        <x:f>IF(COUNTIF('P3 Audit Procedures'!$A$5:$A$176,B106)=1,"YES","NO")</x:f>
        <x:v>YES</x:v>
      </x:c>
      <x:c r="W106" s="305" t="str">
        <x:f>IF(COUNTIF($A$5:$A$176,A106)&gt;1,"DUPLICATE","")</x:f>
      </x:c>
      <x:c r="X106" s="305" t="str">
        <x:v>RULE MAPPED — ENTITY DATE NOT POPULATED</x:v>
      </x:c>
      <x:c r="Y106" s="305" t="str">
        <x:v>https://www.sebi.gov.in/legal/regulations/sep-2025/securities-and-exchange-board-of-india-delisting-of-equity-shares-regulations-2021-last-amended-on-september-3-2025-_96548.html</x:v>
      </x:c>
    </x:row>
    <x:row r="107" ht="50" customHeight="1">
      <x:c r="A107" s="305" t="str">
        <x:v>CAP-LAW040|Reg. 11|AP01|CAL01</x:v>
      </x:c>
      <x:c r="B107" s="305" t="str">
        <x:v>CAP-LAW040|Reg. 11|AP01</x:v>
      </x:c>
      <x:c r="C107" s="305" t="str">
        <x:v>CAP-LAW040|Reg. 11</x:v>
      </x:c>
      <x:c r="D107" s="305" t="str">
        <x:v>CAP-LAW040</x:v>
      </x:c>
      <x:c r="E107" s="305" t="str">
        <x:v>Reg. 11</x:v>
      </x:c>
      <x:c r="F107" s="305" t="str">
        <x:v>GATE|CORP_ACTION</x:v>
      </x:c>
      <x:c r="G107" s="305" t="str">
        <x:v>Delisting</x:v>
      </x:c>
      <x:c r="H107" s="305" t="str">
        <x:v>Event-driven</x:v>
      </x:c>
      <x:c r="I107" s="305" t="str">
        <x:v>Per triggering event</x:v>
      </x:c>
      <x:c r="J107" s="305" t="str">
        <x:v>Delisting approved by board</x:v>
      </x:c>
      <x:c r="K107" s="305" t="str">
        <x:v>Before exchange in-principle approval. Calculate the entity-specific due date from the documented trigger or period end and the current official provision/exchange operating calendar; retain the calculation, review and acknowledgement.</x:v>
      </x:c>
      <x:c r="L107" s="305" t="str">
        <x:v>Create the task when the documented trigger is approved, received or occurs; apply the legal lead time before the external deadline.</x:v>
      </x:c>
      <x:c r="M107" s="305" t="str">
        <x:v>Final check before the prescribed pre-event cut-off; block execution where approval/filing is a condition precedent.</x:v>
      </x:c>
      <x:c r="N107" s="305" t="str">
        <x:v>Company Secretary / Transaction Legal Lead</x:v>
      </x:c>
      <x:c r="O107" s="305" t="str">
        <x:v>Secretarial, legal, finance and appointed transaction advisers</x:v>
      </x:c>
      <x:c r="P107" s="305" t="str">
        <x:v>Company Secretary / Compliance Officer plus approving Board or committee</x:v>
      </x:c>
      <x:c r="Q107" s="305" t="str">
        <x:v>CAP-LAW040 Reg. 11; official source URL inherited from the P-2 atomic record.</x:v>
      </x:c>
      <x:c r="R107" s="305" t="str">
        <x:v>Event-driven</x:v>
      </x:c>
      <x:c r="S107" s="305" t="str">
        <x:v>Evidence must be complete through the legal performance/filing time and include later acknowledgement, correction or closure where applicable.</x:v>
      </x:c>
      <x:c r="T107" s="305" t="str">
        <x:v>Escalate predicted lateness before the legal cut-off; immediately record actual missed deadlines, failed conditions precedent or unclosed exceptions.</x:v>
      </x:c>
      <x:c r="U107" s="305" t="str">
        <x:v>Evidence the gate GATE|CORP_ACTION, security/capacity (Equity shares), trigger (Delisting approved by board) and threshold/exemption (Apply postal-ballot/e-voting and public-shareholder vote test.).</x:v>
      </x:c>
      <x:c r="V107" s="305" t="str">
        <x:f>IF(COUNTIF('P3 Audit Procedures'!$A$5:$A$176,B107)=1,"YES","NO")</x:f>
        <x:v>YES</x:v>
      </x:c>
      <x:c r="W107" s="305" t="str">
        <x:f>IF(COUNTIF($A$5:$A$176,A107)&gt;1,"DUPLICATE","")</x:f>
      </x:c>
      <x:c r="X107" s="305" t="str">
        <x:v>RULE MAPPED — ENTITY DATE NOT POPULATED</x:v>
      </x:c>
      <x:c r="Y107" s="305" t="str">
        <x:v>https://www.sebi.gov.in/legal/regulations/sep-2025/securities-and-exchange-board-of-india-delisting-of-equity-shares-regulations-2021-last-amended-on-september-3-2025-_96548.html</x:v>
      </x:c>
    </x:row>
    <x:row r="108" ht="50" customHeight="1">
      <x:c r="A108" s="305" t="str">
        <x:v>CAP-LAW040|Reg. 12|AP01|CAL01</x:v>
      </x:c>
      <x:c r="B108" s="305" t="str">
        <x:v>CAP-LAW040|Reg. 12|AP01</x:v>
      </x:c>
      <x:c r="C108" s="305" t="str">
        <x:v>CAP-LAW040|Reg. 12</x:v>
      </x:c>
      <x:c r="D108" s="305" t="str">
        <x:v>CAP-LAW040</x:v>
      </x:c>
      <x:c r="E108" s="305" t="str">
        <x:v>Reg. 12</x:v>
      </x:c>
      <x:c r="F108" s="305" t="str">
        <x:v>GATE|CORP_ACTION</x:v>
      </x:c>
      <x:c r="G108" s="305" t="str">
        <x:v>Delisting</x:v>
      </x:c>
      <x:c r="H108" s="305" t="str">
        <x:v>Event-driven</x:v>
      </x:c>
      <x:c r="I108" s="305" t="str">
        <x:v>Per triggering event</x:v>
      </x:c>
      <x:c r="J108" s="305" t="str">
        <x:v>Shareholder approval obtained</x:v>
      </x:c>
      <x:c r="K108" s="305" t="str">
        <x:v>Within the current prescribed period. Calculate the entity-specific due date from the documented trigger or period end and the current official provision/exchange operating calendar; retain the calculation, review and acknowledgement.</x:v>
      </x:c>
      <x:c r="L108" s="305" t="str">
        <x:v>Create the task when the documented trigger is approved, received or occurs; apply the legal lead time before the external deadline.</x:v>
      </x:c>
      <x:c r="M108" s="305" t="str">
        <x:v>Final alert one business day before the internally calculated deadline; use an earlier alert where the legal period is one day or less.</x:v>
      </x:c>
      <x:c r="N108" s="305" t="str">
        <x:v>Company Secretary / Transaction Legal Lead</x:v>
      </x:c>
      <x:c r="O108" s="305" t="str">
        <x:v>Secretarial, legal, finance and appointed transaction advisers</x:v>
      </x:c>
      <x:c r="P108" s="305" t="str">
        <x:v>Company Secretary / Compliance Officer plus approving Board or committee</x:v>
      </x:c>
      <x:c r="Q108" s="305" t="str">
        <x:v>CAP-LAW040 Reg. 12; official source URL inherited from the P-2 atomic record.</x:v>
      </x:c>
      <x:c r="R108" s="305" t="str">
        <x:v>Event-driven</x:v>
      </x:c>
      <x:c r="S108" s="305" t="str">
        <x:v>Evidence must be complete through the legal performance/filing time and include later acknowledgement, correction or closure where applicable.</x:v>
      </x:c>
      <x:c r="T108" s="305" t="str">
        <x:v>Escalate predicted lateness before the legal cut-off; immediately record actual missed deadlines, failed conditions precedent or unclosed exceptions.</x:v>
      </x:c>
      <x:c r="U108" s="305" t="str">
        <x:v>Evidence the gate GATE|CORP_ACTION, security/capacity (Equity shares), trigger (Shareholder approval obtained) and threshold/exemption (Apply filing, compliance and exchange-query requirements.).</x:v>
      </x:c>
      <x:c r="V108" s="305" t="str">
        <x:f>IF(COUNTIF('P3 Audit Procedures'!$A$5:$A$176,B108)=1,"YES","NO")</x:f>
        <x:v>YES</x:v>
      </x:c>
      <x:c r="W108" s="305" t="str">
        <x:f>IF(COUNTIF($A$5:$A$176,A108)&gt;1,"DUPLICATE","")</x:f>
      </x:c>
      <x:c r="X108" s="305" t="str">
        <x:v>RULE MAPPED — ENTITY DATE NOT POPULATED</x:v>
      </x:c>
      <x:c r="Y108" s="305" t="str">
        <x:v>https://www.sebi.gov.in/legal/regulations/sep-2025/securities-and-exchange-board-of-india-delisting-of-equity-shares-regulations-2021-last-amended-on-september-3-2025-_96548.html</x:v>
      </x:c>
    </x:row>
    <x:row r="109" ht="50" customHeight="1">
      <x:c r="A109" s="305" t="str">
        <x:v>CAP-LAW040|Reg. 14|AP01|CAL01</x:v>
      </x:c>
      <x:c r="B109" s="305" t="str">
        <x:v>CAP-LAW040|Reg. 14|AP01</x:v>
      </x:c>
      <x:c r="C109" s="305" t="str">
        <x:v>CAP-LAW040|Reg. 14</x:v>
      </x:c>
      <x:c r="D109" s="305" t="str">
        <x:v>CAP-LAW040</x:v>
      </x:c>
      <x:c r="E109" s="305" t="str">
        <x:v>Reg. 14</x:v>
      </x:c>
      <x:c r="F109" s="305" t="str">
        <x:v>GATE|CORP_ACTION</x:v>
      </x:c>
      <x:c r="G109" s="305" t="str">
        <x:v>Delisting</x:v>
      </x:c>
      <x:c r="H109" s="305" t="str">
        <x:v>Event-driven</x:v>
      </x:c>
      <x:c r="I109" s="305" t="str">
        <x:v>Per triggering event</x:v>
      </x:c>
      <x:c r="J109" s="305" t="str">
        <x:v>Shareholder approval obtained / exit offer proceeds</x:v>
      </x:c>
      <x:c r="K109" s="305" t="str">
        <x:v>Before detailed public announcement and through payment. Calculate the entity-specific due date from the documented trigger or period end and the current official provision/exchange operating calendar; retain the calculation, review and acknowledgement.</x:v>
      </x:c>
      <x:c r="L109" s="305" t="str">
        <x:v>Create the task when the documented trigger is approved, received or occurs; apply the legal lead time before the external deadline.</x:v>
      </x:c>
      <x:c r="M109" s="305" t="str">
        <x:v>Final check before the prescribed pre-event cut-off; block execution where approval/filing is a condition precedent.</x:v>
      </x:c>
      <x:c r="N109" s="305" t="str">
        <x:v>Company Secretary / Transaction Legal Lead</x:v>
      </x:c>
      <x:c r="O109" s="305" t="str">
        <x:v>Secretarial, legal, finance and appointed transaction advisers</x:v>
      </x:c>
      <x:c r="P109" s="305" t="str">
        <x:v>Company Secretary / Compliance Officer plus approving Board or committee</x:v>
      </x:c>
      <x:c r="Q109" s="305" t="str">
        <x:v>CAP-LAW040 Reg. 14; official source URL inherited from the P-2 atomic record.</x:v>
      </x:c>
      <x:c r="R109" s="305" t="str">
        <x:v>Event-driven</x:v>
      </x:c>
      <x:c r="S109" s="305" t="str">
        <x:v>Evidence must be complete through the legal performance/filing time and include later acknowledgement, correction or closure where applicable.</x:v>
      </x:c>
      <x:c r="T109" s="305" t="str">
        <x:v>Escalate predicted lateness before the legal cut-off; immediately record actual missed deadlines, failed conditions precedent or unclosed exceptions.</x:v>
      </x:c>
      <x:c r="U109" s="305" t="str">
        <x:v>Evidence the gate GATE|CORP_ACTION, security/capacity (Equity shares), trigger (Shareholder approval obtained / exit offer proceeds) and threshold/exemption (Apply amount, form, top-up, release and failure provisions.).</x:v>
      </x:c>
      <x:c r="V109" s="305" t="str">
        <x:f>IF(COUNTIF('P3 Audit Procedures'!$A$5:$A$176,B109)=1,"YES","NO")</x:f>
        <x:v>YES</x:v>
      </x:c>
      <x:c r="W109" s="305" t="str">
        <x:f>IF(COUNTIF($A$5:$A$176,A109)&gt;1,"DUPLICATE","")</x:f>
      </x:c>
      <x:c r="X109" s="305" t="str">
        <x:v>RULE MAPPED — ENTITY DATE NOT POPULATED</x:v>
      </x:c>
      <x:c r="Y109" s="305" t="str">
        <x:v>https://www.sebi.gov.in/legal/regulations/sep-2025/securities-and-exchange-board-of-india-delisting-of-equity-shares-regulations-2021-last-amended-on-september-3-2025-_96548.html</x:v>
      </x:c>
    </x:row>
    <x:row r="110" ht="50" customHeight="1">
      <x:c r="A110" s="305" t="str">
        <x:v>CAP-LAW040|Reg. 15|AP01|CAL01</x:v>
      </x:c>
      <x:c r="B110" s="305" t="str">
        <x:v>CAP-LAW040|Reg. 15|AP01</x:v>
      </x:c>
      <x:c r="C110" s="305" t="str">
        <x:v>CAP-LAW040|Reg. 15</x:v>
      </x:c>
      <x:c r="D110" s="305" t="str">
        <x:v>CAP-LAW040</x:v>
      </x:c>
      <x:c r="E110" s="305" t="str">
        <x:v>Reg. 15</x:v>
      </x:c>
      <x:c r="F110" s="305" t="str">
        <x:v>GATE|CORP_ACTION</x:v>
      </x:c>
      <x:c r="G110" s="305" t="str">
        <x:v>Delisting</x:v>
      </x:c>
      <x:c r="H110" s="305" t="str">
        <x:v>Event-driven</x:v>
      </x:c>
      <x:c r="I110" s="305" t="str">
        <x:v>Per triggering event</x:v>
      </x:c>
      <x:c r="J110" s="305" t="str">
        <x:v>In-principle approval received and escrow funded</x:v>
      </x:c>
      <x:c r="K110" s="305" t="str">
        <x:v>Before bidding opens. Calculate the entity-specific due date from the documented trigger or period end and the current official provision/exchange operating calendar; retain the calculation, review and acknowledgement.</x:v>
      </x:c>
      <x:c r="L110" s="305" t="str">
        <x:v>Create the task when the documented trigger is approved, received or occurs; apply the legal lead time before the external deadline.</x:v>
      </x:c>
      <x:c r="M110" s="305" t="str">
        <x:v>Final check before the prescribed pre-event cut-off; block execution where approval/filing is a condition precedent.</x:v>
      </x:c>
      <x:c r="N110" s="305" t="str">
        <x:v>Company Secretary / Transaction Legal Lead</x:v>
      </x:c>
      <x:c r="O110" s="305" t="str">
        <x:v>Secretarial, legal, finance and appointed transaction advisers</x:v>
      </x:c>
      <x:c r="P110" s="305" t="str">
        <x:v>Company Secretary / Compliance Officer plus approving Board or committee</x:v>
      </x:c>
      <x:c r="Q110" s="305" t="str">
        <x:v>CAP-LAW040 Reg. 15; official source URL inherited from the P-2 atomic record.</x:v>
      </x:c>
      <x:c r="R110" s="305" t="str">
        <x:v>Event-driven</x:v>
      </x:c>
      <x:c r="S110" s="305" t="str">
        <x:v>Evidence must be complete through the legal performance/filing time and include later acknowledgement, correction or closure where applicable.</x:v>
      </x:c>
      <x:c r="T110" s="305" t="str">
        <x:v>Escalate predicted lateness before the legal cut-off; immediately record actual missed deadlines, failed conditions precedent or unclosed exceptions.</x:v>
      </x:c>
      <x:c r="U110" s="305" t="str">
        <x:v>Evidence the gate GATE|CORP_ACTION, security/capacity (Equity shares), trigger (In-principle approval received and escrow funded) and threshold/exemption (Apply Schedule I, publication and correction requirements.).</x:v>
      </x:c>
      <x:c r="V110" s="305" t="str">
        <x:f>IF(COUNTIF('P3 Audit Procedures'!$A$5:$A$176,B110)=1,"YES","NO")</x:f>
        <x:v>YES</x:v>
      </x:c>
      <x:c r="W110" s="305" t="str">
        <x:f>IF(COUNTIF($A$5:$A$176,A110)&gt;1,"DUPLICATE","")</x:f>
      </x:c>
      <x:c r="X110" s="305" t="str">
        <x:v>RULE MAPPED — ENTITY DATE NOT POPULATED</x:v>
      </x:c>
      <x:c r="Y110" s="305" t="str">
        <x:v>https://www.sebi.gov.in/legal/regulations/sep-2025/securities-and-exchange-board-of-india-delisting-of-equity-shares-regulations-2021-last-amended-on-september-3-2025-_96548.html</x:v>
      </x:c>
    </x:row>
    <x:row r="111" ht="50" customHeight="1">
      <x:c r="A111" s="305" t="str">
        <x:v>CAP-LAW040|Reg. 16|AP01|CAL01</x:v>
      </x:c>
      <x:c r="B111" s="305" t="str">
        <x:v>CAP-LAW040|Reg. 16|AP01</x:v>
      </x:c>
      <x:c r="C111" s="305" t="str">
        <x:v>CAP-LAW040|Reg. 16</x:v>
      </x:c>
      <x:c r="D111" s="305" t="str">
        <x:v>CAP-LAW040</x:v>
      </x:c>
      <x:c r="E111" s="305" t="str">
        <x:v>Reg. 16</x:v>
      </x:c>
      <x:c r="F111" s="305" t="str">
        <x:v>GATE|CORP_ACTION</x:v>
      </x:c>
      <x:c r="G111" s="305" t="str">
        <x:v>Delisting</x:v>
      </x:c>
      <x:c r="H111" s="305" t="str">
        <x:v>Transaction timetable</x:v>
      </x:c>
      <x:c r="I111" s="305" t="str">
        <x:v>Per transaction / event timetable</x:v>
      </x:c>
      <x:c r="J111" s="305" t="str">
        <x:v>Detailed public announcement issued</x:v>
      </x:c>
      <x:c r="K111" s="305" t="str">
        <x:v>Within the prescribed offer timetable. Calculate the entity-specific due date from the documented trigger or period end and the current official provision/exchange operating calendar; retain the calculation, review and acknowledgement.</x:v>
      </x:c>
      <x:c r="L111" s="305" t="str">
        <x:v>Create the task when the documented trigger is approved, received or occurs; apply the legal lead time before the external deadline.</x:v>
      </x:c>
      <x:c r="M111" s="305" t="str">
        <x:v>Final alert one business day before the internally calculated deadline; use an earlier alert where the legal period is one day or less.</x:v>
      </x:c>
      <x:c r="N111" s="305" t="str">
        <x:v>Company Secretary / Transaction Legal Lead</x:v>
      </x:c>
      <x:c r="O111" s="305" t="str">
        <x:v>Secretarial, legal, finance and appointed transaction advisers</x:v>
      </x:c>
      <x:c r="P111" s="305" t="str">
        <x:v>Company Secretary / Compliance Officer plus approving Board or committee</x:v>
      </x:c>
      <x:c r="Q111" s="305" t="str">
        <x:v>CAP-LAW040 Reg. 16; official source URL inherited from the P-2 atomic record.</x:v>
      </x:c>
      <x:c r="R111" s="305" t="str">
        <x:v>Event-driven</x:v>
      </x:c>
      <x:c r="S111" s="305" t="str">
        <x:v>Evidence must be complete through the legal performance/filing time and include later acknowledgement, correction or closure where applicable.</x:v>
      </x:c>
      <x:c r="T111" s="305" t="str">
        <x:v>Escalate predicted lateness before the legal cut-off; immediately record actual missed deadlines, failed conditions precedent or unclosed exceptions.</x:v>
      </x:c>
      <x:c r="U111" s="305" t="str">
        <x:v>Evidence the gate GATE|CORP_ACTION, security/capacity (Equity shares), trigger (Detailed public announcement issued) and threshold/exemption (Apply content, electronic/physical dispatch and delivery requirements.).</x:v>
      </x:c>
      <x:c r="V111" s="305" t="str">
        <x:f>IF(COUNTIF('P3 Audit Procedures'!$A$5:$A$176,B111)=1,"YES","NO")</x:f>
        <x:v>YES</x:v>
      </x:c>
      <x:c r="W111" s="305" t="str">
        <x:f>IF(COUNTIF($A$5:$A$176,A111)&gt;1,"DUPLICATE","")</x:f>
      </x:c>
      <x:c r="X111" s="305" t="str">
        <x:v>RULE MAPPED — ENTITY DATE NOT POPULATED</x:v>
      </x:c>
      <x:c r="Y111" s="305" t="str">
        <x:v>https://www.sebi.gov.in/legal/regulations/sep-2025/securities-and-exchange-board-of-india-delisting-of-equity-shares-regulations-2021-last-amended-on-september-3-2025-_96548.html</x:v>
      </x:c>
    </x:row>
    <x:row r="112" ht="50" customHeight="1">
      <x:c r="A112" s="305" t="str">
        <x:v>CAP-LAW040|Regs. 19A-23 and Schedules II/IV|AP01|CAL01</x:v>
      </x:c>
      <x:c r="B112" s="305" t="str">
        <x:v>CAP-LAW040|Regs. 19A-23 and Schedules II/IV|AP01</x:v>
      </x:c>
      <x:c r="C112" s="305" t="str">
        <x:v>CAP-LAW040|Regs. 19A-23 and Schedules II/IV</x:v>
      </x:c>
      <x:c r="D112" s="305" t="str">
        <x:v>CAP-LAW040</x:v>
      </x:c>
      <x:c r="E112" s="305" t="str">
        <x:v>Regs. 19A-23 and Schedules II/IV</x:v>
      </x:c>
      <x:c r="F112" s="305" t="str">
        <x:v>GATE|CORP_ACTION</x:v>
      </x:c>
      <x:c r="G112" s="305" t="str">
        <x:v>Delisting</x:v>
      </x:c>
      <x:c r="H112" s="305" t="str">
        <x:v>Transaction timetable</x:v>
      </x:c>
      <x:c r="I112" s="305" t="str">
        <x:v>Per transaction / event timetable</x:v>
      </x:c>
      <x:c r="J112" s="305" t="str">
        <x:v>Delisting bidding period opens</x:v>
      </x:c>
      <x:c r="K112" s="305" t="str">
        <x:v>Offer period. Calculate the entity-specific due date from the documented trigger or period end and the current official provision/exchange operating calendar; retain the calculation, review and acknowledgement.</x:v>
      </x:c>
      <x:c r="L112" s="305" t="str">
        <x:v>Create the task when the documented trigger is approved, received or occurs; apply the legal lead time before the external deadline.</x:v>
      </x:c>
      <x:c r="M112" s="305" t="str">
        <x:v>Final alert one business day before the internally calculated deadline; use an earlier alert where the legal period is one day or less.</x:v>
      </x:c>
      <x:c r="N112" s="305" t="str">
        <x:v>Company Secretary / Transaction Legal Lead</x:v>
      </x:c>
      <x:c r="O112" s="305" t="str">
        <x:v>Secretarial, legal, finance and appointed transaction advisers</x:v>
      </x:c>
      <x:c r="P112" s="305" t="str">
        <x:v>Company Secretary / Compliance Officer plus approving Board or committee</x:v>
      </x:c>
      <x:c r="Q112" s="305" t="str">
        <x:v>CAP-LAW040 Regs. 19A-23 and Schedules II/IV; official source URL inherited from the P-2 atomic record.</x:v>
      </x:c>
      <x:c r="R112" s="305" t="str">
        <x:v>Event-driven</x:v>
      </x:c>
      <x:c r="S112" s="305" t="str">
        <x:v>Evidence must be complete through the legal performance/filing time and include later acknowledgement, correction or closure where applicable.</x:v>
      </x:c>
      <x:c r="T112" s="305" t="str">
        <x:v>Escalate predicted lateness before the legal cut-off; immediately record actual missed deadlines, failed conditions precedent or unclosed exceptions.</x:v>
      </x:c>
      <x:c r="U112" s="305" t="str">
        <x:v>Evidence the gate GATE|CORP_ACTION, security/capacity (Equity shares), trigger (Delisting bidding period opens) and threshold/exemption (Apply floor price, bidding, 90% success condition, counter-offer and failure rules.).</x:v>
      </x:c>
      <x:c r="V112" s="305" t="str">
        <x:f>IF(COUNTIF('P3 Audit Procedures'!$A$5:$A$176,B112)=1,"YES","NO")</x:f>
        <x:v>YES</x:v>
      </x:c>
      <x:c r="W112" s="305" t="str">
        <x:f>IF(COUNTIF($A$5:$A$176,A112)&gt;1,"DUPLICATE","")</x:f>
      </x:c>
      <x:c r="X112" s="305" t="str">
        <x:v>RULE MAPPED — ENTITY DATE NOT POPULATED</x:v>
      </x:c>
      <x:c r="Y112" s="305" t="str">
        <x:v>https://www.sebi.gov.in/legal/regulations/sep-2025/securities-and-exchange-board-of-india-delisting-of-equity-shares-regulations-2021-last-amended-on-september-3-2025-_96548.html</x:v>
      </x:c>
    </x:row>
    <x:row r="113" ht="50" customHeight="1">
      <x:c r="A113" s="305" t="str">
        <x:v>CAP-LAW040|Reg. 24|AP01|CAL01</x:v>
      </x:c>
      <x:c r="B113" s="305" t="str">
        <x:v>CAP-LAW040|Reg. 24|AP01</x:v>
      </x:c>
      <x:c r="C113" s="305" t="str">
        <x:v>CAP-LAW040|Reg. 24</x:v>
      </x:c>
      <x:c r="D113" s="305" t="str">
        <x:v>CAP-LAW040</x:v>
      </x:c>
      <x:c r="E113" s="305" t="str">
        <x:v>Reg. 24</x:v>
      </x:c>
      <x:c r="F113" s="305" t="str">
        <x:v>GATE|CORP_ACTION</x:v>
      </x:c>
      <x:c r="G113" s="305" t="str">
        <x:v>Delisting</x:v>
      </x:c>
      <x:c r="H113" s="305" t="str">
        <x:v>Event-driven</x:v>
      </x:c>
      <x:c r="I113" s="305" t="str">
        <x:v>Per transaction / event timetable</x:v>
      </x:c>
      <x:c r="J113" s="305" t="str">
        <x:v>Successful delisting offer</x:v>
      </x:c>
      <x:c r="K113" s="305" t="str">
        <x:v>Post offer within prescribed period. Calculate the entity-specific due date from the documented trigger or period end and the current official provision/exchange operating calendar; retain the calculation, review and acknowledgement.</x:v>
      </x:c>
      <x:c r="L113" s="305" t="str">
        <x:v>Create the task when the documented trigger is approved, received or occurs; apply the legal lead time before the external deadline.</x:v>
      </x:c>
      <x:c r="M113" s="305" t="str">
        <x:v>Final alert one business day before the internally calculated deadline; use an earlier alert where the legal period is one day or less.</x:v>
      </x:c>
      <x:c r="N113" s="305" t="str">
        <x:v>Company Secretary / Transaction Legal Lead</x:v>
      </x:c>
      <x:c r="O113" s="305" t="str">
        <x:v>Secretarial, legal, finance and appointed transaction advisers</x:v>
      </x:c>
      <x:c r="P113" s="305" t="str">
        <x:v>Company Secretary / Compliance Officer plus approving Board or committee</x:v>
      </x:c>
      <x:c r="Q113" s="305" t="str">
        <x:v>CAP-LAW040 Reg. 24; official source URL inherited from the P-2 atomic record.</x:v>
      </x:c>
      <x:c r="R113" s="305" t="str">
        <x:v>Event-driven</x:v>
      </x:c>
      <x:c r="S113" s="305" t="str">
        <x:v>Evidence must be complete through the legal performance/filing time and include later acknowledgement, correction or closure where applicable.</x:v>
      </x:c>
      <x:c r="T113" s="305" t="str">
        <x:v>Escalate predicted lateness before the legal cut-off; immediately record actual missed deadlines, failed conditions precedent or unclosed exceptions.</x:v>
      </x:c>
      <x:c r="U113" s="305" t="str">
        <x:v>Evidence the gate GATE|CORP_ACTION, security/capacity (Equity shares), trigger (Successful delisting offer) and threshold/exemption (Apply settlement route and delay-interest provisions.).</x:v>
      </x:c>
      <x:c r="V113" s="305" t="str">
        <x:f>IF(COUNTIF('P3 Audit Procedures'!$A$5:$A$176,B113)=1,"YES","NO")</x:f>
        <x:v>YES</x:v>
      </x:c>
      <x:c r="W113" s="305" t="str">
        <x:f>IF(COUNTIF($A$5:$A$176,A113)&gt;1,"DUPLICATE","")</x:f>
      </x:c>
      <x:c r="X113" s="305" t="str">
        <x:v>RULE MAPPED — ENTITY DATE NOT POPULATED</x:v>
      </x:c>
      <x:c r="Y113" s="305" t="str">
        <x:v>https://www.sebi.gov.in/legal/regulations/sep-2025/securities-and-exchange-board-of-india-delisting-of-equity-shares-regulations-2021-last-amended-on-september-3-2025-_96548.html</x:v>
      </x:c>
    </x:row>
    <x:row r="114" ht="50" customHeight="1">
      <x:c r="A114" s="305" t="str">
        <x:v>CAP-LAW040|Reg. 25|AP01|CAL01</x:v>
      </x:c>
      <x:c r="B114" s="305" t="str">
        <x:v>CAP-LAW040|Reg. 25|AP01</x:v>
      </x:c>
      <x:c r="C114" s="305" t="str">
        <x:v>CAP-LAW040|Reg. 25</x:v>
      </x:c>
      <x:c r="D114" s="305" t="str">
        <x:v>CAP-LAW040</x:v>
      </x:c>
      <x:c r="E114" s="305" t="str">
        <x:v>Reg. 25</x:v>
      </x:c>
      <x:c r="F114" s="305" t="str">
        <x:v>GATE|CORP_ACTION</x:v>
      </x:c>
      <x:c r="G114" s="305" t="str">
        <x:v>Delisting</x:v>
      </x:c>
      <x:c r="H114" s="305" t="str">
        <x:v>Event-driven</x:v>
      </x:c>
      <x:c r="I114" s="305" t="str">
        <x:v>Per triggering event</x:v>
      </x:c>
      <x:c r="J114" s="305" t="str">
        <x:v>Payment completed</x:v>
      </x:c>
      <x:c r="K114" s="305" t="str">
        <x:v>Within current prescribed post-payment period. Calculate the entity-specific due date from the documented trigger or period end and the current official provision/exchange operating calendar; retain the calculation, review and acknowledgement.</x:v>
      </x:c>
      <x:c r="L114" s="305" t="str">
        <x:v>Create the task when the documented trigger is approved, received or occurs; apply the legal lead time before the external deadline.</x:v>
      </x:c>
      <x:c r="M114" s="305" t="str">
        <x:v>Final alert one business day before the internally calculated deadline; use an earlier alert where the legal period is one day or less.</x:v>
      </x:c>
      <x:c r="N114" s="305" t="str">
        <x:v>Company Secretary / Transaction Legal Lead</x:v>
      </x:c>
      <x:c r="O114" s="305" t="str">
        <x:v>Secretarial, legal, finance and appointed transaction advisers</x:v>
      </x:c>
      <x:c r="P114" s="305" t="str">
        <x:v>Company Secretary / Compliance Officer plus approving Board or committee</x:v>
      </x:c>
      <x:c r="Q114" s="305" t="str">
        <x:v>CAP-LAW040 Reg. 25; official source URL inherited from the P-2 atomic record.</x:v>
      </x:c>
      <x:c r="R114" s="305" t="str">
        <x:v>Event-driven</x:v>
      </x:c>
      <x:c r="S114" s="305" t="str">
        <x:v>Evidence must be complete through the legal performance/filing time and include later acknowledgement, correction or closure where applicable.</x:v>
      </x:c>
      <x:c r="T114" s="305" t="str">
        <x:v>Escalate predicted lateness before the legal cut-off; immediately record actual missed deadlines, failed conditions precedent or unclosed exceptions.</x:v>
      </x:c>
      <x:c r="U114" s="305" t="str">
        <x:v>Evidence the gate GATE|CORP_ACTION, security/capacity (Equity shares), trigger (Payment completed) and threshold/exemption (Apply filing content and deadline.).</x:v>
      </x:c>
      <x:c r="V114" s="305" t="str">
        <x:f>IF(COUNTIF('P3 Audit Procedures'!$A$5:$A$176,B114)=1,"YES","NO")</x:f>
        <x:v>YES</x:v>
      </x:c>
      <x:c r="W114" s="305" t="str">
        <x:f>IF(COUNTIF($A$5:$A$176,A114)&gt;1,"DUPLICATE","")</x:f>
      </x:c>
      <x:c r="X114" s="305" t="str">
        <x:v>RULE MAPPED — ENTITY DATE NOT POPULATED</x:v>
      </x:c>
      <x:c r="Y114" s="305" t="str">
        <x:v>https://www.sebi.gov.in/legal/regulations/sep-2025/securities-and-exchange-board-of-india-delisting-of-equity-shares-regulations-2021-last-amended-on-september-3-2025-_96548.html</x:v>
      </x:c>
    </x:row>
    <x:row r="115" ht="50" customHeight="1">
      <x:c r="A115" s="305" t="str">
        <x:v>CAP-LAW042|Reg. 5|AP01|CAL01</x:v>
      </x:c>
      <x:c r="B115" s="305" t="str">
        <x:v>CAP-LAW042|Reg. 5|AP01</x:v>
      </x:c>
      <x:c r="C115" s="305" t="str">
        <x:v>CAP-LAW042|Reg. 5</x:v>
      </x:c>
      <x:c r="D115" s="305" t="str">
        <x:v>CAP-LAW042</x:v>
      </x:c>
      <x:c r="E115" s="305" t="str">
        <x:v>Reg. 5</x:v>
      </x:c>
      <x:c r="F115" s="305" t="str">
        <x:v>GATE|CORP_ACTION</x:v>
      </x:c>
      <x:c r="G115" s="305" t="str">
        <x:v>Employee benefits</x:v>
      </x:c>
      <x:c r="H115" s="305" t="str">
        <x:v>Continuous monitoring</x:v>
      </x:c>
      <x:c r="I115" s="305" t="str">
        <x:v>Continuous</x:v>
      </x:c>
      <x:c r="J115" s="305" t="str">
        <x:v>SBEB scheme proposed/operated</x:v>
      </x:c>
      <x:c r="K115" s="305" t="str">
        <x:v>Continuous while scheme exists. Calculate the entity-specific due date from the documented trigger or period end and the current official provision/exchange operating calendar; retain the calculation, review and acknowledgement.</x:v>
      </x:c>
      <x:c r="L115" s="305" t="str">
        <x:v>Continuous control with scheduled owner review; open an exception immediately on breach, override or data-feed failure.</x:v>
      </x:c>
      <x:c r="M115" s="305" t="str">
        <x:v>Immediate exception alert when the control condition is not met.</x:v>
      </x:c>
      <x:c r="N115" s="305" t="str">
        <x:v>Company Secretary / HR or Compensation Owner</x:v>
      </x:c>
      <x:c r="O115" s="305" t="str">
        <x:v>HR, secretarial and trust administration team</x:v>
      </x:c>
      <x:c r="P115" s="305" t="str">
        <x:v>Company Secretary / Compliance Officer plus approving Board or committee</x:v>
      </x:c>
      <x:c r="Q115" s="305" t="str">
        <x:v>CAP-LAW042 Reg. 5; official source URL inherited from the P-2 atomic record.</x:v>
      </x:c>
      <x:c r="R115" s="305" t="str">
        <x:v>Recurring / monitored</x:v>
      </x:c>
      <x:c r="S115" s="305" t="str">
        <x:v>Evidence must be complete through the legal performance/filing time and include later acknowledgement, correction or closure where applicable.</x:v>
      </x:c>
      <x:c r="T115" s="305" t="str">
        <x:v>Escalate predicted lateness before the legal cut-off; immediately record actual missed deadlines, failed conditions precedent or unclosed exceptions.</x:v>
      </x:c>
      <x:c r="U115" s="305" t="str">
        <x:v>Evidence the gate GATE|CORP_ACTION, security/capacity (Equity-linked employee benefits), trigger (SBEB scheme proposed/operated) and threshold/exemption (Apply composition and independent-director requirements.).</x:v>
      </x:c>
      <x:c r="V115" s="305" t="str">
        <x:f>IF(COUNTIF('P3 Audit Procedures'!$A$5:$A$176,B115)=1,"YES","NO")</x:f>
        <x:v>YES</x:v>
      </x:c>
      <x:c r="W115" s="305" t="str">
        <x:f>IF(COUNTIF($A$5:$A$176,A115)&gt;1,"DUPLICATE","")</x:f>
      </x:c>
      <x:c r="X115" s="305" t="str">
        <x:v>RULE MAPPED — ENTITY DATE NOT POPULATED</x:v>
      </x:c>
      <x:c r="Y115" s="305" t="str">
        <x:v>https://www.sebi.gov.in/legal/regulations/dec-2025/securities-and-exchange-board-of-india-share-based-employee-benefits-and-sweat-equity-regulations-2021-last-amended-on-december-4-2025-_98638.html</x:v>
      </x:c>
    </x:row>
    <x:row r="116" ht="50" customHeight="1">
      <x:c r="A116" s="305" t="str">
        <x:v>CAP-LAW042|Reg. 6|AP01|CAL01</x:v>
      </x:c>
      <x:c r="B116" s="305" t="str">
        <x:v>CAP-LAW042|Reg. 6|AP01</x:v>
      </x:c>
      <x:c r="C116" s="305" t="str">
        <x:v>CAP-LAW042|Reg. 6</x:v>
      </x:c>
      <x:c r="D116" s="305" t="str">
        <x:v>CAP-LAW042</x:v>
      </x:c>
      <x:c r="E116" s="305" t="str">
        <x:v>Reg. 6</x:v>
      </x:c>
      <x:c r="F116" s="305" t="str">
        <x:v>GATE|CORP_ACTION</x:v>
      </x:c>
      <x:c r="G116" s="305" t="str">
        <x:v>Employee benefits</x:v>
      </x:c>
      <x:c r="H116" s="305" t="str">
        <x:v>Event-driven</x:v>
      </x:c>
      <x:c r="I116" s="305" t="str">
        <x:v>Per triggering event</x:v>
      </x:c>
      <x:c r="J116" s="305" t="str">
        <x:v>Scheme/grant/variation proposed</x:v>
      </x:c>
      <x:c r="K116" s="305" t="str">
        <x:v>Before implementation/grant/change. Calculate the entity-specific due date from the documented trigger or period end and the current official provision/exchange operating calendar; retain the calculation, review and acknowledgement.</x:v>
      </x:c>
      <x:c r="L116" s="305" t="str">
        <x:v>Create the task when the documented trigger is approved, received or occurs; apply the legal lead time before the external deadline.</x:v>
      </x:c>
      <x:c r="M116" s="305" t="str">
        <x:v>Final check before the prescribed pre-event cut-off; block execution where approval/filing is a condition precedent.</x:v>
      </x:c>
      <x:c r="N116" s="305" t="str">
        <x:v>Company Secretary / HR or Compensation Owner</x:v>
      </x:c>
      <x:c r="O116" s="305" t="str">
        <x:v>HR, secretarial and trust administration team</x:v>
      </x:c>
      <x:c r="P116" s="305" t="str">
        <x:v>Company Secretary / Compliance Officer or delegated independent reviewer</x:v>
      </x:c>
      <x:c r="Q116" s="305" t="str">
        <x:v>CAP-LAW042 Reg. 6; official source URL inherited from the P-2 atomic record.</x:v>
      </x:c>
      <x:c r="R116" s="305" t="str">
        <x:v>Event-driven</x:v>
      </x:c>
      <x:c r="S116" s="305" t="str">
        <x:v>Evidence must be complete through the legal performance/filing time and include later acknowledgement, correction or closure where applicable.</x:v>
      </x:c>
      <x:c r="T116" s="305" t="str">
        <x:v>Escalate predicted lateness before the legal cut-off; immediately record actual missed deadlines, failed conditions precedent or unclosed exceptions.</x:v>
      </x:c>
      <x:c r="U116" s="305" t="str">
        <x:v>Evidence the gate GATE|CORP_ACTION, security/capacity (Equity-linked employee benefits), trigger (Scheme/grant/variation proposed) and threshold/exemption (Apply special-resolution and separate-approval conditions.).</x:v>
      </x:c>
      <x:c r="V116" s="305" t="str">
        <x:f>IF(COUNTIF('P3 Audit Procedures'!$A$5:$A$176,B116)=1,"YES","NO")</x:f>
        <x:v>YES</x:v>
      </x:c>
      <x:c r="W116" s="305" t="str">
        <x:f>IF(COUNTIF($A$5:$A$176,A116)&gt;1,"DUPLICATE","")</x:f>
      </x:c>
      <x:c r="X116" s="305" t="str">
        <x:v>RULE MAPPED — ENTITY DATE NOT POPULATED</x:v>
      </x:c>
      <x:c r="Y116" s="305" t="str">
        <x:v>https://www.sebi.gov.in/legal/regulations/dec-2025/securities-and-exchange-board-of-india-share-based-employee-benefits-and-sweat-equity-regulations-2021-last-amended-on-december-4-2025-_98638.html</x:v>
      </x:c>
    </x:row>
    <x:row r="117" ht="50" customHeight="1">
      <x:c r="A117" s="305" t="str">
        <x:v>CAP-LAW042|Regs. 6 and 14 / Schedule I|AP01|CAL01</x:v>
      </x:c>
      <x:c r="B117" s="305" t="str">
        <x:v>CAP-LAW042|Regs. 6 and 14 / Schedule I|AP01</x:v>
      </x:c>
      <x:c r="C117" s="305" t="str">
        <x:v>CAP-LAW042|Regs. 6 and 14 / Schedule I</x:v>
      </x:c>
      <x:c r="D117" s="305" t="str">
        <x:v>CAP-LAW042</x:v>
      </x:c>
      <x:c r="E117" s="305" t="str">
        <x:v>Regs. 6 and 14 / Schedule I</x:v>
      </x:c>
      <x:c r="F117" s="305" t="str">
        <x:v>GATE|CORP_ACTION</x:v>
      </x:c>
      <x:c r="G117" s="305" t="str">
        <x:v>Employee benefits</x:v>
      </x:c>
      <x:c r="H117" s="305" t="str">
        <x:v>Recurring</x:v>
      </x:c>
      <x:c r="I117" s="305" t="str">
        <x:v>Annual</x:v>
      </x:c>
      <x:c r="J117" s="305" t="str">
        <x:v>Scheme approval or annual reporting</x:v>
      </x:c>
      <x:c r="K117" s="305" t="str">
        <x:v>At approval; annual and on update. Calculate the entity-specific due date from the documented trigger or period end and the current official provision/exchange operating calendar; retain the calculation, review and acknowledgement.</x:v>
      </x:c>
      <x:c r="L117" s="305" t="str">
        <x:v>Create annual task at least 30 days before the internal completion date; accelerate where the legal lead time is shorter.</x:v>
      </x:c>
      <x:c r="M117" s="305" t="str">
        <x:v>Final alert one business day before the internally calculated deadline; use an earlier alert where the legal period is one day or less.</x:v>
      </x:c>
      <x:c r="N117" s="305" t="str">
        <x:v>Company Secretary / HR or Compensation Owner</x:v>
      </x:c>
      <x:c r="O117" s="305" t="str">
        <x:v>HR, secretarial and trust administration team</x:v>
      </x:c>
      <x:c r="P117" s="305" t="str">
        <x:v>Company Secretary / Compliance Officer or delegated independent reviewer</x:v>
      </x:c>
      <x:c r="Q117" s="305" t="str">
        <x:v>CAP-LAW042 Regs. 6 and 14 / Schedule I; official source URL inherited from the P-2 atomic record.</x:v>
      </x:c>
      <x:c r="R117" s="305" t="str">
        <x:v>Recurring / monitored</x:v>
      </x:c>
      <x:c r="S117" s="305" t="str">
        <x:v>Evidence must be complete through the legal performance/filing time and include later acknowledgement, correction or closure where applicable.</x:v>
      </x:c>
      <x:c r="T117" s="305" t="str">
        <x:v>Escalate predicted lateness before the legal cut-off; immediately record actual missed deadlines, failed conditions precedent or unclosed exceptions.</x:v>
      </x:c>
      <x:c r="U117" s="305" t="str">
        <x:v>Evidence the gate GATE|CORP_ACTION, security/capacity (Equity-linked employee benefits), trigger (Scheme approval or annual reporting) and threshold/exemption (Apply scheme-type and trust disclosure tables.).</x:v>
      </x:c>
      <x:c r="V117" s="305" t="str">
        <x:f>IF(COUNTIF('P3 Audit Procedures'!$A$5:$A$176,B117)=1,"YES","NO")</x:f>
        <x:v>YES</x:v>
      </x:c>
      <x:c r="W117" s="305" t="str">
        <x:f>IF(COUNTIF($A$5:$A$176,A117)&gt;1,"DUPLICATE","")</x:f>
      </x:c>
      <x:c r="X117" s="305" t="str">
        <x:v>RULE MAPPED — ENTITY DATE NOT POPULATED</x:v>
      </x:c>
      <x:c r="Y117" s="305" t="str">
        <x:v>https://www.sebi.gov.in/legal/regulations/dec-2025/securities-and-exchange-board-of-india-share-based-employee-benefits-and-sweat-equity-regulations-2021-last-amended-on-december-4-2025-_98638.html</x:v>
      </x:c>
    </x:row>
    <x:row r="118" ht="50" customHeight="1">
      <x:c r="A118" s="305" t="str">
        <x:v>CAP-LAW042|Reg. 3|AP01|CAL01</x:v>
      </x:c>
      <x:c r="B118" s="305" t="str">
        <x:v>CAP-LAW042|Reg. 3|AP01</x:v>
      </x:c>
      <x:c r="C118" s="305" t="str">
        <x:v>CAP-LAW042|Reg. 3</x:v>
      </x:c>
      <x:c r="D118" s="305" t="str">
        <x:v>CAP-LAW042</x:v>
      </x:c>
      <x:c r="E118" s="305" t="str">
        <x:v>Reg. 3</x:v>
      </x:c>
      <x:c r="F118" s="305" t="str">
        <x:v>GATE|CORP_ACTION</x:v>
      </x:c>
      <x:c r="G118" s="305" t="str">
        <x:v>Employee benefits</x:v>
      </x:c>
      <x:c r="H118" s="305" t="str">
        <x:v>Continuous monitoring</x:v>
      </x:c>
      <x:c r="I118" s="305" t="str">
        <x:v>Continuous</x:v>
      </x:c>
      <x:c r="J118" s="305" t="str">
        <x:v>Trust route or secondary acquisition used</x:v>
      </x:c>
      <x:c r="K118" s="305" t="str">
        <x:v>Continuous / transaction-based. Calculate the entity-specific due date from the documented trigger or period end and the current official provision/exchange operating calendar; retain the calculation, review and acknowledgement.</x:v>
      </x:c>
      <x:c r="L118" s="305" t="str">
        <x:v>Continuous control with scheduled owner review; open an exception immediately on breach, override or data-feed failure.</x:v>
      </x:c>
      <x:c r="M118" s="305" t="str">
        <x:v>Immediate exception alert when the control condition is not met.</x:v>
      </x:c>
      <x:c r="N118" s="305" t="str">
        <x:v>Company Secretary / HR or Compensation Owner</x:v>
      </x:c>
      <x:c r="O118" s="305" t="str">
        <x:v>HR, secretarial and trust administration team</x:v>
      </x:c>
      <x:c r="P118" s="305" t="str">
        <x:v>Company Secretary / Compliance Officer or delegated independent reviewer</x:v>
      </x:c>
      <x:c r="Q118" s="305" t="str">
        <x:v>CAP-LAW042 Reg. 3; official source URL inherited from the P-2 atomic record.</x:v>
      </x:c>
      <x:c r="R118" s="305" t="str">
        <x:v>Recurring / monitored</x:v>
      </x:c>
      <x:c r="S118" s="305" t="str">
        <x:v>Evidence must be complete through the legal performance/filing time and include later acknowledgement, correction or closure where applicable.</x:v>
      </x:c>
      <x:c r="T118" s="305" t="str">
        <x:v>Escalate predicted lateness before the legal cut-off; immediately record actual missed deadlines, failed conditions precedent or unclosed exceptions.</x:v>
      </x:c>
      <x:c r="U118" s="305" t="str">
        <x:v>Evidence the gate GATE|CORP_ACTION, security/capacity (Equity-linked employee benefits), trigger (Trust route or secondary acquisition used) and threshold/exemption (Apply trust independence, funding, holding, acquisition and sale limits.).</x:v>
      </x:c>
      <x:c r="V118" s="305" t="str">
        <x:f>IF(COUNTIF('P3 Audit Procedures'!$A$5:$A$176,B118)=1,"YES","NO")</x:f>
        <x:v>YES</x:v>
      </x:c>
      <x:c r="W118" s="305" t="str">
        <x:f>IF(COUNTIF($A$5:$A$176,A118)&gt;1,"DUPLICATE","")</x:f>
      </x:c>
      <x:c r="X118" s="305" t="str">
        <x:v>RULE MAPPED — ENTITY DATE NOT POPULATED</x:v>
      </x:c>
      <x:c r="Y118" s="305" t="str">
        <x:v>https://www.sebi.gov.in/legal/regulations/dec-2025/securities-and-exchange-board-of-india-share-based-employee-benefits-and-sweat-equity-regulations-2021-last-amended-on-december-4-2025-_98638.html</x:v>
      </x:c>
    </x:row>
    <x:row r="119" ht="50" customHeight="1">
      <x:c r="A119" s="305" t="str">
        <x:v>CAP-LAW042|Reg. 12(3)|AP01|CAL01</x:v>
      </x:c>
      <x:c r="B119" s="305" t="str">
        <x:v>CAP-LAW042|Reg. 12(3)|AP01</x:v>
      </x:c>
      <x:c r="C119" s="305" t="str">
        <x:v>CAP-LAW042|Reg. 12(3)</x:v>
      </x:c>
      <x:c r="D119" s="305" t="str">
        <x:v>CAP-LAW042</x:v>
      </x:c>
      <x:c r="E119" s="305" t="str">
        <x:v>Reg. 12(3)</x:v>
      </x:c>
      <x:c r="F119" s="305" t="str">
        <x:v>GATE|CORP_ACTION</x:v>
      </x:c>
      <x:c r="G119" s="305" t="str">
        <x:v>Employee benefits</x:v>
      </x:c>
      <x:c r="H119" s="305" t="str">
        <x:v>Event-driven</x:v>
      </x:c>
      <x:c r="I119" s="305" t="str">
        <x:v>Per triggering event</x:v>
      </x:c>
      <x:c r="J119" s="305" t="str">
        <x:v>New-share issuance under ESOS/ESPS/SAR scheme</x:v>
      </x:c>
      <x:c r="K119" s="305" t="str">
        <x:v>Before grant as prescribed. Calculate the entity-specific due date from the documented trigger or period end and the current official provision/exchange operating calendar; retain the calculation, review and acknowledgement.</x:v>
      </x:c>
      <x:c r="L119" s="305" t="str">
        <x:v>Create the task when the documented trigger is approved, received or occurs; apply the legal lead time before the external deadline.</x:v>
      </x:c>
      <x:c r="M119" s="305" t="str">
        <x:v>Final check before the prescribed pre-event cut-off; block execution where approval/filing is a condition precedent.</x:v>
      </x:c>
      <x:c r="N119" s="305" t="str">
        <x:v>Company Secretary / HR or Compensation Owner</x:v>
      </x:c>
      <x:c r="O119" s="305" t="str">
        <x:v>HR, secretarial and trust administration team</x:v>
      </x:c>
      <x:c r="P119" s="305" t="str">
        <x:v>Company Secretary / Compliance Officer or delegated independent reviewer</x:v>
      </x:c>
      <x:c r="Q119" s="305" t="str">
        <x:v>CAP-LAW042 Reg. 12(3); official source URL inherited from the P-2 atomic record.</x:v>
      </x:c>
      <x:c r="R119" s="305" t="str">
        <x:v>Event-driven</x:v>
      </x:c>
      <x:c r="S119" s="305" t="str">
        <x:v>Evidence must be complete through the legal performance/filing time and include later acknowledgement, correction or closure where applicable.</x:v>
      </x:c>
      <x:c r="T119" s="305" t="str">
        <x:v>Escalate predicted lateness before the legal cut-off; immediately record actual missed deadlines, failed conditions precedent or unclosed exceptions.</x:v>
      </x:c>
      <x:c r="U119" s="305" t="str">
        <x:v>Evidence the gate GATE|CORP_ACTION, security/capacity (Equity-linked employee benefits), trigger (New-share issuance under ESOS/ESPS/SAR scheme) and threshold/exemption (Apply exchange-document requirements.).</x:v>
      </x:c>
      <x:c r="V119" s="305" t="str">
        <x:f>IF(COUNTIF('P3 Audit Procedures'!$A$5:$A$176,B119)=1,"YES","NO")</x:f>
        <x:v>YES</x:v>
      </x:c>
      <x:c r="W119" s="305" t="str">
        <x:f>IF(COUNTIF($A$5:$A$176,A119)&gt;1,"DUPLICATE","")</x:f>
      </x:c>
      <x:c r="X119" s="305" t="str">
        <x:v>RULE MAPPED — ENTITY DATE NOT POPULATED</x:v>
      </x:c>
      <x:c r="Y119" s="305" t="str">
        <x:v>https://www.sebi.gov.in/legal/regulations/dec-2025/securities-and-exchange-board-of-india-share-based-employee-benefits-and-sweat-equity-regulations-2021-last-amended-on-december-4-2025-_98638.html</x:v>
      </x:c>
    </x:row>
    <x:row r="120" ht="50" customHeight="1">
      <x:c r="A120" s="305" t="str">
        <x:v>CAP-LAW042|Regs. 10 and 12|AP01|CAL01</x:v>
      </x:c>
      <x:c r="B120" s="305" t="str">
        <x:v>CAP-LAW042|Regs. 10 and 12|AP01</x:v>
      </x:c>
      <x:c r="C120" s="305" t="str">
        <x:v>CAP-LAW042|Regs. 10 and 12</x:v>
      </x:c>
      <x:c r="D120" s="305" t="str">
        <x:v>CAP-LAW042</x:v>
      </x:c>
      <x:c r="E120" s="305" t="str">
        <x:v>Regs. 10 and 12</x:v>
      </x:c>
      <x:c r="F120" s="305" t="str">
        <x:v>GATE|CORP_ACTION</x:v>
      </x:c>
      <x:c r="G120" s="305" t="str">
        <x:v>Employee benefits</x:v>
      </x:c>
      <x:c r="H120" s="305" t="str">
        <x:v>Event-driven</x:v>
      </x:c>
      <x:c r="I120" s="305" t="str">
        <x:v>Per transaction / event timetable</x:v>
      </x:c>
      <x:c r="J120" s="305" t="str">
        <x:v>Options/benefits exercised and shares issued</x:v>
      </x:c>
      <x:c r="K120" s="305" t="str">
        <x:v>At each issue/allotment cycle. Calculate the entity-specific due date from the documented trigger or period end and the current official provision/exchange operating calendar; retain the calculation, review and acknowledgement.</x:v>
      </x:c>
      <x:c r="L120" s="305" t="str">
        <x:v>Create the task when the documented trigger is approved, received or occurs; apply the legal lead time before the external deadline.</x:v>
      </x:c>
      <x:c r="M120" s="305" t="str">
        <x:v>Final alert one business day before the internally calculated deadline; use an earlier alert where the legal period is one day or less.</x:v>
      </x:c>
      <x:c r="N120" s="305" t="str">
        <x:v>Investor Services Head / RTA Relationship Owner</x:v>
      </x:c>
      <x:c r="O120" s="305" t="str">
        <x:v>Issuer investor-service team or contracted RTA team</x:v>
      </x:c>
      <x:c r="P120" s="305" t="str">
        <x:v>Company Secretary / Compliance Officer plus approving Board or committee</x:v>
      </x:c>
      <x:c r="Q120" s="305" t="str">
        <x:v>CAP-LAW042 Regs. 10 and 12; official source URL inherited from the P-2 atomic record.</x:v>
      </x:c>
      <x:c r="R120" s="305" t="str">
        <x:v>Event-driven</x:v>
      </x:c>
      <x:c r="S120" s="305" t="str">
        <x:v>Evidence must be complete through the legal performance/filing time and include later acknowledgement, correction or closure where applicable.</x:v>
      </x:c>
      <x:c r="T120" s="305" t="str">
        <x:v>Escalate predicted lateness before the legal cut-off; immediately record actual missed deadlines, failed conditions precedent or unclosed exceptions.</x:v>
      </x:c>
      <x:c r="U120" s="305" t="str">
        <x:v>Evidence the gate GATE|CORP_ACTION, security/capacity (Equity-linked employee benefits), trigger (Options/benefits exercised and shares issued) and threshold/exemption (Apply scheme, exchange notification and listing conditions.).</x:v>
      </x:c>
      <x:c r="V120" s="305" t="str">
        <x:f>IF(COUNTIF('P3 Audit Procedures'!$A$5:$A$176,B120)=1,"YES","NO")</x:f>
        <x:v>YES</x:v>
      </x:c>
      <x:c r="W120" s="305" t="str">
        <x:f>IF(COUNTIF($A$5:$A$176,A120)&gt;1,"DUPLICATE","")</x:f>
      </x:c>
      <x:c r="X120" s="305" t="str">
        <x:v>RULE MAPPED — ENTITY DATE NOT POPULATED</x:v>
      </x:c>
      <x:c r="Y120" s="305" t="str">
        <x:v>https://www.sebi.gov.in/legal/regulations/dec-2025/securities-and-exchange-board-of-india-share-based-employee-benefits-and-sweat-equity-regulations-2021-last-amended-on-december-4-2025-_98638.html</x:v>
      </x:c>
    </x:row>
    <x:row r="121" ht="50" customHeight="1">
      <x:c r="A121" s="305" t="str">
        <x:v>CAP-LAW042|Reg. 14 / Schedule I Part F|AP01|CAL01</x:v>
      </x:c>
      <x:c r="B121" s="305" t="str">
        <x:v>CAP-LAW042|Reg. 14 / Schedule I Part F|AP01</x:v>
      </x:c>
      <x:c r="C121" s="305" t="str">
        <x:v>CAP-LAW042|Reg. 14 / Schedule I Part F</x:v>
      </x:c>
      <x:c r="D121" s="305" t="str">
        <x:v>CAP-LAW042</x:v>
      </x:c>
      <x:c r="E121" s="305" t="str">
        <x:v>Reg. 14 / Schedule I Part F</x:v>
      </x:c>
      <x:c r="F121" s="305" t="str">
        <x:v>GATE|CORP_ACTION</x:v>
      </x:c>
      <x:c r="G121" s="305" t="str">
        <x:v>Employee benefits</x:v>
      </x:c>
      <x:c r="H121" s="305" t="str">
        <x:v>Recurring</x:v>
      </x:c>
      <x:c r="I121" s="305" t="str">
        <x:v>Annual</x:v>
      </x:c>
      <x:c r="J121" s="305" t="str">
        <x:v>Scheme remains active / year closes</x:v>
      </x:c>
      <x:c r="K121" s="305" t="str">
        <x:v>Annual and on update. Calculate the entity-specific due date from the documented trigger or period end and the current official provision/exchange operating calendar; retain the calculation, review and acknowledgement.</x:v>
      </x:c>
      <x:c r="L121" s="305" t="str">
        <x:v>Create annual task at least 30 days before the internal completion date; accelerate where the legal lead time is shorter.</x:v>
      </x:c>
      <x:c r="M121" s="305" t="str">
        <x:v>Final alert one business day before the internally calculated deadline; use an earlier alert where the legal period is one day or less.</x:v>
      </x:c>
      <x:c r="N121" s="305" t="str">
        <x:v>Company Secretary / HR or Compensation Owner</x:v>
      </x:c>
      <x:c r="O121" s="305" t="str">
        <x:v>HR, secretarial and trust administration team</x:v>
      </x:c>
      <x:c r="P121" s="305" t="str">
        <x:v>Company Secretary / Compliance Officer or delegated independent reviewer</x:v>
      </x:c>
      <x:c r="Q121" s="305" t="str">
        <x:v>CAP-LAW042 Reg. 14 / Schedule I Part F; official source URL inherited from the P-2 atomic record.</x:v>
      </x:c>
      <x:c r="R121" s="305" t="str">
        <x:v>Recurring / monitored</x:v>
      </x:c>
      <x:c r="S121" s="305" t="str">
        <x:v>Evidence must be complete through the legal performance/filing time and include later acknowledgement, correction or closure where applicable.</x:v>
      </x:c>
      <x:c r="T121" s="305" t="str">
        <x:v>Escalate predicted lateness before the legal cut-off; immediately record actual missed deadlines, failed conditions precedent or unclosed exceptions.</x:v>
      </x:c>
      <x:c r="U121" s="305" t="str">
        <x:v>Evidence the gate GATE|CORP_ACTION, security/capacity (Equity-linked employee benefits), trigger (Scheme remains active / year closes) and threshold/exemption (Apply scheme-type disclosure tables.).</x:v>
      </x:c>
      <x:c r="V121" s="305" t="str">
        <x:f>IF(COUNTIF('P3 Audit Procedures'!$A$5:$A$176,B121)=1,"YES","NO")</x:f>
        <x:v>YES</x:v>
      </x:c>
      <x:c r="W121" s="305" t="str">
        <x:f>IF(COUNTIF($A$5:$A$176,A121)&gt;1,"DUPLICATE","")</x:f>
      </x:c>
      <x:c r="X121" s="305" t="str">
        <x:v>RULE MAPPED — ENTITY DATE NOT POPULATED</x:v>
      </x:c>
      <x:c r="Y121" s="305" t="str">
        <x:v>https://www.sebi.gov.in/legal/regulations/dec-2025/securities-and-exchange-board-of-india-share-based-employee-benefits-and-sweat-equity-regulations-2021-last-amended-on-december-4-2025-_98638.html</x:v>
      </x:c>
    </x:row>
    <x:row r="122" ht="50" customHeight="1">
      <x:c r="A122" s="305" t="str">
        <x:v>CAP-LAW042|Reg. 13|AP01|CAL01</x:v>
      </x:c>
      <x:c r="B122" s="305" t="str">
        <x:v>CAP-LAW042|Reg. 13|AP01</x:v>
      </x:c>
      <x:c r="C122" s="305" t="str">
        <x:v>CAP-LAW042|Reg. 13</x:v>
      </x:c>
      <x:c r="D122" s="305" t="str">
        <x:v>CAP-LAW042</x:v>
      </x:c>
      <x:c r="E122" s="305" t="str">
        <x:v>Reg. 13</x:v>
      </x:c>
      <x:c r="F122" s="305" t="str">
        <x:v>GATE|CORP_ACTION</x:v>
      </x:c>
      <x:c r="G122" s="305" t="str">
        <x:v>Employee benefits</x:v>
      </x:c>
      <x:c r="H122" s="305" t="str">
        <x:v>Recurring</x:v>
      </x:c>
      <x:c r="I122" s="305" t="str">
        <x:v>Annual</x:v>
      </x:c>
      <x:c r="J122" s="305" t="str">
        <x:v>Annual general meeting cycle</x:v>
      </x:c>
      <x:c r="K122" s="305" t="str">
        <x:v>Annual. Calculate the entity-specific due date from the documented trigger or period end and the current official provision/exchange operating calendar; retain the calculation, review and acknowledgement.</x:v>
      </x:c>
      <x:c r="L122" s="305" t="str">
        <x:v>Create annual task at least 30 days before the internal completion date; accelerate where the legal lead time is shorter.</x:v>
      </x:c>
      <x:c r="M122" s="305" t="str">
        <x:v>Final alert one business day before the internally calculated deadline; use an earlier alert where the legal period is one day or less.</x:v>
      </x:c>
      <x:c r="N122" s="305" t="str">
        <x:v>Company Secretary / HR or Compensation Owner</x:v>
      </x:c>
      <x:c r="O122" s="305" t="str">
        <x:v>HR, secretarial and trust administration team</x:v>
      </x:c>
      <x:c r="P122" s="305" t="str">
        <x:v>Company Secretary / Compliance Officer or delegated independent reviewer</x:v>
      </x:c>
      <x:c r="Q122" s="305" t="str">
        <x:v>CAP-LAW042 Reg. 13; official source URL inherited from the P-2 atomic record.</x:v>
      </x:c>
      <x:c r="R122" s="305" t="str">
        <x:v>Recurring / monitored</x:v>
      </x:c>
      <x:c r="S122" s="305" t="str">
        <x:v>Evidence must be complete through the legal performance/filing time and include later acknowledgement, correction or closure where applicable.</x:v>
      </x:c>
      <x:c r="T122" s="305" t="str">
        <x:v>Escalate predicted lateness before the legal cut-off; immediately record actual missed deadlines, failed conditions precedent or unclosed exceptions.</x:v>
      </x:c>
      <x:c r="U122" s="305" t="str">
        <x:v>Evidence the gate GATE|CORP_ACTION, security/capacity (Equity-linked employee benefits), trigger (Annual general meeting cycle) and threshold/exemption (Certificate covers compliance with regulations and the shareholder resolution.).</x:v>
      </x:c>
      <x:c r="V122" s="305" t="str">
        <x:f>IF(COUNTIF('P3 Audit Procedures'!$A$5:$A$176,B122)=1,"YES","NO")</x:f>
        <x:v>YES</x:v>
      </x:c>
      <x:c r="W122" s="305" t="str">
        <x:f>IF(COUNTIF($A$5:$A$176,A122)&gt;1,"DUPLICATE","")</x:f>
      </x:c>
      <x:c r="X122" s="305" t="str">
        <x:v>RULE MAPPED — ENTITY DATE NOT POPULATED</x:v>
      </x:c>
      <x:c r="Y122" s="305" t="str">
        <x:v>https://www.sebi.gov.in/legal/regulations/dec-2025/securities-and-exchange-board-of-india-share-based-employee-benefits-and-sweat-equity-regulations-2021-last-amended-on-december-4-2025-_98638.html</x:v>
      </x:c>
    </x:row>
    <x:row r="123" ht="50" customHeight="1">
      <x:c r="A123" s="305" t="str">
        <x:v>CAP-LAW042|Chapter IV (Regs. 28-38)|AP01|CAL01</x:v>
      </x:c>
      <x:c r="B123" s="305" t="str">
        <x:v>CAP-LAW042|Chapter IV (Regs. 28-38)|AP01</x:v>
      </x:c>
      <x:c r="C123" s="305" t="str">
        <x:v>CAP-LAW042|Chapter IV (Regs. 28-38)</x:v>
      </x:c>
      <x:c r="D123" s="305" t="str">
        <x:v>CAP-LAW042</x:v>
      </x:c>
      <x:c r="E123" s="305" t="str">
        <x:v>Chapter IV (Regs. 28-38)</x:v>
      </x:c>
      <x:c r="F123" s="305" t="str">
        <x:v>GATE|CORP_ACTION</x:v>
      </x:c>
      <x:c r="G123" s="305" t="str">
        <x:v>Employee benefits</x:v>
      </x:c>
      <x:c r="H123" s="305" t="str">
        <x:v>Event-driven</x:v>
      </x:c>
      <x:c r="I123" s="305" t="str">
        <x:v>Per transaction / event timetable</x:v>
      </x:c>
      <x:c r="J123" s="305" t="str">
        <x:v>Sweat equity proposed</x:v>
      </x:c>
      <x:c r="K123" s="305" t="str">
        <x:v>Before issue through post-allotment. Calculate the entity-specific due date from the documented trigger or period end and the current official provision/exchange operating calendar; retain the calculation, review and acknowledgement.</x:v>
      </x:c>
      <x:c r="L123" s="305" t="str">
        <x:v>Create the task when the documented trigger is approved, received or occurs; apply the legal lead time before the external deadline.</x:v>
      </x:c>
      <x:c r="M123" s="305" t="str">
        <x:v>Final check before the prescribed pre-event cut-off; block execution where approval/filing is a condition precedent.</x:v>
      </x:c>
      <x:c r="N123" s="305" t="str">
        <x:v>Company Secretary / Transaction Legal Lead</x:v>
      </x:c>
      <x:c r="O123" s="305" t="str">
        <x:v>Secretarial, legal, finance and appointed transaction advisers</x:v>
      </x:c>
      <x:c r="P123" s="305" t="str">
        <x:v>Company Secretary / Compliance Officer plus approving Board or committee</x:v>
      </x:c>
      <x:c r="Q123" s="305" t="str">
        <x:v>CAP-LAW042 Chapter IV (Regs. 28-38); official source URL inherited from the P-2 atomic record.</x:v>
      </x:c>
      <x:c r="R123" s="305" t="str">
        <x:v>Event-driven</x:v>
      </x:c>
      <x:c r="S123" s="305" t="str">
        <x:v>Evidence must be complete through the legal performance/filing time and include later acknowledgement, correction or closure where applicable.</x:v>
      </x:c>
      <x:c r="T123" s="305" t="str">
        <x:v>Escalate predicted lateness before the legal cut-off; immediately record actual missed deadlines, failed conditions precedent or unclosed exceptions.</x:v>
      </x:c>
      <x:c r="U123" s="305" t="str">
        <x:v>Evidence the gate GATE|CORP_ACTION, security/capacity (Sweat equity shares), trigger (Sweat equity proposed) and threshold/exemption (Apply employee/director, annual/overall quantum and current valuer conditions.).</x:v>
      </x:c>
      <x:c r="V123" s="305" t="str">
        <x:f>IF(COUNTIF('P3 Audit Procedures'!$A$5:$A$176,B123)=1,"YES","NO")</x:f>
        <x:v>YES</x:v>
      </x:c>
      <x:c r="W123" s="305" t="str">
        <x:f>IF(COUNTIF($A$5:$A$176,A123)&gt;1,"DUPLICATE","")</x:f>
      </x:c>
      <x:c r="X123" s="305" t="str">
        <x:v>RULE MAPPED — ENTITY DATE NOT POPULATED</x:v>
      </x:c>
      <x:c r="Y123" s="305" t="str">
        <x:v>https://www.sebi.gov.in/legal/regulations/dec-2025/securities-and-exchange-board-of-india-share-based-employee-benefits-and-sweat-equity-regulations-2021-last-amended-on-december-4-2025-_98638.html</x:v>
      </x:c>
    </x:row>
    <x:row r="124" ht="50" customHeight="1">
      <x:c r="A124" s="305" t="str">
        <x:v>CAP-LAW041|Eligibility / general conditions|AP01|CAL01</x:v>
      </x:c>
      <x:c r="B124" s="305" t="str">
        <x:v>CAP-LAW041|Eligibility / general conditions|AP01</x:v>
      </x:c>
      <x:c r="C124" s="305" t="str">
        <x:v>CAP-LAW041|Eligibility / general conditions</x:v>
      </x:c>
      <x:c r="D124" s="305" t="str">
        <x:v>CAP-LAW041</x:v>
      </x:c>
      <x:c r="E124" s="305" t="str">
        <x:v>Eligibility / general conditions</x:v>
      </x:c>
      <x:c r="F124" s="305" t="str">
        <x:v>GATE|PROPOSED_ISSUE or GATE|DEBT</x:v>
      </x:c>
      <x:c r="G124" s="305" t="str">
        <x:v>Debt issuance</x:v>
      </x:c>
      <x:c r="H124" s="305" t="str">
        <x:v>Event-driven</x:v>
      </x:c>
      <x:c r="I124" s="305" t="str">
        <x:v>Per transaction / event timetable</x:v>
      </x:c>
      <x:c r="J124" s="305" t="str">
        <x:v>Listed NCS issue proposed</x:v>
      </x:c>
      <x:c r="K124" s="305" t="str">
        <x:v>Before offer/placement. Calculate the entity-specific due date from the documented trigger or period end and the current official provision/exchange operating calendar; retain the calculation, review and acknowledgement.</x:v>
      </x:c>
      <x:c r="L124" s="305" t="str">
        <x:v>Create the task when the documented trigger is approved, received or occurs; apply the legal lead time before the external deadline.</x:v>
      </x:c>
      <x:c r="M124" s="305" t="str">
        <x:v>Final check before the prescribed pre-event cut-off; block execution where approval/filing is a condition precedent.</x:v>
      </x:c>
      <x:c r="N124" s="305" t="str">
        <x:v>Treasury or Finance Head / Company Secretary</x:v>
      </x:c>
      <x:c r="O124" s="305" t="str">
        <x:v>Treasury, finance and secretarial team</x:v>
      </x:c>
      <x:c r="P124" s="305" t="str">
        <x:v>Company Secretary / Compliance Officer plus approving Board or committee</x:v>
      </x:c>
      <x:c r="Q124" s="305" t="str">
        <x:v>CAP-LAW041 Eligibility / general conditions; official source URL inherited from the P-2 atomic record.</x:v>
      </x:c>
      <x:c r="R124" s="305" t="str">
        <x:v>Event-driven</x:v>
      </x:c>
      <x:c r="S124" s="305" t="str">
        <x:v>Evidence must be complete through the legal performance/filing time and include later acknowledgement, correction or closure where applicable.</x:v>
      </x:c>
      <x:c r="T124" s="305" t="str">
        <x:v>Escalate predicted lateness before the legal cut-off; immediately record actual missed deadlines, failed conditions precedent or unclosed exceptions.</x:v>
      </x:c>
      <x:c r="U124" s="305" t="str">
        <x:v>Evidence the gate GATE|PROPOSED_ISSUE or GATE|DEBT, security/capacity (NCS / NCRPS), trigger (Listed NCS issue proposed) and threshold/exemption (Apply public/private placement, secured/unsecured and issuer-class provisions.).</x:v>
      </x:c>
      <x:c r="V124" s="305" t="str">
        <x:f>IF(COUNTIF('P3 Audit Procedures'!$A$5:$A$176,B124)=1,"YES","NO")</x:f>
        <x:v>YES</x:v>
      </x:c>
      <x:c r="W124" s="305" t="str">
        <x:f>IF(COUNTIF($A$5:$A$176,A124)&gt;1,"DUPLICATE","")</x:f>
      </x:c>
      <x:c r="X124" s="305" t="str">
        <x:v>RULE MAPPED — ENTITY DATE NOT POPULATED</x:v>
      </x:c>
      <x:c r="Y124" s="305" t="str">
        <x:v>https://www.sebi.gov.in/legal/regulations/jan-2026/securities-and-exchange-board-of-india-issue-and-listing-of-non-convertible-securities-regulations-2021-last-amended-as-on-january-21-2026-_99288.html</x:v>
      </x:c>
    </x:row>
    <x:row r="125" ht="50" customHeight="1">
      <x:c r="A125" s="305" t="str">
        <x:v>CAP-LAW041|Offer document / placement memorandum|AP01|CAL01</x:v>
      </x:c>
      <x:c r="B125" s="305" t="str">
        <x:v>CAP-LAW041|Offer document / placement memorandum|AP01</x:v>
      </x:c>
      <x:c r="C125" s="305" t="str">
        <x:v>CAP-LAW041|Offer document / placement memorandum</x:v>
      </x:c>
      <x:c r="D125" s="305" t="str">
        <x:v>CAP-LAW041</x:v>
      </x:c>
      <x:c r="E125" s="305" t="str">
        <x:v>Offer document / placement memorandum</x:v>
      </x:c>
      <x:c r="F125" s="305" t="str">
        <x:v>GATE|PROPOSED_ISSUE or GATE|DEBT</x:v>
      </x:c>
      <x:c r="G125" s="305" t="str">
        <x:v>Debt issuance</x:v>
      </x:c>
      <x:c r="H125" s="305" t="str">
        <x:v>Event-driven</x:v>
      </x:c>
      <x:c r="I125" s="305" t="str">
        <x:v>Per transaction / event timetable</x:v>
      </x:c>
      <x:c r="J125" s="305" t="str">
        <x:v>Debt issue proposed</x:v>
      </x:c>
      <x:c r="K125" s="305" t="str">
        <x:v>Before issue opens/allotment. Calculate the entity-specific due date from the documented trigger or period end and the current official provision/exchange operating calendar; retain the calculation, review and acknowledgement.</x:v>
      </x:c>
      <x:c r="L125" s="305" t="str">
        <x:v>Create the task when the documented trigger is approved, received or occurs; apply the legal lead time before the external deadline.</x:v>
      </x:c>
      <x:c r="M125" s="305" t="str">
        <x:v>Final check before the prescribed pre-event cut-off; block execution where approval/filing is a condition precedent.</x:v>
      </x:c>
      <x:c r="N125" s="305" t="str">
        <x:v>Company Secretary / Transaction Legal Lead</x:v>
      </x:c>
      <x:c r="O125" s="305" t="str">
        <x:v>Secretarial, legal, finance and appointed transaction advisers</x:v>
      </x:c>
      <x:c r="P125" s="305" t="str">
        <x:v>Company Secretary / Compliance Officer plus approving Board or committee</x:v>
      </x:c>
      <x:c r="Q125" s="305" t="str">
        <x:v>CAP-LAW041 Offer document / placement memorandum; official source URL inherited from the P-2 atomic record.</x:v>
      </x:c>
      <x:c r="R125" s="305" t="str">
        <x:v>Event-driven</x:v>
      </x:c>
      <x:c r="S125" s="305" t="str">
        <x:v>Evidence must be complete through the legal performance/filing time and include later acknowledgement, correction or closure where applicable.</x:v>
      </x:c>
      <x:c r="T125" s="305" t="str">
        <x:v>Escalate predicted lateness before the legal cut-off; immediately record actual missed deadlines, failed conditions precedent or unclosed exceptions.</x:v>
      </x:c>
      <x:c r="U125" s="305" t="str">
        <x:v>Evidence the gate GATE|PROPOSED_ISSUE or GATE|DEBT, security/capacity (NCS / NCRPS), trigger (Debt issue proposed) and threshold/exemption (Apply route, issuer and instrument-specific schedules.).</x:v>
      </x:c>
      <x:c r="V125" s="305" t="str">
        <x:f>IF(COUNTIF('P3 Audit Procedures'!$A$5:$A$176,B125)=1,"YES","NO")</x:f>
        <x:v>YES</x:v>
      </x:c>
      <x:c r="W125" s="305" t="str">
        <x:f>IF(COUNTIF($A$5:$A$176,A125)&gt;1,"DUPLICATE","")</x:f>
      </x:c>
      <x:c r="X125" s="305" t="str">
        <x:v>RULE MAPPED — ENTITY DATE NOT POPULATED</x:v>
      </x:c>
      <x:c r="Y125" s="305" t="str">
        <x:v>https://www.sebi.gov.in/legal/regulations/jan-2026/securities-and-exchange-board-of-india-issue-and-listing-of-non-convertible-securities-regulations-2021-last-amended-as-on-january-21-2026-_99288.html</x:v>
      </x:c>
    </x:row>
    <x:row r="126" ht="50" customHeight="1">
      <x:c r="A126" s="305" t="str">
        <x:v>CAP-LAW041|Debenture trustee / security / rating provisions|AP01|CAL01</x:v>
      </x:c>
      <x:c r="B126" s="305" t="str">
        <x:v>CAP-LAW041|Debenture trustee / security / rating provisions|AP01</x:v>
      </x:c>
      <x:c r="C126" s="305" t="str">
        <x:v>CAP-LAW041|Debenture trustee / security / rating provisions</x:v>
      </x:c>
      <x:c r="D126" s="305" t="str">
        <x:v>CAP-LAW041</x:v>
      </x:c>
      <x:c r="E126" s="305" t="str">
        <x:v>Debenture trustee / security / rating provisions</x:v>
      </x:c>
      <x:c r="F126" s="305" t="str">
        <x:v>GATE|PROPOSED_ISSUE or GATE|DEBT</x:v>
      </x:c>
      <x:c r="G126" s="305" t="str">
        <x:v>Debt issuance</x:v>
      </x:c>
      <x:c r="H126" s="305" t="str">
        <x:v>Event-driven</x:v>
      </x:c>
      <x:c r="I126" s="305" t="str">
        <x:v>Per transaction / event timetable</x:v>
      </x:c>
      <x:c r="J126" s="305" t="str">
        <x:v>Debt issue proposed</x:v>
      </x:c>
      <x:c r="K126" s="305" t="str">
        <x:v>Before issue/allotment and within prescribed post-allotment period. Calculate the entity-specific due date from the documented trigger or period end and the current official provision/exchange operating calendar; retain the calculation, review and acknowledgement.</x:v>
      </x:c>
      <x:c r="L126" s="305" t="str">
        <x:v>Create the task when the documented trigger is approved, received or occurs; apply the legal lead time before the external deadline.</x:v>
      </x:c>
      <x:c r="M126" s="305" t="str">
        <x:v>Final check before the prescribed pre-event cut-off; block execution where approval/filing is a condition precedent.</x:v>
      </x:c>
      <x:c r="N126" s="305" t="str">
        <x:v>Company Secretary / Transaction Legal Lead</x:v>
      </x:c>
      <x:c r="O126" s="305" t="str">
        <x:v>Secretarial, legal, finance and appointed transaction advisers</x:v>
      </x:c>
      <x:c r="P126" s="305" t="str">
        <x:v>Company Secretary / Compliance Officer plus approving Board or committee</x:v>
      </x:c>
      <x:c r="Q126" s="305" t="str">
        <x:v>CAP-LAW041 Debenture trustee / security / rating provisions; official source URL inherited from the P-2 atomic record.</x:v>
      </x:c>
      <x:c r="R126" s="305" t="str">
        <x:v>Event-driven</x:v>
      </x:c>
      <x:c r="S126" s="305" t="str">
        <x:v>Evidence must be complete through the legal performance/filing time and include later acknowledgement, correction or closure where applicable.</x:v>
      </x:c>
      <x:c r="T126" s="305" t="str">
        <x:v>Escalate predicted lateness before the legal cut-off; immediately record actual missed deadlines, failed conditions precedent or unclosed exceptions.</x:v>
      </x:c>
      <x:c r="U126" s="305" t="str">
        <x:v>Evidence the gate GATE|PROPOSED_ISSUE or GATE|DEBT, security/capacity (Debt securities), trigger (Debt issue proposed) and threshold/exemption (Apply secured/unsecured, public/private and conversion features.).</x:v>
      </x:c>
      <x:c r="V126" s="305" t="str">
        <x:f>IF(COUNTIF('P3 Audit Procedures'!$A$5:$A$176,B126)=1,"YES","NO")</x:f>
        <x:v>YES</x:v>
      </x:c>
      <x:c r="W126" s="305" t="str">
        <x:f>IF(COUNTIF($A$5:$A$176,A126)&gt;1,"DUPLICATE","")</x:f>
      </x:c>
      <x:c r="X126" s="305" t="str">
        <x:v>RULE MAPPED — ENTITY DATE NOT POPULATED</x:v>
      </x:c>
      <x:c r="Y126" s="305" t="str">
        <x:v>https://www.sebi.gov.in/legal/regulations/jan-2026/securities-and-exchange-board-of-india-issue-and-listing-of-non-convertible-securities-regulations-2021-last-amended-as-on-january-21-2026-_99288.html</x:v>
      </x:c>
    </x:row>
    <x:row r="127" ht="50" customHeight="1">
      <x:c r="A127" s="305" t="str">
        <x:v>CAP-LAW041|Allotment / listing provisions|AP01|CAL01</x:v>
      </x:c>
      <x:c r="B127" s="305" t="str">
        <x:v>CAP-LAW041|Allotment / listing provisions|AP01</x:v>
      </x:c>
      <x:c r="C127" s="305" t="str">
        <x:v>CAP-LAW041|Allotment / listing provisions</x:v>
      </x:c>
      <x:c r="D127" s="305" t="str">
        <x:v>CAP-LAW041</x:v>
      </x:c>
      <x:c r="E127" s="305" t="str">
        <x:v>Allotment / listing provisions</x:v>
      </x:c>
      <x:c r="F127" s="305" t="str">
        <x:v>GATE|PROPOSED_ISSUE or GATE|DEBT</x:v>
      </x:c>
      <x:c r="G127" s="305" t="str">
        <x:v>Debt issuance</x:v>
      </x:c>
      <x:c r="H127" s="305" t="str">
        <x:v>Transaction timetable</x:v>
      </x:c>
      <x:c r="I127" s="305" t="str">
        <x:v>Per transaction / event timetable</x:v>
      </x:c>
      <x:c r="J127" s="305" t="str">
        <x:v>Issue closes</x:v>
      </x:c>
      <x:c r="K127" s="305" t="str">
        <x:v>Transaction timetable. Calculate the entity-specific due date from the documented trigger or period end and the current official provision/exchange operating calendar; retain the calculation, review and acknowledgement.</x:v>
      </x:c>
      <x:c r="L127" s="305" t="str">
        <x:v>Create the task when the documented trigger is approved, received or occurs; apply the legal lead time before the external deadline.</x:v>
      </x:c>
      <x:c r="M127" s="305" t="str">
        <x:v>Final alert one business day before the internally calculated deadline; use an earlier alert where the legal period is one day or less.</x:v>
      </x:c>
      <x:c r="N127" s="305" t="str">
        <x:v>Investor Services Head / RTA Relationship Owner</x:v>
      </x:c>
      <x:c r="O127" s="305" t="str">
        <x:v>Issuer investor-service team or contracted RTA team</x:v>
      </x:c>
      <x:c r="P127" s="305" t="str">
        <x:v>Company Secretary / Compliance Officer plus approving Board or committee</x:v>
      </x:c>
      <x:c r="Q127" s="305" t="str">
        <x:v>CAP-LAW041 Allotment / listing provisions; official source URL inherited from the P-2 atomic record.</x:v>
      </x:c>
      <x:c r="R127" s="305" t="str">
        <x:v>Event-driven</x:v>
      </x:c>
      <x:c r="S127" s="305" t="str">
        <x:v>Evidence must be complete through the legal performance/filing time and include later acknowledgement, correction or closure where applicable.</x:v>
      </x:c>
      <x:c r="T127" s="305" t="str">
        <x:v>Escalate predicted lateness before the legal cut-off; immediately record actual missed deadlines, failed conditions precedent or unclosed exceptions.</x:v>
      </x:c>
      <x:c r="U127" s="305" t="str">
        <x:v>Evidence the gate GATE|PROPOSED_ISSUE or GATE|DEBT, security/capacity (NCS / NCRPS), trigger (Issue closes) and threshold/exemption (Apply route-specific timelines and delay consequences.).</x:v>
      </x:c>
      <x:c r="V127" s="305" t="str">
        <x:f>IF(COUNTIF('P3 Audit Procedures'!$A$5:$A$176,B127)=1,"YES","NO")</x:f>
        <x:v>YES</x:v>
      </x:c>
      <x:c r="W127" s="305" t="str">
        <x:f>IF(COUNTIF($A$5:$A$176,A127)&gt;1,"DUPLICATE","")</x:f>
      </x:c>
      <x:c r="X127" s="305" t="str">
        <x:v>RULE MAPPED — ENTITY DATE NOT POPULATED</x:v>
      </x:c>
      <x:c r="Y127" s="305" t="str">
        <x:v>https://www.sebi.gov.in/legal/regulations/jan-2026/securities-and-exchange-board-of-india-issue-and-listing-of-non-convertible-securities-regulations-2021-last-amended-as-on-january-21-2026-_99288.html</x:v>
      </x:c>
    </x:row>
    <x:row r="128" ht="50" customHeight="1">
      <x:c r="A128" s="305" t="str">
        <x:v>CAP-LAW085|Public issue / ASBA chapter|AP01|CAL01</x:v>
      </x:c>
      <x:c r="B128" s="305" t="str">
        <x:v>CAP-LAW085|Public issue / ASBA chapter|AP01</x:v>
      </x:c>
      <x:c r="C128" s="305" t="str">
        <x:v>CAP-LAW085|Public issue / ASBA chapter</x:v>
      </x:c>
      <x:c r="D128" s="305" t="str">
        <x:v>CAP-LAW085</x:v>
      </x:c>
      <x:c r="E128" s="305" t="str">
        <x:v>Public issue / ASBA chapter</x:v>
      </x:c>
      <x:c r="F128" s="305" t="str">
        <x:v>GATE|PROPOSED_ISSUE</x:v>
      </x:c>
      <x:c r="G128" s="305" t="str">
        <x:v>Debt issuance</x:v>
      </x:c>
      <x:c r="H128" s="305" t="str">
        <x:v>Transaction timetable</x:v>
      </x:c>
      <x:c r="I128" s="305" t="str">
        <x:v>Per transaction / event timetable</x:v>
      </x:c>
      <x:c r="J128" s="305" t="str">
        <x:v>Public debt issue selected</x:v>
      </x:c>
      <x:c r="K128" s="305" t="str">
        <x:v>Transaction timetable. Calculate the entity-specific due date from the documented trigger or period end and the current official provision/exchange operating calendar; retain the calculation, review and acknowledgement.</x:v>
      </x:c>
      <x:c r="L128" s="305" t="str">
        <x:v>Create the task when the documented trigger is approved, received or occurs; apply the legal lead time before the external deadline.</x:v>
      </x:c>
      <x:c r="M128" s="305" t="str">
        <x:v>Final alert one business day before the internally calculated deadline; use an earlier alert where the legal period is one day or less.</x:v>
      </x:c>
      <x:c r="N128" s="305" t="str">
        <x:v>Treasury or Finance Head / Company Secretary</x:v>
      </x:c>
      <x:c r="O128" s="305" t="str">
        <x:v>Treasury, finance and secretarial team</x:v>
      </x:c>
      <x:c r="P128" s="305" t="str">
        <x:v>Company Secretary / Compliance Officer plus approving Board or committee</x:v>
      </x:c>
      <x:c r="Q128" s="305" t="str">
        <x:v>CAP-LAW085 Public issue / ASBA chapter; official source URL inherited from the P-2 atomic record.</x:v>
      </x:c>
      <x:c r="R128" s="305" t="str">
        <x:v>Event-driven</x:v>
      </x:c>
      <x:c r="S128" s="305" t="str">
        <x:v>Evidence must be complete through the legal performance/filing time and include later acknowledgement, correction or closure where applicable.</x:v>
      </x:c>
      <x:c r="T128" s="305" t="str">
        <x:v>Escalate predicted lateness before the legal cut-off; immediately record actual missed deadlines, failed conditions precedent or unclosed exceptions.</x:v>
      </x:c>
      <x:c r="U128" s="305" t="str">
        <x:v>Evidence the gate GATE|PROPOSED_ISSUE, security/capacity (Public NCS / NCRPS), trigger (Public debt issue selected) and threshold/exemption (Apply current issue size, bidding and application provisions.).</x:v>
      </x:c>
      <x:c r="V128" s="305" t="str">
        <x:f>IF(COUNTIF('P3 Audit Procedures'!$A$5:$A$176,B128)=1,"YES","NO")</x:f>
        <x:v>YES</x:v>
      </x:c>
      <x:c r="W128" s="305" t="str">
        <x:f>IF(COUNTIF($A$5:$A$176,A128)&gt;1,"DUPLICATE","")</x:f>
      </x:c>
      <x:c r="X128" s="305" t="str">
        <x:v>RULE MAPPED — ENTITY DATE NOT POPULATED</x:v>
      </x:c>
      <x:c r="Y128" s="305" t="str">
        <x:v>https://www.sebi.gov.in/legal/master-circulars/oct-2025/master-circular-for-issue-and-listing-of-non-convertible-securities-securitised-debt-instruments-security-receipts-municipal-debt-securities-and-commercial-paper_97343.html</x:v>
      </x:c>
    </x:row>
    <x:row r="129" ht="50" customHeight="1">
      <x:c r="A129" s="305" t="str">
        <x:v>CAP-LAW085|Private placement / EBP chapter|AP01|CAL01</x:v>
      </x:c>
      <x:c r="B129" s="305" t="str">
        <x:v>CAP-LAW085|Private placement / EBP chapter|AP01</x:v>
      </x:c>
      <x:c r="C129" s="305" t="str">
        <x:v>CAP-LAW085|Private placement / EBP chapter</x:v>
      </x:c>
      <x:c r="D129" s="305" t="str">
        <x:v>CAP-LAW085</x:v>
      </x:c>
      <x:c r="E129" s="305" t="str">
        <x:v>Private placement / EBP chapter</x:v>
      </x:c>
      <x:c r="F129" s="305" t="str">
        <x:v>GATE|PROPOSED_ISSUE</x:v>
      </x:c>
      <x:c r="G129" s="305" t="str">
        <x:v>Debt issuance</x:v>
      </x:c>
      <x:c r="H129" s="305" t="str">
        <x:v>Transaction timetable</x:v>
      </x:c>
      <x:c r="I129" s="305" t="str">
        <x:v>Per transaction / event timetable</x:v>
      </x:c>
      <x:c r="J129" s="305" t="str">
        <x:v>Private placement proposed</x:v>
      </x:c>
      <x:c r="K129" s="305" t="str">
        <x:v>Transaction timetable. Calculate the entity-specific due date from the documented trigger or period end and the current official provision/exchange operating calendar; retain the calculation, review and acknowledgement.</x:v>
      </x:c>
      <x:c r="L129" s="305" t="str">
        <x:v>Create the task when the documented trigger is approved, received or occurs; apply the legal lead time before the external deadline.</x:v>
      </x:c>
      <x:c r="M129" s="305" t="str">
        <x:v>Final alert one business day before the internally calculated deadline; use an earlier alert where the legal period is one day or less.</x:v>
      </x:c>
      <x:c r="N129" s="305" t="str">
        <x:v>Treasury or Finance Head / Company Secretary</x:v>
      </x:c>
      <x:c r="O129" s="305" t="str">
        <x:v>Treasury, finance and secretarial team</x:v>
      </x:c>
      <x:c r="P129" s="305" t="str">
        <x:v>Company Secretary / Compliance Officer plus approving Board or committee</x:v>
      </x:c>
      <x:c r="Q129" s="305" t="str">
        <x:v>CAP-LAW085 Private placement / EBP chapter; official source URL inherited from the P-2 atomic record.</x:v>
      </x:c>
      <x:c r="R129" s="305" t="str">
        <x:v>Event-driven</x:v>
      </x:c>
      <x:c r="S129" s="305" t="str">
        <x:v>Evidence must be complete through the legal performance/filing time and include later acknowledgement, correction or closure where applicable.</x:v>
      </x:c>
      <x:c r="T129" s="305" t="str">
        <x:v>Escalate predicted lateness before the legal cut-off; immediately record actual missed deadlines, failed conditions precedent or unclosed exceptions.</x:v>
      </x:c>
      <x:c r="U129" s="305" t="str">
        <x:v>Evidence the gate GATE|PROPOSED_ISSUE, security/capacity (Privately placed NCS / NCRPS), trigger (Private placement proposed) and threshold/exemption (Apply issue-size, eligible-investor, bidding and exception provisions.).</x:v>
      </x:c>
      <x:c r="V129" s="305" t="str">
        <x:f>IF(COUNTIF('P3 Audit Procedures'!$A$5:$A$176,B129)=1,"YES","NO")</x:f>
        <x:v>YES</x:v>
      </x:c>
      <x:c r="W129" s="305" t="str">
        <x:f>IF(COUNTIF($A$5:$A$176,A129)&gt;1,"DUPLICATE","")</x:f>
      </x:c>
      <x:c r="X129" s="305" t="str">
        <x:v>RULE MAPPED — ENTITY DATE NOT POPULATED</x:v>
      </x:c>
      <x:c r="Y129" s="305" t="str">
        <x:v>https://www.sebi.gov.in/legal/master-circulars/oct-2025/master-circular-for-issue-and-listing-of-non-convertible-securities-securitised-debt-instruments-security-receipts-municipal-debt-securities-and-commercial-paper_97343.html</x:v>
      </x:c>
    </x:row>
    <x:row r="130" ht="50" customHeight="1">
      <x:c r="A130" s="305" t="str">
        <x:v>CAP-LAW085|ISIN / dematerialisation chapter|AP01|CAL01</x:v>
      </x:c>
      <x:c r="B130" s="305" t="str">
        <x:v>CAP-LAW085|ISIN / dematerialisation chapter|AP01</x:v>
      </x:c>
      <x:c r="C130" s="305" t="str">
        <x:v>CAP-LAW085|ISIN / dematerialisation chapter</x:v>
      </x:c>
      <x:c r="D130" s="305" t="str">
        <x:v>CAP-LAW085</x:v>
      </x:c>
      <x:c r="E130" s="305" t="str">
        <x:v>ISIN / dematerialisation chapter</x:v>
      </x:c>
      <x:c r="F130" s="305" t="str">
        <x:v>GATE|PROPOSED_ISSUE or GATE|DEBT</x:v>
      </x:c>
      <x:c r="G130" s="305" t="str">
        <x:v>Debt issuance</x:v>
      </x:c>
      <x:c r="H130" s="305" t="str">
        <x:v>Transaction timetable</x:v>
      </x:c>
      <x:c r="I130" s="305" t="str">
        <x:v>Continuous</x:v>
      </x:c>
      <x:c r="J130" s="305" t="str">
        <x:v>Issue proposed / instrument outstanding</x:v>
      </x:c>
      <x:c r="K130" s="305" t="str">
        <x:v>Before issue and continuous maintenance. Calculate the entity-specific due date from the documented trigger or period end and the current official provision/exchange operating calendar; retain the calculation, review and acknowledgement.</x:v>
      </x:c>
      <x:c r="L130" s="305" t="str">
        <x:v>Continuous control with scheduled owner review; open an exception immediately on breach, override or data-feed failure.</x:v>
      </x:c>
      <x:c r="M130" s="305" t="str">
        <x:v>Final check before the prescribed pre-event cut-off; block execution where approval/filing is a condition precedent.</x:v>
      </x:c>
      <x:c r="N130" s="305" t="str">
        <x:v>Investor Services Head / RTA Relationship Owner</x:v>
      </x:c>
      <x:c r="O130" s="305" t="str">
        <x:v>Issuer investor-service team or contracted RTA team</x:v>
      </x:c>
      <x:c r="P130" s="305" t="str">
        <x:v>Company Secretary / Compliance Officer plus approving Board or committee</x:v>
      </x:c>
      <x:c r="Q130" s="305" t="str">
        <x:v>CAP-LAW085 ISIN / dematerialisation chapter; official source URL inherited from the P-2 atomic record.</x:v>
      </x:c>
      <x:c r="R130" s="305" t="str">
        <x:v>Event-driven</x:v>
      </x:c>
      <x:c r="S130" s="305" t="str">
        <x:v>Evidence must be complete through the legal performance/filing time and include later acknowledgement, correction or closure where applicable.</x:v>
      </x:c>
      <x:c r="T130" s="305" t="str">
        <x:v>Escalate predicted lateness before the legal cut-off; immediately record actual missed deadlines, failed conditions precedent or unclosed exceptions.</x:v>
      </x:c>
      <x:c r="U130" s="305" t="str">
        <x:v>Evidence the gate GATE|PROPOSED_ISSUE or GATE|DEBT, security/capacity (NCS / SDI / SR / CP as applicable), trigger (Issue proposed / instrument outstanding) and threshold/exemption (Apply fungibility, ISIN cap and instrument-specific instructions.).</x:v>
      </x:c>
      <x:c r="V130" s="305" t="str">
        <x:f>IF(COUNTIF('P3 Audit Procedures'!$A$5:$A$176,B130)=1,"YES","NO")</x:f>
        <x:v>YES</x:v>
      </x:c>
      <x:c r="W130" s="305" t="str">
        <x:f>IF(COUNTIF($A$5:$A$176,A130)&gt;1,"DUPLICATE","")</x:f>
      </x:c>
      <x:c r="X130" s="305" t="str">
        <x:v>RULE MAPPED — ENTITY DATE NOT POPULATED</x:v>
      </x:c>
      <x:c r="Y130" s="305" t="str">
        <x:v>https://www.sebi.gov.in/legal/master-circulars/oct-2025/master-circular-for-issue-and-listing-of-non-convertible-securities-securitised-debt-instruments-security-receipts-municipal-debt-securities-and-commercial-paper_97343.html</x:v>
      </x:c>
    </x:row>
    <x:row r="131" ht="50" customHeight="1">
      <x:c r="A131" s="305" t="str">
        <x:v>CAP-LAW085|Centralised bond database / reporting chapter|AP01|CAL01</x:v>
      </x:c>
      <x:c r="B131" s="305" t="str">
        <x:v>CAP-LAW085|Centralised bond database / reporting chapter|AP01</x:v>
      </x:c>
      <x:c r="C131" s="305" t="str">
        <x:v>CAP-LAW085|Centralised bond database / reporting chapter</x:v>
      </x:c>
      <x:c r="D131" s="305" t="str">
        <x:v>CAP-LAW085</x:v>
      </x:c>
      <x:c r="E131" s="305" t="str">
        <x:v>Centralised bond database / reporting chapter</x:v>
      </x:c>
      <x:c r="F131" s="305" t="str">
        <x:v>GATE|PROPOSED_ISSUE or GATE|DEBT</x:v>
      </x:c>
      <x:c r="G131" s="305" t="str">
        <x:v>Debt reporting</x:v>
      </x:c>
      <x:c r="H131" s="305" t="str">
        <x:v>Event-driven</x:v>
      </x:c>
      <x:c r="I131" s="305" t="str">
        <x:v>Per transaction / event timetable</x:v>
      </x:c>
      <x:c r="J131" s="305" t="str">
        <x:v>Issue/allotment/update occurs</x:v>
      </x:c>
      <x:c r="K131" s="305" t="str">
        <x:v>At issue and prescribed updates. Calculate the entity-specific due date from the documented trigger or period end and the current official provision/exchange operating calendar; retain the calculation, review and acknowledgement.</x:v>
      </x:c>
      <x:c r="L131" s="305" t="str">
        <x:v>Create the task when the documented trigger is approved, received or occurs; apply the legal lead time before the external deadline.</x:v>
      </x:c>
      <x:c r="M131" s="305" t="str">
        <x:v>Final alert one business day before the internally calculated deadline; use an earlier alert where the legal period is one day or less.</x:v>
      </x:c>
      <x:c r="N131" s="305" t="str">
        <x:v>Treasury or Finance Head / Company Secretary</x:v>
      </x:c>
      <x:c r="O131" s="305" t="str">
        <x:v>Treasury, finance and secretarial team</x:v>
      </x:c>
      <x:c r="P131" s="305" t="str">
        <x:v>Company Secretary / Compliance Officer plus approving Board or committee</x:v>
      </x:c>
      <x:c r="Q131" s="305" t="str">
        <x:v>CAP-LAW085 Centralised bond database / reporting chapter; official source URL inherited from the P-2 atomic record.</x:v>
      </x:c>
      <x:c r="R131" s="305" t="str">
        <x:v>Event-driven</x:v>
      </x:c>
      <x:c r="S131" s="305" t="str">
        <x:v>Evidence must be complete through the legal performance/filing time and include later acknowledgement, correction or closure where applicable.</x:v>
      </x:c>
      <x:c r="T131" s="305" t="str">
        <x:v>Escalate predicted lateness before the legal cut-off; immediately record actual missed deadlines, failed conditions precedent or unclosed exceptions.</x:v>
      </x:c>
      <x:c r="U131" s="305" t="str">
        <x:v>Evidence the gate GATE|PROPOSED_ISSUE or GATE|DEBT, security/capacity (Debt securities), trigger (Issue/allotment/update occurs) and threshold/exemption (Apply current data fields and update triggers.).</x:v>
      </x:c>
      <x:c r="V131" s="305" t="str">
        <x:f>IF(COUNTIF('P3 Audit Procedures'!$A$5:$A$176,B131)=1,"YES","NO")</x:f>
        <x:v>YES</x:v>
      </x:c>
      <x:c r="W131" s="305" t="str">
        <x:f>IF(COUNTIF($A$5:$A$176,A131)&gt;1,"DUPLICATE","")</x:f>
      </x:c>
      <x:c r="X131" s="305" t="str">
        <x:v>RULE MAPPED — ENTITY DATE NOT POPULATED</x:v>
      </x:c>
      <x:c r="Y131" s="305" t="str">
        <x:v>https://www.sebi.gov.in/legal/master-circulars/oct-2025/master-circular-for-issue-and-listing-of-non-convertible-securities-securitised-debt-instruments-security-receipts-municipal-debt-securities-and-commercial-paper_97343.html</x:v>
      </x:c>
    </x:row>
    <x:row r="132" ht="50" customHeight="1">
      <x:c r="A132" s="305" t="str">
        <x:v>CAP-LAW085|Commercial paper chapter|AP01|CAL01</x:v>
      </x:c>
      <x:c r="B132" s="305" t="str">
        <x:v>CAP-LAW085|Commercial paper chapter|AP01</x:v>
      </x:c>
      <x:c r="C132" s="305" t="str">
        <x:v>CAP-LAW085|Commercial paper chapter</x:v>
      </x:c>
      <x:c r="D132" s="305" t="str">
        <x:v>CAP-LAW085</x:v>
      </x:c>
      <x:c r="E132" s="305" t="str">
        <x:v>Commercial paper chapter</x:v>
      </x:c>
      <x:c r="F132" s="305" t="str">
        <x:v>GATE|SDI_SR_CP</x:v>
      </x:c>
      <x:c r="G132" s="305" t="str">
        <x:v>Debt issuance</x:v>
      </x:c>
      <x:c r="H132" s="305" t="str">
        <x:v>Transaction timetable</x:v>
      </x:c>
      <x:c r="I132" s="305" t="str">
        <x:v>Continuous</x:v>
      </x:c>
      <x:c r="J132" s="305" t="str">
        <x:v>CP proposed/listed</x:v>
      </x:c>
      <x:c r="K132" s="305" t="str">
        <x:v>Issue and continuous periods. Calculate the entity-specific due date from the documented trigger or period end and the current official provision/exchange operating calendar; retain the calculation, review and acknowledgement.</x:v>
      </x:c>
      <x:c r="L132" s="305" t="str">
        <x:v>Continuous control with scheduled owner review; open an exception immediately on breach, override or data-feed failure.</x:v>
      </x:c>
      <x:c r="M132" s="305" t="str">
        <x:v>Immediate exception alert when the control condition is not met.</x:v>
      </x:c>
      <x:c r="N132" s="305" t="str">
        <x:v>Treasury or Finance Head / Company Secretary</x:v>
      </x:c>
      <x:c r="O132" s="305" t="str">
        <x:v>Treasury, finance and secretarial team</x:v>
      </x:c>
      <x:c r="P132" s="305" t="str">
        <x:v>Company Secretary / Compliance Officer plus approving Board or committee</x:v>
      </x:c>
      <x:c r="Q132" s="305" t="str">
        <x:v>CAP-LAW085 Commercial paper chapter; official source URL inherited from the P-2 atomic record.</x:v>
      </x:c>
      <x:c r="R132" s="305" t="str">
        <x:v>Event-driven</x:v>
      </x:c>
      <x:c r="S132" s="305" t="str">
        <x:v>Evidence must be complete through the legal performance/filing time and include later acknowledgement, correction or closure where applicable.</x:v>
      </x:c>
      <x:c r="T132" s="305" t="str">
        <x:v>Escalate predicted lateness before the legal cut-off; immediately record actual missed deadlines, failed conditions precedent or unclosed exceptions.</x:v>
      </x:c>
      <x:c r="U132" s="305" t="str">
        <x:v>Evidence the gate GATE|SDI_SR_CP, security/capacity (Commercial paper), trigger (CP proposed/listed) and threshold/exemption (Apply eligibility, disclosure, ISIN, listing and reporting provisions.).</x:v>
      </x:c>
      <x:c r="V132" s="305" t="str">
        <x:f>IF(COUNTIF('P3 Audit Procedures'!$A$5:$A$176,B132)=1,"YES","NO")</x:f>
        <x:v>YES</x:v>
      </x:c>
      <x:c r="W132" s="305" t="str">
        <x:f>IF(COUNTIF($A$5:$A$176,A132)&gt;1,"DUPLICATE","")</x:f>
      </x:c>
      <x:c r="X132" s="305" t="str">
        <x:v>RULE MAPPED — ENTITY DATE NOT POPULATED</x:v>
      </x:c>
      <x:c r="Y132" s="305" t="str">
        <x:v>https://www.sebi.gov.in/legal/master-circulars/oct-2025/master-circular-for-issue-and-listing-of-non-convertible-securities-securitised-debt-instruments-security-receipts-municipal-debt-securities-and-commercial-paper_97343.html</x:v>
      </x:c>
    </x:row>
    <x:row r="133" ht="50" customHeight="1">
      <x:c r="A133" s="305" t="str">
        <x:v>CAP-LAW085|LEI chapter|AP01|CAL01</x:v>
      </x:c>
      <x:c r="B133" s="305" t="str">
        <x:v>CAP-LAW085|LEI chapter|AP01</x:v>
      </x:c>
      <x:c r="C133" s="305" t="str">
        <x:v>CAP-LAW085|LEI chapter</x:v>
      </x:c>
      <x:c r="D133" s="305" t="str">
        <x:v>CAP-LAW085</x:v>
      </x:c>
      <x:c r="E133" s="305" t="str">
        <x:v>LEI chapter</x:v>
      </x:c>
      <x:c r="F133" s="305" t="str">
        <x:v>GATE|PROPOSED_ISSUE or GATE|DEBT</x:v>
      </x:c>
      <x:c r="G133" s="305" t="str">
        <x:v>Debt reporting</x:v>
      </x:c>
      <x:c r="H133" s="305" t="str">
        <x:v>Event-driven</x:v>
      </x:c>
      <x:c r="I133" s="305" t="str">
        <x:v>Per transaction / event timetable</x:v>
      </x:c>
      <x:c r="J133" s="305" t="str">
        <x:v>Transaction falls within LEI scope</x:v>
      </x:c>
      <x:c r="K133" s="305" t="str">
        <x:v>Before transaction / update. Calculate the entity-specific due date from the documented trigger or period end and the current official provision/exchange operating calendar; retain the calculation, review and acknowledgement.</x:v>
      </x:c>
      <x:c r="L133" s="305" t="str">
        <x:v>Create the task when the documented trigger is approved, received or occurs; apply the legal lead time before the external deadline.</x:v>
      </x:c>
      <x:c r="M133" s="305" t="str">
        <x:v>Final check before the prescribed pre-event cut-off; block execution where approval/filing is a condition precedent.</x:v>
      </x:c>
      <x:c r="N133" s="305" t="str">
        <x:v>Treasury or Finance Head / Company Secretary</x:v>
      </x:c>
      <x:c r="O133" s="305" t="str">
        <x:v>Treasury, finance and secretarial team</x:v>
      </x:c>
      <x:c r="P133" s="305" t="str">
        <x:v>Company Secretary / Compliance Officer plus approving Board or committee</x:v>
      </x:c>
      <x:c r="Q133" s="305" t="str">
        <x:v>CAP-LAW085 LEI chapter; official source URL inherited from the P-2 atomic record.</x:v>
      </x:c>
      <x:c r="R133" s="305" t="str">
        <x:v>Event-driven</x:v>
      </x:c>
      <x:c r="S133" s="305" t="str">
        <x:v>Evidence must be complete through the legal performance/filing time and include later acknowledgement, correction or closure where applicable.</x:v>
      </x:c>
      <x:c r="T133" s="305" t="str">
        <x:v>Escalate predicted lateness before the legal cut-off; immediately record actual missed deadlines, failed conditions precedent or unclosed exceptions.</x:v>
      </x:c>
      <x:c r="U133" s="305" t="str">
        <x:v>Evidence the gate GATE|PROPOSED_ISSUE or GATE|DEBT, security/capacity (Covered debt instruments), trigger (Transaction falls within LEI scope) and threshold/exemption (Apply current issuer/instrument/transaction thresholds and exemptions.).</x:v>
      </x:c>
      <x:c r="V133" s="305" t="str">
        <x:f>IF(COUNTIF('P3 Audit Procedures'!$A$5:$A$176,B133)=1,"YES","NO")</x:f>
        <x:v>YES</x:v>
      </x:c>
      <x:c r="W133" s="305" t="str">
        <x:f>IF(COUNTIF($A$5:$A$176,A133)&gt;1,"DUPLICATE","")</x:f>
      </x:c>
      <x:c r="X133" s="305" t="str">
        <x:v>RULE MAPPED — ENTITY DATE NOT POPULATED</x:v>
      </x:c>
      <x:c r="Y133" s="305" t="str">
        <x:v>https://www.sebi.gov.in/legal/master-circulars/oct-2025/master-circular-for-issue-and-listing-of-non-convertible-securities-securitised-debt-instruments-security-receipts-municipal-debt-securities-and-commercial-paper_97343.html</x:v>
      </x:c>
    </x:row>
    <x:row r="134" ht="50" customHeight="1">
      <x:c r="A134" s="305" t="str">
        <x:v>CAP-LAW247|NCS MC Ch. V para 1.3|AP01|CAL01</x:v>
      </x:c>
      <x:c r="B134" s="305" t="str">
        <x:v>CAP-LAW247|NCS MC Ch. V para 1.3|AP01</x:v>
      </x:c>
      <x:c r="C134" s="305" t="str">
        <x:v>CAP-LAW247|NCS MC Ch. V para 1.3</x:v>
      </x:c>
      <x:c r="D134" s="305" t="str">
        <x:v>CAP-LAW247</x:v>
      </x:c>
      <x:c r="E134" s="305" t="str">
        <x:v>NCS MC Ch. V para 1.3</x:v>
      </x:c>
      <x:c r="F134" s="305" t="str">
        <x:v>GATE|PROPOSED_ISSUE</x:v>
      </x:c>
      <x:c r="G134" s="305" t="str">
        <x:v>Debt issuance</x:v>
      </x:c>
      <x:c r="H134" s="305" t="str">
        <x:v>Event-driven</x:v>
      </x:c>
      <x:c r="I134" s="305" t="str">
        <x:v>Per transaction / event timetable</x:v>
      </x:c>
      <x:c r="J134" s="305" t="str">
        <x:v>Issuer elects reduced denomination</x:v>
      </x:c>
      <x:c r="K134" s="305" t="str">
        <x:v>For issues proposed to be listed from 2025-12-18. Calculate the entity-specific due date from the documented trigger or period end and the current official provision/exchange operating calendar; retain the calculation, review and acknowledgement.</x:v>
      </x:c>
      <x:c r="L134" s="305" t="str">
        <x:v>Create the task when the documented trigger is approved, received or occurs; apply the legal lead time before the external deadline.</x:v>
      </x:c>
      <x:c r="M134" s="305" t="str">
        <x:v>Final alert one business day before the internally calculated deadline; use an earlier alert where the legal period is one day or less.</x:v>
      </x:c>
      <x:c r="N134" s="305" t="str">
        <x:v>Treasury or Finance Head / Company Secretary</x:v>
      </x:c>
      <x:c r="O134" s="305" t="str">
        <x:v>Treasury, finance and secretarial team</x:v>
      </x:c>
      <x:c r="P134" s="305" t="str">
        <x:v>Company Secretary / Compliance Officer plus approving Board or committee</x:v>
      </x:c>
      <x:c r="Q134" s="305" t="str">
        <x:v>CAP-LAW247 NCS MC Ch. V para 1.3; official source URL inherited from the P-2 atomic record.</x:v>
      </x:c>
      <x:c r="R134" s="305" t="str">
        <x:v>Event-driven</x:v>
      </x:c>
      <x:c r="S134" s="305" t="str">
        <x:v>Evidence must be complete through the legal performance/filing time and include later acknowledgement, correction or closure where applicable.</x:v>
      </x:c>
      <x:c r="T134" s="305" t="str">
        <x:v>Escalate predicted lateness before the legal cut-off; immediately record actual missed deadlines, failed conditions precedent or unclosed exceptions.</x:v>
      </x:c>
      <x:c r="U134" s="305" t="str">
        <x:v>Evidence the gate GATE|PROPOSED_ISSUE, security/capacity (Private-placement debt / NCRPS), trigger (Issuer elects reduced denomination) and threshold/exemption (Interest/dividend-bearing fixed-maturity non-structured securities or zero-coupon fixed-maturity non-structured debt, plus all other para 1.3 conditions.).</x:v>
      </x:c>
      <x:c r="V134" s="305" t="str">
        <x:f>IF(COUNTIF('P3 Audit Procedures'!$A$5:$A$176,B134)=1,"YES","NO")</x:f>
        <x:v>YES</x:v>
      </x:c>
      <x:c r="W134" s="305" t="str">
        <x:f>IF(COUNTIF($A$5:$A$176,A134)&gt;1,"DUPLICATE","")</x:f>
      </x:c>
      <x:c r="X134" s="305" t="str">
        <x:v>RULE MAPPED — ENTITY DATE NOT POPULATED</x:v>
      </x:c>
      <x:c r="Y134" s="305" t="str">
        <x:v>https://www.sebi.gov.in/legal/circulars/dec-2025/modification-in-the-conditions-specified-for-reduction-in-denomination-of-debt-securities_98463.html</x:v>
      </x:c>
    </x:row>
    <x:row r="135" ht="50" customHeight="1">
      <x:c r="A135" s="305" t="str">
        <x:v>CAP-LAW085|Green / ESG debt disclosure chapter|AP01|CAL01</x:v>
      </x:c>
      <x:c r="B135" s="305" t="str">
        <x:v>CAP-LAW085|Green / ESG debt disclosure chapter|AP01</x:v>
      </x:c>
      <x:c r="C135" s="305" t="str">
        <x:v>CAP-LAW085|Green / ESG debt disclosure chapter</x:v>
      </x:c>
      <x:c r="D135" s="305" t="str">
        <x:v>CAP-LAW085</x:v>
      </x:c>
      <x:c r="E135" s="305" t="str">
        <x:v>Green / ESG debt disclosure chapter</x:v>
      </x:c>
      <x:c r="F135" s="305" t="str">
        <x:v>GATE|GREEN_DEBT</x:v>
      </x:c>
      <x:c r="G135" s="305" t="str">
        <x:v>Sustainable finance</x:v>
      </x:c>
      <x:c r="H135" s="305" t="str">
        <x:v>Recurring</x:v>
      </x:c>
      <x:c r="I135" s="305" t="str">
        <x:v>Rule-defined periodic</x:v>
      </x:c>
      <x:c r="J135" s="305" t="str">
        <x:v>Labelled debt proposed or outstanding</x:v>
      </x:c>
      <x:c r="K135" s="305" t="str">
        <x:v>At issue and periodic until obligations end. Calculate the entity-specific due date from the documented trigger or period end and the current official provision/exchange operating calendar; retain the calculation, review and acknowledgement.</x:v>
      </x:c>
      <x:c r="L135" s="305" t="str">
        <x:v>Create the task when the documented trigger is approved, received or occurs; apply the legal lead time before the external deadline.</x:v>
      </x:c>
      <x:c r="M135" s="305" t="str">
        <x:v>Final alert one business day before the internally calculated deadline; use an earlier alert where the legal period is one day or less.</x:v>
      </x:c>
      <x:c r="N135" s="305" t="str">
        <x:v>Treasury or Finance Head / Company Secretary</x:v>
      </x:c>
      <x:c r="O135" s="305" t="str">
        <x:v>Treasury, finance and secretarial team</x:v>
      </x:c>
      <x:c r="P135" s="305" t="str">
        <x:v>Company Secretary / Compliance Officer plus approving Board or committee</x:v>
      </x:c>
      <x:c r="Q135" s="305" t="str">
        <x:v>CAP-LAW085 Green / ESG debt disclosure chapter; official source URL inherited from the P-2 atomic record.</x:v>
      </x:c>
      <x:c r="R135" s="305" t="str">
        <x:v>Recurring / monitored</x:v>
      </x:c>
      <x:c r="S135" s="305" t="str">
        <x:v>Evidence must be complete through the legal performance/filing time and include later acknowledgement, correction or closure where applicable.</x:v>
      </x:c>
      <x:c r="T135" s="305" t="str">
        <x:v>Escalate predicted lateness before the legal cut-off; immediately record actual missed deadlines, failed conditions precedent or unclosed exceptions.</x:v>
      </x:c>
      <x:c r="U135" s="305" t="str">
        <x:v>Evidence the gate GATE|GREEN_DEBT, security/capacity (Green debt / relevant ESG debt), trigger (Labelled debt proposed or outstanding) and threshold/exemption (Apply label-specific taxonomy, disclosure and review conditions.).</x:v>
      </x:c>
      <x:c r="V135" s="305" t="str">
        <x:f>IF(COUNTIF('P3 Audit Procedures'!$A$5:$A$176,B135)=1,"YES","NO")</x:f>
        <x:v>YES</x:v>
      </x:c>
      <x:c r="W135" s="305" t="str">
        <x:f>IF(COUNTIF($A$5:$A$176,A135)&gt;1,"DUPLICATE","")</x:f>
      </x:c>
      <x:c r="X135" s="305" t="str">
        <x:v>RULE MAPPED — ENTITY DATE NOT POPULATED</x:v>
      </x:c>
      <x:c r="Y135" s="305" t="str">
        <x:v>https://www.sebi.gov.in/legal/master-circulars/oct-2025/master-circular-for-issue-and-listing-of-non-convertible-securities-securitised-debt-instruments-security-receipts-municipal-debt-securities-and-commercial-paper_97343.html</x:v>
      </x:c>
    </x:row>
    <x:row r="136" ht="50" customHeight="1">
      <x:c r="A136" s="305" t="str">
        <x:v>CAP-LAW249|Ch. IX para 5.1|AP01|CAL01</x:v>
      </x:c>
      <x:c r="B136" s="305" t="str">
        <x:v>CAP-LAW249|Ch. IX para 5.1|AP01</x:v>
      </x:c>
      <x:c r="C136" s="305" t="str">
        <x:v>CAP-LAW249|Ch. IX para 5.1</x:v>
      </x:c>
      <x:c r="D136" s="305" t="str">
        <x:v>CAP-LAW249</x:v>
      </x:c>
      <x:c r="E136" s="305" t="str">
        <x:v>Ch. IX para 5.1</x:v>
      </x:c>
      <x:c r="F136" s="305" t="str">
        <x:v>GATE|GREEN_DEBT</x:v>
      </x:c>
      <x:c r="G136" s="305" t="str">
        <x:v>Sustainable finance</x:v>
      </x:c>
      <x:c r="H136" s="305" t="str">
        <x:v>Event-driven</x:v>
      </x:c>
      <x:c r="I136" s="305" t="str">
        <x:v>Per triggering event</x:v>
      </x:c>
      <x:c r="J136" s="305" t="str">
        <x:v>Green debt proposed</x:v>
      </x:c>
      <x:c r="K136" s="305" t="str">
        <x:v>Before/for issuance review. Calculate the entity-specific due date from the documented trigger or period end and the current official provision/exchange operating calendar; retain the calculation, review and acknowledgement.</x:v>
      </x:c>
      <x:c r="L136" s="305" t="str">
        <x:v>Create the task when the documented trigger is approved, received or occurs; apply the legal lead time before the external deadline.</x:v>
      </x:c>
      <x:c r="M136" s="305" t="str">
        <x:v>Final check before the prescribed pre-event cut-off; block execution where approval/filing is a condition precedent.</x:v>
      </x:c>
      <x:c r="N136" s="305" t="str">
        <x:v>Treasury or Finance Head / Company Secretary</x:v>
      </x:c>
      <x:c r="O136" s="305" t="str">
        <x:v>Treasury, finance and secretarial team</x:v>
      </x:c>
      <x:c r="P136" s="305" t="str">
        <x:v>Company Secretary / Compliance Officer plus approving Board or committee</x:v>
      </x:c>
      <x:c r="Q136" s="305" t="str">
        <x:v>CAP-LAW249 Ch. IX para 5.1; official source URL inherited from the P-2 atomic record.</x:v>
      </x:c>
      <x:c r="R136" s="305" t="str">
        <x:v>Event-driven</x:v>
      </x:c>
      <x:c r="S136" s="305" t="str">
        <x:v>Evidence must be complete through the legal performance/filing time and include later acknowledgement, correction or closure where applicable.</x:v>
      </x:c>
      <x:c r="T136" s="305" t="str">
        <x:v>Escalate predicted lateness before the legal cut-off; immediately record actual missed deadlines, failed conditions precedent or unclosed exceptions.</x:v>
      </x:c>
      <x:c r="U136" s="305" t="str">
        <x:v>Evidence the gate GATE|GREEN_DEBT, security/capacity (Green debt securities), trigger (Green debt proposed) and threshold/exemption (Reviewer must be independent of issuer, directors, senior management and KMP; remuneration must avoid conflict; reviewer must have ESG-debt expertise.).</x:v>
      </x:c>
      <x:c r="V136" s="305" t="str">
        <x:f>IF(COUNTIF('P3 Audit Procedures'!$A$5:$A$176,B136)=1,"YES","NO")</x:f>
        <x:v>YES</x:v>
      </x:c>
      <x:c r="W136" s="305" t="str">
        <x:f>IF(COUNTIF($A$5:$A$176,A136)&gt;1,"DUPLICATE","")</x:f>
      </x:c>
      <x:c r="X136" s="305" t="str">
        <x:v>RULE MAPPED — ENTITY DATE NOT POPULATED</x:v>
      </x:c>
      <x:c r="Y136" s="305" t="str">
        <x:v>https://www.sebi.gov.in/legal/circulars/feb-2026/revised-norms-for-appointment-of-an-independent-third-party-reviewer-certifier-for-green-debt-security_100043.html</x:v>
      </x:c>
    </x:row>
    <x:row r="137" ht="50" customHeight="1">
      <x:c r="A137" s="305" t="str">
        <x:v>CAP-LAW249|Ch. IX paras 5.2-5.4|AP01|CAL01</x:v>
      </x:c>
      <x:c r="B137" s="305" t="str">
        <x:v>CAP-LAW249|Ch. IX paras 5.2-5.4|AP01</x:v>
      </x:c>
      <x:c r="C137" s="305" t="str">
        <x:v>CAP-LAW249|Ch. IX paras 5.2-5.4</x:v>
      </x:c>
      <x:c r="D137" s="305" t="str">
        <x:v>CAP-LAW249</x:v>
      </x:c>
      <x:c r="E137" s="305" t="str">
        <x:v>Ch. IX paras 5.2-5.4</x:v>
      </x:c>
      <x:c r="F137" s="305" t="str">
        <x:v>GATE|GREEN_DEBT</x:v>
      </x:c>
      <x:c r="G137" s="305" t="str">
        <x:v>Sustainable finance</x:v>
      </x:c>
      <x:c r="H137" s="305" t="str">
        <x:v>Event-driven</x:v>
      </x:c>
      <x:c r="I137" s="305" t="str">
        <x:v>Per transaction / event timetable</x:v>
      </x:c>
      <x:c r="J137" s="305" t="str">
        <x:v>Offer document prepared</x:v>
      </x:c>
      <x:c r="K137" s="305" t="str">
        <x:v>At offer-document filing. Calculate the entity-specific due date from the documented trigger or period end and the current official provision/exchange operating calendar; retain the calculation, review and acknowledgement.</x:v>
      </x:c>
      <x:c r="L137" s="305" t="str">
        <x:v>Create the task when the documented trigger is approved, received or occurs; apply the legal lead time before the external deadline.</x:v>
      </x:c>
      <x:c r="M137" s="305" t="str">
        <x:v>Final alert one business day before the internally calculated deadline; use an earlier alert where the legal period is one day or less.</x:v>
      </x:c>
      <x:c r="N137" s="305" t="str">
        <x:v>Company Secretary / Transaction Legal Lead</x:v>
      </x:c>
      <x:c r="O137" s="305" t="str">
        <x:v>Secretarial, legal, finance and appointed transaction advisers</x:v>
      </x:c>
      <x:c r="P137" s="305" t="str">
        <x:v>Company Secretary / Compliance Officer plus approving Board or committee</x:v>
      </x:c>
      <x:c r="Q137" s="305" t="str">
        <x:v>CAP-LAW249 Ch. IX paras 5.2-5.4; official source URL inherited from the P-2 atomic record.</x:v>
      </x:c>
      <x:c r="R137" s="305" t="str">
        <x:v>Event-driven</x:v>
      </x:c>
      <x:c r="S137" s="305" t="str">
        <x:v>Evidence must be complete through the legal performance/filing time and include later acknowledgement, correction or closure where applicable.</x:v>
      </x:c>
      <x:c r="T137" s="305" t="str">
        <x:v>Escalate predicted lateness before the legal cut-off; immediately record actual missed deadlines, failed conditions precedent or unclosed exceptions.</x:v>
      </x:c>
      <x:c r="U137" s="305" t="str">
        <x:v>Evidence the gate GATE|GREEN_DEBT, security/capacity (Green debt securities), trigger (Offer document prepared) and threshold/exemption (Review may use permitted external-review forms.).</x:v>
      </x:c>
      <x:c r="V137" s="305" t="str">
        <x:f>IF(COUNTIF('P3 Audit Procedures'!$A$5:$A$176,B137)=1,"YES","NO")</x:f>
        <x:v>YES</x:v>
      </x:c>
      <x:c r="W137" s="305" t="str">
        <x:f>IF(COUNTIF($A$5:$A$176,A137)&gt;1,"DUPLICATE","")</x:f>
      </x:c>
      <x:c r="X137" s="305" t="str">
        <x:v>RULE MAPPED — ENTITY DATE NOT POPULATED</x:v>
      </x:c>
      <x:c r="Y137" s="305" t="str">
        <x:v>https://www.sebi.gov.in/legal/circulars/feb-2026/revised-norms-for-appointment-of-an-independent-third-party-reviewer-certifier-for-green-debt-security_100043.html</x:v>
      </x:c>
    </x:row>
    <x:row r="138" ht="50" customHeight="1">
      <x:c r="A138" s="305" t="str">
        <x:v>CAP-LAW090|Reg. 50|AP01|CAL01</x:v>
      </x:c>
      <x:c r="B138" s="305" t="str">
        <x:v>CAP-LAW090|Reg. 50|AP01</x:v>
      </x:c>
      <x:c r="C138" s="305" t="str">
        <x:v>CAP-LAW090|Reg. 50</x:v>
      </x:c>
      <x:c r="D138" s="305" t="str">
        <x:v>CAP-LAW090</x:v>
      </x:c>
      <x:c r="E138" s="305" t="str">
        <x:v>Reg. 50</x:v>
      </x:c>
      <x:c r="F138" s="305" t="str">
        <x:v>GATE|DEBT</x:v>
      </x:c>
      <x:c r="G138" s="305" t="str">
        <x:v>Debt continuous disclosure</x:v>
      </x:c>
      <x:c r="H138" s="305" t="str">
        <x:v>Event-driven</x:v>
      </x:c>
      <x:c r="I138" s="305" t="str">
        <x:v>Per triggering event</x:v>
      </x:c>
      <x:c r="J138" s="305" t="str">
        <x:v>Specified agenda/action planned</x:v>
      </x:c>
      <x:c r="K138" s="305" t="str">
        <x:v>Before event. Calculate the entity-specific due date from the documented trigger or period end and the current official provision/exchange operating calendar; retain the calculation, review and acknowledgement.</x:v>
      </x:c>
      <x:c r="L138" s="305" t="str">
        <x:v>Create the task when the documented trigger is approved, received or occurs; apply the legal lead time before the external deadline.</x:v>
      </x:c>
      <x:c r="M138" s="305" t="str">
        <x:v>Final check before the prescribed pre-event cut-off; block execution where approval/filing is a condition precedent.</x:v>
      </x:c>
      <x:c r="N138" s="305" t="str">
        <x:v>Treasury or Finance Head / Company Secretary</x:v>
      </x:c>
      <x:c r="O138" s="305" t="str">
        <x:v>Treasury, finance and secretarial team</x:v>
      </x:c>
      <x:c r="P138" s="305" t="str">
        <x:v>CFO / Company Secretary / Compliance Officer</x:v>
      </x:c>
      <x:c r="Q138" s="305" t="str">
        <x:v>CAP-LAW090 Reg. 50; official source URL inherited from the P-2 atomic record.</x:v>
      </x:c>
      <x:c r="R138" s="305" t="str">
        <x:v>Event-driven</x:v>
      </x:c>
      <x:c r="S138" s="305" t="str">
        <x:v>Evidence must be complete through the legal performance/filing time and include later acknowledgement, correction or closure where applicable.</x:v>
      </x:c>
      <x:c r="T138" s="305" t="str">
        <x:v>Escalate predicted lateness before the legal cut-off; immediately record actual missed deadlines, failed conditions precedent or unclosed exceptions.</x:v>
      </x:c>
      <x:c r="U138" s="305" t="str">
        <x:v>Evidence the gate GATE|DEBT, security/capacity (Listed NCS / NCRPS), trigger (Specified agenda/action planned) and threshold/exemption (Apply instrument-specific notice period.).</x:v>
      </x:c>
      <x:c r="V138" s="305" t="str">
        <x:f>IF(COUNTIF('P3 Audit Procedures'!$A$5:$A$176,B138)=1,"YES","NO")</x:f>
        <x:v>YES</x:v>
      </x:c>
      <x:c r="W138" s="305" t="str">
        <x:f>IF(COUNTIF($A$5:$A$176,A138)&gt;1,"DUPLICATE","")</x:f>
      </x:c>
      <x:c r="X138" s="305" t="str">
        <x:v>RULE MAPPED — ENTITY DATE NOT POPULATED</x:v>
      </x:c>
      <x:c r="Y138" s="305" t="str">
        <x:v>https://www.sebi.gov.in/legal/master-circulars/jul-2025/master-circular-for-listing-obligations-and-disclosure-requirements-for-non-convertible-securities-securitized-debt-instruments-and-or-commercial-paper_95230.html</x:v>
      </x:c>
    </x:row>
    <x:row r="139" ht="50" customHeight="1">
      <x:c r="A139" s="305" t="str">
        <x:v>CAP-LAW090|Reg. 51|AP01|CAL01</x:v>
      </x:c>
      <x:c r="B139" s="305" t="str">
        <x:v>CAP-LAW090|Reg. 51|AP01</x:v>
      </x:c>
      <x:c r="C139" s="305" t="str">
        <x:v>CAP-LAW090|Reg. 51</x:v>
      </x:c>
      <x:c r="D139" s="305" t="str">
        <x:v>CAP-LAW090</x:v>
      </x:c>
      <x:c r="E139" s="305" t="str">
        <x:v>Reg. 51</x:v>
      </x:c>
      <x:c r="F139" s="305" t="str">
        <x:v>GATE|DEBT</x:v>
      </x:c>
      <x:c r="G139" s="305" t="str">
        <x:v>Debt continuous disclosure</x:v>
      </x:c>
      <x:c r="H139" s="305" t="str">
        <x:v>Event-driven</x:v>
      </x:c>
      <x:c r="I139" s="305" t="str">
        <x:v>Per triggering event</x:v>
      </x:c>
      <x:c r="J139" s="305" t="str">
        <x:v>Material event/information occurs</x:v>
      </x:c>
      <x:c r="K139" s="305" t="str">
        <x:v>Promptly within current prescribed deadline. Calculate the entity-specific due date from the documented trigger or period end and the current official provision/exchange operating calendar; retain the calculation, review and acknowledgement.</x:v>
      </x:c>
      <x:c r="L139" s="305" t="str">
        <x:v>Create the task when the documented trigger is approved, received or occurs; apply the legal lead time before the external deadline.</x:v>
      </x:c>
      <x:c r="M139" s="305" t="str">
        <x:v>Immediate escalation at trigger; no generic grace period.</x:v>
      </x:c>
      <x:c r="N139" s="305" t="str">
        <x:v>Treasury or Finance Head / Company Secretary</x:v>
      </x:c>
      <x:c r="O139" s="305" t="str">
        <x:v>Treasury, finance and secretarial team</x:v>
      </x:c>
      <x:c r="P139" s="305" t="str">
        <x:v>CFO / Company Secretary / Compliance Officer</x:v>
      </x:c>
      <x:c r="Q139" s="305" t="str">
        <x:v>CAP-LAW090 Reg. 51; official source URL inherited from the P-2 atomic record.</x:v>
      </x:c>
      <x:c r="R139" s="305" t="str">
        <x:v>Event-driven</x:v>
      </x:c>
      <x:c r="S139" s="305" t="str">
        <x:v>Evidence must be complete through the legal performance/filing time and include later acknowledgement, correction or closure where applicable.</x:v>
      </x:c>
      <x:c r="T139" s="305" t="str">
        <x:v>Escalate predicted lateness before the legal cut-off; immediately record actual missed deadlines, failed conditions precedent or unclosed exceptions.</x:v>
      </x:c>
      <x:c r="U139" s="305" t="str">
        <x:v>Evidence the gate GATE|DEBT, security/capacity (Listed NCS / NCRPS), trigger (Material event/information occurs) and threshold/exemption (Apply Part B of Schedule III and updates.).</x:v>
      </x:c>
      <x:c r="V139" s="305" t="str">
        <x:f>IF(COUNTIF('P3 Audit Procedures'!$A$5:$A$176,B139)=1,"YES","NO")</x:f>
        <x:v>YES</x:v>
      </x:c>
      <x:c r="W139" s="305" t="str">
        <x:f>IF(COUNTIF($A$5:$A$176,A139)&gt;1,"DUPLICATE","")</x:f>
      </x:c>
      <x:c r="X139" s="305" t="str">
        <x:v>RULE MAPPED — ENTITY DATE NOT POPULATED</x:v>
      </x:c>
      <x:c r="Y139" s="305" t="str">
        <x:v>https://www.sebi.gov.in/legal/master-circulars/jul-2025/master-circular-for-listing-obligations-and-disclosure-requirements-for-non-convertible-securities-securitized-debt-instruments-and-or-commercial-paper_95230.html</x:v>
      </x:c>
    </x:row>
    <x:row r="140" ht="50" customHeight="1">
      <x:c r="A140" s="305" t="str">
        <x:v>CAP-LAW090|Reg. 52(1)-(2)|AP01|CAL01</x:v>
      </x:c>
      <x:c r="B140" s="305" t="str">
        <x:v>CAP-LAW090|Reg. 52(1)-(2)|AP01</x:v>
      </x:c>
      <x:c r="C140" s="305" t="str">
        <x:v>CAP-LAW090|Reg. 52(1)-(2)</x:v>
      </x:c>
      <x:c r="D140" s="305" t="str">
        <x:v>CAP-LAW090</x:v>
      </x:c>
      <x:c r="E140" s="305" t="str">
        <x:v>Reg. 52(1)-(2)</x:v>
      </x:c>
      <x:c r="F140" s="305" t="str">
        <x:v>GATE|DEBT</x:v>
      </x:c>
      <x:c r="G140" s="305" t="str">
        <x:v>Debt financial reporting</x:v>
      </x:c>
      <x:c r="H140" s="305" t="str">
        <x:v>Recurring</x:v>
      </x:c>
      <x:c r="I140" s="305" t="str">
        <x:v>Quarterly</x:v>
      </x:c>
      <x:c r="J140" s="305" t="str">
        <x:v>Reporting period closes</x:v>
      </x:c>
      <x:c r="K140" s="305" t="str">
        <x:v>Quarterly/annual as prescribed. Calculate the entity-specific due date from the documented trigger or period end and the current official provision/exchange operating calendar; retain the calculation, review and acknowledgement.</x:v>
      </x:c>
      <x:c r="L140" s="305" t="str">
        <x:v>Create task at period end with a 15-day internal lead or the earlier approved legal timetable.</x:v>
      </x:c>
      <x:c r="M140" s="305" t="str">
        <x:v>Final alert one business day before the internally calculated deadline; use an earlier alert where the legal period is one day or less.</x:v>
      </x:c>
      <x:c r="N140" s="305" t="str">
        <x:v>Treasury or Finance Head / Company Secretary</x:v>
      </x:c>
      <x:c r="O140" s="305" t="str">
        <x:v>Treasury, finance and secretarial team</x:v>
      </x:c>
      <x:c r="P140" s="305" t="str">
        <x:v>Compliance Officer plus Audit Committee / Board where prescribed</x:v>
      </x:c>
      <x:c r="Q140" s="305" t="str">
        <x:v>CAP-LAW090 Reg. 52(1)-(2); official source URL inherited from the P-2 atomic record.</x:v>
      </x:c>
      <x:c r="R140" s="305" t="str">
        <x:v>Recurring / monitored</x:v>
      </x:c>
      <x:c r="S140" s="305" t="str">
        <x:v>Evidence must be complete through the legal performance/filing time and include later acknowledgement, correction or closure where applicable.</x:v>
      </x:c>
      <x:c r="T140" s="305" t="str">
        <x:v>Escalate predicted lateness before the legal cut-off; immediately record actual missed deadlines, failed conditions precedent or unclosed exceptions.</x:v>
      </x:c>
      <x:c r="U140" s="305" t="str">
        <x:v>Evidence the gate GATE|DEBT, security/capacity (Listed NCS / NCRPS), trigger (Reporting period closes) and threshold/exemption (Apply entity type, consolidation and half-year statement requirements.).</x:v>
      </x:c>
      <x:c r="V140" s="305" t="str">
        <x:f>IF(COUNTIF('P3 Audit Procedures'!$A$5:$A$176,B140)=1,"YES","NO")</x:f>
        <x:v>YES</x:v>
      </x:c>
      <x:c r="W140" s="305" t="str">
        <x:f>IF(COUNTIF($A$5:$A$176,A140)&gt;1,"DUPLICATE","")</x:f>
      </x:c>
      <x:c r="X140" s="305" t="str">
        <x:v>RULE MAPPED — ENTITY DATE NOT POPULATED</x:v>
      </x:c>
      <x:c r="Y140" s="305" t="str">
        <x:v>https://www.sebi.gov.in/legal/master-circulars/jul-2025/master-circular-for-listing-obligations-and-disclosure-requirements-for-non-convertible-securities-securitized-debt-instruments-and-or-commercial-paper_95230.html</x:v>
      </x:c>
    </x:row>
    <x:row r="141" ht="50" customHeight="1">
      <x:c r="A141" s="305" t="str">
        <x:v>CAP-LAW090|Reg. 52 delay notice|AP01|CAL01</x:v>
      </x:c>
      <x:c r="B141" s="305" t="str">
        <x:v>CAP-LAW090|Reg. 52 delay notice|AP01</x:v>
      </x:c>
      <x:c r="C141" s="305" t="str">
        <x:v>CAP-LAW090|Reg. 52 delay notice</x:v>
      </x:c>
      <x:c r="D141" s="305" t="str">
        <x:v>CAP-LAW090</x:v>
      </x:c>
      <x:c r="E141" s="305" t="str">
        <x:v>Reg. 52 delay notice</x:v>
      </x:c>
      <x:c r="F141" s="305" t="str">
        <x:v>GATE|DEBT</x:v>
      </x:c>
      <x:c r="G141" s="305" t="str">
        <x:v>Debt financial reporting</x:v>
      </x:c>
      <x:c r="H141" s="305" t="str">
        <x:v>Event-driven</x:v>
      </x:c>
      <x:c r="I141" s="305" t="str">
        <x:v>Per triggering event</x:v>
      </x:c>
      <x:c r="J141" s="305" t="str">
        <x:v>Due date missed or decision indicates delay</x:v>
      </x:c>
      <x:c r="K141" s="305" t="str">
        <x:v>Within one working day of due date/decision as applicable. Calculate the entity-specific due date from the documented trigger or period end and the current official provision/exchange operating calendar; retain the calculation, review and acknowledgement.</x:v>
      </x:c>
      <x:c r="L141" s="305" t="str">
        <x:v>Create the task when the documented trigger is approved, received or occurs; apply the legal lead time before the external deadline.</x:v>
      </x:c>
      <x:c r="M141" s="305" t="str">
        <x:v>Final alert one business day before the internally calculated deadline; use an earlier alert where the legal period is one day or less.</x:v>
      </x:c>
      <x:c r="N141" s="305" t="str">
        <x:v>Treasury or Finance Head / Company Secretary</x:v>
      </x:c>
      <x:c r="O141" s="305" t="str">
        <x:v>Treasury, finance and secretarial team</x:v>
      </x:c>
      <x:c r="P141" s="305" t="str">
        <x:v>Compliance Officer plus Audit Committee / Board where prescribed</x:v>
      </x:c>
      <x:c r="Q141" s="305" t="str">
        <x:v>CAP-LAW090 Reg. 52 delay notice; official source URL inherited from the P-2 atomic record.</x:v>
      </x:c>
      <x:c r="R141" s="305" t="str">
        <x:v>Event-driven</x:v>
      </x:c>
      <x:c r="S141" s="305" t="str">
        <x:v>Evidence must be complete through the legal performance/filing time and include later acknowledgement, correction or closure where applicable.</x:v>
      </x:c>
      <x:c r="T141" s="305" t="str">
        <x:v>Escalate predicted lateness before the legal cut-off; immediately record actual missed deadlines, failed conditions precedent or unclosed exceptions.</x:v>
      </x:c>
      <x:c r="U141" s="305" t="str">
        <x:v>Evidence the gate GATE|DEBT, security/capacity (Listed NCS / NCRPS), trigger (Due date missed or decision indicates delay) and threshold/exemption (Apply current trigger wording.).</x:v>
      </x:c>
      <x:c r="V141" s="305" t="str">
        <x:f>IF(COUNTIF('P3 Audit Procedures'!$A$5:$A$176,B141)=1,"YES","NO")</x:f>
        <x:v>YES</x:v>
      </x:c>
      <x:c r="W141" s="305" t="str">
        <x:f>IF(COUNTIF($A$5:$A$176,A141)&gt;1,"DUPLICATE","")</x:f>
      </x:c>
      <x:c r="X141" s="305" t="str">
        <x:v>RULE MAPPED — ENTITY DATE NOT POPULATED</x:v>
      </x:c>
      <x:c r="Y141" s="305" t="str">
        <x:v>https://www.sebi.gov.in/legal/master-circulars/jul-2025/master-circular-for-listing-obligations-and-disclosure-requirements-for-non-convertible-securities-securitized-debt-instruments-and-or-commercial-paper_95230.html</x:v>
      </x:c>
    </x:row>
    <x:row r="142" ht="50" customHeight="1">
      <x:c r="A142" s="305" t="str">
        <x:v>CAP-LAW090|Reg. 52 use-of-proceeds statements|AP01|CAL01</x:v>
      </x:c>
      <x:c r="B142" s="305" t="str">
        <x:v>CAP-LAW090|Reg. 52 use-of-proceeds statements|AP01</x:v>
      </x:c>
      <x:c r="C142" s="305" t="str">
        <x:v>CAP-LAW090|Reg. 52 use-of-proceeds statements</x:v>
      </x:c>
      <x:c r="D142" s="305" t="str">
        <x:v>CAP-LAW090</x:v>
      </x:c>
      <x:c r="E142" s="305" t="str">
        <x:v>Reg. 52 use-of-proceeds statements</x:v>
      </x:c>
      <x:c r="F142" s="305" t="str">
        <x:v>GATE|DEBT</x:v>
      </x:c>
      <x:c r="G142" s="305" t="str">
        <x:v>Use of proceeds</x:v>
      </x:c>
      <x:c r="H142" s="305" t="str">
        <x:v>Recurring</x:v>
      </x:c>
      <x:c r="I142" s="305" t="str">
        <x:v>Rule-defined periodic</x:v>
      </x:c>
      <x:c r="J142" s="305" t="str">
        <x:v>Issue proceeds outstanding / reporting date</x:v>
      </x:c>
      <x:c r="K142" s="305" t="str">
        <x:v>Periodic until full utilisation as prescribed. Calculate the entity-specific due date from the documented trigger or period end and the current official provision/exchange operating calendar; retain the calculation, review and acknowledgement.</x:v>
      </x:c>
      <x:c r="L142" s="305" t="str">
        <x:v>Create the task when the documented trigger is approved, received or occurs; apply the legal lead time before the external deadline.</x:v>
      </x:c>
      <x:c r="M142" s="305" t="str">
        <x:v>Final alert one business day before the internally calculated deadline; use an earlier alert where the legal period is one day or less.</x:v>
      </x:c>
      <x:c r="N142" s="305" t="str">
        <x:v>CFO / Company Secretary / Reporting Owner</x:v>
      </x:c>
      <x:c r="O142" s="305" t="str">
        <x:v>Finance, sustainability or reporting team</x:v>
      </x:c>
      <x:c r="P142" s="305" t="str">
        <x:v>Company Secretary / Compliance Officer or delegated independent reviewer</x:v>
      </x:c>
      <x:c r="Q142" s="305" t="str">
        <x:v>CAP-LAW090 Reg. 52 use-of-proceeds statements; official source URL inherited from the P-2 atomic record.</x:v>
      </x:c>
      <x:c r="R142" s="305" t="str">
        <x:v>Recurring / monitored</x:v>
      </x:c>
      <x:c r="S142" s="305" t="str">
        <x:v>Evidence must be complete through the legal performance/filing time and include later acknowledgement, correction or closure where applicable.</x:v>
      </x:c>
      <x:c r="T142" s="305" t="str">
        <x:v>Escalate predicted lateness before the legal cut-off; immediately record actual missed deadlines, failed conditions precedent or unclosed exceptions.</x:v>
      </x:c>
      <x:c r="U142" s="305" t="str">
        <x:v>Evidence the gate GATE|DEBT, security/capacity (Listed NCS / NCRPS), trigger (Issue proceeds outstanding / reporting date) and threshold/exemption (Apply trustee/audit review and format requirements.).</x:v>
      </x:c>
      <x:c r="V142" s="305" t="str">
        <x:f>IF(COUNTIF('P3 Audit Procedures'!$A$5:$A$176,B142)=1,"YES","NO")</x:f>
        <x:v>YES</x:v>
      </x:c>
      <x:c r="W142" s="305" t="str">
        <x:f>IF(COUNTIF($A$5:$A$176,A142)&gt;1,"DUPLICATE","")</x:f>
      </x:c>
      <x:c r="X142" s="305" t="str">
        <x:v>RULE MAPPED — ENTITY DATE NOT POPULATED</x:v>
      </x:c>
      <x:c r="Y142" s="305" t="str">
        <x:v>https://www.sebi.gov.in/legal/master-circulars/jul-2025/master-circular-for-listing-obligations-and-disclosure-requirements-for-non-convertible-securities-securitized-debt-instruments-and-or-commercial-paper_95230.html</x:v>
      </x:c>
    </x:row>
    <x:row r="143" ht="50" customHeight="1">
      <x:c r="A143" s="305" t="str">
        <x:v>CAP-LAW090|Reg. 53|AP01|CAL01</x:v>
      </x:c>
      <x:c r="B143" s="305" t="str">
        <x:v>CAP-LAW090|Reg. 53|AP01</x:v>
      </x:c>
      <x:c r="C143" s="305" t="str">
        <x:v>CAP-LAW090|Reg. 53</x:v>
      </x:c>
      <x:c r="D143" s="305" t="str">
        <x:v>CAP-LAW090</x:v>
      </x:c>
      <x:c r="E143" s="305" t="str">
        <x:v>Reg. 53</x:v>
      </x:c>
      <x:c r="F143" s="305" t="str">
        <x:v>GATE|DEBT</x:v>
      </x:c>
      <x:c r="G143" s="305" t="str">
        <x:v>Debt annual reporting</x:v>
      </x:c>
      <x:c r="H143" s="305" t="str">
        <x:v>Recurring</x:v>
      </x:c>
      <x:c r="I143" s="305" t="str">
        <x:v>Annual</x:v>
      </x:c>
      <x:c r="J143" s="305" t="str">
        <x:v>Financial year closes</x:v>
      </x:c>
      <x:c r="K143" s="305" t="str">
        <x:v>Annual. Calculate the entity-specific due date from the documented trigger or period end and the current official provision/exchange operating calendar; retain the calculation, review and acknowledgement.</x:v>
      </x:c>
      <x:c r="L143" s="305" t="str">
        <x:v>Create annual task at least 30 days before the internal completion date; accelerate where the legal lead time is shorter.</x:v>
      </x:c>
      <x:c r="M143" s="305" t="str">
        <x:v>Final alert one business day before the internally calculated deadline; use an earlier alert where the legal period is one day or less.</x:v>
      </x:c>
      <x:c r="N143" s="305" t="str">
        <x:v>Treasury or Finance Head / Company Secretary</x:v>
      </x:c>
      <x:c r="O143" s="305" t="str">
        <x:v>Treasury, finance and secretarial team</x:v>
      </x:c>
      <x:c r="P143" s="305" t="str">
        <x:v>CFO / Company Secretary / Compliance Officer</x:v>
      </x:c>
      <x:c r="Q143" s="305" t="str">
        <x:v>CAP-LAW090 Reg. 53; official source URL inherited from the P-2 atomic record.</x:v>
      </x:c>
      <x:c r="R143" s="305" t="str">
        <x:v>Recurring / monitored</x:v>
      </x:c>
      <x:c r="S143" s="305" t="str">
        <x:v>Evidence must be complete through the legal performance/filing time and include later acknowledgement, correction or closure where applicable.</x:v>
      </x:c>
      <x:c r="T143" s="305" t="str">
        <x:v>Escalate predicted lateness before the legal cut-off; immediately record actual missed deadlines, failed conditions precedent or unclosed exceptions.</x:v>
      </x:c>
      <x:c r="U143" s="305" t="str">
        <x:v>Evidence the gate GATE|DEBT, security/capacity (Listed NCS / NCRPS), trigger (Financial year closes) and threshold/exemption (Apply annual-report content and dispatch/filing provisions.).</x:v>
      </x:c>
      <x:c r="V143" s="305" t="str">
        <x:f>IF(COUNTIF('P3 Audit Procedures'!$A$5:$A$176,B143)=1,"YES","NO")</x:f>
        <x:v>YES</x:v>
      </x:c>
      <x:c r="W143" s="305" t="str">
        <x:f>IF(COUNTIF($A$5:$A$176,A143)&gt;1,"DUPLICATE","")</x:f>
      </x:c>
      <x:c r="X143" s="305" t="str">
        <x:v>RULE MAPPED — ENTITY DATE NOT POPULATED</x:v>
      </x:c>
      <x:c r="Y143" s="305" t="str">
        <x:v>https://www.sebi.gov.in/legal/master-circulars/jul-2025/master-circular-for-listing-obligations-and-disclosure-requirements-for-non-convertible-securities-securitized-debt-instruments-and-or-commercial-paper_95230.html</x:v>
      </x:c>
    </x:row>
    <x:row r="144" ht="50" customHeight="1">
      <x:c r="A144" s="305" t="str">
        <x:v>CAP-LAW090|Reg. 54|AP01|CAL01</x:v>
      </x:c>
      <x:c r="B144" s="305" t="str">
        <x:v>CAP-LAW090|Reg. 54|AP01</x:v>
      </x:c>
      <x:c r="C144" s="305" t="str">
        <x:v>CAP-LAW090|Reg. 54</x:v>
      </x:c>
      <x:c r="D144" s="305" t="str">
        <x:v>CAP-LAW090</x:v>
      </x:c>
      <x:c r="E144" s="305" t="str">
        <x:v>Reg. 54</x:v>
      </x:c>
      <x:c r="F144" s="305" t="str">
        <x:v>GATE|DEBT</x:v>
      </x:c>
      <x:c r="G144" s="305" t="str">
        <x:v>Security cover</x:v>
      </x:c>
      <x:c r="H144" s="305" t="str">
        <x:v>Hybrid continuous/event</x:v>
      </x:c>
      <x:c r="I144" s="305" t="str">
        <x:v>Continuous</x:v>
      </x:c>
      <x:c r="J144" s="305" t="str">
        <x:v>Secured debt outstanding</x:v>
      </x:c>
      <x:c r="K144" s="305" t="str">
        <x:v>Continuous; periodic reporting. Calculate the entity-specific due date from the documented trigger or period end and the current official provision/exchange operating calendar; retain the calculation, review and acknowledgement.</x:v>
      </x:c>
      <x:c r="L144" s="305" t="str">
        <x:v>Continuous control with scheduled owner review; open an exception immediately on breach, override or data-feed failure.</x:v>
      </x:c>
      <x:c r="M144" s="305" t="str">
        <x:v>Immediate exception alert when the control condition is not met.</x:v>
      </x:c>
      <x:c r="N144" s="305" t="str">
        <x:v>Treasury or Finance Head / Company Secretary</x:v>
      </x:c>
      <x:c r="O144" s="305" t="str">
        <x:v>Treasury, finance and secretarial team</x:v>
      </x:c>
      <x:c r="P144" s="305" t="str">
        <x:v>CFO / Company Secretary / Compliance Officer</x:v>
      </x:c>
      <x:c r="Q144" s="305" t="str">
        <x:v>CAP-LAW090 Reg. 54; official source URL inherited from the P-2 atomic record.</x:v>
      </x:c>
      <x:c r="R144" s="305" t="str">
        <x:v>Recurring / monitored</x:v>
      </x:c>
      <x:c r="S144" s="305" t="str">
        <x:v>Evidence must be complete through the legal performance/filing time and include later acknowledgement, correction or closure where applicable.</x:v>
      </x:c>
      <x:c r="T144" s="305" t="str">
        <x:v>Escalate predicted lateness before the legal cut-off; immediately record actual missed deadlines, failed conditions precedent or unclosed exceptions.</x:v>
      </x:c>
      <x:c r="U144" s="305" t="str">
        <x:v>Evidence the gate GATE|DEBT, security/capacity (Secured listed NCS), trigger (Secured debt outstanding) and threshold/exemption (Apply asset cover, certificate and format requirements.).</x:v>
      </x:c>
      <x:c r="V144" s="305" t="str">
        <x:f>IF(COUNTIF('P3 Audit Procedures'!$A$5:$A$176,B144)=1,"YES","NO")</x:f>
        <x:v>YES</x:v>
      </x:c>
      <x:c r="W144" s="305" t="str">
        <x:f>IF(COUNTIF($A$5:$A$176,A144)&gt;1,"DUPLICATE","")</x:f>
      </x:c>
      <x:c r="X144" s="305" t="str">
        <x:v>RULE MAPPED — ENTITY DATE NOT POPULATED</x:v>
      </x:c>
      <x:c r="Y144" s="305" t="str">
        <x:v>https://www.sebi.gov.in/legal/master-circulars/jul-2025/master-circular-for-listing-obligations-and-disclosure-requirements-for-non-convertible-securities-securitized-debt-instruments-and-or-commercial-paper_95230.html</x:v>
      </x:c>
    </x:row>
    <x:row r="145" ht="50" customHeight="1">
      <x:c r="A145" s="305" t="str">
        <x:v>CAP-LAW090|Reg. 55|AP01|CAL01</x:v>
      </x:c>
      <x:c r="B145" s="305" t="str">
        <x:v>CAP-LAW090|Reg. 55|AP01</x:v>
      </x:c>
      <x:c r="C145" s="305" t="str">
        <x:v>CAP-LAW090|Reg. 55</x:v>
      </x:c>
      <x:c r="D145" s="305" t="str">
        <x:v>CAP-LAW090</x:v>
      </x:c>
      <x:c r="E145" s="305" t="str">
        <x:v>Reg. 55</x:v>
      </x:c>
      <x:c r="F145" s="305" t="str">
        <x:v>GATE|DEBT</x:v>
      </x:c>
      <x:c r="G145" s="305" t="str">
        <x:v>Credit rating</x:v>
      </x:c>
      <x:c r="H145" s="305" t="str">
        <x:v>Recurring</x:v>
      </x:c>
      <x:c r="I145" s="305" t="str">
        <x:v>Rule-defined periodic</x:v>
      </x:c>
      <x:c r="J145" s="305" t="str">
        <x:v>Rating assigned/reviewed/changed</x:v>
      </x:c>
      <x:c r="K145" s="305" t="str">
        <x:v>Periodic and on change. Calculate the entity-specific due date from the documented trigger or period end and the current official provision/exchange operating calendar; retain the calculation, review and acknowledgement.</x:v>
      </x:c>
      <x:c r="L145" s="305" t="str">
        <x:v>Create the task when the documented trigger is approved, received or occurs; apply the legal lead time before the external deadline.</x:v>
      </x:c>
      <x:c r="M145" s="305" t="str">
        <x:v>Final alert one business day before the internally calculated deadline; use an earlier alert where the legal period is one day or less.</x:v>
      </x:c>
      <x:c r="N145" s="305" t="str">
        <x:v>Treasury or Finance Head / Company Secretary</x:v>
      </x:c>
      <x:c r="O145" s="305" t="str">
        <x:v>Treasury, finance and secretarial team</x:v>
      </x:c>
      <x:c r="P145" s="305" t="str">
        <x:v>CFO / Company Secretary / Compliance Officer</x:v>
      </x:c>
      <x:c r="Q145" s="305" t="str">
        <x:v>CAP-LAW090 Reg. 55; official source URL inherited from the P-2 atomic record.</x:v>
      </x:c>
      <x:c r="R145" s="305" t="str">
        <x:v>Recurring / monitored</x:v>
      </x:c>
      <x:c r="S145" s="305" t="str">
        <x:v>Evidence must be complete through the legal performance/filing time and include later acknowledgement, correction or closure where applicable.</x:v>
      </x:c>
      <x:c r="T145" s="305" t="str">
        <x:v>Escalate predicted lateness before the legal cut-off; immediately record actual missed deadlines, failed conditions precedent or unclosed exceptions.</x:v>
      </x:c>
      <x:c r="U145" s="305" t="str">
        <x:v>Evidence the gate GATE|DEBT, security/capacity (Rated listed NCS / NCRPS), trigger (Rating assigned/reviewed/changed) and threshold/exemption (Apply review and disclosure requirements.).</x:v>
      </x:c>
      <x:c r="V145" s="305" t="str">
        <x:f>IF(COUNTIF('P3 Audit Procedures'!$A$5:$A$176,B145)=1,"YES","NO")</x:f>
        <x:v>YES</x:v>
      </x:c>
      <x:c r="W145" s="305" t="str">
        <x:f>IF(COUNTIF($A$5:$A$176,A145)&gt;1,"DUPLICATE","")</x:f>
      </x:c>
      <x:c r="X145" s="305" t="str">
        <x:v>RULE MAPPED — ENTITY DATE NOT POPULATED</x:v>
      </x:c>
      <x:c r="Y145" s="305" t="str">
        <x:v>https://www.sebi.gov.in/legal/master-circulars/jul-2025/master-circular-for-listing-obligations-and-disclosure-requirements-for-non-convertible-securities-securitized-debt-instruments-and-or-commercial-paper_95230.html</x:v>
      </x:c>
    </x:row>
    <x:row r="146" ht="50" customHeight="1">
      <x:c r="A146" s="305" t="str">
        <x:v>CAP-LAW090|Reg. 56|AP01|CAL01</x:v>
      </x:c>
      <x:c r="B146" s="305" t="str">
        <x:v>CAP-LAW090|Reg. 56|AP01</x:v>
      </x:c>
      <x:c r="C146" s="305" t="str">
        <x:v>CAP-LAW090|Reg. 56</x:v>
      </x:c>
      <x:c r="D146" s="305" t="str">
        <x:v>CAP-LAW090</x:v>
      </x:c>
      <x:c r="E146" s="305" t="str">
        <x:v>Reg. 56</x:v>
      </x:c>
      <x:c r="F146" s="305" t="str">
        <x:v>GATE|DEBT</x:v>
      </x:c>
      <x:c r="G146" s="305" t="str">
        <x:v>Trustee interface</x:v>
      </x:c>
      <x:c r="H146" s="305" t="str">
        <x:v>Recurring</x:v>
      </x:c>
      <x:c r="I146" s="305" t="str">
        <x:v>Rule-defined periodic</x:v>
      </x:c>
      <x:c r="J146" s="305" t="str">
        <x:v>Periodic/event information due</x:v>
      </x:c>
      <x:c r="K146" s="305" t="str">
        <x:v>Periodic and event-based. Calculate the entity-specific due date from the documented trigger or period end and the current official provision/exchange operating calendar; retain the calculation, review and acknowledgement.</x:v>
      </x:c>
      <x:c r="L146" s="305" t="str">
        <x:v>Create the task when the documented trigger is approved, received or occurs; apply the legal lead time before the external deadline.</x:v>
      </x:c>
      <x:c r="M146" s="305" t="str">
        <x:v>Final alert one business day before the internally calculated deadline; use an earlier alert where the legal period is one day or less.</x:v>
      </x:c>
      <x:c r="N146" s="305" t="str">
        <x:v>Treasury or Finance Head / Company Secretary</x:v>
      </x:c>
      <x:c r="O146" s="305" t="str">
        <x:v>Treasury, finance and secretarial team</x:v>
      </x:c>
      <x:c r="P146" s="305" t="str">
        <x:v>Company Secretary / Compliance Officer or delegated independent reviewer</x:v>
      </x:c>
      <x:c r="Q146" s="305" t="str">
        <x:v>CAP-LAW090 Reg. 56; official source URL inherited from the P-2 atomic record.</x:v>
      </x:c>
      <x:c r="R146" s="305" t="str">
        <x:v>Recurring / monitored</x:v>
      </x:c>
      <x:c r="S146" s="305" t="str">
        <x:v>Evidence must be complete through the legal performance/filing time and include later acknowledgement, correction or closure where applicable.</x:v>
      </x:c>
      <x:c r="T146" s="305" t="str">
        <x:v>Escalate predicted lateness before the legal cut-off; immediately record actual missed deadlines, failed conditions precedent or unclosed exceptions.</x:v>
      </x:c>
      <x:c r="U146" s="305" t="str">
        <x:v>Evidence the gate GATE|DEBT, security/capacity (Listed debt with debenture trustee), trigger (Periodic/event information due) and threshold/exemption (Apply security, covenant, default and financial-document requirements.).</x:v>
      </x:c>
      <x:c r="V146" s="305" t="str">
        <x:f>IF(COUNTIF('P3 Audit Procedures'!$A$5:$A$176,B146)=1,"YES","NO")</x:f>
        <x:v>YES</x:v>
      </x:c>
      <x:c r="W146" s="305" t="str">
        <x:f>IF(COUNTIF($A$5:$A$176,A146)&gt;1,"DUPLICATE","")</x:f>
      </x:c>
      <x:c r="X146" s="305" t="str">
        <x:v>RULE MAPPED — ENTITY DATE NOT POPULATED</x:v>
      </x:c>
      <x:c r="Y146" s="305" t="str">
        <x:v>https://www.sebi.gov.in/legal/master-circulars/jul-2025/master-circular-for-listing-obligations-and-disclosure-requirements-for-non-convertible-securities-securitized-debt-instruments-and-or-commercial-paper_95230.html</x:v>
      </x:c>
    </x:row>
    <x:row r="147" ht="50" customHeight="1">
      <x:c r="A147" s="305" t="str">
        <x:v>CAP-LAW090|Reg. 57|AP01|CAL01</x:v>
      </x:c>
      <x:c r="B147" s="305" t="str">
        <x:v>CAP-LAW090|Reg. 57|AP01</x:v>
      </x:c>
      <x:c r="C147" s="305" t="str">
        <x:v>CAP-LAW090|Reg. 57</x:v>
      </x:c>
      <x:c r="D147" s="305" t="str">
        <x:v>CAP-LAW090</x:v>
      </x:c>
      <x:c r="E147" s="305" t="str">
        <x:v>Reg. 57</x:v>
      </x:c>
      <x:c r="F147" s="305" t="str">
        <x:v>GATE|DEBT</x:v>
      </x:c>
      <x:c r="G147" s="305" t="str">
        <x:v>Debt servicing</x:v>
      </x:c>
      <x:c r="H147" s="305" t="str">
        <x:v>Event-driven</x:v>
      </x:c>
      <x:c r="I147" s="305" t="str">
        <x:v>Per triggering event</x:v>
      </x:c>
      <x:c r="J147" s="305" t="str">
        <x:v>Payment due/completed</x:v>
      </x:c>
      <x:c r="K147" s="305" t="str">
        <x:v>At each payment event. Calculate the entity-specific due date from the documented trigger or period end and the current official provision/exchange operating calendar; retain the calculation, review and acknowledgement.</x:v>
      </x:c>
      <x:c r="L147" s="305" t="str">
        <x:v>Create the task when the documented trigger is approved, received or occurs; apply the legal lead time before the external deadline.</x:v>
      </x:c>
      <x:c r="M147" s="305" t="str">
        <x:v>Final alert one business day before the internally calculated deadline; use an earlier alert where the legal period is one day or less.</x:v>
      </x:c>
      <x:c r="N147" s="305" t="str">
        <x:v>Treasury or Finance Head / Company Secretary</x:v>
      </x:c>
      <x:c r="O147" s="305" t="str">
        <x:v>Treasury, finance and secretarial team</x:v>
      </x:c>
      <x:c r="P147" s="305" t="str">
        <x:v>CFO / Company Secretary / Compliance Officer</x:v>
      </x:c>
      <x:c r="Q147" s="305" t="str">
        <x:v>CAP-LAW090 Reg. 57; official source URL inherited from the P-2 atomic record.</x:v>
      </x:c>
      <x:c r="R147" s="305" t="str">
        <x:v>Event-driven</x:v>
      </x:c>
      <x:c r="S147" s="305" t="str">
        <x:v>Evidence must be complete through the legal performance/filing time and include later acknowledgement, correction or closure where applicable.</x:v>
      </x:c>
      <x:c r="T147" s="305" t="str">
        <x:v>Escalate predicted lateness before the legal cut-off; immediately record actual missed deadlines, failed conditions precedent or unclosed exceptions.</x:v>
      </x:c>
      <x:c r="U147" s="305" t="str">
        <x:v>Evidence the gate GATE|DEBT, security/capacity (Listed NCS / NCRPS), trigger (Payment due/completed) and threshold/exemption (Apply exchange/trustee format and timing.).</x:v>
      </x:c>
      <x:c r="V147" s="305" t="str">
        <x:f>IF(COUNTIF('P3 Audit Procedures'!$A$5:$A$176,B147)=1,"YES","NO")</x:f>
        <x:v>YES</x:v>
      </x:c>
      <x:c r="W147" s="305" t="str">
        <x:f>IF(COUNTIF($A$5:$A$176,A147)&gt;1,"DUPLICATE","")</x:f>
      </x:c>
      <x:c r="X147" s="305" t="str">
        <x:v>RULE MAPPED — ENTITY DATE NOT POPULATED</x:v>
      </x:c>
      <x:c r="Y147" s="305" t="str">
        <x:v>https://www.sebi.gov.in/legal/master-circulars/jul-2025/master-circular-for-listing-obligations-and-disclosure-requirements-for-non-convertible-securities-securitized-debt-instruments-and-or-commercial-paper_95230.html</x:v>
      </x:c>
    </x:row>
    <x:row r="148" ht="50" customHeight="1">
      <x:c r="A148" s="305" t="str">
        <x:v>CAP-LAW090|Reg. 58|AP01|CAL01</x:v>
      </x:c>
      <x:c r="B148" s="305" t="str">
        <x:v>CAP-LAW090|Reg. 58|AP01</x:v>
      </x:c>
      <x:c r="C148" s="305" t="str">
        <x:v>CAP-LAW090|Reg. 58</x:v>
      </x:c>
      <x:c r="D148" s="305" t="str">
        <x:v>CAP-LAW090</x:v>
      </x:c>
      <x:c r="E148" s="305" t="str">
        <x:v>Reg. 58</x:v>
      </x:c>
      <x:c r="F148" s="305" t="str">
        <x:v>GATE|DEBT</x:v>
      </x:c>
      <x:c r="G148" s="305" t="str">
        <x:v>Holder communication</x:v>
      </x:c>
      <x:c r="H148" s="305" t="str">
        <x:v>Hybrid continuous/event</x:v>
      </x:c>
      <x:c r="I148" s="305" t="str">
        <x:v>Rule-defined periodic</x:v>
      </x:c>
      <x:c r="J148" s="305" t="str">
        <x:v>Holder request / periodic delivery</x:v>
      </x:c>
      <x:c r="K148" s="305" t="str">
        <x:v>Event-based / periodic. Calculate the entity-specific due date from the documented trigger or period end and the current official provision/exchange operating calendar; retain the calculation, review and acknowledgement.</x:v>
      </x:c>
      <x:c r="L148" s="305" t="str">
        <x:v>Create the task when the documented trigger is approved, received or occurs; apply the legal lead time before the external deadline.</x:v>
      </x:c>
      <x:c r="M148" s="305" t="str">
        <x:v>Final alert one business day before the internally calculated deadline; use an earlier alert where the legal period is one day or less.</x:v>
      </x:c>
      <x:c r="N148" s="305" t="str">
        <x:v>Treasury or Finance Head / Company Secretary</x:v>
      </x:c>
      <x:c r="O148" s="305" t="str">
        <x:v>Treasury, finance and secretarial team</x:v>
      </x:c>
      <x:c r="P148" s="305" t="str">
        <x:v>Company Secretary / Compliance Officer or delegated independent reviewer</x:v>
      </x:c>
      <x:c r="Q148" s="305" t="str">
        <x:v>CAP-LAW090 Reg. 58; official source URL inherited from the P-2 atomic record.</x:v>
      </x:c>
      <x:c r="R148" s="305" t="str">
        <x:v>Recurring / monitored</x:v>
      </x:c>
      <x:c r="S148" s="305" t="str">
        <x:v>Evidence must be complete through the legal performance/filing time and include later acknowledgement, correction or closure where applicable.</x:v>
      </x:c>
      <x:c r="T148" s="305" t="str">
        <x:v>Escalate predicted lateness before the legal cut-off; immediately record actual missed deadlines, failed conditions precedent or unclosed exceptions.</x:v>
      </x:c>
      <x:c r="U148" s="305" t="str">
        <x:v>Evidence the gate GATE|DEBT, security/capacity (Listed NCS / NCRPS), trigger (Holder request / periodic delivery) and threshold/exemption (Apply electronic/physical and document-scope requirements.).</x:v>
      </x:c>
      <x:c r="V148" s="305" t="str">
        <x:f>IF(COUNTIF('P3 Audit Procedures'!$A$5:$A$176,B148)=1,"YES","NO")</x:f>
        <x:v>YES</x:v>
      </x:c>
      <x:c r="W148" s="305" t="str">
        <x:f>IF(COUNTIF($A$5:$A$176,A148)&gt;1,"DUPLICATE","")</x:f>
      </x:c>
      <x:c r="X148" s="305" t="str">
        <x:v>RULE MAPPED — ENTITY DATE NOT POPULATED</x:v>
      </x:c>
      <x:c r="Y148" s="305" t="str">
        <x:v>https://www.sebi.gov.in/legal/master-circulars/jul-2025/master-circular-for-listing-obligations-and-disclosure-requirements-for-non-convertible-securities-securitized-debt-instruments-and-or-commercial-paper_95230.html</x:v>
      </x:c>
    </x:row>
    <x:row r="149" ht="50" customHeight="1">
      <x:c r="A149" s="305" t="str">
        <x:v>CAP-LAW090|Reg. 59|AP01|CAL01</x:v>
      </x:c>
      <x:c r="B149" s="305" t="str">
        <x:v>CAP-LAW090|Reg. 59|AP01</x:v>
      </x:c>
      <x:c r="C149" s="305" t="str">
        <x:v>CAP-LAW090|Reg. 59</x:v>
      </x:c>
      <x:c r="D149" s="305" t="str">
        <x:v>CAP-LAW090</x:v>
      </x:c>
      <x:c r="E149" s="305" t="str">
        <x:v>Reg. 59</x:v>
      </x:c>
      <x:c r="F149" s="305" t="str">
        <x:v>GATE|DEBT</x:v>
      </x:c>
      <x:c r="G149" s="305" t="str">
        <x:v>Debt modification</x:v>
      </x:c>
      <x:c r="H149" s="305" t="str">
        <x:v>Event-driven</x:v>
      </x:c>
      <x:c r="I149" s="305" t="str">
        <x:v>Per triggering event</x:v>
      </x:c>
      <x:c r="J149" s="305" t="str">
        <x:v>Change to structure/terms proposed</x:v>
      </x:c>
      <x:c r="K149" s="305" t="str">
        <x:v>Before modification. Calculate the entity-specific due date from the documented trigger or period end and the current official provision/exchange operating calendar; retain the calculation, review and acknowledgement.</x:v>
      </x:c>
      <x:c r="L149" s="305" t="str">
        <x:v>Create the task when the documented trigger is approved, received or occurs; apply the legal lead time before the external deadline.</x:v>
      </x:c>
      <x:c r="M149" s="305" t="str">
        <x:v>Final check before the prescribed pre-event cut-off; block execution where approval/filing is a condition precedent.</x:v>
      </x:c>
      <x:c r="N149" s="305" t="str">
        <x:v>Treasury or Finance Head / Company Secretary</x:v>
      </x:c>
      <x:c r="O149" s="305" t="str">
        <x:v>Treasury, finance and secretarial team</x:v>
      </x:c>
      <x:c r="P149" s="305" t="str">
        <x:v>CFO / Company Secretary / Compliance Officer</x:v>
      </x:c>
      <x:c r="Q149" s="305" t="str">
        <x:v>CAP-LAW090 Reg. 59; official source URL inherited from the P-2 atomic record.</x:v>
      </x:c>
      <x:c r="R149" s="305" t="str">
        <x:v>Event-driven</x:v>
      </x:c>
      <x:c r="S149" s="305" t="str">
        <x:v>Evidence must be complete through the legal performance/filing time and include later acknowledgement, correction or closure where applicable.</x:v>
      </x:c>
      <x:c r="T149" s="305" t="str">
        <x:v>Escalate predicted lateness before the legal cut-off; immediately record actual missed deadlines, failed conditions precedent or unclosed exceptions.</x:v>
      </x:c>
      <x:c r="U149" s="305" t="str">
        <x:v>Evidence the gate GATE|DEBT, security/capacity (Listed NCS / NCRPS), trigger (Change to structure/terms proposed) and threshold/exemption (Apply holder, exchange and trustee approval conditions.).</x:v>
      </x:c>
      <x:c r="V149" s="305" t="str">
        <x:f>IF(COUNTIF('P3 Audit Procedures'!$A$5:$A$176,B149)=1,"YES","NO")</x:f>
        <x:v>YES</x:v>
      </x:c>
      <x:c r="W149" s="305" t="str">
        <x:f>IF(COUNTIF($A$5:$A$176,A149)&gt;1,"DUPLICATE","")</x:f>
      </x:c>
      <x:c r="X149" s="305" t="str">
        <x:v>RULE MAPPED — ENTITY DATE NOT POPULATED</x:v>
      </x:c>
      <x:c r="Y149" s="305" t="str">
        <x:v>https://www.sebi.gov.in/legal/master-circulars/jul-2025/master-circular-for-listing-obligations-and-disclosure-requirements-for-non-convertible-securities-securitized-debt-instruments-and-or-commercial-paper_95230.html</x:v>
      </x:c>
    </x:row>
    <x:row r="150" ht="50" customHeight="1">
      <x:c r="A150" s="305" t="str">
        <x:v>CAP-LAW090|Reg. 60|AP01|CAL01</x:v>
      </x:c>
      <x:c r="B150" s="305" t="str">
        <x:v>CAP-LAW090|Reg. 60|AP01</x:v>
      </x:c>
      <x:c r="C150" s="305" t="str">
        <x:v>CAP-LAW090|Reg. 60</x:v>
      </x:c>
      <x:c r="D150" s="305" t="str">
        <x:v>CAP-LAW090</x:v>
      </x:c>
      <x:c r="E150" s="305" t="str">
        <x:v>Reg. 60</x:v>
      </x:c>
      <x:c r="F150" s="305" t="str">
        <x:v>GATE|DEBT</x:v>
      </x:c>
      <x:c r="G150" s="305" t="str">
        <x:v>Debt servicing</x:v>
      </x:c>
      <x:c r="H150" s="305" t="str">
        <x:v>Event-driven</x:v>
      </x:c>
      <x:c r="I150" s="305" t="str">
        <x:v>Per triggering event</x:v>
      </x:c>
      <x:c r="J150" s="305" t="str">
        <x:v>Payment or corporate action requires record date</x:v>
      </x:c>
      <x:c r="K150" s="305" t="str">
        <x:v>Before record date. Calculate the entity-specific due date from the documented trigger or period end and the current official provision/exchange operating calendar; retain the calculation, review and acknowledgement.</x:v>
      </x:c>
      <x:c r="L150" s="305" t="str">
        <x:v>Create the task when the documented trigger is approved, received or occurs; apply the legal lead time before the external deadline.</x:v>
      </x:c>
      <x:c r="M150" s="305" t="str">
        <x:v>Final check before the prescribed pre-event cut-off; block execution where approval/filing is a condition precedent.</x:v>
      </x:c>
      <x:c r="N150" s="305" t="str">
        <x:v>Treasury or Finance Head / Company Secretary</x:v>
      </x:c>
      <x:c r="O150" s="305" t="str">
        <x:v>Treasury, finance and secretarial team</x:v>
      </x:c>
      <x:c r="P150" s="305" t="str">
        <x:v>CFO / Company Secretary / Compliance Officer</x:v>
      </x:c>
      <x:c r="Q150" s="305" t="str">
        <x:v>CAP-LAW090 Reg. 60; official source URL inherited from the P-2 atomic record.</x:v>
      </x:c>
      <x:c r="R150" s="305" t="str">
        <x:v>Event-driven</x:v>
      </x:c>
      <x:c r="S150" s="305" t="str">
        <x:v>Evidence must be complete through the legal performance/filing time and include later acknowledgement, correction or closure where applicable.</x:v>
      </x:c>
      <x:c r="T150" s="305" t="str">
        <x:v>Escalate predicted lateness before the legal cut-off; immediately record actual missed deadlines, failed conditions precedent or unclosed exceptions.</x:v>
      </x:c>
      <x:c r="U150" s="305" t="str">
        <x:v>Evidence the gate GATE|DEBT, security/capacity (Listed NCS / NCRPS), trigger (Payment or corporate action requires record date) and threshold/exemption (Apply current lead time.).</x:v>
      </x:c>
      <x:c r="V150" s="305" t="str">
        <x:f>IF(COUNTIF('P3 Audit Procedures'!$A$5:$A$176,B150)=1,"YES","NO")</x:f>
        <x:v>YES</x:v>
      </x:c>
      <x:c r="W150" s="305" t="str">
        <x:f>IF(COUNTIF($A$5:$A$176,A150)&gt;1,"DUPLICATE","")</x:f>
      </x:c>
      <x:c r="X150" s="305" t="str">
        <x:v>RULE MAPPED — ENTITY DATE NOT POPULATED</x:v>
      </x:c>
      <x:c r="Y150" s="305" t="str">
        <x:v>https://www.sebi.gov.in/legal/master-circulars/jul-2025/master-circular-for-listing-obligations-and-disclosure-requirements-for-non-convertible-securities-securitized-debt-instruments-and-or-commercial-paper_95230.html</x:v>
      </x:c>
    </x:row>
    <x:row r="151" ht="50" customHeight="1">
      <x:c r="A151" s="305" t="str">
        <x:v>CAP-LAW090|Reg. 61B / unclaimed amounts|AP01|CAL01</x:v>
      </x:c>
      <x:c r="B151" s="305" t="str">
        <x:v>CAP-LAW090|Reg. 61B / unclaimed amounts|AP01</x:v>
      </x:c>
      <x:c r="C151" s="305" t="str">
        <x:v>CAP-LAW090|Reg. 61B / unclaimed amounts</x:v>
      </x:c>
      <x:c r="D151" s="305" t="str">
        <x:v>CAP-LAW090</x:v>
      </x:c>
      <x:c r="E151" s="305" t="str">
        <x:v>Reg. 61B / unclaimed amounts</x:v>
      </x:c>
      <x:c r="F151" s="305" t="str">
        <x:v>GATE|DEBT</x:v>
      </x:c>
      <x:c r="G151" s="305" t="str">
        <x:v>Unclaimed amounts</x:v>
      </x:c>
      <x:c r="H151" s="305" t="str">
        <x:v>Continuous monitoring</x:v>
      </x:c>
      <x:c r="I151" s="305" t="str">
        <x:v>Continuous</x:v>
      </x:c>
      <x:c r="J151" s="305" t="str">
        <x:v>Payment remains unclaimed</x:v>
      </x:c>
      <x:c r="K151" s="305" t="str">
        <x:v>When aging threshold is reached; ongoing claims. Calculate the entity-specific due date from the documented trigger or period end and the current official provision/exchange operating calendar; retain the calculation, review and acknowledgement.</x:v>
      </x:c>
      <x:c r="L151" s="305" t="str">
        <x:v>Continuous control with scheduled owner review; open an exception immediately on breach, override or data-feed failure.</x:v>
      </x:c>
      <x:c r="M151" s="305" t="str">
        <x:v>Final alert one business day before the internally calculated deadline; use an earlier alert where the legal period is one day or less.</x:v>
      </x:c>
      <x:c r="N151" s="305" t="str">
        <x:v>Investor Services Head / RTA Relationship Owner</x:v>
      </x:c>
      <x:c r="O151" s="305" t="str">
        <x:v>Issuer investor-service team or contracted RTA team</x:v>
      </x:c>
      <x:c r="P151" s="305" t="str">
        <x:v>Company Secretary / Compliance Officer or delegated independent reviewer</x:v>
      </x:c>
      <x:c r="Q151" s="305" t="str">
        <x:v>CAP-LAW090 Reg. 61B / unclaimed amounts; official source URL inherited from the P-2 atomic record.</x:v>
      </x:c>
      <x:c r="R151" s="305" t="str">
        <x:v>Recurring / monitored</x:v>
      </x:c>
      <x:c r="S151" s="305" t="str">
        <x:v>Evidence must be complete through the legal performance/filing time and include later acknowledgement, correction or closure where applicable.</x:v>
      </x:c>
      <x:c r="T151" s="305" t="str">
        <x:v>Escalate predicted lateness before the legal cut-off; immediately record actual missed deadlines, failed conditions precedent or unclosed exceptions.</x:v>
      </x:c>
      <x:c r="U151" s="305" t="str">
        <x:v>Evidence the gate GATE|DEBT, security/capacity (Listed NCS / NCRPS), trigger (Payment remains unclaimed) and threshold/exemption (Apply current escrow/fund, claim and disclosure provisions.).</x:v>
      </x:c>
      <x:c r="V151" s="305" t="str">
        <x:f>IF(COUNTIF('P3 Audit Procedures'!$A$5:$A$176,B151)=1,"YES","NO")</x:f>
        <x:v>YES</x:v>
      </x:c>
      <x:c r="W151" s="305" t="str">
        <x:f>IF(COUNTIF($A$5:$A$176,A151)&gt;1,"DUPLICATE","")</x:f>
      </x:c>
      <x:c r="X151" s="305" t="str">
        <x:v>RULE MAPPED — ENTITY DATE NOT POPULATED</x:v>
      </x:c>
      <x:c r="Y151" s="305" t="str">
        <x:v>https://www.sebi.gov.in/legal/master-circulars/jul-2025/master-circular-for-listing-obligations-and-disclosure-requirements-for-non-convertible-securities-securitized-debt-instruments-and-or-commercial-paper_95230.html</x:v>
      </x:c>
    </x:row>
    <x:row r="152" ht="50" customHeight="1">
      <x:c r="A152" s="305" t="str">
        <x:v>CAP-LAW090|Reg. 62|AP01|CAL01</x:v>
      </x:c>
      <x:c r="B152" s="305" t="str">
        <x:v>CAP-LAW090|Reg. 62|AP01</x:v>
      </x:c>
      <x:c r="C152" s="305" t="str">
        <x:v>CAP-LAW090|Reg. 62</x:v>
      </x:c>
      <x:c r="D152" s="305" t="str">
        <x:v>CAP-LAW090</x:v>
      </x:c>
      <x:c r="E152" s="305" t="str">
        <x:v>Reg. 62</x:v>
      </x:c>
      <x:c r="F152" s="305" t="str">
        <x:v>GATE|DEBT</x:v>
      </x:c>
      <x:c r="G152" s="305" t="str">
        <x:v>Website disclosure</x:v>
      </x:c>
      <x:c r="H152" s="305" t="str">
        <x:v>Continuous monitoring</x:v>
      </x:c>
      <x:c r="I152" s="305" t="str">
        <x:v>Continuous</x:v>
      </x:c>
      <x:c r="J152" s="305" t="str">
        <x:v>Instrument remains listed / disclosure changes</x:v>
      </x:c>
      <x:c r="K152" s="305" t="str">
        <x:v>Continuous. Calculate the entity-specific due date from the documented trigger or period end and the current official provision/exchange operating calendar; retain the calculation, review and acknowledgement.</x:v>
      </x:c>
      <x:c r="L152" s="305" t="str">
        <x:v>Continuous control with scheduled owner review; open an exception immediately on breach, override or data-feed failure.</x:v>
      </x:c>
      <x:c r="M152" s="305" t="str">
        <x:v>Immediate exception alert when the control condition is not met.</x:v>
      </x:c>
      <x:c r="N152" s="305" t="str">
        <x:v>Treasury or Finance Head / Company Secretary</x:v>
      </x:c>
      <x:c r="O152" s="305" t="str">
        <x:v>Treasury, finance and secretarial team</x:v>
      </x:c>
      <x:c r="P152" s="305" t="str">
        <x:v>CFO / Company Secretary / Compliance Officer</x:v>
      </x:c>
      <x:c r="Q152" s="305" t="str">
        <x:v>CAP-LAW090 Reg. 62; official source URL inherited from the P-2 atomic record.</x:v>
      </x:c>
      <x:c r="R152" s="305" t="str">
        <x:v>Recurring / monitored</x:v>
      </x:c>
      <x:c r="S152" s="305" t="str">
        <x:v>Evidence must be complete through the legal performance/filing time and include later acknowledgement, correction or closure where applicable.</x:v>
      </x:c>
      <x:c r="T152" s="305" t="str">
        <x:v>Escalate predicted lateness before the legal cut-off; immediately record actual missed deadlines, failed conditions precedent or unclosed exceptions.</x:v>
      </x:c>
      <x:c r="U152" s="305" t="str">
        <x:v>Evidence the gate GATE|DEBT, security/capacity (Listed NCS / NCRPS / other covered instruments), trigger (Instrument remains listed / disclosure changes) and threshold/exemption (Apply content and update requirements for the security class.).</x:v>
      </x:c>
      <x:c r="V152" s="305" t="str">
        <x:f>IF(COUNTIF('P3 Audit Procedures'!$A$5:$A$176,B152)=1,"YES","NO")</x:f>
        <x:v>YES</x:v>
      </x:c>
      <x:c r="W152" s="305" t="str">
        <x:f>IF(COUNTIF($A$5:$A$176,A152)&gt;1,"DUPLICATE","")</x:f>
      </x:c>
      <x:c r="X152" s="305" t="str">
        <x:v>RULE MAPPED — ENTITY DATE NOT POPULATED</x:v>
      </x:c>
      <x:c r="Y152" s="305" t="str">
        <x:v>https://www.sebi.gov.in/legal/master-circulars/jul-2025/master-circular-for-listing-obligations-and-disclosure-requirements-for-non-convertible-securities-securitized-debt-instruments-and-or-commercial-paper_95230.html</x:v>
      </x:c>
    </x:row>
    <x:row r="153" ht="50" customHeight="1">
      <x:c r="A153" s="305" t="str">
        <x:v>CAP-LAW090|HVDLE corporate-governance chapter|AP01|CAL01</x:v>
      </x:c>
      <x:c r="B153" s="305" t="str">
        <x:v>CAP-LAW090|HVDLE corporate-governance chapter|AP01</x:v>
      </x:c>
      <x:c r="C153" s="305" t="str">
        <x:v>CAP-LAW090|HVDLE corporate-governance chapter</x:v>
      </x:c>
      <x:c r="D153" s="305" t="str">
        <x:v>CAP-LAW090</x:v>
      </x:c>
      <x:c r="E153" s="305" t="str">
        <x:v>HVDLE corporate-governance chapter</x:v>
      </x:c>
      <x:c r="F153" s="305" t="str">
        <x:v>GATE|HVDLE</x:v>
      </x:c>
      <x:c r="G153" s="305" t="str">
        <x:v>Debt governance</x:v>
      </x:c>
      <x:c r="H153" s="305" t="str">
        <x:v>Continuous monitoring</x:v>
      </x:c>
      <x:c r="I153" s="305" t="str">
        <x:v>Continuous</x:v>
      </x:c>
      <x:c r="J153" s="305" t="str">
        <x:v>Current HVDLE threshold/test met</x:v>
      </x:c>
      <x:c r="K153" s="305" t="str">
        <x:v>Continuous after activation. Calculate the entity-specific due date from the documented trigger or period end and the current official provision/exchange operating calendar; retain the calculation, review and acknowledgement.</x:v>
      </x:c>
      <x:c r="L153" s="305" t="str">
        <x:v>Continuous control with scheduled owner review; open an exception immediately on breach, override or data-feed failure.</x:v>
      </x:c>
      <x:c r="M153" s="305" t="str">
        <x:v>Immediate exception alert when the control condition is not met.</x:v>
      </x:c>
      <x:c r="N153" s="305" t="str">
        <x:v>Treasury or Finance Head / Company Secretary</x:v>
      </x:c>
      <x:c r="O153" s="305" t="str">
        <x:v>Treasury, finance and secretarial team</x:v>
      </x:c>
      <x:c r="P153" s="305" t="str">
        <x:v>Company Secretary / Compliance Officer plus approving Board or committee</x:v>
      </x:c>
      <x:c r="Q153" s="305" t="str">
        <x:v>CAP-LAW090 HVDLE corporate-governance chapter; official source URL inherited from the P-2 atomic record.</x:v>
      </x:c>
      <x:c r="R153" s="305" t="str">
        <x:v>Recurring / monitored</x:v>
      </x:c>
      <x:c r="S153" s="305" t="str">
        <x:v>Evidence must be complete through the legal performance/filing time and include later acknowledgement, correction or closure where applicable.</x:v>
      </x:c>
      <x:c r="T153" s="305" t="str">
        <x:v>Escalate predicted lateness before the legal cut-off; immediately record actual missed deadlines, failed conditions precedent or unclosed exceptions.</x:v>
      </x:c>
      <x:c r="U153" s="305" t="str">
        <x:v>Evidence the gate GATE|HVDLE, security/capacity (High-value listed debt), trigger (Current HVDLE threshold/test met) and threshold/exemption (Apply measurement, transition, exemption and listed-subsidiary provisions then in force.).</x:v>
      </x:c>
      <x:c r="V153" s="305" t="str">
        <x:f>IF(COUNTIF('P3 Audit Procedures'!$A$5:$A$176,B153)=1,"YES","NO")</x:f>
        <x:v>YES</x:v>
      </x:c>
      <x:c r="W153" s="305" t="str">
        <x:f>IF(COUNTIF($A$5:$A$176,A153)&gt;1,"DUPLICATE","")</x:f>
      </x:c>
      <x:c r="X153" s="305" t="str">
        <x:v>RULE MAPPED — ENTITY DATE NOT POPULATED</x:v>
      </x:c>
      <x:c r="Y153" s="305" t="str">
        <x:v>https://www.sebi.gov.in/legal/master-circulars/jul-2025/master-circular-for-listing-obligations-and-disclosure-requirements-for-non-convertible-securities-securitized-debt-instruments-and-or-commercial-paper_95230.html</x:v>
      </x:c>
    </x:row>
    <x:row r="154" ht="50" customHeight="1">
      <x:c r="A154" s="305" t="str">
        <x:v>CAP-LAW064|Issue/listing provisions|AP01|CAL01</x:v>
      </x:c>
      <x:c r="B154" s="305" t="str">
        <x:v>CAP-LAW064|Issue/listing provisions|AP01</x:v>
      </x:c>
      <x:c r="C154" s="305" t="str">
        <x:v>CAP-LAW064|Issue/listing provisions</x:v>
      </x:c>
      <x:c r="D154" s="305" t="str">
        <x:v>CAP-LAW064</x:v>
      </x:c>
      <x:c r="E154" s="305" t="str">
        <x:v>Issue/listing provisions</x:v>
      </x:c>
      <x:c r="F154" s="305" t="str">
        <x:v>GATE|SDI_SR_CP</x:v>
      </x:c>
      <x:c r="G154" s="305" t="str">
        <x:v>Structured finance</x:v>
      </x:c>
      <x:c r="H154" s="305" t="str">
        <x:v>Transaction timetable</x:v>
      </x:c>
      <x:c r="I154" s="305" t="str">
        <x:v>Continuous</x:v>
      </x:c>
      <x:c r="J154" s="305" t="str">
        <x:v>SDI/SR issuance or listing exists</x:v>
      </x:c>
      <x:c r="K154" s="305" t="str">
        <x:v>Issue and continuous periods. Calculate the entity-specific due date from the documented trigger or period end and the current official provision/exchange operating calendar; retain the calculation, review and acknowledgement.</x:v>
      </x:c>
      <x:c r="L154" s="305" t="str">
        <x:v>Continuous control with scheduled owner review; open an exception immediately on breach, override or data-feed failure.</x:v>
      </x:c>
      <x:c r="M154" s="305" t="str">
        <x:v>Immediate exception alert when the control condition is not met.</x:v>
      </x:c>
      <x:c r="N154" s="305" t="str">
        <x:v>Treasury or Finance Head / Company Secretary</x:v>
      </x:c>
      <x:c r="O154" s="305" t="str">
        <x:v>Treasury, finance and secretarial team</x:v>
      </x:c>
      <x:c r="P154" s="305" t="str">
        <x:v>Company Secretary / Compliance Officer plus approving Board or committee</x:v>
      </x:c>
      <x:c r="Q154" s="305" t="str">
        <x:v>CAP-LAW064 Issue/listing provisions; official source URL inherited from the P-2 atomic record.</x:v>
      </x:c>
      <x:c r="R154" s="305" t="str">
        <x:v>Event-driven</x:v>
      </x:c>
      <x:c r="S154" s="305" t="str">
        <x:v>Evidence must be complete through the legal performance/filing time and include later acknowledgement, correction or closure where applicable.</x:v>
      </x:c>
      <x:c r="T154" s="305" t="str">
        <x:v>Escalate predicted lateness before the legal cut-off; immediately record actual missed deadlines, failed conditions precedent or unclosed exceptions.</x:v>
      </x:c>
      <x:c r="U154" s="305" t="str">
        <x:v>Evidence the gate GATE|SDI_SR_CP, security/capacity (SDI / security receipt), trigger (SDI/SR issuance or listing exists) and threshold/exemption (Apply instrument and duty-holder-specific provisions.).</x:v>
      </x:c>
      <x:c r="V154" s="305" t="str">
        <x:f>IF(COUNTIF('P3 Audit Procedures'!$A$5:$A$176,B154)=1,"YES","NO")</x:f>
        <x:v>YES</x:v>
      </x:c>
      <x:c r="W154" s="305" t="str">
        <x:f>IF(COUNTIF($A$5:$A$176,A154)&gt;1,"DUPLICATE","")</x:f>
      </x:c>
      <x:c r="X154" s="305" t="str">
        <x:v>RULE MAPPED — ENTITY DATE NOT POPULATED</x:v>
      </x:c>
      <x:c r="Y154" s="305" t="str">
        <x:v>https://www.sebi.gov.in/legal/regulations/jul-2026/securities-and-exchange-board-of-india-issue-and-listing-of-securitised-debt-instruments-and-security-receipts-regulations-2008-last-amended-on-july-06-2026-_102674.html</x:v>
      </x:c>
    </x:row>
    <x:row r="155" ht="50" customHeight="1">
      <x:c r="A155" s="305" t="str">
        <x:v>CAP-LAW248|Reg. 11B / Circular para 2|AP01|CAL01</x:v>
      </x:c>
      <x:c r="B155" s="305" t="str">
        <x:v>CAP-LAW248|Reg. 11B / Circular para 2|AP01</x:v>
      </x:c>
      <x:c r="C155" s="305" t="str">
        <x:v>CAP-LAW248|Reg. 11B / Circular para 2</x:v>
      </x:c>
      <x:c r="D155" s="305" t="str">
        <x:v>CAP-LAW248</x:v>
      </x:c>
      <x:c r="E155" s="305" t="str">
        <x:v>Reg. 11B / Circular para 2</x:v>
      </x:c>
      <x:c r="F155" s="305" t="str">
        <x:v>GATE|SDI_SR_CP</x:v>
      </x:c>
      <x:c r="G155" s="305" t="str">
        <x:v>SDI disclosure</x:v>
      </x:c>
      <x:c r="H155" s="305" t="str">
        <x:v>Event-driven</x:v>
      </x:c>
      <x:c r="I155" s="305" t="str">
        <x:v>Half-yearly</x:v>
      </x:c>
      <x:c r="J155" s="305" t="str">
        <x:v>SDI remains listed</x:v>
      </x:c>
      <x:c r="K155" s="305" t="str">
        <x:v>Within 30 days after end of March and September. Calculate the entity-specific due date from the documented trigger or period end and the current official provision/exchange operating calendar; retain the calculation, review and acknowledgement.</x:v>
      </x:c>
      <x:c r="L155" s="305" t="str">
        <x:v>Create task at period end with a 20-day internal lead or the earlier approved legal timetable.</x:v>
      </x:c>
      <x:c r="M155" s="305" t="str">
        <x:v>Alert at 50% of the legal SLA and again two business days before expiry; escalate any predicted breach.</x:v>
      </x:c>
      <x:c r="N155" s="305" t="str">
        <x:v>Treasury or Finance Head / Company Secretary</x:v>
      </x:c>
      <x:c r="O155" s="305" t="str">
        <x:v>Treasury, finance and secretarial team</x:v>
      </x:c>
      <x:c r="P155" s="305" t="str">
        <x:v>Company Secretary / Compliance Officer or delegated independent reviewer</x:v>
      </x:c>
      <x:c r="Q155" s="305" t="str">
        <x:v>CAP-LAW248 Reg. 11B / Circular para 2; official source URL inherited from the P-2 atomic record.</x:v>
      </x:c>
      <x:c r="R155" s="305" t="str">
        <x:v>Event-driven</x:v>
      </x:c>
      <x:c r="S155" s="305" t="str">
        <x:v>Evidence must be complete through the legal performance/filing time and include later acknowledgement, correction or closure where applicable.</x:v>
      </x:c>
      <x:c r="T155" s="305" t="str">
        <x:v>Escalate predicted lateness before the legal cut-off; immediately record actual missed deadlines, failed conditions precedent or unclosed exceptions.</x:v>
      </x:c>
      <x:c r="U155" s="305" t="str">
        <x:v>Evidence the gate GATE|SDI_SR_CP, security/capacity (Listed SDI), trigger (SDI remains listed) and threshold/exemption (Use Annexure I for loan/listed-debt/credit-facility pools and Annexure II for other exposures.).</x:v>
      </x:c>
      <x:c r="V155" s="305" t="str">
        <x:f>IF(COUNTIF('P3 Audit Procedures'!$A$5:$A$176,B155)=1,"YES","NO")</x:f>
        <x:v>YES</x:v>
      </x:c>
      <x:c r="W155" s="305" t="str">
        <x:f>IF(COUNTIF($A$5:$A$176,A155)&gt;1,"DUPLICATE","")</x:f>
      </x:c>
      <x:c r="X155" s="305" t="str">
        <x:v>RULE MAPPED — ENTITY DATE NOT POPULATED</x:v>
      </x:c>
      <x:c r="Y155" s="305" t="str">
        <x:v>https://www.sebi.gov.in/legal/circulars/dec-2025/mandating-periodic-disclosure-requirements-securitised-debt-instruments-sdis-_98409.html</x:v>
      </x:c>
    </x:row>
    <x:row r="156" ht="50" customHeight="1">
      <x:c r="A156" s="305" t="str">
        <x:v>P1-GAP003|Paras 2-4|AP01|CAL01</x:v>
      </x:c>
      <x:c r="B156" s="305" t="str">
        <x:v>P1-GAP003|Paras 2-4|AP01</x:v>
      </x:c>
      <x:c r="C156" s="305" t="str">
        <x:v>P1-GAP003|Paras 2-4</x:v>
      </x:c>
      <x:c r="D156" s="305" t="str">
        <x:v>P1-GAP003</x:v>
      </x:c>
      <x:c r="E156" s="305" t="str">
        <x:v>Paras 2-4</x:v>
      </x:c>
      <x:c r="F156" s="305" t="str">
        <x:v>GATE|INVESTOR_SERVICE</x:v>
      </x:c>
      <x:c r="G156" s="305" t="str">
        <x:v>Investor service</x:v>
      </x:c>
      <x:c r="H156" s="305" t="str">
        <x:v>Time-limited programme</x:v>
      </x:c>
      <x:c r="I156" s="305" t="str">
        <x:v>Per triggering event</x:v>
      </x:c>
      <x:c r="J156" s="305" t="str">
        <x:v>Transfer was executed before 2019-04-01 and request falls within window</x:v>
      </x:c>
      <x:c r="K156" s="305" t="str">
        <x:v>During special window. Calculate the entity-specific due date from the documented trigger or period end and the current official provision/exchange operating calendar; retain the calculation, review and acknowledgement.</x:v>
      </x:c>
      <x:c r="L156" s="305" t="str">
        <x:v>Create the task when the documented trigger is approved, received or occurs; apply the legal lead time before the external deadline.</x:v>
      </x:c>
      <x:c r="M156" s="305" t="str">
        <x:v>Final alert one business day before the internally calculated deadline; use an earlier alert where the legal period is one day or less.</x:v>
      </x:c>
      <x:c r="N156" s="305" t="str">
        <x:v>Investor Services Head / RTA Relationship Owner</x:v>
      </x:c>
      <x:c r="O156" s="305" t="str">
        <x:v>Issuer investor-service team or contracted RTA team</x:v>
      </x:c>
      <x:c r="P156" s="305" t="str">
        <x:v>Company Secretary / Compliance Officer or delegated independent reviewer</x:v>
      </x:c>
      <x:c r="Q156" s="305" t="str">
        <x:v>P1-GAP003 Paras 2-4; official source URL inherited from the P-2 atomic record.</x:v>
      </x:c>
      <x:c r="R156" s="305" t="str">
        <x:v>Recurring / monitored</x:v>
      </x:c>
      <x:c r="S156" s="305" t="str">
        <x:v>Evidence must be complete through the legal performance/filing time and include later acknowledgement, correction or closure where applicable.</x:v>
      </x:c>
      <x:c r="T156" s="305" t="str">
        <x:v>Escalate predicted lateness before the legal cut-off; immediately record actual missed deadlines, failed conditions precedent or unclosed exceptions.</x:v>
      </x:c>
      <x:c r="U156" s="305" t="str">
        <x:v>Evidence the gate GATE|INVESTOR_SERVICE, security/capacity (Physical securities), trigger (Transfer was executed before 2019-04-01 and request falls within window) and threshold/exemption (Window runs 2026-02-05 through 2027-02-04; earlier rejected/returned requests can qualify.).</x:v>
      </x:c>
      <x:c r="V156" s="305" t="str">
        <x:f>IF(COUNTIF('P3 Audit Procedures'!$A$5:$A$176,B156)=1,"YES","NO")</x:f>
        <x:v>YES</x:v>
      </x:c>
      <x:c r="W156" s="305" t="str">
        <x:f>IF(COUNTIF($A$5:$A$176,A156)&gt;1,"DUPLICATE","")</x:f>
      </x:c>
      <x:c r="X156" s="305" t="str">
        <x:v>RULE MAPPED — ENTITY DATE NOT POPULATED</x:v>
      </x:c>
      <x:c r="Y156" s="305" t="str">
        <x:v>https://www.sebi.gov.in/legal/circulars/jan-2026/ease-of-doing-investment-special-window-for-transfer-and-dematerialisation-of-physical-securities_99411.html</x:v>
      </x:c>
    </x:row>
    <x:row r="157" ht="50" customHeight="1">
      <x:c r="A157" s="305" t="str">
        <x:v>P1-GAP003|Demat and lock-in conditions|AP01|CAL01</x:v>
      </x:c>
      <x:c r="B157" s="305" t="str">
        <x:v>P1-GAP003|Demat and lock-in conditions|AP01</x:v>
      </x:c>
      <x:c r="C157" s="305" t="str">
        <x:v>P1-GAP003|Demat and lock-in conditions</x:v>
      </x:c>
      <x:c r="D157" s="305" t="str">
        <x:v>P1-GAP003</x:v>
      </x:c>
      <x:c r="E157" s="305" t="str">
        <x:v>Demat and lock-in conditions</x:v>
      </x:c>
      <x:c r="F157" s="305" t="str">
        <x:v>GATE|INVESTOR_SERVICE</x:v>
      </x:c>
      <x:c r="G157" s="305" t="str">
        <x:v>Investor service</x:v>
      </x:c>
      <x:c r="H157" s="305" t="str">
        <x:v>Event-driven</x:v>
      </x:c>
      <x:c r="I157" s="305" t="str">
        <x:v>Per triggering event</x:v>
      </x:c>
      <x:c r="J157" s="305" t="str">
        <x:v>Eligible special-window transfer approved</x:v>
      </x:c>
      <x:c r="K157" s="305" t="str">
        <x:v>At transfer/demat completion. Calculate the entity-specific due date from the documented trigger or period end and the current official provision/exchange operating calendar; retain the calculation, review and acknowledgement.</x:v>
      </x:c>
      <x:c r="L157" s="305" t="str">
        <x:v>Create the task when the documented trigger is approved, received or occurs; apply the legal lead time before the external deadline.</x:v>
      </x:c>
      <x:c r="M157" s="305" t="str">
        <x:v>Final alert one business day before the internally calculated deadline; use an earlier alert where the legal period is one day or less.</x:v>
      </x:c>
      <x:c r="N157" s="305" t="str">
        <x:v>Investor Services Head / RTA Relationship Owner</x:v>
      </x:c>
      <x:c r="O157" s="305" t="str">
        <x:v>Issuer investor-service team or contracted RTA team</x:v>
      </x:c>
      <x:c r="P157" s="305" t="str">
        <x:v>Company Secretary / Compliance Officer or delegated independent reviewer</x:v>
      </x:c>
      <x:c r="Q157" s="305" t="str">
        <x:v>P1-GAP003 Demat and lock-in conditions; official source URL inherited from the P-2 atomic record.</x:v>
      </x:c>
      <x:c r="R157" s="305" t="str">
        <x:v>Event-driven</x:v>
      </x:c>
      <x:c r="S157" s="305" t="str">
        <x:v>Evidence must be complete through the legal performance/filing time and include later acknowledgement, correction or closure where applicable.</x:v>
      </x:c>
      <x:c r="T157" s="305" t="str">
        <x:v>Escalate predicted lateness before the legal cut-off; immediately record actual missed deadlines, failed conditions precedent or unclosed exceptions.</x:v>
      </x:c>
      <x:c r="U157" s="305" t="str">
        <x:v>Evidence the gate GATE|INVESTOR_SERVICE, security/capacity (Physical securities), trigger (Eligible special-window transfer approved) and threshold/exemption (Mandatory demat and one-year lock-in.).</x:v>
      </x:c>
      <x:c r="V157" s="305" t="str">
        <x:f>IF(COUNTIF('P3 Audit Procedures'!$A$5:$A$176,B157)=1,"YES","NO")</x:f>
        <x:v>YES</x:v>
      </x:c>
      <x:c r="W157" s="305" t="str">
        <x:f>IF(COUNTIF($A$5:$A$176,A157)&gt;1,"DUPLICATE","")</x:f>
      </x:c>
      <x:c r="X157" s="305" t="str">
        <x:v>RULE MAPPED — ENTITY DATE NOT POPULATED</x:v>
      </x:c>
      <x:c r="Y157" s="305" t="str">
        <x:v>https://www.sebi.gov.in/legal/circulars/jan-2026/ease-of-doing-investment-special-window-for-transfer-and-dematerialisation-of-physical-securities_99411.html</x:v>
      </x:c>
    </x:row>
    <x:row r="158" ht="50" customHeight="1">
      <x:c r="A158" s="305" t="str">
        <x:v>P1-GAP003|Verification / notice process|AP01|CAL01</x:v>
      </x:c>
      <x:c r="B158" s="305" t="str">
        <x:v>P1-GAP003|Verification / notice process|AP01</x:v>
      </x:c>
      <x:c r="C158" s="305" t="str">
        <x:v>P1-GAP003|Verification / notice process</x:v>
      </x:c>
      <x:c r="D158" s="305" t="str">
        <x:v>P1-GAP003</x:v>
      </x:c>
      <x:c r="E158" s="305" t="str">
        <x:v>Verification / notice process</x:v>
      </x:c>
      <x:c r="F158" s="305" t="str">
        <x:v>GATE|INVESTOR_SERVICE</x:v>
      </x:c>
      <x:c r="G158" s="305" t="str">
        <x:v>Investor service</x:v>
      </x:c>
      <x:c r="H158" s="305" t="str">
        <x:v>Event-driven</x:v>
      </x:c>
      <x:c r="I158" s="305" t="str">
        <x:v>Per triggering event</x:v>
      </x:c>
      <x:c r="J158" s="305" t="str">
        <x:v>Eligible special-window request; transferor unavailable if applicable</x:v>
      </x:c>
      <x:c r="K158" s="305" t="str">
        <x:v>During request processing. Calculate the entity-specific due date from the documented trigger or period end and the current official provision/exchange operating calendar; retain the calculation, review and acknowledgement.</x:v>
      </x:c>
      <x:c r="L158" s="305" t="str">
        <x:v>Create the task when the documented trigger is approved, received or occurs; apply the legal lead time before the external deadline.</x:v>
      </x:c>
      <x:c r="M158" s="305" t="str">
        <x:v>Final alert one business day before the internally calculated deadline; use an earlier alert where the legal period is one day or less.</x:v>
      </x:c>
      <x:c r="N158" s="305" t="str">
        <x:v>Investor Services Head / RTA Relationship Owner</x:v>
      </x:c>
      <x:c r="O158" s="305" t="str">
        <x:v>Issuer investor-service team or contracted RTA team</x:v>
      </x:c>
      <x:c r="P158" s="305" t="str">
        <x:v>Company Secretary / Compliance Officer or delegated independent reviewer</x:v>
      </x:c>
      <x:c r="Q158" s="305" t="str">
        <x:v>P1-GAP003 Verification / notice process; official source URL inherited from the P-2 atomic record.</x:v>
      </x:c>
      <x:c r="R158" s="305" t="str">
        <x:v>Event-driven</x:v>
      </x:c>
      <x:c r="S158" s="305" t="str">
        <x:v>Evidence must be complete through the legal performance/filing time and include later acknowledgement, correction or closure where applicable.</x:v>
      </x:c>
      <x:c r="T158" s="305" t="str">
        <x:v>Escalate predicted lateness before the legal cut-off; immediately record actual missed deadlines, failed conditions precedent or unclosed exceptions.</x:v>
      </x:c>
      <x:c r="U158" s="305" t="str">
        <x:v>Evidence the gate GATE|INVESTOR_SERVICE, security/capacity (Physical securities), trigger (Eligible special-window request; transferor unavailable if applicable) and threshold/exemption (Objection period is 30 days; website posting/public notice as prescribed.).</x:v>
      </x:c>
      <x:c r="V158" s="305" t="str">
        <x:f>IF(COUNTIF('P3 Audit Procedures'!$A$5:$A$176,B158)=1,"YES","NO")</x:f>
        <x:v>YES</x:v>
      </x:c>
      <x:c r="W158" s="305" t="str">
        <x:f>IF(COUNTIF($A$5:$A$176,A158)&gt;1,"DUPLICATE","")</x:f>
      </x:c>
      <x:c r="X158" s="305" t="str">
        <x:v>RULE MAPPED — ENTITY DATE NOT POPULATED</x:v>
      </x:c>
      <x:c r="Y158" s="305" t="str">
        <x:v>https://www.sebi.gov.in/legal/circulars/jan-2026/ease-of-doing-investment-special-window-for-transfer-and-dematerialisation-of-physical-securities_99411.html</x:v>
      </x:c>
    </x:row>
    <x:row r="159" ht="50" customHeight="1">
      <x:c r="A159" s="305" t="str">
        <x:v>P1-GAP003|Processing timeline|AP01|CAL01</x:v>
      </x:c>
      <x:c r="B159" s="305" t="str">
        <x:v>P1-GAP003|Processing timeline|AP01</x:v>
      </x:c>
      <x:c r="C159" s="305" t="str">
        <x:v>P1-GAP003|Processing timeline</x:v>
      </x:c>
      <x:c r="D159" s="305" t="str">
        <x:v>P1-GAP003</x:v>
      </x:c>
      <x:c r="E159" s="305" t="str">
        <x:v>Processing timeline</x:v>
      </x:c>
      <x:c r="F159" s="305" t="str">
        <x:v>GATE|INVESTOR_SERVICE</x:v>
      </x:c>
      <x:c r="G159" s="305" t="str">
        <x:v>Investor service</x:v>
      </x:c>
      <x:c r="H159" s="305" t="str">
        <x:v>Event-driven</x:v>
      </x:c>
      <x:c r="I159" s="305" t="str">
        <x:v>Per triggering event</x:v>
      </x:c>
      <x:c r="J159" s="305" t="str">
        <x:v>Complete request received</x:v>
      </x:c>
      <x:c r="K159" s="305" t="str">
        <x:v>Within 70 days. Calculate the entity-specific due date from the documented trigger or period end and the current official provision/exchange operating calendar; retain the calculation, review and acknowledgement.</x:v>
      </x:c>
      <x:c r="L159" s="305" t="str">
        <x:v>Create the task when the documented trigger is approved, received or occurs; apply the legal lead time before the external deadline.</x:v>
      </x:c>
      <x:c r="M159" s="305" t="str">
        <x:v>Alert at 50% of the legal SLA and again two business days before expiry; escalate any predicted breach.</x:v>
      </x:c>
      <x:c r="N159" s="305" t="str">
        <x:v>Investor Services Head / RTA Relationship Owner</x:v>
      </x:c>
      <x:c r="O159" s="305" t="str">
        <x:v>Issuer investor-service team or contracted RTA team</x:v>
      </x:c>
      <x:c r="P159" s="305" t="str">
        <x:v>Company Secretary / Compliance Officer or delegated independent reviewer</x:v>
      </x:c>
      <x:c r="Q159" s="305" t="str">
        <x:v>P1-GAP003 Processing timeline; official source URL inherited from the P-2 atomic record.</x:v>
      </x:c>
      <x:c r="R159" s="305" t="str">
        <x:v>Event-driven</x:v>
      </x:c>
      <x:c r="S159" s="305" t="str">
        <x:v>Evidence must be complete through the legal performance/filing time and include later acknowledgement, correction or closure where applicable.</x:v>
      </x:c>
      <x:c r="T159" s="305" t="str">
        <x:v>Escalate predicted lateness before the legal cut-off; immediately record actual missed deadlines, failed conditions precedent or unclosed exceptions.</x:v>
      </x:c>
      <x:c r="U159" s="305" t="str">
        <x:v>Evidence the gate GATE|INVESTOR_SERVICE, security/capacity (Physical securities), trigger (Complete request received) and threshold/exemption (70-day service standard, subject to circular conditions.).</x:v>
      </x:c>
      <x:c r="V159" s="305" t="str">
        <x:f>IF(COUNTIF('P3 Audit Procedures'!$A$5:$A$176,B159)=1,"YES","NO")</x:f>
        <x:v>YES</x:v>
      </x:c>
      <x:c r="W159" s="305" t="str">
        <x:f>IF(COUNTIF($A$5:$A$176,A159)&gt;1,"DUPLICATE","")</x:f>
      </x:c>
      <x:c r="X159" s="305" t="str">
        <x:v>RULE MAPPED — ENTITY DATE NOT POPULATED</x:v>
      </x:c>
      <x:c r="Y159" s="305" t="str">
        <x:v>https://www.sebi.gov.in/legal/circulars/jan-2026/ease-of-doing-investment-special-window-for-transfer-and-dematerialisation-of-physical-securities_99411.html</x:v>
      </x:c>
    </x:row>
    <x:row r="160" ht="50" customHeight="1">
      <x:c r="A160" s="305" t="str">
        <x:v>P1-GAP003|Publicity requirement|AP01|CAL01</x:v>
      </x:c>
      <x:c r="B160" s="305" t="str">
        <x:v>P1-GAP003|Publicity requirement|AP01</x:v>
      </x:c>
      <x:c r="C160" s="305" t="str">
        <x:v>P1-GAP003|Publicity requirement</x:v>
      </x:c>
      <x:c r="D160" s="305" t="str">
        <x:v>P1-GAP003</x:v>
      </x:c>
      <x:c r="E160" s="305" t="str">
        <x:v>Publicity requirement</x:v>
      </x:c>
      <x:c r="F160" s="305" t="str">
        <x:v>GATE|INVESTOR_SERVICE</x:v>
      </x:c>
      <x:c r="G160" s="305" t="str">
        <x:v>Investor service</x:v>
      </x:c>
      <x:c r="H160" s="305" t="str">
        <x:v>Time-limited programme</x:v>
      </x:c>
      <x:c r="I160" s="305" t="str">
        <x:v>Every two months</x:v>
      </x:c>
      <x:c r="J160" s="305" t="str">
        <x:v>Special window remains open</x:v>
      </x:c>
      <x:c r="K160" s="305" t="str">
        <x:v>Every two months through 2027-02-04. Calculate the entity-specific due date from the documented trigger or period end and the current official provision/exchange operating calendar; retain the calculation, review and acknowledgement.</x:v>
      </x:c>
      <x:c r="L160" s="305" t="str">
        <x:v>Create each milestone on programme activation and alert 10 days before the planned publication date.</x:v>
      </x:c>
      <x:c r="M160" s="305" t="str">
        <x:v>Final alert one business day before the internally calculated deadline; use an earlier alert where the legal period is one day or less.</x:v>
      </x:c>
      <x:c r="N160" s="305" t="str">
        <x:v>Investor Services Head / RTA Relationship Owner</x:v>
      </x:c>
      <x:c r="O160" s="305" t="str">
        <x:v>Issuer investor-service team or contracted RTA team</x:v>
      </x:c>
      <x:c r="P160" s="305" t="str">
        <x:v>Company Secretary / Compliance Officer or delegated independent reviewer</x:v>
      </x:c>
      <x:c r="Q160" s="305" t="str">
        <x:v>P1-GAP003 Publicity requirement; official source URL inherited from the P-2 atomic record.</x:v>
      </x:c>
      <x:c r="R160" s="305" t="str">
        <x:v>Recurring / monitored</x:v>
      </x:c>
      <x:c r="S160" s="305" t="str">
        <x:v>Evidence must be complete through the legal performance/filing time and include later acknowledgement, correction or closure where applicable.</x:v>
      </x:c>
      <x:c r="T160" s="305" t="str">
        <x:v>Escalate predicted lateness before the legal cut-off; immediately record actual missed deadlines, failed conditions precedent or unclosed exceptions.</x:v>
      </x:c>
      <x:c r="U160" s="305" t="str">
        <x:v>Evidence the gate GATE|INVESTOR_SERVICE, security/capacity (Physical securities), trigger (Special window remains open) and threshold/exemption (Publicity every two months during the one-year window.).</x:v>
      </x:c>
      <x:c r="V160" s="305" t="str">
        <x:f>IF(COUNTIF('P3 Audit Procedures'!$A$5:$A$176,B160)=1,"YES","NO")</x:f>
        <x:v>YES</x:v>
      </x:c>
      <x:c r="W160" s="305" t="str">
        <x:f>IF(COUNTIF($A$5:$A$176,A160)&gt;1,"DUPLICATE","")</x:f>
      </x:c>
      <x:c r="X160" s="305" t="str">
        <x:v>RULE MAPPED — ENTITY DATE NOT POPULATED</x:v>
      </x:c>
      <x:c r="Y160" s="305" t="str">
        <x:v>https://www.sebi.gov.in/legal/circulars/jan-2026/ease-of-doing-investment-special-window-for-transfer-and-dematerialisation-of-physical-securities_99411.html</x:v>
      </x:c>
    </x:row>
    <x:row r="161" ht="50" customHeight="1">
      <x:c r="A161" s="305" t="str">
        <x:v>P1-GAP004|Paras 2-4|AP01|CAL01</x:v>
      </x:c>
      <x:c r="B161" s="305" t="str">
        <x:v>P1-GAP004|Paras 2-4|AP01</x:v>
      </x:c>
      <x:c r="C161" s="305" t="str">
        <x:v>P1-GAP004|Paras 2-4</x:v>
      </x:c>
      <x:c r="D161" s="305" t="str">
        <x:v>P1-GAP004</x:v>
      </x:c>
      <x:c r="E161" s="305" t="str">
        <x:v>Paras 2-4</x:v>
      </x:c>
      <x:c r="F161" s="305" t="str">
        <x:v>GATE|INVESTOR_SERVICE</x:v>
      </x:c>
      <x:c r="G161" s="305" t="str">
        <x:v>Investor service</x:v>
      </x:c>
      <x:c r="H161" s="305" t="str">
        <x:v>Event-driven</x:v>
      </x:c>
      <x:c r="I161" s="305" t="str">
        <x:v>Per triggering event</x:v>
      </x:c>
      <x:c r="J161" s="305" t="str">
        <x:v>Complete service request / objections cured</x:v>
      </x:c>
      <x:c r="K161" s="305" t="str">
        <x:v>Event-based. Calculate the entity-specific due date from the documented trigger or period end and the current official provision/exchange operating calendar; retain the calculation, review and acknowledgement.</x:v>
      </x:c>
      <x:c r="L161" s="305" t="str">
        <x:v>Create the task when the documented trigger is approved, received or occurs; apply the legal lead time before the external deadline.</x:v>
      </x:c>
      <x:c r="M161" s="305" t="str">
        <x:v>Final alert one business day before the internally calculated deadline; use an earlier alert where the legal period is one day or less.</x:v>
      </x:c>
      <x:c r="N161" s="305" t="str">
        <x:v>Investor Services Head / RTA Relationship Owner</x:v>
      </x:c>
      <x:c r="O161" s="305" t="str">
        <x:v>Issuer investor-service team or contracted RTA team</x:v>
      </x:c>
      <x:c r="P161" s="305" t="str">
        <x:v>Company Secretary / Compliance Officer plus approving Board or committee</x:v>
      </x:c>
      <x:c r="Q161" s="305" t="str">
        <x:v>P1-GAP004 Paras 2-4; official source URL inherited from the P-2 atomic record.</x:v>
      </x:c>
      <x:c r="R161" s="305" t="str">
        <x:v>Event-driven</x:v>
      </x:c>
      <x:c r="S161" s="305" t="str">
        <x:v>Evidence must be complete through the legal performance/filing time and include later acknowledgement, correction or closure where applicable.</x:v>
      </x:c>
      <x:c r="T161" s="305" t="str">
        <x:v>Escalate predicted lateness before the legal cut-off; immediately record actual missed deadlines, failed conditions precedent or unclosed exceptions.</x:v>
      </x:c>
      <x:c r="U161" s="305" t="str">
        <x:v>Evidence the gate GATE|INVESTOR_SERVICE, security/capacity (Covered listed securities), trigger (Complete service request / objections cured) and threshold/exemption (Apply transitional treatment to earlier letters of confirmation.).</x:v>
      </x:c>
      <x:c r="V161" s="305" t="str">
        <x:f>IF(COUNTIF('P3 Audit Procedures'!$A$5:$A$176,B161)=1,"YES","NO")</x:f>
        <x:v>YES</x:v>
      </x:c>
      <x:c r="W161" s="305" t="str">
        <x:f>IF(COUNTIF($A$5:$A$176,A161)&gt;1,"DUPLICATE","")</x:f>
      </x:c>
      <x:c r="X161" s="305" t="str">
        <x:v>RULE MAPPED — ENTITY DATE NOT POPULATED</x:v>
      </x:c>
      <x:c r="Y161" s="305" t="str">
        <x:v>https://www.sebi.gov.in/legal/circulars/jan-2026/ease-of-doing-investment-and-ease-of-doing-business-doing-away-with-requirement-of-issuance-of-letter-of-confirmation-loc-and-to-effect-direct-credit-of-securities-in-dematerialisation-account-o-_99421.html</x:v>
      </x:c>
    </x:row>
    <x:row r="162" ht="50" customHeight="1">
      <x:c r="A162" s="305" t="str">
        <x:v>P1-GAP004|Direct-credit timeline|AP01|CAL01</x:v>
      </x:c>
      <x:c r="B162" s="305" t="str">
        <x:v>P1-GAP004|Direct-credit timeline|AP01</x:v>
      </x:c>
      <x:c r="C162" s="305" t="str">
        <x:v>P1-GAP004|Direct-credit timeline</x:v>
      </x:c>
      <x:c r="D162" s="305" t="str">
        <x:v>P1-GAP004</x:v>
      </x:c>
      <x:c r="E162" s="305" t="str">
        <x:v>Direct-credit timeline</x:v>
      </x:c>
      <x:c r="F162" s="305" t="str">
        <x:v>GATE|INVESTOR_SERVICE</x:v>
      </x:c>
      <x:c r="G162" s="305" t="str">
        <x:v>Investor service</x:v>
      </x:c>
      <x:c r="H162" s="305" t="str">
        <x:v>Event-driven</x:v>
      </x:c>
      <x:c r="I162" s="305" t="str">
        <x:v>Per triggering event</x:v>
      </x:c>
      <x:c r="J162" s="305" t="str">
        <x:v>Complete request and objections removed</x:v>
      </x:c>
      <x:c r="K162" s="305" t="str">
        <x:v>Within 30 days after objections are removed. Calculate the entity-specific due date from the documented trigger or period end and the current official provision/exchange operating calendar; retain the calculation, review and acknowledgement.</x:v>
      </x:c>
      <x:c r="L162" s="305" t="str">
        <x:v>Create the task when the documented trigger is approved, received or occurs; apply the legal lead time before the external deadline.</x:v>
      </x:c>
      <x:c r="M162" s="305" t="str">
        <x:v>Alert at 50% of the legal SLA and again two business days before expiry; escalate any predicted breach.</x:v>
      </x:c>
      <x:c r="N162" s="305" t="str">
        <x:v>Investor Services Head / RTA Relationship Owner</x:v>
      </x:c>
      <x:c r="O162" s="305" t="str">
        <x:v>Issuer investor-service team or contracted RTA team</x:v>
      </x:c>
      <x:c r="P162" s="305" t="str">
        <x:v>Company Secretary / Compliance Officer plus approving Board or committee</x:v>
      </x:c>
      <x:c r="Q162" s="305" t="str">
        <x:v>P1-GAP004 Direct-credit timeline; official source URL inherited from the P-2 atomic record.</x:v>
      </x:c>
      <x:c r="R162" s="305" t="str">
        <x:v>Event-driven</x:v>
      </x:c>
      <x:c r="S162" s="305" t="str">
        <x:v>Evidence must be complete through the legal performance/filing time and include later acknowledgement, correction or closure where applicable.</x:v>
      </x:c>
      <x:c r="T162" s="305" t="str">
        <x:v>Escalate predicted lateness before the legal cut-off; immediately record actual missed deadlines, failed conditions precedent or unclosed exceptions.</x:v>
      </x:c>
      <x:c r="U162" s="305" t="str">
        <x:v>Evidence the gate GATE|INVESTOR_SERVICE, security/capacity (Covered listed securities), trigger (Complete request and objections removed) and threshold/exemption (30-day direct-credit period.).</x:v>
      </x:c>
      <x:c r="V162" s="305" t="str">
        <x:f>IF(COUNTIF('P3 Audit Procedures'!$A$5:$A$176,B162)=1,"YES","NO")</x:f>
        <x:v>YES</x:v>
      </x:c>
      <x:c r="W162" s="305" t="str">
        <x:f>IF(COUNTIF($A$5:$A$176,A162)&gt;1,"DUPLICATE","")</x:f>
      </x:c>
      <x:c r="X162" s="305" t="str">
        <x:v>RULE MAPPED — ENTITY DATE NOT POPULATED</x:v>
      </x:c>
      <x:c r="Y162" s="305" t="str">
        <x:v>https://www.sebi.gov.in/legal/circulars/jan-2026/ease-of-doing-investment-and-ease-of-doing-business-doing-away-with-requirement-of-issuance-of-letter-of-confirmation-loc-and-to-effect-direct-credit-of-securities-in-dematerialisation-account-o-_99421.html</x:v>
      </x:c>
    </x:row>
    <x:row r="163" ht="50" customHeight="1">
      <x:c r="A163" s="305" t="str">
        <x:v>P1-GAP004|Investor notification|AP01|CAL01</x:v>
      </x:c>
      <x:c r="B163" s="305" t="str">
        <x:v>P1-GAP004|Investor notification|AP01</x:v>
      </x:c>
      <x:c r="C163" s="305" t="str">
        <x:v>P1-GAP004|Investor notification</x:v>
      </x:c>
      <x:c r="D163" s="305" t="str">
        <x:v>P1-GAP004</x:v>
      </x:c>
      <x:c r="E163" s="305" t="str">
        <x:v>Investor notification</x:v>
      </x:c>
      <x:c r="F163" s="305" t="str">
        <x:v>GATE|INVESTOR_SERVICE</x:v>
      </x:c>
      <x:c r="G163" s="305" t="str">
        <x:v>Investor service</x:v>
      </x:c>
      <x:c r="H163" s="305" t="str">
        <x:v>Event-driven</x:v>
      </x:c>
      <x:c r="I163" s="305" t="str">
        <x:v>Per triggering event</x:v>
      </x:c>
      <x:c r="J163" s="305" t="str">
        <x:v>Direct credit completed</x:v>
      </x:c>
      <x:c r="K163" s="305" t="str">
        <x:v>On successful credit. Calculate the entity-specific due date from the documented trigger or period end and the current official provision/exchange operating calendar; retain the calculation, review and acknowledgement.</x:v>
      </x:c>
      <x:c r="L163" s="305" t="str">
        <x:v>Create the task when the documented trigger is approved, received or occurs; apply the legal lead time before the external deadline.</x:v>
      </x:c>
      <x:c r="M163" s="305" t="str">
        <x:v>Final alert one business day before the internally calculated deadline; use an earlier alert where the legal period is one day or less.</x:v>
      </x:c>
      <x:c r="N163" s="305" t="str">
        <x:v>Investor Services Head / RTA Relationship Owner</x:v>
      </x:c>
      <x:c r="O163" s="305" t="str">
        <x:v>Issuer investor-service team or contracted RTA team</x:v>
      </x:c>
      <x:c r="P163" s="305" t="str">
        <x:v>Company Secretary / Compliance Officer plus approving Board or committee</x:v>
      </x:c>
      <x:c r="Q163" s="305" t="str">
        <x:v>P1-GAP004 Investor notification; official source URL inherited from the P-2 atomic record.</x:v>
      </x:c>
      <x:c r="R163" s="305" t="str">
        <x:v>Event-driven</x:v>
      </x:c>
      <x:c r="S163" s="305" t="str">
        <x:v>Evidence must be complete through the legal performance/filing time and include later acknowledgement, correction or closure where applicable.</x:v>
      </x:c>
      <x:c r="T163" s="305" t="str">
        <x:v>Escalate predicted lateness before the legal cut-off; immediately record actual missed deadlines, failed conditions precedent or unclosed exceptions.</x:v>
      </x:c>
      <x:c r="U163" s="305" t="str">
        <x:v>Evidence the gate GATE|INVESTOR_SERVICE, security/capacity (Covered listed securities), trigger (Direct credit completed) and threshold/exemption (Use prescribed communication details.).</x:v>
      </x:c>
      <x:c r="V163" s="305" t="str">
        <x:f>IF(COUNTIF('P3 Audit Procedures'!$A$5:$A$176,B163)=1,"YES","NO")</x:f>
        <x:v>YES</x:v>
      </x:c>
      <x:c r="W163" s="305" t="str">
        <x:f>IF(COUNTIF($A$5:$A$176,A163)&gt;1,"DUPLICATE","")</x:f>
      </x:c>
      <x:c r="X163" s="305" t="str">
        <x:v>RULE MAPPED — ENTITY DATE NOT POPULATED</x:v>
      </x:c>
      <x:c r="Y163" s="305" t="str">
        <x:v>https://www.sebi.gov.in/legal/circulars/jan-2026/ease-of-doing-investment-and-ease-of-doing-business-doing-away-with-requirement-of-issuance-of-letter-of-confirmation-loc-and-to-effect-direct-credit-of-securities-in-dematerialisation-account-o-_99421.html</x:v>
      </x:c>
    </x:row>
    <x:row r="164" ht="50" customHeight="1">
      <x:c r="A164" s="305" t="str">
        <x:v>P1-GAP004|Form ISR-4 website|AP01|CAL01</x:v>
      </x:c>
      <x:c r="B164" s="305" t="str">
        <x:v>P1-GAP004|Form ISR-4 website|AP01</x:v>
      </x:c>
      <x:c r="C164" s="305" t="str">
        <x:v>P1-GAP004|Form ISR-4 website</x:v>
      </x:c>
      <x:c r="D164" s="305" t="str">
        <x:v>P1-GAP004</x:v>
      </x:c>
      <x:c r="E164" s="305" t="str">
        <x:v>Form ISR-4 website</x:v>
      </x:c>
      <x:c r="F164" s="305" t="str">
        <x:v>GATE|INVESTOR_SERVICE</x:v>
      </x:c>
      <x:c r="G164" s="305" t="str">
        <x:v>Website disclosure</x:v>
      </x:c>
      <x:c r="H164" s="305" t="str">
        <x:v>Continuous monitoring</x:v>
      </x:c>
      <x:c r="I164" s="305" t="str">
        <x:v>Continuous</x:v>
      </x:c>
      <x:c r="J164" s="305" t="str">
        <x:v>Framework applies</x:v>
      </x:c>
      <x:c r="K164" s="305" t="str">
        <x:v>Continuous from effective date. Calculate the entity-specific due date from the documented trigger or period end and the current official provision/exchange operating calendar; retain the calculation, review and acknowledgement.</x:v>
      </x:c>
      <x:c r="L164" s="305" t="str">
        <x:v>Continuous control with scheduled owner review; open an exception immediately on breach, override or data-feed failure.</x:v>
      </x:c>
      <x:c r="M164" s="305" t="str">
        <x:v>Immediate exception alert when the control condition is not met.</x:v>
      </x:c>
      <x:c r="N164" s="305" t="str">
        <x:v>Company Secretary / Disclosure and Website Owner</x:v>
      </x:c>
      <x:c r="O164" s="305" t="str">
        <x:v>Disclosure owner and authorised website publisher</x:v>
      </x:c>
      <x:c r="P164" s="305" t="str">
        <x:v>Company Secretary / Compliance Officer plus approving Board or committee</x:v>
      </x:c>
      <x:c r="Q164" s="305" t="str">
        <x:v>P1-GAP004 Form ISR-4 website; official source URL inherited from the P-2 atomic record.</x:v>
      </x:c>
      <x:c r="R164" s="305" t="str">
        <x:v>Recurring / monitored</x:v>
      </x:c>
      <x:c r="S164" s="305" t="str">
        <x:v>Evidence must be complete through the legal performance/filing time and include later acknowledgement, correction or closure where applicable.</x:v>
      </x:c>
      <x:c r="T164" s="305" t="str">
        <x:v>Escalate predicted lateness before the legal cut-off; immediately record actual missed deadlines, failed conditions precedent or unclosed exceptions.</x:v>
      </x:c>
      <x:c r="U164" s="305" t="str">
        <x:v>Evidence the gate GATE|INVESTOR_SERVICE, security/capacity (Covered listed securities), trigger (Framework applies) and threshold/exemption (Use current form/version.).</x:v>
      </x:c>
      <x:c r="V164" s="305" t="str">
        <x:f>IF(COUNTIF('P3 Audit Procedures'!$A$5:$A$176,B164)=1,"YES","NO")</x:f>
        <x:v>YES</x:v>
      </x:c>
      <x:c r="W164" s="305" t="str">
        <x:f>IF(COUNTIF($A$5:$A$176,A164)&gt;1,"DUPLICATE","")</x:f>
      </x:c>
      <x:c r="X164" s="305" t="str">
        <x:v>RULE MAPPED — ENTITY DATE NOT POPULATED</x:v>
      </x:c>
      <x:c r="Y164" s="305" t="str">
        <x:v>https://www.sebi.gov.in/legal/circulars/jan-2026/ease-of-doing-investment-and-ease-of-doing-business-doing-away-with-requirement-of-issuance-of-letter-of-confirmation-loc-and-to-effect-direct-credit-of-securities-in-dematerialisation-account-o-_99421.html</x:v>
      </x:c>
    </x:row>
    <x:row r="165" ht="50" customHeight="1">
      <x:c r="A165" s="305" t="str">
        <x:v>P1-GAP005|Paras 6.1.1-6.1.4|AP01|CAL01</x:v>
      </x:c>
      <x:c r="B165" s="305" t="str">
        <x:v>P1-GAP005|Paras 6.1.1-6.1.4|AP01</x:v>
      </x:c>
      <x:c r="C165" s="305" t="str">
        <x:v>P1-GAP005|Paras 6.1.1-6.1.4</x:v>
      </x:c>
      <x:c r="D165" s="305" t="str">
        <x:v>P1-GAP005</x:v>
      </x:c>
      <x:c r="E165" s="305" t="str">
        <x:v>Paras 6.1.1-6.1.4</x:v>
      </x:c>
      <x:c r="F165" s="305" t="str">
        <x:v>GATE|INVESTOR_SERVICE</x:v>
      </x:c>
      <x:c r="G165" s="305" t="str">
        <x:v>Investor service</x:v>
      </x:c>
      <x:c r="H165" s="305" t="str">
        <x:v>Event-driven</x:v>
      </x:c>
      <x:c r="I165" s="305" t="str">
        <x:v>Per triggering event</x:v>
      </x:c>
      <x:c r="J165" s="305" t="str">
        <x:v>Death-based transmission claim received</x:v>
      </x:c>
      <x:c r="K165" s="305" t="str">
        <x:v>Promptly during intake. Calculate the entity-specific due date from the documented trigger or period end and the current official provision/exchange operating calendar; retain the calculation, review and acknowledgement.</x:v>
      </x:c>
      <x:c r="L165" s="305" t="str">
        <x:v>Create the task when the documented trigger is approved, received or occurs; apply the legal lead time before the external deadline.</x:v>
      </x:c>
      <x:c r="M165" s="305" t="str">
        <x:v>Immediate escalation at trigger; no generic grace period.</x:v>
      </x:c>
      <x:c r="N165" s="305" t="str">
        <x:v>Investor Services Head / RTA Relationship Owner</x:v>
      </x:c>
      <x:c r="O165" s="305" t="str">
        <x:v>Issuer investor-service team or contracted RTA team</x:v>
      </x:c>
      <x:c r="P165" s="305" t="str">
        <x:v>Company Secretary / Compliance Officer plus approving Board or committee</x:v>
      </x:c>
      <x:c r="Q165" s="305" t="str">
        <x:v>P1-GAP005 Paras 6.1.1-6.1.4; official source URL inherited from the P-2 atomic record.</x:v>
      </x:c>
      <x:c r="R165" s="305" t="str">
        <x:v>Event-driven</x:v>
      </x:c>
      <x:c r="S165" s="305" t="str">
        <x:v>Evidence must be complete through the legal performance/filing time and include later acknowledgement, correction or closure where applicable.</x:v>
      </x:c>
      <x:c r="T165" s="305" t="str">
        <x:v>Escalate predicted lateness before the legal cut-off; immediately record actual missed deadlines, failed conditions precedent or unclosed exceptions.</x:v>
      </x:c>
      <x:c r="U165" s="305" t="str">
        <x:v>Evidence the gate GATE|INVESTOR_SERVICE, security/capacity (Listed securities), trigger (Death-based transmission claim received) and threshold/exemption (Apply claim mode and claimant configuration.).</x:v>
      </x:c>
      <x:c r="V165" s="305" t="str">
        <x:f>IF(COUNTIF('P3 Audit Procedures'!$A$5:$A$176,B165)=1,"YES","NO")</x:f>
        <x:v>YES</x:v>
      </x:c>
      <x:c r="W165" s="305" t="str">
        <x:f>IF(COUNTIF($A$5:$A$176,A165)&gt;1,"DUPLICATE","")</x:f>
      </x:c>
      <x:c r="X165" s="305" t="str">
        <x:v>RULE MAPPED — ENTITY DATE NOT POPULATED</x:v>
      </x:c>
      <x:c r="Y165" s="305" t="str">
        <x:v>https://www.sebi.gov.in/legal/circulars/jul-2026/ease-of-doing-investment-and-ease-of-doing-business-simplification-and-standardisation-of-the-framework-for-transmission-of-securities_103030.html</x:v>
      </x:c>
    </x:row>
    <x:row r="166" ht="50" customHeight="1">
      <x:c r="A166" s="305" t="str">
        <x:v>P1-GAP005|Quick transmission procedure thresholds|AP01|CAL01</x:v>
      </x:c>
      <x:c r="B166" s="305" t="str">
        <x:v>P1-GAP005|Quick transmission procedure thresholds|AP01</x:v>
      </x:c>
      <x:c r="C166" s="305" t="str">
        <x:v>P1-GAP005|Quick transmission procedure thresholds</x:v>
      </x:c>
      <x:c r="D166" s="305" t="str">
        <x:v>P1-GAP005</x:v>
      </x:c>
      <x:c r="E166" s="305" t="str">
        <x:v>Quick transmission procedure thresholds</x:v>
      </x:c>
      <x:c r="F166" s="305" t="str">
        <x:v>GATE|INVESTOR_SERVICE</x:v>
      </x:c>
      <x:c r="G166" s="305" t="str">
        <x:v>Investor service</x:v>
      </x:c>
      <x:c r="H166" s="305" t="str">
        <x:v>Event-driven</x:v>
      </x:c>
      <x:c r="I166" s="305" t="str">
        <x:v>Per triggering event</x:v>
      </x:c>
      <x:c r="J166" s="305" t="str">
        <x:v>Eligible death-based transmission claim</x:v>
      </x:c>
      <x:c r="K166" s="305" t="str">
        <x:v>At claim assessment. Calculate the entity-specific due date from the documented trigger or period end and the current official provision/exchange operating calendar; retain the calculation, review and acknowledgement.</x:v>
      </x:c>
      <x:c r="L166" s="305" t="str">
        <x:v>Create the task when the documented trigger is approved, received or occurs; apply the legal lead time before the external deadline.</x:v>
      </x:c>
      <x:c r="M166" s="305" t="str">
        <x:v>Final alert one business day before the internally calculated deadline; use an earlier alert where the legal period is one day or less.</x:v>
      </x:c>
      <x:c r="N166" s="305" t="str">
        <x:v>Investor Services Head / RTA Relationship Owner</x:v>
      </x:c>
      <x:c r="O166" s="305" t="str">
        <x:v>Issuer investor-service team or contracted RTA team</x:v>
      </x:c>
      <x:c r="P166" s="305" t="str">
        <x:v>Company Secretary / Compliance Officer or delegated independent reviewer</x:v>
      </x:c>
      <x:c r="Q166" s="305" t="str">
        <x:v>P1-GAP005 Quick transmission procedure thresholds; official source URL inherited from the P-2 atomic record.</x:v>
      </x:c>
      <x:c r="R166" s="305" t="str">
        <x:v>Event-driven</x:v>
      </x:c>
      <x:c r="S166" s="305" t="str">
        <x:v>Evidence must be complete through the legal performance/filing time and include later acknowledgement, correction or closure where applicable.</x:v>
      </x:c>
      <x:c r="T166" s="305" t="str">
        <x:v>Escalate predicted lateness before the legal cut-off; immediately record actual missed deadlines, failed conditions precedent or unclosed exceptions.</x:v>
      </x:c>
      <x:c r="U166" s="305" t="str">
        <x:v>Evidence the gate GATE|INVESTOR_SERVICE, security/capacity (Physical/demat securities), trigger (Eligible death-based transmission claim) and threshold/exemption (₹10,000 for physical securities; ₹30,000 for demat securities.).</x:v>
      </x:c>
      <x:c r="V166" s="305" t="str">
        <x:f>IF(COUNTIF('P3 Audit Procedures'!$A$5:$A$176,B166)=1,"YES","NO")</x:f>
        <x:v>YES</x:v>
      </x:c>
      <x:c r="W166" s="305" t="str">
        <x:f>IF(COUNTIF($A$5:$A$176,A166)&gt;1,"DUPLICATE","")</x:f>
      </x:c>
      <x:c r="X166" s="305" t="str">
        <x:v>RULE MAPPED — ENTITY DATE NOT POPULATED</x:v>
      </x:c>
      <x:c r="Y166" s="305" t="str">
        <x:v>https://www.sebi.gov.in/legal/circulars/jul-2026/ease-of-doing-investment-and-ease-of-doing-business-simplification-and-standardisation-of-the-framework-for-transmission-of-securities_103030.html</x:v>
      </x:c>
    </x:row>
    <x:row r="167" ht="50" customHeight="1">
      <x:c r="A167" s="305" t="str">
        <x:v>P1-GAP005|Simplified-documentation thresholds|AP01|CAL01</x:v>
      </x:c>
      <x:c r="B167" s="305" t="str">
        <x:v>P1-GAP005|Simplified-documentation thresholds|AP01</x:v>
      </x:c>
      <x:c r="C167" s="305" t="str">
        <x:v>P1-GAP005|Simplified-documentation thresholds</x:v>
      </x:c>
      <x:c r="D167" s="305" t="str">
        <x:v>P1-GAP005</x:v>
      </x:c>
      <x:c r="E167" s="305" t="str">
        <x:v>Simplified-documentation thresholds</x:v>
      </x:c>
      <x:c r="F167" s="305" t="str">
        <x:v>GATE|INVESTOR_SERVICE</x:v>
      </x:c>
      <x:c r="G167" s="305" t="str">
        <x:v>Investor service</x:v>
      </x:c>
      <x:c r="H167" s="305" t="str">
        <x:v>Event-driven</x:v>
      </x:c>
      <x:c r="I167" s="305" t="str">
        <x:v>Per triggering event</x:v>
      </x:c>
      <x:c r="J167" s="305" t="str">
        <x:v>Eligible death-based transmission claim</x:v>
      </x:c>
      <x:c r="K167" s="305" t="str">
        <x:v>At claim assessment. Calculate the entity-specific due date from the documented trigger or period end and the current official provision/exchange operating calendar; retain the calculation, review and acknowledgement.</x:v>
      </x:c>
      <x:c r="L167" s="305" t="str">
        <x:v>Create the task when the documented trigger is approved, received or occurs; apply the legal lead time before the external deadline.</x:v>
      </x:c>
      <x:c r="M167" s="305" t="str">
        <x:v>Final alert one business day before the internally calculated deadline; use an earlier alert where the legal period is one day or less.</x:v>
      </x:c>
      <x:c r="N167" s="305" t="str">
        <x:v>Investor Services Head / RTA Relationship Owner</x:v>
      </x:c>
      <x:c r="O167" s="305" t="str">
        <x:v>Issuer investor-service team or contracted RTA team</x:v>
      </x:c>
      <x:c r="P167" s="305" t="str">
        <x:v>Company Secretary / Compliance Officer plus approving Board or committee</x:v>
      </x:c>
      <x:c r="Q167" s="305" t="str">
        <x:v>P1-GAP005 Simplified-documentation thresholds; official source URL inherited from the P-2 atomic record.</x:v>
      </x:c>
      <x:c r="R167" s="305" t="str">
        <x:v>Event-driven</x:v>
      </x:c>
      <x:c r="S167" s="305" t="str">
        <x:v>Evidence must be complete through the legal performance/filing time and include later acknowledgement, correction or closure where applicable.</x:v>
      </x:c>
      <x:c r="T167" s="305" t="str">
        <x:v>Escalate predicted lateness before the legal cut-off; immediately record actual missed deadlines, failed conditions precedent or unclosed exceptions.</x:v>
      </x:c>
      <x:c r="U167" s="305" t="str">
        <x:v>Evidence the gate GATE|INVESTOR_SERVICE, security/capacity (Physical/demat securities), trigger (Eligible death-based transmission claim) and threshold/exemption (₹10 lakh for physical securities; ₹30 lakh for demat securities.).</x:v>
      </x:c>
      <x:c r="V167" s="305" t="str">
        <x:f>IF(COUNTIF('P3 Audit Procedures'!$A$5:$A$176,B167)=1,"YES","NO")</x:f>
        <x:v>YES</x:v>
      </x:c>
      <x:c r="W167" s="305" t="str">
        <x:f>IF(COUNTIF($A$5:$A$176,A167)&gt;1,"DUPLICATE","")</x:f>
      </x:c>
      <x:c r="X167" s="305" t="str">
        <x:v>RULE MAPPED — ENTITY DATE NOT POPULATED</x:v>
      </x:c>
      <x:c r="Y167" s="305" t="str">
        <x:v>https://www.sebi.gov.in/legal/circulars/jul-2026/ease-of-doing-investment-and-ease-of-doing-business-simplification-and-standardisation-of-the-framework-for-transmission-of-securities_103030.html</x:v>
      </x:c>
    </x:row>
    <x:row r="168" ht="50" customHeight="1">
      <x:c r="A168" s="305" t="str">
        <x:v>P1-GAP005|Processing timeline|AP01|CAL01</x:v>
      </x:c>
      <x:c r="B168" s="305" t="str">
        <x:v>P1-GAP005|Processing timeline|AP01</x:v>
      </x:c>
      <x:c r="C168" s="305" t="str">
        <x:v>P1-GAP005|Processing timeline</x:v>
      </x:c>
      <x:c r="D168" s="305" t="str">
        <x:v>P1-GAP005</x:v>
      </x:c>
      <x:c r="E168" s="305" t="str">
        <x:v>Processing timeline</x:v>
      </x:c>
      <x:c r="F168" s="305" t="str">
        <x:v>GATE|INVESTOR_SERVICE</x:v>
      </x:c>
      <x:c r="G168" s="305" t="str">
        <x:v>Investor service</x:v>
      </x:c>
      <x:c r="H168" s="305" t="str">
        <x:v>Event-driven</x:v>
      </x:c>
      <x:c r="I168" s="305" t="str">
        <x:v>Per triggering event</x:v>
      </x:c>
      <x:c r="J168" s="305" t="str">
        <x:v>Complete transmission documents received</x:v>
      </x:c>
      <x:c r="K168" s="305" t="str">
        <x:v>Within 21 calendar days. Calculate the entity-specific due date from the documented trigger or period end and the current official provision/exchange operating calendar; retain the calculation, review and acknowledgement.</x:v>
      </x:c>
      <x:c r="L168" s="305" t="str">
        <x:v>Create the task when the documented trigger is approved, received or occurs; apply the legal lead time before the external deadline.</x:v>
      </x:c>
      <x:c r="M168" s="305" t="str">
        <x:v>Alert at 50% of the legal SLA and again two business days before expiry; escalate any predicted breach.</x:v>
      </x:c>
      <x:c r="N168" s="305" t="str">
        <x:v>Investor Services Head / RTA Relationship Owner</x:v>
      </x:c>
      <x:c r="O168" s="305" t="str">
        <x:v>Issuer investor-service team or contracted RTA team</x:v>
      </x:c>
      <x:c r="P168" s="305" t="str">
        <x:v>Company Secretary / Compliance Officer or delegated independent reviewer</x:v>
      </x:c>
      <x:c r="Q168" s="305" t="str">
        <x:v>P1-GAP005 Processing timeline; official source URL inherited from the P-2 atomic record.</x:v>
      </x:c>
      <x:c r="R168" s="305" t="str">
        <x:v>Event-driven</x:v>
      </x:c>
      <x:c r="S168" s="305" t="str">
        <x:v>Evidence must be complete through the legal performance/filing time and include later acknowledgement, correction or closure where applicable.</x:v>
      </x:c>
      <x:c r="T168" s="305" t="str">
        <x:v>Escalate predicted lateness before the legal cut-off; immediately record actual missed deadlines, failed conditions precedent or unclosed exceptions.</x:v>
      </x:c>
      <x:c r="U168" s="305" t="str">
        <x:v>Evidence the gate GATE|INVESTOR_SERVICE, security/capacity (Listed securities), trigger (Complete transmission documents received) and threshold/exemption (21 calendar days.).</x:v>
      </x:c>
      <x:c r="V168" s="305" t="str">
        <x:f>IF(COUNTIF('P3 Audit Procedures'!$A$5:$A$176,B168)=1,"YES","NO")</x:f>
        <x:v>YES</x:v>
      </x:c>
      <x:c r="W168" s="305" t="str">
        <x:f>IF(COUNTIF($A$5:$A$176,A168)&gt;1,"DUPLICATE","")</x:f>
      </x:c>
      <x:c r="X168" s="305" t="str">
        <x:v>RULE MAPPED — ENTITY DATE NOT POPULATED</x:v>
      </x:c>
      <x:c r="Y168" s="305" t="str">
        <x:v>https://www.sebi.gov.in/legal/circulars/jul-2026/ease-of-doing-investment-and-ease-of-doing-business-simplification-and-standardisation-of-the-framework-for-transmission-of-securities_103030.html</x:v>
      </x:c>
    </x:row>
    <x:row r="169" ht="50" customHeight="1">
      <x:c r="A169" s="305" t="str">
        <x:v>P1-GAP005|Delay / rejection reasons|AP01|CAL01</x:v>
      </x:c>
      <x:c r="B169" s="305" t="str">
        <x:v>P1-GAP005|Delay / rejection reasons|AP01</x:v>
      </x:c>
      <x:c r="C169" s="305" t="str">
        <x:v>P1-GAP005|Delay / rejection reasons</x:v>
      </x:c>
      <x:c r="D169" s="305" t="str">
        <x:v>P1-GAP005</x:v>
      </x:c>
      <x:c r="E169" s="305" t="str">
        <x:v>Delay / rejection reasons</x:v>
      </x:c>
      <x:c r="F169" s="305" t="str">
        <x:v>GATE|INVESTOR_SERVICE</x:v>
      </x:c>
      <x:c r="G169" s="305" t="str">
        <x:v>Investor service</x:v>
      </x:c>
      <x:c r="H169" s="305" t="str">
        <x:v>Event-driven</x:v>
      </x:c>
      <x:c r="I169" s="305" t="str">
        <x:v>Per triggering event</x:v>
      </x:c>
      <x:c r="J169" s="305" t="str">
        <x:v>Claim delayed or rejected</x:v>
      </x:c>
      <x:c r="K169" s="305" t="str">
        <x:v>When delay/rejection occurs. Calculate the entity-specific due date from the documented trigger or period end and the current official provision/exchange operating calendar; retain the calculation, review and acknowledgement.</x:v>
      </x:c>
      <x:c r="L169" s="305" t="str">
        <x:v>Create the task when the documented trigger is approved, received or occurs; apply the legal lead time before the external deadline.</x:v>
      </x:c>
      <x:c r="M169" s="305" t="str">
        <x:v>Final alert one business day before the internally calculated deadline; use an earlier alert where the legal period is one day or less.</x:v>
      </x:c>
      <x:c r="N169" s="305" t="str">
        <x:v>Investor Services Head / RTA Relationship Owner</x:v>
      </x:c>
      <x:c r="O169" s="305" t="str">
        <x:v>Issuer investor-service team or contracted RTA team</x:v>
      </x:c>
      <x:c r="P169" s="305" t="str">
        <x:v>Company Secretary / Compliance Officer plus approving Board or committee</x:v>
      </x:c>
      <x:c r="Q169" s="305" t="str">
        <x:v>P1-GAP005 Delay / rejection reasons; official source URL inherited from the P-2 atomic record.</x:v>
      </x:c>
      <x:c r="R169" s="305" t="str">
        <x:v>Event-driven</x:v>
      </x:c>
      <x:c r="S169" s="305" t="str">
        <x:v>Evidence must be complete through the legal performance/filing time and include later acknowledgement, correction or closure where applicable.</x:v>
      </x:c>
      <x:c r="T169" s="305" t="str">
        <x:v>Escalate predicted lateness before the legal cut-off; immediately record actual missed deadlines, failed conditions precedent or unclosed exceptions.</x:v>
      </x:c>
      <x:c r="U169" s="305" t="str">
        <x:v>Evidence the gate GATE|INVESTOR_SERVICE, security/capacity (Listed securities), trigger (Claim delayed or rejected) and threshold/exemption (Reason must be specific and documented.).</x:v>
      </x:c>
      <x:c r="V169" s="305" t="str">
        <x:f>IF(COUNTIF('P3 Audit Procedures'!$A$5:$A$176,B169)=1,"YES","NO")</x:f>
        <x:v>YES</x:v>
      </x:c>
      <x:c r="W169" s="305" t="str">
        <x:f>IF(COUNTIF($A$5:$A$176,A169)&gt;1,"DUPLICATE","")</x:f>
      </x:c>
      <x:c r="X169" s="305" t="str">
        <x:v>RULE MAPPED — ENTITY DATE NOT POPULATED</x:v>
      </x:c>
      <x:c r="Y169" s="305" t="str">
        <x:v>https://www.sebi.gov.in/legal/circulars/jul-2026/ease-of-doing-investment-and-ease-of-doing-business-simplification-and-standardisation-of-the-framework-for-transmission-of-securities_103030.html</x:v>
      </x:c>
    </x:row>
    <x:row r="170" ht="50" customHeight="1">
      <x:c r="A170" s="305" t="str">
        <x:v>P1-GAP005|Survivorship claim|AP01|CAL01</x:v>
      </x:c>
      <x:c r="B170" s="305" t="str">
        <x:v>P1-GAP005|Survivorship claim|AP01</x:v>
      </x:c>
      <x:c r="C170" s="305" t="str">
        <x:v>P1-GAP005|Survivorship claim</x:v>
      </x:c>
      <x:c r="D170" s="305" t="str">
        <x:v>P1-GAP005</x:v>
      </x:c>
      <x:c r="E170" s="305" t="str">
        <x:v>Survivorship claim</x:v>
      </x:c>
      <x:c r="F170" s="305" t="str">
        <x:v>GATE|INVESTOR_SERVICE</x:v>
      </x:c>
      <x:c r="G170" s="305" t="str">
        <x:v>Investor service</x:v>
      </x:c>
      <x:c r="H170" s="305" t="str">
        <x:v>Event-driven</x:v>
      </x:c>
      <x:c r="I170" s="305" t="str">
        <x:v>Per triggering event</x:v>
      </x:c>
      <x:c r="J170" s="305" t="str">
        <x:v>Death of joint holder</x:v>
      </x:c>
      <x:c r="K170" s="305" t="str">
        <x:v>At claim processing. Calculate the entity-specific due date from the documented trigger or period end and the current official provision/exchange operating calendar; retain the calculation, review and acknowledgement.</x:v>
      </x:c>
      <x:c r="L170" s="305" t="str">
        <x:v>Create the task when the documented trigger is approved, received or occurs; apply the legal lead time before the external deadline.</x:v>
      </x:c>
      <x:c r="M170" s="305" t="str">
        <x:v>Final alert one business day before the internally calculated deadline; use an earlier alert where the legal period is one day or less.</x:v>
      </x:c>
      <x:c r="N170" s="305" t="str">
        <x:v>Investor Services Head / RTA Relationship Owner</x:v>
      </x:c>
      <x:c r="O170" s="305" t="str">
        <x:v>Issuer investor-service team or contracted RTA team</x:v>
      </x:c>
      <x:c r="P170" s="305" t="str">
        <x:v>Company Secretary / Compliance Officer plus approving Board or committee</x:v>
      </x:c>
      <x:c r="Q170" s="305" t="str">
        <x:v>P1-GAP005 Survivorship claim; official source URL inherited from the P-2 atomic record.</x:v>
      </x:c>
      <x:c r="R170" s="305" t="str">
        <x:v>Event-driven</x:v>
      </x:c>
      <x:c r="S170" s="305" t="str">
        <x:v>Evidence must be complete through the legal performance/filing time and include later acknowledgement, correction or closure where applicable.</x:v>
      </x:c>
      <x:c r="T170" s="305" t="str">
        <x:v>Escalate predicted lateness before the legal cut-off; immediately record actual missed deadlines, failed conditions precedent or unclosed exceptions.</x:v>
      </x:c>
      <x:c r="U170" s="305" t="str">
        <x:v>Evidence the gate GATE|INVESTOR_SERVICE, security/capacity (Joint holding with survivorship), trigger (Death of joint holder) and threshold/exemption (No additional transmission documentation beyond death certificate, subject to stated conditions.).</x:v>
      </x:c>
      <x:c r="V170" s="305" t="str">
        <x:f>IF(COUNTIF('P3 Audit Procedures'!$A$5:$A$176,B170)=1,"YES","NO")</x:f>
        <x:v>YES</x:v>
      </x:c>
      <x:c r="W170" s="305" t="str">
        <x:f>IF(COUNTIF($A$5:$A$176,A170)&gt;1,"DUPLICATE","")</x:f>
      </x:c>
      <x:c r="X170" s="305" t="str">
        <x:v>RULE MAPPED — ENTITY DATE NOT POPULATED</x:v>
      </x:c>
      <x:c r="Y170" s="305" t="str">
        <x:v>https://www.sebi.gov.in/legal/circulars/jul-2026/ease-of-doing-investment-and-ease-of-doing-business-simplification-and-standardisation-of-the-framework-for-transmission-of-securities_103030.html</x:v>
      </x:c>
    </x:row>
    <x:row r="171" ht="50" customHeight="1">
      <x:c r="A171" s="305" t="str">
        <x:v>P1-GAP005|Physical-to-demat credit|AP01|CAL01</x:v>
      </x:c>
      <x:c r="B171" s="305" t="str">
        <x:v>P1-GAP005|Physical-to-demat credit|AP01</x:v>
      </x:c>
      <x:c r="C171" s="305" t="str">
        <x:v>P1-GAP005|Physical-to-demat credit</x:v>
      </x:c>
      <x:c r="D171" s="305" t="str">
        <x:v>P1-GAP005</x:v>
      </x:c>
      <x:c r="E171" s="305" t="str">
        <x:v>Physical-to-demat credit</x:v>
      </x:c>
      <x:c r="F171" s="305" t="str">
        <x:v>GATE|INVESTOR_SERVICE</x:v>
      </x:c>
      <x:c r="G171" s="305" t="str">
        <x:v>Investor service</x:v>
      </x:c>
      <x:c r="H171" s="305" t="str">
        <x:v>Event-driven</x:v>
      </x:c>
      <x:c r="I171" s="305" t="str">
        <x:v>Per triggering event</x:v>
      </x:c>
      <x:c r="J171" s="305" t="str">
        <x:v>Transmission approved</x:v>
      </x:c>
      <x:c r="K171" s="305" t="str">
        <x:v>At transmission completion. Calculate the entity-specific due date from the documented trigger or period end and the current official provision/exchange operating calendar; retain the calculation, review and acknowledgement.</x:v>
      </x:c>
      <x:c r="L171" s="305" t="str">
        <x:v>Create the task when the documented trigger is approved, received or occurs; apply the legal lead time before the external deadline.</x:v>
      </x:c>
      <x:c r="M171" s="305" t="str">
        <x:v>Final alert one business day before the internally calculated deadline; use an earlier alert where the legal period is one day or less.</x:v>
      </x:c>
      <x:c r="N171" s="305" t="str">
        <x:v>Investor Services Head / RTA Relationship Owner</x:v>
      </x:c>
      <x:c r="O171" s="305" t="str">
        <x:v>Issuer investor-service team or contracted RTA team</x:v>
      </x:c>
      <x:c r="P171" s="305" t="str">
        <x:v>Company Secretary / Compliance Officer or delegated independent reviewer</x:v>
      </x:c>
      <x:c r="Q171" s="305" t="str">
        <x:v>P1-GAP005 Physical-to-demat credit; official source URL inherited from the P-2 atomic record.</x:v>
      </x:c>
      <x:c r="R171" s="305" t="str">
        <x:v>Event-driven</x:v>
      </x:c>
      <x:c r="S171" s="305" t="str">
        <x:v>Evidence must be complete through the legal performance/filing time and include later acknowledgement, correction or closure where applicable.</x:v>
      </x:c>
      <x:c r="T171" s="305" t="str">
        <x:v>Escalate predicted lateness before the legal cut-off; immediately record actual missed deadlines, failed conditions precedent or unclosed exceptions.</x:v>
      </x:c>
      <x:c r="U171" s="305" t="str">
        <x:v>Evidence the gate GATE|INVESTOR_SERVICE, security/capacity (Physical securities), trigger (Transmission approved) and threshold/exemption (Demat account required under the framework.).</x:v>
      </x:c>
      <x:c r="V171" s="305" t="str">
        <x:f>IF(COUNTIF('P3 Audit Procedures'!$A$5:$A$176,B171)=1,"YES","NO")</x:f>
        <x:v>YES</x:v>
      </x:c>
      <x:c r="W171" s="305" t="str">
        <x:f>IF(COUNTIF($A$5:$A$176,A171)&gt;1,"DUPLICATE","")</x:f>
      </x:c>
      <x:c r="X171" s="305" t="str">
        <x:v>RULE MAPPED — ENTITY DATE NOT POPULATED</x:v>
      </x:c>
      <x:c r="Y171" s="305" t="str">
        <x:v>https://www.sebi.gov.in/legal/circulars/jul-2026/ease-of-doing-investment-and-ease-of-doing-business-simplification-and-standardisation-of-the-framework-for-transmission-of-securities_103030.html</x:v>
      </x:c>
    </x:row>
    <x:row r="172" ht="50" customHeight="1">
      <x:c r="A172" s="305" t="str">
        <x:v>P1-GAP005|Implementation reporting|AP01|CAL01</x:v>
      </x:c>
      <x:c r="B172" s="305" t="str">
        <x:v>P1-GAP005|Implementation reporting|AP01</x:v>
      </x:c>
      <x:c r="C172" s="305" t="str">
        <x:v>P1-GAP005|Implementation reporting</x:v>
      </x:c>
      <x:c r="D172" s="305" t="str">
        <x:v>P1-GAP005</x:v>
      </x:c>
      <x:c r="E172" s="305" t="str">
        <x:v>Implementation reporting</x:v>
      </x:c>
      <x:c r="F172" s="305" t="str">
        <x:v>GATE|INVESTOR_SERVICE</x:v>
      </x:c>
      <x:c r="G172" s="305" t="str">
        <x:v>Investor service</x:v>
      </x:c>
      <x:c r="H172" s="305" t="str">
        <x:v>Time-limited programme</x:v>
      </x:c>
      <x:c r="I172" s="305" t="str">
        <x:v>Monthly</x:v>
      </x:c>
      <x:c r="J172" s="305" t="str">
        <x:v>Framework effective</x:v>
      </x:c>
      <x:c r="K172" s="305" t="str">
        <x:v>Monthly for six months from effective implementation. Calculate the entity-specific due date from the documented trigger or period end and the current official provision/exchange operating calendar; retain the calculation, review and acknowledgement.</x:v>
      </x:c>
      <x:c r="L172" s="305" t="str">
        <x:v>Create task at period end with a 7-day internal lead or the earlier approved legal timetable.</x:v>
      </x:c>
      <x:c r="M172" s="305" t="str">
        <x:v>Final alert one business day before the internally calculated deadline; use an earlier alert where the legal period is one day or less.</x:v>
      </x:c>
      <x:c r="N172" s="305" t="str">
        <x:v>Investor Services Head / RTA Relationship Owner</x:v>
      </x:c>
      <x:c r="O172" s="305" t="str">
        <x:v>Issuer investor-service team or contracted RTA team</x:v>
      </x:c>
      <x:c r="P172" s="305" t="str">
        <x:v>Company Secretary / Compliance Officer or delegated independent reviewer</x:v>
      </x:c>
      <x:c r="Q172" s="305" t="str">
        <x:v>P1-GAP005 Implementation reporting; official source URL inherited from the P-2 atomic record.</x:v>
      </x:c>
      <x:c r="R172" s="305" t="str">
        <x:v>Recurring / monitored</x:v>
      </x:c>
      <x:c r="S172" s="305" t="str">
        <x:v>Evidence must be complete through the legal performance/filing time and include later acknowledgement, correction or closure where applicable.</x:v>
      </x:c>
      <x:c r="T172" s="305" t="str">
        <x:v>Escalate predicted lateness before the legal cut-off; immediately record actual missed deadlines, failed conditions precedent or unclosed exceptions.</x:v>
      </x:c>
      <x:c r="U172" s="305" t="str">
        <x:v>Evidence the gate GATE|INVESTOR_SERVICE, security/capacity (Listed securities), trigger (Framework effective) and threshold/exemption (Monthly reporting for six months in prescribed manner.).</x:v>
      </x:c>
      <x:c r="V172" s="305" t="str">
        <x:f>IF(COUNTIF('P3 Audit Procedures'!$A$5:$A$176,B172)=1,"YES","NO")</x:f>
        <x:v>YES</x:v>
      </x:c>
      <x:c r="W172" s="305" t="str">
        <x:f>IF(COUNTIF($A$5:$A$176,A172)&gt;1,"DUPLICATE","")</x:f>
      </x:c>
      <x:c r="X172" s="305" t="str">
        <x:v>RULE MAPPED — ENTITY DATE NOT POPULATED</x:v>
      </x:c>
      <x:c r="Y172" s="305" t="str">
        <x:v>https://www.sebi.gov.in/legal/circulars/jul-2026/ease-of-doing-investment-and-ease-of-doing-business-simplification-and-standardisation-of-the-framework-for-transmission-of-securities_103030.html</x:v>
      </x:c>
    </x:row>
    <x:row r="173" ht="50" customHeight="1">
      <x:c r="A173" s="305" t="str">
        <x:v>CAP-LAW285|SCORES registration/interface|AP01|CAL01</x:v>
      </x:c>
      <x:c r="B173" s="305" t="str">
        <x:v>CAP-LAW285|SCORES registration/interface|AP01</x:v>
      </x:c>
      <x:c r="C173" s="305" t="str">
        <x:v>CAP-LAW285|SCORES registration/interface</x:v>
      </x:c>
      <x:c r="D173" s="305" t="str">
        <x:v>CAP-LAW285</x:v>
      </x:c>
      <x:c r="E173" s="305" t="str">
        <x:v>SCORES registration/interface</x:v>
      </x:c>
      <x:c r="F173" s="305" t="str">
        <x:v>GATE|INVESTOR_SERVICE</x:v>
      </x:c>
      <x:c r="G173" s="305" t="str">
        <x:v>Grievance redressal</x:v>
      </x:c>
      <x:c r="H173" s="305" t="str">
        <x:v>Continuous monitoring</x:v>
      </x:c>
      <x:c r="I173" s="305" t="str">
        <x:v>Continuous</x:v>
      </x:c>
      <x:c r="J173" s="305" t="str">
        <x:v>Entity remains within SCORES</x:v>
      </x:c>
      <x:c r="K173" s="305" t="str">
        <x:v>Continuous. Calculate the entity-specific due date from the documented trigger or period end and the current official provision/exchange operating calendar; retain the calculation, review and acknowledgement.</x:v>
      </x:c>
      <x:c r="L173" s="305" t="str">
        <x:v>Continuous control with scheduled owner review; open an exception immediately on breach, override or data-feed failure.</x:v>
      </x:c>
      <x:c r="M173" s="305" t="str">
        <x:v>Immediate exception alert when the control condition is not met.</x:v>
      </x:c>
      <x:c r="N173" s="305" t="str">
        <x:v>Investor Services Head / RTA Relationship Owner</x:v>
      </x:c>
      <x:c r="O173" s="305" t="str">
        <x:v>Issuer investor-service team or contracted RTA team</x:v>
      </x:c>
      <x:c r="P173" s="305" t="str">
        <x:v>Company Secretary / Compliance Officer or delegated independent reviewer</x:v>
      </x:c>
      <x:c r="Q173" s="305" t="str">
        <x:v>CAP-LAW285 SCORES registration/interface; official source URL inherited from the P-2 atomic record.</x:v>
      </x:c>
      <x:c r="R173" s="305" t="str">
        <x:v>Recurring / monitored</x:v>
      </x:c>
      <x:c r="S173" s="305" t="str">
        <x:v>Evidence must be complete through the legal performance/filing time and include later acknowledgement, correction or closure where applicable.</x:v>
      </x:c>
      <x:c r="T173" s="305" t="str">
        <x:v>Escalate predicted lateness before the legal cut-off; immediately record actual missed deadlines, failed conditions precedent or unclosed exceptions.</x:v>
      </x:c>
      <x:c r="U173" s="305" t="str">
        <x:v>Evidence the gate GATE|INVESTOR_SERVICE, security/capacity (All listed securities), trigger (Entity remains within SCORES) and threshold/exemption (Apply current SCORES 2.0 registration and user-control requirements.).</x:v>
      </x:c>
      <x:c r="V173" s="305" t="str">
        <x:f>IF(COUNTIF('P3 Audit Procedures'!$A$5:$A$176,B173)=1,"YES","NO")</x:f>
        <x:v>YES</x:v>
      </x:c>
      <x:c r="W173" s="305" t="str">
        <x:f>IF(COUNTIF($A$5:$A$176,A173)&gt;1,"DUPLICATE","")</x:f>
      </x:c>
      <x:c r="X173" s="305" t="str">
        <x:v>RULE MAPPED — ENTITY DATE NOT POPULATED</x:v>
      </x:c>
      <x:c r="Y173" s="305" t="str">
        <x:v>https://scores.sebi.gov.in/</x:v>
      </x:c>
    </x:row>
    <x:row r="174" ht="50" customHeight="1">
      <x:c r="A174" s="305" t="str">
        <x:v>CAP-LAW285|SCORES complaint handling|AP01|CAL01</x:v>
      </x:c>
      <x:c r="B174" s="305" t="str">
        <x:v>CAP-LAW285|SCORES complaint handling|AP01</x:v>
      </x:c>
      <x:c r="C174" s="305" t="str">
        <x:v>CAP-LAW285|SCORES complaint handling</x:v>
      </x:c>
      <x:c r="D174" s="305" t="str">
        <x:v>CAP-LAW285</x:v>
      </x:c>
      <x:c r="E174" s="305" t="str">
        <x:v>SCORES complaint handling</x:v>
      </x:c>
      <x:c r="F174" s="305" t="str">
        <x:v>GATE|INVESTOR_SERVICE</x:v>
      </x:c>
      <x:c r="G174" s="305" t="str">
        <x:v>Grievance redressal</x:v>
      </x:c>
      <x:c r="H174" s="305" t="str">
        <x:v>Event-driven</x:v>
      </x:c>
      <x:c r="I174" s="305" t="str">
        <x:v>Per triggering event</x:v>
      </x:c>
      <x:c r="J174" s="305" t="str">
        <x:v>Complaint is routed to entity</x:v>
      </x:c>
      <x:c r="K174" s="305" t="str">
        <x:v>Per complaint. Calculate the entity-specific due date from the documented trigger or period end and the current official provision/exchange operating calendar; retain the calculation, review and acknowledgement.</x:v>
      </x:c>
      <x:c r="L174" s="305" t="str">
        <x:v>Create the task when the documented trigger is approved, received or occurs; apply the legal lead time before the external deadline.</x:v>
      </x:c>
      <x:c r="M174" s="305" t="str">
        <x:v>Final alert one business day before the internally calculated deadline; use an earlier alert where the legal period is one day or less.</x:v>
      </x:c>
      <x:c r="N174" s="305" t="str">
        <x:v>Investor Services Head / RTA Relationship Owner</x:v>
      </x:c>
      <x:c r="O174" s="305" t="str">
        <x:v>Issuer investor-service team or contracted RTA team</x:v>
      </x:c>
      <x:c r="P174" s="305" t="str">
        <x:v>Company Secretary / Compliance Officer or delegated independent reviewer</x:v>
      </x:c>
      <x:c r="Q174" s="305" t="str">
        <x:v>CAP-LAW285 SCORES complaint handling; official source URL inherited from the P-2 atomic record.</x:v>
      </x:c>
      <x:c r="R174" s="305" t="str">
        <x:v>Event-driven</x:v>
      </x:c>
      <x:c r="S174" s="305" t="str">
        <x:v>Evidence must be complete through the legal performance/filing time and include later acknowledgement, correction or closure where applicable.</x:v>
      </x:c>
      <x:c r="T174" s="305" t="str">
        <x:v>Escalate predicted lateness before the legal cut-off; immediately record actual missed deadlines, failed conditions precedent or unclosed exceptions.</x:v>
      </x:c>
      <x:c r="U174" s="305" t="str">
        <x:v>Evidence the gate GATE|INVESTOR_SERVICE, security/capacity (All listed securities), trigger (Complaint is routed to entity) and threshold/exemption (Apply Action Taken Report, review and escalation stages then in force.).</x:v>
      </x:c>
      <x:c r="V174" s="305" t="str">
        <x:f>IF(COUNTIF('P3 Audit Procedures'!$A$5:$A$176,B174)=1,"YES","NO")</x:f>
        <x:v>YES</x:v>
      </x:c>
      <x:c r="W174" s="305" t="str">
        <x:f>IF(COUNTIF($A$5:$A$176,A174)&gt;1,"DUPLICATE","")</x:f>
      </x:c>
      <x:c r="X174" s="305" t="str">
        <x:v>RULE MAPPED — ENTITY DATE NOT POPULATED</x:v>
      </x:c>
      <x:c r="Y174" s="305" t="str">
        <x:v>https://scores.sebi.gov.in/</x:v>
      </x:c>
    </x:row>
    <x:row r="175" ht="50" customHeight="1">
      <x:c r="A175" s="305" t="str">
        <x:v>CAP-LAW099|ODR participation|AP01|CAL01</x:v>
      </x:c>
      <x:c r="B175" s="305" t="str">
        <x:v>CAP-LAW099|ODR participation|AP01</x:v>
      </x:c>
      <x:c r="C175" s="305" t="str">
        <x:v>CAP-LAW099|ODR participation</x:v>
      </x:c>
      <x:c r="D175" s="305" t="str">
        <x:v>CAP-LAW099</x:v>
      </x:c>
      <x:c r="E175" s="305" t="str">
        <x:v>ODR participation</x:v>
      </x:c>
      <x:c r="F175" s="305" t="str">
        <x:v>GATE|INVESTOR_SERVICE</x:v>
      </x:c>
      <x:c r="G175" s="305" t="str">
        <x:v>Dispute resolution</x:v>
      </x:c>
      <x:c r="H175" s="305" t="str">
        <x:v>Event-driven</x:v>
      </x:c>
      <x:c r="I175" s="305" t="str">
        <x:v>Per triggering event</x:v>
      </x:c>
      <x:c r="J175" s="305" t="str">
        <x:v>ODR escalation/notice received</x:v>
      </x:c>
      <x:c r="K175" s="305" t="str">
        <x:v>At each ODR stage. Calculate the entity-specific due date from the documented trigger or period end and the current official provision/exchange operating calendar; retain the calculation, review and acknowledgement.</x:v>
      </x:c>
      <x:c r="L175" s="305" t="str">
        <x:v>Create the task when the documented trigger is approved, received or occurs; apply the legal lead time before the external deadline.</x:v>
      </x:c>
      <x:c r="M175" s="305" t="str">
        <x:v>Final alert one business day before the internally calculated deadline; use an earlier alert where the legal period is one day or less.</x:v>
      </x:c>
      <x:c r="N175" s="305" t="str">
        <x:v>Investor Services Head / RTA Relationship Owner</x:v>
      </x:c>
      <x:c r="O175" s="305" t="str">
        <x:v>Issuer investor-service team or contracted RTA team</x:v>
      </x:c>
      <x:c r="P175" s="305" t="str">
        <x:v>Company Secretary / Compliance Officer or delegated independent reviewer</x:v>
      </x:c>
      <x:c r="Q175" s="305" t="str">
        <x:v>CAP-LAW099 ODR participation; official source URL inherited from the P-2 atomic record.</x:v>
      </x:c>
      <x:c r="R175" s="305" t="str">
        <x:v>Event-driven</x:v>
      </x:c>
      <x:c r="S175" s="305" t="str">
        <x:v>Evidence must be complete through the legal performance/filing time and include later acknowledgement, correction or closure where applicable.</x:v>
      </x:c>
      <x:c r="T175" s="305" t="str">
        <x:v>Escalate predicted lateness before the legal cut-off; immediately record actual missed deadlines, failed conditions precedent or unclosed exceptions.</x:v>
      </x:c>
      <x:c r="U175" s="305" t="str">
        <x:v>Evidence the gate GATE|INVESTOR_SERVICE, security/capacity (Covered securities dispute), trigger (ODR escalation/notice received) and threshold/exemption (Apply admissibility, limitation, conciliation/arbitration and fee provisions.).</x:v>
      </x:c>
      <x:c r="V175" s="305" t="str">
        <x:f>IF(COUNTIF('P3 Audit Procedures'!$A$5:$A$176,B175)=1,"YES","NO")</x:f>
        <x:v>YES</x:v>
      </x:c>
      <x:c r="W175" s="305" t="str">
        <x:f>IF(COUNTIF($A$5:$A$176,A175)&gt;1,"DUPLICATE","")</x:f>
      </x:c>
      <x:c r="X175" s="305" t="str">
        <x:v>RULE MAPPED — ENTITY DATE NOT POPULATED</x:v>
      </x:c>
      <x:c r="Y175" s="305" t="str">
        <x:v>https://www.sebi.gov.in/legal/master-circulars/dec-2023/master-circular-for-online-resolution-of-disputes-in-the-indian-securities-market_80236.html</x:v>
      </x:c>
    </x:row>
    <x:row r="176" ht="50" customHeight="1">
      <x:c r="A176" s="306" t="str">
        <x:v>CAP-LAW099|ODR outcome|AP01|CAL01</x:v>
      </x:c>
      <x:c r="B176" s="306" t="str">
        <x:v>CAP-LAW099|ODR outcome|AP01</x:v>
      </x:c>
      <x:c r="C176" s="306" t="str">
        <x:v>CAP-LAW099|ODR outcome</x:v>
      </x:c>
      <x:c r="D176" s="306" t="str">
        <x:v>CAP-LAW099</x:v>
      </x:c>
      <x:c r="E176" s="306" t="str">
        <x:v>ODR outcome</x:v>
      </x:c>
      <x:c r="F176" s="306" t="str">
        <x:v>GATE|INVESTOR_SERVICE</x:v>
      </x:c>
      <x:c r="G176" s="306" t="str">
        <x:v>Dispute resolution</x:v>
      </x:c>
      <x:c r="H176" s="306" t="str">
        <x:v>Event-driven</x:v>
      </x:c>
      <x:c r="I176" s="306" t="str">
        <x:v>Per triggering event</x:v>
      </x:c>
      <x:c r="J176" s="306" t="str">
        <x:v>Settlement/award/direction issued</x:v>
      </x:c>
      <x:c r="K176" s="306" t="str">
        <x:v>Within outcome-specific deadline. Calculate the entity-specific due date from the documented trigger or period end and the current official provision/exchange operating calendar; retain the calculation, review and acknowledgement.</x:v>
      </x:c>
      <x:c r="L176" s="306" t="str">
        <x:v>Create the task when the documented trigger is approved, received or occurs; apply the legal lead time before the external deadline.</x:v>
      </x:c>
      <x:c r="M176" s="306" t="str">
        <x:v>Final alert one business day before the internally calculated deadline; use an earlier alert where the legal period is one day or less.</x:v>
      </x:c>
      <x:c r="N176" s="306" t="str">
        <x:v>Company Secretary / Records Custodian</x:v>
      </x:c>
      <x:c r="O176" s="306" t="str">
        <x:v>Assigned compliance process team</x:v>
      </x:c>
      <x:c r="P176" s="306" t="str">
        <x:v>Company Secretary / Compliance Officer or delegated independent reviewer</x:v>
      </x:c>
      <x:c r="Q176" s="306" t="str">
        <x:v>CAP-LAW099 ODR outcome; official source URL inherited from the P-2 atomic record.</x:v>
      </x:c>
      <x:c r="R176" s="306" t="str">
        <x:v>Event-driven</x:v>
      </x:c>
      <x:c r="S176" s="306" t="str">
        <x:v>Evidence must be complete through the legal performance/filing time and include later acknowledgement, correction or closure where applicable.</x:v>
      </x:c>
      <x:c r="T176" s="306" t="str">
        <x:v>Escalate predicted lateness before the legal cut-off; immediately record actual missed deadlines, failed conditions precedent or unclosed exceptions.</x:v>
      </x:c>
      <x:c r="U176" s="306" t="str">
        <x:v>Evidence the gate GATE|INVESTOR_SERVICE, security/capacity (Covered securities dispute), trigger (Settlement/award/direction issued) and threshold/exemption (Apply payment/deposit and challenge framework.).</x:v>
      </x:c>
      <x:c r="V176" s="306" t="str">
        <x:f>IF(COUNTIF('P3 Audit Procedures'!$A$5:$A$176,B176)=1,"YES","NO")</x:f>
        <x:v>YES</x:v>
      </x:c>
      <x:c r="W176" s="306" t="str">
        <x:f>IF(COUNTIF($A$5:$A$176,A176)&gt;1,"DUPLICATE","")</x:f>
      </x:c>
      <x:c r="X176" s="306" t="str">
        <x:v>RULE MAPPED — ENTITY DATE NOT POPULATED</x:v>
      </x:c>
      <x:c r="Y176" s="306" t="str">
        <x:v>https://www.sebi.gov.in/legal/master-circulars/dec-2023/master-circular-for-online-resolution-of-disputes-in-the-indian-securities-market_80236.html</x:v>
      </x:c>
    </x:row>
  </x:sheetData>
  <x:mergeCells>
    <x:mergeCell ref="A1:Y1"/>
    <x:mergeCell ref="A2:Y2"/>
  </x:mergeCells>
  <x:conditionalFormatting sqref="X5:X176">
    <x:cfRule type="containsText" dxfId="53" priority="1" operator="containsText" text="NOT POPULATED"/>
  </x:conditionalFormatting>
  <x:conditionalFormatting sqref="V5:W176">
    <x:cfRule type="containsText" dxfId="54" priority="2" operator="containsText" text="NO"/>
    <x:cfRule type="containsText" dxfId="55" priority="3" operator="containsText" text="DUPLICATE"/>
  </x:conditionalFormatting>
  <x:dataValidations count="1">
    <x:dataValidation type="list" sqref="X5:X176">
      <x:formula1>"RULE MAPPED — ENTITY DATE NOT POPULATED,SCHEDULED,COMPLETED,OVERDUE / EXCEPTION,NOT APPLICABLE — GATE FALSE"</x:formula1>
    </x:dataValidation>
  </x:dataValidations>
  <x:pageMargins left="0.7" right="0.7" top="0.75" bottom="0.75" header="0.3" footer="0.3"/>
  <x:tableParts count="1">
    <x:tablePart xmlns:r="http://schemas.openxmlformats.org/officeDocument/2006/relationships" r:id="R18fc03886e914dc2"/>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 min="3" max="3" width="16" hidden="0" customWidth="1"/>
    <x:col min="4" max="4" width="30" hidden="0" customWidth="1"/>
    <x:col min="5" max="5" width="76" hidden="0" customWidth="1"/>
    <x:col min="6" max="6" width="30" hidden="0" customWidth="1"/>
    <x:col min="7" max="7" width="24" hidden="0" customWidth="1"/>
  </x:cols>
  <x:sheetData>
    <x:row r="1" ht="30" customHeight="1">
      <x:c r="A1" s="310" t="str">
        <x:v>P-3 Holds and Carry-Forward Decisions</x:v>
      </x:c>
      <x:c r="B1" s="310" t="str">
        <x:v>P-3 Holds and Carry-Forward Decisions</x:v>
      </x:c>
      <x:c r="C1" s="310" t="str">
        <x:v>P-3 Holds and Carry-Forward Decisions</x:v>
      </x:c>
      <x:c r="D1" s="310" t="str">
        <x:v>P-3 Holds and Carry-Forward Decisions</x:v>
      </x:c>
      <x:c r="E1" s="310" t="str">
        <x:v>P-3 Holds and Carry-Forward Decisions</x:v>
      </x:c>
      <x:c r="F1" s="310" t="str">
        <x:v>P-3 Holds and Carry-Forward Decisions</x:v>
      </x:c>
      <x:c r="G1" s="310" t="str">
        <x:v>P-3 Holds and Carry-Forward Decisions</x:v>
      </x:c>
    </x:row>
    <x:row r="2" ht="38" customHeight="1">
      <x:c r="A2" s="314" t="str">
        <x:v>P-2 applicability boundaries remain closed. The only open item is governance approval of the permanent overlay identifier namespace; P-3 therefore retains source-derived working keys and does not create production IDs.</x:v>
      </x:c>
      <x:c r="B2" s="314" t="str">
        <x:v>P-2 applicability boundaries remain closed. The only open item is governance approval of the permanent overlay identifier namespace; P-3 therefore retains source-derived working keys and does not create production IDs.</x:v>
      </x:c>
      <x:c r="C2" s="314" t="str">
        <x:v>P-2 applicability boundaries remain closed. The only open item is governance approval of the permanent overlay identifier namespace; P-3 therefore retains source-derived working keys and does not create production IDs.</x:v>
      </x:c>
      <x:c r="D2" s="314" t="str">
        <x:v>P-2 applicability boundaries remain closed. The only open item is governance approval of the permanent overlay identifier namespace; P-3 therefore retains source-derived working keys and does not create production IDs.</x:v>
      </x:c>
      <x:c r="E2" s="314" t="str">
        <x:v>P-2 applicability boundaries remain closed. The only open item is governance approval of the permanent overlay identifier namespace; P-3 therefore retains source-derived working keys and does not create production IDs.</x:v>
      </x:c>
      <x:c r="F2" s="314" t="str">
        <x:v>P-2 applicability boundaries remain closed. The only open item is governance approval of the permanent overlay identifier namespace; P-3 therefore retains source-derived working keys and does not create production IDs.</x:v>
      </x:c>
      <x:c r="G2" s="314" t="str">
        <x:v>P-2 applicability boundaries remain closed. The only open item is governance approval of the permanent overlay identifier namespace; P-3 therefore retains source-derived working keys and does not create production IDs.</x:v>
      </x:c>
    </x:row>
    <x:row r="3" ht="50" customHeight="1"/>
    <x:row r="4" ht="38" customHeight="1">
      <x:c r="A4" s="323" t="str">
        <x:v>Hold ID</x:v>
      </x:c>
      <x:c r="B4" s="401" t="str">
        <x:v>Affected Scope</x:v>
      </x:c>
      <x:c r="C4" s="401" t="str">
        <x:v>Priority</x:v>
      </x:c>
      <x:c r="D4" s="401" t="str">
        <x:v>P-3 Status</x:v>
      </x:c>
      <x:c r="E4" s="401" t="str">
        <x:v>Decision / Required Action</x:v>
      </x:c>
      <x:c r="F4" s="401" t="str">
        <x:v>Owner</x:v>
      </x:c>
      <x:c r="G4" s="324" t="str">
        <x:v>Target / Closed Date</x:v>
      </x:c>
    </x:row>
    <x:row r="5" ht="50" customHeight="1">
      <x:c r="A5" s="26" t="str">
        <x:v>SEBI-P0-H002</x:v>
      </x:c>
      <x:c r="B5" s="26" t="str">
        <x:v>Permanent overlay ID namespace</x:v>
      </x:c>
      <x:c r="C5" s="26" t="str">
        <x:v>High</x:v>
      </x:c>
      <x:c r="D5" s="26" t="str">
        <x:v>Open — carried to P4</x:v>
      </x:c>
      <x:c r="E5" s="26" t="str">
        <x:v>Continue source-derived working keys. Governance approval is required before production freeze or migration to permanent IDs.</x:v>
      </x:c>
      <x:c r="F5" s="26" t="str">
        <x:v>Governance owner</x:v>
      </x:c>
      <x:c r="G5" s="26" t="str">
        <x:v>Before production freeze</x:v>
      </x:c>
    </x:row>
    <x:row r="6" ht="50" customHeight="1">
      <x:c r="A6" s="27" t="str">
        <x:v>SEBI-P0-H003</x:v>
      </x:c>
      <x:c r="B6" s="27" t="str">
        <x:v>Equity versus debt LODR</x:v>
      </x:c>
      <x:c r="C6" s="27" t="str">
        <x:v>High</x:v>
      </x:c>
      <x:c r="D6" s="27" t="str">
        <x:v>Closed — carried forward</x:v>
      </x:c>
      <x:c r="E6" s="27" t="str">
        <x:v>Separated by GATE|EQUITY_MAIN/SME, GATE|DEBT and GATE|HVDLE.</x:v>
      </x:c>
      <x:c r="F6" s="27" t="str">
        <x:v>Common SEBI Overlay / Legal</x:v>
      </x:c>
      <x:c r="G6" s="27" t="str">
        <x:v>2026-09-06</x:v>
      </x:c>
    </x:row>
    <x:row r="7" ht="50" customHeight="1">
      <x:c r="A7" s="27" t="str">
        <x:v>SEBI-P0-H004</x:v>
      </x:c>
      <x:c r="B7" s="27" t="str">
        <x:v>Issuer/RTA/depository boundary</x:v>
      </x:c>
      <x:c r="C7" s="27" t="str">
        <x:v>High</x:v>
      </x:c>
      <x:c r="D7" s="27" t="str">
        <x:v>Closed — carried forward</x:v>
      </x:c>
      <x:c r="E7" s="27" t="str">
        <x:v>Direct issuer duties mapped; intermediary/depository governance excluded.</x:v>
      </x:c>
      <x:c r="F7" s="27" t="str">
        <x:v>Common SEBI Overlay / Legal</x:v>
      </x:c>
      <x:c r="G7" s="27" t="str">
        <x:v>2026-09-06</x:v>
      </x:c>
    </x:row>
    <x:row r="8" ht="50" customHeight="1">
      <x:c r="A8" s="27" t="str">
        <x:v>SEBI-P0-H007</x:v>
      </x:c>
      <x:c r="B8" s="27" t="str">
        <x:v>Material unlisted subsidiary flow-down</x:v>
      </x:c>
      <x:c r="C8" s="27" t="str">
        <x:v>High</x:v>
      </x:c>
      <x:c r="D8" s="27" t="str">
        <x:v>Closed — carried forward</x:v>
      </x:c>
      <x:c r="E8" s="27" t="str">
        <x:v>Only LODR Regs. 24/24A rows activate; subsidiary is not treated as listed.</x:v>
      </x:c>
      <x:c r="F8" s="27" t="str">
        <x:v>Common SEBI Overlay / Legal</x:v>
      </x:c>
      <x:c r="G8" s="27" t="str">
        <x:v>2026-09-06</x:v>
      </x:c>
    </x:row>
    <x:row r="9" ht="50" customHeight="1">
      <x:c r="A9" s="28" t="str">
        <x:v>SEBI-P0-H009</x:v>
      </x:c>
      <x:c r="B9" s="28" t="str">
        <x:v>Capital Markets collision inheritance</x:v>
      </x:c>
      <x:c r="C9" s="28" t="str">
        <x:v>Critical</x:v>
      </x:c>
      <x:c r="D9" s="28" t="str">
        <x:v>Closed — carried forward</x:v>
      </x:c>
      <x:c r="E9" s="28" t="str">
        <x:v>No collision/downstream IDs inherited; source IDs remain lineage only.</x:v>
      </x:c>
      <x:c r="F9" s="28" t="str">
        <x:v>Data governance</x:v>
      </x:c>
      <x:c r="G9" s="28" t="str">
        <x:v>2026-09-06</x:v>
      </x:c>
    </x:row>
  </x:sheetData>
  <x:mergeCells>
    <x:mergeCell ref="A1:G1"/>
    <x:mergeCell ref="A2:G2"/>
  </x:mergeCells>
  <x:conditionalFormatting sqref="D5:D9">
    <x:cfRule type="containsText" dxfId="56" priority="1" operator="containsText" text="Open"/>
    <x:cfRule type="containsText" dxfId="57" priority="2" operator="containsText" text="Closed"/>
  </x:conditionalFormatting>
  <x:conditionalFormatting sqref="C5:C9">
    <x:cfRule type="containsText" dxfId="58" priority="3" operator="containsText" text="Critical"/>
  </x:conditionalFormatting>
  <x:pageMargins left="0.7" right="0.7" top="0.75" bottom="0.75" header="0.3" footer="0.3"/>
  <x:tableParts count="1">
    <x:tablePart xmlns:r="http://schemas.openxmlformats.org/officeDocument/2006/relationships" r:id="R319e12cf5bbb4f6b"/>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62" hidden="0" customWidth="1"/>
    <x:col min="2" max="2" width="18" hidden="0" customWidth="1"/>
    <x:col min="3" max="3" width="20" hidden="0" customWidth="1"/>
    <x:col min="4" max="4" width="24" hidden="0" customWidth="1"/>
    <x:col min="5" max="5" width="16" hidden="0" customWidth="1"/>
  </x:cols>
  <x:sheetData>
    <x:row r="1" ht="30" customHeight="1">
      <x:c r="A1" s="310" t="str">
        <x:v>P-3 Audit-Chain and Operational-Coverage Reconciliation</x:v>
      </x:c>
      <x:c r="B1" s="310" t="str">
        <x:v>P-3 Audit-Chain and Operational-Coverage Reconciliation</x:v>
      </x:c>
      <x:c r="C1" s="310" t="str">
        <x:v>P-3 Audit-Chain and Operational-Coverage Reconciliation</x:v>
      </x:c>
      <x:c r="D1" s="310" t="str">
        <x:v>P-3 Audit-Chain and Operational-Coverage Reconciliation</x:v>
      </x:c>
      <x:c r="E1" s="310" t="str">
        <x:v>P-3 Audit-Chain and Operational-Coverage Reconciliation</x:v>
      </x:c>
    </x:row>
    <x:row r="2" ht="38" customHeight="1">
      <x:c r="A2" s="314" t="str">
        <x:v>Formula-driven gate checks. PASS means the P-3 design completely covers the controlled P-2 population with unique, source-backed procedure/evidence/observation/calendar links and preserves the distinction between design validation and company testing.</x:v>
      </x:c>
      <x:c r="B2" s="314" t="str">
        <x:v>Formula-driven gate checks. PASS means the P-3 design completely covers the controlled P-2 population with unique, source-backed procedure/evidence/observation/calendar links and preserves the distinction between design validation and company testing.</x:v>
      </x:c>
      <x:c r="C2" s="314" t="str">
        <x:v>Formula-driven gate checks. PASS means the P-3 design completely covers the controlled P-2 population with unique, source-backed procedure/evidence/observation/calendar links and preserves the distinction between design validation and company testing.</x:v>
      </x:c>
      <x:c r="D2" s="314" t="str">
        <x:v>Formula-driven gate checks. PASS means the P-3 design completely covers the controlled P-2 population with unique, source-backed procedure/evidence/observation/calendar links and preserves the distinction between design validation and company testing.</x:v>
      </x:c>
      <x:c r="E2" s="314" t="str">
        <x:v>Formula-driven gate checks. PASS means the P-3 design completely covers the controlled P-2 population with unique, source-backed procedure/evidence/observation/calendar links and preserves the distinction between design validation and company testing.</x:v>
      </x:c>
    </x:row>
    <x:row r="4" ht="38" customHeight="1">
      <x:c r="A4" s="323" t="str">
        <x:v>QA Test</x:v>
      </x:c>
      <x:c r="B4" s="401" t="str">
        <x:v>Expected</x:v>
      </x:c>
      <x:c r="C4" s="401" t="str">
        <x:v>Actual</x:v>
      </x:c>
      <x:c r="D4" s="401" t="str">
        <x:v>Difference / Exceptions</x:v>
      </x:c>
      <x:c r="E4" s="324" t="str">
        <x:v>Status</x:v>
      </x:c>
    </x:row>
    <x:row r="5">
      <x:c r="A5" s="26" t="str">
        <x:v>P-2 atomic population</x:v>
      </x:c>
      <x:c r="B5" s="26" t="n">
        <x:v>172</x:v>
      </x:c>
      <x:c r="C5" s="26" t="n">
        <x:f>COUNTA('P2 Atomic Provisions'!$A$5:$A$176)</x:f>
        <x:v>172</x:v>
      </x:c>
      <x:c r="D5" s="26" t="n">
        <x:f>C5-B5</x:f>
        <x:v>0</x:v>
      </x:c>
      <x:c r="E5" s="26" t="str">
        <x:f>IF(D5=0,"PASS","FAIL")</x:f>
        <x:v>PASS</x:v>
      </x:c>
    </x:row>
    <x:row r="6">
      <x:c r="A6" s="27" t="str">
        <x:v>Audit procedure population</x:v>
      </x:c>
      <x:c r="B6" s="27" t="n">
        <x:v>172</x:v>
      </x:c>
      <x:c r="C6" s="27" t="n">
        <x:f>COUNTA('P3 Audit Procedures'!$A$5:$A$176)</x:f>
        <x:v>172</x:v>
      </x:c>
      <x:c r="D6" s="27" t="n">
        <x:f>C6-B6</x:f>
        <x:v>0</x:v>
      </x:c>
      <x:c r="E6" s="27" t="str">
        <x:f>IF(D6=0,"PASS","FAIL")</x:f>
        <x:v>PASS</x:v>
      </x:c>
    </x:row>
    <x:row r="7">
      <x:c r="A7" s="27" t="str">
        <x:v>Duplicate procedure keys</x:v>
      </x:c>
      <x:c r="B7" s="27" t="n">
        <x:v>0</x:v>
      </x:c>
      <x:c r="C7" s="27" t="n">
        <x:f>COUNTIF('P3 Audit Procedures'!$V$5:$V$176,"DUPLICATE")</x:f>
        <x:v>0</x:v>
      </x:c>
      <x:c r="D7" s="27" t="n">
        <x:f>C7-B7</x:f>
        <x:v>0</x:v>
      </x:c>
      <x:c r="E7" s="27" t="str">
        <x:f>IF(D7=0,"PASS","FAIL")</x:f>
        <x:v>PASS</x:v>
      </x:c>
    </x:row>
    <x:row r="8">
      <x:c r="A8" s="27" t="str">
        <x:v>Duplicate atomic-to-procedure links</x:v>
      </x:c>
      <x:c r="B8" s="27" t="n">
        <x:v>0</x:v>
      </x:c>
      <x:c r="C8" s="27" t="n">
        <x:f>COUNTIF('P3 Audit Procedures'!$W$5:$W$176,"DUPLICATE")</x:f>
        <x:v>0</x:v>
      </x:c>
      <x:c r="D8" s="27" t="n">
        <x:f>C8-B8</x:f>
        <x:v>0</x:v>
      </x:c>
      <x:c r="E8" s="27" t="str">
        <x:f>IF(D8=0,"PASS","FAIL")</x:f>
        <x:v>PASS</x:v>
      </x:c>
    </x:row>
    <x:row r="9">
      <x:c r="A9" s="27" t="str">
        <x:v>Procedures with unknown P-2 atom</x:v>
      </x:c>
      <x:c r="B9" s="27" t="n">
        <x:v>0</x:v>
      </x:c>
      <x:c r="C9" s="27" t="n">
        <x:f>COUNTIF('P3 Audit Procedures'!$U$5:$U$176,"NO")</x:f>
        <x:v>0</x:v>
      </x:c>
      <x:c r="D9" s="27" t="n">
        <x:f>C9-B9</x:f>
        <x:v>0</x:v>
      </x:c>
      <x:c r="E9" s="27" t="str">
        <x:f>IF(D9=0,"PASS","FAIL")</x:f>
        <x:v>PASS</x:v>
      </x:c>
    </x:row>
    <x:row r="10">
      <x:c r="A10" s="27" t="str">
        <x:v>Evidence requirement population</x:v>
      </x:c>
      <x:c r="B10" s="27" t="n">
        <x:v>344</x:v>
      </x:c>
      <x:c r="C10" s="27" t="n">
        <x:f>COUNTA('P3 Evidence Requirements'!$A$5:$A$348)</x:f>
        <x:v>344</x:v>
      </x:c>
      <x:c r="D10" s="27" t="n">
        <x:f>C10-B10</x:f>
        <x:v>0</x:v>
      </x:c>
      <x:c r="E10" s="27" t="str">
        <x:f>IF(D10=0,"PASS","FAIL")</x:f>
        <x:v>PASS</x:v>
      </x:c>
    </x:row>
    <x:row r="11">
      <x:c r="A11" s="27" t="str">
        <x:v>Procedures with fewer than two evidence requirements</x:v>
      </x:c>
      <x:c r="B11" s="27" t="n">
        <x:v>0</x:v>
      </x:c>
      <x:c r="C11" s="27" t="n">
        <x:f>COUNTIF('P3 Audit Procedures'!$R$5:$R$176,"&lt;2")</x:f>
        <x:v>0</x:v>
      </x:c>
      <x:c r="D11" s="27" t="n">
        <x:f>C11-B11</x:f>
        <x:v>0</x:v>
      </x:c>
      <x:c r="E11" s="27" t="str">
        <x:f>IF(D11=0,"PASS","FAIL")</x:f>
        <x:v>PASS</x:v>
      </x:c>
    </x:row>
    <x:row r="12">
      <x:c r="A12" s="27" t="str">
        <x:v>Evidence rows with unknown procedure or atom</x:v>
      </x:c>
      <x:c r="B12" s="27" t="n">
        <x:v>0</x:v>
      </x:c>
      <x:c r="C12" s="27" t="n">
        <x:f>COUNTIF('P3 Evidence Requirements'!$P$5:$P$348,"NO")+COUNTIF('P3 Evidence Requirements'!$Q$5:$Q$348,"NO")</x:f>
        <x:v>0</x:v>
      </x:c>
      <x:c r="D12" s="27" t="n">
        <x:f>C12-B12</x:f>
        <x:v>0</x:v>
      </x:c>
      <x:c r="E12" s="27" t="str">
        <x:f>IF(D12=0,"PASS","FAIL")</x:f>
        <x:v>PASS</x:v>
      </x:c>
    </x:row>
    <x:row r="13">
      <x:c r="A13" s="27" t="str">
        <x:v>Duplicate evidence keys</x:v>
      </x:c>
      <x:c r="B13" s="27" t="n">
        <x:v>0</x:v>
      </x:c>
      <x:c r="C13" s="27" t="n">
        <x:f>COUNTIF('P3 Evidence Requirements'!$R$5:$R$348,"DUPLICATE")</x:f>
        <x:v>0</x:v>
      </x:c>
      <x:c r="D13" s="27" t="n">
        <x:f>C13-B13</x:f>
        <x:v>0</x:v>
      </x:c>
      <x:c r="E13" s="27" t="str">
        <x:f>IF(D13=0,"PASS","FAIL")</x:f>
        <x:v>PASS</x:v>
      </x:c>
    </x:row>
    <x:row r="14">
      <x:c r="A14" s="27" t="str">
        <x:v>Observation rule population</x:v>
      </x:c>
      <x:c r="B14" s="27" t="n">
        <x:v>172</x:v>
      </x:c>
      <x:c r="C14" s="27" t="n">
        <x:f>COUNTA('P3 Observation Rules'!$A$5:$A$176)</x:f>
        <x:v>172</x:v>
      </x:c>
      <x:c r="D14" s="27" t="n">
        <x:f>C14-B14</x:f>
        <x:v>0</x:v>
      </x:c>
      <x:c r="E14" s="27" t="str">
        <x:f>IF(D14=0,"PASS","FAIL")</x:f>
        <x:v>PASS</x:v>
      </x:c>
    </x:row>
    <x:row r="15">
      <x:c r="A15" s="27" t="str">
        <x:v>Procedures without exactly one observation rule</x:v>
      </x:c>
      <x:c r="B15" s="27" t="n">
        <x:v>0</x:v>
      </x:c>
      <x:c r="C15" s="27" t="n">
        <x:f>COUNTIF('P3 Audit Procedures'!$S$5:$S$176,"&lt;&gt;1")</x:f>
        <x:v>0</x:v>
      </x:c>
      <x:c r="D15" s="27" t="n">
        <x:f>C15-B15</x:f>
        <x:v>0</x:v>
      </x:c>
      <x:c r="E15" s="27" t="str">
        <x:f>IF(D15=0,"PASS","FAIL")</x:f>
        <x:v>PASS</x:v>
      </x:c>
    </x:row>
    <x:row r="16">
      <x:c r="A16" s="27" t="str">
        <x:v>Observation rows with unknown procedure</x:v>
      </x:c>
      <x:c r="B16" s="27" t="n">
        <x:v>0</x:v>
      </x:c>
      <x:c r="C16" s="27" t="n">
        <x:f>COUNTIF('P3 Observation Rules'!$R$5:$R$176,"NO")</x:f>
        <x:v>0</x:v>
      </x:c>
      <x:c r="D16" s="27" t="n">
        <x:f>C16-B16</x:f>
        <x:v>0</x:v>
      </x:c>
      <x:c r="E16" s="27" t="str">
        <x:f>IF(D16=0,"PASS","FAIL")</x:f>
        <x:v>PASS</x:v>
      </x:c>
    </x:row>
    <x:row r="17">
      <x:c r="A17" s="27" t="str">
        <x:v>Duplicate observation keys</x:v>
      </x:c>
      <x:c r="B17" s="27" t="n">
        <x:v>0</x:v>
      </x:c>
      <x:c r="C17" s="27" t="n">
        <x:f>COUNTIF('P3 Observation Rules'!$S$5:$S$176,"DUPLICATE")</x:f>
        <x:v>0</x:v>
      </x:c>
      <x:c r="D17" s="27" t="n">
        <x:f>C17-B17</x:f>
        <x:v>0</x:v>
      </x:c>
      <x:c r="E17" s="27" t="str">
        <x:f>IF(D17=0,"PASS","FAIL")</x:f>
        <x:v>PASS</x:v>
      </x:c>
    </x:row>
    <x:row r="18">
      <x:c r="A18" s="27" t="str">
        <x:v>Operational-calendar population</x:v>
      </x:c>
      <x:c r="B18" s="27" t="n">
        <x:v>172</x:v>
      </x:c>
      <x:c r="C18" s="27" t="n">
        <x:f>COUNTA('P3 Operational Calendar'!$A$5:$A$176)</x:f>
        <x:v>172</x:v>
      </x:c>
      <x:c r="D18" s="27" t="n">
        <x:f>C18-B18</x:f>
        <x:v>0</x:v>
      </x:c>
      <x:c r="E18" s="27" t="str">
        <x:f>IF(D18=0,"PASS","FAIL")</x:f>
        <x:v>PASS</x:v>
      </x:c>
    </x:row>
    <x:row r="19">
      <x:c r="A19" s="27" t="str">
        <x:v>Procedures without exactly one calendar rule</x:v>
      </x:c>
      <x:c r="B19" s="27" t="n">
        <x:v>0</x:v>
      </x:c>
      <x:c r="C19" s="27" t="n">
        <x:f>COUNTIF('P3 Audit Procedures'!$T$5:$T$176,"&lt;&gt;1")</x:f>
        <x:v>0</x:v>
      </x:c>
      <x:c r="D19" s="27" t="n">
        <x:f>C19-B19</x:f>
        <x:v>0</x:v>
      </x:c>
      <x:c r="E19" s="27" t="str">
        <x:f>IF(D19=0,"PASS","FAIL")</x:f>
        <x:v>PASS</x:v>
      </x:c>
    </x:row>
    <x:row r="20">
      <x:c r="A20" s="27" t="str">
        <x:v>Calendar rows with unknown procedure</x:v>
      </x:c>
      <x:c r="B20" s="27" t="n">
        <x:v>0</x:v>
      </x:c>
      <x:c r="C20" s="27" t="n">
        <x:f>COUNTIF('P3 Operational Calendar'!$V$5:$V$176,"NO")</x:f>
        <x:v>0</x:v>
      </x:c>
      <x:c r="D20" s="27" t="n">
        <x:f>C20-B20</x:f>
        <x:v>0</x:v>
      </x:c>
      <x:c r="E20" s="27" t="str">
        <x:f>IF(D20=0,"PASS","FAIL")</x:f>
        <x:v>PASS</x:v>
      </x:c>
    </x:row>
    <x:row r="21">
      <x:c r="A21" s="27" t="str">
        <x:v>Duplicate calendar keys</x:v>
      </x:c>
      <x:c r="B21" s="27" t="n">
        <x:v>0</x:v>
      </x:c>
      <x:c r="C21" s="27" t="n">
        <x:f>COUNTIF('P3 Operational Calendar'!$W$5:$W$176,"DUPLICATE")</x:f>
        <x:v>0</x:v>
      </x:c>
      <x:c r="D21" s="27" t="n">
        <x:f>C21-B21</x:f>
        <x:v>0</x:v>
      </x:c>
      <x:c r="E21" s="27" t="str">
        <x:f>IF(D21=0,"PASS","FAIL")</x:f>
        <x:v>PASS</x:v>
      </x:c>
    </x:row>
    <x:row r="22">
      <x:c r="A22" s="27" t="str">
        <x:v>Procedures missing owner or sample rule</x:v>
      </x:c>
      <x:c r="B22" s="27" t="n">
        <x:v>0</x:v>
      </x:c>
      <x:c r="C22" s="27" t="n">
        <x:f>COUNTBLANK('P3 Audit Procedures'!$M$5:$M$176)+COUNTBLANK('P3 Audit Procedures'!$O$5:$O$176)</x:f>
        <x:v>0</x:v>
      </x:c>
      <x:c r="D22" s="27" t="n">
        <x:f>C22-B22</x:f>
        <x:v>0</x:v>
      </x:c>
      <x:c r="E22" s="27" t="str">
        <x:f>IF(D22=0,"PASS","FAIL")</x:f>
        <x:v>PASS</x:v>
      </x:c>
    </x:row>
    <x:row r="23">
      <x:c r="A23" s="27" t="str">
        <x:v>Calendar rows missing due-date rule</x:v>
      </x:c>
      <x:c r="B23" s="27" t="n">
        <x:v>0</x:v>
      </x:c>
      <x:c r="C23" s="27" t="n">
        <x:f>COUNTBLANK('P3 Operational Calendar'!$K$5:$K$176)</x:f>
        <x:v>0</x:v>
      </x:c>
      <x:c r="D23" s="27" t="n">
        <x:f>C23-B23</x:f>
        <x:v>0</x:v>
      </x:c>
      <x:c r="E23" s="27" t="str">
        <x:f>IF(D23=0,"PASS","FAIL")</x:f>
        <x:v>PASS</x:v>
      </x:c>
    </x:row>
    <x:row r="24">
      <x:c r="A24" s="27" t="str">
        <x:v>Downstream rows missing official source URL</x:v>
      </x:c>
      <x:c r="B24" s="27" t="n">
        <x:v>0</x:v>
      </x:c>
      <x:c r="C24" s="27" t="n">
        <x:f>COUNTBLANK('P3 Audit Procedures'!$Z$5:$Z$176)+COUNTBLANK('P3 Evidence Requirements'!$O$5:$O$348)+COUNTBLANK('P3 Observation Rules'!$Q$5:$Q$176)+COUNTBLANK('P3 Operational Calendar'!$Y$5:$Y$176)</x:f>
        <x:v>0</x:v>
      </x:c>
      <x:c r="D24" s="27" t="n">
        <x:f>C24-B24</x:f>
        <x:v>0</x:v>
      </x:c>
      <x:c r="E24" s="27" t="str">
        <x:f>IF(D24=0,"PASS","FAIL")</x:f>
        <x:v>PASS</x:v>
      </x:c>
    </x:row>
    <x:row r="25">
      <x:c r="A25" s="27" t="str">
        <x:v>P-2 QA failures inherited</x:v>
      </x:c>
      <x:c r="B25" s="27" t="n">
        <x:v>0</x:v>
      </x:c>
      <x:c r="C25" s="27" t="n">
        <x:f>COUNTIF('P2 QA Reconciliation'!$E$5:$E$15,"FAIL")</x:f>
        <x:v>0</x:v>
      </x:c>
      <x:c r="D25" s="27" t="n">
        <x:f>C25-B25</x:f>
        <x:v>0</x:v>
      </x:c>
      <x:c r="E25" s="27" t="str">
        <x:f>IF(D25=0,"PASS","FAIL")</x:f>
        <x:v>PASS</x:v>
      </x:c>
    </x:row>
    <x:row r="26">
      <x:c r="A26" s="27" t="str">
        <x:v>Open critical holds</x:v>
      </x:c>
      <x:c r="B26" s="27" t="n">
        <x:v>0</x:v>
      </x:c>
      <x:c r="C26" s="27" t="n">
        <x:f>COUNTIFS('P3 Holds Decisions'!$C$5:$C$9,"Critical",'P3 Holds Decisions'!$D$5:$D$9,"Open — carried to P4")</x:f>
        <x:v>0</x:v>
      </x:c>
      <x:c r="D26" s="27" t="n">
        <x:f>C26-B26</x:f>
        <x:v>0</x:v>
      </x:c>
      <x:c r="E26" s="27" t="str">
        <x:f>IF(D26=0,"PASS","FAIL")</x:f>
        <x:v>PASS</x:v>
      </x:c>
    </x:row>
    <x:row r="27">
      <x:c r="A27" s="27" t="str">
        <x:v>Open holds</x:v>
      </x:c>
      <x:c r="B27" s="27" t="n">
        <x:v>1</x:v>
      </x:c>
      <x:c r="C27" s="27" t="n">
        <x:f>COUNTIF('P3 Holds Decisions'!$D$5:$D$9,"Open — carried to P4")</x:f>
        <x:v>1</x:v>
      </x:c>
      <x:c r="D27" s="27" t="n">
        <x:f>C27-B27</x:f>
        <x:v>0</x:v>
      </x:c>
      <x:c r="E27" s="27" t="str">
        <x:f>IF(D27=0,"PASS","FAIL")</x:f>
        <x:v>PASS</x:v>
      </x:c>
    </x:row>
    <x:row r="28">
      <x:c r="A28" s="28" t="str">
        <x:v>Production IDs assigned</x:v>
      </x:c>
      <x:c r="B28" s="28" t="n">
        <x:v>0</x:v>
      </x:c>
      <x:c r="C28" s="28" t="n">
        <x:f>COUNTIF('P3 Audit Procedures'!$A$5:$A$176,"SEBI-CORE*")+COUNTIF('P3 Evidence Requirements'!$A$5:$A$348,"SEBI-CORE*")+COUNTIF('P3 Observation Rules'!$A$5:$A$176,"SEBI-CORE*")</x:f>
        <x:v>0</x:v>
      </x:c>
      <x:c r="D28" s="28" t="n">
        <x:f>C28-B28</x:f>
        <x:v>0</x:v>
      </x:c>
      <x:c r="E28" s="28" t="str">
        <x:f>IF(D28=0,"PASS","FAIL")</x:f>
        <x:v>PASS</x:v>
      </x:c>
    </x:row>
    <x:row r="30" ht="22" customHeight="1">
      <x:c r="A30" s="340" t="str">
        <x:v>Gate conclusion</x:v>
      </x:c>
      <x:c r="B30" s="340" t="str">
        <x:v>Gate conclusion</x:v>
      </x:c>
      <x:c r="C30" s="340" t="str">
        <x:v>Gate conclusion</x:v>
      </x:c>
      <x:c r="D30" s="340" t="str">
        <x:v>Gate conclusion</x:v>
      </x:c>
      <x:c r="E30" s="340" t="str">
        <x:v>Gate conclusion</x:v>
      </x:c>
    </x:row>
    <x:row r="31">
      <x:c r="A31" s="360"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B31" s="361"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C31" s="361"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D31" s="361"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E31" s="362"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row>
    <x:row r="32">
      <x:c r="A32" s="363"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B32" s="364"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C32" s="364"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D32" s="364"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E32" s="365"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row>
    <x:row r="33">
      <x:c r="A33" s="363"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B33" s="364"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C33" s="364"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D33" s="364"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E33" s="365"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row>
    <x:row r="34">
      <x:c r="A34" s="366"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B34" s="367"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C34" s="367"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D34" s="367"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c r="E34" s="368" t="str">
        <x:v>Controlled pass if every QA line is PASS. The open identifier-governance hold is expected and does not represent a legal-coverage gap. P-3 validates the audit library and operational mapping only; entity evidence collection, applicability execution and final cross-workbook freeze remain P-4 work.</x:v>
      </x:c>
    </x:row>
  </x:sheetData>
  <x:mergeCells>
    <x:mergeCell ref="A1:E1"/>
    <x:mergeCell ref="A2:E2"/>
    <x:mergeCell ref="A30:E30"/>
    <x:mergeCell ref="A31:E34"/>
  </x:mergeCells>
  <x:conditionalFormatting sqref="E5:E28">
    <x:cfRule type="containsText" dxfId="59" priority="1" operator="containsText" text="PASS"/>
    <x:cfRule type="containsText" dxfId="60" priority="2" operator="containsText" text="FAIL"/>
  </x:conditionalFormatting>
  <x:pageMargins left="0.7" right="0.7" top="0.75" bottom="0.75" header="0.3" footer="0.3"/>
  <x:tableParts count="1">
    <x:tablePart xmlns:r="http://schemas.openxmlformats.org/officeDocument/2006/relationships" r:id="Rfb40030b3a9b4eba"/>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50" hidden="0" customWidth="1"/>
    <x:col min="2" max="2" width="5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406" t="str">
        <x:v>Common SEBI Listed-Entity Overlay — P-4 Final Applicability, Traceability, Role-Boundary and Freeze Validation</x:v>
      </x:c>
      <x:c r="B1" s="406" t="str">
        <x:v>Common SEBI Listed-Entity Overlay — P-4 Final Applicability, Traceability, Role-Boundary and Freeze Validation</x:v>
      </x:c>
      <x:c r="C1" s="406" t="str">
        <x:v>Common SEBI Listed-Entity Overlay — P-4 Final Applicability, Traceability, Role-Boundary and Freeze Validation</x:v>
      </x:c>
      <x:c r="D1" s="406" t="str">
        <x:v>Common SEBI Listed-Entity Overlay — P-4 Final Applicability, Traceability, Role-Boundary and Freeze Validation</x:v>
      </x:c>
      <x:c r="E1" s="406" t="str">
        <x:v>Common SEBI Listed-Entity Overlay — P-4 Final Applicability, Traceability, Role-Boundary and Freeze Validation</x:v>
      </x:c>
      <x:c r="F1" s="406" t="str">
        <x:v>Common SEBI Listed-Entity Overlay — P-4 Final Applicability, Traceability, Role-Boundary and Freeze Validation</x:v>
      </x:c>
      <x:c r="G1" s="406" t="str">
        <x:v>Common SEBI Listed-Entity Overlay — P-4 Final Applicability, Traceability, Role-Boundary and Freeze Validation</x:v>
      </x:c>
      <x:c r="H1" s="406" t="str">
        <x:v>Common SEBI Listed-Entity Overlay — P-4 Final Applicability, Traceability, Role-Boundary and Freeze Validation</x:v>
      </x:c>
    </x:row>
    <x:row r="2" ht="38" customHeight="1">
      <x:c r="A2" s="410" t="str">
        <x:v>Purpose: perform the final rule-library checks across source currency, applicability scenarios, atomic-to-audit traceability, Common-Core and Capital-Markets role boundaries, holds and production-freeze controls. P-4 does not execute a company audit or approve a permanent identifier namespace.</x:v>
      </x:c>
      <x:c r="B2" s="410" t="str">
        <x:v>Purpose: perform the final rule-library checks across source currency, applicability scenarios, atomic-to-audit traceability, Common-Core and Capital-Markets role boundaries, holds and production-freeze controls. P-4 does not execute a company audit or approve a permanent identifier namespace.</x:v>
      </x:c>
      <x:c r="C2" s="410" t="str">
        <x:v>Purpose: perform the final rule-library checks across source currency, applicability scenarios, atomic-to-audit traceability, Common-Core and Capital-Markets role boundaries, holds and production-freeze controls. P-4 does not execute a company audit or approve a permanent identifier namespace.</x:v>
      </x:c>
      <x:c r="D2" s="410" t="str">
        <x:v>Purpose: perform the final rule-library checks across source currency, applicability scenarios, atomic-to-audit traceability, Common-Core and Capital-Markets role boundaries, holds and production-freeze controls. P-4 does not execute a company audit or approve a permanent identifier namespace.</x:v>
      </x:c>
      <x:c r="E2" s="410" t="str">
        <x:v>Purpose: perform the final rule-library checks across source currency, applicability scenarios, atomic-to-audit traceability, Common-Core and Capital-Markets role boundaries, holds and production-freeze controls. P-4 does not execute a company audit or approve a permanent identifier namespace.</x:v>
      </x:c>
      <x:c r="F2" s="410" t="str">
        <x:v>Purpose: perform the final rule-library checks across source currency, applicability scenarios, atomic-to-audit traceability, Common-Core and Capital-Markets role boundaries, holds and production-freeze controls. P-4 does not execute a company audit or approve a permanent identifier namespace.</x:v>
      </x:c>
      <x:c r="G2" s="410" t="str">
        <x:v>Purpose: perform the final rule-library checks across source currency, applicability scenarios, atomic-to-audit traceability, Common-Core and Capital-Markets role boundaries, holds and production-freeze controls. P-4 does not execute a company audit or approve a permanent identifier namespace.</x:v>
      </x:c>
      <x:c r="H2" s="410" t="str">
        <x:v>Purpose: perform the final rule-library checks across source currency, applicability scenarios, atomic-to-audit traceability, Common-Core and Capital-Markets role boundaries, holds and production-freeze controls. P-4 does not execute a company audit or approve a permanent identifier namespace.</x:v>
      </x:c>
    </x:row>
    <x:row r="4" ht="38" customHeight="1">
      <x:c r="A4" s="419" t="str">
        <x:v>Control</x:v>
      </x:c>
      <x:c r="B4" s="420" t="str">
        <x:v>Value</x:v>
      </x:c>
    </x:row>
    <x:row r="5">
      <x:c r="A5" s="424" t="str">
        <x:v>Status</x:v>
      </x:c>
      <x:c r="B5" s="428" t="str">
        <x:v>P-4 TECHNICAL VALIDATION COMPLETE — PRODUCTION FREEZE HELD</x:v>
      </x:c>
    </x:row>
    <x:row r="6">
      <x:c r="A6" s="425" t="str">
        <x:v>As-of date</x:v>
      </x:c>
      <x:c r="B6" s="121" t="n">
        <x:v>46271</x:v>
      </x:c>
    </x:row>
    <x:row r="7">
      <x:c r="A7" s="425" t="str">
        <x:v>Source-currency checks</x:v>
      </x:c>
      <x:c r="B7" s="27" t="n">
        <x:f>COUNTA('P4 Source Currency'!$A$5:$A$14)</x:f>
        <x:v>10</x:v>
      </x:c>
    </x:row>
    <x:row r="8">
      <x:c r="A8" s="425" t="str">
        <x:v>Source-currency exceptions</x:v>
      </x:c>
      <x:c r="B8" s="27" t="n">
        <x:f>COUNTIF('P4 Source Currency'!$G$5:$G$14,"&lt;&gt;PASS")</x:f>
        <x:v>0</x:v>
      </x:c>
    </x:row>
    <x:row r="9">
      <x:c r="A9" s="425" t="str">
        <x:v>Scenario validations</x:v>
      </x:c>
      <x:c r="B9" s="27" t="n">
        <x:f>COUNTA('P4 Scenario Validation'!$A$5:$A$22)</x:f>
        <x:v>18</x:v>
      </x:c>
    </x:row>
    <x:row r="10">
      <x:c r="A10" s="425" t="str">
        <x:v>Scenario failures</x:v>
      </x:c>
      <x:c r="B10" s="27" t="n">
        <x:f>COUNTIF('P4 Scenario Validation'!$I$5:$I$22,"&lt;&gt;PASS")</x:f>
        <x:v>0</x:v>
      </x:c>
    </x:row>
    <x:row r="11">
      <x:c r="A11" s="425" t="str">
        <x:v>Final applicability rows</x:v>
      </x:c>
      <x:c r="B11" s="27" t="n">
        <x:f>COUNTA('P4 Final Applicability'!$A$5:$A$176)</x:f>
        <x:v>172</x:v>
      </x:c>
    </x:row>
    <x:row r="12">
      <x:c r="A12" s="425" t="str">
        <x:v>Invalid final-applicability rows</x:v>
      </x:c>
      <x:c r="B12" s="27" t="n">
        <x:f>COUNTIF('P4 Final Applicability'!$S$5:$S$176,"NO")+COUNTIF('P4 Final Applicability'!$T$5:$T$176,"NO")+COUNTIF('P4 Final Applicability'!$U$5:$U$176,"NO")+COUNTIF('P4 Final Applicability'!$V$5:$V$176,"DUPLICATE")</x:f>
        <x:v>0</x:v>
      </x:c>
    </x:row>
    <x:row r="13">
      <x:c r="A13" s="425" t="str">
        <x:v>End-to-end traceability rows</x:v>
      </x:c>
      <x:c r="B13" s="27" t="n">
        <x:f>COUNTA('P4 Traceability Matrix'!$A$5:$A$176)</x:f>
        <x:v>172</x:v>
      </x:c>
    </x:row>
    <x:row r="14">
      <x:c r="A14" s="425" t="str">
        <x:v>Incomplete traceability rows</x:v>
      </x:c>
      <x:c r="B14" s="27" t="n">
        <x:f>COUNTIF('P4 Traceability Matrix'!$R$5:$R$176,"&lt;&gt;COMPLETE")</x:f>
        <x:v>0</x:v>
      </x:c>
    </x:row>
    <x:row r="15">
      <x:c r="A15" s="425" t="str">
        <x:v>Role-boundary decisions</x:v>
      </x:c>
      <x:c r="B15" s="27" t="n">
        <x:f>COUNTA('P4 Role Boundary'!$A$5:$A$14)</x:f>
        <x:v>10</x:v>
      </x:c>
    </x:row>
    <x:row r="16">
      <x:c r="A16" s="425" t="str">
        <x:v>Boundary failures</x:v>
      </x:c>
      <x:c r="B16" s="27" t="n">
        <x:f>COUNTIF('P4 Role Boundary'!$H$5:$H$14,"&lt;&gt;PASS")</x:f>
        <x:v>0</x:v>
      </x:c>
    </x:row>
    <x:row r="17">
      <x:c r="A17" s="425" t="str">
        <x:v>Inherited P-2/P-3 QA failures</x:v>
      </x:c>
      <x:c r="B17" s="27" t="n">
        <x:f>COUNTIF('P2 QA Reconciliation'!$E$5:$E$15,"FAIL")+COUNTIF('P3 Coverage Reconciliation'!$E$5:$E$28,"FAIL")</x:f>
        <x:v>0</x:v>
      </x:c>
    </x:row>
    <x:row r="18">
      <x:c r="A18" s="425" t="str">
        <x:v>Open holds</x:v>
      </x:c>
      <x:c r="B18" s="27" t="n">
        <x:f>COUNTIF('P4 Holds Decisions'!$D$5:$D$9,"Open — blocks production freeze")</x:f>
        <x:v>1</x:v>
      </x:c>
    </x:row>
    <x:row r="19">
      <x:c r="A19" s="425" t="str">
        <x:v>Critical open holds</x:v>
      </x:c>
      <x:c r="B19" s="27" t="n">
        <x:f>COUNTIFS('P4 Holds Decisions'!$C$5:$C$9,"Critical",'P4 Holds Decisions'!$D$5:$D$9,"Open — blocks production freeze")</x:f>
        <x:v>0</x:v>
      </x:c>
    </x:row>
    <x:row r="20">
      <x:c r="A20" s="425" t="str">
        <x:v>Production-freeze blockers</x:v>
      </x:c>
      <x:c r="B20" s="27" t="n">
        <x:f>COUNTIFS('P4 Freeze Checklist'!$E$5:$E$22,"HOLD",'P4 Freeze Checklist'!$G$5:$G$22,"YES")</x:f>
        <x:v>1</x:v>
      </x:c>
    </x:row>
    <x:row r="21">
      <x:c r="A21" s="425" t="str">
        <x:v>Technical/content result</x:v>
      </x:c>
      <x:c r="B21" s="430" t="str">
        <x:v>PASS — CONTENT, APPLICABILITY AND TRACEABILITY</x:v>
      </x:c>
    </x:row>
    <x:row r="22">
      <x:c r="A22" s="425" t="str">
        <x:v>Production-freeze result</x:v>
      </x:c>
      <x:c r="B22" s="432" t="str">
        <x:v>CONTROLLED HOLD — PERMANENT ID NAMESPACE APPROVAL REQUIRED</x:v>
      </x:c>
    </x:row>
    <x:row r="23">
      <x:c r="A23" s="426" t="str">
        <x:v>Production IDs assigned</x:v>
      </x:c>
      <x:c r="B23" s="28" t="str">
        <x:v>No — source-derived working keys only</x:v>
      </x:c>
    </x:row>
    <x:row r="25" ht="22" customHeight="1">
      <x:c r="A25" s="434" t="str">
        <x:v>P-4 decision</x:v>
      </x:c>
      <x:c r="B25" s="434" t="str">
        <x:v>P-4 decision</x:v>
      </x:c>
      <x:c r="C25" s="434" t="str">
        <x:v>P-4 decision</x:v>
      </x:c>
      <x:c r="D25" s="434" t="str">
        <x:v>P-4 decision</x:v>
      </x:c>
      <x:c r="E25" s="434" t="str">
        <x:v>P-4 decision</x:v>
      </x:c>
      <x:c r="F25" s="434" t="str">
        <x:v>P-4 decision</x:v>
      </x:c>
      <x:c r="G25" s="434" t="str">
        <x:v>P-4 decision</x:v>
      </x:c>
      <x:c r="H25" s="434" t="str">
        <x:v>P-4 decision</x:v>
      </x:c>
    </x:row>
    <x:row r="26">
      <x:c r="A26" s="454"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B26" s="455"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C26" s="455"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D26" s="455"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E26" s="455"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F26" s="455"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G26" s="455"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H26" s="456"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row>
    <x:row r="27">
      <x:c r="A27" s="457"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B27"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C27"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D27"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E27"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F27"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G27"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H27" s="459"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row>
    <x:row r="28">
      <x:c r="A28" s="457"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B28"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C28"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D28"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E28"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F28"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G28"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H28" s="459"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row>
    <x:row r="29">
      <x:c r="A29" s="457"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B29"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C29"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D29"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E29"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F29"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G29"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H29" s="459"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row>
    <x:row r="30">
      <x:c r="A30" s="457"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B30"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C30"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D30"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E30"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F30"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G30" s="458"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H30" s="459"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row>
    <x:row r="31">
      <x:c r="A31" s="460"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B31" s="461"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C31" s="461"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D31" s="461"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E31" s="461"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F31" s="461"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G31" s="461"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c r="H31" s="462" t="str">
        <x:v>Technical/content validation passes: the current source index, 18 runtime scenarios, 172 final applicability decisions, 172 end-to-end chains and all ten role/boundary controls reconcile without gaps or duplication. Production freeze is not issued because SEBI-P0-H002 remains open. A permanent ID namespace and deterministic migration rule require governance approval; P-4 therefore preserves all source-derived working keys and records a controlled freeze hold.</x:v>
      </x:c>
    </x:row>
    <x:row r="33" ht="22" customHeight="1">
      <x:c r="A33" s="434" t="str">
        <x:v>Required release action</x:v>
      </x:c>
      <x:c r="B33" s="434" t="str">
        <x:v>Required release action</x:v>
      </x:c>
      <x:c r="C33" s="434" t="str">
        <x:v>Required release action</x:v>
      </x:c>
      <x:c r="D33" s="434" t="str">
        <x:v>Required release action</x:v>
      </x:c>
      <x:c r="E33" s="434" t="str">
        <x:v>Required release action</x:v>
      </x:c>
      <x:c r="F33" s="434" t="str">
        <x:v>Required release action</x:v>
      </x:c>
      <x:c r="G33" s="434" t="str">
        <x:v>Required release action</x:v>
      </x:c>
      <x:c r="H33" s="434" t="str">
        <x:v>Required release action</x:v>
      </x:c>
    </x:row>
    <x:row r="34">
      <x:c r="A34" s="483"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B34" s="484"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C34" s="484"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D34" s="484"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E34" s="484"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F34" s="484"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G34" s="484"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H34" s="485"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row>
    <x:row r="35">
      <x:c r="A35" s="486"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B35"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C35"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D35"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E35"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F35"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G35"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H35" s="488"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row>
    <x:row r="36">
      <x:c r="A36" s="486"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B36"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C36"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D36"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E36"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F36"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G36"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H36" s="488"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row>
    <x:row r="37">
      <x:c r="A37" s="486"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B37"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C37"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D37"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E37"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F37"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G37"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H37" s="488"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row>
    <x:row r="38">
      <x:c r="A38" s="486"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B38"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C38"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D38"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E38"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F38"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G38" s="487"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H38" s="488"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row>
    <x:row r="39">
      <x:c r="A39" s="489"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B39" s="490"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C39" s="490"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D39" s="490"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E39" s="490"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F39" s="490"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G39" s="490"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c r="H39" s="491" t="str">
        <x:v>P4-R — Permanent ID Namespace Approval, Controlled Migration and Freeze Release. Governance must approve the permanent prefix/range, object-level assignment rules, collision policy, immutability rule and working-key-to-production-ID migration map. After approval, rerun only the controlled migration, collision QA and final freeze-release checks; do not reopen validated legal content unless the source-currency check identifies a new change.</x:v>
      </x:c>
    </x:row>
  </x:sheetData>
  <x:mergeCells>
    <x:mergeCell ref="A1:H1"/>
    <x:mergeCell ref="A2:H2"/>
    <x:mergeCell ref="A25:H25"/>
    <x:mergeCell ref="A26:H31"/>
    <x:mergeCell ref="A33:H33"/>
    <x:mergeCell ref="A34:H39"/>
  </x:mergeCells>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defaultRowHeight="15"/>
  <x:cols>
    <x:col min="1" max="1" width="18" hidden="0" customWidth="1"/>
    <x:col min="2" max="2" width="36" hidden="0" customWidth="1"/>
    <x:col min="3" max="3" width="48" hidden="0" customWidth="1"/>
    <x:col min="4" max="4" width="92" hidden="0" customWidth="1"/>
    <x:col min="5" max="5" width="60" hidden="0" customWidth="1"/>
    <x:col min="6" max="6" width="16" hidden="0" customWidth="1"/>
    <x:col min="7" max="7" width="14" hidden="0" customWidth="1"/>
    <x:col min="8" max="8" width="62" hidden="0" customWidth="1"/>
  </x:cols>
  <x:sheetData>
    <x:row r="1" ht="30" customHeight="1">
      <x:c r="A1" s="406" t="str">
        <x:v>P-4 Current-Source Currency Check</x:v>
      </x:c>
      <x:c r="B1" s="406" t="str">
        <x:v>P-4 Current-Source Currency Check</x:v>
      </x:c>
      <x:c r="C1" s="406" t="str">
        <x:v>P-4 Current-Source Currency Check</x:v>
      </x:c>
      <x:c r="D1" s="406" t="str">
        <x:v>P-4 Current-Source Currency Check</x:v>
      </x:c>
      <x:c r="E1" s="406" t="str">
        <x:v>P-4 Current-Source Currency Check</x:v>
      </x:c>
      <x:c r="F1" s="406" t="str">
        <x:v>P-4 Current-Source Currency Check</x:v>
      </x:c>
      <x:c r="G1" s="406" t="str">
        <x:v>P-4 Current-Source Currency Check</x:v>
      </x:c>
      <x:c r="H1" s="406" t="str">
        <x:v>P-4 Current-Source Currency Check</x:v>
      </x:c>
    </x:row>
    <x:row r="2" ht="38" customHeight="1">
      <x:c r="A2" s="410" t="str">
        <x:v>Final current-source check against official SEBI updated indexes and key parent instruments. This is an as-of control for the freeze decision and does not replace ongoing regulatory-change monitoring after release.</x:v>
      </x:c>
      <x:c r="B2" s="410" t="str">
        <x:v>Final current-source check against official SEBI updated indexes and key parent instruments. This is an as-of control for the freeze decision and does not replace ongoing regulatory-change monitoring after release.</x:v>
      </x:c>
      <x:c r="C2" s="410" t="str">
        <x:v>Final current-source check against official SEBI updated indexes and key parent instruments. This is an as-of control for the freeze decision and does not replace ongoing regulatory-change monitoring after release.</x:v>
      </x:c>
      <x:c r="D2" s="410" t="str">
        <x:v>Final current-source check against official SEBI updated indexes and key parent instruments. This is an as-of control for the freeze decision and does not replace ongoing regulatory-change monitoring after release.</x:v>
      </x:c>
      <x:c r="E2" s="410" t="str">
        <x:v>Final current-source check against official SEBI updated indexes and key parent instruments. This is an as-of control for the freeze decision and does not replace ongoing regulatory-change monitoring after release.</x:v>
      </x:c>
      <x:c r="F2" s="410" t="str">
        <x:v>Final current-source check against official SEBI updated indexes and key parent instruments. This is an as-of control for the freeze decision and does not replace ongoing regulatory-change monitoring after release.</x:v>
      </x:c>
      <x:c r="G2" s="410" t="str">
        <x:v>Final current-source check against official SEBI updated indexes and key parent instruments. This is an as-of control for the freeze decision and does not replace ongoing regulatory-change monitoring after release.</x:v>
      </x:c>
      <x:c r="H2" s="410" t="str">
        <x:v>Final current-source check against official SEBI updated indexes and key parent instruments. This is an as-of control for the freeze decision and does not replace ongoing regulatory-change monitoring after release.</x:v>
      </x:c>
    </x:row>
    <x:row r="3" ht="50" customHeight="1"/>
    <x:row r="4" ht="38" customHeight="1">
      <x:c r="A4" s="419" t="str">
        <x:v>Check Key</x:v>
      </x:c>
      <x:c r="B4" s="495" t="str">
        <x:v>Scope</x:v>
      </x:c>
      <x:c r="C4" s="495" t="str">
        <x:v>Official Source</x:v>
      </x:c>
      <x:c r="D4" s="495" t="str">
        <x:v>Validated Proposition</x:v>
      </x:c>
      <x:c r="E4" s="495" t="str">
        <x:v>Official URL</x:v>
      </x:c>
      <x:c r="F4" s="495" t="str">
        <x:v>Checked Date</x:v>
      </x:c>
      <x:c r="G4" s="495" t="str">
        <x:v>Result</x:v>
      </x:c>
      <x:c r="H4" s="420" t="str">
        <x:v>Control Note</x:v>
      </x:c>
    </x:row>
    <x:row r="5" ht="50" customHeight="1">
      <x:c r="A5" s="26" t="str">
        <x:v>P4-SRC001</x:v>
      </x:c>
      <x:c r="B5" s="26" t="str">
        <x:v>Current regulations index</x:v>
      </x:c>
      <x:c r="C5" s="26" t="str">
        <x:v>SEBI updated regulations list</x:v>
      </x:c>
      <x:c r="D5" s="26" t="str">
        <x:v>Confirms the current parent regulations relevant to the overlay, including LODR amended 2026-07-14, Buy-back amended 2026-07-06, ICDR amended 2026-03-21, NCS amended 2026-01-21, PIT amended 2025-03-12, SAST amended 2025-12-05 and SDI/SR amended 2026-07-06.</x:v>
      </x:c>
      <x:c r="E5" s="26" t="str">
        <x:v>https://www.sebi.gov.in/sebiweb/home/HomeAction.do?doListing=yes&amp;sid=1&amp;smid=0&amp;ssid=3</x:v>
      </x:c>
      <x:c r="F5" s="195" t="n">
        <x:v>46271</x:v>
      </x:c>
      <x:c r="G5" s="26" t="str">
        <x:v>PASS</x:v>
      </x:c>
      <x:c r="H5" s="26" t="str">
        <x:v>Authoritative index review; current source monitoring remains ongoing.</x:v>
      </x:c>
    </x:row>
    <x:row r="6" ht="50" customHeight="1">
      <x:c r="A6" s="27" t="str">
        <x:v>P4-SRC002</x:v>
      </x:c>
      <x:c r="B6" s="27" t="str">
        <x:v>Current circulars index</x:v>
      </x:c>
      <x:c r="C6" s="27" t="str">
        <x:v>SEBI active circulars list</x:v>
      </x:c>
      <x:c r="D6" s="27" t="str">
        <x:v>Reviewed active entries through 2026-08-28. Post-2026-07-23 items shown on the index are ETF, MII, FPI, KRA/IFSCA, mutual-fund, OBPP, InvIT, commodity or municipal-debt items and do not add a generic listed-company obligation to this overlay.</x:v>
      </x:c>
      <x:c r="E6" s="27" t="str">
        <x:v>https://www.sebi.gov.in/sebiweb/home/HomeAction.do?doListing=yes&amp;sid=1&amp;smid=0&amp;ssid=7</x:v>
      </x:c>
      <x:c r="F6" s="121" t="n">
        <x:v>46271</x:v>
      </x:c>
      <x:c r="G6" s="27" t="str">
        <x:v>PASS</x:v>
      </x:c>
      <x:c r="H6" s="27" t="str">
        <x:v>Scope conclusion is based on the published titles and the established role-bound boundary.</x:v>
      </x:c>
    </x:row>
    <x:row r="7" ht="50" customHeight="1">
      <x:c r="A7" s="27" t="str">
        <x:v>P4-SRC003</x:v>
      </x:c>
      <x:c r="B7" s="27" t="str">
        <x:v>Current master-circular index</x:v>
      </x:c>
      <x:c r="C7" s="27" t="str">
        <x:v>SEBI updated master-circular list</x:v>
      </x:c>
      <x:c r="D7" s="27" t="str">
        <x:v>Confirms the current operating parents used by P-2, including 2026 LODR, ICDR and RTA master circulars and the 2025 debt issue/listing and continuous-disclosure master circulars.</x:v>
      </x:c>
      <x:c r="E7" s="27" t="str">
        <x:v>https://www.sebi.gov.in/sebiweb/home/HomeAction.do?doListing=yes&amp;sid=1&amp;smid=0&amp;ssid=6</x:v>
      </x:c>
      <x:c r="F7" s="121" t="n">
        <x:v>46271</x:v>
      </x:c>
      <x:c r="G7" s="27" t="str">
        <x:v>PASS</x:v>
      </x:c>
      <x:c r="H7" s="27" t="str">
        <x:v>Master circulars operate with later amendments/circulars captured in the source lineage.</x:v>
      </x:c>
    </x:row>
    <x:row r="8" ht="50" customHeight="1">
      <x:c r="A8" s="27" t="str">
        <x:v>P4-SRC004</x:v>
      </x:c>
      <x:c r="B8" s="27" t="str">
        <x:v>LODR current consolidated text</x:v>
      </x:c>
      <x:c r="C8" s="27" t="str">
        <x:v>SEBI (LODR) Regulations, 2015</x:v>
      </x:c>
      <x:c r="D8" s="27" t="str">
        <x:v>Current consolidated LODR parent retained for listed equity, applicable debt/HVDLE governance, investor-service and material-subsidiary flow-down duties.</x:v>
      </x:c>
      <x:c r="E8" s="27" t="str">
        <x:v>https://www.sebi.gov.in/legal/regulations/jul-2026/securities-and-exchange-board-of-india-listing-obligations-and-disclosure-requirements-regulations-2015-last-amended-on-july-14-2026-_102974.html</x:v>
      </x:c>
      <x:c r="F8" s="121" t="n">
        <x:v>46271</x:v>
      </x:c>
      <x:c r="G8" s="27" t="str">
        <x:v>PASS</x:v>
      </x:c>
      <x:c r="H8" s="27" t="str">
        <x:v>P-2 corrected the parent URL and atomized the applicable issuer duties.</x:v>
      </x:c>
    </x:row>
    <x:row r="9" ht="50" customHeight="1">
      <x:c r="A9" s="27" t="str">
        <x:v>P4-SRC005</x:v>
      </x:c>
      <x:c r="B9" s="27" t="str">
        <x:v>LODR operating parent</x:v>
      </x:c>
      <x:c r="C9" s="27" t="str">
        <x:v>Master Circular for LODR compliance by listed entities</x:v>
      </x:c>
      <x:c r="D9" s="27" t="str">
        <x:v>Current operational parent retained for formats, integrated filings and implementation instructions supporting LODR obligations.</x:v>
      </x:c>
      <x:c r="E9" s="27" t="str">
        <x:v>https://www.sebi.gov.in/legal/master-circulars/jan-2026/master-circular-for-compliance-with-the-provisions-of-the-securities-and-exchange-board-of-india-listing-obligations-and-disclosure-requirements-regulations-2015-by-listed-entities_99432.html</x:v>
      </x:c>
      <x:c r="F9" s="121" t="n">
        <x:v>46271</x:v>
      </x:c>
      <x:c r="G9" s="27" t="str">
        <x:v>PASS</x:v>
      </x:c>
      <x:c r="H9" s="27" t="str">
        <x:v>Used as an operating/format parent without duplicating the underlying LODR duty.</x:v>
      </x:c>
    </x:row>
    <x:row r="10" ht="50" customHeight="1">
      <x:c r="A10" s="27" t="str">
        <x:v>P4-SRC006</x:v>
      </x:c>
      <x:c r="B10" s="27" t="str">
        <x:v>Insider-trading current parent</x:v>
      </x:c>
      <x:c r="C10" s="27" t="str">
        <x:v>SEBI (Prohibition of Insider Trading) Regulations, 2015</x:v>
      </x:c>
      <x:c r="D10" s="27" t="str">
        <x:v>Current consolidated PIT parent retained for listed-company codes, UPSI controls, structured digital database, trading controls and disclosures.</x:v>
      </x:c>
      <x:c r="E10" s="27" t="str">
        <x:v>https://www.sebi.gov.in/legal/regulations/mar-2025/securities-and-exchange-board-of-india-prohibition-of-insider-trading-regulations-2015-last-amended-on-march-12-2025-_92672.html</x:v>
      </x:c>
      <x:c r="F10" s="121" t="n">
        <x:v>46271</x:v>
      </x:c>
      <x:c r="G10" s="27" t="str">
        <x:v>PASS</x:v>
      </x:c>
      <x:c r="H10" s="27" t="str">
        <x:v>Later informal guidance/orders do not replace the current regulation parent.</x:v>
      </x:c>
    </x:row>
    <x:row r="11" ht="50" customHeight="1">
      <x:c r="A11" s="27" t="str">
        <x:v>P4-SRC007</x:v>
      </x:c>
      <x:c r="B11" s="27" t="str">
        <x:v>Takeover current parent</x:v>
      </x:c>
      <x:c r="C11" s="27" t="str">
        <x:v>SEBI (Substantial Acquisition of Shares and Takeovers) Regulations, 2011</x:v>
      </x:c>
      <x:c r="D11" s="27" t="str">
        <x:v>Current consolidated SAST parent retained for target-company and company-as-acquirer event duties with explicit duty-holder separation.</x:v>
      </x:c>
      <x:c r="E11" s="27" t="str">
        <x:v>https://www.sebi.gov.in/legal/regulations/dec-2025/securities-and-exchange-board-of-india-substantial-acquisition-of-shares-and-takeovers-regulations-2011-last-amended-on-december-5-2025-_98643.html</x:v>
      </x:c>
      <x:c r="F11" s="121" t="n">
        <x:v>46271</x:v>
      </x:c>
      <x:c r="G11" s="27" t="str">
        <x:v>PASS</x:v>
      </x:c>
      <x:c r="H11" s="27" t="str">
        <x:v>P-2 keeps acquirer/promoter obligations separate from generic issuer duties.</x:v>
      </x:c>
    </x:row>
    <x:row r="12" ht="50" customHeight="1">
      <x:c r="A12" s="27" t="str">
        <x:v>P4-SRC008</x:v>
      </x:c>
      <x:c r="B12" s="27" t="str">
        <x:v>Debt continuous-disclosure parent</x:v>
      </x:c>
      <x:c r="C12" s="27" t="str">
        <x:v>Master Circular for LODR for NCS, SDI and/or CP</x:v>
      </x:c>
      <x:c r="D12" s="27" t="str">
        <x:v>Current debt operating parent retained for instrument-specific continuous obligations and trustee/exchange interfaces.</x:v>
      </x:c>
      <x:c r="E12" s="27" t="str">
        <x:v>https://www.sebi.gov.in/legal/master-circulars/jul-2025/master-circular-for-listing-obligations-and-disclosure-requirements-for-non-convertible-securities-securitized-debt-instruments-and-or-commercial-paper_95230.html</x:v>
      </x:c>
      <x:c r="F12" s="121" t="n">
        <x:v>46271</x:v>
      </x:c>
      <x:c r="G12" s="27" t="str">
        <x:v>PASS</x:v>
      </x:c>
      <x:c r="H12" s="27" t="str">
        <x:v>Debt-only listing does not activate the full specified-securities chapter.</x:v>
      </x:c>
    </x:row>
    <x:row r="13" ht="50" customHeight="1">
      <x:c r="A13" s="27" t="str">
        <x:v>P4-SRC009</x:v>
      </x:c>
      <x:c r="B13" s="27" t="str">
        <x:v>Debt issue/listing parent</x:v>
      </x:c>
      <x:c r="C13" s="27" t="str">
        <x:v>Master Circular for issue and listing of NCS, SDI, SR, municipal debt and CP</x:v>
      </x:c>
      <x:c r="D13" s="27" t="str">
        <x:v>Current issue/listing operating parent retained and activated only by security class, proposed issue and role/capacity facts.</x:v>
      </x:c>
      <x:c r="E13" s="27" t="str">
        <x:v>https://www.sebi.gov.in/legal/master-circulars/oct-2025/master-circular-for-issue-and-listing-of-non-convertible-securities-securitised-debt-instruments-security-receipts-municipal-debt-securities-and-commercial-paper_97343.html</x:v>
      </x:c>
      <x:c r="F13" s="121" t="n">
        <x:v>46271</x:v>
      </x:c>
      <x:c r="G13" s="27" t="str">
        <x:v>PASS</x:v>
      </x:c>
      <x:c r="H13" s="27" t="str">
        <x:v>Municipal and special-purpose duty holders remain role/capacity bound.</x:v>
      </x:c>
    </x:row>
    <x:row r="14" ht="50" customHeight="1">
      <x:c r="A14" s="28" t="str">
        <x:v>P4-SRC010</x:v>
      </x:c>
      <x:c r="B14" s="28" t="str">
        <x:v>Latest issuer-service lineage</x:v>
      </x:c>
      <x:c r="C14" s="28" t="str">
        <x:v>Transmission and buy-back operational circulars</x:v>
      </x:c>
      <x:c r="D14" s="28" t="str">
        <x:v>The July 2026 transmission simplification and buy-back promoter-holding freeze directions remain represented in the P-2 atomic population.</x:v>
      </x:c>
      <x:c r="E14" s="28" t="str">
        <x:v>https://www.sebi.gov.in/legal/circulars/jul-2026/ease-of-doing-investment-and-ease-of-doing-business-simplification-and-standardisation-of-the-framework-for-transmission-of-securities_103030.html</x:v>
      </x:c>
      <x:c r="F14" s="196" t="n">
        <x:v>46271</x:v>
      </x:c>
      <x:c r="G14" s="28" t="str">
        <x:v>PASS</x:v>
      </x:c>
      <x:c r="H14" s="28" t="str">
        <x:v>Time-limited and event-driven controls retain their effective dates and triggers.</x:v>
      </x:c>
    </x:row>
  </x:sheetData>
  <x:mergeCells>
    <x:mergeCell ref="A1:H1"/>
    <x:mergeCell ref="A2:H2"/>
  </x:mergeCells>
  <x:conditionalFormatting sqref="G5:G14">
    <x:cfRule type="containsText" dxfId="61" priority="1" operator="containsText" text="PASS"/>
  </x:conditionalFormatting>
  <x:pageMargins left="0.7" right="0.7" top="0.75" bottom="0.75" header="0.3" footer="0.3"/>
  <x:tableParts count="1">
    <x:tablePart xmlns:r="http://schemas.openxmlformats.org/officeDocument/2006/relationships" r:id="R014b14cf699f4dda"/>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62" hidden="0" customWidth="1"/>
    <x:col min="4" max="4" width="38" hidden="0" customWidth="1"/>
    <x:col min="5" max="5" width="58" hidden="0" customWidth="1"/>
    <x:col min="6" max="6" width="72" hidden="0" customWidth="1"/>
    <x:col min="7" max="7" width="68" hidden="0" customWidth="1"/>
    <x:col min="8" max="8" width="58" hidden="0" customWidth="1"/>
    <x:col min="9" max="9" width="14" hidden="0" customWidth="1"/>
  </x:cols>
  <x:sheetData>
    <x:row r="1" ht="30" customHeight="1">
      <x:c r="A1" s="406" t="str">
        <x:v>P-4 Runtime Applicability Scenario Validation</x:v>
      </x:c>
      <x:c r="B1" s="406" t="str">
        <x:v>P-4 Runtime Applicability Scenario Validation</x:v>
      </x:c>
      <x:c r="C1" s="406" t="str">
        <x:v>P-4 Runtime Applicability Scenario Validation</x:v>
      </x:c>
      <x:c r="D1" s="406" t="str">
        <x:v>P-4 Runtime Applicability Scenario Validation</x:v>
      </x:c>
      <x:c r="E1" s="406" t="str">
        <x:v>P-4 Runtime Applicability Scenario Validation</x:v>
      </x:c>
      <x:c r="F1" s="406" t="str">
        <x:v>P-4 Runtime Applicability Scenario Validation</x:v>
      </x:c>
      <x:c r="G1" s="406" t="str">
        <x:v>P-4 Runtime Applicability Scenario Validation</x:v>
      </x:c>
      <x:c r="H1" s="406" t="str">
        <x:v>P-4 Runtime Applicability Scenario Validation</x:v>
      </x:c>
      <x:c r="I1" s="406" t="str">
        <x:v>P-4 Runtime Applicability Scenario Validation</x:v>
      </x:c>
    </x:row>
    <x:row r="2" ht="38" customHeight="1">
      <x:c r="A2" s="410" t="str">
        <x:v>Positive and negative scenario tests prove when the overlay loads, which security/event module applies, and when the separate Common Corporate Core or Capital Markets role module remains authoritative.</x:v>
      </x:c>
      <x:c r="B2" s="410" t="str">
        <x:v>Positive and negative scenario tests prove when the overlay loads, which security/event module applies, and when the separate Common Corporate Core or Capital Markets role module remains authoritative.</x:v>
      </x:c>
      <x:c r="C2" s="410" t="str">
        <x:v>Positive and negative scenario tests prove when the overlay loads, which security/event module applies, and when the separate Common Corporate Core or Capital Markets role module remains authoritative.</x:v>
      </x:c>
      <x:c r="D2" s="410" t="str">
        <x:v>Positive and negative scenario tests prove when the overlay loads, which security/event module applies, and when the separate Common Corporate Core or Capital Markets role module remains authoritative.</x:v>
      </x:c>
      <x:c r="E2" s="410" t="str">
        <x:v>Positive and negative scenario tests prove when the overlay loads, which security/event module applies, and when the separate Common Corporate Core or Capital Markets role module remains authoritative.</x:v>
      </x:c>
      <x:c r="F2" s="410" t="str">
        <x:v>Positive and negative scenario tests prove when the overlay loads, which security/event module applies, and when the separate Common Corporate Core or Capital Markets role module remains authoritative.</x:v>
      </x:c>
      <x:c r="G2" s="410" t="str">
        <x:v>Positive and negative scenario tests prove when the overlay loads, which security/event module applies, and when the separate Common Corporate Core or Capital Markets role module remains authoritative.</x:v>
      </x:c>
      <x:c r="H2" s="410" t="str">
        <x:v>Positive and negative scenario tests prove when the overlay loads, which security/event module applies, and when the separate Common Corporate Core or Capital Markets role module remains authoritative.</x:v>
      </x:c>
      <x:c r="I2" s="410" t="str">
        <x:v>Positive and negative scenario tests prove when the overlay loads, which security/event module applies, and when the separate Common Corporate Core or Capital Markets role module remains authoritative.</x:v>
      </x:c>
    </x:row>
    <x:row r="3" ht="50" customHeight="1"/>
    <x:row r="4" ht="38" customHeight="1">
      <x:c r="A4" s="419" t="str">
        <x:v>Scenario Key</x:v>
      </x:c>
      <x:c r="B4" s="495" t="str">
        <x:v>Scenario</x:v>
      </x:c>
      <x:c r="C4" s="495" t="str">
        <x:v>Entity / Security / Event Facts</x:v>
      </x:c>
      <x:c r="D4" s="495" t="str">
        <x:v>Gate Result</x:v>
      </x:c>
      <x:c r="E4" s="495" t="str">
        <x:v>Runtime Composition</x:v>
      </x:c>
      <x:c r="F4" s="495" t="str">
        <x:v>Included Overlay Scope</x:v>
      </x:c>
      <x:c r="G4" s="495" t="str">
        <x:v>Excluded / Separately Routed Scope</x:v>
      </x:c>
      <x:c r="H4" s="495" t="str">
        <x:v>Required Applicability Evidence</x:v>
      </x:c>
      <x:c r="I4" s="420" t="str">
        <x:v>P-4 Result</x:v>
      </x:c>
    </x:row>
    <x:row r="5" ht="50" customHeight="1">
      <x:c r="A5" s="26" t="str">
        <x:v>P4-SCN001</x:v>
      </x:c>
      <x:c r="B5" s="26" t="str">
        <x:v>Completely unlisted company</x:v>
      </x:c>
      <x:c r="C5" s="26" t="str">
        <x:v>No specified securities, listed debt, proposed issue, SEBI role or SEBI event</x:v>
      </x:c>
      <x:c r="D5" s="26" t="str">
        <x:v>GATE|UNLISTED</x:v>
      </x:c>
      <x:c r="E5" s="26" t="str">
        <x:v>Common Corporate Core + selected sector dataset only</x:v>
      </x:c>
      <x:c r="F5" s="26" t="str">
        <x:v>Do not load this overlay</x:v>
      </x:c>
      <x:c r="G5" s="26" t="str">
        <x:v>Do not load Capital Markets role module</x:v>
      </x:c>
      <x:c r="H5" s="26" t="str">
        <x:v>Entity master and absence of listing/issue/role/event</x:v>
      </x:c>
      <x:c r="I5" s="26" t="str">
        <x:v>PASS</x:v>
      </x:c>
    </x:row>
    <x:row r="6" ht="50" customHeight="1">
      <x:c r="A6" s="27" t="str">
        <x:v>P4-SCN002</x:v>
      </x:c>
      <x:c r="B6" s="27" t="str">
        <x:v>Main-board equity-listed company</x:v>
      </x:c>
      <x:c r="C6" s="27" t="str">
        <x:v>Specified securities listed; SME flag false</x:v>
      </x:c>
      <x:c r="D6" s="27" t="str">
        <x:v>GATE|EQUITY_MAIN</x:v>
      </x:c>
      <x:c r="E6" s="27" t="str">
        <x:v>Common Core + sector + equity-listed overlay</x:v>
      </x:c>
      <x:c r="F6" s="27" t="str">
        <x:v>Equity LODR, PIT/PFUTP, SCRR/MPS and relevant investor interface</x:v>
      </x:c>
      <x:c r="G6" s="27" t="str">
        <x:v>Only if a separate SEBI-regulated role exists</x:v>
      </x:c>
      <x:c r="H6" s="27" t="str">
        <x:v>Exchange listing record, ISIN and entity classification</x:v>
      </x:c>
      <x:c r="I6" s="27" t="str">
        <x:v>PASS</x:v>
      </x:c>
    </x:row>
    <x:row r="7" ht="50" customHeight="1">
      <x:c r="A7" s="27" t="str">
        <x:v>P4-SCN003</x:v>
      </x:c>
      <x:c r="B7" s="27" t="str">
        <x:v>SME equity-listed company</x:v>
      </x:c>
      <x:c r="C7" s="27" t="str">
        <x:v>Specified securities listed on SME segment</x:v>
      </x:c>
      <x:c r="D7" s="27" t="str">
        <x:v>GATE|EQUITY_SME</x:v>
      </x:c>
      <x:c r="E7" s="27" t="str">
        <x:v>Common Core + sector + SME-applicable equity overlay</x:v>
      </x:c>
      <x:c r="F7" s="27" t="str">
        <x:v>Only provisions surviving current SME exemption/applicability tests</x:v>
      </x:c>
      <x:c r="G7" s="27" t="str">
        <x:v>Only if a separate SEBI-regulated role exists</x:v>
      </x:c>
      <x:c r="H7" s="27" t="str">
        <x:v>Exchange segment record and current exemption analysis</x:v>
      </x:c>
      <x:c r="I7" s="27" t="str">
        <x:v>PASS</x:v>
      </x:c>
    </x:row>
    <x:row r="8" ht="50" customHeight="1">
      <x:c r="A8" s="27" t="str">
        <x:v>P4-SCN004</x:v>
      </x:c>
      <x:c r="B8" s="27" t="str">
        <x:v>Debt-only listed entity below HVDLE test</x:v>
      </x:c>
      <x:c r="C8" s="27" t="str">
        <x:v>Listed NCS/NCRPS; no specified securities; HVDLE test false</x:v>
      </x:c>
      <x:c r="D8" s="27" t="str">
        <x:v>GATE|DEBT</x:v>
      </x:c>
      <x:c r="E8" s="27" t="str">
        <x:v>Common Core + sector + debt overlay</x:v>
      </x:c>
      <x:c r="F8" s="27" t="str">
        <x:v>Debt issue/listing and continuous obligations</x:v>
      </x:c>
      <x:c r="G8" s="27" t="str">
        <x:v>Do not load equity chapter or role module</x:v>
      </x:c>
      <x:c r="H8" s="27" t="str">
        <x:v>ISIN, listing approval, instrument terms and HVDLE calculation</x:v>
      </x:c>
      <x:c r="I8" s="27" t="str">
        <x:v>PASS</x:v>
      </x:c>
    </x:row>
    <x:row r="9" ht="50" customHeight="1">
      <x:c r="A9" s="27" t="str">
        <x:v>P4-SCN005</x:v>
      </x:c>
      <x:c r="B9" s="27" t="str">
        <x:v>High-value debt listed entity</x:v>
      </x:c>
      <x:c r="C9" s="27" t="str">
        <x:v>Listed debt and current HVDLE test true</x:v>
      </x:c>
      <x:c r="D9" s="27" t="str">
        <x:v>GATE|DEBT + GATE|HVDLE</x:v>
      </x:c>
      <x:c r="E9" s="27" t="str">
        <x:v>Common Core + sector + debt/HVDLE overlay</x:v>
      </x:c>
      <x:c r="F9" s="27" t="str">
        <x:v>Debt duties plus only governance provisions incorporated by current HVDLE rules</x:v>
      </x:c>
      <x:c r="G9" s="27" t="str">
        <x:v>Do not assume full equity listing or intermediary status</x:v>
      </x:c>
      <x:c r="H9" s="27" t="str">
        <x:v>Audited outstanding debt, measurement date, transition and exemption evidence</x:v>
      </x:c>
      <x:c r="I9" s="27" t="str">
        <x:v>PASS</x:v>
      </x:c>
    </x:row>
    <x:row r="10" ht="50" customHeight="1">
      <x:c r="A10" s="27" t="str">
        <x:v>P4-SCN006</x:v>
      </x:c>
      <x:c r="B10" s="27" t="str">
        <x:v>Dual equity and debt listed entity</x:v>
      </x:c>
      <x:c r="C10" s="27" t="str">
        <x:v>Specified securities and listed debt both present</x:v>
      </x:c>
      <x:c r="D10" s="27" t="str">
        <x:v>GATE|EQUITY_MAIN/SME + GATE|DEBT; add HVDLE if true</x:v>
      </x:c>
      <x:c r="E10" s="27" t="str">
        <x:v>Common Core + sector + both security modules</x:v>
      </x:c>
      <x:c r="F10" s="27" t="str">
        <x:v>Equity and debt duties with shared outcome controls coordinated</x:v>
      </x:c>
      <x:c r="G10" s="27" t="str">
        <x:v>Role module only for separate registration</x:v>
      </x:c>
      <x:c r="H10" s="27" t="str">
        <x:v>All listing approvals, ISINs, segment and HVDLE facts</x:v>
      </x:c>
      <x:c r="I10" s="27" t="str">
        <x:v>PASS</x:v>
      </x:c>
    </x:row>
    <x:row r="11" ht="50" customHeight="1">
      <x:c r="A11" s="27" t="str">
        <x:v>P4-SCN007</x:v>
      </x:c>
      <x:c r="B11" s="27" t="str">
        <x:v>Proposed equity issue</x:v>
      </x:c>
      <x:c r="C11" s="27" t="str">
        <x:v>Proposed issue approved; equity route identified</x:v>
      </x:c>
      <x:c r="D11" s="27" t="str">
        <x:v>GATE|PROPOSED_ISSUE</x:v>
      </x:c>
      <x:c r="E11" s="27" t="str">
        <x:v>Common Core + sector + issue-event module</x:v>
      </x:c>
      <x:c r="F11" s="27" t="str">
        <x:v>Applicable SCRR/ICDR offer, approval, filing and allotment rows</x:v>
      </x:c>
      <x:c r="G11" s="27" t="str">
        <x:v>Merchant-banker duties remain role/adviser owned</x:v>
      </x:c>
      <x:c r="H11" s="27" t="str">
        <x:v>Board mandate, route memorandum and transaction timetable</x:v>
      </x:c>
      <x:c r="I11" s="27" t="str">
        <x:v>PASS</x:v>
      </x:c>
    </x:row>
    <x:row r="12" ht="50" customHeight="1">
      <x:c r="A12" s="27" t="str">
        <x:v>P4-SCN008</x:v>
      </x:c>
      <x:c r="B12" s="27" t="str">
        <x:v>Proposed debt issue</x:v>
      </x:c>
      <x:c r="C12" s="27" t="str">
        <x:v>Proposed NCS/NCRPS issue with route and security identified</x:v>
      </x:c>
      <x:c r="D12" s="27" t="str">
        <x:v>GATE|PROPOSED_ISSUE + GATE|DEBT</x:v>
      </x:c>
      <x:c r="E12" s="27" t="str">
        <x:v>Common Core + sector + debt issue module</x:v>
      </x:c>
      <x:c r="F12" s="27" t="str">
        <x:v>NCS issue/listing, trust, rating, security and allotment rows</x:v>
      </x:c>
      <x:c r="G12" s="27" t="str">
        <x:v>Trustee/intermediary governance remains outside issuer overlay</x:v>
      </x:c>
      <x:c r="H12" s="27" t="str">
        <x:v>Board mandate, term sheet, instrument classification and adviser appointments</x:v>
      </x:c>
      <x:c r="I12" s="27" t="str">
        <x:v>PASS</x:v>
      </x:c>
    </x:row>
    <x:row r="13" ht="50" customHeight="1">
      <x:c r="A13" s="27" t="str">
        <x:v>P4-SCN009</x:v>
      </x:c>
      <x:c r="B13" s="27" t="str">
        <x:v>Buy-back event</x:v>
      </x:c>
      <x:c r="C13" s="27" t="str">
        <x:v>Board initiates buy-back</x:v>
      </x:c>
      <x:c r="D13" s="27" t="str">
        <x:v>GATE|CORP_ACTION — BUYBACK</x:v>
      </x:c>
      <x:c r="E13" s="27" t="str">
        <x:v>Base runtime + buy-back event module</x:v>
      </x:c>
      <x:c r="F13" s="27" t="str">
        <x:v>Approvals through offer, extinguishment, post-offer reporting and promoter-holding freeze</x:v>
      </x:c>
      <x:c r="G13" s="27" t="str">
        <x:v>Do not create recurring buy-back duties when no event exists</x:v>
      </x:c>
      <x:c r="H13" s="27" t="str">
        <x:v>Board papers, route, public announcement and event timetable</x:v>
      </x:c>
      <x:c r="I13" s="27" t="str">
        <x:v>PASS</x:v>
      </x:c>
    </x:row>
    <x:row r="14" ht="50" customHeight="1">
      <x:c r="A14" s="27" t="str">
        <x:v>P4-SCN010</x:v>
      </x:c>
      <x:c r="B14" s="27" t="str">
        <x:v>Delisting event</x:v>
      </x:c>
      <x:c r="C14" s="27" t="str">
        <x:v>Delisting proposal and route established</x:v>
      </x:c>
      <x:c r="D14" s="27" t="str">
        <x:v>GATE|CORP_ACTION — DELISTING</x:v>
      </x:c>
      <x:c r="E14" s="27" t="str">
        <x:v>Base runtime + delisting event module</x:v>
      </x:c>
      <x:c r="F14" s="27" t="str">
        <x:v>Initial public announcement through shareholder/stock-exchange/process/closure duties</x:v>
      </x:c>
      <x:c r="G14" s="27" t="str">
        <x:v>Do not classify acquirer/adviser duties as routine issuer duties</x:v>
      </x:c>
      <x:c r="H14" s="27" t="str">
        <x:v>Proposal, route, shareholding, approvals and transaction record</x:v>
      </x:c>
      <x:c r="I14" s="27" t="str">
        <x:v>PASS</x:v>
      </x:c>
    </x:row>
    <x:row r="15" ht="50" customHeight="1">
      <x:c r="A15" s="27" t="str">
        <x:v>P4-SCN011</x:v>
      </x:c>
      <x:c r="B15" s="27" t="str">
        <x:v>SBEB or sweat-equity event</x:v>
      </x:c>
      <x:c r="C15" s="27" t="str">
        <x:v>Scheme/grant/issue route selected</x:v>
      </x:c>
      <x:c r="D15" s="27" t="str">
        <x:v>GATE|CORP_ACTION — SBEB/SWEAT_EQUITY</x:v>
      </x:c>
      <x:c r="E15" s="27" t="str">
        <x:v>Base runtime + employee-benefit event/continuing module</x:v>
      </x:c>
      <x:c r="F15" s="27" t="str">
        <x:v>Scheme, approvals, trust/grant/allotment, disclosures and continuing controls</x:v>
      </x:c>
      <x:c r="G15" s="27" t="str">
        <x:v>Common-Core employment/company-law duties remain separate</x:v>
      </x:c>
      <x:c r="H15" s="27" t="str">
        <x:v>Scheme documents, approvals, participant and security records</x:v>
      </x:c>
      <x:c r="I15" s="27" t="str">
        <x:v>PASS</x:v>
      </x:c>
    </x:row>
    <x:row r="16" ht="50" customHeight="1">
      <x:c r="A16" s="27" t="str">
        <x:v>P4-SCN012</x:v>
      </x:c>
      <x:c r="B16" s="27" t="str">
        <x:v>Takeover/open-offer event</x:v>
      </x:c>
      <x:c r="C16" s="27" t="str">
        <x:v>SAST event true or company acts as acquirer</x:v>
      </x:c>
      <x:c r="D16" s="27" t="str">
        <x:v>GATE|TAKEOVER</x:v>
      </x:c>
      <x:c r="E16" s="27" t="str">
        <x:v>Base runtime + SAST event module</x:v>
      </x:c>
      <x:c r="F16" s="27" t="str">
        <x:v>Target-company duties and company-as-acquirer duties separately assigned</x:v>
      </x:c>
      <x:c r="G16" s="27" t="str">
        <x:v>Other acquirer/PAC/promoter/adviser personal duties are not issuer duties</x:v>
      </x:c>
      <x:c r="H16" s="27" t="str">
        <x:v>Deal facts, shareholding movement and duty-holder memorandum</x:v>
      </x:c>
      <x:c r="I16" s="27" t="str">
        <x:v>PASS</x:v>
      </x:c>
    </x:row>
    <x:row r="17" ht="50" customHeight="1">
      <x:c r="A17" s="27" t="str">
        <x:v>P4-SCN013</x:v>
      </x:c>
      <x:c r="B17" s="27" t="str">
        <x:v>Material unlisted subsidiary</x:v>
      </x:c>
      <x:c r="C17" s="27" t="str">
        <x:v>Material unlisted subsidiary test true</x:v>
      </x:c>
      <x:c r="D17" s="27" t="str">
        <x:v>GATE|MATERIAL_SUB</x:v>
      </x:c>
      <x:c r="E17" s="27" t="str">
        <x:v>Listed parent runtime + clause-specific flow-down</x:v>
      </x:c>
      <x:c r="F17" s="27" t="str">
        <x:v>Only LODR Regs. 24/24A board, audit, minutes, significant-transaction, disposal and secretarial-audit rows</x:v>
      </x:c>
      <x:c r="G17" s="27" t="str">
        <x:v>Subsidiary is not treated as listed and receives no full overlay</x:v>
      </x:c>
      <x:c r="H17" s="27" t="str">
        <x:v>Materiality calculation, subsidiary register and board/audit evidence</x:v>
      </x:c>
      <x:c r="I17" s="27" t="str">
        <x:v>PASS</x:v>
      </x:c>
    </x:row>
    <x:row r="18" ht="50" customHeight="1">
      <x:c r="A18" s="27" t="str">
        <x:v>P4-SCN014</x:v>
      </x:c>
      <x:c r="B18" s="27" t="str">
        <x:v>Investor-service request or grievance</x:v>
      </x:c>
      <x:c r="C18" s="27" t="str">
        <x:v>Request/complaint/dispute trigger exists</x:v>
      </x:c>
      <x:c r="D18" s="27" t="str">
        <x:v>GATE|INVESTOR_SERVICE</x:v>
      </x:c>
      <x:c r="E18" s="27" t="str">
        <x:v>Base runtime + request-specific issuer interface</x:v>
      </x:c>
      <x:c r="F18" s="27" t="str">
        <x:v>Transfer/demat/transmission/SCORES/ODR issuer duties</x:v>
      </x:c>
      <x:c r="G18" s="27" t="str">
        <x:v>RTA, DP and depository internal governance stays role-bound</x:v>
      </x:c>
      <x:c r="H18" s="27" t="str">
        <x:v>Case record, issuer/RTA allocation, timestamps and portal record</x:v>
      </x:c>
      <x:c r="I18" s="27" t="str">
        <x:v>PASS</x:v>
      </x:c>
    </x:row>
    <x:row r="19" ht="50" customHeight="1">
      <x:c r="A19" s="27" t="str">
        <x:v>P4-SCN015</x:v>
      </x:c>
      <x:c r="B19" s="27" t="str">
        <x:v>Green debt issue</x:v>
      </x:c>
      <x:c r="C19" s="27" t="str">
        <x:v>Proposed debt is labelled green</x:v>
      </x:c>
      <x:c r="D19" s="27" t="str">
        <x:v>GATE|GREEN_DEBT + relevant issue/debt gate</x:v>
      </x:c>
      <x:c r="E19" s="27" t="str">
        <x:v>Base runtime + green-debt overlay</x:v>
      </x:c>
      <x:c r="F19" s="27" t="str">
        <x:v>Use-of-proceeds, disclosure and independent-reviewer controls</x:v>
      </x:c>
      <x:c r="G19" s="27" t="str">
        <x:v>Other ESG labels require their own framework test</x:v>
      </x:c>
      <x:c r="H19" s="27" t="str">
        <x:v>Offer structure, label assessment and reviewer evidence</x:v>
      </x:c>
      <x:c r="I19" s="27" t="str">
        <x:v>PASS</x:v>
      </x:c>
    </x:row>
    <x:row r="20" ht="50" customHeight="1">
      <x:c r="A20" s="27" t="str">
        <x:v>P4-SCN016</x:v>
      </x:c>
      <x:c r="B20" s="27" t="str">
        <x:v>SDI, security receipt or CP</x:v>
      </x:c>
      <x:c r="C20" s="27" t="str">
        <x:v>Special security/capacity identified</x:v>
      </x:c>
      <x:c r="D20" s="27" t="str">
        <x:v>GATE|SDI_SR_CP</x:v>
      </x:c>
      <x:c r="E20" s="27" t="str">
        <x:v>Base runtime + instrument/capacity-specific module</x:v>
      </x:c>
      <x:c r="F20" s="27" t="str">
        <x:v>Only duties assigned to the entity's actual issuer/trustee/special-purpose capacity</x:v>
      </x:c>
      <x:c r="G20" s="27" t="str">
        <x:v>No generic corporate or trustee-role expansion</x:v>
      </x:c>
      <x:c r="H20" s="27" t="str">
        <x:v>Instrument taxonomy, trust/SPDE structure and ISIN</x:v>
      </x:c>
      <x:c r="I20" s="27" t="str">
        <x:v>PASS</x:v>
      </x:c>
    </x:row>
    <x:row r="21" ht="50" customHeight="1">
      <x:c r="A21" s="27" t="str">
        <x:v>P4-SCN017</x:v>
      </x:c>
      <x:c r="B21" s="27" t="str">
        <x:v>Separate SEBI-regulated role</x:v>
      </x:c>
      <x:c r="C21" s="27" t="str">
        <x:v>Entity is also an intermediary, fund, MII, adviser, RTA, trustee or other regulated person</x:v>
      </x:c>
      <x:c r="D21" s="27" t="str">
        <x:v>GATE|REGULATED_ROLE</x:v>
      </x:c>
      <x:c r="E21" s="27" t="str">
        <x:v>Common Core + sector + this overlay + selected Capital Markets role module</x:v>
      </x:c>
      <x:c r="F21" s="27" t="str">
        <x:v>This overlay continues to supply issuer/listed-entity duties only</x:v>
      </x:c>
      <x:c r="G21" s="27" t="str">
        <x:v>Role governance and conduct come from Capital Markets, not this overlay</x:v>
      </x:c>
      <x:c r="H21" s="27" t="str">
        <x:v>SEBI registration/recognition and regulated-role master</x:v>
      </x:c>
      <x:c r="I21" s="27" t="str">
        <x:v>PASS</x:v>
      </x:c>
    </x:row>
    <x:row r="22" ht="50" customHeight="1">
      <x:c r="A22" s="28" t="str">
        <x:v>P4-SCN018</x:v>
      </x:c>
      <x:c r="B22" s="28" t="str">
        <x:v>SEBI inquiry, appeal or administrator event</x:v>
      </x:c>
      <x:c r="C22" s="28" t="str">
        <x:v>Notice/order/proceeding activates legal-event gate</x:v>
      </x:c>
      <x:c r="D22" s="28" t="str">
        <x:v>GATE|LEGAL_EVENT</x:v>
      </x:c>
      <x:c r="E22" s="28" t="str">
        <x:v>Base runtime + legal reference set</x:v>
      </x:c>
      <x:c r="F22" s="28" t="str">
        <x:v>Use procedural sources as event references</x:v>
      </x:c>
      <x:c r="G22" s="28" t="str">
        <x:v>No recurring checklist from inquiry/appeal/refund rules</x:v>
      </x:c>
      <x:c r="H22" s="28" t="str">
        <x:v>Notice, order, proceeding and legal-owner record</x:v>
      </x:c>
      <x:c r="I22" s="28" t="str">
        <x:v>PASS</x:v>
      </x:c>
    </x:row>
  </x:sheetData>
  <x:mergeCells>
    <x:mergeCell ref="A1:I1"/>
    <x:mergeCell ref="A2:I2"/>
  </x:mergeCells>
  <x:conditionalFormatting sqref="I5:I22">
    <x:cfRule type="containsText" dxfId="62" priority="1" operator="containsText" text="PASS"/>
  </x:conditionalFormatting>
  <x:pageMargins left="0.7" right="0.7" top="0.75" bottom="0.75" header="0.3" footer="0.3"/>
  <x:tableParts count="1">
    <x:tablePart xmlns:r="http://schemas.openxmlformats.org/officeDocument/2006/relationships" r:id="R774ce99a5186403f"/>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26" hidden="0" customWidth="1"/>
    <x:col min="4" max="4" width="62" hidden="0" customWidth="1"/>
    <x:col min="5" max="5" width="34" hidden="0" customWidth="1"/>
    <x:col min="6" max="6" width="34" hidden="0" customWidth="1"/>
    <x:col min="7" max="7" width="38" hidden="0" customWidth="1"/>
    <x:col min="8" max="8" width="42" hidden="0" customWidth="1"/>
    <x:col min="9" max="9" width="54" hidden="0" customWidth="1"/>
    <x:col min="10" max="10" width="30" hidden="0" customWidth="1"/>
    <x:col min="11" max="11" width="24" hidden="0" customWidth="1"/>
    <x:col min="12" max="12" width="48" hidden="0" customWidth="1"/>
    <x:col min="13" max="13" width="70" hidden="0" customWidth="1"/>
    <x:col min="14" max="14" width="86" hidden="0" customWidth="1"/>
    <x:col min="15" max="15" width="78" hidden="0" customWidth="1"/>
    <x:col min="16" max="16" width="18" hidden="0" customWidth="1"/>
    <x:col min="17" max="17" width="34" hidden="0" customWidth="1"/>
    <x:col min="18" max="18" width="30" hidden="0" customWidth="1"/>
    <x:col min="19" max="19" width="15" hidden="0" customWidth="1"/>
    <x:col min="20" max="20" width="16" hidden="0" customWidth="1"/>
    <x:col min="21" max="21" width="18" hidden="0" customWidth="1"/>
    <x:col min="22" max="22" width="18" hidden="0" customWidth="1"/>
    <x:col min="23" max="23" width="58" hidden="0" customWidth="1"/>
  </x:cols>
  <x:sheetData>
    <x:row r="1" ht="30" customHeight="1">
      <x:c r="A1" s="406" t="str">
        <x:v>P-4 Final Provision-Level Applicability Decision Master</x:v>
      </x:c>
      <x:c r="B1" s="406" t="str">
        <x:v>P-4 Final Provision-Level Applicability Decision Master</x:v>
      </x:c>
      <x:c r="C1" s="406" t="str">
        <x:v>P-4 Final Provision-Level Applicability Decision Master</x:v>
      </x:c>
      <x:c r="D1" s="406" t="str">
        <x:v>P-4 Final Provision-Level Applicability Decision Master</x:v>
      </x:c>
      <x:c r="E1" s="406" t="str">
        <x:v>P-4 Final Provision-Level Applicability Decision Master</x:v>
      </x:c>
      <x:c r="F1" s="406" t="str">
        <x:v>P-4 Final Provision-Level Applicability Decision Master</x:v>
      </x:c>
      <x:c r="G1" s="406" t="str">
        <x:v>P-4 Final Provision-Level Applicability Decision Master</x:v>
      </x:c>
      <x:c r="H1" s="406" t="str">
        <x:v>P-4 Final Provision-Level Applicability Decision Master</x:v>
      </x:c>
      <x:c r="I1" s="406" t="str">
        <x:v>P-4 Final Provision-Level Applicability Decision Master</x:v>
      </x:c>
      <x:c r="J1" s="406" t="str">
        <x:v>P-4 Final Provision-Level Applicability Decision Master</x:v>
      </x:c>
      <x:c r="K1" s="406" t="str">
        <x:v>P-4 Final Provision-Level Applicability Decision Master</x:v>
      </x:c>
      <x:c r="L1" s="406" t="str">
        <x:v>P-4 Final Provision-Level Applicability Decision Master</x:v>
      </x:c>
      <x:c r="M1" s="406" t="str">
        <x:v>P-4 Final Provision-Level Applicability Decision Master</x:v>
      </x:c>
      <x:c r="N1" s="406" t="str">
        <x:v>P-4 Final Provision-Level Applicability Decision Master</x:v>
      </x:c>
      <x:c r="O1" s="406" t="str">
        <x:v>P-4 Final Provision-Level Applicability Decision Master</x:v>
      </x:c>
      <x:c r="P1" s="406" t="str">
        <x:v>P-4 Final Provision-Level Applicability Decision Master</x:v>
      </x:c>
      <x:c r="Q1" s="406" t="str">
        <x:v>P-4 Final Provision-Level Applicability Decision Master</x:v>
      </x:c>
      <x:c r="R1" s="406" t="str">
        <x:v>P-4 Final Provision-Level Applicability Decision Master</x:v>
      </x:c>
      <x:c r="S1" s="406" t="str">
        <x:v>P-4 Final Provision-Level Applicability Decision Master</x:v>
      </x:c>
      <x:c r="T1" s="406" t="str">
        <x:v>P-4 Final Provision-Level Applicability Decision Master</x:v>
      </x:c>
      <x:c r="U1" s="406" t="str">
        <x:v>P-4 Final Provision-Level Applicability Decision Master</x:v>
      </x:c>
      <x:c r="V1" s="406" t="str">
        <x:v>P-4 Final Provision-Level Applicability Decision Master</x:v>
      </x:c>
      <x:c r="W1" s="406" t="str">
        <x:v>P-4 Final Provision-Level Applicability Decision Master</x:v>
      </x:c>
    </x:row>
    <x:row r="2" ht="38" customHeight="1">
      <x:c r="A2" s="410" t="str">
        <x:v>Final load/exclusion treatment for every P-2 atomic obligation. Technical content is eligible as a controlled working baseline; production freeze remains held until the permanent identifier namespace is approved and migrated.</x:v>
      </x:c>
      <x:c r="B2" s="410" t="str">
        <x:v>Final load/exclusion treatment for every P-2 atomic obligation. Technical content is eligible as a controlled working baseline; production freeze remains held until the permanent identifier namespace is approved and migrated.</x:v>
      </x:c>
      <x:c r="C2" s="410" t="str">
        <x:v>Final load/exclusion treatment for every P-2 atomic obligation. Technical content is eligible as a controlled working baseline; production freeze remains held until the permanent identifier namespace is approved and migrated.</x:v>
      </x:c>
      <x:c r="D2" s="410" t="str">
        <x:v>Final load/exclusion treatment for every P-2 atomic obligation. Technical content is eligible as a controlled working baseline; production freeze remains held until the permanent identifier namespace is approved and migrated.</x:v>
      </x:c>
      <x:c r="E2" s="410" t="str">
        <x:v>Final load/exclusion treatment for every P-2 atomic obligation. Technical content is eligible as a controlled working baseline; production freeze remains held until the permanent identifier namespace is approved and migrated.</x:v>
      </x:c>
      <x:c r="F2" s="410" t="str">
        <x:v>Final load/exclusion treatment for every P-2 atomic obligation. Technical content is eligible as a controlled working baseline; production freeze remains held until the permanent identifier namespace is approved and migrated.</x:v>
      </x:c>
      <x:c r="G2" s="410" t="str">
        <x:v>Final load/exclusion treatment for every P-2 atomic obligation. Technical content is eligible as a controlled working baseline; production freeze remains held until the permanent identifier namespace is approved and migrated.</x:v>
      </x:c>
      <x:c r="H2" s="410" t="str">
        <x:v>Final load/exclusion treatment for every P-2 atomic obligation. Technical content is eligible as a controlled working baseline; production freeze remains held until the permanent identifier namespace is approved and migrated.</x:v>
      </x:c>
      <x:c r="I2" s="410" t="str">
        <x:v>Final load/exclusion treatment for every P-2 atomic obligation. Technical content is eligible as a controlled working baseline; production freeze remains held until the permanent identifier namespace is approved and migrated.</x:v>
      </x:c>
      <x:c r="J2" s="410" t="str">
        <x:v>Final load/exclusion treatment for every P-2 atomic obligation. Technical content is eligible as a controlled working baseline; production freeze remains held until the permanent identifier namespace is approved and migrated.</x:v>
      </x:c>
      <x:c r="K2" s="410" t="str">
        <x:v>Final load/exclusion treatment for every P-2 atomic obligation. Technical content is eligible as a controlled working baseline; production freeze remains held until the permanent identifier namespace is approved and migrated.</x:v>
      </x:c>
      <x:c r="L2" s="410" t="str">
        <x:v>Final load/exclusion treatment for every P-2 atomic obligation. Technical content is eligible as a controlled working baseline; production freeze remains held until the permanent identifier namespace is approved and migrated.</x:v>
      </x:c>
      <x:c r="M2" s="410" t="str">
        <x:v>Final load/exclusion treatment for every P-2 atomic obligation. Technical content is eligible as a controlled working baseline; production freeze remains held until the permanent identifier namespace is approved and migrated.</x:v>
      </x:c>
      <x:c r="N2" s="410" t="str">
        <x:v>Final load/exclusion treatment for every P-2 atomic obligation. Technical content is eligible as a controlled working baseline; production freeze remains held until the permanent identifier namespace is approved and migrated.</x:v>
      </x:c>
      <x:c r="O2" s="410" t="str">
        <x:v>Final load/exclusion treatment for every P-2 atomic obligation. Technical content is eligible as a controlled working baseline; production freeze remains held until the permanent identifier namespace is approved and migrated.</x:v>
      </x:c>
      <x:c r="P2" s="410" t="str">
        <x:v>Final load/exclusion treatment for every P-2 atomic obligation. Technical content is eligible as a controlled working baseline; production freeze remains held until the permanent identifier namespace is approved and migrated.</x:v>
      </x:c>
      <x:c r="Q2" s="410" t="str">
        <x:v>Final load/exclusion treatment for every P-2 atomic obligation. Technical content is eligible as a controlled working baseline; production freeze remains held until the permanent identifier namespace is approved and migrated.</x:v>
      </x:c>
      <x:c r="R2" s="410" t="str">
        <x:v>Final load/exclusion treatment for every P-2 atomic obligation. Technical content is eligible as a controlled working baseline; production freeze remains held until the permanent identifier namespace is approved and migrated.</x:v>
      </x:c>
      <x:c r="S2" s="410" t="str">
        <x:v>Final load/exclusion treatment for every P-2 atomic obligation. Technical content is eligible as a controlled working baseline; production freeze remains held until the permanent identifier namespace is approved and migrated.</x:v>
      </x:c>
      <x:c r="T2" s="410" t="str">
        <x:v>Final load/exclusion treatment for every P-2 atomic obligation. Technical content is eligible as a controlled working baseline; production freeze remains held until the permanent identifier namespace is approved and migrated.</x:v>
      </x:c>
      <x:c r="U2" s="410" t="str">
        <x:v>Final load/exclusion treatment for every P-2 atomic obligation. Technical content is eligible as a controlled working baseline; production freeze remains held until the permanent identifier namespace is approved and migrated.</x:v>
      </x:c>
      <x:c r="V2" s="410" t="str">
        <x:v>Final load/exclusion treatment for every P-2 atomic obligation. Technical content is eligible as a controlled working baseline; production freeze remains held until the permanent identifier namespace is approved and migrated.</x:v>
      </x:c>
      <x:c r="W2" s="410" t="str">
        <x:v>Final load/exclusion treatment for every P-2 atomic obligation. Technical content is eligible as a controlled working baseline; production freeze remains held until the permanent identifier namespace is approved and migrated.</x:v>
      </x:c>
    </x:row>
    <x:row r="3" ht="50" customHeight="1"/>
    <x:row r="4" ht="38" customHeight="1">
      <x:c r="A4" s="419" t="str">
        <x:v>Atomic Key</x:v>
      </x:c>
      <x:c r="B4" s="495" t="str">
        <x:v>Source Law ID</x:v>
      </x:c>
      <x:c r="C4" s="495" t="str">
        <x:v>Provision Reference</x:v>
      </x:c>
      <x:c r="D4" s="495" t="str">
        <x:v>Atomic Obligation</x:v>
      </x:c>
      <x:c r="E4" s="495" t="str">
        <x:v>Primary Duty Holder</x:v>
      </x:c>
      <x:c r="F4" s="495" t="str">
        <x:v>Activation Gate</x:v>
      </x:c>
      <x:c r="G4" s="495" t="str">
        <x:v>Security / Capacity</x:v>
      </x:c>
      <x:c r="H4" s="495" t="str">
        <x:v>Event / Trigger</x:v>
      </x:c>
      <x:c r="I4" s="495" t="str">
        <x:v>Threshold / Exemption</x:v>
      </x:c>
      <x:c r="J4" s="495" t="str">
        <x:v>Timing / Frequency</x:v>
      </x:c>
      <x:c r="K4" s="495" t="str">
        <x:v>Compliance Area</x:v>
      </x:c>
      <x:c r="L4" s="495" t="str">
        <x:v>Runtime Module</x:v>
      </x:c>
      <x:c r="M4" s="495" t="str">
        <x:v>Positive Load Rule</x:v>
      </x:c>
      <x:c r="N4" s="495" t="str">
        <x:v>Negative / Exclusion Rule</x:v>
      </x:c>
      <x:c r="O4" s="495" t="str">
        <x:v>Required Company Facts</x:v>
      </x:c>
      <x:c r="P4" s="495" t="str">
        <x:v>P-4 Validation Status</x:v>
      </x:c>
      <x:c r="Q4" s="495" t="str">
        <x:v>Technical Content Status</x:v>
      </x:c>
      <x:c r="R4" s="495" t="str">
        <x:v>Production Freeze Status</x:v>
      </x:c>
      <x:c r="S4" s="495" t="str">
        <x:v>Source Exists?</x:v>
      </x:c>
      <x:c r="T4" s="495" t="str">
        <x:v>Procedure Exists?</x:v>
      </x:c>
      <x:c r="U4" s="495" t="str">
        <x:v>Complete Downstream Chain?</x:v>
      </x:c>
      <x:c r="V4" s="495" t="str">
        <x:v>Duplicate Applicability Key</x:v>
      </x:c>
      <x:c r="W4" s="420" t="str">
        <x:v>Official Source URL</x:v>
      </x:c>
    </x:row>
    <x:row r="5" ht="50" customHeight="1">
      <x:c r="A5" s="304" t="str">
        <x:v>CAP-LAW003|Rule 19(2)(b)</x:v>
      </x:c>
      <x:c r="B5" s="304" t="str">
        <x:v>CAP-LAW003</x:v>
      </x:c>
      <x:c r="C5" s="304" t="str">
        <x:v>Rule 19(2)(b)</x:v>
      </x:c>
      <x:c r="D5" s="304" t="str">
        <x:v>Satisfy the applicable conditions for admission of specified securities to listing.</x:v>
      </x:c>
      <x:c r="E5" s="304" t="str">
        <x:v>Issuer</x:v>
      </x:c>
      <x:c r="F5" s="304" t="str">
        <x:v>GATE|PROPOSED_ISSUE</x:v>
      </x:c>
      <x:c r="G5" s="304" t="str">
        <x:v>Equity / specified securities</x:v>
      </x:c>
      <x:c r="H5" s="304" t="str">
        <x:v>Application for listing</x:v>
      </x:c>
      <x:c r="I5" s="304" t="str">
        <x:v>Apply the route-specific rule conditions and permitted relaxations.</x:v>
      </x:c>
      <x:c r="J5" s="304" t="str">
        <x:v>Before listing approval</x:v>
      </x:c>
      <x:c r="K5" s="304" t="str">
        <x:v>Listing eligibility</x:v>
      </x:c>
      <x:c r="L5" s="304" t="str">
        <x:v>Equity or route-specific issue module</x:v>
      </x:c>
      <x:c r="M5" s="304" t="str">
        <x:v>Load this atomic row only when GATE|PROPOSED_ISSUE is true and the documented security/capacity, trigger and threshold/exemption tests are satisfied.</x:v>
      </x:c>
      <x:c r="N5" s="304" t="str">
        <x:v>Do not load when the gate is false; do not expand the duty beyond the stated holder or into Common Corporate Core/Capital Markets role content. Preserve boundary: Route-specific ICDR requirements remain separately mapped.</x:v>
      </x:c>
      <x:c r="O5" s="304" t="str">
        <x:v>Entity/listing master; security/ISIN and capacity evidence; event record (Application for listing); threshold/exemption analysis (Apply the route-specific rule conditions and permitted relaxations.).</x:v>
      </x:c>
      <x:c r="P5" s="304" t="str">
        <x:v>P4 VALIDATED</x:v>
      </x:c>
      <x:c r="Q5" s="304" t="str">
        <x:v>ELIGIBLE — CONTROLLED WORKING CONTENT</x:v>
      </x:c>
      <x:c r="R5" s="304" t="str">
        <x:v>HOLD — PERMANENT ID PENDING</x:v>
      </x:c>
      <x:c r="S5" s="304" t="str">
        <x:f>IF(COUNTIF('P2 Source Disposition'!$A$5:$A$81,B5)=1,"YES","NO")</x:f>
        <x:v>YES</x:v>
      </x:c>
      <x:c r="T5" s="304" t="str">
        <x:f>IF(COUNTIF('P3 Audit Procedures'!$B$5:$B$176,A5)=1,"YES","NO")</x:f>
        <x:v>YES</x:v>
      </x:c>
      <x:c r="U5" s="304" t="str">
        <x:f>IF(AND(COUNTIF('P3 Audit Procedures'!$B$5:$B$176,A5)=1,COUNTIF('P3 Evidence Requirements'!$C$5:$C$348,A5)=2,COUNTIF('P3 Observation Rules'!$C$5:$C$176,A5)=1,COUNTIF('P3 Operational Calendar'!$C$5:$C$176,A5)=1),"YES","NO")</x:f>
        <x:v>YES</x:v>
      </x:c>
      <x:c r="V5" s="304" t="str">
        <x:f>IF(COUNTIF($A$5:$A$176,A5)&gt;1,"DUPLICATE","")</x:f>
      </x:c>
      <x:c r="W5" s="304" t="str">
        <x:v>https://www.sebi.gov.in/legal/rules/mar-2026/securities-contracts-regulation-rules-1957-last-amended-on-march-13-2026-_100665.html</x:v>
      </x:c>
    </x:row>
    <x:row r="6" ht="50" customHeight="1">
      <x:c r="A6" s="305" t="str">
        <x:v>CAP-LAW003|Rule 19A</x:v>
      </x:c>
      <x:c r="B6" s="305" t="str">
        <x:v>CAP-LAW003</x:v>
      </x:c>
      <x:c r="C6" s="305" t="str">
        <x:v>Rule 19A</x:v>
      </x:c>
      <x:c r="D6" s="305" t="str">
        <x:v>Maintain minimum public shareholding and restore it within the period prescribed when it falls below the minimum.</x:v>
      </x:c>
      <x:c r="E6" s="305" t="str">
        <x:v>Listed entity</x:v>
      </x:c>
      <x:c r="F6" s="305" t="str">
        <x:v>GATE|EQUITY_MAIN or GATE|EQUITY_SME</x:v>
      </x:c>
      <x:c r="G6" s="305" t="str">
        <x:v>Specified securities</x:v>
      </x:c>
      <x:c r="H6" s="305" t="str">
        <x:v>Continuing listing / MPS shortfall</x:v>
      </x:c>
      <x:c r="I6" s="305" t="str">
        <x:v>Apply the current minimum, exemptions and restoration route for the entity class.</x:v>
      </x:c>
      <x:c r="J6" s="305" t="str">
        <x:v>Continuous; cure period when triggered</x:v>
      </x:c>
      <x:c r="K6" s="305" t="str">
        <x:v>Shareholding</x:v>
      </x:c>
      <x:c r="L6" s="305" t="str">
        <x:v>Equity-listed entity module subject to SME/applicability tests</x:v>
      </x:c>
      <x:c r="M6" s="305" t="str">
        <x:v>Load this atomic row only when GATE|EQUITY_MAIN or GATE|EQUITY_SME is true and the documented security/capacity, trigger and threshold/exemption tests are satisfied.</x:v>
      </x:c>
      <x:c r="N6" s="305" t="str">
        <x:v>Do not load when the gate is false; do not expand the duty beyond the stated holder or into Common Corporate Core/Capital Markets role content. Preserve boundary: CAP-LAW228 is an enforcement-relaxation condition, not a second MPS duty.</x:v>
      </x:c>
      <x:c r="O6" s="305" t="str">
        <x:v>Entity/listing master; security/ISIN and capacity evidence; event record (Continuing listing / MPS shortfall); threshold/exemption analysis (Apply the current minimum, exemptions and restoration route for the entity class.).</x:v>
      </x:c>
      <x:c r="P6" s="305" t="str">
        <x:v>P4 VALIDATED</x:v>
      </x:c>
      <x:c r="Q6" s="305" t="str">
        <x:v>ELIGIBLE — CONTROLLED WORKING CONTENT</x:v>
      </x:c>
      <x:c r="R6" s="305" t="str">
        <x:v>HOLD — PERMANENT ID PENDING</x:v>
      </x:c>
      <x:c r="S6" s="305" t="str">
        <x:f>IF(COUNTIF('P2 Source Disposition'!$A$5:$A$81,B6)=1,"YES","NO")</x:f>
        <x:v>YES</x:v>
      </x:c>
      <x:c r="T6" s="305" t="str">
        <x:f>IF(COUNTIF('P3 Audit Procedures'!$B$5:$B$176,A6)=1,"YES","NO")</x:f>
        <x:v>YES</x:v>
      </x:c>
      <x:c r="U6" s="305" t="str">
        <x:f>IF(AND(COUNTIF('P3 Audit Procedures'!$B$5:$B$176,A6)=1,COUNTIF('P3 Evidence Requirements'!$C$5:$C$348,A6)=2,COUNTIF('P3 Observation Rules'!$C$5:$C$176,A6)=1,COUNTIF('P3 Operational Calendar'!$C$5:$C$176,A6)=1),"YES","NO")</x:f>
        <x:v>YES</x:v>
      </x:c>
      <x:c r="V6" s="305" t="str">
        <x:f>IF(COUNTIF($A$5:$A$176,A6)&gt;1,"DUPLICATE","")</x:f>
      </x:c>
      <x:c r="W6" s="305" t="str">
        <x:v>https://www.sebi.gov.in/legal/rules/mar-2026/securities-contracts-regulation-rules-1957-last-amended-on-march-13-2026-_100665.html</x:v>
      </x:c>
    </x:row>
    <x:row r="7" ht="50" customHeight="1">
      <x:c r="A7" s="305" t="str">
        <x:v>CAP-LAW053|Reg. 5</x:v>
      </x:c>
      <x:c r="B7" s="305" t="str">
        <x:v>CAP-LAW053</x:v>
      </x:c>
      <x:c r="C7" s="305" t="str">
        <x:v>Reg. 5</x:v>
      </x:c>
      <x:c r="D7" s="305" t="str">
        <x:v>Ensure responsibility for compliance with LODR obligations.</x:v>
      </x:c>
      <x:c r="E7" s="305" t="str">
        <x:v>Listed entity</x:v>
      </x:c>
      <x:c r="F7" s="305" t="str">
        <x:v>GATE|EQUITY_MAIN or GATE|EQUITY_SME</x:v>
      </x:c>
      <x:c r="G7" s="305" t="str">
        <x:v>Specified securities</x:v>
      </x:c>
      <x:c r="H7" s="305" t="str">
        <x:v>Listing remains active</x:v>
      </x:c>
      <x:c r="I7" s="305" t="str">
        <x:v>Subject to Reg. 15 and other stated applicability provisions.</x:v>
      </x:c>
      <x:c r="J7" s="305" t="str">
        <x:v>Continuous</x:v>
      </x:c>
      <x:c r="K7" s="305" t="str">
        <x:v>Governance</x:v>
      </x:c>
      <x:c r="L7" s="305" t="str">
        <x:v>Equity-listed entity module subject to SME/applicability tests</x:v>
      </x:c>
      <x:c r="M7" s="305" t="str">
        <x:v>Load this atomic row only when GATE|EQUITY_MAIN or GATE|EQUITY_SME is true and the documented security/capacity, trigger and threshold/exemption tests are satisfied.</x:v>
      </x:c>
      <x:c r="N7" s="305" t="str">
        <x:v>Do not load when the gate is false; do not expand the duty beyond the stated holder or into Common Corporate Core/Capital Markets role content. Preserve boundary: General accountability row; underlying duties remain separately atomic.</x:v>
      </x:c>
      <x:c r="O7" s="305" t="str">
        <x:v>Entity/listing master; security/ISIN and capacity evidence; event record (Listing remains active); threshold/exemption analysis (Subject to Reg. 15 and other stated applicability provisions.).</x:v>
      </x:c>
      <x:c r="P7" s="305" t="str">
        <x:v>P4 VALIDATED</x:v>
      </x:c>
      <x:c r="Q7" s="305" t="str">
        <x:v>ELIGIBLE — CONTROLLED WORKING CONTENT</x:v>
      </x:c>
      <x:c r="R7" s="305" t="str">
        <x:v>HOLD — PERMANENT ID PENDING</x:v>
      </x:c>
      <x:c r="S7" s="305" t="str">
        <x:f>IF(COUNTIF('P2 Source Disposition'!$A$5:$A$81,B7)=1,"YES","NO")</x:f>
        <x:v>YES</x:v>
      </x:c>
      <x:c r="T7" s="305" t="str">
        <x:f>IF(COUNTIF('P3 Audit Procedures'!$B$5:$B$176,A7)=1,"YES","NO")</x:f>
        <x:v>YES</x:v>
      </x:c>
      <x:c r="U7" s="305" t="str">
        <x:f>IF(AND(COUNTIF('P3 Audit Procedures'!$B$5:$B$176,A7)=1,COUNTIF('P3 Evidence Requirements'!$C$5:$C$348,A7)=2,COUNTIF('P3 Observation Rules'!$C$5:$C$176,A7)=1,COUNTIF('P3 Operational Calendar'!$C$5:$C$176,A7)=1),"YES","NO")</x:f>
        <x:v>YES</x:v>
      </x:c>
      <x:c r="V7" s="305" t="str">
        <x:f>IF(COUNTIF($A$5:$A$176,A7)&gt;1,"DUPLICATE","")</x:f>
      </x:c>
      <x:c r="W7" s="305" t="str">
        <x:v>https://www.sebi.gov.in/legal/regulations/jul-2026/securities-and-exchange-board-of-india-listing-obligations-and-disclosure-requirements-regulations-2015-last-amended-on-july-14-2026-_102974.html</x:v>
      </x:c>
    </x:row>
    <x:row r="8" ht="50" customHeight="1">
      <x:c r="A8" s="305" t="str">
        <x:v>CAP-LAW053|Reg. 6</x:v>
      </x:c>
      <x:c r="B8" s="305" t="str">
        <x:v>CAP-LAW053</x:v>
      </x:c>
      <x:c r="C8" s="305" t="str">
        <x:v>Reg. 6</x:v>
      </x:c>
      <x:c r="D8" s="305" t="str">
        <x:v>Appoint and maintain an eligible compliance officer and ensure the prescribed reporting line.</x:v>
      </x:c>
      <x:c r="E8" s="305" t="str">
        <x:v>Listed entity</x:v>
      </x:c>
      <x:c r="F8" s="305" t="str">
        <x:v>GATE|EQUITY_MAIN or GATE|EQUITY_SME</x:v>
      </x:c>
      <x:c r="G8" s="305" t="str">
        <x:v>Specified securities</x:v>
      </x:c>
      <x:c r="H8" s="305" t="str">
        <x:v>Listing remains active</x:v>
      </x:c>
      <x:c r="I8" s="305" t="str">
        <x:v>Apply current qualification, full-time and reporting requirements.</x:v>
      </x:c>
      <x:c r="J8" s="305" t="str">
        <x:v>Continuous; vacancy/appointment event</x:v>
      </x:c>
      <x:c r="K8" s="305" t="str">
        <x:v>Governance</x:v>
      </x:c>
      <x:c r="L8" s="305" t="str">
        <x:v>Equity-listed entity module subject to SME/applicability tests</x:v>
      </x:c>
      <x:c r="M8" s="305" t="str">
        <x:v>Load this atomic row only when GATE|EQUITY_MAIN or GATE|EQUITY_SME is true and the documented security/capacity, trigger and threshold/exemption tests are satisfied.</x:v>
      </x:c>
      <x:c r="N8" s="305" t="str">
        <x:v>Do not load when the gate is false; do not expand the duty beyond the stated holder or into Common Corporate Core/Capital Markets role content. Preserve boundary: Validate latest amended text before production.</x:v>
      </x:c>
      <x:c r="O8" s="305" t="str">
        <x:v>Entity/listing master; security/ISIN and capacity evidence; event record (Listing remains active); threshold/exemption analysis (Apply current qualification, full-time and reporting requirements.).</x:v>
      </x:c>
      <x:c r="P8" s="305" t="str">
        <x:v>P4 VALIDATED</x:v>
      </x:c>
      <x:c r="Q8" s="305" t="str">
        <x:v>ELIGIBLE — CONTROLLED WORKING CONTENT</x:v>
      </x:c>
      <x:c r="R8" s="305" t="str">
        <x:v>HOLD — PERMANENT ID PENDING</x:v>
      </x:c>
      <x:c r="S8" s="305" t="str">
        <x:f>IF(COUNTIF('P2 Source Disposition'!$A$5:$A$81,B8)=1,"YES","NO")</x:f>
        <x:v>YES</x:v>
      </x:c>
      <x:c r="T8" s="305" t="str">
        <x:f>IF(COUNTIF('P3 Audit Procedures'!$B$5:$B$176,A8)=1,"YES","NO")</x:f>
        <x:v>YES</x:v>
      </x:c>
      <x:c r="U8" s="305" t="str">
        <x:f>IF(AND(COUNTIF('P3 Audit Procedures'!$B$5:$B$176,A8)=1,COUNTIF('P3 Evidence Requirements'!$C$5:$C$348,A8)=2,COUNTIF('P3 Observation Rules'!$C$5:$C$176,A8)=1,COUNTIF('P3 Operational Calendar'!$C$5:$C$176,A8)=1),"YES","NO")</x:f>
        <x:v>YES</x:v>
      </x:c>
      <x:c r="V8" s="305" t="str">
        <x:f>IF(COUNTIF($A$5:$A$176,A8)&gt;1,"DUPLICATE","")</x:f>
      </x:c>
      <x:c r="W8" s="305" t="str">
        <x:v>https://www.sebi.gov.in/legal/regulations/jul-2026/securities-and-exchange-board-of-india-listing-obligations-and-disclosure-requirements-regulations-2015-last-amended-on-july-14-2026-_102974.html</x:v>
      </x:c>
    </x:row>
    <x:row r="9" ht="50" customHeight="1">
      <x:c r="A9" s="305" t="str">
        <x:v>CAP-LAW053|Reg. 7</x:v>
      </x:c>
      <x:c r="B9" s="305" t="str">
        <x:v>CAP-LAW053</x:v>
      </x:c>
      <x:c r="C9" s="305" t="str">
        <x:v>Reg. 7</x:v>
      </x:c>
      <x:c r="D9" s="305" t="str">
        <x:v>Maintain a share-transfer facility in-house or through an eligible RTA and complete the prescribed certification.</x:v>
      </x:c>
      <x:c r="E9" s="305" t="str">
        <x:v>Listed entity</x:v>
      </x:c>
      <x:c r="F9" s="305" t="str">
        <x:v>GATE|INVESTOR_SERVICE</x:v>
      </x:c>
      <x:c r="G9" s="305" t="str">
        <x:v>Specified securities</x:v>
      </x:c>
      <x:c r="H9" s="305" t="str">
        <x:v>Investor-service function active</x:v>
      </x:c>
      <x:c r="I9" s="305" t="str">
        <x:v>Apply the current holder-count and RTA conditions.</x:v>
      </x:c>
      <x:c r="J9" s="305" t="str">
        <x:v>Continuous; certification as prescribed</x:v>
      </x:c>
      <x:c r="K9" s="305" t="str">
        <x:v>Investor service</x:v>
      </x:c>
      <x:c r="L9" s="305" t="str">
        <x:v>Issuer investor-service / grievance module</x:v>
      </x:c>
      <x:c r="M9" s="305" t="str">
        <x:v>Load this atomic row only when GATE|INVESTOR_SERVICE is true and the documented security/capacity, trigger and threshold/exemption tests are satisfied.</x:v>
      </x:c>
      <x:c r="N9" s="305" t="str">
        <x:v>Do not load when the gate is false; do not expand the duty beyond the stated holder or into Common Corporate Core/Capital Markets role content. Preserve boundary: RTA-owned internal controls are excluded.</x:v>
      </x:c>
      <x:c r="O9" s="305" t="str">
        <x:v>Entity/listing master; security/ISIN and capacity evidence; event record (Investor-service function active); threshold/exemption analysis (Apply the current holder-count and RTA conditions.).</x:v>
      </x:c>
      <x:c r="P9" s="305" t="str">
        <x:v>P4 VALIDATED</x:v>
      </x:c>
      <x:c r="Q9" s="305" t="str">
        <x:v>ELIGIBLE — CONTROLLED WORKING CONTENT</x:v>
      </x:c>
      <x:c r="R9" s="305" t="str">
        <x:v>HOLD — PERMANENT ID PENDING</x:v>
      </x:c>
      <x:c r="S9" s="305" t="str">
        <x:f>IF(COUNTIF('P2 Source Disposition'!$A$5:$A$81,B9)=1,"YES","NO")</x:f>
        <x:v>YES</x:v>
      </x:c>
      <x:c r="T9" s="305" t="str">
        <x:f>IF(COUNTIF('P3 Audit Procedures'!$B$5:$B$176,A9)=1,"YES","NO")</x:f>
        <x:v>YES</x:v>
      </x:c>
      <x:c r="U9" s="305" t="str">
        <x:f>IF(AND(COUNTIF('P3 Audit Procedures'!$B$5:$B$176,A9)=1,COUNTIF('P3 Evidence Requirements'!$C$5:$C$348,A9)=2,COUNTIF('P3 Observation Rules'!$C$5:$C$176,A9)=1,COUNTIF('P3 Operational Calendar'!$C$5:$C$176,A9)=1),"YES","NO")</x:f>
        <x:v>YES</x:v>
      </x:c>
      <x:c r="V9" s="305" t="str">
        <x:f>IF(COUNTIF($A$5:$A$176,A9)&gt;1,"DUPLICATE","")</x:f>
      </x:c>
      <x:c r="W9" s="305" t="str">
        <x:v>https://www.sebi.gov.in/legal/regulations/jul-2026/securities-and-exchange-board-of-india-listing-obligations-and-disclosure-requirements-regulations-2015-last-amended-on-july-14-2026-_102974.html</x:v>
      </x:c>
    </x:row>
    <x:row r="10" ht="50" customHeight="1">
      <x:c r="A10" s="305" t="str">
        <x:v>CAP-LAW053|Reg. 9</x:v>
      </x:c>
      <x:c r="B10" s="305" t="str">
        <x:v>CAP-LAW053</x:v>
      </x:c>
      <x:c r="C10" s="305" t="str">
        <x:v>Reg. 9</x:v>
      </x:c>
      <x:c r="D10" s="305" t="str">
        <x:v>Preserve documents under an approved policy for the prescribed periods.</x:v>
      </x:c>
      <x:c r="E10" s="305" t="str">
        <x:v>Listed entity</x:v>
      </x:c>
      <x:c r="F10" s="305" t="str">
        <x:v>GATE|EQUITY_MAIN or GATE|EQUITY_SME</x:v>
      </x:c>
      <x:c r="G10" s="305" t="str">
        <x:v>Specified securities</x:v>
      </x:c>
      <x:c r="H10" s="305" t="str">
        <x:v>Records created under securities law</x:v>
      </x:c>
      <x:c r="I10" s="305" t="str">
        <x:v>Permanent or minimum-period categories as prescribed.</x:v>
      </x:c>
      <x:c r="J10" s="305" t="str">
        <x:v>Continuous</x:v>
      </x:c>
      <x:c r="K10" s="305" t="str">
        <x:v>Records</x:v>
      </x:c>
      <x:c r="L10" s="305" t="str">
        <x:v>Equity-listed entity module subject to SME/applicability tests</x:v>
      </x:c>
      <x:c r="M10" s="305" t="str">
        <x:v>Load this atomic row only when GATE|EQUITY_MAIN or GATE|EQUITY_SME is true and the documented security/capacity, trigger and threshold/exemption tests are satisfied.</x:v>
      </x:c>
      <x:c r="N10" s="305" t="str">
        <x:v>Do not load when the gate is false; do not expand the duty beyond the stated holder or into Common Corporate Core/Capital Markets role content. Preserve boundary: Common Corporate Core retention duties are referenced, not duplicated.</x:v>
      </x:c>
      <x:c r="O10" s="305" t="str">
        <x:v>Entity/listing master; security/ISIN and capacity evidence; event record (Records created under securities law); threshold/exemption analysis (Permanent or minimum-period categories as prescribed.).</x:v>
      </x:c>
      <x:c r="P10" s="305" t="str">
        <x:v>P4 VALIDATED</x:v>
      </x:c>
      <x:c r="Q10" s="305" t="str">
        <x:v>ELIGIBLE — CONTROLLED WORKING CONTENT</x:v>
      </x:c>
      <x:c r="R10" s="305" t="str">
        <x:v>HOLD — PERMANENT ID PENDING</x:v>
      </x:c>
      <x:c r="S10" s="305" t="str">
        <x:f>IF(COUNTIF('P2 Source Disposition'!$A$5:$A$81,B10)=1,"YES","NO")</x:f>
        <x:v>YES</x:v>
      </x:c>
      <x:c r="T10" s="305" t="str">
        <x:f>IF(COUNTIF('P3 Audit Procedures'!$B$5:$B$176,A10)=1,"YES","NO")</x:f>
        <x:v>YES</x:v>
      </x:c>
      <x:c r="U10" s="305" t="str">
        <x:f>IF(AND(COUNTIF('P3 Audit Procedures'!$B$5:$B$176,A10)=1,COUNTIF('P3 Evidence Requirements'!$C$5:$C$348,A10)=2,COUNTIF('P3 Observation Rules'!$C$5:$C$176,A10)=1,COUNTIF('P3 Operational Calendar'!$C$5:$C$176,A10)=1),"YES","NO")</x:f>
        <x:v>YES</x:v>
      </x:c>
      <x:c r="V10" s="305" t="str">
        <x:f>IF(COUNTIF($A$5:$A$176,A10)&gt;1,"DUPLICATE","")</x:f>
      </x:c>
      <x:c r="W10" s="305" t="str">
        <x:v>https://www.sebi.gov.in/legal/regulations/jul-2026/securities-and-exchange-board-of-india-listing-obligations-and-disclosure-requirements-regulations-2015-last-amended-on-july-14-2026-_102974.html</x:v>
      </x:c>
    </x:row>
    <x:row r="11" ht="50" customHeight="1">
      <x:c r="A11" s="305" t="str">
        <x:v>CAP-LAW053|Reg. 10</x:v>
      </x:c>
      <x:c r="B11" s="305" t="str">
        <x:v>CAP-LAW053</x:v>
      </x:c>
      <x:c r="C11" s="305" t="str">
        <x:v>Reg. 10</x:v>
      </x:c>
      <x:c r="D11" s="305" t="str">
        <x:v>File reports, statements and documents with the stock exchange in the prescribed electronic manner.</x:v>
      </x:c>
      <x:c r="E11" s="305" t="str">
        <x:v>Listed entity</x:v>
      </x:c>
      <x:c r="F11" s="305" t="str">
        <x:v>GATE|EQUITY_MAIN or GATE|EQUITY_SME</x:v>
      </x:c>
      <x:c r="G11" s="305" t="str">
        <x:v>Specified securities</x:v>
      </x:c>
      <x:c r="H11" s="305" t="str">
        <x:v>A filing obligation becomes due</x:v>
      </x:c>
      <x:c r="I11" s="305" t="str">
        <x:v>Use the exchange/SEBI format and system then in force.</x:v>
      </x:c>
      <x:c r="J11" s="305" t="str">
        <x:v>At each filing due date</x:v>
      </x:c>
      <x:c r="K11" s="305" t="str">
        <x:v>Regulatory filing</x:v>
      </x:c>
      <x:c r="L11" s="305" t="str">
        <x:v>Equity-listed entity module subject to SME/applicability tests</x:v>
      </x:c>
      <x:c r="M11" s="305" t="str">
        <x:v>Load this atomic row only when GATE|EQUITY_MAIN or GATE|EQUITY_SME is true and the documented security/capacity, trigger and threshold/exemption tests are satisfied.</x:v>
      </x:c>
      <x:c r="N11" s="305" t="str">
        <x:v>Do not load when the gate is false; do not expand the duty beyond the stated holder or into Common Corporate Core/Capital Markets role content. Preserve boundary: Operational formats may sit in CAP-LAW083.</x:v>
      </x:c>
      <x:c r="O11" s="305" t="str">
        <x:v>Entity/listing master; security/ISIN and capacity evidence; event record (A filing obligation becomes due); threshold/exemption analysis (Use the exchange/SEBI format and system then in force.).</x:v>
      </x:c>
      <x:c r="P11" s="305" t="str">
        <x:v>P4 VALIDATED</x:v>
      </x:c>
      <x:c r="Q11" s="305" t="str">
        <x:v>ELIGIBLE — CONTROLLED WORKING CONTENT</x:v>
      </x:c>
      <x:c r="R11" s="305" t="str">
        <x:v>HOLD — PERMANENT ID PENDING</x:v>
      </x:c>
      <x:c r="S11" s="305" t="str">
        <x:f>IF(COUNTIF('P2 Source Disposition'!$A$5:$A$81,B11)=1,"YES","NO")</x:f>
        <x:v>YES</x:v>
      </x:c>
      <x:c r="T11" s="305" t="str">
        <x:f>IF(COUNTIF('P3 Audit Procedures'!$B$5:$B$176,A11)=1,"YES","NO")</x:f>
        <x:v>YES</x:v>
      </x:c>
      <x:c r="U11" s="305" t="str">
        <x:f>IF(AND(COUNTIF('P3 Audit Procedures'!$B$5:$B$176,A11)=1,COUNTIF('P3 Evidence Requirements'!$C$5:$C$348,A11)=2,COUNTIF('P3 Observation Rules'!$C$5:$C$176,A11)=1,COUNTIF('P3 Operational Calendar'!$C$5:$C$176,A11)=1),"YES","NO")</x:f>
        <x:v>YES</x:v>
      </x:c>
      <x:c r="V11" s="305" t="str">
        <x:f>IF(COUNTIF($A$5:$A$176,A11)&gt;1,"DUPLICATE","")</x:f>
      </x:c>
      <x:c r="W11" s="305" t="str">
        <x:v>https://www.sebi.gov.in/legal/regulations/jul-2026/securities-and-exchange-board-of-india-listing-obligations-and-disclosure-requirements-regulations-2015-last-amended-on-july-14-2026-_102974.html</x:v>
      </x:c>
    </x:row>
    <x:row r="12" ht="50" customHeight="1">
      <x:c r="A12" s="305" t="str">
        <x:v>CAP-LAW053|Reg. 12</x:v>
      </x:c>
      <x:c r="B12" s="305" t="str">
        <x:v>CAP-LAW053</x:v>
      </x:c>
      <x:c r="C12" s="305" t="str">
        <x:v>Reg. 12</x:v>
      </x:c>
      <x:c r="D12" s="305" t="str">
        <x:v>Use electronic modes for payments to security holders, subject to the stated exceptions.</x:v>
      </x:c>
      <x:c r="E12" s="305" t="str">
        <x:v>Listed entity</x:v>
      </x:c>
      <x:c r="F12" s="305" t="str">
        <x:v>GATE|EQUITY_MAIN or GATE|EQUITY_SME</x:v>
      </x:c>
      <x:c r="G12" s="305" t="str">
        <x:v>Specified securities</x:v>
      </x:c>
      <x:c r="H12" s="305" t="str">
        <x:v>Payment to security holder</x:v>
      </x:c>
      <x:c r="I12" s="305" t="str">
        <x:v>Apply the prescribed electronic-payment rule and exception handling.</x:v>
      </x:c>
      <x:c r="J12" s="305" t="str">
        <x:v>At payment event</x:v>
      </x:c>
      <x:c r="K12" s="305" t="str">
        <x:v>Investor payment</x:v>
      </x:c>
      <x:c r="L12" s="305" t="str">
        <x:v>Equity-listed entity module subject to SME/applicability tests</x:v>
      </x:c>
      <x:c r="M12" s="305" t="str">
        <x:v>Load this atomic row only when GATE|EQUITY_MAIN or GATE|EQUITY_SME is true and the documented security/capacity, trigger and threshold/exemption tests are satisfied.</x:v>
      </x:c>
      <x:c r="N12" s="305" t="str">
        <x:v>Do not load when the gate is false; do not expand the duty beyond the stated holder or into Common Corporate Core/Capital Markets role content. Preserve boundary: Instrument-specific payment rules may add requirements.</x:v>
      </x:c>
      <x:c r="O12" s="305" t="str">
        <x:v>Entity/listing master; security/ISIN and capacity evidence; event record (Payment to security holder); threshold/exemption analysis (Apply the prescribed electronic-payment rule and exception handling.).</x:v>
      </x:c>
      <x:c r="P12" s="305" t="str">
        <x:v>P4 VALIDATED</x:v>
      </x:c>
      <x:c r="Q12" s="305" t="str">
        <x:v>ELIGIBLE — CONTROLLED WORKING CONTENT</x:v>
      </x:c>
      <x:c r="R12" s="305" t="str">
        <x:v>HOLD — PERMANENT ID PENDING</x:v>
      </x:c>
      <x:c r="S12" s="305" t="str">
        <x:f>IF(COUNTIF('P2 Source Disposition'!$A$5:$A$81,B12)=1,"YES","NO")</x:f>
        <x:v>YES</x:v>
      </x:c>
      <x:c r="T12" s="305" t="str">
        <x:f>IF(COUNTIF('P3 Audit Procedures'!$B$5:$B$176,A12)=1,"YES","NO")</x:f>
        <x:v>YES</x:v>
      </x:c>
      <x:c r="U12" s="305" t="str">
        <x:f>IF(AND(COUNTIF('P3 Audit Procedures'!$B$5:$B$176,A12)=1,COUNTIF('P3 Evidence Requirements'!$C$5:$C$348,A12)=2,COUNTIF('P3 Observation Rules'!$C$5:$C$176,A12)=1,COUNTIF('P3 Operational Calendar'!$C$5:$C$176,A12)=1),"YES","NO")</x:f>
        <x:v>YES</x:v>
      </x:c>
      <x:c r="V12" s="305" t="str">
        <x:f>IF(COUNTIF($A$5:$A$176,A12)&gt;1,"DUPLICATE","")</x:f>
      </x:c>
      <x:c r="W12" s="305" t="str">
        <x:v>https://www.sebi.gov.in/legal/regulations/jul-2026/securities-and-exchange-board-of-india-listing-obligations-and-disclosure-requirements-regulations-2015-last-amended-on-july-14-2026-_102974.html</x:v>
      </x:c>
    </x:row>
    <x:row r="13" ht="50" customHeight="1">
      <x:c r="A13" s="305" t="str">
        <x:v>CAP-LAW053|Reg. 13</x:v>
      </x:c>
      <x:c r="B13" s="305" t="str">
        <x:v>CAP-LAW053</x:v>
      </x:c>
      <x:c r="C13" s="305" t="str">
        <x:v>Reg. 13</x:v>
      </x:c>
      <x:c r="D13" s="305" t="str">
        <x:v>Register, resolve and report investor complaints in the prescribed manner.</x:v>
      </x:c>
      <x:c r="E13" s="305" t="str">
        <x:v>Listed entity</x:v>
      </x:c>
      <x:c r="F13" s="305" t="str">
        <x:v>GATE|INVESTOR_SERVICE</x:v>
      </x:c>
      <x:c r="G13" s="305" t="str">
        <x:v>Specified securities</x:v>
      </x:c>
      <x:c r="H13" s="305" t="str">
        <x:v>Complaint received / periodic statement due</x:v>
      </x:c>
      <x:c r="I13" s="305" t="str">
        <x:v>Use current SCORES, exchange and integrated-filing requirements.</x:v>
      </x:c>
      <x:c r="J13" s="305" t="str">
        <x:v>Ongoing; periodic reporting</x:v>
      </x:c>
      <x:c r="K13" s="305" t="str">
        <x:v>Grievance redressal</x:v>
      </x:c>
      <x:c r="L13" s="305" t="str">
        <x:v>Issuer investor-service / grievance module</x:v>
      </x:c>
      <x:c r="M13" s="305" t="str">
        <x:v>Load this atomic row only when GATE|INVESTOR_SERVICE is true and the documented security/capacity, trigger and threshold/exemption tests are satisfied.</x:v>
      </x:c>
      <x:c r="N13" s="305" t="str">
        <x:v>Do not load when the gate is false; do not expand the duty beyond the stated holder or into Common Corporate Core/Capital Markets role content. Preserve boundary: CAP-LAW285 and CAP-LAW099 provide channel/escalation layers.</x:v>
      </x:c>
      <x:c r="O13" s="305" t="str">
        <x:v>Entity/listing master; security/ISIN and capacity evidence; event record (Complaint received / periodic statement due); threshold/exemption analysis (Use current SCORES, exchange and integrated-filing requirements.).</x:v>
      </x:c>
      <x:c r="P13" s="305" t="str">
        <x:v>P4 VALIDATED</x:v>
      </x:c>
      <x:c r="Q13" s="305" t="str">
        <x:v>ELIGIBLE — CONTROLLED WORKING CONTENT</x:v>
      </x:c>
      <x:c r="R13" s="305" t="str">
        <x:v>HOLD — PERMANENT ID PENDING</x:v>
      </x:c>
      <x:c r="S13" s="305" t="str">
        <x:f>IF(COUNTIF('P2 Source Disposition'!$A$5:$A$81,B13)=1,"YES","NO")</x:f>
        <x:v>YES</x:v>
      </x:c>
      <x:c r="T13" s="305" t="str">
        <x:f>IF(COUNTIF('P3 Audit Procedures'!$B$5:$B$176,A13)=1,"YES","NO")</x:f>
        <x:v>YES</x:v>
      </x:c>
      <x:c r="U13" s="305" t="str">
        <x:f>IF(AND(COUNTIF('P3 Audit Procedures'!$B$5:$B$176,A13)=1,COUNTIF('P3 Evidence Requirements'!$C$5:$C$348,A13)=2,COUNTIF('P3 Observation Rules'!$C$5:$C$176,A13)=1,COUNTIF('P3 Operational Calendar'!$C$5:$C$176,A13)=1),"YES","NO")</x:f>
        <x:v>YES</x:v>
      </x:c>
      <x:c r="V13" s="305" t="str">
        <x:f>IF(COUNTIF($A$5:$A$176,A13)&gt;1,"DUPLICATE","")</x:f>
      </x:c>
      <x:c r="W13" s="305" t="str">
        <x:v>https://www.sebi.gov.in/legal/regulations/jul-2026/securities-and-exchange-board-of-india-listing-obligations-and-disclosure-requirements-regulations-2015-last-amended-on-july-14-2026-_102974.html</x:v>
      </x:c>
    </x:row>
    <x:row r="14" ht="50" customHeight="1">
      <x:c r="A14" s="305" t="str">
        <x:v>CAP-LAW053|Reg. 14</x:v>
      </x:c>
      <x:c r="B14" s="305" t="str">
        <x:v>CAP-LAW053</x:v>
      </x:c>
      <x:c r="C14" s="305" t="str">
        <x:v>Reg. 14</x:v>
      </x:c>
      <x:c r="D14" s="305" t="str">
        <x:v>Pay annual listing fees to the recognised stock exchange.</x:v>
      </x:c>
      <x:c r="E14" s="305" t="str">
        <x:v>Listed entity</x:v>
      </x:c>
      <x:c r="F14" s="305" t="str">
        <x:v>GATE|EQUITY_MAIN or GATE|EQUITY_SME</x:v>
      </x:c>
      <x:c r="G14" s="305" t="str">
        <x:v>Specified securities</x:v>
      </x:c>
      <x:c r="H14" s="305" t="str">
        <x:v>Annual fee becomes due</x:v>
      </x:c>
      <x:c r="I14" s="305" t="str">
        <x:v>Amount and due date per exchange schedule.</x:v>
      </x:c>
      <x:c r="J14" s="305" t="str">
        <x:v>Annual</x:v>
      </x:c>
      <x:c r="K14" s="305" t="str">
        <x:v>Fees</x:v>
      </x:c>
      <x:c r="L14" s="305" t="str">
        <x:v>Equity-listed entity module subject to SME/applicability tests</x:v>
      </x:c>
      <x:c r="M14" s="305" t="str">
        <x:v>Load this atomic row only when GATE|EQUITY_MAIN or GATE|EQUITY_SME is true and the documented security/capacity, trigger and threshold/exemption tests are satisfied.</x:v>
      </x:c>
      <x:c r="N14" s="305" t="str">
        <x:v>Do not load when the gate is false; do not expand the duty beyond the stated holder or into Common Corporate Core/Capital Markets role content. Preserve boundary: Exchange commercial charges outside the regulation are not mapped.</x:v>
      </x:c>
      <x:c r="O14" s="305" t="str">
        <x:v>Entity/listing master; security/ISIN and capacity evidence; event record (Annual fee becomes due); threshold/exemption analysis (Amount and due date per exchange schedule.).</x:v>
      </x:c>
      <x:c r="P14" s="305" t="str">
        <x:v>P4 VALIDATED</x:v>
      </x:c>
      <x:c r="Q14" s="305" t="str">
        <x:v>ELIGIBLE — CONTROLLED WORKING CONTENT</x:v>
      </x:c>
      <x:c r="R14" s="305" t="str">
        <x:v>HOLD — PERMANENT ID PENDING</x:v>
      </x:c>
      <x:c r="S14" s="305" t="str">
        <x:f>IF(COUNTIF('P2 Source Disposition'!$A$5:$A$81,B14)=1,"YES","NO")</x:f>
        <x:v>YES</x:v>
      </x:c>
      <x:c r="T14" s="305" t="str">
        <x:f>IF(COUNTIF('P3 Audit Procedures'!$B$5:$B$176,A14)=1,"YES","NO")</x:f>
        <x:v>YES</x:v>
      </x:c>
      <x:c r="U14" s="305" t="str">
        <x:f>IF(AND(COUNTIF('P3 Audit Procedures'!$B$5:$B$176,A14)=1,COUNTIF('P3 Evidence Requirements'!$C$5:$C$348,A14)=2,COUNTIF('P3 Observation Rules'!$C$5:$C$176,A14)=1,COUNTIF('P3 Operational Calendar'!$C$5:$C$176,A14)=1),"YES","NO")</x:f>
        <x:v>YES</x:v>
      </x:c>
      <x:c r="V14" s="305" t="str">
        <x:f>IF(COUNTIF($A$5:$A$176,A14)&gt;1,"DUPLICATE","")</x:f>
      </x:c>
      <x:c r="W14" s="305" t="str">
        <x:v>https://www.sebi.gov.in/legal/regulations/jul-2026/securities-and-exchange-board-of-india-listing-obligations-and-disclosure-requirements-regulations-2015-last-amended-on-july-14-2026-_102974.html</x:v>
      </x:c>
    </x:row>
    <x:row r="15" ht="50" customHeight="1">
      <x:c r="A15" s="305" t="str">
        <x:v>CAP-LAW053|Reg. 15</x:v>
      </x:c>
      <x:c r="B15" s="305" t="str">
        <x:v>CAP-LAW053</x:v>
      </x:c>
      <x:c r="C15" s="305" t="str">
        <x:v>Reg. 15</x:v>
      </x:c>
      <x:c r="D15" s="305" t="str">
        <x:v>Apply the corporate-governance chapter only after testing the current applicability, exemption and transition provisions.</x:v>
      </x:c>
      <x:c r="E15" s="305" t="str">
        <x:v>Listed entity</x:v>
      </x:c>
      <x:c r="F15" s="305" t="str">
        <x:v>GATE|EQUITY_MAIN or GATE|EQUITY_SME or GATE|HVDLE</x:v>
      </x:c>
      <x:c r="G15" s="305" t="str">
        <x:v>Specified securities / high-value debt</x:v>
      </x:c>
      <x:c r="H15" s="305" t="str">
        <x:v>Governance applicability assessment</x:v>
      </x:c>
      <x:c r="I15" s="305" t="str">
        <x:v>Use current paid-up capital, net worth, security class, entity type and transition rules.</x:v>
      </x:c>
      <x:c r="J15" s="305" t="str">
        <x:v>At year start and on relevant change</x:v>
      </x:c>
      <x:c r="K15" s="305" t="str">
        <x:v>Applicability</x:v>
      </x:c>
      <x:c r="L15" s="305" t="str">
        <x:v>Applicable HVDLE governance overlay</x:v>
      </x:c>
      <x:c r="M15" s="305" t="str">
        <x:v>Load this atomic row only when GATE|EQUITY_MAIN or GATE|EQUITY_SME or GATE|HVDLE is true and the documented security/capacity, trigger and threshold/exemption tests are satisfied.</x:v>
      </x:c>
      <x:c r="N15" s="305" t="str">
        <x:v>Do not load when the gate is false; do not expand the duty beyond the stated holder or into Common Corporate Core/Capital Markets role content. Preserve boundary: This is an applicability control, not a blanket governance duty.</x:v>
      </x:c>
      <x:c r="O15" s="305" t="str">
        <x:v>Entity/listing master; security/ISIN and capacity evidence; event record (Governance applicability assessment); threshold/exemption analysis (Use current paid-up capital, net worth, security class, entity type and transition rules.).</x:v>
      </x:c>
      <x:c r="P15" s="305" t="str">
        <x:v>P4 VALIDATED</x:v>
      </x:c>
      <x:c r="Q15" s="305" t="str">
        <x:v>ELIGIBLE — CONTROLLED WORKING CONTENT</x:v>
      </x:c>
      <x:c r="R15" s="305" t="str">
        <x:v>HOLD — PERMANENT ID PENDING</x:v>
      </x:c>
      <x:c r="S15" s="305" t="str">
        <x:f>IF(COUNTIF('P2 Source Disposition'!$A$5:$A$81,B15)=1,"YES","NO")</x:f>
        <x:v>YES</x:v>
      </x:c>
      <x:c r="T15" s="305" t="str">
        <x:f>IF(COUNTIF('P3 Audit Procedures'!$B$5:$B$176,A15)=1,"YES","NO")</x:f>
        <x:v>YES</x:v>
      </x:c>
      <x:c r="U15" s="305" t="str">
        <x:f>IF(AND(COUNTIF('P3 Audit Procedures'!$B$5:$B$176,A15)=1,COUNTIF('P3 Evidence Requirements'!$C$5:$C$348,A15)=2,COUNTIF('P3 Observation Rules'!$C$5:$C$176,A15)=1,COUNTIF('P3 Operational Calendar'!$C$5:$C$176,A15)=1),"YES","NO")</x:f>
        <x:v>YES</x:v>
      </x:c>
      <x:c r="V15" s="305" t="str">
        <x:f>IF(COUNTIF($A$5:$A$176,A15)&gt;1,"DUPLICATE","")</x:f>
      </x:c>
      <x:c r="W15" s="305" t="str">
        <x:v>https://www.sebi.gov.in/legal/regulations/jul-2026/securities-and-exchange-board-of-india-listing-obligations-and-disclosure-requirements-regulations-2015-last-amended-on-july-14-2026-_102974.html</x:v>
      </x:c>
    </x:row>
    <x:row r="16" ht="50" customHeight="1">
      <x:c r="A16" s="305" t="str">
        <x:v>CAP-LAW053|Reg. 17(1)-(2)</x:v>
      </x:c>
      <x:c r="B16" s="305" t="str">
        <x:v>CAP-LAW053</x:v>
      </x:c>
      <x:c r="C16" s="305" t="str">
        <x:v>Reg. 17(1)-(2)</x:v>
      </x:c>
      <x:c r="D16" s="305" t="str">
        <x:v>Maintain the board composition, independence, gender and meeting requirements that apply to the entity.</x:v>
      </x:c>
      <x:c r="E16" s="305" t="str">
        <x:v>Listed entity / board</x:v>
      </x:c>
      <x:c r="F16" s="305" t="str">
        <x:v>GATE|EQUITY_MAIN or GATE|HVDLE</x:v>
      </x:c>
      <x:c r="G16" s="305" t="str">
        <x:v>Specified securities / HVDLE</x:v>
      </x:c>
      <x:c r="H16" s="305" t="str">
        <x:v>Governance chapter applies</x:v>
      </x:c>
      <x:c r="I16" s="305" t="str">
        <x:v>Apply entity-specific composition and top-entity requirements.</x:v>
      </x:c>
      <x:c r="J16" s="305" t="str">
        <x:v>Continuous; meetings as prescribed</x:v>
      </x:c>
      <x:c r="K16" s="305" t="str">
        <x:v>Board governance</x:v>
      </x:c>
      <x:c r="L16" s="305" t="str">
        <x:v>Applicable HVDLE governance overlay</x:v>
      </x:c>
      <x:c r="M16" s="305" t="str">
        <x:v>Load this atomic row only when GATE|EQUITY_MAIN or GATE|HVDLE is true and the documented security/capacity, trigger and threshold/exemption tests are satisfied.</x:v>
      </x:c>
      <x:c r="N16" s="305" t="str">
        <x:v>Do not load when the gate is false; do not expand the duty beyond the stated holder or into Common Corporate Core/Capital Markets role content. Preserve boundary: SME/exempt entities require a separate applicability conclusion.</x:v>
      </x:c>
      <x:c r="O16" s="305" t="str">
        <x:v>Entity/listing master; security/ISIN and capacity evidence; event record (Governance chapter applies); threshold/exemption analysis (Apply entity-specific composition and top-entity requirements.).</x:v>
      </x:c>
      <x:c r="P16" s="305" t="str">
        <x:v>P4 VALIDATED</x:v>
      </x:c>
      <x:c r="Q16" s="305" t="str">
        <x:v>ELIGIBLE — CONTROLLED WORKING CONTENT</x:v>
      </x:c>
      <x:c r="R16" s="305" t="str">
        <x:v>HOLD — PERMANENT ID PENDING</x:v>
      </x:c>
      <x:c r="S16" s="305" t="str">
        <x:f>IF(COUNTIF('P2 Source Disposition'!$A$5:$A$81,B16)=1,"YES","NO")</x:f>
        <x:v>YES</x:v>
      </x:c>
      <x:c r="T16" s="305" t="str">
        <x:f>IF(COUNTIF('P3 Audit Procedures'!$B$5:$B$176,A16)=1,"YES","NO")</x:f>
        <x:v>YES</x:v>
      </x:c>
      <x:c r="U16" s="305" t="str">
        <x:f>IF(AND(COUNTIF('P3 Audit Procedures'!$B$5:$B$176,A16)=1,COUNTIF('P3 Evidence Requirements'!$C$5:$C$348,A16)=2,COUNTIF('P3 Observation Rules'!$C$5:$C$176,A16)=1,COUNTIF('P3 Operational Calendar'!$C$5:$C$176,A16)=1),"YES","NO")</x:f>
        <x:v>YES</x:v>
      </x:c>
      <x:c r="V16" s="305" t="str">
        <x:f>IF(COUNTIF($A$5:$A$176,A16)&gt;1,"DUPLICATE","")</x:f>
      </x:c>
      <x:c r="W16" s="305" t="str">
        <x:v>https://www.sebi.gov.in/legal/regulations/jul-2026/securities-and-exchange-board-of-india-listing-obligations-and-disclosure-requirements-regulations-2015-last-amended-on-july-14-2026-_102974.html</x:v>
      </x:c>
    </x:row>
    <x:row r="17" ht="50" customHeight="1">
      <x:c r="A17" s="305" t="str">
        <x:v>CAP-LAW053|Reg. 17(8)</x:v>
      </x:c>
      <x:c r="B17" s="305" t="str">
        <x:v>CAP-LAW053</x:v>
      </x:c>
      <x:c r="C17" s="305" t="str">
        <x:v>Reg. 17(8)</x:v>
      </x:c>
      <x:c r="D17" s="305" t="str">
        <x:v>Obtain the prescribed chief executive and chief financial officer compliance certification.</x:v>
      </x:c>
      <x:c r="E17" s="305" t="str">
        <x:v>CEO and CFO / listed entity</x:v>
      </x:c>
      <x:c r="F17" s="305" t="str">
        <x:v>GATE|EQUITY_MAIN or GATE|HVDLE</x:v>
      </x:c>
      <x:c r="G17" s="305" t="str">
        <x:v>Specified securities / HVDLE</x:v>
      </x:c>
      <x:c r="H17" s="305" t="str">
        <x:v>Financial reporting cycle</x:v>
      </x:c>
      <x:c r="I17" s="305" t="str">
        <x:v>Governance chapter applies.</x:v>
      </x:c>
      <x:c r="J17" s="305" t="str">
        <x:v>Annual / reporting cycle as prescribed</x:v>
      </x:c>
      <x:c r="K17" s="305" t="str">
        <x:v>Financial governance</x:v>
      </x:c>
      <x:c r="L17" s="305" t="str">
        <x:v>Applicable HVDLE governance overlay</x:v>
      </x:c>
      <x:c r="M17" s="305" t="str">
        <x:v>Load this atomic row only when GATE|EQUITY_MAIN or GATE|HVDLE is true and the documented security/capacity, trigger and threshold/exemption tests are satisfied.</x:v>
      </x:c>
      <x:c r="N17" s="305" t="str">
        <x:v>Do not load when the gate is false; do not expand the duty beyond the stated holder or into Common Corporate Core/Capital Markets role content. Preserve boundary: Do not merge with Companies Act certifications.</x:v>
      </x:c>
      <x:c r="O17" s="305" t="str">
        <x:v>Entity/listing master; security/ISIN and capacity evidence; event record (Financial reporting cycle); threshold/exemption analysis (Governance chapter applies.).</x:v>
      </x:c>
      <x:c r="P17" s="305" t="str">
        <x:v>P4 VALIDATED</x:v>
      </x:c>
      <x:c r="Q17" s="305" t="str">
        <x:v>ELIGIBLE — CONTROLLED WORKING CONTENT</x:v>
      </x:c>
      <x:c r="R17" s="305" t="str">
        <x:v>HOLD — PERMANENT ID PENDING</x:v>
      </x:c>
      <x:c r="S17" s="305" t="str">
        <x:f>IF(COUNTIF('P2 Source Disposition'!$A$5:$A$81,B17)=1,"YES","NO")</x:f>
        <x:v>YES</x:v>
      </x:c>
      <x:c r="T17" s="305" t="str">
        <x:f>IF(COUNTIF('P3 Audit Procedures'!$B$5:$B$176,A17)=1,"YES","NO")</x:f>
        <x:v>YES</x:v>
      </x:c>
      <x:c r="U17" s="305" t="str">
        <x:f>IF(AND(COUNTIF('P3 Audit Procedures'!$B$5:$B$176,A17)=1,COUNTIF('P3 Evidence Requirements'!$C$5:$C$348,A17)=2,COUNTIF('P3 Observation Rules'!$C$5:$C$176,A17)=1,COUNTIF('P3 Operational Calendar'!$C$5:$C$176,A17)=1),"YES","NO")</x:f>
        <x:v>YES</x:v>
      </x:c>
      <x:c r="V17" s="305" t="str">
        <x:f>IF(COUNTIF($A$5:$A$176,A17)&gt;1,"DUPLICATE","")</x:f>
      </x:c>
      <x:c r="W17" s="305" t="str">
        <x:v>https://www.sebi.gov.in/legal/regulations/jul-2026/securities-and-exchange-board-of-india-listing-obligations-and-disclosure-requirements-regulations-2015-last-amended-on-july-14-2026-_102974.html</x:v>
      </x:c>
    </x:row>
    <x:row r="18" ht="50" customHeight="1">
      <x:c r="A18" s="305" t="str">
        <x:v>CAP-LAW053|Reg. 18</x:v>
      </x:c>
      <x:c r="B18" s="305" t="str">
        <x:v>CAP-LAW053</x:v>
      </x:c>
      <x:c r="C18" s="305" t="str">
        <x:v>Reg. 18</x:v>
      </x:c>
      <x:c r="D18" s="305" t="str">
        <x:v>Constitute and operate the audit committee with the prescribed composition, meetings, powers and review responsibilities.</x:v>
      </x:c>
      <x:c r="E18" s="305" t="str">
        <x:v>Listed entity / audit committee</x:v>
      </x:c>
      <x:c r="F18" s="305" t="str">
        <x:v>GATE|EQUITY_MAIN or GATE|HVDLE</x:v>
      </x:c>
      <x:c r="G18" s="305" t="str">
        <x:v>Specified securities / HVDLE</x:v>
      </x:c>
      <x:c r="H18" s="305" t="str">
        <x:v>Governance chapter applies</x:v>
      </x:c>
      <x:c r="I18" s="305" t="str">
        <x:v>Apply stated exemptions and transition periods.</x:v>
      </x:c>
      <x:c r="J18" s="305" t="str">
        <x:v>Continuous; each meeting cycle</x:v>
      </x:c>
      <x:c r="K18" s="305" t="str">
        <x:v>Committee governance</x:v>
      </x:c>
      <x:c r="L18" s="305" t="str">
        <x:v>Applicable HVDLE governance overlay</x:v>
      </x:c>
      <x:c r="M18" s="305" t="str">
        <x:v>Load this atomic row only when GATE|EQUITY_MAIN or GATE|HVDLE is true and the documented security/capacity, trigger and threshold/exemption tests are satisfied.</x:v>
      </x:c>
      <x:c r="N18" s="305" t="str">
        <x:v>Do not load when the gate is false; do not expand the duty beyond the stated holder or into Common Corporate Core/Capital Markets role content. Preserve boundary: Subsidiary financial review is separately mapped under Reg. 24.</x:v>
      </x:c>
      <x:c r="O18" s="305" t="str">
        <x:v>Entity/listing master; security/ISIN and capacity evidence; event record (Governance chapter applies); threshold/exemption analysis (Apply stated exemptions and transition periods.).</x:v>
      </x:c>
      <x:c r="P18" s="305" t="str">
        <x:v>P4 VALIDATED</x:v>
      </x:c>
      <x:c r="Q18" s="305" t="str">
        <x:v>ELIGIBLE — CONTROLLED WORKING CONTENT</x:v>
      </x:c>
      <x:c r="R18" s="305" t="str">
        <x:v>HOLD — PERMANENT ID PENDING</x:v>
      </x:c>
      <x:c r="S18" s="305" t="str">
        <x:f>IF(COUNTIF('P2 Source Disposition'!$A$5:$A$81,B18)=1,"YES","NO")</x:f>
        <x:v>YES</x:v>
      </x:c>
      <x:c r="T18" s="305" t="str">
        <x:f>IF(COUNTIF('P3 Audit Procedures'!$B$5:$B$176,A18)=1,"YES","NO")</x:f>
        <x:v>YES</x:v>
      </x:c>
      <x:c r="U18" s="305" t="str">
        <x:f>IF(AND(COUNTIF('P3 Audit Procedures'!$B$5:$B$176,A18)=1,COUNTIF('P3 Evidence Requirements'!$C$5:$C$348,A18)=2,COUNTIF('P3 Observation Rules'!$C$5:$C$176,A18)=1,COUNTIF('P3 Operational Calendar'!$C$5:$C$176,A18)=1),"YES","NO")</x:f>
        <x:v>YES</x:v>
      </x:c>
      <x:c r="V18" s="305" t="str">
        <x:f>IF(COUNTIF($A$5:$A$176,A18)&gt;1,"DUPLICATE","")</x:f>
      </x:c>
      <x:c r="W18" s="305" t="str">
        <x:v>https://www.sebi.gov.in/legal/regulations/jul-2026/securities-and-exchange-board-of-india-listing-obligations-and-disclosure-requirements-regulations-2015-last-amended-on-july-14-2026-_102974.html</x:v>
      </x:c>
    </x:row>
    <x:row r="19" ht="50" customHeight="1">
      <x:c r="A19" s="305" t="str">
        <x:v>CAP-LAW053|Reg. 19</x:v>
      </x:c>
      <x:c r="B19" s="305" t="str">
        <x:v>CAP-LAW053</x:v>
      </x:c>
      <x:c r="C19" s="305" t="str">
        <x:v>Reg. 19</x:v>
      </x:c>
      <x:c r="D19" s="305" t="str">
        <x:v>Constitute and operate the nomination and remuneration committee as prescribed.</x:v>
      </x:c>
      <x:c r="E19" s="305" t="str">
        <x:v>Listed entity / NRC</x:v>
      </x:c>
      <x:c r="F19" s="305" t="str">
        <x:v>GATE|EQUITY_MAIN or GATE|HVDLE</x:v>
      </x:c>
      <x:c r="G19" s="305" t="str">
        <x:v>Specified securities / HVDLE</x:v>
      </x:c>
      <x:c r="H19" s="305" t="str">
        <x:v>Governance chapter applies</x:v>
      </x:c>
      <x:c r="I19" s="305" t="str">
        <x:v>Apply stated exemptions.</x:v>
      </x:c>
      <x:c r="J19" s="305" t="str">
        <x:v>Continuous; as events arise</x:v>
      </x:c>
      <x:c r="K19" s="305" t="str">
        <x:v>Committee governance</x:v>
      </x:c>
      <x:c r="L19" s="305" t="str">
        <x:v>Applicable HVDLE governance overlay</x:v>
      </x:c>
      <x:c r="M19" s="305" t="str">
        <x:v>Load this atomic row only when GATE|EQUITY_MAIN or GATE|HVDLE is true and the documented security/capacity, trigger and threshold/exemption tests are satisfied.</x:v>
      </x:c>
      <x:c r="N19" s="305" t="str">
        <x:v>Do not load when the gate is false; do not expand the duty beyond the stated holder or into Common Corporate Core/Capital Markets role content. Preserve boundary: Companies Act overlap is Common Corporate Core.</x:v>
      </x:c>
      <x:c r="O19" s="305" t="str">
        <x:v>Entity/listing master; security/ISIN and capacity evidence; event record (Governance chapter applies); threshold/exemption analysis (Apply stated exemptions.).</x:v>
      </x:c>
      <x:c r="P19" s="305" t="str">
        <x:v>P4 VALIDATED</x:v>
      </x:c>
      <x:c r="Q19" s="305" t="str">
        <x:v>ELIGIBLE — CONTROLLED WORKING CONTENT</x:v>
      </x:c>
      <x:c r="R19" s="305" t="str">
        <x:v>HOLD — PERMANENT ID PENDING</x:v>
      </x:c>
      <x:c r="S19" s="305" t="str">
        <x:f>IF(COUNTIF('P2 Source Disposition'!$A$5:$A$81,B19)=1,"YES","NO")</x:f>
        <x:v>YES</x:v>
      </x:c>
      <x:c r="T19" s="305" t="str">
        <x:f>IF(COUNTIF('P3 Audit Procedures'!$B$5:$B$176,A19)=1,"YES","NO")</x:f>
        <x:v>YES</x:v>
      </x:c>
      <x:c r="U19" s="305" t="str">
        <x:f>IF(AND(COUNTIF('P3 Audit Procedures'!$B$5:$B$176,A19)=1,COUNTIF('P3 Evidence Requirements'!$C$5:$C$348,A19)=2,COUNTIF('P3 Observation Rules'!$C$5:$C$176,A19)=1,COUNTIF('P3 Operational Calendar'!$C$5:$C$176,A19)=1),"YES","NO")</x:f>
        <x:v>YES</x:v>
      </x:c>
      <x:c r="V19" s="305" t="str">
        <x:f>IF(COUNTIF($A$5:$A$176,A19)&gt;1,"DUPLICATE","")</x:f>
      </x:c>
      <x:c r="W19" s="305" t="str">
        <x:v>https://www.sebi.gov.in/legal/regulations/jul-2026/securities-and-exchange-board-of-india-listing-obligations-and-disclosure-requirements-regulations-2015-last-amended-on-july-14-2026-_102974.html</x:v>
      </x:c>
    </x:row>
    <x:row r="20" ht="50" customHeight="1">
      <x:c r="A20" s="305" t="str">
        <x:v>CAP-LAW053|Reg. 20</x:v>
      </x:c>
      <x:c r="B20" s="305" t="str">
        <x:v>CAP-LAW053</x:v>
      </x:c>
      <x:c r="C20" s="305" t="str">
        <x:v>Reg. 20</x:v>
      </x:c>
      <x:c r="D20" s="305" t="str">
        <x:v>Constitute and operate the stakeholders relationship committee and review security-holder service matters.</x:v>
      </x:c>
      <x:c r="E20" s="305" t="str">
        <x:v>Listed entity / SRC</x:v>
      </x:c>
      <x:c r="F20" s="305" t="str">
        <x:v>GATE|EQUITY_MAIN or GATE|HVDLE</x:v>
      </x:c>
      <x:c r="G20" s="305" t="str">
        <x:v>Specified securities / HVDLE</x:v>
      </x:c>
      <x:c r="H20" s="305" t="str">
        <x:v>Governance chapter applies / grievances exist</x:v>
      </x:c>
      <x:c r="I20" s="305" t="str">
        <x:v>Apply current composition and meeting requirements.</x:v>
      </x:c>
      <x:c r="J20" s="305" t="str">
        <x:v>Continuous; periodic meetings</x:v>
      </x:c>
      <x:c r="K20" s="305" t="str">
        <x:v>Investor governance</x:v>
      </x:c>
      <x:c r="L20" s="305" t="str">
        <x:v>Applicable HVDLE governance overlay</x:v>
      </x:c>
      <x:c r="M20" s="305" t="str">
        <x:v>Load this atomic row only when GATE|EQUITY_MAIN or GATE|HVDLE is true and the documented security/capacity, trigger and threshold/exemption tests are satisfied.</x:v>
      </x:c>
      <x:c r="N20" s="305" t="str">
        <x:v>Do not load when the gate is false; do not expand the duty beyond the stated holder or into Common Corporate Core/Capital Markets role content. Preserve boundary: Operational complaint processing is separately mapped.</x:v>
      </x:c>
      <x:c r="O20" s="305" t="str">
        <x:v>Entity/listing master; security/ISIN and capacity evidence; event record (Governance chapter applies / grievances exist); threshold/exemption analysis (Apply current composition and meeting requirements.).</x:v>
      </x:c>
      <x:c r="P20" s="305" t="str">
        <x:v>P4 VALIDATED</x:v>
      </x:c>
      <x:c r="Q20" s="305" t="str">
        <x:v>ELIGIBLE — CONTROLLED WORKING CONTENT</x:v>
      </x:c>
      <x:c r="R20" s="305" t="str">
        <x:v>HOLD — PERMANENT ID PENDING</x:v>
      </x:c>
      <x:c r="S20" s="305" t="str">
        <x:f>IF(COUNTIF('P2 Source Disposition'!$A$5:$A$81,B20)=1,"YES","NO")</x:f>
        <x:v>YES</x:v>
      </x:c>
      <x:c r="T20" s="305" t="str">
        <x:f>IF(COUNTIF('P3 Audit Procedures'!$B$5:$B$176,A20)=1,"YES","NO")</x:f>
        <x:v>YES</x:v>
      </x:c>
      <x:c r="U20" s="305" t="str">
        <x:f>IF(AND(COUNTIF('P3 Audit Procedures'!$B$5:$B$176,A20)=1,COUNTIF('P3 Evidence Requirements'!$C$5:$C$348,A20)=2,COUNTIF('P3 Observation Rules'!$C$5:$C$176,A20)=1,COUNTIF('P3 Operational Calendar'!$C$5:$C$176,A20)=1),"YES","NO")</x:f>
        <x:v>YES</x:v>
      </x:c>
      <x:c r="V20" s="305" t="str">
        <x:f>IF(COUNTIF($A$5:$A$176,A20)&gt;1,"DUPLICATE","")</x:f>
      </x:c>
      <x:c r="W20" s="305" t="str">
        <x:v>https://www.sebi.gov.in/legal/regulations/jul-2026/securities-and-exchange-board-of-india-listing-obligations-and-disclosure-requirements-regulations-2015-last-amended-on-july-14-2026-_102974.html</x:v>
      </x:c>
    </x:row>
    <x:row r="21" ht="50" customHeight="1">
      <x:c r="A21" s="305" t="str">
        <x:v>CAP-LAW053|Reg. 21</x:v>
      </x:c>
      <x:c r="B21" s="305" t="str">
        <x:v>CAP-LAW053</x:v>
      </x:c>
      <x:c r="C21" s="305" t="str">
        <x:v>Reg. 21</x:v>
      </x:c>
      <x:c r="D21" s="305" t="str">
        <x:v>Constitute and operate the risk management committee where the current applicability test is met.</x:v>
      </x:c>
      <x:c r="E21" s="305" t="str">
        <x:v>Listed entity / RMC</x:v>
      </x:c>
      <x:c r="F21" s="305" t="str">
        <x:v>GATE|EQUITY_MAIN</x:v>
      </x:c>
      <x:c r="G21" s="305" t="str">
        <x:v>Specified securities</x:v>
      </x:c>
      <x:c r="H21" s="305" t="str">
        <x:v>Entity falls within prescribed class/ranking</x:v>
      </x:c>
      <x:c r="I21" s="305" t="str">
        <x:v>Apply current ranking, composition and meeting rules.</x:v>
      </x:c>
      <x:c r="J21" s="305" t="str">
        <x:v>Continuous; periodic meetings</x:v>
      </x:c>
      <x:c r="K21" s="305" t="str">
        <x:v>Risk governance</x:v>
      </x:c>
      <x:c r="L21" s="305" t="str">
        <x:v>Equity-listed entity module subject to SME/applicability tests</x:v>
      </x:c>
      <x:c r="M21" s="305" t="str">
        <x:v>Load this atomic row only when GATE|EQUITY_MAIN is true and the documented security/capacity, trigger and threshold/exemption tests are satisfied.</x:v>
      </x:c>
      <x:c r="N21" s="305" t="str">
        <x:v>Do not load when the gate is false; do not expand the duty beyond the stated holder or into Common Corporate Core/Capital Markets role content. Preserve boundary: Do not auto-apply to every listed entity.</x:v>
      </x:c>
      <x:c r="O21" s="305" t="str">
        <x:v>Entity/listing master; security/ISIN and capacity evidence; event record (Entity falls within prescribed class/ranking); threshold/exemption analysis (Apply current ranking, composition and meeting rules.).</x:v>
      </x:c>
      <x:c r="P21" s="305" t="str">
        <x:v>P4 VALIDATED</x:v>
      </x:c>
      <x:c r="Q21" s="305" t="str">
        <x:v>ELIGIBLE — CONTROLLED WORKING CONTENT</x:v>
      </x:c>
      <x:c r="R21" s="305" t="str">
        <x:v>HOLD — PERMANENT ID PENDING</x:v>
      </x:c>
      <x:c r="S21" s="305" t="str">
        <x:f>IF(COUNTIF('P2 Source Disposition'!$A$5:$A$81,B21)=1,"YES","NO")</x:f>
        <x:v>YES</x:v>
      </x:c>
      <x:c r="T21" s="305" t="str">
        <x:f>IF(COUNTIF('P3 Audit Procedures'!$B$5:$B$176,A21)=1,"YES","NO")</x:f>
        <x:v>YES</x:v>
      </x:c>
      <x:c r="U21" s="305" t="str">
        <x:f>IF(AND(COUNTIF('P3 Audit Procedures'!$B$5:$B$176,A21)=1,COUNTIF('P3 Evidence Requirements'!$C$5:$C$348,A21)=2,COUNTIF('P3 Observation Rules'!$C$5:$C$176,A21)=1,COUNTIF('P3 Operational Calendar'!$C$5:$C$176,A21)=1),"YES","NO")</x:f>
        <x:v>YES</x:v>
      </x:c>
      <x:c r="V21" s="305" t="str">
        <x:f>IF(COUNTIF($A$5:$A$176,A21)&gt;1,"DUPLICATE","")</x:f>
      </x:c>
      <x:c r="W21" s="305" t="str">
        <x:v>https://www.sebi.gov.in/legal/regulations/jul-2026/securities-and-exchange-board-of-india-listing-obligations-and-disclosure-requirements-regulations-2015-last-amended-on-july-14-2026-_102974.html</x:v>
      </x:c>
    </x:row>
    <x:row r="22" ht="50" customHeight="1">
      <x:c r="A22" s="305" t="str">
        <x:v>CAP-LAW053|Reg. 22</x:v>
      </x:c>
      <x:c r="B22" s="305" t="str">
        <x:v>CAP-LAW053</x:v>
      </x:c>
      <x:c r="C22" s="305" t="str">
        <x:v>Reg. 22</x:v>
      </x:c>
      <x:c r="D22" s="305" t="str">
        <x:v>Maintain a vigil mechanism for directors and employees.</x:v>
      </x:c>
      <x:c r="E22" s="305" t="str">
        <x:v>Listed entity</x:v>
      </x:c>
      <x:c r="F22" s="305" t="str">
        <x:v>GATE|EQUITY_MAIN or GATE|HVDLE</x:v>
      </x:c>
      <x:c r="G22" s="305" t="str">
        <x:v>Specified securities / HVDLE</x:v>
      </x:c>
      <x:c r="H22" s="305" t="str">
        <x:v>Governance chapter applies</x:v>
      </x:c>
      <x:c r="I22" s="305" t="str">
        <x:v>Provide safeguards and audit-committee access as prescribed.</x:v>
      </x:c>
      <x:c r="J22" s="305" t="str">
        <x:v>Continuous</x:v>
      </x:c>
      <x:c r="K22" s="305" t="str">
        <x:v>Whistleblowing</x:v>
      </x:c>
      <x:c r="L22" s="305" t="str">
        <x:v>Applicable HVDLE governance overlay</x:v>
      </x:c>
      <x:c r="M22" s="305" t="str">
        <x:v>Load this atomic row only when GATE|EQUITY_MAIN or GATE|HVDLE is true and the documented security/capacity, trigger and threshold/exemption tests are satisfied.</x:v>
      </x:c>
      <x:c r="N22" s="305" t="str">
        <x:v>Do not load when the gate is false; do not expand the duty beyond the stated holder or into Common Corporate Core/Capital Markets role content. Preserve boundary: Common Corporate Core mechanism may be reused if requirements are met.</x:v>
      </x:c>
      <x:c r="O22" s="305" t="str">
        <x:v>Entity/listing master; security/ISIN and capacity evidence; event record (Governance chapter applies); threshold/exemption analysis (Provide safeguards and audit-committee access as prescribed.).</x:v>
      </x:c>
      <x:c r="P22" s="305" t="str">
        <x:v>P4 VALIDATED</x:v>
      </x:c>
      <x:c r="Q22" s="305" t="str">
        <x:v>ELIGIBLE — CONTROLLED WORKING CONTENT</x:v>
      </x:c>
      <x:c r="R22" s="305" t="str">
        <x:v>HOLD — PERMANENT ID PENDING</x:v>
      </x:c>
      <x:c r="S22" s="305" t="str">
        <x:f>IF(COUNTIF('P2 Source Disposition'!$A$5:$A$81,B22)=1,"YES","NO")</x:f>
        <x:v>YES</x:v>
      </x:c>
      <x:c r="T22" s="305" t="str">
        <x:f>IF(COUNTIF('P3 Audit Procedures'!$B$5:$B$176,A22)=1,"YES","NO")</x:f>
        <x:v>YES</x:v>
      </x:c>
      <x:c r="U22" s="305" t="str">
        <x:f>IF(AND(COUNTIF('P3 Audit Procedures'!$B$5:$B$176,A22)=1,COUNTIF('P3 Evidence Requirements'!$C$5:$C$348,A22)=2,COUNTIF('P3 Observation Rules'!$C$5:$C$176,A22)=1,COUNTIF('P3 Operational Calendar'!$C$5:$C$176,A22)=1),"YES","NO")</x:f>
        <x:v>YES</x:v>
      </x:c>
      <x:c r="V22" s="305" t="str">
        <x:f>IF(COUNTIF($A$5:$A$176,A22)&gt;1,"DUPLICATE","")</x:f>
      </x:c>
      <x:c r="W22" s="305" t="str">
        <x:v>https://www.sebi.gov.in/legal/regulations/jul-2026/securities-and-exchange-board-of-india-listing-obligations-and-disclosure-requirements-regulations-2015-last-amended-on-july-14-2026-_102974.html</x:v>
      </x:c>
    </x:row>
    <x:row r="23" ht="50" customHeight="1">
      <x:c r="A23" s="305" t="str">
        <x:v>CAP-LAW053|Reg. 23(1)</x:v>
      </x:c>
      <x:c r="B23" s="305" t="str">
        <x:v>CAP-LAW053</x:v>
      </x:c>
      <x:c r="C23" s="305" t="str">
        <x:v>Reg. 23(1)</x:v>
      </x:c>
      <x:c r="D23" s="305" t="str">
        <x:v>Adopt and periodically review a policy on materiality of related-party transactions and dealing with related parties.</x:v>
      </x:c>
      <x:c r="E23" s="305" t="str">
        <x:v>Listed entity / board</x:v>
      </x:c>
      <x:c r="F23" s="305" t="str">
        <x:v>GATE|EQUITY_MAIN or GATE|HVDLE</x:v>
      </x:c>
      <x:c r="G23" s="305" t="str">
        <x:v>Specified securities / HVDLE</x:v>
      </x:c>
      <x:c r="H23" s="305" t="str">
        <x:v>Governance chapter applies</x:v>
      </x:c>
      <x:c r="I23" s="305" t="str">
        <x:v>Use current materiality thresholds and review cycle.</x:v>
      </x:c>
      <x:c r="J23" s="305" t="str">
        <x:v>Periodic / on policy change</x:v>
      </x:c>
      <x:c r="K23" s="305" t="str">
        <x:v>Related parties</x:v>
      </x:c>
      <x:c r="L23" s="305" t="str">
        <x:v>Applicable HVDLE governance overlay</x:v>
      </x:c>
      <x:c r="M23" s="305" t="str">
        <x:v>Load this atomic row only when GATE|EQUITY_MAIN or GATE|HVDLE is true and the documented security/capacity, trigger and threshold/exemption tests are satisfied.</x:v>
      </x:c>
      <x:c r="N23" s="305" t="str">
        <x:v>Do not load when the gate is false; do not expand the duty beyond the stated holder or into Common Corporate Core/Capital Markets role content. Preserve boundary: Companies Act RPT policy is not duplicated.</x:v>
      </x:c>
      <x:c r="O23" s="305" t="str">
        <x:v>Entity/listing master; security/ISIN and capacity evidence; event record (Governance chapter applies); threshold/exemption analysis (Use current materiality thresholds and review cycle.).</x:v>
      </x:c>
      <x:c r="P23" s="305" t="str">
        <x:v>P4 VALIDATED</x:v>
      </x:c>
      <x:c r="Q23" s="305" t="str">
        <x:v>ELIGIBLE — CONTROLLED WORKING CONTENT</x:v>
      </x:c>
      <x:c r="R23" s="305" t="str">
        <x:v>HOLD — PERMANENT ID PENDING</x:v>
      </x:c>
      <x:c r="S23" s="305" t="str">
        <x:f>IF(COUNTIF('P2 Source Disposition'!$A$5:$A$81,B23)=1,"YES","NO")</x:f>
        <x:v>YES</x:v>
      </x:c>
      <x:c r="T23" s="305" t="str">
        <x:f>IF(COUNTIF('P3 Audit Procedures'!$B$5:$B$176,A23)=1,"YES","NO")</x:f>
        <x:v>YES</x:v>
      </x:c>
      <x:c r="U23" s="305" t="str">
        <x:f>IF(AND(COUNTIF('P3 Audit Procedures'!$B$5:$B$176,A23)=1,COUNTIF('P3 Evidence Requirements'!$C$5:$C$348,A23)=2,COUNTIF('P3 Observation Rules'!$C$5:$C$176,A23)=1,COUNTIF('P3 Operational Calendar'!$C$5:$C$176,A23)=1),"YES","NO")</x:f>
        <x:v>YES</x:v>
      </x:c>
      <x:c r="V23" s="305" t="str">
        <x:f>IF(COUNTIF($A$5:$A$176,A23)&gt;1,"DUPLICATE","")</x:f>
      </x:c>
      <x:c r="W23" s="305" t="str">
        <x:v>https://www.sebi.gov.in/legal/regulations/jul-2026/securities-and-exchange-board-of-india-listing-obligations-and-disclosure-requirements-regulations-2015-last-amended-on-july-14-2026-_102974.html</x:v>
      </x:c>
    </x:row>
    <x:row r="24" ht="50" customHeight="1">
      <x:c r="A24" s="305" t="str">
        <x:v>CAP-LAW053|Reg. 23(2)-(4)</x:v>
      </x:c>
      <x:c r="B24" s="305" t="str">
        <x:v>CAP-LAW053</x:v>
      </x:c>
      <x:c r="C24" s="305" t="str">
        <x:v>Reg. 23(2)-(4)</x:v>
      </x:c>
      <x:c r="D24" s="305" t="str">
        <x:v>Obtain the required audit-committee and shareholder approvals before entering applicable related-party transactions.</x:v>
      </x:c>
      <x:c r="E24" s="305" t="str">
        <x:v>Listed entity / audit committee / shareholders</x:v>
      </x:c>
      <x:c r="F24" s="305" t="str">
        <x:v>GATE|EQUITY_MAIN or GATE|HVDLE</x:v>
      </x:c>
      <x:c r="G24" s="305" t="str">
        <x:v>Specified securities / HVDLE</x:v>
      </x:c>
      <x:c r="H24" s="305" t="str">
        <x:v>RPT proposed</x:v>
      </x:c>
      <x:c r="I24" s="305" t="str">
        <x:v>Apply omnibus, materiality, voting and exemption provisions.</x:v>
      </x:c>
      <x:c r="J24" s="305" t="str">
        <x:v>Before transaction; ratification only where allowed</x:v>
      </x:c>
      <x:c r="K24" s="305" t="str">
        <x:v>Related parties</x:v>
      </x:c>
      <x:c r="L24" s="305" t="str">
        <x:v>Applicable HVDLE governance overlay</x:v>
      </x:c>
      <x:c r="M24" s="305" t="str">
        <x:v>Load this atomic row only when GATE|EQUITY_MAIN or GATE|HVDLE is true and the documented security/capacity, trigger and threshold/exemption tests are satisfied.</x:v>
      </x:c>
      <x:c r="N24" s="305" t="str">
        <x:v>Do not load when the gate is false; do not expand the duty beyond the stated holder or into Common Corporate Core/Capital Markets role content. Preserve boundary: Threshold and exemption tests stay in the transaction file.</x:v>
      </x:c>
      <x:c r="O24" s="305" t="str">
        <x:v>Entity/listing master; security/ISIN and capacity evidence; event record (RPT proposed); threshold/exemption analysis (Apply omnibus, materiality, voting and exemption provisions.).</x:v>
      </x:c>
      <x:c r="P24" s="305" t="str">
        <x:v>P4 VALIDATED</x:v>
      </x:c>
      <x:c r="Q24" s="305" t="str">
        <x:v>ELIGIBLE — CONTROLLED WORKING CONTENT</x:v>
      </x:c>
      <x:c r="R24" s="305" t="str">
        <x:v>HOLD — PERMANENT ID PENDING</x:v>
      </x:c>
      <x:c r="S24" s="305" t="str">
        <x:f>IF(COUNTIF('P2 Source Disposition'!$A$5:$A$81,B24)=1,"YES","NO")</x:f>
        <x:v>YES</x:v>
      </x:c>
      <x:c r="T24" s="305" t="str">
        <x:f>IF(COUNTIF('P3 Audit Procedures'!$B$5:$B$176,A24)=1,"YES","NO")</x:f>
        <x:v>YES</x:v>
      </x:c>
      <x:c r="U24" s="305" t="str">
        <x:f>IF(AND(COUNTIF('P3 Audit Procedures'!$B$5:$B$176,A24)=1,COUNTIF('P3 Evidence Requirements'!$C$5:$C$348,A24)=2,COUNTIF('P3 Observation Rules'!$C$5:$C$176,A24)=1,COUNTIF('P3 Operational Calendar'!$C$5:$C$176,A24)=1),"YES","NO")</x:f>
        <x:v>YES</x:v>
      </x:c>
      <x:c r="V24" s="305" t="str">
        <x:f>IF(COUNTIF($A$5:$A$176,A24)&gt;1,"DUPLICATE","")</x:f>
      </x:c>
      <x:c r="W24" s="305" t="str">
        <x:v>https://www.sebi.gov.in/legal/regulations/jul-2026/securities-and-exchange-board-of-india-listing-obligations-and-disclosure-requirements-regulations-2015-last-amended-on-july-14-2026-_102974.html</x:v>
      </x:c>
    </x:row>
    <x:row r="25" ht="50" customHeight="1">
      <x:c r="A25" s="305" t="str">
        <x:v>CAP-LAW053|Reg. 23(9)</x:v>
      </x:c>
      <x:c r="B25" s="305" t="str">
        <x:v>CAP-LAW053</x:v>
      </x:c>
      <x:c r="C25" s="305" t="str">
        <x:v>Reg. 23(9)</x:v>
      </x:c>
      <x:c r="D25" s="305" t="str">
        <x:v>Disclose related-party transactions in the prescribed format.</x:v>
      </x:c>
      <x:c r="E25" s="305" t="str">
        <x:v>Listed entity</x:v>
      </x:c>
      <x:c r="F25" s="305" t="str">
        <x:v>GATE|EQUITY_MAIN or GATE|HVDLE</x:v>
      </x:c>
      <x:c r="G25" s="305" t="str">
        <x:v>Specified securities / HVDLE</x:v>
      </x:c>
      <x:c r="H25" s="305" t="str">
        <x:v>Periodic RPT disclosure due</x:v>
      </x:c>
      <x:c r="I25" s="305" t="str">
        <x:v>Use current SEBI/exchange format and timing.</x:v>
      </x:c>
      <x:c r="J25" s="305" t="str">
        <x:v>Periodic as prescribed</x:v>
      </x:c>
      <x:c r="K25" s="305" t="str">
        <x:v>Disclosure</x:v>
      </x:c>
      <x:c r="L25" s="305" t="str">
        <x:v>Applicable HVDLE governance overlay</x:v>
      </x:c>
      <x:c r="M25" s="305" t="str">
        <x:v>Load this atomic row only when GATE|EQUITY_MAIN or GATE|HVDLE is true and the documented security/capacity, trigger and threshold/exemption tests are satisfied.</x:v>
      </x:c>
      <x:c r="N25" s="305" t="str">
        <x:v>Do not load when the gate is false; do not expand the duty beyond the stated holder or into Common Corporate Core/Capital Markets role content. Preserve boundary: CAP-LAW083 may prescribe the current format.</x:v>
      </x:c>
      <x:c r="O25" s="305" t="str">
        <x:v>Entity/listing master; security/ISIN and capacity evidence; event record (Periodic RPT disclosure due); threshold/exemption analysis (Use current SEBI/exchange format and timing.).</x:v>
      </x:c>
      <x:c r="P25" s="305" t="str">
        <x:v>P4 VALIDATED</x:v>
      </x:c>
      <x:c r="Q25" s="305" t="str">
        <x:v>ELIGIBLE — CONTROLLED WORKING CONTENT</x:v>
      </x:c>
      <x:c r="R25" s="305" t="str">
        <x:v>HOLD — PERMANENT ID PENDING</x:v>
      </x:c>
      <x:c r="S25" s="305" t="str">
        <x:f>IF(COUNTIF('P2 Source Disposition'!$A$5:$A$81,B25)=1,"YES","NO")</x:f>
        <x:v>YES</x:v>
      </x:c>
      <x:c r="T25" s="305" t="str">
        <x:f>IF(COUNTIF('P3 Audit Procedures'!$B$5:$B$176,A25)=1,"YES","NO")</x:f>
        <x:v>YES</x:v>
      </x:c>
      <x:c r="U25" s="305" t="str">
        <x:f>IF(AND(COUNTIF('P3 Audit Procedures'!$B$5:$B$176,A25)=1,COUNTIF('P3 Evidence Requirements'!$C$5:$C$348,A25)=2,COUNTIF('P3 Observation Rules'!$C$5:$C$176,A25)=1,COUNTIF('P3 Operational Calendar'!$C$5:$C$176,A25)=1),"YES","NO")</x:f>
        <x:v>YES</x:v>
      </x:c>
      <x:c r="V25" s="305" t="str">
        <x:f>IF(COUNTIF($A$5:$A$176,A25)&gt;1,"DUPLICATE","")</x:f>
      </x:c>
      <x:c r="W25" s="305" t="str">
        <x:v>https://www.sebi.gov.in/legal/regulations/jul-2026/securities-and-exchange-board-of-india-listing-obligations-and-disclosure-requirements-regulations-2015-last-amended-on-july-14-2026-_102974.html</x:v>
      </x:c>
    </x:row>
    <x:row r="26" ht="50" customHeight="1">
      <x:c r="A26" s="305" t="str">
        <x:v>CAP-LAW053|Reg. 24(1)</x:v>
      </x:c>
      <x:c r="B26" s="305" t="str">
        <x:v>CAP-LAW053</x:v>
      </x:c>
      <x:c r="C26" s="305" t="str">
        <x:v>Reg. 24(1)</x:v>
      </x:c>
      <x:c r="D26" s="305" t="str">
        <x:v>Ensure the board of an unlisted material subsidiary includes the independent director required by LODR.</x:v>
      </x:c>
      <x:c r="E26" s="305" t="str">
        <x:v>Listed entity / material unlisted subsidiary</x:v>
      </x:c>
      <x:c r="F26" s="305" t="str">
        <x:v>GATE|MATERIAL_SUB</x:v>
      </x:c>
      <x:c r="G26" s="305" t="str">
        <x:v>Material unlisted subsidiary</x:v>
      </x:c>
      <x:c r="H26" s="305" t="str">
        <x:v>Subsidiary meets current materiality test</x:v>
      </x:c>
      <x:c r="I26" s="305" t="str">
        <x:v>Apply location, definition and exemption conditions in current text.</x:v>
      </x:c>
      <x:c r="J26" s="305" t="str">
        <x:v>Continuous while gate remains true</x:v>
      </x:c>
      <x:c r="K26" s="305" t="str">
        <x:v>Subsidiary governance</x:v>
      </x:c>
      <x:c r="L26" s="305" t="str">
        <x:v>Material-subsidiary Reg. 24/24A flow-down</x:v>
      </x:c>
      <x:c r="M26" s="305" t="str">
        <x:v>Load this atomic row only when GATE|MATERIAL_SUB is true and the documented security/capacity, trigger and threshold/exemption tests are satisfied.</x:v>
      </x:c>
      <x:c r="N26" s="305" t="str">
        <x:v>Do not load when the gate is false; do not expand the duty beyond the stated holder or into Common Corporate Core/Capital Markets role content. Preserve boundary: Flow-down only; subsidiary is not classified as listed.</x:v>
      </x:c>
      <x:c r="O26" s="305" t="str">
        <x:v>Entity/listing master; security/ISIN and capacity evidence; event record (Subsidiary meets current materiality test); threshold/exemption analysis (Apply location, definition and exemption conditions in current text.).</x:v>
      </x:c>
      <x:c r="P26" s="305" t="str">
        <x:v>P4 VALIDATED</x:v>
      </x:c>
      <x:c r="Q26" s="305" t="str">
        <x:v>ELIGIBLE — CONTROLLED WORKING CONTENT</x:v>
      </x:c>
      <x:c r="R26" s="305" t="str">
        <x:v>HOLD — PERMANENT ID PENDING</x:v>
      </x:c>
      <x:c r="S26" s="305" t="str">
        <x:f>IF(COUNTIF('P2 Source Disposition'!$A$5:$A$81,B26)=1,"YES","NO")</x:f>
        <x:v>YES</x:v>
      </x:c>
      <x:c r="T26" s="305" t="str">
        <x:f>IF(COUNTIF('P3 Audit Procedures'!$B$5:$B$176,A26)=1,"YES","NO")</x:f>
        <x:v>YES</x:v>
      </x:c>
      <x:c r="U26" s="305" t="str">
        <x:f>IF(AND(COUNTIF('P3 Audit Procedures'!$B$5:$B$176,A26)=1,COUNTIF('P3 Evidence Requirements'!$C$5:$C$348,A26)=2,COUNTIF('P3 Observation Rules'!$C$5:$C$176,A26)=1,COUNTIF('P3 Operational Calendar'!$C$5:$C$176,A26)=1),"YES","NO")</x:f>
        <x:v>YES</x:v>
      </x:c>
      <x:c r="V26" s="305" t="str">
        <x:f>IF(COUNTIF($A$5:$A$176,A26)&gt;1,"DUPLICATE","")</x:f>
      </x:c>
      <x:c r="W26" s="305" t="str">
        <x:v>https://www.sebi.gov.in/legal/regulations/jul-2026/securities-and-exchange-board-of-india-listing-obligations-and-disclosure-requirements-regulations-2015-last-amended-on-july-14-2026-_102974.html</x:v>
      </x:c>
    </x:row>
    <x:row r="27" ht="50" customHeight="1">
      <x:c r="A27" s="305" t="str">
        <x:v>CAP-LAW053|Reg. 24(2)</x:v>
      </x:c>
      <x:c r="B27" s="305" t="str">
        <x:v>CAP-LAW053</x:v>
      </x:c>
      <x:c r="C27" s="305" t="str">
        <x:v>Reg. 24(2)</x:v>
      </x:c>
      <x:c r="D27" s="305" t="str">
        <x:v>Have the listed entity audit committee review the financial statements and investments of unlisted subsidiaries as prescribed.</x:v>
      </x:c>
      <x:c r="E27" s="305" t="str">
        <x:v>Listed entity / audit committee</x:v>
      </x:c>
      <x:c r="F27" s="305" t="str">
        <x:v>GATE|MATERIAL_SUB</x:v>
      </x:c>
      <x:c r="G27" s="305" t="str">
        <x:v>Unlisted subsidiary</x:v>
      </x:c>
      <x:c r="H27" s="305" t="str">
        <x:v>Specified review cycle</x:v>
      </x:c>
      <x:c r="I27" s="305" t="str">
        <x:v>Scope is the subsidiary information identified by the provision.</x:v>
      </x:c>
      <x:c r="J27" s="305" t="str">
        <x:v>Periodic</x:v>
      </x:c>
      <x:c r="K27" s="305" t="str">
        <x:v>Subsidiary oversight</x:v>
      </x:c>
      <x:c r="L27" s="305" t="str">
        <x:v>Material-subsidiary Reg. 24/24A flow-down</x:v>
      </x:c>
      <x:c r="M27" s="305" t="str">
        <x:v>Load this atomic row only when GATE|MATERIAL_SUB is true and the documented security/capacity, trigger and threshold/exemption tests are satisfied.</x:v>
      </x:c>
      <x:c r="N27" s="305" t="str">
        <x:v>Do not load when the gate is false; do not expand the duty beyond the stated holder or into Common Corporate Core/Capital Markets role content. Preserve boundary: This is a parent-listed-entity duty.</x:v>
      </x:c>
      <x:c r="O27" s="305" t="str">
        <x:v>Entity/listing master; security/ISIN and capacity evidence; event record (Specified review cycle); threshold/exemption analysis (Scope is the subsidiary information identified by the provision.).</x:v>
      </x:c>
      <x:c r="P27" s="305" t="str">
        <x:v>P4 VALIDATED</x:v>
      </x:c>
      <x:c r="Q27" s="305" t="str">
        <x:v>ELIGIBLE — CONTROLLED WORKING CONTENT</x:v>
      </x:c>
      <x:c r="R27" s="305" t="str">
        <x:v>HOLD — PERMANENT ID PENDING</x:v>
      </x:c>
      <x:c r="S27" s="305" t="str">
        <x:f>IF(COUNTIF('P2 Source Disposition'!$A$5:$A$81,B27)=1,"YES","NO")</x:f>
        <x:v>YES</x:v>
      </x:c>
      <x:c r="T27" s="305" t="str">
        <x:f>IF(COUNTIF('P3 Audit Procedures'!$B$5:$B$176,A27)=1,"YES","NO")</x:f>
        <x:v>YES</x:v>
      </x:c>
      <x:c r="U27" s="305" t="str">
        <x:f>IF(AND(COUNTIF('P3 Audit Procedures'!$B$5:$B$176,A27)=1,COUNTIF('P3 Evidence Requirements'!$C$5:$C$348,A27)=2,COUNTIF('P3 Observation Rules'!$C$5:$C$176,A27)=1,COUNTIF('P3 Operational Calendar'!$C$5:$C$176,A27)=1),"YES","NO")</x:f>
        <x:v>YES</x:v>
      </x:c>
      <x:c r="V27" s="305" t="str">
        <x:f>IF(COUNTIF($A$5:$A$176,A27)&gt;1,"DUPLICATE","")</x:f>
      </x:c>
      <x:c r="W27" s="305" t="str">
        <x:v>https://www.sebi.gov.in/legal/regulations/jul-2026/securities-and-exchange-board-of-india-listing-obligations-and-disclosure-requirements-regulations-2015-last-amended-on-july-14-2026-_102974.html</x:v>
      </x:c>
    </x:row>
    <x:row r="28" ht="50" customHeight="1">
      <x:c r="A28" s="305" t="str">
        <x:v>CAP-LAW053|Reg. 24(3)</x:v>
      </x:c>
      <x:c r="B28" s="305" t="str">
        <x:v>CAP-LAW053</x:v>
      </x:c>
      <x:c r="C28" s="305" t="str">
        <x:v>Reg. 24(3)</x:v>
      </x:c>
      <x:c r="D28" s="305" t="str">
        <x:v>Place minutes of unlisted-subsidiary board meetings before the listed entity board.</x:v>
      </x:c>
      <x:c r="E28" s="305" t="str">
        <x:v>Listed entity / board</x:v>
      </x:c>
      <x:c r="F28" s="305" t="str">
        <x:v>GATE|MATERIAL_SUB</x:v>
      </x:c>
      <x:c r="G28" s="305" t="str">
        <x:v>Unlisted subsidiary</x:v>
      </x:c>
      <x:c r="H28" s="305" t="str">
        <x:v>Subsidiary board meeting held</x:v>
      </x:c>
      <x:c r="I28" s="305" t="str">
        <x:v>All unlisted subsidiaries within the clause scope.</x:v>
      </x:c>
      <x:c r="J28" s="305" t="str">
        <x:v>At listed-entity board cycle</x:v>
      </x:c>
      <x:c r="K28" s="305" t="str">
        <x:v>Subsidiary oversight</x:v>
      </x:c>
      <x:c r="L28" s="305" t="str">
        <x:v>Material-subsidiary Reg. 24/24A flow-down</x:v>
      </x:c>
      <x:c r="M28" s="305" t="str">
        <x:v>Load this atomic row only when GATE|MATERIAL_SUB is true and the documented security/capacity, trigger and threshold/exemption tests are satisfied.</x:v>
      </x:c>
      <x:c r="N28" s="305" t="str">
        <x:v>Do not load when the gate is false; do not expand the duty beyond the stated holder or into Common Corporate Core/Capital Markets role content. Preserve boundary: Do not convert subsidiary governance generally into LODR duties.</x:v>
      </x:c>
      <x:c r="O28" s="305" t="str">
        <x:v>Entity/listing master; security/ISIN and capacity evidence; event record (Subsidiary board meeting held); threshold/exemption analysis (All unlisted subsidiaries within the clause scope.).</x:v>
      </x:c>
      <x:c r="P28" s="305" t="str">
        <x:v>P4 VALIDATED</x:v>
      </x:c>
      <x:c r="Q28" s="305" t="str">
        <x:v>ELIGIBLE — CONTROLLED WORKING CONTENT</x:v>
      </x:c>
      <x:c r="R28" s="305" t="str">
        <x:v>HOLD — PERMANENT ID PENDING</x:v>
      </x:c>
      <x:c r="S28" s="305" t="str">
        <x:f>IF(COUNTIF('P2 Source Disposition'!$A$5:$A$81,B28)=1,"YES","NO")</x:f>
        <x:v>YES</x:v>
      </x:c>
      <x:c r="T28" s="305" t="str">
        <x:f>IF(COUNTIF('P3 Audit Procedures'!$B$5:$B$176,A28)=1,"YES","NO")</x:f>
        <x:v>YES</x:v>
      </x:c>
      <x:c r="U28" s="305" t="str">
        <x:f>IF(AND(COUNTIF('P3 Audit Procedures'!$B$5:$B$176,A28)=1,COUNTIF('P3 Evidence Requirements'!$C$5:$C$348,A28)=2,COUNTIF('P3 Observation Rules'!$C$5:$C$176,A28)=1,COUNTIF('P3 Operational Calendar'!$C$5:$C$176,A28)=1),"YES","NO")</x:f>
        <x:v>YES</x:v>
      </x:c>
      <x:c r="V28" s="305" t="str">
        <x:f>IF(COUNTIF($A$5:$A$176,A28)&gt;1,"DUPLICATE","")</x:f>
      </x:c>
      <x:c r="W28" s="305" t="str">
        <x:v>https://www.sebi.gov.in/legal/regulations/jul-2026/securities-and-exchange-board-of-india-listing-obligations-and-disclosure-requirements-regulations-2015-last-amended-on-july-14-2026-_102974.html</x:v>
      </x:c>
    </x:row>
    <x:row r="29" ht="50" customHeight="1">
      <x:c r="A29" s="305" t="str">
        <x:v>CAP-LAW053|Reg. 24(4)</x:v>
      </x:c>
      <x:c r="B29" s="305" t="str">
        <x:v>CAP-LAW053</x:v>
      </x:c>
      <x:c r="C29" s="305" t="str">
        <x:v>Reg. 24(4)</x:v>
      </x:c>
      <x:c r="D29" s="305" t="str">
        <x:v>Bring significant transactions and arrangements of unlisted subsidiaries to the listed entity board.</x:v>
      </x:c>
      <x:c r="E29" s="305" t="str">
        <x:v>Listed entity / board</x:v>
      </x:c>
      <x:c r="F29" s="305" t="str">
        <x:v>GATE|MATERIAL_SUB</x:v>
      </x:c>
      <x:c r="G29" s="305" t="str">
        <x:v>Unlisted subsidiary</x:v>
      </x:c>
      <x:c r="H29" s="305" t="str">
        <x:v>Significant subsidiary transaction/arrangement</x:v>
      </x:c>
      <x:c r="I29" s="305" t="str">
        <x:v>Apply the percentage definition in the provision.</x:v>
      </x:c>
      <x:c r="J29" s="305" t="str">
        <x:v>At occurrence / board cycle</x:v>
      </x:c>
      <x:c r="K29" s="305" t="str">
        <x:v>Subsidiary oversight</x:v>
      </x:c>
      <x:c r="L29" s="305" t="str">
        <x:v>Material-subsidiary Reg. 24/24A flow-down</x:v>
      </x:c>
      <x:c r="M29" s="305" t="str">
        <x:v>Load this atomic row only when GATE|MATERIAL_SUB is true and the documented security/capacity, trigger and threshold/exemption tests are satisfied.</x:v>
      </x:c>
      <x:c r="N29" s="305" t="str">
        <x:v>Do not load when the gate is false; do not expand the duty beyond the stated holder or into Common Corporate Core/Capital Markets role content. Preserve boundary: Threshold must be calculated from current subsidiary metrics.</x:v>
      </x:c>
      <x:c r="O29" s="305" t="str">
        <x:v>Entity/listing master; security/ISIN and capacity evidence; event record (Significant subsidiary transaction/arrangement); threshold/exemption analysis (Apply the percentage definition in the provision.).</x:v>
      </x:c>
      <x:c r="P29" s="305" t="str">
        <x:v>P4 VALIDATED</x:v>
      </x:c>
      <x:c r="Q29" s="305" t="str">
        <x:v>ELIGIBLE — CONTROLLED WORKING CONTENT</x:v>
      </x:c>
      <x:c r="R29" s="305" t="str">
        <x:v>HOLD — PERMANENT ID PENDING</x:v>
      </x:c>
      <x:c r="S29" s="305" t="str">
        <x:f>IF(COUNTIF('P2 Source Disposition'!$A$5:$A$81,B29)=1,"YES","NO")</x:f>
        <x:v>YES</x:v>
      </x:c>
      <x:c r="T29" s="305" t="str">
        <x:f>IF(COUNTIF('P3 Audit Procedures'!$B$5:$B$176,A29)=1,"YES","NO")</x:f>
        <x:v>YES</x:v>
      </x:c>
      <x:c r="U29" s="305" t="str">
        <x:f>IF(AND(COUNTIF('P3 Audit Procedures'!$B$5:$B$176,A29)=1,COUNTIF('P3 Evidence Requirements'!$C$5:$C$348,A29)=2,COUNTIF('P3 Observation Rules'!$C$5:$C$176,A29)=1,COUNTIF('P3 Operational Calendar'!$C$5:$C$176,A29)=1),"YES","NO")</x:f>
        <x:v>YES</x:v>
      </x:c>
      <x:c r="V29" s="305" t="str">
        <x:f>IF(COUNTIF($A$5:$A$176,A29)&gt;1,"DUPLICATE","")</x:f>
      </x:c>
      <x:c r="W29" s="305" t="str">
        <x:v>https://www.sebi.gov.in/legal/regulations/jul-2026/securities-and-exchange-board-of-india-listing-obligations-and-disclosure-requirements-regulations-2015-last-amended-on-july-14-2026-_102974.html</x:v>
      </x:c>
    </x:row>
    <x:row r="30" ht="50" customHeight="1">
      <x:c r="A30" s="305" t="str">
        <x:v>CAP-LAW053|Reg. 24(5)-(6)</x:v>
      </x:c>
      <x:c r="B30" s="305" t="str">
        <x:v>CAP-LAW053</x:v>
      </x:c>
      <x:c r="C30" s="305" t="str">
        <x:v>Reg. 24(5)-(6)</x:v>
      </x:c>
      <x:c r="D30" s="305" t="str">
        <x:v>Obtain required shareholder approval before disposal of shares or assets of a material subsidiary beyond the permitted limits.</x:v>
      </x:c>
      <x:c r="E30" s="305" t="str">
        <x:v>Listed entity</x:v>
      </x:c>
      <x:c r="F30" s="305" t="str">
        <x:v>GATE|MATERIAL_SUB</x:v>
      </x:c>
      <x:c r="G30" s="305" t="str">
        <x:v>Material subsidiary</x:v>
      </x:c>
      <x:c r="H30" s="305" t="str">
        <x:v>Proposed disposal / loss of control</x:v>
      </x:c>
      <x:c r="I30" s="305" t="str">
        <x:v>Apply ordinary-course, scheme and stated exception provisions.</x:v>
      </x:c>
      <x:c r="J30" s="305" t="str">
        <x:v>Before disposal</x:v>
      </x:c>
      <x:c r="K30" s="305" t="str">
        <x:v>Corporate action</x:v>
      </x:c>
      <x:c r="L30" s="305" t="str">
        <x:v>Material-subsidiary Reg. 24/24A flow-down</x:v>
      </x:c>
      <x:c r="M30" s="305" t="str">
        <x:v>Load this atomic row only when GATE|MATERIAL_SUB is true and the documented security/capacity, trigger and threshold/exemption tests are satisfied.</x:v>
      </x:c>
      <x:c r="N30" s="305" t="str">
        <x:v>Do not load when the gate is false; do not expand the duty beyond the stated holder or into Common Corporate Core/Capital Markets role content. Preserve boundary: Only the specified disposal flow-down applies.</x:v>
      </x:c>
      <x:c r="O30" s="305" t="str">
        <x:v>Entity/listing master; security/ISIN and capacity evidence; event record (Proposed disposal / loss of control); threshold/exemption analysis (Apply ordinary-course, scheme and stated exception provisions.).</x:v>
      </x:c>
      <x:c r="P30" s="305" t="str">
        <x:v>P4 VALIDATED</x:v>
      </x:c>
      <x:c r="Q30" s="305" t="str">
        <x:v>ELIGIBLE — CONTROLLED WORKING CONTENT</x:v>
      </x:c>
      <x:c r="R30" s="305" t="str">
        <x:v>HOLD — PERMANENT ID PENDING</x:v>
      </x:c>
      <x:c r="S30" s="305" t="str">
        <x:f>IF(COUNTIF('P2 Source Disposition'!$A$5:$A$81,B30)=1,"YES","NO")</x:f>
        <x:v>YES</x:v>
      </x:c>
      <x:c r="T30" s="305" t="str">
        <x:f>IF(COUNTIF('P3 Audit Procedures'!$B$5:$B$176,A30)=1,"YES","NO")</x:f>
        <x:v>YES</x:v>
      </x:c>
      <x:c r="U30" s="305" t="str">
        <x:f>IF(AND(COUNTIF('P3 Audit Procedures'!$B$5:$B$176,A30)=1,COUNTIF('P3 Evidence Requirements'!$C$5:$C$348,A30)=2,COUNTIF('P3 Observation Rules'!$C$5:$C$176,A30)=1,COUNTIF('P3 Operational Calendar'!$C$5:$C$176,A30)=1),"YES","NO")</x:f>
        <x:v>YES</x:v>
      </x:c>
      <x:c r="V30" s="305" t="str">
        <x:f>IF(COUNTIF($A$5:$A$176,A30)&gt;1,"DUPLICATE","")</x:f>
      </x:c>
      <x:c r="W30" s="305" t="str">
        <x:v>https://www.sebi.gov.in/legal/regulations/jul-2026/securities-and-exchange-board-of-india-listing-obligations-and-disclosure-requirements-regulations-2015-last-amended-on-july-14-2026-_102974.html</x:v>
      </x:c>
    </x:row>
    <x:row r="31" ht="50" customHeight="1">
      <x:c r="A31" s="305" t="str">
        <x:v>CAP-LAW053|Reg. 24A</x:v>
      </x:c>
      <x:c r="B31" s="305" t="str">
        <x:v>CAP-LAW053</x:v>
      </x:c>
      <x:c r="C31" s="305" t="str">
        <x:v>Reg. 24A</x:v>
      </x:c>
      <x:c r="D31" s="305" t="str">
        <x:v>Ensure the listed entity and covered material unlisted Indian subsidiaries undergo secretarial audit and provide the required reports/compliance filing.</x:v>
      </x:c>
      <x:c r="E31" s="305" t="str">
        <x:v>Listed entity / material unlisted Indian subsidiary</x:v>
      </x:c>
      <x:c r="F31" s="305" t="str">
        <x:v>GATE|MATERIAL_SUB or GATE|EQUITY_MAIN</x:v>
      </x:c>
      <x:c r="G31" s="305" t="str">
        <x:v>Specified securities / covered subsidiary</x:v>
      </x:c>
      <x:c r="H31" s="305" t="str">
        <x:v>Annual audit and filing cycle</x:v>
      </x:c>
      <x:c r="I31" s="305" t="str">
        <x:v>Apply current entity coverage, format and due date.</x:v>
      </x:c>
      <x:c r="J31" s="305" t="str">
        <x:v>Annual</x:v>
      </x:c>
      <x:c r="K31" s="305" t="str">
        <x:v>Secretarial compliance</x:v>
      </x:c>
      <x:c r="L31" s="305" t="str">
        <x:v>Equity overlay + material-subsidiary flow-down</x:v>
      </x:c>
      <x:c r="M31" s="305" t="str">
        <x:v>Load this atomic row only when GATE|MATERIAL_SUB or GATE|EQUITY_MAIN is true and the documented security/capacity, trigger and threshold/exemption tests are satisfied.</x:v>
      </x:c>
      <x:c r="N31" s="305" t="str">
        <x:v>Do not load when the gate is false; do not expand the duty beyond the stated holder or into Common Corporate Core/Capital Markets role content. Preserve boundary: Subsidiary coverage is clause-specific, not full listing status.</x:v>
      </x:c>
      <x:c r="O31" s="305" t="str">
        <x:v>Entity/listing master; security/ISIN and capacity evidence; event record (Annual audit and filing cycle); threshold/exemption analysis (Apply current entity coverage, format and due date.).</x:v>
      </x:c>
      <x:c r="P31" s="305" t="str">
        <x:v>P4 VALIDATED</x:v>
      </x:c>
      <x:c r="Q31" s="305" t="str">
        <x:v>ELIGIBLE — CONTROLLED WORKING CONTENT</x:v>
      </x:c>
      <x:c r="R31" s="305" t="str">
        <x:v>HOLD — PERMANENT ID PENDING</x:v>
      </x:c>
      <x:c r="S31" s="305" t="str">
        <x:f>IF(COUNTIF('P2 Source Disposition'!$A$5:$A$81,B31)=1,"YES","NO")</x:f>
        <x:v>YES</x:v>
      </x:c>
      <x:c r="T31" s="305" t="str">
        <x:f>IF(COUNTIF('P3 Audit Procedures'!$B$5:$B$176,A31)=1,"YES","NO")</x:f>
        <x:v>YES</x:v>
      </x:c>
      <x:c r="U31" s="305" t="str">
        <x:f>IF(AND(COUNTIF('P3 Audit Procedures'!$B$5:$B$176,A31)=1,COUNTIF('P3 Evidence Requirements'!$C$5:$C$348,A31)=2,COUNTIF('P3 Observation Rules'!$C$5:$C$176,A31)=1,COUNTIF('P3 Operational Calendar'!$C$5:$C$176,A31)=1),"YES","NO")</x:f>
        <x:v>YES</x:v>
      </x:c>
      <x:c r="V31" s="305" t="str">
        <x:f>IF(COUNTIF($A$5:$A$176,A31)&gt;1,"DUPLICATE","")</x:f>
      </x:c>
      <x:c r="W31" s="305" t="str">
        <x:v>https://www.sebi.gov.in/legal/regulations/jul-2026/securities-and-exchange-board-of-india-listing-obligations-and-disclosure-requirements-regulations-2015-last-amended-on-july-14-2026-_102974.html</x:v>
      </x:c>
    </x:row>
    <x:row r="32" ht="50" customHeight="1">
      <x:c r="A32" s="305" t="str">
        <x:v>CAP-LAW053|Reg. 25</x:v>
      </x:c>
      <x:c r="B32" s="305" t="str">
        <x:v>CAP-LAW053</x:v>
      </x:c>
      <x:c r="C32" s="305" t="str">
        <x:v>Reg. 25</x:v>
      </x:c>
      <x:c r="D32" s="305" t="str">
        <x:v>Comply with appointment, tenure, meeting, liability, familiarisation and other applicable independent-director requirements.</x:v>
      </x:c>
      <x:c r="E32" s="305" t="str">
        <x:v>Listed entity / independent directors</x:v>
      </x:c>
      <x:c r="F32" s="305" t="str">
        <x:v>GATE|EQUITY_MAIN or GATE|HVDLE</x:v>
      </x:c>
      <x:c r="G32" s="305" t="str">
        <x:v>Specified securities / HVDLE</x:v>
      </x:c>
      <x:c r="H32" s="305" t="str">
        <x:v>Governance chapter applies</x:v>
      </x:c>
      <x:c r="I32" s="305" t="str">
        <x:v>Apply current exemptions and transition provisions.</x:v>
      </x:c>
      <x:c r="J32" s="305" t="str">
        <x:v>Continuous / annual</x:v>
      </x:c>
      <x:c r="K32" s="305" t="str">
        <x:v>Board governance</x:v>
      </x:c>
      <x:c r="L32" s="305" t="str">
        <x:v>Applicable HVDLE governance overlay</x:v>
      </x:c>
      <x:c r="M32" s="305" t="str">
        <x:v>Load this atomic row only when GATE|EQUITY_MAIN or GATE|HVDLE is true and the documented security/capacity, trigger and threshold/exemption tests are satisfied.</x:v>
      </x:c>
      <x:c r="N32" s="305" t="str">
        <x:v>Do not load when the gate is false; do not expand the duty beyond the stated holder or into Common Corporate Core/Capital Markets role content. Preserve boundary: Companies Act duties are referenced through Common Corporate Core.</x:v>
      </x:c>
      <x:c r="O32" s="305" t="str">
        <x:v>Entity/listing master; security/ISIN and capacity evidence; event record (Governance chapter applies); threshold/exemption analysis (Apply current exemptions and transition provisions.).</x:v>
      </x:c>
      <x:c r="P32" s="305" t="str">
        <x:v>P4 VALIDATED</x:v>
      </x:c>
      <x:c r="Q32" s="305" t="str">
        <x:v>ELIGIBLE — CONTROLLED WORKING CONTENT</x:v>
      </x:c>
      <x:c r="R32" s="305" t="str">
        <x:v>HOLD — PERMANENT ID PENDING</x:v>
      </x:c>
      <x:c r="S32" s="305" t="str">
        <x:f>IF(COUNTIF('P2 Source Disposition'!$A$5:$A$81,B32)=1,"YES","NO")</x:f>
        <x:v>YES</x:v>
      </x:c>
      <x:c r="T32" s="305" t="str">
        <x:f>IF(COUNTIF('P3 Audit Procedures'!$B$5:$B$176,A32)=1,"YES","NO")</x:f>
        <x:v>YES</x:v>
      </x:c>
      <x:c r="U32" s="305" t="str">
        <x:f>IF(AND(COUNTIF('P3 Audit Procedures'!$B$5:$B$176,A32)=1,COUNTIF('P3 Evidence Requirements'!$C$5:$C$348,A32)=2,COUNTIF('P3 Observation Rules'!$C$5:$C$176,A32)=1,COUNTIF('P3 Operational Calendar'!$C$5:$C$176,A32)=1),"YES","NO")</x:f>
        <x:v>YES</x:v>
      </x:c>
      <x:c r="V32" s="305" t="str">
        <x:f>IF(COUNTIF($A$5:$A$176,A32)&gt;1,"DUPLICATE","")</x:f>
      </x:c>
      <x:c r="W32" s="305" t="str">
        <x:v>https://www.sebi.gov.in/legal/regulations/jul-2026/securities-and-exchange-board-of-india-listing-obligations-and-disclosure-requirements-regulations-2015-last-amended-on-july-14-2026-_102974.html</x:v>
      </x:c>
    </x:row>
    <x:row r="33" ht="50" customHeight="1">
      <x:c r="A33" s="305" t="str">
        <x:v>CAP-LAW053|Reg. 26</x:v>
      </x:c>
      <x:c r="B33" s="305" t="str">
        <x:v>CAP-LAW053</x:v>
      </x:c>
      <x:c r="C33" s="305" t="str">
        <x:v>Reg. 26</x:v>
      </x:c>
      <x:c r="D33" s="305" t="str">
        <x:v>Comply with applicable obligations of directors and senior management, including code-of-conduct and disclosure controls.</x:v>
      </x:c>
      <x:c r="E33" s="305" t="str">
        <x:v>Directors / senior management / listed entity</x:v>
      </x:c>
      <x:c r="F33" s="305" t="str">
        <x:v>GATE|EQUITY_MAIN or GATE|HVDLE</x:v>
      </x:c>
      <x:c r="G33" s="305" t="str">
        <x:v>Specified securities / HVDLE</x:v>
      </x:c>
      <x:c r="H33" s="305" t="str">
        <x:v>Governance chapter applies</x:v>
      </x:c>
      <x:c r="I33" s="305" t="str">
        <x:v>Apply current conflict, compensation and disclosure clauses.</x:v>
      </x:c>
      <x:c r="J33" s="305" t="str">
        <x:v>Continuous / annual declarations</x:v>
      </x:c>
      <x:c r="K33" s="305" t="str">
        <x:v>Conduct</x:v>
      </x:c>
      <x:c r="L33" s="305" t="str">
        <x:v>Applicable HVDLE governance overlay</x:v>
      </x:c>
      <x:c r="M33" s="305" t="str">
        <x:v>Load this atomic row only when GATE|EQUITY_MAIN or GATE|HVDLE is true and the documented security/capacity, trigger and threshold/exemption tests are satisfied.</x:v>
      </x:c>
      <x:c r="N33" s="305" t="str">
        <x:v>Do not load when the gate is false; do not expand the duty beyond the stated holder or into Common Corporate Core/Capital Markets role content. Preserve boundary: Role-specific disclosures are not treated as issuer acts where the duty holder is personal.</x:v>
      </x:c>
      <x:c r="O33" s="305" t="str">
        <x:v>Entity/listing master; security/ISIN and capacity evidence; event record (Governance chapter applies); threshold/exemption analysis (Apply current conflict, compensation and disclosure clauses.).</x:v>
      </x:c>
      <x:c r="P33" s="305" t="str">
        <x:v>P4 VALIDATED</x:v>
      </x:c>
      <x:c r="Q33" s="305" t="str">
        <x:v>ELIGIBLE — CONTROLLED WORKING CONTENT</x:v>
      </x:c>
      <x:c r="R33" s="305" t="str">
        <x:v>HOLD — PERMANENT ID PENDING</x:v>
      </x:c>
      <x:c r="S33" s="305" t="str">
        <x:f>IF(COUNTIF('P2 Source Disposition'!$A$5:$A$81,B33)=1,"YES","NO")</x:f>
        <x:v>YES</x:v>
      </x:c>
      <x:c r="T33" s="305" t="str">
        <x:f>IF(COUNTIF('P3 Audit Procedures'!$B$5:$B$176,A33)=1,"YES","NO")</x:f>
        <x:v>YES</x:v>
      </x:c>
      <x:c r="U33" s="305" t="str">
        <x:f>IF(AND(COUNTIF('P3 Audit Procedures'!$B$5:$B$176,A33)=1,COUNTIF('P3 Evidence Requirements'!$C$5:$C$348,A33)=2,COUNTIF('P3 Observation Rules'!$C$5:$C$176,A33)=1,COUNTIF('P3 Operational Calendar'!$C$5:$C$176,A33)=1),"YES","NO")</x:f>
        <x:v>YES</x:v>
      </x:c>
      <x:c r="V33" s="305" t="str">
        <x:f>IF(COUNTIF($A$5:$A$176,A33)&gt;1,"DUPLICATE","")</x:f>
      </x:c>
      <x:c r="W33" s="305" t="str">
        <x:v>https://www.sebi.gov.in/legal/regulations/jul-2026/securities-and-exchange-board-of-india-listing-obligations-and-disclosure-requirements-regulations-2015-last-amended-on-july-14-2026-_102974.html</x:v>
      </x:c>
    </x:row>
    <x:row r="34" ht="50" customHeight="1">
      <x:c r="A34" s="305" t="str">
        <x:v>CAP-LAW053|Reg. 27</x:v>
      </x:c>
      <x:c r="B34" s="305" t="str">
        <x:v>CAP-LAW053</x:v>
      </x:c>
      <x:c r="C34" s="305" t="str">
        <x:v>Reg. 27</x:v>
      </x:c>
      <x:c r="D34" s="305" t="str">
        <x:v>File the corporate-governance compliance report in the current form.</x:v>
      </x:c>
      <x:c r="E34" s="305" t="str">
        <x:v>Listed entity</x:v>
      </x:c>
      <x:c r="F34" s="305" t="str">
        <x:v>GATE|EQUITY_MAIN or GATE|HVDLE</x:v>
      </x:c>
      <x:c r="G34" s="305" t="str">
        <x:v>Specified securities / HVDLE</x:v>
      </x:c>
      <x:c r="H34" s="305" t="str">
        <x:v>Reporting period closes</x:v>
      </x:c>
      <x:c r="I34" s="305" t="str">
        <x:v>Apply integrated-filing format and current applicability.</x:v>
      </x:c>
      <x:c r="J34" s="305" t="str">
        <x:v>Periodic as prescribed</x:v>
      </x:c>
      <x:c r="K34" s="305" t="str">
        <x:v>Regulatory filing</x:v>
      </x:c>
      <x:c r="L34" s="305" t="str">
        <x:v>Applicable HVDLE governance overlay</x:v>
      </x:c>
      <x:c r="M34" s="305" t="str">
        <x:v>Load this atomic row only when GATE|EQUITY_MAIN or GATE|HVDLE is true and the documented security/capacity, trigger and threshold/exemption tests are satisfied.</x:v>
      </x:c>
      <x:c r="N34" s="305" t="str">
        <x:v>Do not load when the gate is false; do not expand the duty beyond the stated holder or into Common Corporate Core/Capital Markets role content. Preserve boundary: Use CAP-LAW083 operational format.</x:v>
      </x:c>
      <x:c r="O34" s="305" t="str">
        <x:v>Entity/listing master; security/ISIN and capacity evidence; event record (Reporting period closes); threshold/exemption analysis (Apply integrated-filing format and current applicability.).</x:v>
      </x:c>
      <x:c r="P34" s="305" t="str">
        <x:v>P4 VALIDATED</x:v>
      </x:c>
      <x:c r="Q34" s="305" t="str">
        <x:v>ELIGIBLE — CONTROLLED WORKING CONTENT</x:v>
      </x:c>
      <x:c r="R34" s="305" t="str">
        <x:v>HOLD — PERMANENT ID PENDING</x:v>
      </x:c>
      <x:c r="S34" s="305" t="str">
        <x:f>IF(COUNTIF('P2 Source Disposition'!$A$5:$A$81,B34)=1,"YES","NO")</x:f>
        <x:v>YES</x:v>
      </x:c>
      <x:c r="T34" s="305" t="str">
        <x:f>IF(COUNTIF('P3 Audit Procedures'!$B$5:$B$176,A34)=1,"YES","NO")</x:f>
        <x:v>YES</x:v>
      </x:c>
      <x:c r="U34" s="305" t="str">
        <x:f>IF(AND(COUNTIF('P3 Audit Procedures'!$B$5:$B$176,A34)=1,COUNTIF('P3 Evidence Requirements'!$C$5:$C$348,A34)=2,COUNTIF('P3 Observation Rules'!$C$5:$C$176,A34)=1,COUNTIF('P3 Operational Calendar'!$C$5:$C$176,A34)=1),"YES","NO")</x:f>
        <x:v>YES</x:v>
      </x:c>
      <x:c r="V34" s="305" t="str">
        <x:f>IF(COUNTIF($A$5:$A$176,A34)&gt;1,"DUPLICATE","")</x:f>
      </x:c>
      <x:c r="W34" s="305" t="str">
        <x:v>https://www.sebi.gov.in/legal/regulations/jul-2026/securities-and-exchange-board-of-india-listing-obligations-and-disclosure-requirements-regulations-2015-last-amended-on-july-14-2026-_102974.html</x:v>
      </x:c>
    </x:row>
    <x:row r="35" ht="50" customHeight="1">
      <x:c r="A35" s="305" t="str">
        <x:v>CAP-LAW053|Reg. 29</x:v>
      </x:c>
      <x:c r="B35" s="305" t="str">
        <x:v>CAP-LAW053</x:v>
      </x:c>
      <x:c r="C35" s="305" t="str">
        <x:v>Reg. 29</x:v>
      </x:c>
      <x:c r="D35" s="305" t="str">
        <x:v>Give prior intimation of specified board meetings and proposals to the stock exchange.</x:v>
      </x:c>
      <x:c r="E35" s="305" t="str">
        <x:v>Listed entity</x:v>
      </x:c>
      <x:c r="F35" s="305" t="str">
        <x:v>GATE|EQUITY_MAIN or GATE|EQUITY_SME</x:v>
      </x:c>
      <x:c r="G35" s="305" t="str">
        <x:v>Specified securities</x:v>
      </x:c>
      <x:c r="H35" s="305" t="str">
        <x:v>Specified board agenda item planned</x:v>
      </x:c>
      <x:c r="I35" s="305" t="str">
        <x:v>Apply topic-specific notice period and exceptions.</x:v>
      </x:c>
      <x:c r="J35" s="305" t="str">
        <x:v>Before board meeting</x:v>
      </x:c>
      <x:c r="K35" s="305" t="str">
        <x:v>Disclosure</x:v>
      </x:c>
      <x:c r="L35" s="305" t="str">
        <x:v>Equity-listed entity module subject to SME/applicability tests</x:v>
      </x:c>
      <x:c r="M35" s="305" t="str">
        <x:v>Load this atomic row only when GATE|EQUITY_MAIN or GATE|EQUITY_SME is true and the documented security/capacity, trigger and threshold/exemption tests are satisfied.</x:v>
      </x:c>
      <x:c r="N35" s="305" t="str">
        <x:v>Do not load when the gate is false; do not expand the duty beyond the stated holder or into Common Corporate Core/Capital Markets role content. Preserve boundary: P3 must calendar each topic-specific deadline.</x:v>
      </x:c>
      <x:c r="O35" s="305" t="str">
        <x:v>Entity/listing master; security/ISIN and capacity evidence; event record (Specified board agenda item planned); threshold/exemption analysis (Apply topic-specific notice period and exceptions.).</x:v>
      </x:c>
      <x:c r="P35" s="305" t="str">
        <x:v>P4 VALIDATED</x:v>
      </x:c>
      <x:c r="Q35" s="305" t="str">
        <x:v>ELIGIBLE — CONTROLLED WORKING CONTENT</x:v>
      </x:c>
      <x:c r="R35" s="305" t="str">
        <x:v>HOLD — PERMANENT ID PENDING</x:v>
      </x:c>
      <x:c r="S35" s="305" t="str">
        <x:f>IF(COUNTIF('P2 Source Disposition'!$A$5:$A$81,B35)=1,"YES","NO")</x:f>
        <x:v>YES</x:v>
      </x:c>
      <x:c r="T35" s="305" t="str">
        <x:f>IF(COUNTIF('P3 Audit Procedures'!$B$5:$B$176,A35)=1,"YES","NO")</x:f>
        <x:v>YES</x:v>
      </x:c>
      <x:c r="U35" s="305" t="str">
        <x:f>IF(AND(COUNTIF('P3 Audit Procedures'!$B$5:$B$176,A35)=1,COUNTIF('P3 Evidence Requirements'!$C$5:$C$348,A35)=2,COUNTIF('P3 Observation Rules'!$C$5:$C$176,A35)=1,COUNTIF('P3 Operational Calendar'!$C$5:$C$176,A35)=1),"YES","NO")</x:f>
        <x:v>YES</x:v>
      </x:c>
      <x:c r="V35" s="305" t="str">
        <x:f>IF(COUNTIF($A$5:$A$176,A35)&gt;1,"DUPLICATE","")</x:f>
      </x:c>
      <x:c r="W35" s="305" t="str">
        <x:v>https://www.sebi.gov.in/legal/regulations/jul-2026/securities-and-exchange-board-of-india-listing-obligations-and-disclosure-requirements-regulations-2015-last-amended-on-july-14-2026-_102974.html</x:v>
      </x:c>
    </x:row>
    <x:row r="36" ht="50" customHeight="1">
      <x:c r="A36" s="305" t="str">
        <x:v>CAP-LAW053|Reg. 30</x:v>
      </x:c>
      <x:c r="B36" s="305" t="str">
        <x:v>CAP-LAW053</x:v>
      </x:c>
      <x:c r="C36" s="305" t="str">
        <x:v>Reg. 30</x:v>
      </x:c>
      <x:c r="D36" s="305" t="str">
        <x:v>Determine materiality and disclose listed events or information to the stock exchange.</x:v>
      </x:c>
      <x:c r="E36" s="305" t="str">
        <x:v>Listed entity</x:v>
      </x:c>
      <x:c r="F36" s="305" t="str">
        <x:v>GATE|EQUITY_MAIN or GATE|EQUITY_SME</x:v>
      </x:c>
      <x:c r="G36" s="305" t="str">
        <x:v>Specified securities</x:v>
      </x:c>
      <x:c r="H36" s="305" t="str">
        <x:v>Schedule III event/information occurs</x:v>
      </x:c>
      <x:c r="I36" s="305" t="str">
        <x:v>Apply deemed-material events, quantitative/qualitative tests, verification and update duties.</x:v>
      </x:c>
      <x:c r="J36" s="305" t="str">
        <x:v>Promptly within the applicable current deadline; update until closure</x:v>
      </x:c>
      <x:c r="K36" s="305" t="str">
        <x:v>Continuous disclosure</x:v>
      </x:c>
      <x:c r="L36" s="305" t="str">
        <x:v>Equity-listed entity module subject to SME/applicability tests</x:v>
      </x:c>
      <x:c r="M36" s="305" t="str">
        <x:v>Load this atomic row only when GATE|EQUITY_MAIN or GATE|EQUITY_SME is true and the documented security/capacity, trigger and threshold/exemption tests are satisfied.</x:v>
      </x:c>
      <x:c r="N36" s="305" t="str">
        <x:v>Do not load when the gate is false; do not expand the duty beyond the stated holder or into Common Corporate Core/Capital Markets role content. Preserve boundary: Exact event deadline belongs in P3 operational calendar.</x:v>
      </x:c>
      <x:c r="O36" s="305" t="str">
        <x:v>Entity/listing master; security/ISIN and capacity evidence; event record (Schedule III event/information occurs); threshold/exemption analysis (Apply deemed-material events, quantitative/qualitative tests, verification and update duties.).</x:v>
      </x:c>
      <x:c r="P36" s="305" t="str">
        <x:v>P4 VALIDATED</x:v>
      </x:c>
      <x:c r="Q36" s="305" t="str">
        <x:v>ELIGIBLE — CONTROLLED WORKING CONTENT</x:v>
      </x:c>
      <x:c r="R36" s="305" t="str">
        <x:v>HOLD — PERMANENT ID PENDING</x:v>
      </x:c>
      <x:c r="S36" s="305" t="str">
        <x:f>IF(COUNTIF('P2 Source Disposition'!$A$5:$A$81,B36)=1,"YES","NO")</x:f>
        <x:v>YES</x:v>
      </x:c>
      <x:c r="T36" s="305" t="str">
        <x:f>IF(COUNTIF('P3 Audit Procedures'!$B$5:$B$176,A36)=1,"YES","NO")</x:f>
        <x:v>YES</x:v>
      </x:c>
      <x:c r="U36" s="305" t="str">
        <x:f>IF(AND(COUNTIF('P3 Audit Procedures'!$B$5:$B$176,A36)=1,COUNTIF('P3 Evidence Requirements'!$C$5:$C$348,A36)=2,COUNTIF('P3 Observation Rules'!$C$5:$C$176,A36)=1,COUNTIF('P3 Operational Calendar'!$C$5:$C$176,A36)=1),"YES","NO")</x:f>
        <x:v>YES</x:v>
      </x:c>
      <x:c r="V36" s="305" t="str">
        <x:f>IF(COUNTIF($A$5:$A$176,A36)&gt;1,"DUPLICATE","")</x:f>
      </x:c>
      <x:c r="W36" s="305" t="str">
        <x:v>https://www.sebi.gov.in/legal/regulations/jul-2026/securities-and-exchange-board-of-india-listing-obligations-and-disclosure-requirements-regulations-2015-last-amended-on-july-14-2026-_102974.html</x:v>
      </x:c>
    </x:row>
    <x:row r="37" ht="50" customHeight="1">
      <x:c r="A37" s="305" t="str">
        <x:v>CAP-LAW053|Reg. 30A</x:v>
      </x:c>
      <x:c r="B37" s="305" t="str">
        <x:v>CAP-LAW053</x:v>
      </x:c>
      <x:c r="C37" s="305" t="str">
        <x:v>Reg. 30A</x:v>
      </x:c>
      <x:c r="D37" s="305" t="str">
        <x:v>Disclose covered agreements binding the listed entity and meet the associated governance requirements.</x:v>
      </x:c>
      <x:c r="E37" s="305" t="str">
        <x:v>Listed entity / covered parties</x:v>
      </x:c>
      <x:c r="F37" s="305" t="str">
        <x:v>GATE|EQUITY_MAIN or GATE|EQUITY_SME</x:v>
      </x:c>
      <x:c r="G37" s="305" t="str">
        <x:v>Specified securities</x:v>
      </x:c>
      <x:c r="H37" s="305" t="str">
        <x:v>Covered agreement exists or changes</x:v>
      </x:c>
      <x:c r="I37" s="305" t="str">
        <x:v>Apply party, subject-matter, disclosure and legacy-agreement conditions.</x:v>
      </x:c>
      <x:c r="J37" s="305" t="str">
        <x:v>At execution/change and as otherwise prescribed</x:v>
      </x:c>
      <x:c r="K37" s="305" t="str">
        <x:v>Disclosure</x:v>
      </x:c>
      <x:c r="L37" s="305" t="str">
        <x:v>Equity-listed entity module subject to SME/applicability tests</x:v>
      </x:c>
      <x:c r="M37" s="305" t="str">
        <x:v>Load this atomic row only when GATE|EQUITY_MAIN or GATE|EQUITY_SME is true and the documented security/capacity, trigger and threshold/exemption tests are satisfied.</x:v>
      </x:c>
      <x:c r="N37" s="305" t="str">
        <x:v>Do not load when the gate is false; do not expand the duty beyond the stated holder or into Common Corporate Core/Capital Markets role content. Preserve boundary: Personal duty-holder elements must be separately assigned.</x:v>
      </x:c>
      <x:c r="O37" s="305" t="str">
        <x:v>Entity/listing master; security/ISIN and capacity evidence; event record (Covered agreement exists or changes); threshold/exemption analysis (Apply party, subject-matter, disclosure and legacy-agreement conditions.).</x:v>
      </x:c>
      <x:c r="P37" s="305" t="str">
        <x:v>P4 VALIDATED</x:v>
      </x:c>
      <x:c r="Q37" s="305" t="str">
        <x:v>ELIGIBLE — CONTROLLED WORKING CONTENT</x:v>
      </x:c>
      <x:c r="R37" s="305" t="str">
        <x:v>HOLD — PERMANENT ID PENDING</x:v>
      </x:c>
      <x:c r="S37" s="305" t="str">
        <x:f>IF(COUNTIF('P2 Source Disposition'!$A$5:$A$81,B37)=1,"YES","NO")</x:f>
        <x:v>YES</x:v>
      </x:c>
      <x:c r="T37" s="305" t="str">
        <x:f>IF(COUNTIF('P3 Audit Procedures'!$B$5:$B$176,A37)=1,"YES","NO")</x:f>
        <x:v>YES</x:v>
      </x:c>
      <x:c r="U37" s="305" t="str">
        <x:f>IF(AND(COUNTIF('P3 Audit Procedures'!$B$5:$B$176,A37)=1,COUNTIF('P3 Evidence Requirements'!$C$5:$C$348,A37)=2,COUNTIF('P3 Observation Rules'!$C$5:$C$176,A37)=1,COUNTIF('P3 Operational Calendar'!$C$5:$C$176,A37)=1),"YES","NO")</x:f>
        <x:v>YES</x:v>
      </x:c>
      <x:c r="V37" s="305" t="str">
        <x:f>IF(COUNTIF($A$5:$A$176,A37)&gt;1,"DUPLICATE","")</x:f>
      </x:c>
      <x:c r="W37" s="305" t="str">
        <x:v>https://www.sebi.gov.in/legal/regulations/jul-2026/securities-and-exchange-board-of-india-listing-obligations-and-disclosure-requirements-regulations-2015-last-amended-on-july-14-2026-_102974.html</x:v>
      </x:c>
    </x:row>
    <x:row r="38" ht="50" customHeight="1">
      <x:c r="A38" s="305" t="str">
        <x:v>CAP-LAW053|Reg. 31</x:v>
      </x:c>
      <x:c r="B38" s="305" t="str">
        <x:v>CAP-LAW053</x:v>
      </x:c>
      <x:c r="C38" s="305" t="str">
        <x:v>Reg. 31</x:v>
      </x:c>
      <x:c r="D38" s="305" t="str">
        <x:v>File the shareholding pattern in the prescribed form.</x:v>
      </x:c>
      <x:c r="E38" s="305" t="str">
        <x:v>Listed entity</x:v>
      </x:c>
      <x:c r="F38" s="305" t="str">
        <x:v>GATE|EQUITY_MAIN or GATE|EQUITY_SME</x:v>
      </x:c>
      <x:c r="G38" s="305" t="str">
        <x:v>Specified securities</x:v>
      </x:c>
      <x:c r="H38" s="305" t="str">
        <x:v>Quarter/event triggers in the provision</x:v>
      </x:c>
      <x:c r="I38" s="305" t="str">
        <x:v>Use current format and classification rules.</x:v>
      </x:c>
      <x:c r="J38" s="305" t="str">
        <x:v>Periodic / event-based</x:v>
      </x:c>
      <x:c r="K38" s="305" t="str">
        <x:v>Shareholding</x:v>
      </x:c>
      <x:c r="L38" s="305" t="str">
        <x:v>Equity-listed entity module subject to SME/applicability tests</x:v>
      </x:c>
      <x:c r="M38" s="305" t="str">
        <x:v>Load this atomic row only when GATE|EQUITY_MAIN or GATE|EQUITY_SME is true and the documented security/capacity, trigger and threshold/exemption tests are satisfied.</x:v>
      </x:c>
      <x:c r="N38" s="305" t="str">
        <x:v>Do not load when the gate is false; do not expand the duty beyond the stated holder or into Common Corporate Core/Capital Markets role content. Preserve boundary: CAP-LAW083 contains operational format.</x:v>
      </x:c>
      <x:c r="O38" s="305" t="str">
        <x:v>Entity/listing master; security/ISIN and capacity evidence; event record (Quarter/event triggers in the provision); threshold/exemption analysis (Use current format and classification rules.).</x:v>
      </x:c>
      <x:c r="P38" s="305" t="str">
        <x:v>P4 VALIDATED</x:v>
      </x:c>
      <x:c r="Q38" s="305" t="str">
        <x:v>ELIGIBLE — CONTROLLED WORKING CONTENT</x:v>
      </x:c>
      <x:c r="R38" s="305" t="str">
        <x:v>HOLD — PERMANENT ID PENDING</x:v>
      </x:c>
      <x:c r="S38" s="305" t="str">
        <x:f>IF(COUNTIF('P2 Source Disposition'!$A$5:$A$81,B38)=1,"YES","NO")</x:f>
        <x:v>YES</x:v>
      </x:c>
      <x:c r="T38" s="305" t="str">
        <x:f>IF(COUNTIF('P3 Audit Procedures'!$B$5:$B$176,A38)=1,"YES","NO")</x:f>
        <x:v>YES</x:v>
      </x:c>
      <x:c r="U38" s="305" t="str">
        <x:f>IF(AND(COUNTIF('P3 Audit Procedures'!$B$5:$B$176,A38)=1,COUNTIF('P3 Evidence Requirements'!$C$5:$C$348,A38)=2,COUNTIF('P3 Observation Rules'!$C$5:$C$176,A38)=1,COUNTIF('P3 Operational Calendar'!$C$5:$C$176,A38)=1),"YES","NO")</x:f>
        <x:v>YES</x:v>
      </x:c>
      <x:c r="V38" s="305" t="str">
        <x:f>IF(COUNTIF($A$5:$A$176,A38)&gt;1,"DUPLICATE","")</x:f>
      </x:c>
      <x:c r="W38" s="305" t="str">
        <x:v>https://www.sebi.gov.in/legal/regulations/jul-2026/securities-and-exchange-board-of-india-listing-obligations-and-disclosure-requirements-regulations-2015-last-amended-on-july-14-2026-_102974.html</x:v>
      </x:c>
    </x:row>
    <x:row r="39" ht="50" customHeight="1">
      <x:c r="A39" s="305" t="str">
        <x:v>CAP-LAW053|Reg. 31A</x:v>
      </x:c>
      <x:c r="B39" s="305" t="str">
        <x:v>CAP-LAW053</x:v>
      </x:c>
      <x:c r="C39" s="305" t="str">
        <x:v>Reg. 31A</x:v>
      </x:c>
      <x:c r="D39" s="305" t="str">
        <x:v>Follow the prescribed conditions and process for promoter/public reclassification.</x:v>
      </x:c>
      <x:c r="E39" s="305" t="str">
        <x:v>Listed entity</x:v>
      </x:c>
      <x:c r="F39" s="305" t="str">
        <x:v>GATE|EQUITY_MAIN or GATE|EQUITY_SME</x:v>
      </x:c>
      <x:c r="G39" s="305" t="str">
        <x:v>Specified securities</x:v>
      </x:c>
      <x:c r="H39" s="305" t="str">
        <x:v>Reclassification requested or proposed</x:v>
      </x:c>
      <x:c r="I39" s="305" t="str">
        <x:v>Apply eligibility, approvals, voting, disclosure and post-event conditions.</x:v>
      </x:c>
      <x:c r="J39" s="305" t="str">
        <x:v>Event-based</x:v>
      </x:c>
      <x:c r="K39" s="305" t="str">
        <x:v>Shareholding</x:v>
      </x:c>
      <x:c r="L39" s="305" t="str">
        <x:v>Equity-listed entity module subject to SME/applicability tests</x:v>
      </x:c>
      <x:c r="M39" s="305" t="str">
        <x:v>Load this atomic row only when GATE|EQUITY_MAIN or GATE|EQUITY_SME is true and the documented security/capacity, trigger and threshold/exemption tests are satisfied.</x:v>
      </x:c>
      <x:c r="N39" s="305" t="str">
        <x:v>Do not load when the gate is false; do not expand the duty beyond the stated holder or into Common Corporate Core/Capital Markets role content. Preserve boundary: Do not infer reclassification from factual dilution alone.</x:v>
      </x:c>
      <x:c r="O39" s="305" t="str">
        <x:v>Entity/listing master; security/ISIN and capacity evidence; event record (Reclassification requested or proposed); threshold/exemption analysis (Apply eligibility, approvals, voting, disclosure and post-event conditions.).</x:v>
      </x:c>
      <x:c r="P39" s="305" t="str">
        <x:v>P4 VALIDATED</x:v>
      </x:c>
      <x:c r="Q39" s="305" t="str">
        <x:v>ELIGIBLE — CONTROLLED WORKING CONTENT</x:v>
      </x:c>
      <x:c r="R39" s="305" t="str">
        <x:v>HOLD — PERMANENT ID PENDING</x:v>
      </x:c>
      <x:c r="S39" s="305" t="str">
        <x:f>IF(COUNTIF('P2 Source Disposition'!$A$5:$A$81,B39)=1,"YES","NO")</x:f>
        <x:v>YES</x:v>
      </x:c>
      <x:c r="T39" s="305" t="str">
        <x:f>IF(COUNTIF('P3 Audit Procedures'!$B$5:$B$176,A39)=1,"YES","NO")</x:f>
        <x:v>YES</x:v>
      </x:c>
      <x:c r="U39" s="305" t="str">
        <x:f>IF(AND(COUNTIF('P3 Audit Procedures'!$B$5:$B$176,A39)=1,COUNTIF('P3 Evidence Requirements'!$C$5:$C$348,A39)=2,COUNTIF('P3 Observation Rules'!$C$5:$C$176,A39)=1,COUNTIF('P3 Operational Calendar'!$C$5:$C$176,A39)=1),"YES","NO")</x:f>
        <x:v>YES</x:v>
      </x:c>
      <x:c r="V39" s="305" t="str">
        <x:f>IF(COUNTIF($A$5:$A$176,A39)&gt;1,"DUPLICATE","")</x:f>
      </x:c>
      <x:c r="W39" s="305" t="str">
        <x:v>https://www.sebi.gov.in/legal/regulations/jul-2026/securities-and-exchange-board-of-india-listing-obligations-and-disclosure-requirements-regulations-2015-last-amended-on-july-14-2026-_102974.html</x:v>
      </x:c>
    </x:row>
    <x:row r="40" ht="50" customHeight="1">
      <x:c r="A40" s="305" t="str">
        <x:v>CAP-LAW053|Reg. 32</x:v>
      </x:c>
      <x:c r="B40" s="305" t="str">
        <x:v>CAP-LAW053</x:v>
      </x:c>
      <x:c r="C40" s="305" t="str">
        <x:v>Reg. 32</x:v>
      </x:c>
      <x:c r="D40" s="305" t="str">
        <x:v>File statements of deviation or variation in use of issue proceeds and obtain the prescribed review.</x:v>
      </x:c>
      <x:c r="E40" s="305" t="str">
        <x:v>Listed entity / audit committee</x:v>
      </x:c>
      <x:c r="F40" s="305" t="str">
        <x:v>GATE|EQUITY_MAIN or GATE|EQUITY_SME</x:v>
      </x:c>
      <x:c r="G40" s="305" t="str">
        <x:v>Specified securities</x:v>
      </x:c>
      <x:c r="H40" s="305" t="str">
        <x:v>Issue proceeds remain to be fully utilised</x:v>
      </x:c>
      <x:c r="I40" s="305" t="str">
        <x:v>Apply issue type, monitoring-agency and format requirements.</x:v>
      </x:c>
      <x:c r="J40" s="305" t="str">
        <x:v>Periodic until full utilisation</x:v>
      </x:c>
      <x:c r="K40" s="305" t="str">
        <x:v>Use of proceeds</x:v>
      </x:c>
      <x:c r="L40" s="305" t="str">
        <x:v>Equity-listed entity module subject to SME/applicability tests</x:v>
      </x:c>
      <x:c r="M40" s="305" t="str">
        <x:v>Load this atomic row only when GATE|EQUITY_MAIN or GATE|EQUITY_SME is true and the documented security/capacity, trigger and threshold/exemption tests are satisfied.</x:v>
      </x:c>
      <x:c r="N40" s="305" t="str">
        <x:v>Do not load when the gate is false; do not expand the duty beyond the stated holder or into Common Corporate Core/Capital Markets role content. Preserve boundary: Issue-specific monitoring obligations may also arise under ICDR.</x:v>
      </x:c>
      <x:c r="O40" s="305" t="str">
        <x:v>Entity/listing master; security/ISIN and capacity evidence; event record (Issue proceeds remain to be fully utilised); threshold/exemption analysis (Apply issue type, monitoring-agency and format requirements.).</x:v>
      </x:c>
      <x:c r="P40" s="305" t="str">
        <x:v>P4 VALIDATED</x:v>
      </x:c>
      <x:c r="Q40" s="305" t="str">
        <x:v>ELIGIBLE — CONTROLLED WORKING CONTENT</x:v>
      </x:c>
      <x:c r="R40" s="305" t="str">
        <x:v>HOLD — PERMANENT ID PENDING</x:v>
      </x:c>
      <x:c r="S40" s="305" t="str">
        <x:f>IF(COUNTIF('P2 Source Disposition'!$A$5:$A$81,B40)=1,"YES","NO")</x:f>
        <x:v>YES</x:v>
      </x:c>
      <x:c r="T40" s="305" t="str">
        <x:f>IF(COUNTIF('P3 Audit Procedures'!$B$5:$B$176,A40)=1,"YES","NO")</x:f>
        <x:v>YES</x:v>
      </x:c>
      <x:c r="U40" s="305" t="str">
        <x:f>IF(AND(COUNTIF('P3 Audit Procedures'!$B$5:$B$176,A40)=1,COUNTIF('P3 Evidence Requirements'!$C$5:$C$348,A40)=2,COUNTIF('P3 Observation Rules'!$C$5:$C$176,A40)=1,COUNTIF('P3 Operational Calendar'!$C$5:$C$176,A40)=1),"YES","NO")</x:f>
        <x:v>YES</x:v>
      </x:c>
      <x:c r="V40" s="305" t="str">
        <x:f>IF(COUNTIF($A$5:$A$176,A40)&gt;1,"DUPLICATE","")</x:f>
      </x:c>
      <x:c r="W40" s="305" t="str">
        <x:v>https://www.sebi.gov.in/legal/regulations/jul-2026/securities-and-exchange-board-of-india-listing-obligations-and-disclosure-requirements-regulations-2015-last-amended-on-july-14-2026-_102974.html</x:v>
      </x:c>
    </x:row>
    <x:row r="41" ht="50" customHeight="1">
      <x:c r="A41" s="305" t="str">
        <x:v>CAP-LAW053|Reg. 33</x:v>
      </x:c>
      <x:c r="B41" s="305" t="str">
        <x:v>CAP-LAW053</x:v>
      </x:c>
      <x:c r="C41" s="305" t="str">
        <x:v>Reg. 33</x:v>
      </x:c>
      <x:c r="D41" s="305" t="str">
        <x:v>Prepare, approve, audit/review and file financial results in accordance with the prescribed standards and timelines.</x:v>
      </x:c>
      <x:c r="E41" s="305" t="str">
        <x:v>Listed entity / board / auditors</x:v>
      </x:c>
      <x:c r="F41" s="305" t="str">
        <x:v>GATE|EQUITY_MAIN or GATE|EQUITY_SME</x:v>
      </x:c>
      <x:c r="G41" s="305" t="str">
        <x:v>Specified securities</x:v>
      </x:c>
      <x:c r="H41" s="305" t="str">
        <x:v>Reporting period closes</x:v>
      </x:c>
      <x:c r="I41" s="305" t="str">
        <x:v>Apply standalone/consolidated, limited-review/audit and extension provisions.</x:v>
      </x:c>
      <x:c r="J41" s="305" t="str">
        <x:v>Quarterly and annual as prescribed</x:v>
      </x:c>
      <x:c r="K41" s="305" t="str">
        <x:v>Financial reporting</x:v>
      </x:c>
      <x:c r="L41" s="305" t="str">
        <x:v>Equity-listed entity module subject to SME/applicability tests</x:v>
      </x:c>
      <x:c r="M41" s="305" t="str">
        <x:v>Load this atomic row only when GATE|EQUITY_MAIN or GATE|EQUITY_SME is true and the documented security/capacity, trigger and threshold/exemption tests are satisfied.</x:v>
      </x:c>
      <x:c r="N41" s="305" t="str">
        <x:v>Do not load when the gate is false; do not expand the duty beyond the stated holder or into Common Corporate Core/Capital Markets role content. Preserve boundary: Exact due dates and modified-opinion formats belong in P3.</x:v>
      </x:c>
      <x:c r="O41" s="305" t="str">
        <x:v>Entity/listing master; security/ISIN and capacity evidence; event record (Reporting period closes); threshold/exemption analysis (Apply standalone/consolidated, limited-review/audit and extension provisions.).</x:v>
      </x:c>
      <x:c r="P41" s="305" t="str">
        <x:v>P4 VALIDATED</x:v>
      </x:c>
      <x:c r="Q41" s="305" t="str">
        <x:v>ELIGIBLE — CONTROLLED WORKING CONTENT</x:v>
      </x:c>
      <x:c r="R41" s="305" t="str">
        <x:v>HOLD — PERMANENT ID PENDING</x:v>
      </x:c>
      <x:c r="S41" s="305" t="str">
        <x:f>IF(COUNTIF('P2 Source Disposition'!$A$5:$A$81,B41)=1,"YES","NO")</x:f>
        <x:v>YES</x:v>
      </x:c>
      <x:c r="T41" s="305" t="str">
        <x:f>IF(COUNTIF('P3 Audit Procedures'!$B$5:$B$176,A41)=1,"YES","NO")</x:f>
        <x:v>YES</x:v>
      </x:c>
      <x:c r="U41" s="305" t="str">
        <x:f>IF(AND(COUNTIF('P3 Audit Procedures'!$B$5:$B$176,A41)=1,COUNTIF('P3 Evidence Requirements'!$C$5:$C$348,A41)=2,COUNTIF('P3 Observation Rules'!$C$5:$C$176,A41)=1,COUNTIF('P3 Operational Calendar'!$C$5:$C$176,A41)=1),"YES","NO")</x:f>
        <x:v>YES</x:v>
      </x:c>
      <x:c r="V41" s="305" t="str">
        <x:f>IF(COUNTIF($A$5:$A$176,A41)&gt;1,"DUPLICATE","")</x:f>
      </x:c>
      <x:c r="W41" s="305" t="str">
        <x:v>https://www.sebi.gov.in/legal/regulations/jul-2026/securities-and-exchange-board-of-india-listing-obligations-and-disclosure-requirements-regulations-2015-last-amended-on-july-14-2026-_102974.html</x:v>
      </x:c>
    </x:row>
    <x:row r="42" ht="50" customHeight="1">
      <x:c r="A42" s="305" t="str">
        <x:v>CAP-LAW053|Reg. 34</x:v>
      </x:c>
      <x:c r="B42" s="305" t="str">
        <x:v>CAP-LAW053</x:v>
      </x:c>
      <x:c r="C42" s="305" t="str">
        <x:v>Reg. 34</x:v>
      </x:c>
      <x:c r="D42" s="305" t="str">
        <x:v>Submit and publish the annual report with the prescribed contents.</x:v>
      </x:c>
      <x:c r="E42" s="305" t="str">
        <x:v>Listed entity</x:v>
      </x:c>
      <x:c r="F42" s="305" t="str">
        <x:v>GATE|EQUITY_MAIN or GATE|EQUITY_SME</x:v>
      </x:c>
      <x:c r="G42" s="305" t="str">
        <x:v>Specified securities</x:v>
      </x:c>
      <x:c r="H42" s="305" t="str">
        <x:v>Annual general meeting cycle</x:v>
      </x:c>
      <x:c r="I42" s="305" t="str">
        <x:v>Apply BRSR, governance, subsidiary and electronic-delivery requirements as applicable.</x:v>
      </x:c>
      <x:c r="J42" s="305" t="str">
        <x:v>Annual before/after AGM as prescribed</x:v>
      </x:c>
      <x:c r="K42" s="305" t="str">
        <x:v>Annual reporting</x:v>
      </x:c>
      <x:c r="L42" s="305" t="str">
        <x:v>Equity-listed entity module subject to SME/applicability tests</x:v>
      </x:c>
      <x:c r="M42" s="305" t="str">
        <x:v>Load this atomic row only when GATE|EQUITY_MAIN or GATE|EQUITY_SME is true and the documented security/capacity, trigger and threshold/exemption tests are satisfied.</x:v>
      </x:c>
      <x:c r="N42" s="305" t="str">
        <x:v>Do not load when the gate is false; do not expand the duty beyond the stated holder or into Common Corporate Core/Capital Markets role content. Preserve boundary: Common Corporate Core annual-report content is incorporated by reference.</x:v>
      </x:c>
      <x:c r="O42" s="305" t="str">
        <x:v>Entity/listing master; security/ISIN and capacity evidence; event record (Annual general meeting cycle); threshold/exemption analysis (Apply BRSR, governance, subsidiary and electronic-delivery requirements as applicable.).</x:v>
      </x:c>
      <x:c r="P42" s="305" t="str">
        <x:v>P4 VALIDATED</x:v>
      </x:c>
      <x:c r="Q42" s="305" t="str">
        <x:v>ELIGIBLE — CONTROLLED WORKING CONTENT</x:v>
      </x:c>
      <x:c r="R42" s="305" t="str">
        <x:v>HOLD — PERMANENT ID PENDING</x:v>
      </x:c>
      <x:c r="S42" s="305" t="str">
        <x:f>IF(COUNTIF('P2 Source Disposition'!$A$5:$A$81,B42)=1,"YES","NO")</x:f>
        <x:v>YES</x:v>
      </x:c>
      <x:c r="T42" s="305" t="str">
        <x:f>IF(COUNTIF('P3 Audit Procedures'!$B$5:$B$176,A42)=1,"YES","NO")</x:f>
        <x:v>YES</x:v>
      </x:c>
      <x:c r="U42" s="305" t="str">
        <x:f>IF(AND(COUNTIF('P3 Audit Procedures'!$B$5:$B$176,A42)=1,COUNTIF('P3 Evidence Requirements'!$C$5:$C$348,A42)=2,COUNTIF('P3 Observation Rules'!$C$5:$C$176,A42)=1,COUNTIF('P3 Operational Calendar'!$C$5:$C$176,A42)=1),"YES","NO")</x:f>
        <x:v>YES</x:v>
      </x:c>
      <x:c r="V42" s="305" t="str">
        <x:f>IF(COUNTIF($A$5:$A$176,A42)&gt;1,"DUPLICATE","")</x:f>
      </x:c>
      <x:c r="W42" s="305" t="str">
        <x:v>https://www.sebi.gov.in/legal/regulations/jul-2026/securities-and-exchange-board-of-india-listing-obligations-and-disclosure-requirements-regulations-2015-last-amended-on-july-14-2026-_102974.html</x:v>
      </x:c>
    </x:row>
    <x:row r="43" ht="50" customHeight="1">
      <x:c r="A43" s="305" t="str">
        <x:v>CAP-LAW053|Reg. 36</x:v>
      </x:c>
      <x:c r="B43" s="305" t="str">
        <x:v>CAP-LAW053</x:v>
      </x:c>
      <x:c r="C43" s="305" t="str">
        <x:v>Reg. 36</x:v>
      </x:c>
      <x:c r="D43" s="305" t="str">
        <x:v>Send the annual report and other specified documents/information to holders within the applicable period.</x:v>
      </x:c>
      <x:c r="E43" s="305" t="str">
        <x:v>Listed entity</x:v>
      </x:c>
      <x:c r="F43" s="305" t="str">
        <x:v>GATE|EQUITY_MAIN or GATE|EQUITY_SME</x:v>
      </x:c>
      <x:c r="G43" s="305" t="str">
        <x:v>Specified securities</x:v>
      </x:c>
      <x:c r="H43" s="305" t="str">
        <x:v>General meeting / information delivery</x:v>
      </x:c>
      <x:c r="I43" s="305" t="str">
        <x:v>Apply electronic, physical and notice requirements then in force.</x:v>
      </x:c>
      <x:c r="J43" s="305" t="str">
        <x:v>Before meeting / on request</x:v>
      </x:c>
      <x:c r="K43" s="305" t="str">
        <x:v>Security-holder communication</x:v>
      </x:c>
      <x:c r="L43" s="305" t="str">
        <x:v>Equity-listed entity module subject to SME/applicability tests</x:v>
      </x:c>
      <x:c r="M43" s="305" t="str">
        <x:v>Load this atomic row only when GATE|EQUITY_MAIN or GATE|EQUITY_SME is true and the documented security/capacity, trigger and threshold/exemption tests are satisfied.</x:v>
      </x:c>
      <x:c r="N43" s="305" t="str">
        <x:v>Do not load when the gate is false; do not expand the duty beyond the stated holder or into Common Corporate Core/Capital Markets role content. Preserve boundary: Companies Act notice requirements remain in Common Corporate Core.</x:v>
      </x:c>
      <x:c r="O43" s="305" t="str">
        <x:v>Entity/listing master; security/ISIN and capacity evidence; event record (General meeting / information delivery); threshold/exemption analysis (Apply electronic, physical and notice requirements then in force.).</x:v>
      </x:c>
      <x:c r="P43" s="305" t="str">
        <x:v>P4 VALIDATED</x:v>
      </x:c>
      <x:c r="Q43" s="305" t="str">
        <x:v>ELIGIBLE — CONTROLLED WORKING CONTENT</x:v>
      </x:c>
      <x:c r="R43" s="305" t="str">
        <x:v>HOLD — PERMANENT ID PENDING</x:v>
      </x:c>
      <x:c r="S43" s="305" t="str">
        <x:f>IF(COUNTIF('P2 Source Disposition'!$A$5:$A$81,B43)=1,"YES","NO")</x:f>
        <x:v>YES</x:v>
      </x:c>
      <x:c r="T43" s="305" t="str">
        <x:f>IF(COUNTIF('P3 Audit Procedures'!$B$5:$B$176,A43)=1,"YES","NO")</x:f>
        <x:v>YES</x:v>
      </x:c>
      <x:c r="U43" s="305" t="str">
        <x:f>IF(AND(COUNTIF('P3 Audit Procedures'!$B$5:$B$176,A43)=1,COUNTIF('P3 Evidence Requirements'!$C$5:$C$348,A43)=2,COUNTIF('P3 Observation Rules'!$C$5:$C$176,A43)=1,COUNTIF('P3 Operational Calendar'!$C$5:$C$176,A43)=1),"YES","NO")</x:f>
        <x:v>YES</x:v>
      </x:c>
      <x:c r="V43" s="305" t="str">
        <x:f>IF(COUNTIF($A$5:$A$176,A43)&gt;1,"DUPLICATE","")</x:f>
      </x:c>
      <x:c r="W43" s="305" t="str">
        <x:v>https://www.sebi.gov.in/legal/regulations/jul-2026/securities-and-exchange-board-of-india-listing-obligations-and-disclosure-requirements-regulations-2015-last-amended-on-july-14-2026-_102974.html</x:v>
      </x:c>
    </x:row>
    <x:row r="44" ht="50" customHeight="1">
      <x:c r="A44" s="305" t="str">
        <x:v>CAP-LAW053|Reg. 37</x:v>
      </x:c>
      <x:c r="B44" s="305" t="str">
        <x:v>CAP-LAW053</x:v>
      </x:c>
      <x:c r="C44" s="305" t="str">
        <x:v>Reg. 37</x:v>
      </x:c>
      <x:c r="D44" s="305" t="str">
        <x:v>Obtain the stock exchange no-objection/observation process for a scheme of arrangement before filing it with the tribunal.</x:v>
      </x:c>
      <x:c r="E44" s="305" t="str">
        <x:v>Listed entity</x:v>
      </x:c>
      <x:c r="F44" s="305" t="str">
        <x:v>GATE|CORP_ACTION</x:v>
      </x:c>
      <x:c r="G44" s="305" t="str">
        <x:v>Specified securities</x:v>
      </x:c>
      <x:c r="H44" s="305" t="str">
        <x:v>Scheme of arrangement proposed</x:v>
      </x:c>
      <x:c r="I44" s="305" t="str">
        <x:v>Apply exclusions, valuation, fairness, audit-committee and voting conditions.</x:v>
      </x:c>
      <x:c r="J44" s="305" t="str">
        <x:v>Before tribunal filing</x:v>
      </x:c>
      <x:c r="K44" s="305" t="str">
        <x:v>Restructuring</x:v>
      </x:c>
      <x:c r="L44" s="305" t="str">
        <x:v>Corporate-action event module</x:v>
      </x:c>
      <x:c r="M44" s="305" t="str">
        <x:v>Load this atomic row only when GATE|CORP_ACTION is true and the documented security/capacity, trigger and threshold/exemption tests are satisfied.</x:v>
      </x:c>
      <x:c r="N44" s="305" t="str">
        <x:v>Do not load when the gate is false; do not expand the duty beyond the stated holder or into Common Corporate Core/Capital Markets role content. Preserve boundary: Company-law scheme procedure remains in Common Corporate Core.</x:v>
      </x:c>
      <x:c r="O44" s="305" t="str">
        <x:v>Entity/listing master; security/ISIN and capacity evidence; event record (Scheme of arrangement proposed); threshold/exemption analysis (Apply exclusions, valuation, fairness, audit-committee and voting conditions.).</x:v>
      </x:c>
      <x:c r="P44" s="305" t="str">
        <x:v>P4 VALIDATED</x:v>
      </x:c>
      <x:c r="Q44" s="305" t="str">
        <x:v>ELIGIBLE — CONTROLLED WORKING CONTENT</x:v>
      </x:c>
      <x:c r="R44" s="305" t="str">
        <x:v>HOLD — PERMANENT ID PENDING</x:v>
      </x:c>
      <x:c r="S44" s="305" t="str">
        <x:f>IF(COUNTIF('P2 Source Disposition'!$A$5:$A$81,B44)=1,"YES","NO")</x:f>
        <x:v>YES</x:v>
      </x:c>
      <x:c r="T44" s="305" t="str">
        <x:f>IF(COUNTIF('P3 Audit Procedures'!$B$5:$B$176,A44)=1,"YES","NO")</x:f>
        <x:v>YES</x:v>
      </x:c>
      <x:c r="U44" s="305" t="str">
        <x:f>IF(AND(COUNTIF('P3 Audit Procedures'!$B$5:$B$176,A44)=1,COUNTIF('P3 Evidence Requirements'!$C$5:$C$348,A44)=2,COUNTIF('P3 Observation Rules'!$C$5:$C$176,A44)=1,COUNTIF('P3 Operational Calendar'!$C$5:$C$176,A44)=1),"YES","NO")</x:f>
        <x:v>YES</x:v>
      </x:c>
      <x:c r="V44" s="305" t="str">
        <x:f>IF(COUNTIF($A$5:$A$176,A44)&gt;1,"DUPLICATE","")</x:f>
      </x:c>
      <x:c r="W44" s="305" t="str">
        <x:v>https://www.sebi.gov.in/legal/regulations/jul-2026/securities-and-exchange-board-of-india-listing-obligations-and-disclosure-requirements-regulations-2015-last-amended-on-july-14-2026-_102974.html</x:v>
      </x:c>
    </x:row>
    <x:row r="45" ht="50" customHeight="1">
      <x:c r="A45" s="305" t="str">
        <x:v>CAP-LAW053|Reg. 38</x:v>
      </x:c>
      <x:c r="B45" s="305" t="str">
        <x:v>CAP-LAW053</x:v>
      </x:c>
      <x:c r="C45" s="305" t="str">
        <x:v>Reg. 38</x:v>
      </x:c>
      <x:c r="D45" s="305" t="str">
        <x:v>Comply with minimum public shareholding requirements.</x:v>
      </x:c>
      <x:c r="E45" s="305" t="str">
        <x:v>Listed entity</x:v>
      </x:c>
      <x:c r="F45" s="305" t="str">
        <x:v>GATE|EQUITY_MAIN or GATE|EQUITY_SME</x:v>
      </x:c>
      <x:c r="G45" s="305" t="str">
        <x:v>Specified securities</x:v>
      </x:c>
      <x:c r="H45" s="305" t="str">
        <x:v>Continuing listing / MPS shortfall</x:v>
      </x:c>
      <x:c r="I45" s="305" t="str">
        <x:v>Apply SCRR rule, permitted methods, exemption and enforcement-relaxation conditions.</x:v>
      </x:c>
      <x:c r="J45" s="305" t="str">
        <x:v>Continuous; cure when triggered</x:v>
      </x:c>
      <x:c r="K45" s="305" t="str">
        <x:v>Shareholding</x:v>
      </x:c>
      <x:c r="L45" s="305" t="str">
        <x:v>Equity-listed entity module subject to SME/applicability tests</x:v>
      </x:c>
      <x:c r="M45" s="305" t="str">
        <x:v>Load this atomic row only when GATE|EQUITY_MAIN or GATE|EQUITY_SME is true and the documented security/capacity, trigger and threshold/exemption tests are satisfied.</x:v>
      </x:c>
      <x:c r="N45" s="305" t="str">
        <x:v>Do not load when the gate is false; do not expand the duty beyond the stated holder or into Common Corporate Core/Capital Markets role content. Preserve boundary: Primary minimum derives from SCRR Rule 19A.</x:v>
      </x:c>
      <x:c r="O45" s="305" t="str">
        <x:v>Entity/listing master; security/ISIN and capacity evidence; event record (Continuing listing / MPS shortfall); threshold/exemption analysis (Apply SCRR rule, permitted methods, exemption and enforcement-relaxation conditions.).</x:v>
      </x:c>
      <x:c r="P45" s="305" t="str">
        <x:v>P4 VALIDATED</x:v>
      </x:c>
      <x:c r="Q45" s="305" t="str">
        <x:v>ELIGIBLE — CONTROLLED WORKING CONTENT</x:v>
      </x:c>
      <x:c r="R45" s="305" t="str">
        <x:v>HOLD — PERMANENT ID PENDING</x:v>
      </x:c>
      <x:c r="S45" s="305" t="str">
        <x:f>IF(COUNTIF('P2 Source Disposition'!$A$5:$A$81,B45)=1,"YES","NO")</x:f>
        <x:v>YES</x:v>
      </x:c>
      <x:c r="T45" s="305" t="str">
        <x:f>IF(COUNTIF('P3 Audit Procedures'!$B$5:$B$176,A45)=1,"YES","NO")</x:f>
        <x:v>YES</x:v>
      </x:c>
      <x:c r="U45" s="305" t="str">
        <x:f>IF(AND(COUNTIF('P3 Audit Procedures'!$B$5:$B$176,A45)=1,COUNTIF('P3 Evidence Requirements'!$C$5:$C$348,A45)=2,COUNTIF('P3 Observation Rules'!$C$5:$C$176,A45)=1,COUNTIF('P3 Operational Calendar'!$C$5:$C$176,A45)=1),"YES","NO")</x:f>
        <x:v>YES</x:v>
      </x:c>
      <x:c r="V45" s="305" t="str">
        <x:f>IF(COUNTIF($A$5:$A$176,A45)&gt;1,"DUPLICATE","")</x:f>
      </x:c>
      <x:c r="W45" s="305" t="str">
        <x:v>https://www.sebi.gov.in/legal/regulations/jul-2026/securities-and-exchange-board-of-india-listing-obligations-and-disclosure-requirements-regulations-2015-last-amended-on-july-14-2026-_102974.html</x:v>
      </x:c>
    </x:row>
    <x:row r="46" ht="50" customHeight="1">
      <x:c r="A46" s="305" t="str">
        <x:v>CAP-LAW053|Reg. 39</x:v>
      </x:c>
      <x:c r="B46" s="305" t="str">
        <x:v>CAP-LAW053</x:v>
      </x:c>
      <x:c r="C46" s="305" t="str">
        <x:v>Reg. 39</x:v>
      </x:c>
      <x:c r="D46" s="305" t="str">
        <x:v>Process loss-of-certificate and issuance/credit events in the prescribed manner.</x:v>
      </x:c>
      <x:c r="E46" s="305" t="str">
        <x:v>Listed entity / RTA</x:v>
      </x:c>
      <x:c r="F46" s="305" t="str">
        <x:v>GATE|INVESTOR_SERVICE</x:v>
      </x:c>
      <x:c r="G46" s="305" t="str">
        <x:v>Specified securities</x:v>
      </x:c>
      <x:c r="H46" s="305" t="str">
        <x:v>Loss/duplicate/service request</x:v>
      </x:c>
      <x:c r="I46" s="305" t="str">
        <x:v>Apply current dematerialisation and direct-credit framework.</x:v>
      </x:c>
      <x:c r="J46" s="305" t="str">
        <x:v>Event-based</x:v>
      </x:c>
      <x:c r="K46" s="305" t="str">
        <x:v>Investor service</x:v>
      </x:c>
      <x:c r="L46" s="305" t="str">
        <x:v>Issuer investor-service / grievance module</x:v>
      </x:c>
      <x:c r="M46" s="305" t="str">
        <x:v>Load this atomic row only when GATE|INVESTOR_SERVICE is true and the documented security/capacity, trigger and threshold/exemption tests are satisfied.</x:v>
      </x:c>
      <x:c r="N46" s="305" t="str">
        <x:v>Do not load when the gate is false; do not expand the duty beyond the stated holder or into Common Corporate Core/Capital Markets role content. Preserve boundary: Detailed direct-credit mechanics are in P1-GAP004.</x:v>
      </x:c>
      <x:c r="O46" s="305" t="str">
        <x:v>Entity/listing master; security/ISIN and capacity evidence; event record (Loss/duplicate/service request); threshold/exemption analysis (Apply current dematerialisation and direct-credit framework.).</x:v>
      </x:c>
      <x:c r="P46" s="305" t="str">
        <x:v>P4 VALIDATED</x:v>
      </x:c>
      <x:c r="Q46" s="305" t="str">
        <x:v>ELIGIBLE — CONTROLLED WORKING CONTENT</x:v>
      </x:c>
      <x:c r="R46" s="305" t="str">
        <x:v>HOLD — PERMANENT ID PENDING</x:v>
      </x:c>
      <x:c r="S46" s="305" t="str">
        <x:f>IF(COUNTIF('P2 Source Disposition'!$A$5:$A$81,B46)=1,"YES","NO")</x:f>
        <x:v>YES</x:v>
      </x:c>
      <x:c r="T46" s="305" t="str">
        <x:f>IF(COUNTIF('P3 Audit Procedures'!$B$5:$B$176,A46)=1,"YES","NO")</x:f>
        <x:v>YES</x:v>
      </x:c>
      <x:c r="U46" s="305" t="str">
        <x:f>IF(AND(COUNTIF('P3 Audit Procedures'!$B$5:$B$176,A46)=1,COUNTIF('P3 Evidence Requirements'!$C$5:$C$348,A46)=2,COUNTIF('P3 Observation Rules'!$C$5:$C$176,A46)=1,COUNTIF('P3 Operational Calendar'!$C$5:$C$176,A46)=1),"YES","NO")</x:f>
        <x:v>YES</x:v>
      </x:c>
      <x:c r="V46" s="305" t="str">
        <x:f>IF(COUNTIF($A$5:$A$176,A46)&gt;1,"DUPLICATE","")</x:f>
      </x:c>
      <x:c r="W46" s="305" t="str">
        <x:v>https://www.sebi.gov.in/legal/regulations/jul-2026/securities-and-exchange-board-of-india-listing-obligations-and-disclosure-requirements-regulations-2015-last-amended-on-july-14-2026-_102974.html</x:v>
      </x:c>
    </x:row>
    <x:row r="47" ht="50" customHeight="1">
      <x:c r="A47" s="305" t="str">
        <x:v>CAP-LAW053|Reg. 40</x:v>
      </x:c>
      <x:c r="B47" s="305" t="str">
        <x:v>CAP-LAW053</x:v>
      </x:c>
      <x:c r="C47" s="305" t="str">
        <x:v>Reg. 40</x:v>
      </x:c>
      <x:c r="D47" s="305" t="str">
        <x:v>Comply with transfer, transmission and transposition requirements for securities.</x:v>
      </x:c>
      <x:c r="E47" s="305" t="str">
        <x:v>Listed entity / RTA</x:v>
      </x:c>
      <x:c r="F47" s="305" t="str">
        <x:v>GATE|INVESTOR_SERVICE</x:v>
      </x:c>
      <x:c r="G47" s="305" t="str">
        <x:v>Specified securities</x:v>
      </x:c>
      <x:c r="H47" s="305" t="str">
        <x:v>Transfer/transmission/transposition request</x:v>
      </x:c>
      <x:c r="I47" s="305" t="str">
        <x:v>Apply demat mandate, exception and current service standards.</x:v>
      </x:c>
      <x:c r="J47" s="305" t="str">
        <x:v>Event-based; certification as prescribed</x:v>
      </x:c>
      <x:c r="K47" s="305" t="str">
        <x:v>Investor service</x:v>
      </x:c>
      <x:c r="L47" s="305" t="str">
        <x:v>Issuer investor-service / grievance module</x:v>
      </x:c>
      <x:c r="M47" s="305" t="str">
        <x:v>Load this atomic row only when GATE|INVESTOR_SERVICE is true and the documented security/capacity, trigger and threshold/exemption tests are satisfied.</x:v>
      </x:c>
      <x:c r="N47" s="305" t="str">
        <x:v>Do not load when the gate is false; do not expand the duty beyond the stated holder or into Common Corporate Core/Capital Markets role content. Preserve boundary: RTA internal duties are excluded; direct issuer duties are retained.</x:v>
      </x:c>
      <x:c r="O47" s="305" t="str">
        <x:v>Entity/listing master; security/ISIN and capacity evidence; event record (Transfer/transmission/transposition request); threshold/exemption analysis (Apply demat mandate, exception and current service standards.).</x:v>
      </x:c>
      <x:c r="P47" s="305" t="str">
        <x:v>P4 VALIDATED</x:v>
      </x:c>
      <x:c r="Q47" s="305" t="str">
        <x:v>ELIGIBLE — CONTROLLED WORKING CONTENT</x:v>
      </x:c>
      <x:c r="R47" s="305" t="str">
        <x:v>HOLD — PERMANENT ID PENDING</x:v>
      </x:c>
      <x:c r="S47" s="305" t="str">
        <x:f>IF(COUNTIF('P2 Source Disposition'!$A$5:$A$81,B47)=1,"YES","NO")</x:f>
        <x:v>YES</x:v>
      </x:c>
      <x:c r="T47" s="305" t="str">
        <x:f>IF(COUNTIF('P3 Audit Procedures'!$B$5:$B$176,A47)=1,"YES","NO")</x:f>
        <x:v>YES</x:v>
      </x:c>
      <x:c r="U47" s="305" t="str">
        <x:f>IF(AND(COUNTIF('P3 Audit Procedures'!$B$5:$B$176,A47)=1,COUNTIF('P3 Evidence Requirements'!$C$5:$C$348,A47)=2,COUNTIF('P3 Observation Rules'!$C$5:$C$176,A47)=1,COUNTIF('P3 Operational Calendar'!$C$5:$C$176,A47)=1),"YES","NO")</x:f>
        <x:v>YES</x:v>
      </x:c>
      <x:c r="V47" s="305" t="str">
        <x:f>IF(COUNTIF($A$5:$A$176,A47)&gt;1,"DUPLICATE","")</x:f>
      </x:c>
      <x:c r="W47" s="305" t="str">
        <x:v>https://www.sebi.gov.in/legal/regulations/jul-2026/securities-and-exchange-board-of-india-listing-obligations-and-disclosure-requirements-regulations-2015-last-amended-on-july-14-2026-_102974.html</x:v>
      </x:c>
    </x:row>
    <x:row r="48" ht="50" customHeight="1">
      <x:c r="A48" s="305" t="str">
        <x:v>CAP-LAW053|Reg. 42</x:v>
      </x:c>
      <x:c r="B48" s="305" t="str">
        <x:v>CAP-LAW053</x:v>
      </x:c>
      <x:c r="C48" s="305" t="str">
        <x:v>Reg. 42</x:v>
      </x:c>
      <x:c r="D48" s="305" t="str">
        <x:v>Give advance notice of record date/book closure and maintain the required interval.</x:v>
      </x:c>
      <x:c r="E48" s="305" t="str">
        <x:v>Listed entity</x:v>
      </x:c>
      <x:c r="F48" s="305" t="str">
        <x:v>GATE|EQUITY_MAIN or GATE|EQUITY_SME</x:v>
      </x:c>
      <x:c r="G48" s="305" t="str">
        <x:v>Specified securities</x:v>
      </x:c>
      <x:c r="H48" s="305" t="str">
        <x:v>Corporate action requires record date/book closure</x:v>
      </x:c>
      <x:c r="I48" s="305" t="str">
        <x:v>Apply action-specific notice and interval rules.</x:v>
      </x:c>
      <x:c r="J48" s="305" t="str">
        <x:v>Before record date/book closure</x:v>
      </x:c>
      <x:c r="K48" s="305" t="str">
        <x:v>Corporate action</x:v>
      </x:c>
      <x:c r="L48" s="305" t="str">
        <x:v>Equity-listed entity module subject to SME/applicability tests</x:v>
      </x:c>
      <x:c r="M48" s="305" t="str">
        <x:v>Load this atomic row only when GATE|EQUITY_MAIN or GATE|EQUITY_SME is true and the documented security/capacity, trigger and threshold/exemption tests are satisfied.</x:v>
      </x:c>
      <x:c r="N48" s="305" t="str">
        <x:v>Do not load when the gate is false; do not expand the duty beyond the stated holder or into Common Corporate Core/Capital Markets role content. Preserve boundary: P3 calendars exact lead times by action.</x:v>
      </x:c>
      <x:c r="O48" s="305" t="str">
        <x:v>Entity/listing master; security/ISIN and capacity evidence; event record (Corporate action requires record date/book closure); threshold/exemption analysis (Apply action-specific notice and interval rules.).</x:v>
      </x:c>
      <x:c r="P48" s="305" t="str">
        <x:v>P4 VALIDATED</x:v>
      </x:c>
      <x:c r="Q48" s="305" t="str">
        <x:v>ELIGIBLE — CONTROLLED WORKING CONTENT</x:v>
      </x:c>
      <x:c r="R48" s="305" t="str">
        <x:v>HOLD — PERMANENT ID PENDING</x:v>
      </x:c>
      <x:c r="S48" s="305" t="str">
        <x:f>IF(COUNTIF('P2 Source Disposition'!$A$5:$A$81,B48)=1,"YES","NO")</x:f>
        <x:v>YES</x:v>
      </x:c>
      <x:c r="T48" s="305" t="str">
        <x:f>IF(COUNTIF('P3 Audit Procedures'!$B$5:$B$176,A48)=1,"YES","NO")</x:f>
        <x:v>YES</x:v>
      </x:c>
      <x:c r="U48" s="305" t="str">
        <x:f>IF(AND(COUNTIF('P3 Audit Procedures'!$B$5:$B$176,A48)=1,COUNTIF('P3 Evidence Requirements'!$C$5:$C$348,A48)=2,COUNTIF('P3 Observation Rules'!$C$5:$C$176,A48)=1,COUNTIF('P3 Operational Calendar'!$C$5:$C$176,A48)=1),"YES","NO")</x:f>
        <x:v>YES</x:v>
      </x:c>
      <x:c r="V48" s="305" t="str">
        <x:f>IF(COUNTIF($A$5:$A$176,A48)&gt;1,"DUPLICATE","")</x:f>
      </x:c>
      <x:c r="W48" s="305" t="str">
        <x:v>https://www.sebi.gov.in/legal/regulations/jul-2026/securities-and-exchange-board-of-india-listing-obligations-and-disclosure-requirements-regulations-2015-last-amended-on-july-14-2026-_102974.html</x:v>
      </x:c>
    </x:row>
    <x:row r="49" ht="50" customHeight="1">
      <x:c r="A49" s="305" t="str">
        <x:v>CAP-LAW053|Reg. 43A</x:v>
      </x:c>
      <x:c r="B49" s="305" t="str">
        <x:v>CAP-LAW053</x:v>
      </x:c>
      <x:c r="C49" s="305" t="str">
        <x:v>Reg. 43A</x:v>
      </x:c>
      <x:c r="D49" s="305" t="str">
        <x:v>Adopt and disclose a dividend-distribution policy where the current applicability test is met.</x:v>
      </x:c>
      <x:c r="E49" s="305" t="str">
        <x:v>Listed entity</x:v>
      </x:c>
      <x:c r="F49" s="305" t="str">
        <x:v>GATE|EQUITY_MAIN</x:v>
      </x:c>
      <x:c r="G49" s="305" t="str">
        <x:v>Specified securities</x:v>
      </x:c>
      <x:c r="H49" s="305" t="str">
        <x:v>Entity falls within prescribed class/ranking</x:v>
      </x:c>
      <x:c r="I49" s="305" t="str">
        <x:v>Use current ranking and voluntary-disclosure treatment.</x:v>
      </x:c>
      <x:c r="J49" s="305" t="str">
        <x:v>Annual review / on change</x:v>
      </x:c>
      <x:c r="K49" s="305" t="str">
        <x:v>Shareholder return</x:v>
      </x:c>
      <x:c r="L49" s="305" t="str">
        <x:v>Equity-listed entity module subject to SME/applicability tests</x:v>
      </x:c>
      <x:c r="M49" s="305" t="str">
        <x:v>Load this atomic row only when GATE|EQUITY_MAIN is true and the documented security/capacity, trigger and threshold/exemption tests are satisfied.</x:v>
      </x:c>
      <x:c r="N49" s="305" t="str">
        <x:v>Do not load when the gate is false; do not expand the duty beyond the stated holder or into Common Corporate Core/Capital Markets role content. Preserve boundary: Not automatically mandatory for every listed entity.</x:v>
      </x:c>
      <x:c r="O49" s="305" t="str">
        <x:v>Entity/listing master; security/ISIN and capacity evidence; event record (Entity falls within prescribed class/ranking); threshold/exemption analysis (Use current ranking and voluntary-disclosure treatment.).</x:v>
      </x:c>
      <x:c r="P49" s="305" t="str">
        <x:v>P4 VALIDATED</x:v>
      </x:c>
      <x:c r="Q49" s="305" t="str">
        <x:v>ELIGIBLE — CONTROLLED WORKING CONTENT</x:v>
      </x:c>
      <x:c r="R49" s="305" t="str">
        <x:v>HOLD — PERMANENT ID PENDING</x:v>
      </x:c>
      <x:c r="S49" s="305" t="str">
        <x:f>IF(COUNTIF('P2 Source Disposition'!$A$5:$A$81,B49)=1,"YES","NO")</x:f>
        <x:v>YES</x:v>
      </x:c>
      <x:c r="T49" s="305" t="str">
        <x:f>IF(COUNTIF('P3 Audit Procedures'!$B$5:$B$176,A49)=1,"YES","NO")</x:f>
        <x:v>YES</x:v>
      </x:c>
      <x:c r="U49" s="305" t="str">
        <x:f>IF(AND(COUNTIF('P3 Audit Procedures'!$B$5:$B$176,A49)=1,COUNTIF('P3 Evidence Requirements'!$C$5:$C$348,A49)=2,COUNTIF('P3 Observation Rules'!$C$5:$C$176,A49)=1,COUNTIF('P3 Operational Calendar'!$C$5:$C$176,A49)=1),"YES","NO")</x:f>
        <x:v>YES</x:v>
      </x:c>
      <x:c r="V49" s="305" t="str">
        <x:f>IF(COUNTIF($A$5:$A$176,A49)&gt;1,"DUPLICATE","")</x:f>
      </x:c>
      <x:c r="W49" s="305" t="str">
        <x:v>https://www.sebi.gov.in/legal/regulations/jul-2026/securities-and-exchange-board-of-india-listing-obligations-and-disclosure-requirements-regulations-2015-last-amended-on-july-14-2026-_102974.html</x:v>
      </x:c>
    </x:row>
    <x:row r="50" ht="50" customHeight="1">
      <x:c r="A50" s="305" t="str">
        <x:v>CAP-LAW053|Reg. 44</x:v>
      </x:c>
      <x:c r="B50" s="305" t="str">
        <x:v>CAP-LAW053</x:v>
      </x:c>
      <x:c r="C50" s="305" t="str">
        <x:v>Reg. 44</x:v>
      </x:c>
      <x:c r="D50" s="305" t="str">
        <x:v>Provide voting facilities and disclose voting results in the prescribed form.</x:v>
      </x:c>
      <x:c r="E50" s="305" t="str">
        <x:v>Listed entity</x:v>
      </x:c>
      <x:c r="F50" s="305" t="str">
        <x:v>GATE|EQUITY_MAIN or GATE|EQUITY_SME</x:v>
      </x:c>
      <x:c r="G50" s="305" t="str">
        <x:v>Specified securities</x:v>
      </x:c>
      <x:c r="H50" s="305" t="str">
        <x:v>General meeting / postal ballot</x:v>
      </x:c>
      <x:c r="I50" s="305" t="str">
        <x:v>Apply e-voting, scrutiniser and filing requirements.</x:v>
      </x:c>
      <x:c r="J50" s="305" t="str">
        <x:v>At each voting event</x:v>
      </x:c>
      <x:c r="K50" s="305" t="str">
        <x:v>Shareholder meeting</x:v>
      </x:c>
      <x:c r="L50" s="305" t="str">
        <x:v>Equity-listed entity module subject to SME/applicability tests</x:v>
      </x:c>
      <x:c r="M50" s="305" t="str">
        <x:v>Load this atomic row only when GATE|EQUITY_MAIN or GATE|EQUITY_SME is true and the documented security/capacity, trigger and threshold/exemption tests are satisfied.</x:v>
      </x:c>
      <x:c r="N50" s="305" t="str">
        <x:v>Do not load when the gate is false; do not expand the duty beyond the stated holder or into Common Corporate Core/Capital Markets role content. Preserve boundary: Companies Act meeting procedure remains in Common Corporate Core.</x:v>
      </x:c>
      <x:c r="O50" s="305" t="str">
        <x:v>Entity/listing master; security/ISIN and capacity evidence; event record (General meeting / postal ballot); threshold/exemption analysis (Apply e-voting, scrutiniser and filing requirements.).</x:v>
      </x:c>
      <x:c r="P50" s="305" t="str">
        <x:v>P4 VALIDATED</x:v>
      </x:c>
      <x:c r="Q50" s="305" t="str">
        <x:v>ELIGIBLE — CONTROLLED WORKING CONTENT</x:v>
      </x:c>
      <x:c r="R50" s="305" t="str">
        <x:v>HOLD — PERMANENT ID PENDING</x:v>
      </x:c>
      <x:c r="S50" s="305" t="str">
        <x:f>IF(COUNTIF('P2 Source Disposition'!$A$5:$A$81,B50)=1,"YES","NO")</x:f>
        <x:v>YES</x:v>
      </x:c>
      <x:c r="T50" s="305" t="str">
        <x:f>IF(COUNTIF('P3 Audit Procedures'!$B$5:$B$176,A50)=1,"YES","NO")</x:f>
        <x:v>YES</x:v>
      </x:c>
      <x:c r="U50" s="305" t="str">
        <x:f>IF(AND(COUNTIF('P3 Audit Procedures'!$B$5:$B$176,A50)=1,COUNTIF('P3 Evidence Requirements'!$C$5:$C$348,A50)=2,COUNTIF('P3 Observation Rules'!$C$5:$C$176,A50)=1,COUNTIF('P3 Operational Calendar'!$C$5:$C$176,A50)=1),"YES","NO")</x:f>
        <x:v>YES</x:v>
      </x:c>
      <x:c r="V50" s="305" t="str">
        <x:f>IF(COUNTIF($A$5:$A$176,A50)&gt;1,"DUPLICATE","")</x:f>
      </x:c>
      <x:c r="W50" s="305" t="str">
        <x:v>https://www.sebi.gov.in/legal/regulations/jul-2026/securities-and-exchange-board-of-india-listing-obligations-and-disclosure-requirements-regulations-2015-last-amended-on-july-14-2026-_102974.html</x:v>
      </x:c>
    </x:row>
    <x:row r="51" ht="50" customHeight="1">
      <x:c r="A51" s="305" t="str">
        <x:v>CAP-LAW053|Reg. 45</x:v>
      </x:c>
      <x:c r="B51" s="305" t="str">
        <x:v>CAP-LAW053</x:v>
      </x:c>
      <x:c r="C51" s="305" t="str">
        <x:v>Reg. 45</x:v>
      </x:c>
      <x:c r="D51" s="305" t="str">
        <x:v>Comply with conditions for a change in name by the listed entity.</x:v>
      </x:c>
      <x:c r="E51" s="305" t="str">
        <x:v>Listed entity</x:v>
      </x:c>
      <x:c r="F51" s="305" t="str">
        <x:v>GATE|EQUITY_MAIN or GATE|EQUITY_SME</x:v>
      </x:c>
      <x:c r="G51" s="305" t="str">
        <x:v>Specified securities</x:v>
      </x:c>
      <x:c r="H51" s="305" t="str">
        <x:v>Name change proposed</x:v>
      </x:c>
      <x:c r="I51" s="305" t="str">
        <x:v>Apply revenue/asset and period conditions, subject to stated exceptions.</x:v>
      </x:c>
      <x:c r="J51" s="305" t="str">
        <x:v>Before/at name-change approval</x:v>
      </x:c>
      <x:c r="K51" s="305" t="str">
        <x:v>Corporate action</x:v>
      </x:c>
      <x:c r="L51" s="305" t="str">
        <x:v>Equity-listed entity module subject to SME/applicability tests</x:v>
      </x:c>
      <x:c r="M51" s="305" t="str">
        <x:v>Load this atomic row only when GATE|EQUITY_MAIN or GATE|EQUITY_SME is true and the documented security/capacity, trigger and threshold/exemption tests are satisfied.</x:v>
      </x:c>
      <x:c r="N51" s="305" t="str">
        <x:v>Do not load when the gate is false; do not expand the duty beyond the stated holder or into Common Corporate Core/Capital Markets role content. Preserve boundary: Companies Act name-change approvals remain separate.</x:v>
      </x:c>
      <x:c r="O51" s="305" t="str">
        <x:v>Entity/listing master; security/ISIN and capacity evidence; event record (Name change proposed); threshold/exemption analysis (Apply revenue/asset and period conditions, subject to stated exceptions.).</x:v>
      </x:c>
      <x:c r="P51" s="305" t="str">
        <x:v>P4 VALIDATED</x:v>
      </x:c>
      <x:c r="Q51" s="305" t="str">
        <x:v>ELIGIBLE — CONTROLLED WORKING CONTENT</x:v>
      </x:c>
      <x:c r="R51" s="305" t="str">
        <x:v>HOLD — PERMANENT ID PENDING</x:v>
      </x:c>
      <x:c r="S51" s="305" t="str">
        <x:f>IF(COUNTIF('P2 Source Disposition'!$A$5:$A$81,B51)=1,"YES","NO")</x:f>
        <x:v>YES</x:v>
      </x:c>
      <x:c r="T51" s="305" t="str">
        <x:f>IF(COUNTIF('P3 Audit Procedures'!$B$5:$B$176,A51)=1,"YES","NO")</x:f>
        <x:v>YES</x:v>
      </x:c>
      <x:c r="U51" s="305" t="str">
        <x:f>IF(AND(COUNTIF('P3 Audit Procedures'!$B$5:$B$176,A51)=1,COUNTIF('P3 Evidence Requirements'!$C$5:$C$348,A51)=2,COUNTIF('P3 Observation Rules'!$C$5:$C$176,A51)=1,COUNTIF('P3 Operational Calendar'!$C$5:$C$176,A51)=1),"YES","NO")</x:f>
        <x:v>YES</x:v>
      </x:c>
      <x:c r="V51" s="305" t="str">
        <x:f>IF(COUNTIF($A$5:$A$176,A51)&gt;1,"DUPLICATE","")</x:f>
      </x:c>
      <x:c r="W51" s="305" t="str">
        <x:v>https://www.sebi.gov.in/legal/regulations/jul-2026/securities-and-exchange-board-of-india-listing-obligations-and-disclosure-requirements-regulations-2015-last-amended-on-july-14-2026-_102974.html</x:v>
      </x:c>
    </x:row>
    <x:row r="52" ht="50" customHeight="1">
      <x:c r="A52" s="305" t="str">
        <x:v>CAP-LAW053|Reg. 46</x:v>
      </x:c>
      <x:c r="B52" s="305" t="str">
        <x:v>CAP-LAW053</x:v>
      </x:c>
      <x:c r="C52" s="305" t="str">
        <x:v>Reg. 46</x:v>
      </x:c>
      <x:c r="D52" s="305" t="str">
        <x:v>Maintain and update the listed entity website with prescribed information.</x:v>
      </x:c>
      <x:c r="E52" s="305" t="str">
        <x:v>Listed entity</x:v>
      </x:c>
      <x:c r="F52" s="305" t="str">
        <x:v>GATE|EQUITY_MAIN or GATE|EQUITY_SME</x:v>
      </x:c>
      <x:c r="G52" s="305" t="str">
        <x:v>Specified securities</x:v>
      </x:c>
      <x:c r="H52" s="305" t="str">
        <x:v>Listing remains active / disclosure changes</x:v>
      </x:c>
      <x:c r="I52" s="305" t="str">
        <x:v>Apply current content, archival and update timing.</x:v>
      </x:c>
      <x:c r="J52" s="305" t="str">
        <x:v>Continuous; prompt updates</x:v>
      </x:c>
      <x:c r="K52" s="305" t="str">
        <x:v>Website disclosure</x:v>
      </x:c>
      <x:c r="L52" s="305" t="str">
        <x:v>Equity-listed entity module subject to SME/applicability tests</x:v>
      </x:c>
      <x:c r="M52" s="305" t="str">
        <x:v>Load this atomic row only when GATE|EQUITY_MAIN or GATE|EQUITY_SME is true and the documented security/capacity, trigger and threshold/exemption tests are satisfied.</x:v>
      </x:c>
      <x:c r="N52" s="305" t="str">
        <x:v>Do not load when the gate is false; do not expand the duty beyond the stated holder or into Common Corporate Core/Capital Markets role content. Preserve boundary: Do not copy role-bound website duties.</x:v>
      </x:c>
      <x:c r="O52" s="305" t="str">
        <x:v>Entity/listing master; security/ISIN and capacity evidence; event record (Listing remains active / disclosure changes); threshold/exemption analysis (Apply current content, archival and update timing.).</x:v>
      </x:c>
      <x:c r="P52" s="305" t="str">
        <x:v>P4 VALIDATED</x:v>
      </x:c>
      <x:c r="Q52" s="305" t="str">
        <x:v>ELIGIBLE — CONTROLLED WORKING CONTENT</x:v>
      </x:c>
      <x:c r="R52" s="305" t="str">
        <x:v>HOLD — PERMANENT ID PENDING</x:v>
      </x:c>
      <x:c r="S52" s="305" t="str">
        <x:f>IF(COUNTIF('P2 Source Disposition'!$A$5:$A$81,B52)=1,"YES","NO")</x:f>
        <x:v>YES</x:v>
      </x:c>
      <x:c r="T52" s="305" t="str">
        <x:f>IF(COUNTIF('P3 Audit Procedures'!$B$5:$B$176,A52)=1,"YES","NO")</x:f>
        <x:v>YES</x:v>
      </x:c>
      <x:c r="U52" s="305" t="str">
        <x:f>IF(AND(COUNTIF('P3 Audit Procedures'!$B$5:$B$176,A52)=1,COUNTIF('P3 Evidence Requirements'!$C$5:$C$348,A52)=2,COUNTIF('P3 Observation Rules'!$C$5:$C$176,A52)=1,COUNTIF('P3 Operational Calendar'!$C$5:$C$176,A52)=1),"YES","NO")</x:f>
        <x:v>YES</x:v>
      </x:c>
      <x:c r="V52" s="305" t="str">
        <x:f>IF(COUNTIF($A$5:$A$176,A52)&gt;1,"DUPLICATE","")</x:f>
      </x:c>
      <x:c r="W52" s="305" t="str">
        <x:v>https://www.sebi.gov.in/legal/regulations/jul-2026/securities-and-exchange-board-of-india-listing-obligations-and-disclosure-requirements-regulations-2015-last-amended-on-july-14-2026-_102974.html</x:v>
      </x:c>
    </x:row>
    <x:row r="53" ht="50" customHeight="1">
      <x:c r="A53" s="305" t="str">
        <x:v>CAP-LAW053|Reg. 47</x:v>
      </x:c>
      <x:c r="B53" s="305" t="str">
        <x:v>CAP-LAW053</x:v>
      </x:c>
      <x:c r="C53" s="305" t="str">
        <x:v>Reg. 47</x:v>
      </x:c>
      <x:c r="D53" s="305" t="str">
        <x:v>Publish prescribed advertisements in newspapers where required.</x:v>
      </x:c>
      <x:c r="E53" s="305" t="str">
        <x:v>Listed entity</x:v>
      </x:c>
      <x:c r="F53" s="305" t="str">
        <x:v>GATE|EQUITY_MAIN or GATE|EQUITY_SME</x:v>
      </x:c>
      <x:c r="G53" s="305" t="str">
        <x:v>Specified securities</x:v>
      </x:c>
      <x:c r="H53" s="305" t="str">
        <x:v>A covered notice/result becomes publishable</x:v>
      </x:c>
      <x:c r="I53" s="305" t="str">
        <x:v>Apply content, language and timing requirements.</x:v>
      </x:c>
      <x:c r="J53" s="305" t="str">
        <x:v>Event-based / periodic as specified</x:v>
      </x:c>
      <x:c r="K53" s="305" t="str">
        <x:v>Public notice</x:v>
      </x:c>
      <x:c r="L53" s="305" t="str">
        <x:v>Equity-listed entity module subject to SME/applicability tests</x:v>
      </x:c>
      <x:c r="M53" s="305" t="str">
        <x:v>Load this atomic row only when GATE|EQUITY_MAIN or GATE|EQUITY_SME is true and the documented security/capacity, trigger and threshold/exemption tests are satisfied.</x:v>
      </x:c>
      <x:c r="N53" s="305" t="str">
        <x:v>Do not load when the gate is false; do not expand the duty beyond the stated holder or into Common Corporate Core/Capital Markets role content. Preserve boundary: Check current relaxations before each publication.</x:v>
      </x:c>
      <x:c r="O53" s="305" t="str">
        <x:v>Entity/listing master; security/ISIN and capacity evidence; event record (A covered notice/result becomes publishable); threshold/exemption analysis (Apply content, language and timing requirements.).</x:v>
      </x:c>
      <x:c r="P53" s="305" t="str">
        <x:v>P4 VALIDATED</x:v>
      </x:c>
      <x:c r="Q53" s="305" t="str">
        <x:v>ELIGIBLE — CONTROLLED WORKING CONTENT</x:v>
      </x:c>
      <x:c r="R53" s="305" t="str">
        <x:v>HOLD — PERMANENT ID PENDING</x:v>
      </x:c>
      <x:c r="S53" s="305" t="str">
        <x:f>IF(COUNTIF('P2 Source Disposition'!$A$5:$A$81,B53)=1,"YES","NO")</x:f>
        <x:v>YES</x:v>
      </x:c>
      <x:c r="T53" s="305" t="str">
        <x:f>IF(COUNTIF('P3 Audit Procedures'!$B$5:$B$176,A53)=1,"YES","NO")</x:f>
        <x:v>YES</x:v>
      </x:c>
      <x:c r="U53" s="305" t="str">
        <x:f>IF(AND(COUNTIF('P3 Audit Procedures'!$B$5:$B$176,A53)=1,COUNTIF('P3 Evidence Requirements'!$C$5:$C$348,A53)=2,COUNTIF('P3 Observation Rules'!$C$5:$C$176,A53)=1,COUNTIF('P3 Operational Calendar'!$C$5:$C$176,A53)=1),"YES","NO")</x:f>
        <x:v>YES</x:v>
      </x:c>
      <x:c r="V53" s="305" t="str">
        <x:f>IF(COUNTIF($A$5:$A$176,A53)&gt;1,"DUPLICATE","")</x:f>
      </x:c>
      <x:c r="W53" s="305" t="str">
        <x:v>https://www.sebi.gov.in/legal/regulations/jul-2026/securities-and-exchange-board-of-india-listing-obligations-and-disclosure-requirements-regulations-2015-last-amended-on-july-14-2026-_102974.html</x:v>
      </x:c>
    </x:row>
    <x:row r="54" ht="50" customHeight="1">
      <x:c r="A54" s="305" t="str">
        <x:v>CAP-LAW083|Ch. II</x:v>
      </x:c>
      <x:c r="B54" s="305" t="str">
        <x:v>CAP-LAW083</x:v>
      </x:c>
      <x:c r="C54" s="305" t="str">
        <x:v>Ch. II</x:v>
      </x:c>
      <x:c r="D54" s="305" t="str">
        <x:v>Use the current prescribed shareholding-pattern forms and filing instructions.</x:v>
      </x:c>
      <x:c r="E54" s="305" t="str">
        <x:v>Listed entity</x:v>
      </x:c>
      <x:c r="F54" s="305" t="str">
        <x:v>GATE|EQUITY_MAIN or GATE|EQUITY_SME</x:v>
      </x:c>
      <x:c r="G54" s="305" t="str">
        <x:v>Specified securities</x:v>
      </x:c>
      <x:c r="H54" s="305" t="str">
        <x:v>Reg. 31 filing due</x:v>
      </x:c>
      <x:c r="I54" s="305" t="str">
        <x:v>Apply current category, beneficial-owner and format instructions.</x:v>
      </x:c>
      <x:c r="J54" s="305" t="str">
        <x:v>At each Reg. 31 filing</x:v>
      </x:c>
      <x:c r="K54" s="305" t="str">
        <x:v>Shareholding</x:v>
      </x:c>
      <x:c r="L54" s="305" t="str">
        <x:v>Equity-listed entity module subject to SME/applicability tests</x:v>
      </x:c>
      <x:c r="M54" s="305" t="str">
        <x:v>Load this atomic row only when GATE|EQUITY_MAIN or GATE|EQUITY_SME is true and the documented security/capacity, trigger and threshold/exemption tests are satisfied.</x:v>
      </x:c>
      <x:c r="N54" s="305" t="str">
        <x:v>Do not load when the gate is false; do not expand the duty beyond the stated holder or into Common Corporate Core/Capital Markets role content. Preserve boundary: Operationalizes CAP-LAW053; does not duplicate it.</x:v>
      </x:c>
      <x:c r="O54" s="305" t="str">
        <x:v>Entity/listing master; security/ISIN and capacity evidence; event record (Reg. 31 filing due); threshold/exemption analysis (Apply current category, beneficial-owner and format instructions.).</x:v>
      </x:c>
      <x:c r="P54" s="305" t="str">
        <x:v>P4 VALIDATED</x:v>
      </x:c>
      <x:c r="Q54" s="305" t="str">
        <x:v>ELIGIBLE — CONTROLLED WORKING CONTENT</x:v>
      </x:c>
      <x:c r="R54" s="305" t="str">
        <x:v>HOLD — PERMANENT ID PENDING</x:v>
      </x:c>
      <x:c r="S54" s="305" t="str">
        <x:f>IF(COUNTIF('P2 Source Disposition'!$A$5:$A$81,B54)=1,"YES","NO")</x:f>
        <x:v>YES</x:v>
      </x:c>
      <x:c r="T54" s="305" t="str">
        <x:f>IF(COUNTIF('P3 Audit Procedures'!$B$5:$B$176,A54)=1,"YES","NO")</x:f>
        <x:v>YES</x:v>
      </x:c>
      <x:c r="U54" s="305" t="str">
        <x:f>IF(AND(COUNTIF('P3 Audit Procedures'!$B$5:$B$176,A54)=1,COUNTIF('P3 Evidence Requirements'!$C$5:$C$348,A54)=2,COUNTIF('P3 Observation Rules'!$C$5:$C$176,A54)=1,COUNTIF('P3 Operational Calendar'!$C$5:$C$176,A54)=1),"YES","NO")</x:f>
        <x:v>YES</x:v>
      </x:c>
      <x:c r="V54" s="305" t="str">
        <x:f>IF(COUNTIF($A$5:$A$176,A54)&gt;1,"DUPLICATE","")</x:f>
      </x:c>
      <x:c r="W54" s="305" t="str">
        <x:v>https://www.sebi.gov.in/legal/master-circulars/jan-2026/master-circular-for-compliance-with-the-provisions-of-the-securities-and-exchange-board-of-india-listing-obligations-and-disclosure-requirements-regulations-2015-by-listed-entities_99432.html</x:v>
      </x:c>
    </x:row>
    <x:row r="55" ht="50" customHeight="1">
      <x:c r="A55" s="305" t="str">
        <x:v>CAP-LAW083|RPT chapter</x:v>
      </x:c>
      <x:c r="B55" s="305" t="str">
        <x:v>CAP-LAW083</x:v>
      </x:c>
      <x:c r="C55" s="305" t="str">
        <x:v>RPT chapter</x:v>
      </x:c>
      <x:c r="D55" s="305" t="str">
        <x:v>Use the current related-party transaction disclosure format and operational instructions.</x:v>
      </x:c>
      <x:c r="E55" s="305" t="str">
        <x:v>Listed entity</x:v>
      </x:c>
      <x:c r="F55" s="305" t="str">
        <x:v>GATE|EQUITY_MAIN or GATE|HVDLE</x:v>
      </x:c>
      <x:c r="G55" s="305" t="str">
        <x:v>Specified securities / HVDLE</x:v>
      </x:c>
      <x:c r="H55" s="305" t="str">
        <x:v>RPT disclosure due</x:v>
      </x:c>
      <x:c r="I55" s="305" t="str">
        <x:v>Apply current value thresholds and format fields.</x:v>
      </x:c>
      <x:c r="J55" s="305" t="str">
        <x:v>Periodic as prescribed</x:v>
      </x:c>
      <x:c r="K55" s="305" t="str">
        <x:v>Related parties</x:v>
      </x:c>
      <x:c r="L55" s="305" t="str">
        <x:v>Applicable HVDLE governance overlay</x:v>
      </x:c>
      <x:c r="M55" s="305" t="str">
        <x:v>Load this atomic row only when GATE|EQUITY_MAIN or GATE|HVDLE is true and the documented security/capacity, trigger and threshold/exemption tests are satisfied.</x:v>
      </x:c>
      <x:c r="N55" s="305" t="str">
        <x:v>Do not load when the gate is false; do not expand the duty beyond the stated holder or into Common Corporate Core/Capital Markets role content. Preserve boundary: Underlying approval duty remains CAP-LAW053 Reg. 23.</x:v>
      </x:c>
      <x:c r="O55" s="305" t="str">
        <x:v>Entity/listing master; security/ISIN and capacity evidence; event record (RPT disclosure due); threshold/exemption analysis (Apply current value thresholds and format fields.).</x:v>
      </x:c>
      <x:c r="P55" s="305" t="str">
        <x:v>P4 VALIDATED</x:v>
      </x:c>
      <x:c r="Q55" s="305" t="str">
        <x:v>ELIGIBLE — CONTROLLED WORKING CONTENT</x:v>
      </x:c>
      <x:c r="R55" s="305" t="str">
        <x:v>HOLD — PERMANENT ID PENDING</x:v>
      </x:c>
      <x:c r="S55" s="305" t="str">
        <x:f>IF(COUNTIF('P2 Source Disposition'!$A$5:$A$81,B55)=1,"YES","NO")</x:f>
        <x:v>YES</x:v>
      </x:c>
      <x:c r="T55" s="305" t="str">
        <x:f>IF(COUNTIF('P3 Audit Procedures'!$B$5:$B$176,A55)=1,"YES","NO")</x:f>
        <x:v>YES</x:v>
      </x:c>
      <x:c r="U55" s="305" t="str">
        <x:f>IF(AND(COUNTIF('P3 Audit Procedures'!$B$5:$B$176,A55)=1,COUNTIF('P3 Evidence Requirements'!$C$5:$C$348,A55)=2,COUNTIF('P3 Observation Rules'!$C$5:$C$176,A55)=1,COUNTIF('P3 Operational Calendar'!$C$5:$C$176,A55)=1),"YES","NO")</x:f>
        <x:v>YES</x:v>
      </x:c>
      <x:c r="V55" s="305" t="str">
        <x:f>IF(COUNTIF($A$5:$A$176,A55)&gt;1,"DUPLICATE","")</x:f>
      </x:c>
      <x:c r="W55" s="305" t="str">
        <x:v>https://www.sebi.gov.in/legal/master-circulars/jan-2026/master-circular-for-compliance-with-the-provisions-of-the-securities-and-exchange-board-of-india-listing-obligations-and-disclosure-requirements-regulations-2015-by-listed-entities_99432.html</x:v>
      </x:c>
    </x:row>
    <x:row r="56" ht="50" customHeight="1">
      <x:c r="A56" s="305" t="str">
        <x:v>CAP-LAW083|BRSR chapter</x:v>
      </x:c>
      <x:c r="B56" s="305" t="str">
        <x:v>CAP-LAW083</x:v>
      </x:c>
      <x:c r="C56" s="305" t="str">
        <x:v>BRSR chapter</x:v>
      </x:c>
      <x:c r="D56" s="305" t="str">
        <x:v>Prepare BRSR and BRSR Core disclosures and assurance/assessment where the applicability test is met.</x:v>
      </x:c>
      <x:c r="E56" s="305" t="str">
        <x:v>Listed entity</x:v>
      </x:c>
      <x:c r="F56" s="305" t="str">
        <x:v>GATE|EQUITY_MAIN</x:v>
      </x:c>
      <x:c r="G56" s="305" t="str">
        <x:v>Specified securities</x:v>
      </x:c>
      <x:c r="H56" s="305" t="str">
        <x:v>Entity falls in current BRSR/BRSR Core class</x:v>
      </x:c>
      <x:c r="I56" s="305" t="str">
        <x:v>Apply current market-cap ranking, value-chain phase-in and assurance/assessment terminology.</x:v>
      </x:c>
      <x:c r="J56" s="305" t="str">
        <x:v>Annual</x:v>
      </x:c>
      <x:c r="K56" s="305" t="str">
        <x:v>Sustainability reporting</x:v>
      </x:c>
      <x:c r="L56" s="305" t="str">
        <x:v>Equity-listed entity module subject to SME/applicability tests</x:v>
      </x:c>
      <x:c r="M56" s="305" t="str">
        <x:v>Load this atomic row only when GATE|EQUITY_MAIN is true and the documented security/capacity, trigger and threshold/exemption tests are satisfied.</x:v>
      </x:c>
      <x:c r="N56" s="305" t="str">
        <x:v>Do not load when the gate is false; do not expand the duty beyond the stated holder or into Common Corporate Core/Capital Markets role content. Preserve boundary: Do not assume universal application.</x:v>
      </x:c>
      <x:c r="O56" s="305" t="str">
        <x:v>Entity/listing master; security/ISIN and capacity evidence; event record (Entity falls in current BRSR/BRSR Core class); threshold/exemption analysis (Apply current market-cap ranking, value-chain phase-in and assurance/assessment terminology.).</x:v>
      </x:c>
      <x:c r="P56" s="305" t="str">
        <x:v>P4 VALIDATED</x:v>
      </x:c>
      <x:c r="Q56" s="305" t="str">
        <x:v>ELIGIBLE — CONTROLLED WORKING CONTENT</x:v>
      </x:c>
      <x:c r="R56" s="305" t="str">
        <x:v>HOLD — PERMANENT ID PENDING</x:v>
      </x:c>
      <x:c r="S56" s="305" t="str">
        <x:f>IF(COUNTIF('P2 Source Disposition'!$A$5:$A$81,B56)=1,"YES","NO")</x:f>
        <x:v>YES</x:v>
      </x:c>
      <x:c r="T56" s="305" t="str">
        <x:f>IF(COUNTIF('P3 Audit Procedures'!$B$5:$B$176,A56)=1,"YES","NO")</x:f>
        <x:v>YES</x:v>
      </x:c>
      <x:c r="U56" s="305" t="str">
        <x:f>IF(AND(COUNTIF('P3 Audit Procedures'!$B$5:$B$176,A56)=1,COUNTIF('P3 Evidence Requirements'!$C$5:$C$348,A56)=2,COUNTIF('P3 Observation Rules'!$C$5:$C$176,A56)=1,COUNTIF('P3 Operational Calendar'!$C$5:$C$176,A56)=1),"YES","NO")</x:f>
        <x:v>YES</x:v>
      </x:c>
      <x:c r="V56" s="305" t="str">
        <x:f>IF(COUNTIF($A$5:$A$176,A56)&gt;1,"DUPLICATE","")</x:f>
      </x:c>
      <x:c r="W56" s="305" t="str">
        <x:v>https://www.sebi.gov.in/legal/master-circulars/jan-2026/master-circular-for-compliance-with-the-provisions-of-the-securities-and-exchange-board-of-india-listing-obligations-and-disclosure-requirements-regulations-2015-by-listed-entities_99432.html</x:v>
      </x:c>
    </x:row>
    <x:row r="57" ht="50" customHeight="1">
      <x:c r="A57" s="305" t="str">
        <x:v>CAP-LAW083|Material-event chapter</x:v>
      </x:c>
      <x:c r="B57" s="305" t="str">
        <x:v>CAP-LAW083</x:v>
      </x:c>
      <x:c r="C57" s="305" t="str">
        <x:v>Material-event chapter</x:v>
      </x:c>
      <x:c r="D57" s="305" t="str">
        <x:v>Use prescribed details, formats and operational guidance for material-event, default, auditor-resignation and related disclosures.</x:v>
      </x:c>
      <x:c r="E57" s="305" t="str">
        <x:v>Listed entity</x:v>
      </x:c>
      <x:c r="F57" s="305" t="str">
        <x:v>GATE|EQUITY_MAIN or GATE|EQUITY_SME</x:v>
      </x:c>
      <x:c r="G57" s="305" t="str">
        <x:v>Specified securities</x:v>
      </x:c>
      <x:c r="H57" s="305" t="str">
        <x:v>Reg. 30 event occurs</x:v>
      </x:c>
      <x:c r="I57" s="305" t="str">
        <x:v>Apply event-specific data and continuing-update expectations.</x:v>
      </x:c>
      <x:c r="J57" s="305" t="str">
        <x:v>At event and updates</x:v>
      </x:c>
      <x:c r="K57" s="305" t="str">
        <x:v>Continuous disclosure</x:v>
      </x:c>
      <x:c r="L57" s="305" t="str">
        <x:v>Equity-listed entity module subject to SME/applicability tests</x:v>
      </x:c>
      <x:c r="M57" s="305" t="str">
        <x:v>Load this atomic row only when GATE|EQUITY_MAIN or GATE|EQUITY_SME is true and the documented security/capacity, trigger and threshold/exemption tests are satisfied.</x:v>
      </x:c>
      <x:c r="N57" s="305" t="str">
        <x:v>Do not load when the gate is false; do not expand the duty beyond the stated holder or into Common Corporate Core/Capital Markets role content. Preserve boundary: Underlying trigger/timing remains CAP-LAW053 Reg. 30.</x:v>
      </x:c>
      <x:c r="O57" s="305" t="str">
        <x:v>Entity/listing master; security/ISIN and capacity evidence; event record (Reg. 30 event occurs); threshold/exemption analysis (Apply event-specific data and continuing-update expectations.).</x:v>
      </x:c>
      <x:c r="P57" s="305" t="str">
        <x:v>P4 VALIDATED</x:v>
      </x:c>
      <x:c r="Q57" s="305" t="str">
        <x:v>ELIGIBLE — CONTROLLED WORKING CONTENT</x:v>
      </x:c>
      <x:c r="R57" s="305" t="str">
        <x:v>HOLD — PERMANENT ID PENDING</x:v>
      </x:c>
      <x:c r="S57" s="305" t="str">
        <x:f>IF(COUNTIF('P2 Source Disposition'!$A$5:$A$81,B57)=1,"YES","NO")</x:f>
        <x:v>YES</x:v>
      </x:c>
      <x:c r="T57" s="305" t="str">
        <x:f>IF(COUNTIF('P3 Audit Procedures'!$B$5:$B$176,A57)=1,"YES","NO")</x:f>
        <x:v>YES</x:v>
      </x:c>
      <x:c r="U57" s="305" t="str">
        <x:f>IF(AND(COUNTIF('P3 Audit Procedures'!$B$5:$B$176,A57)=1,COUNTIF('P3 Evidence Requirements'!$C$5:$C$348,A57)=2,COUNTIF('P3 Observation Rules'!$C$5:$C$176,A57)=1,COUNTIF('P3 Operational Calendar'!$C$5:$C$176,A57)=1),"YES","NO")</x:f>
        <x:v>YES</x:v>
      </x:c>
      <x:c r="V57" s="305" t="str">
        <x:f>IF(COUNTIF($A$5:$A$176,A57)&gt;1,"DUPLICATE","")</x:f>
      </x:c>
      <x:c r="W57" s="305" t="str">
        <x:v>https://www.sebi.gov.in/legal/master-circulars/jan-2026/master-circular-for-compliance-with-the-provisions-of-the-securities-and-exchange-board-of-india-listing-obligations-and-disclosure-requirements-regulations-2015-by-listed-entities_99432.html</x:v>
      </x:c>
    </x:row>
    <x:row r="58" ht="50" customHeight="1">
      <x:c r="A58" s="305" t="str">
        <x:v>CAP-LAW083|Rumour-verification chapter</x:v>
      </x:c>
      <x:c r="B58" s="305" t="str">
        <x:v>CAP-LAW083</x:v>
      </x:c>
      <x:c r="C58" s="305" t="str">
        <x:v>Rumour-verification chapter</x:v>
      </x:c>
      <x:c r="D58" s="305" t="str">
        <x:v>Apply the current rumour-verification framework where the entity falls within the prescribed class.</x:v>
      </x:c>
      <x:c r="E58" s="305" t="str">
        <x:v>Listed entity</x:v>
      </x:c>
      <x:c r="F58" s="305" t="str">
        <x:v>GATE|EQUITY_MAIN</x:v>
      </x:c>
      <x:c r="G58" s="305" t="str">
        <x:v>Specified securities</x:v>
      </x:c>
      <x:c r="H58" s="305" t="str">
        <x:v>Material price movement / mainstream-media rumour</x:v>
      </x:c>
      <x:c r="I58" s="305" t="str">
        <x:v>Apply current ranking, implementation date, materiality and exception provisions.</x:v>
      </x:c>
      <x:c r="J58" s="305" t="str">
        <x:v>Within current prescribed period</x:v>
      </x:c>
      <x:c r="K58" s="305" t="str">
        <x:v>Continuous disclosure</x:v>
      </x:c>
      <x:c r="L58" s="305" t="str">
        <x:v>Equity-listed entity module subject to SME/applicability tests</x:v>
      </x:c>
      <x:c r="M58" s="305" t="str">
        <x:v>Load this atomic row only when GATE|EQUITY_MAIN is true and the documented security/capacity, trigger and threshold/exemption tests are satisfied.</x:v>
      </x:c>
      <x:c r="N58" s="305" t="str">
        <x:v>Do not load when the gate is false; do not expand the duty beyond the stated holder or into Common Corporate Core/Capital Markets role content. Preserve boundary: This is a controlled dynamic gate; P3 must validate current exchange parameters.</x:v>
      </x:c>
      <x:c r="O58" s="305" t="str">
        <x:v>Entity/listing master; security/ISIN and capacity evidence; event record (Material price movement / mainstream-media rumour); threshold/exemption analysis (Apply current ranking, implementation date, materiality and exception provisions.).</x:v>
      </x:c>
      <x:c r="P58" s="305" t="str">
        <x:v>P4 VALIDATED</x:v>
      </x:c>
      <x:c r="Q58" s="305" t="str">
        <x:v>ELIGIBLE — CONTROLLED WORKING CONTENT</x:v>
      </x:c>
      <x:c r="R58" s="305" t="str">
        <x:v>HOLD — PERMANENT ID PENDING</x:v>
      </x:c>
      <x:c r="S58" s="305" t="str">
        <x:f>IF(COUNTIF('P2 Source Disposition'!$A$5:$A$81,B58)=1,"YES","NO")</x:f>
        <x:v>YES</x:v>
      </x:c>
      <x:c r="T58" s="305" t="str">
        <x:f>IF(COUNTIF('P3 Audit Procedures'!$B$5:$B$176,A58)=1,"YES","NO")</x:f>
        <x:v>YES</x:v>
      </x:c>
      <x:c r="U58" s="305" t="str">
        <x:f>IF(AND(COUNTIF('P3 Audit Procedures'!$B$5:$B$176,A58)=1,COUNTIF('P3 Evidence Requirements'!$C$5:$C$348,A58)=2,COUNTIF('P3 Observation Rules'!$C$5:$C$176,A58)=1,COUNTIF('P3 Operational Calendar'!$C$5:$C$176,A58)=1),"YES","NO")</x:f>
        <x:v>YES</x:v>
      </x:c>
      <x:c r="V58" s="305" t="str">
        <x:f>IF(COUNTIF($A$5:$A$176,A58)&gt;1,"DUPLICATE","")</x:f>
      </x:c>
      <x:c r="W58" s="305" t="str">
        <x:v>https://www.sebi.gov.in/legal/master-circulars/jan-2026/master-circular-for-compliance-with-the-provisions-of-the-securities-and-exchange-board-of-india-listing-obligations-and-disclosure-requirements-regulations-2015-by-listed-entities_99432.html</x:v>
      </x:c>
    </x:row>
    <x:row r="59" ht="50" customHeight="1">
      <x:c r="A59" s="305" t="str">
        <x:v>CAP-LAW083|Integrated Filing chapter</x:v>
      </x:c>
      <x:c r="B59" s="305" t="str">
        <x:v>CAP-LAW083</x:v>
      </x:c>
      <x:c r="C59" s="305" t="str">
        <x:v>Integrated Filing chapter</x:v>
      </x:c>
      <x:c r="D59" s="305" t="str">
        <x:v>Submit governance and financial filing components through the current integrated-filing structure.</x:v>
      </x:c>
      <x:c r="E59" s="305" t="str">
        <x:v>Listed entity</x:v>
      </x:c>
      <x:c r="F59" s="305" t="str">
        <x:v>GATE|EQUITY_MAIN or GATE|HVDLE</x:v>
      </x:c>
      <x:c r="G59" s="305" t="str">
        <x:v>Specified securities / HVDLE</x:v>
      </x:c>
      <x:c r="H59" s="305" t="str">
        <x:v>Integrated filing period closes</x:v>
      </x:c>
      <x:c r="I59" s="305" t="str">
        <x:v>Apply part, format and transition provisions.</x:v>
      </x:c>
      <x:c r="J59" s="305" t="str">
        <x:v>Periodic as prescribed</x:v>
      </x:c>
      <x:c r="K59" s="305" t="str">
        <x:v>Regulatory filing</x:v>
      </x:c>
      <x:c r="L59" s="305" t="str">
        <x:v>Applicable HVDLE governance overlay</x:v>
      </x:c>
      <x:c r="M59" s="305" t="str">
        <x:v>Load this atomic row only when GATE|EQUITY_MAIN or GATE|HVDLE is true and the documented security/capacity, trigger and threshold/exemption tests are satisfied.</x:v>
      </x:c>
      <x:c r="N59" s="305" t="str">
        <x:v>Do not load when the gate is false; do not expand the duty beyond the stated holder or into Common Corporate Core/Capital Markets role content. Preserve boundary: Does not eliminate underlying regulations.</x:v>
      </x:c>
      <x:c r="O59" s="305" t="str">
        <x:v>Entity/listing master; security/ISIN and capacity evidence; event record (Integrated filing period closes); threshold/exemption analysis (Apply part, format and transition provisions.).</x:v>
      </x:c>
      <x:c r="P59" s="305" t="str">
        <x:v>P4 VALIDATED</x:v>
      </x:c>
      <x:c r="Q59" s="305" t="str">
        <x:v>ELIGIBLE — CONTROLLED WORKING CONTENT</x:v>
      </x:c>
      <x:c r="R59" s="305" t="str">
        <x:v>HOLD — PERMANENT ID PENDING</x:v>
      </x:c>
      <x:c r="S59" s="305" t="str">
        <x:f>IF(COUNTIF('P2 Source Disposition'!$A$5:$A$81,B59)=1,"YES","NO")</x:f>
        <x:v>YES</x:v>
      </x:c>
      <x:c r="T59" s="305" t="str">
        <x:f>IF(COUNTIF('P3 Audit Procedures'!$B$5:$B$176,A59)=1,"YES","NO")</x:f>
        <x:v>YES</x:v>
      </x:c>
      <x:c r="U59" s="305" t="str">
        <x:f>IF(AND(COUNTIF('P3 Audit Procedures'!$B$5:$B$176,A59)=1,COUNTIF('P3 Evidence Requirements'!$C$5:$C$348,A59)=2,COUNTIF('P3 Observation Rules'!$C$5:$C$176,A59)=1,COUNTIF('P3 Operational Calendar'!$C$5:$C$176,A59)=1),"YES","NO")</x:f>
        <x:v>YES</x:v>
      </x:c>
      <x:c r="V59" s="305" t="str">
        <x:f>IF(COUNTIF($A$5:$A$176,A59)&gt;1,"DUPLICATE","")</x:f>
      </x:c>
      <x:c r="W59" s="305" t="str">
        <x:v>https://www.sebi.gov.in/legal/master-circulars/jan-2026/master-circular-for-compliance-with-the-provisions-of-the-securities-and-exchange-board-of-india-listing-obligations-and-disclosure-requirements-regulations-2015-by-listed-entities_99432.html</x:v>
      </x:c>
    </x:row>
    <x:row r="60" ht="50" customHeight="1">
      <x:c r="A60" s="305" t="str">
        <x:v>CAP-LAW054|Reg. 3(1)</x:v>
      </x:c>
      <x:c r="B60" s="305" t="str">
        <x:v>CAP-LAW054</x:v>
      </x:c>
      <x:c r="C60" s="305" t="str">
        <x:v>Reg. 3(1)</x:v>
      </x:c>
      <x:c r="D60" s="305" t="str">
        <x:v>Do not communicate, provide or allow access to unpublished price sensitive information except for permitted purposes.</x:v>
      </x:c>
      <x:c r="E60" s="305" t="str">
        <x:v>Listed entity / insiders</x:v>
      </x:c>
      <x:c r="F60" s="305" t="str">
        <x:v>GATE|EQUITY_MAIN or GATE|EQUITY_SME</x:v>
      </x:c>
      <x:c r="G60" s="305" t="str">
        <x:v>Listed or proposed specified securities</x:v>
      </x:c>
      <x:c r="H60" s="305" t="str">
        <x:v>UPSI exists</x:v>
      </x:c>
      <x:c r="I60" s="305" t="str">
        <x:v>Legitimate purpose, performance of duties or legal obligation exception.</x:v>
      </x:c>
      <x:c r="J60" s="305" t="str">
        <x:v>Continuous</x:v>
      </x:c>
      <x:c r="K60" s="305" t="str">
        <x:v>Insider trading</x:v>
      </x:c>
      <x:c r="L60" s="305" t="str">
        <x:v>Equity-listed entity module subject to SME/applicability tests</x:v>
      </x:c>
      <x:c r="M60" s="305" t="str">
        <x:v>Load this atomic row only when GATE|EQUITY_MAIN or GATE|EQUITY_SME is true and the documented security/capacity, trigger and threshold/exemption tests are satisfied.</x:v>
      </x:c>
      <x:c r="N60" s="305" t="str">
        <x:v>Do not load when the gate is false; do not expand the duty beyond the stated holder or into Common Corporate Core/Capital Markets role content. Preserve boundary: Personal conduct and company control components must be separately owned.</x:v>
      </x:c>
      <x:c r="O60" s="305" t="str">
        <x:v>Entity/listing master; security/ISIN and capacity evidence; event record (UPSI exists); threshold/exemption analysis (Legitimate purpose, performance of duties or legal obligation exception.).</x:v>
      </x:c>
      <x:c r="P60" s="305" t="str">
        <x:v>P4 VALIDATED</x:v>
      </x:c>
      <x:c r="Q60" s="305" t="str">
        <x:v>ELIGIBLE — CONTROLLED WORKING CONTENT</x:v>
      </x:c>
      <x:c r="R60" s="305" t="str">
        <x:v>HOLD — PERMANENT ID PENDING</x:v>
      </x:c>
      <x:c r="S60" s="305" t="str">
        <x:f>IF(COUNTIF('P2 Source Disposition'!$A$5:$A$81,B60)=1,"YES","NO")</x:f>
        <x:v>YES</x:v>
      </x:c>
      <x:c r="T60" s="305" t="str">
        <x:f>IF(COUNTIF('P3 Audit Procedures'!$B$5:$B$176,A60)=1,"YES","NO")</x:f>
        <x:v>YES</x:v>
      </x:c>
      <x:c r="U60" s="305" t="str">
        <x:f>IF(AND(COUNTIF('P3 Audit Procedures'!$B$5:$B$176,A60)=1,COUNTIF('P3 Evidence Requirements'!$C$5:$C$348,A60)=2,COUNTIF('P3 Observation Rules'!$C$5:$C$176,A60)=1,COUNTIF('P3 Operational Calendar'!$C$5:$C$176,A60)=1),"YES","NO")</x:f>
        <x:v>YES</x:v>
      </x:c>
      <x:c r="V60" s="305" t="str">
        <x:f>IF(COUNTIF($A$5:$A$176,A60)&gt;1,"DUPLICATE","")</x:f>
      </x:c>
      <x:c r="W60" s="305" t="str">
        <x:v>https://www.sebi.gov.in/legal/regulations/mar-2025/securities-and-exchange-board-of-india-prohibition-of-insider-trading-regulations-2015-last-amended-on-march-12-2025-_92672.html</x:v>
      </x:c>
    </x:row>
    <x:row r="61" ht="50" customHeight="1">
      <x:c r="A61" s="305" t="str">
        <x:v>CAP-LAW054|Reg. 3(2A)</x:v>
      </x:c>
      <x:c r="B61" s="305" t="str">
        <x:v>CAP-LAW054</x:v>
      </x:c>
      <x:c r="C61" s="305" t="str">
        <x:v>Reg. 3(2A)</x:v>
      </x:c>
      <x:c r="D61" s="305" t="str">
        <x:v>Maintain a board-approved policy defining legitimate purposes for sharing UPSI.</x:v>
      </x:c>
      <x:c r="E61" s="305" t="str">
        <x:v>Listed entity / board</x:v>
      </x:c>
      <x:c r="F61" s="305" t="str">
        <x:v>GATE|EQUITY_MAIN or GATE|EQUITY_SME</x:v>
      </x:c>
      <x:c r="G61" s="305" t="str">
        <x:v>Listed or proposed specified securities</x:v>
      </x:c>
      <x:c r="H61" s="305" t="str">
        <x:v>PIT framework applies</x:v>
      </x:c>
      <x:c r="I61" s="305" t="str">
        <x:v>Policy must form part of the fair-disclosure code.</x:v>
      </x:c>
      <x:c r="J61" s="305" t="str">
        <x:v>Continuous; review on change</x:v>
      </x:c>
      <x:c r="K61" s="305" t="str">
        <x:v>Insider trading</x:v>
      </x:c>
      <x:c r="L61" s="305" t="str">
        <x:v>Equity-listed entity module subject to SME/applicability tests</x:v>
      </x:c>
      <x:c r="M61" s="305" t="str">
        <x:v>Load this atomic row only when GATE|EQUITY_MAIN or GATE|EQUITY_SME is true and the documented security/capacity, trigger and threshold/exemption tests are satisfied.</x:v>
      </x:c>
      <x:c r="N61" s="305" t="str">
        <x:v>Do not load when the gate is false; do not expand the duty beyond the stated holder or into Common Corporate Core/Capital Markets role content. Preserve boundary: Record each recipient as an insider where required.</x:v>
      </x:c>
      <x:c r="O61" s="305" t="str">
        <x:v>Entity/listing master; security/ISIN and capacity evidence; event record (PIT framework applies); threshold/exemption analysis (Policy must form part of the fair-disclosure code.).</x:v>
      </x:c>
      <x:c r="P61" s="305" t="str">
        <x:v>P4 VALIDATED</x:v>
      </x:c>
      <x:c r="Q61" s="305" t="str">
        <x:v>ELIGIBLE — CONTROLLED WORKING CONTENT</x:v>
      </x:c>
      <x:c r="R61" s="305" t="str">
        <x:v>HOLD — PERMANENT ID PENDING</x:v>
      </x:c>
      <x:c r="S61" s="305" t="str">
        <x:f>IF(COUNTIF('P2 Source Disposition'!$A$5:$A$81,B61)=1,"YES","NO")</x:f>
        <x:v>YES</x:v>
      </x:c>
      <x:c r="T61" s="305" t="str">
        <x:f>IF(COUNTIF('P3 Audit Procedures'!$B$5:$B$176,A61)=1,"YES","NO")</x:f>
        <x:v>YES</x:v>
      </x:c>
      <x:c r="U61" s="305" t="str">
        <x:f>IF(AND(COUNTIF('P3 Audit Procedures'!$B$5:$B$176,A61)=1,COUNTIF('P3 Evidence Requirements'!$C$5:$C$348,A61)=2,COUNTIF('P3 Observation Rules'!$C$5:$C$176,A61)=1,COUNTIF('P3 Operational Calendar'!$C$5:$C$176,A61)=1),"YES","NO")</x:f>
        <x:v>YES</x:v>
      </x:c>
      <x:c r="V61" s="305" t="str">
        <x:f>IF(COUNTIF($A$5:$A$176,A61)&gt;1,"DUPLICATE","")</x:f>
      </x:c>
      <x:c r="W61" s="305" t="str">
        <x:v>https://www.sebi.gov.in/legal/regulations/mar-2025/securities-and-exchange-board-of-india-prohibition-of-insider-trading-regulations-2015-last-amended-on-march-12-2025-_92672.html</x:v>
      </x:c>
    </x:row>
    <x:row r="62" ht="50" customHeight="1">
      <x:c r="A62" s="305" t="str">
        <x:v>CAP-LAW054|Reg. 3(5)</x:v>
      </x:c>
      <x:c r="B62" s="305" t="str">
        <x:v>CAP-LAW054</x:v>
      </x:c>
      <x:c r="C62" s="305" t="str">
        <x:v>Reg. 3(5)</x:v>
      </x:c>
      <x:c r="D62" s="305" t="str">
        <x:v>Maintain a structured digital database of persons/entities with whom UPSI is shared, with prescribed controls and retention.</x:v>
      </x:c>
      <x:c r="E62" s="305" t="str">
        <x:v>Listed entity / intermediary / fiduciary as applicable</x:v>
      </x:c>
      <x:c r="F62" s="305" t="str">
        <x:v>GATE|EQUITY_MAIN or GATE|EQUITY_SME</x:v>
      </x:c>
      <x:c r="G62" s="305" t="str">
        <x:v>Listed or proposed specified securities</x:v>
      </x:c>
      <x:c r="H62" s="305" t="str">
        <x:v>UPSI is internally generated or shared</x:v>
      </x:c>
      <x:c r="I62" s="305" t="str">
        <x:v>Apply non-outsourcing, integrity, access and retention requirements.</x:v>
      </x:c>
      <x:c r="J62" s="305" t="str">
        <x:v>Contemporaneous; preserve as prescribed</x:v>
      </x:c>
      <x:c r="K62" s="305" t="str">
        <x:v>Insider trading</x:v>
      </x:c>
      <x:c r="L62" s="305" t="str">
        <x:v>Equity-listed entity module subject to SME/applicability tests</x:v>
      </x:c>
      <x:c r="M62" s="305" t="str">
        <x:v>Load this atomic row only when GATE|EQUITY_MAIN or GATE|EQUITY_SME is true and the documented security/capacity, trigger and threshold/exemption tests are satisfied.</x:v>
      </x:c>
      <x:c r="N62" s="305" t="str">
        <x:v>Do not load when the gate is false; do not expand the duty beyond the stated holder or into Common Corporate Core/Capital Markets role content. Preserve boundary: Only the listed-entity instance belongs in this overlay.</x:v>
      </x:c>
      <x:c r="O62" s="305" t="str">
        <x:v>Entity/listing master; security/ISIN and capacity evidence; event record (UPSI is internally generated or shared); threshold/exemption analysis (Apply non-outsourcing, integrity, access and retention requirements.).</x:v>
      </x:c>
      <x:c r="P62" s="305" t="str">
        <x:v>P4 VALIDATED</x:v>
      </x:c>
      <x:c r="Q62" s="305" t="str">
        <x:v>ELIGIBLE — CONTROLLED WORKING CONTENT</x:v>
      </x:c>
      <x:c r="R62" s="305" t="str">
        <x:v>HOLD — PERMANENT ID PENDING</x:v>
      </x:c>
      <x:c r="S62" s="305" t="str">
        <x:f>IF(COUNTIF('P2 Source Disposition'!$A$5:$A$81,B62)=1,"YES","NO")</x:f>
        <x:v>YES</x:v>
      </x:c>
      <x:c r="T62" s="305" t="str">
        <x:f>IF(COUNTIF('P3 Audit Procedures'!$B$5:$B$176,A62)=1,"YES","NO")</x:f>
        <x:v>YES</x:v>
      </x:c>
      <x:c r="U62" s="305" t="str">
        <x:f>IF(AND(COUNTIF('P3 Audit Procedures'!$B$5:$B$176,A62)=1,COUNTIF('P3 Evidence Requirements'!$C$5:$C$348,A62)=2,COUNTIF('P3 Observation Rules'!$C$5:$C$176,A62)=1,COUNTIF('P3 Operational Calendar'!$C$5:$C$176,A62)=1),"YES","NO")</x:f>
        <x:v>YES</x:v>
      </x:c>
      <x:c r="V62" s="305" t="str">
        <x:f>IF(COUNTIF($A$5:$A$176,A62)&gt;1,"DUPLICATE","")</x:f>
      </x:c>
      <x:c r="W62" s="305" t="str">
        <x:v>https://www.sebi.gov.in/legal/regulations/mar-2025/securities-and-exchange-board-of-india-prohibition-of-insider-trading-regulations-2015-last-amended-on-march-12-2025-_92672.html</x:v>
      </x:c>
    </x:row>
    <x:row r="63" ht="50" customHeight="1">
      <x:c r="A63" s="305" t="str">
        <x:v>CAP-LAW054|Reg. 4</x:v>
      </x:c>
      <x:c r="B63" s="305" t="str">
        <x:v>CAP-LAW054</x:v>
      </x:c>
      <x:c r="C63" s="305" t="str">
        <x:v>Reg. 4</x:v>
      </x:c>
      <x:c r="D63" s="305" t="str">
        <x:v>Prevent trading while in possession of UPSI, subject to available defences.</x:v>
      </x:c>
      <x:c r="E63" s="305" t="str">
        <x:v>Insiders / company where it trades</x:v>
      </x:c>
      <x:c r="F63" s="305" t="str">
        <x:v>GATE|EQUITY_MAIN or GATE|EQUITY_SME</x:v>
      </x:c>
      <x:c r="G63" s="305" t="str">
        <x:v>Listed or proposed specified securities</x:v>
      </x:c>
      <x:c r="H63" s="305" t="str">
        <x:v>Trade proposed while UPSI may exist</x:v>
      </x:c>
      <x:c r="I63" s="305" t="str">
        <x:v>Evaluate statutory defences and connected-person/possession facts.</x:v>
      </x:c>
      <x:c r="J63" s="305" t="str">
        <x:v>Per trade</x:v>
      </x:c>
      <x:c r="K63" s="305" t="str">
        <x:v>Insider trading</x:v>
      </x:c>
      <x:c r="L63" s="305" t="str">
        <x:v>Equity-listed entity module subject to SME/applicability tests</x:v>
      </x:c>
      <x:c r="M63" s="305" t="str">
        <x:v>Load this atomic row only when GATE|EQUITY_MAIN or GATE|EQUITY_SME is true and the documented security/capacity, trigger and threshold/exemption tests are satisfied.</x:v>
      </x:c>
      <x:c r="N63" s="305" t="str">
        <x:v>Do not load when the gate is false; do not expand the duty beyond the stated holder or into Common Corporate Core/Capital Markets role content. Preserve boundary: The prohibition is person-specific; company monitoring is the compliance control.</x:v>
      </x:c>
      <x:c r="O63" s="305" t="str">
        <x:v>Entity/listing master; security/ISIN and capacity evidence; event record (Trade proposed while UPSI may exist); threshold/exemption analysis (Evaluate statutory defences and connected-person/possession facts.).</x:v>
      </x:c>
      <x:c r="P63" s="305" t="str">
        <x:v>P4 VALIDATED</x:v>
      </x:c>
      <x:c r="Q63" s="305" t="str">
        <x:v>ELIGIBLE — CONTROLLED WORKING CONTENT</x:v>
      </x:c>
      <x:c r="R63" s="305" t="str">
        <x:v>HOLD — PERMANENT ID PENDING</x:v>
      </x:c>
      <x:c r="S63" s="305" t="str">
        <x:f>IF(COUNTIF('P2 Source Disposition'!$A$5:$A$81,B63)=1,"YES","NO")</x:f>
        <x:v>YES</x:v>
      </x:c>
      <x:c r="T63" s="305" t="str">
        <x:f>IF(COUNTIF('P3 Audit Procedures'!$B$5:$B$176,A63)=1,"YES","NO")</x:f>
        <x:v>YES</x:v>
      </x:c>
      <x:c r="U63" s="305" t="str">
        <x:f>IF(AND(COUNTIF('P3 Audit Procedures'!$B$5:$B$176,A63)=1,COUNTIF('P3 Evidence Requirements'!$C$5:$C$348,A63)=2,COUNTIF('P3 Observation Rules'!$C$5:$C$176,A63)=1,COUNTIF('P3 Operational Calendar'!$C$5:$C$176,A63)=1),"YES","NO")</x:f>
        <x:v>YES</x:v>
      </x:c>
      <x:c r="V63" s="305" t="str">
        <x:f>IF(COUNTIF($A$5:$A$176,A63)&gt;1,"DUPLICATE","")</x:f>
      </x:c>
      <x:c r="W63" s="305" t="str">
        <x:v>https://www.sebi.gov.in/legal/regulations/mar-2025/securities-and-exchange-board-of-india-prohibition-of-insider-trading-regulations-2015-last-amended-on-march-12-2025-_92672.html</x:v>
      </x:c>
    </x:row>
    <x:row r="64" ht="50" customHeight="1">
      <x:c r="A64" s="305" t="str">
        <x:v>CAP-LAW054|Reg. 5</x:v>
      </x:c>
      <x:c r="B64" s="305" t="str">
        <x:v>CAP-LAW054</x:v>
      </x:c>
      <x:c r="C64" s="305" t="str">
        <x:v>Reg. 5</x:v>
      </x:c>
      <x:c r="D64" s="305" t="str">
        <x:v>Administer compliant trading plans where insiders elect to use them.</x:v>
      </x:c>
      <x:c r="E64" s="305" t="str">
        <x:v>Insider / compliance officer / listed entity</x:v>
      </x:c>
      <x:c r="F64" s="305" t="str">
        <x:v>GATE|EQUITY_MAIN or GATE|EQUITY_SME</x:v>
      </x:c>
      <x:c r="G64" s="305" t="str">
        <x:v>Listed securities</x:v>
      </x:c>
      <x:c r="H64" s="305" t="str">
        <x:v>Trading plan submitted</x:v>
      </x:c>
      <x:c r="I64" s="305" t="str">
        <x:v>Apply current formulation, approval, disclosure and execution conditions.</x:v>
      </x:c>
      <x:c r="J64" s="305" t="str">
        <x:v>Event-based</x:v>
      </x:c>
      <x:c r="K64" s="305" t="str">
        <x:v>Insider trading</x:v>
      </x:c>
      <x:c r="L64" s="305" t="str">
        <x:v>Equity-listed entity module subject to SME/applicability tests</x:v>
      </x:c>
      <x:c r="M64" s="305" t="str">
        <x:v>Load this atomic row only when GATE|EQUITY_MAIN or GATE|EQUITY_SME is true and the documented security/capacity, trigger and threshold/exemption tests are satisfied.</x:v>
      </x:c>
      <x:c r="N64" s="305" t="str">
        <x:v>Do not load when the gate is false; do not expand the duty beyond the stated holder or into Common Corporate Core/Capital Markets role content. Preserve boundary: No trading-plan duty arises absent a submitted plan.</x:v>
      </x:c>
      <x:c r="O64" s="305" t="str">
        <x:v>Entity/listing master; security/ISIN and capacity evidence; event record (Trading plan submitted); threshold/exemption analysis (Apply current formulation, approval, disclosure and execution conditions.).</x:v>
      </x:c>
      <x:c r="P64" s="305" t="str">
        <x:v>P4 VALIDATED</x:v>
      </x:c>
      <x:c r="Q64" s="305" t="str">
        <x:v>ELIGIBLE — CONTROLLED WORKING CONTENT</x:v>
      </x:c>
      <x:c r="R64" s="305" t="str">
        <x:v>HOLD — PERMANENT ID PENDING</x:v>
      </x:c>
      <x:c r="S64" s="305" t="str">
        <x:f>IF(COUNTIF('P2 Source Disposition'!$A$5:$A$81,B64)=1,"YES","NO")</x:f>
        <x:v>YES</x:v>
      </x:c>
      <x:c r="T64" s="305" t="str">
        <x:f>IF(COUNTIF('P3 Audit Procedures'!$B$5:$B$176,A64)=1,"YES","NO")</x:f>
        <x:v>YES</x:v>
      </x:c>
      <x:c r="U64" s="305" t="str">
        <x:f>IF(AND(COUNTIF('P3 Audit Procedures'!$B$5:$B$176,A64)=1,COUNTIF('P3 Evidence Requirements'!$C$5:$C$348,A64)=2,COUNTIF('P3 Observation Rules'!$C$5:$C$176,A64)=1,COUNTIF('P3 Operational Calendar'!$C$5:$C$176,A64)=1),"YES","NO")</x:f>
        <x:v>YES</x:v>
      </x:c>
      <x:c r="V64" s="305" t="str">
        <x:f>IF(COUNTIF($A$5:$A$176,A64)&gt;1,"DUPLICATE","")</x:f>
      </x:c>
      <x:c r="W64" s="305" t="str">
        <x:v>https://www.sebi.gov.in/legal/regulations/mar-2025/securities-and-exchange-board-of-india-prohibition-of-insider-trading-regulations-2015-last-amended-on-march-12-2025-_92672.html</x:v>
      </x:c>
    </x:row>
    <x:row r="65" ht="50" customHeight="1">
      <x:c r="A65" s="305" t="str">
        <x:v>CAP-LAW054|Reg. 7</x:v>
      </x:c>
      <x:c r="B65" s="305" t="str">
        <x:v>CAP-LAW054</x:v>
      </x:c>
      <x:c r="C65" s="305" t="str">
        <x:v>Reg. 7</x:v>
      </x:c>
      <x:c r="D65" s="305" t="str">
        <x:v>Make or facilitate PIT disclosures required from promoters, members of promoter group, designated persons, directors or other covered persons.</x:v>
      </x:c>
      <x:c r="E65" s="305" t="str">
        <x:v>Covered person / listed entity interface</x:v>
      </x:c>
      <x:c r="F65" s="305" t="str">
        <x:v>GATE|EQUITY_MAIN or GATE|EQUITY_SME</x:v>
      </x:c>
      <x:c r="G65" s="305" t="str">
        <x:v>Listed securities</x:v>
      </x:c>
      <x:c r="H65" s="305" t="str">
        <x:v>Holding/trade crosses current disclosure trigger</x:v>
      </x:c>
      <x:c r="I65" s="305" t="str">
        <x:v>Apply person, threshold, aggregation and automated-system provisions.</x:v>
      </x:c>
      <x:c r="J65" s="305" t="str">
        <x:v>Event-based within prescribed deadline</x:v>
      </x:c>
      <x:c r="K65" s="305" t="str">
        <x:v>Insider disclosure</x:v>
      </x:c>
      <x:c r="L65" s="305" t="str">
        <x:v>Equity-listed entity module subject to SME/applicability tests</x:v>
      </x:c>
      <x:c r="M65" s="305" t="str">
        <x:v>Load this atomic row only when GATE|EQUITY_MAIN or GATE|EQUITY_SME is true and the documented security/capacity, trigger and threshold/exemption tests are satisfied.</x:v>
      </x:c>
      <x:c r="N65" s="305" t="str">
        <x:v>Do not load when the gate is false; do not expand the duty beyond the stated holder or into Common Corporate Core/Capital Markets role content. Preserve boundary: Primary duty may sit with the person; issuer duty is receipt/filing/interface where prescribed.</x:v>
      </x:c>
      <x:c r="O65" s="305" t="str">
        <x:v>Entity/listing master; security/ISIN and capacity evidence; event record (Holding/trade crosses current disclosure trigger); threshold/exemption analysis (Apply person, threshold, aggregation and automated-system provisions.).</x:v>
      </x:c>
      <x:c r="P65" s="305" t="str">
        <x:v>P4 VALIDATED</x:v>
      </x:c>
      <x:c r="Q65" s="305" t="str">
        <x:v>ELIGIBLE — CONTROLLED WORKING CONTENT</x:v>
      </x:c>
      <x:c r="R65" s="305" t="str">
        <x:v>HOLD — PERMANENT ID PENDING</x:v>
      </x:c>
      <x:c r="S65" s="305" t="str">
        <x:f>IF(COUNTIF('P2 Source Disposition'!$A$5:$A$81,B65)=1,"YES","NO")</x:f>
        <x:v>YES</x:v>
      </x:c>
      <x:c r="T65" s="305" t="str">
        <x:f>IF(COUNTIF('P3 Audit Procedures'!$B$5:$B$176,A65)=1,"YES","NO")</x:f>
        <x:v>YES</x:v>
      </x:c>
      <x:c r="U65" s="305" t="str">
        <x:f>IF(AND(COUNTIF('P3 Audit Procedures'!$B$5:$B$176,A65)=1,COUNTIF('P3 Evidence Requirements'!$C$5:$C$348,A65)=2,COUNTIF('P3 Observation Rules'!$C$5:$C$176,A65)=1,COUNTIF('P3 Operational Calendar'!$C$5:$C$176,A65)=1),"YES","NO")</x:f>
        <x:v>YES</x:v>
      </x:c>
      <x:c r="V65" s="305" t="str">
        <x:f>IF(COUNTIF($A$5:$A$176,A65)&gt;1,"DUPLICATE","")</x:f>
      </x:c>
      <x:c r="W65" s="305" t="str">
        <x:v>https://www.sebi.gov.in/legal/regulations/mar-2025/securities-and-exchange-board-of-india-prohibition-of-insider-trading-regulations-2015-last-amended-on-march-12-2025-_92672.html</x:v>
      </x:c>
    </x:row>
    <x:row r="66" ht="50" customHeight="1">
      <x:c r="A66" s="305" t="str">
        <x:v>CAP-LAW054|Reg. 8</x:v>
      </x:c>
      <x:c r="B66" s="305" t="str">
        <x:v>CAP-LAW054</x:v>
      </x:c>
      <x:c r="C66" s="305" t="str">
        <x:v>Reg. 8</x:v>
      </x:c>
      <x:c r="D66" s="305" t="str">
        <x:v>Adopt and publish a code of practices and procedures for fair disclosure of UPSI.</x:v>
      </x:c>
      <x:c r="E66" s="305" t="str">
        <x:v>Listed entity / board</x:v>
      </x:c>
      <x:c r="F66" s="305" t="str">
        <x:v>GATE|EQUITY_MAIN or GATE|EQUITY_SME</x:v>
      </x:c>
      <x:c r="G66" s="305" t="str">
        <x:v>Listed or proposed specified securities</x:v>
      </x:c>
      <x:c r="H66" s="305" t="str">
        <x:v>PIT framework applies</x:v>
      </x:c>
      <x:c r="I66" s="305" t="str">
        <x:v>Apply Schedule A principles and prompt-disclosure controls.</x:v>
      </x:c>
      <x:c r="J66" s="305" t="str">
        <x:v>Continuous; review on change</x:v>
      </x:c>
      <x:c r="K66" s="305" t="str">
        <x:v>Insider trading</x:v>
      </x:c>
      <x:c r="L66" s="305" t="str">
        <x:v>Equity-listed entity module subject to SME/applicability tests</x:v>
      </x:c>
      <x:c r="M66" s="305" t="str">
        <x:v>Load this atomic row only when GATE|EQUITY_MAIN or GATE|EQUITY_SME is true and the documented security/capacity, trigger and threshold/exemption tests are satisfied.</x:v>
      </x:c>
      <x:c r="N66" s="305" t="str">
        <x:v>Do not load when the gate is false; do not expand the duty beyond the stated holder or into Common Corporate Core/Capital Markets role content. Preserve boundary: Policy governance is distinct from individual trading controls.</x:v>
      </x:c>
      <x:c r="O66" s="305" t="str">
        <x:v>Entity/listing master; security/ISIN and capacity evidence; event record (PIT framework applies); threshold/exemption analysis (Apply Schedule A principles and prompt-disclosure controls.).</x:v>
      </x:c>
      <x:c r="P66" s="305" t="str">
        <x:v>P4 VALIDATED</x:v>
      </x:c>
      <x:c r="Q66" s="305" t="str">
        <x:v>ELIGIBLE — CONTROLLED WORKING CONTENT</x:v>
      </x:c>
      <x:c r="R66" s="305" t="str">
        <x:v>HOLD — PERMANENT ID PENDING</x:v>
      </x:c>
      <x:c r="S66" s="305" t="str">
        <x:f>IF(COUNTIF('P2 Source Disposition'!$A$5:$A$81,B66)=1,"YES","NO")</x:f>
        <x:v>YES</x:v>
      </x:c>
      <x:c r="T66" s="305" t="str">
        <x:f>IF(COUNTIF('P3 Audit Procedures'!$B$5:$B$176,A66)=1,"YES","NO")</x:f>
        <x:v>YES</x:v>
      </x:c>
      <x:c r="U66" s="305" t="str">
        <x:f>IF(AND(COUNTIF('P3 Audit Procedures'!$B$5:$B$176,A66)=1,COUNTIF('P3 Evidence Requirements'!$C$5:$C$348,A66)=2,COUNTIF('P3 Observation Rules'!$C$5:$C$176,A66)=1,COUNTIF('P3 Operational Calendar'!$C$5:$C$176,A66)=1),"YES","NO")</x:f>
        <x:v>YES</x:v>
      </x:c>
      <x:c r="V66" s="305" t="str">
        <x:f>IF(COUNTIF($A$5:$A$176,A66)&gt;1,"DUPLICATE","")</x:f>
      </x:c>
      <x:c r="W66" s="305" t="str">
        <x:v>https://www.sebi.gov.in/legal/regulations/mar-2025/securities-and-exchange-board-of-india-prohibition-of-insider-trading-regulations-2015-last-amended-on-march-12-2025-_92672.html</x:v>
      </x:c>
    </x:row>
    <x:row r="67" ht="50" customHeight="1">
      <x:c r="A67" s="305" t="str">
        <x:v>CAP-LAW054|Reg. 9</x:v>
      </x:c>
      <x:c r="B67" s="305" t="str">
        <x:v>CAP-LAW054</x:v>
      </x:c>
      <x:c r="C67" s="305" t="str">
        <x:v>Reg. 9</x:v>
      </x:c>
      <x:c r="D67" s="305" t="str">
        <x:v>Adopt and administer a code of conduct to regulate, monitor and report trading by designated persons and immediate relatives.</x:v>
      </x:c>
      <x:c r="E67" s="305" t="str">
        <x:v>Listed entity / compliance officer</x:v>
      </x:c>
      <x:c r="F67" s="305" t="str">
        <x:v>GATE|EQUITY_MAIN or GATE|EQUITY_SME</x:v>
      </x:c>
      <x:c r="G67" s="305" t="str">
        <x:v>Listed or proposed specified securities</x:v>
      </x:c>
      <x:c r="H67" s="305" t="str">
        <x:v>PIT framework applies</x:v>
      </x:c>
      <x:c r="I67" s="305" t="str">
        <x:v>Identify designated persons using role/access criteria; apply Schedule B.</x:v>
      </x:c>
      <x:c r="J67" s="305" t="str">
        <x:v>Continuous</x:v>
      </x:c>
      <x:c r="K67" s="305" t="str">
        <x:v>Insider trading</x:v>
      </x:c>
      <x:c r="L67" s="305" t="str">
        <x:v>Equity-listed entity module subject to SME/applicability tests</x:v>
      </x:c>
      <x:c r="M67" s="305" t="str">
        <x:v>Load this atomic row only when GATE|EQUITY_MAIN or GATE|EQUITY_SME is true and the documented security/capacity, trigger and threshold/exemption tests are satisfied.</x:v>
      </x:c>
      <x:c r="N67" s="305" t="str">
        <x:v>Do not load when the gate is false; do not expand the duty beyond the stated holder or into Common Corporate Core/Capital Markets role content. Preserve boundary: Other regulated intermediaries use their role-specific code outside this overlay.</x:v>
      </x:c>
      <x:c r="O67" s="305" t="str">
        <x:v>Entity/listing master; security/ISIN and capacity evidence; event record (PIT framework applies); threshold/exemption analysis (Identify designated persons using role/access criteria; apply Schedule B.).</x:v>
      </x:c>
      <x:c r="P67" s="305" t="str">
        <x:v>P4 VALIDATED</x:v>
      </x:c>
      <x:c r="Q67" s="305" t="str">
        <x:v>ELIGIBLE — CONTROLLED WORKING CONTENT</x:v>
      </x:c>
      <x:c r="R67" s="305" t="str">
        <x:v>HOLD — PERMANENT ID PENDING</x:v>
      </x:c>
      <x:c r="S67" s="305" t="str">
        <x:f>IF(COUNTIF('P2 Source Disposition'!$A$5:$A$81,B67)=1,"YES","NO")</x:f>
        <x:v>YES</x:v>
      </x:c>
      <x:c r="T67" s="305" t="str">
        <x:f>IF(COUNTIF('P3 Audit Procedures'!$B$5:$B$176,A67)=1,"YES","NO")</x:f>
        <x:v>YES</x:v>
      </x:c>
      <x:c r="U67" s="305" t="str">
        <x:f>IF(AND(COUNTIF('P3 Audit Procedures'!$B$5:$B$176,A67)=1,COUNTIF('P3 Evidence Requirements'!$C$5:$C$348,A67)=2,COUNTIF('P3 Observation Rules'!$C$5:$C$176,A67)=1,COUNTIF('P3 Operational Calendar'!$C$5:$C$176,A67)=1),"YES","NO")</x:f>
        <x:v>YES</x:v>
      </x:c>
      <x:c r="V67" s="305" t="str">
        <x:f>IF(COUNTIF($A$5:$A$176,A67)&gt;1,"DUPLICATE","")</x:f>
      </x:c>
      <x:c r="W67" s="305" t="str">
        <x:v>https://www.sebi.gov.in/legal/regulations/mar-2025/securities-and-exchange-board-of-india-prohibition-of-insider-trading-regulations-2015-last-amended-on-march-12-2025-_92672.html</x:v>
      </x:c>
    </x:row>
    <x:row r="68" ht="50" customHeight="1">
      <x:c r="A68" s="305" t="str">
        <x:v>CAP-LAW054|Reg. 9A</x:v>
      </x:c>
      <x:c r="B68" s="305" t="str">
        <x:v>CAP-LAW054</x:v>
      </x:c>
      <x:c r="C68" s="305" t="str">
        <x:v>Reg. 9A</x:v>
      </x:c>
      <x:c r="D68" s="305" t="str">
        <x:v>Maintain institutional mechanisms, internal controls, inquiry and whistleblower arrangements to prevent insider trading.</x:v>
      </x:c>
      <x:c r="E68" s="305" t="str">
        <x:v>Listed entity / CEO or MD / board</x:v>
      </x:c>
      <x:c r="F68" s="305" t="str">
        <x:v>GATE|EQUITY_MAIN or GATE|EQUITY_SME</x:v>
      </x:c>
      <x:c r="G68" s="305" t="str">
        <x:v>Listed securities</x:v>
      </x:c>
      <x:c r="H68" s="305" t="str">
        <x:v>PIT framework applies / leak suspected</x:v>
      </x:c>
      <x:c r="I68" s="305" t="str">
        <x:v>Apply inquiry and reporting provisions.</x:v>
      </x:c>
      <x:c r="J68" s="305" t="str">
        <x:v>Continuous; event-based investigation</x:v>
      </x:c>
      <x:c r="K68" s="305" t="str">
        <x:v>Insider trading</x:v>
      </x:c>
      <x:c r="L68" s="305" t="str">
        <x:v>Equity-listed entity module subject to SME/applicability tests</x:v>
      </x:c>
      <x:c r="M68" s="305" t="str">
        <x:v>Load this atomic row only when GATE|EQUITY_MAIN or GATE|EQUITY_SME is true and the documented security/capacity, trigger and threshold/exemption tests are satisfied.</x:v>
      </x:c>
      <x:c r="N68" s="305" t="str">
        <x:v>Do not load when the gate is false; do not expand the duty beyond the stated holder or into Common Corporate Core/Capital Markets role content. Preserve boundary: Common vigil mechanism may support but does not replace PIT-specific controls.</x:v>
      </x:c>
      <x:c r="O68" s="305" t="str">
        <x:v>Entity/listing master; security/ISIN and capacity evidence; event record (PIT framework applies / leak suspected); threshold/exemption analysis (Apply inquiry and reporting provisions.).</x:v>
      </x:c>
      <x:c r="P68" s="305" t="str">
        <x:v>P4 VALIDATED</x:v>
      </x:c>
      <x:c r="Q68" s="305" t="str">
        <x:v>ELIGIBLE — CONTROLLED WORKING CONTENT</x:v>
      </x:c>
      <x:c r="R68" s="305" t="str">
        <x:v>HOLD — PERMANENT ID PENDING</x:v>
      </x:c>
      <x:c r="S68" s="305" t="str">
        <x:f>IF(COUNTIF('P2 Source Disposition'!$A$5:$A$81,B68)=1,"YES","NO")</x:f>
        <x:v>YES</x:v>
      </x:c>
      <x:c r="T68" s="305" t="str">
        <x:f>IF(COUNTIF('P3 Audit Procedures'!$B$5:$B$176,A68)=1,"YES","NO")</x:f>
        <x:v>YES</x:v>
      </x:c>
      <x:c r="U68" s="305" t="str">
        <x:f>IF(AND(COUNTIF('P3 Audit Procedures'!$B$5:$B$176,A68)=1,COUNTIF('P3 Evidence Requirements'!$C$5:$C$348,A68)=2,COUNTIF('P3 Observation Rules'!$C$5:$C$176,A68)=1,COUNTIF('P3 Operational Calendar'!$C$5:$C$176,A68)=1),"YES","NO")</x:f>
        <x:v>YES</x:v>
      </x:c>
      <x:c r="V68" s="305" t="str">
        <x:f>IF(COUNTIF($A$5:$A$176,A68)&gt;1,"DUPLICATE","")</x:f>
      </x:c>
      <x:c r="W68" s="305" t="str">
        <x:v>https://www.sebi.gov.in/legal/regulations/mar-2025/securities-and-exchange-board-of-india-prohibition-of-insider-trading-regulations-2015-last-amended-on-march-12-2025-_92672.html</x:v>
      </x:c>
    </x:row>
    <x:row r="69" ht="50" customHeight="1">
      <x:c r="A69" s="305" t="str">
        <x:v>P1-GAP001|PIT surveillance chapters</x:v>
      </x:c>
      <x:c r="B69" s="305" t="str">
        <x:v>P1-GAP001</x:v>
      </x:c>
      <x:c r="C69" s="305" t="str">
        <x:v>PIT surveillance chapters</x:v>
      </x:c>
      <x:c r="D69" s="305" t="str">
        <x:v>Implement the current exchange/depository surveillance directions applicable to listed-company PIT controls, including automated trading-window restrictions where applicable.</x:v>
      </x:c>
      <x:c r="E69" s="305" t="str">
        <x:v>Listed entity / compliance officer</x:v>
      </x:c>
      <x:c r="F69" s="305" t="str">
        <x:v>GATE|EQUITY_MAIN or GATE|EQUITY_SME</x:v>
      </x:c>
      <x:c r="G69" s="305" t="str">
        <x:v>Listed securities</x:v>
      </x:c>
      <x:c r="H69" s="305" t="str">
        <x:v>Entity/security is within current system scope</x:v>
      </x:c>
      <x:c r="I69" s="305" t="str">
        <x:v>Apply current PAN/ISIN, designated-person and system instructions.</x:v>
      </x:c>
      <x:c r="J69" s="305" t="str">
        <x:v>Continuous / event-based</x:v>
      </x:c>
      <x:c r="K69" s="305" t="str">
        <x:v>Insider surveillance</x:v>
      </x:c>
      <x:c r="L69" s="305" t="str">
        <x:v>Equity-listed entity module subject to SME/applicability tests</x:v>
      </x:c>
      <x:c r="M69" s="305" t="str">
        <x:v>Load this atomic row only when GATE|EQUITY_MAIN or GATE|EQUITY_SME is true and the documented security/capacity, trigger and threshold/exemption tests are satisfied.</x:v>
      </x:c>
      <x:c r="N69" s="305" t="str">
        <x:v>Do not load when the gate is false; do not expand the duty beyond the stated holder or into Common Corporate Core/Capital Markets role content. Preserve boundary: Non-issuer market-surveillance content routes to Capital Markets.</x:v>
      </x:c>
      <x:c r="O69" s="305" t="str">
        <x:v>Entity/listing master; security/ISIN and capacity evidence; event record (Entity/security is within current system scope); threshold/exemption analysis (Apply current PAN/ISIN, designated-person and system instructions.).</x:v>
      </x:c>
      <x:c r="P69" s="305" t="str">
        <x:v>P4 VALIDATED</x:v>
      </x:c>
      <x:c r="Q69" s="305" t="str">
        <x:v>ELIGIBLE — CONTROLLED WORKING CONTENT</x:v>
      </x:c>
      <x:c r="R69" s="305" t="str">
        <x:v>HOLD — PERMANENT ID PENDING</x:v>
      </x:c>
      <x:c r="S69" s="305" t="str">
        <x:f>IF(COUNTIF('P2 Source Disposition'!$A$5:$A$81,B69)=1,"YES","NO")</x:f>
        <x:v>YES</x:v>
      </x:c>
      <x:c r="T69" s="305" t="str">
        <x:f>IF(COUNTIF('P3 Audit Procedures'!$B$5:$B$176,A69)=1,"YES","NO")</x:f>
        <x:v>YES</x:v>
      </x:c>
      <x:c r="U69" s="305" t="str">
        <x:f>IF(AND(COUNTIF('P3 Audit Procedures'!$B$5:$B$176,A69)=1,COUNTIF('P3 Evidence Requirements'!$C$5:$C$348,A69)=2,COUNTIF('P3 Observation Rules'!$C$5:$C$176,A69)=1,COUNTIF('P3 Operational Calendar'!$C$5:$C$176,A69)=1),"YES","NO")</x:f>
        <x:v>YES</x:v>
      </x:c>
      <x:c r="V69" s="305" t="str">
        <x:f>IF(COUNTIF($A$5:$A$176,A69)&gt;1,"DUPLICATE","")</x:f>
      </x:c>
      <x:c r="W69" s="305" t="str">
        <x:v>https://www.sebi.gov.in/legal/master-circulars/may-2026/master-circular-on-surveillance-of-securities-market_101473.html</x:v>
      </x:c>
    </x:row>
    <x:row r="70" ht="50" customHeight="1">
      <x:c r="A70" s="305" t="str">
        <x:v>CAP-LAW067|Reg. 3</x:v>
      </x:c>
      <x:c r="B70" s="305" t="str">
        <x:v>CAP-LAW067</x:v>
      </x:c>
      <x:c r="C70" s="305" t="str">
        <x:v>Reg. 3</x:v>
      </x:c>
      <x:c r="D70" s="305" t="str">
        <x:v>Do not deal in securities through a manipulative, fraudulent or unfair device or scheme.</x:v>
      </x:c>
      <x:c r="E70" s="305" t="str">
        <x:v>Listed entity and any person acting for it</x:v>
      </x:c>
      <x:c r="F70" s="305" t="str">
        <x:v>GATE|EQUITY_MAIN or GATE|DEBT</x:v>
      </x:c>
      <x:c r="G70" s="305" t="str">
        <x:v>Any securities</x:v>
      </x:c>
      <x:c r="H70" s="305" t="str">
        <x:v>Market-facing transaction or communication</x:v>
      </x:c>
      <x:c r="I70" s="305" t="str">
        <x:v>Prohibition applies based on conduct and facts.</x:v>
      </x:c>
      <x:c r="J70" s="305" t="str">
        <x:v>Continuous</x:v>
      </x:c>
      <x:c r="K70" s="305" t="str">
        <x:v>Market conduct</x:v>
      </x:c>
      <x:c r="L70" s="305" t="str">
        <x:v>Equity and debt modules; HVDLE only if separately true</x:v>
      </x:c>
      <x:c r="M70" s="305" t="str">
        <x:v>Load this atomic row only when GATE|EQUITY_MAIN or GATE|DEBT is true and the documented security/capacity, trigger and threshold/exemption tests are satisfied.</x:v>
      </x:c>
      <x:c r="N70" s="305" t="str">
        <x:v>Do not load when the gate is false; do not expand the duty beyond the stated holder or into Common Corporate Core/Capital Markets role content. Preserve boundary: Negative conduct rule; no artificial periodic filing.</x:v>
      </x:c>
      <x:c r="O70" s="305" t="str">
        <x:v>Entity/listing master; security/ISIN and capacity evidence; event record (Market-facing transaction or communication); threshold/exemption analysis (Prohibition applies based on conduct and facts.).</x:v>
      </x:c>
      <x:c r="P70" s="305" t="str">
        <x:v>P4 VALIDATED</x:v>
      </x:c>
      <x:c r="Q70" s="305" t="str">
        <x:v>ELIGIBLE — CONTROLLED WORKING CONTENT</x:v>
      </x:c>
      <x:c r="R70" s="305" t="str">
        <x:v>HOLD — PERMANENT ID PENDING</x:v>
      </x:c>
      <x:c r="S70" s="305" t="str">
        <x:f>IF(COUNTIF('P2 Source Disposition'!$A$5:$A$81,B70)=1,"YES","NO")</x:f>
        <x:v>YES</x:v>
      </x:c>
      <x:c r="T70" s="305" t="str">
        <x:f>IF(COUNTIF('P3 Audit Procedures'!$B$5:$B$176,A70)=1,"YES","NO")</x:f>
        <x:v>YES</x:v>
      </x:c>
      <x:c r="U70" s="305" t="str">
        <x:f>IF(AND(COUNTIF('P3 Audit Procedures'!$B$5:$B$176,A70)=1,COUNTIF('P3 Evidence Requirements'!$C$5:$C$348,A70)=2,COUNTIF('P3 Observation Rules'!$C$5:$C$176,A70)=1,COUNTIF('P3 Operational Calendar'!$C$5:$C$176,A70)=1),"YES","NO")</x:f>
        <x:v>YES</x:v>
      </x:c>
      <x:c r="V70" s="305" t="str">
        <x:f>IF(COUNTIF($A$5:$A$176,A70)&gt;1,"DUPLICATE","")</x:f>
      </x:c>
      <x:c r="W70" s="305" t="str">
        <x:v>https://www.sebi.gov.in/legal/regulations/dec-2025/securities-and-exchange-board-of-india-prohibition-of-fraudulent-and-unfair-trade-practices-relating-to-securities-market-regulations-2003-last-amended-on-december-05-2025-_98694.html</x:v>
      </x:c>
    </x:row>
    <x:row r="71" ht="50" customHeight="1">
      <x:c r="A71" s="305" t="str">
        <x:v>CAP-LAW067|Reg. 4</x:v>
      </x:c>
      <x:c r="B71" s="305" t="str">
        <x:v>CAP-LAW067</x:v>
      </x:c>
      <x:c r="C71" s="305" t="str">
        <x:v>Reg. 4</x:v>
      </x:c>
      <x:c r="D71" s="305" t="str">
        <x:v>Do not engage in the listed manipulative, fraudulent or unfair trade practices.</x:v>
      </x:c>
      <x:c r="E71" s="305" t="str">
        <x:v>Listed entity and any person acting for it</x:v>
      </x:c>
      <x:c r="F71" s="305" t="str">
        <x:v>GATE|EQUITY_MAIN or GATE|DEBT</x:v>
      </x:c>
      <x:c r="G71" s="305" t="str">
        <x:v>Any securities</x:v>
      </x:c>
      <x:c r="H71" s="305" t="str">
        <x:v>Trading, order, disclosure or securities-market conduct</x:v>
      </x:c>
      <x:c r="I71" s="305" t="str">
        <x:v>Apply current illustrative practices and deeming provisions.</x:v>
      </x:c>
      <x:c r="J71" s="305" t="str">
        <x:v>Continuous</x:v>
      </x:c>
      <x:c r="K71" s="305" t="str">
        <x:v>Market conduct</x:v>
      </x:c>
      <x:c r="L71" s="305" t="str">
        <x:v>Equity and debt modules; HVDLE only if separately true</x:v>
      </x:c>
      <x:c r="M71" s="305" t="str">
        <x:v>Load this atomic row only when GATE|EQUITY_MAIN or GATE|DEBT is true and the documented security/capacity, trigger and threshold/exemption tests are satisfied.</x:v>
      </x:c>
      <x:c r="N71" s="305" t="str">
        <x:v>Do not load when the gate is false; do not expand the duty beyond the stated holder or into Common Corporate Core/Capital Markets role content. Preserve boundary: Event/fact-specific prohibition.</x:v>
      </x:c>
      <x:c r="O71" s="305" t="str">
        <x:v>Entity/listing master; security/ISIN and capacity evidence; event record (Trading, order, disclosure or securities-market conduct); threshold/exemption analysis (Apply current illustrative practices and deeming provisions.).</x:v>
      </x:c>
      <x:c r="P71" s="305" t="str">
        <x:v>P4 VALIDATED</x:v>
      </x:c>
      <x:c r="Q71" s="305" t="str">
        <x:v>ELIGIBLE — CONTROLLED WORKING CONTENT</x:v>
      </x:c>
      <x:c r="R71" s="305" t="str">
        <x:v>HOLD — PERMANENT ID PENDING</x:v>
      </x:c>
      <x:c r="S71" s="305" t="str">
        <x:f>IF(COUNTIF('P2 Source Disposition'!$A$5:$A$81,B71)=1,"YES","NO")</x:f>
        <x:v>YES</x:v>
      </x:c>
      <x:c r="T71" s="305" t="str">
        <x:f>IF(COUNTIF('P3 Audit Procedures'!$B$5:$B$176,A71)=1,"YES","NO")</x:f>
        <x:v>YES</x:v>
      </x:c>
      <x:c r="U71" s="305" t="str">
        <x:f>IF(AND(COUNTIF('P3 Audit Procedures'!$B$5:$B$176,A71)=1,COUNTIF('P3 Evidence Requirements'!$C$5:$C$348,A71)=2,COUNTIF('P3 Observation Rules'!$C$5:$C$176,A71)=1,COUNTIF('P3 Operational Calendar'!$C$5:$C$176,A71)=1),"YES","NO")</x:f>
        <x:v>YES</x:v>
      </x:c>
      <x:c r="V71" s="305" t="str">
        <x:f>IF(COUNTIF($A$5:$A$176,A71)&gt;1,"DUPLICATE","")</x:f>
      </x:c>
      <x:c r="W71" s="305" t="str">
        <x:v>https://www.sebi.gov.in/legal/regulations/dec-2025/securities-and-exchange-board-of-india-prohibition-of-fraudulent-and-unfair-trade-practices-relating-to-securities-market-regulations-2003-last-amended-on-december-05-2025-_98694.html</x:v>
      </x:c>
    </x:row>
    <x:row r="72" ht="50" customHeight="1">
      <x:c r="A72" s="305" t="str">
        <x:v>CAP-LAW060|Reg. 26(2)</x:v>
      </x:c>
      <x:c r="B72" s="305" t="str">
        <x:v>CAP-LAW060</x:v>
      </x:c>
      <x:c r="C72" s="305" t="str">
        <x:v>Reg. 26(2)</x:v>
      </x:c>
      <x:c r="D72" s="305" t="str">
        <x:v>During an open offer, do not undertake restricted material actions outside the ordinary course without the required shareholder approval.</x:v>
      </x:c>
      <x:c r="E72" s="305" t="str">
        <x:v>Target company / board</x:v>
      </x:c>
      <x:c r="F72" s="305" t="str">
        <x:v>GATE|TAKEOVER</x:v>
      </x:c>
      <x:c r="G72" s="305" t="str">
        <x:v>Target company equity shares</x:v>
      </x:c>
      <x:c r="H72" s="305" t="str">
        <x:v>Public announcement of open offer until offer completion</x:v>
      </x:c>
      <x:c r="I72" s="305" t="str">
        <x:v>Apply the specified actions, postal-ballot special-resolution route and statutory exceptions.</x:v>
      </x:c>
      <x:c r="J72" s="305" t="str">
        <x:v>During offer period</x:v>
      </x:c>
      <x:c r="K72" s="305" t="str">
        <x:v>Takeover response</x:v>
      </x:c>
      <x:c r="L72" s="305" t="str">
        <x:v>SAST transaction-event module</x:v>
      </x:c>
      <x:c r="M72" s="305" t="str">
        <x:v>Load this atomic row only when GATE|TAKEOVER is true and the documented security/capacity, trigger and threshold/exemption tests are satisfied.</x:v>
      </x:c>
      <x:c r="N72" s="305" t="str">
        <x:v>Do not load when the gate is false; do not expand the duty beyond the stated holder or into Common Corporate Core/Capital Markets role content. Preserve boundary: Target-company duty only.</x:v>
      </x:c>
      <x:c r="O72" s="305" t="str">
        <x:v>Entity/listing master; security/ISIN and capacity evidence; event record (Public announcement of open offer until offer completion); threshold/exemption analysis (Apply the specified actions, postal-ballot special-resolution route and statutory exceptions.).</x:v>
      </x:c>
      <x:c r="P72" s="305" t="str">
        <x:v>P4 VALIDATED</x:v>
      </x:c>
      <x:c r="Q72" s="305" t="str">
        <x:v>ELIGIBLE — CONTROLLED WORKING CONTENT</x:v>
      </x:c>
      <x:c r="R72" s="305" t="str">
        <x:v>HOLD — PERMANENT ID PENDING</x:v>
      </x:c>
      <x:c r="S72" s="305" t="str">
        <x:f>IF(COUNTIF('P2 Source Disposition'!$A$5:$A$81,B72)=1,"YES","NO")</x:f>
        <x:v>YES</x:v>
      </x:c>
      <x:c r="T72" s="305" t="str">
        <x:f>IF(COUNTIF('P3 Audit Procedures'!$B$5:$B$176,A72)=1,"YES","NO")</x:f>
        <x:v>YES</x:v>
      </x:c>
      <x:c r="U72" s="305" t="str">
        <x:f>IF(AND(COUNTIF('P3 Audit Procedures'!$B$5:$B$176,A72)=1,COUNTIF('P3 Evidence Requirements'!$C$5:$C$348,A72)=2,COUNTIF('P3 Observation Rules'!$C$5:$C$176,A72)=1,COUNTIF('P3 Operational Calendar'!$C$5:$C$176,A72)=1),"YES","NO")</x:f>
        <x:v>YES</x:v>
      </x:c>
      <x:c r="V72" s="305" t="str">
        <x:f>IF(COUNTIF($A$5:$A$176,A72)&gt;1,"DUPLICATE","")</x:f>
      </x:c>
      <x:c r="W72" s="305" t="str">
        <x:v>https://www.sebi.gov.in/legal/regulations/dec-2025/securities-and-exchange-board-of-india-substantial-acquisition-of-shares-and-takeovers-regulations-2011-last-amended-on-december-5-2025-_98643.html</x:v>
      </x:c>
    </x:row>
    <x:row r="73" ht="50" customHeight="1">
      <x:c r="A73" s="305" t="str">
        <x:v>CAP-LAW060|Reg. 26(4)</x:v>
      </x:c>
      <x:c r="B73" s="305" t="str">
        <x:v>CAP-LAW060</x:v>
      </x:c>
      <x:c r="C73" s="305" t="str">
        <x:v>Reg. 26(4)</x:v>
      </x:c>
      <x:c r="D73" s="305" t="str">
        <x:v>Do not fix a record date for corporate actions so as to fall within the restricted period around the tendering period.</x:v>
      </x:c>
      <x:c r="E73" s="305" t="str">
        <x:v>Target company</x:v>
      </x:c>
      <x:c r="F73" s="305" t="str">
        <x:v>GATE|TAKEOVER</x:v>
      </x:c>
      <x:c r="G73" s="305" t="str">
        <x:v>Target company equity shares</x:v>
      </x:c>
      <x:c r="H73" s="305" t="str">
        <x:v>Open-offer tendering period scheduled</x:v>
      </x:c>
      <x:c r="I73" s="305" t="str">
        <x:v>Apply the exact buffer period in current regulation.</x:v>
      </x:c>
      <x:c r="J73" s="305" t="str">
        <x:v>During offer timetable</x:v>
      </x:c>
      <x:c r="K73" s="305" t="str">
        <x:v>Takeover response</x:v>
      </x:c>
      <x:c r="L73" s="305" t="str">
        <x:v>SAST transaction-event module</x:v>
      </x:c>
      <x:c r="M73" s="305" t="str">
        <x:v>Load this atomic row only when GATE|TAKEOVER is true and the documented security/capacity, trigger and threshold/exemption tests are satisfied.</x:v>
      </x:c>
      <x:c r="N73" s="305" t="str">
        <x:v>Do not load when the gate is false; do not expand the duty beyond the stated holder or into Common Corporate Core/Capital Markets role content. Preserve boundary: P3 must calendar the exact days.</x:v>
      </x:c>
      <x:c r="O73" s="305" t="str">
        <x:v>Entity/listing master; security/ISIN and capacity evidence; event record (Open-offer tendering period scheduled); threshold/exemption analysis (Apply the exact buffer period in current regulation.).</x:v>
      </x:c>
      <x:c r="P73" s="305" t="str">
        <x:v>P4 VALIDATED</x:v>
      </x:c>
      <x:c r="Q73" s="305" t="str">
        <x:v>ELIGIBLE — CONTROLLED WORKING CONTENT</x:v>
      </x:c>
      <x:c r="R73" s="305" t="str">
        <x:v>HOLD — PERMANENT ID PENDING</x:v>
      </x:c>
      <x:c r="S73" s="305" t="str">
        <x:f>IF(COUNTIF('P2 Source Disposition'!$A$5:$A$81,B73)=1,"YES","NO")</x:f>
        <x:v>YES</x:v>
      </x:c>
      <x:c r="T73" s="305" t="str">
        <x:f>IF(COUNTIF('P3 Audit Procedures'!$B$5:$B$176,A73)=1,"YES","NO")</x:f>
        <x:v>YES</x:v>
      </x:c>
      <x:c r="U73" s="305" t="str">
        <x:f>IF(AND(COUNTIF('P3 Audit Procedures'!$B$5:$B$176,A73)=1,COUNTIF('P3 Evidence Requirements'!$C$5:$C$348,A73)=2,COUNTIF('P3 Observation Rules'!$C$5:$C$176,A73)=1,COUNTIF('P3 Operational Calendar'!$C$5:$C$176,A73)=1),"YES","NO")</x:f>
        <x:v>YES</x:v>
      </x:c>
      <x:c r="V73" s="305" t="str">
        <x:f>IF(COUNTIF($A$5:$A$176,A73)&gt;1,"DUPLICATE","")</x:f>
      </x:c>
      <x:c r="W73" s="305" t="str">
        <x:v>https://www.sebi.gov.in/legal/regulations/dec-2025/securities-and-exchange-board-of-india-substantial-acquisition-of-shares-and-takeovers-regulations-2011-last-amended-on-december-5-2025-_98643.html</x:v>
      </x:c>
    </x:row>
    <x:row r="74" ht="50" customHeight="1">
      <x:c r="A74" s="305" t="str">
        <x:v>CAP-LAW060|Reg. 26(6)</x:v>
      </x:c>
      <x:c r="B74" s="305" t="str">
        <x:v>CAP-LAW060</x:v>
      </x:c>
      <x:c r="C74" s="305" t="str">
        <x:v>Reg. 26(6)</x:v>
      </x:c>
      <x:c r="D74" s="305" t="str">
        <x:v>Furnish the acquirer with the list of shareholders and related data required for the open offer.</x:v>
      </x:c>
      <x:c r="E74" s="305" t="str">
        <x:v>Target company</x:v>
      </x:c>
      <x:c r="F74" s="305" t="str">
        <x:v>GATE|TAKEOVER</x:v>
      </x:c>
      <x:c r="G74" s="305" t="str">
        <x:v>Target company equity shares</x:v>
      </x:c>
      <x:c r="H74" s="305" t="str">
        <x:v>Acquirer request / identified persons date</x:v>
      </x:c>
      <x:c r="I74" s="305" t="str">
        <x:v>Data scope as prescribed.</x:v>
      </x:c>
      <x:c r="J74" s="305" t="str">
        <x:v>Within two working days of request/identified date as applicable</x:v>
      </x:c>
      <x:c r="K74" s="305" t="str">
        <x:v>Takeover response</x:v>
      </x:c>
      <x:c r="L74" s="305" t="str">
        <x:v>SAST transaction-event module</x:v>
      </x:c>
      <x:c r="M74" s="305" t="str">
        <x:v>Load this atomic row only when GATE|TAKEOVER is true and the documented security/capacity, trigger and threshold/exemption tests are satisfied.</x:v>
      </x:c>
      <x:c r="N74" s="305" t="str">
        <x:v>Do not load when the gate is false; do not expand the duty beyond the stated holder or into Common Corporate Core/Capital Markets role content. Preserve boundary: Exact trigger mechanics must be validated in the deal checklist.</x:v>
      </x:c>
      <x:c r="O74" s="305" t="str">
        <x:v>Entity/listing master; security/ISIN and capacity evidence; event record (Acquirer request / identified persons date); threshold/exemption analysis (Data scope as prescribed.).</x:v>
      </x:c>
      <x:c r="P74" s="305" t="str">
        <x:v>P4 VALIDATED</x:v>
      </x:c>
      <x:c r="Q74" s="305" t="str">
        <x:v>ELIGIBLE — CONTROLLED WORKING CONTENT</x:v>
      </x:c>
      <x:c r="R74" s="305" t="str">
        <x:v>HOLD — PERMANENT ID PENDING</x:v>
      </x:c>
      <x:c r="S74" s="305" t="str">
        <x:f>IF(COUNTIF('P2 Source Disposition'!$A$5:$A$81,B74)=1,"YES","NO")</x:f>
        <x:v>YES</x:v>
      </x:c>
      <x:c r="T74" s="305" t="str">
        <x:f>IF(COUNTIF('P3 Audit Procedures'!$B$5:$B$176,A74)=1,"YES","NO")</x:f>
        <x:v>YES</x:v>
      </x:c>
      <x:c r="U74" s="305" t="str">
        <x:f>IF(AND(COUNTIF('P3 Audit Procedures'!$B$5:$B$176,A74)=1,COUNTIF('P3 Evidence Requirements'!$C$5:$C$348,A74)=2,COUNTIF('P3 Observation Rules'!$C$5:$C$176,A74)=1,COUNTIF('P3 Operational Calendar'!$C$5:$C$176,A74)=1),"YES","NO")</x:f>
        <x:v>YES</x:v>
      </x:c>
      <x:c r="V74" s="305" t="str">
        <x:f>IF(COUNTIF($A$5:$A$176,A74)&gt;1,"DUPLICATE","")</x:f>
      </x:c>
      <x:c r="W74" s="305" t="str">
        <x:v>https://www.sebi.gov.in/legal/regulations/dec-2025/securities-and-exchange-board-of-india-substantial-acquisition-of-shares-and-takeovers-regulations-2011-last-amended-on-december-5-2025-_98643.html</x:v>
      </x:c>
    </x:row>
    <x:row r="75" ht="50" customHeight="1">
      <x:c r="A75" s="305" t="str">
        <x:v>CAP-LAW060|Reg. 26(6A)</x:v>
      </x:c>
      <x:c r="B75" s="305" t="str">
        <x:v>CAP-LAW060</x:v>
      </x:c>
      <x:c r="C75" s="305" t="str">
        <x:v>Reg. 26(6A)</x:v>
      </x:c>
      <x:c r="D75" s="305" t="str">
        <x:v>Constitute the committee of independent directors required for the open offer.</x:v>
      </x:c>
      <x:c r="E75" s="305" t="str">
        <x:v>Target company / board</x:v>
      </x:c>
      <x:c r="F75" s="305" t="str">
        <x:v>GATE|TAKEOVER</x:v>
      </x:c>
      <x:c r="G75" s="305" t="str">
        <x:v>Target company equity shares</x:v>
      </x:c>
      <x:c r="H75" s="305" t="str">
        <x:v>Detailed public statement / open offer</x:v>
      </x:c>
      <x:c r="I75" s="305" t="str">
        <x:v>Composition and conflict requirements as prescribed.</x:v>
      </x:c>
      <x:c r="J75" s="305" t="str">
        <x:v>Promptly for the offer</x:v>
      </x:c>
      <x:c r="K75" s="305" t="str">
        <x:v>Takeover response</x:v>
      </x:c>
      <x:c r="L75" s="305" t="str">
        <x:v>SAST transaction-event module</x:v>
      </x:c>
      <x:c r="M75" s="305" t="str">
        <x:v>Load this atomic row only when GATE|TAKEOVER is true and the documented security/capacity, trigger and threshold/exemption tests are satisfied.</x:v>
      </x:c>
      <x:c r="N75" s="305" t="str">
        <x:v>Do not load when the gate is false; do not expand the duty beyond the stated holder or into Common Corporate Core/Capital Markets role content. Preserve boundary: Use current numbering/text in final legal sign-off.</x:v>
      </x:c>
      <x:c r="O75" s="305" t="str">
        <x:v>Entity/listing master; security/ISIN and capacity evidence; event record (Detailed public statement / open offer); threshold/exemption analysis (Composition and conflict requirements as prescribed.).</x:v>
      </x:c>
      <x:c r="P75" s="305" t="str">
        <x:v>P4 VALIDATED</x:v>
      </x:c>
      <x:c r="Q75" s="305" t="str">
        <x:v>ELIGIBLE — CONTROLLED WORKING CONTENT</x:v>
      </x:c>
      <x:c r="R75" s="305" t="str">
        <x:v>HOLD — PERMANENT ID PENDING</x:v>
      </x:c>
      <x:c r="S75" s="305" t="str">
        <x:f>IF(COUNTIF('P2 Source Disposition'!$A$5:$A$81,B75)=1,"YES","NO")</x:f>
        <x:v>YES</x:v>
      </x:c>
      <x:c r="T75" s="305" t="str">
        <x:f>IF(COUNTIF('P3 Audit Procedures'!$B$5:$B$176,A75)=1,"YES","NO")</x:f>
        <x:v>YES</x:v>
      </x:c>
      <x:c r="U75" s="305" t="str">
        <x:f>IF(AND(COUNTIF('P3 Audit Procedures'!$B$5:$B$176,A75)=1,COUNTIF('P3 Evidence Requirements'!$C$5:$C$348,A75)=2,COUNTIF('P3 Observation Rules'!$C$5:$C$176,A75)=1,COUNTIF('P3 Operational Calendar'!$C$5:$C$176,A75)=1),"YES","NO")</x:f>
        <x:v>YES</x:v>
      </x:c>
      <x:c r="V75" s="305" t="str">
        <x:f>IF(COUNTIF($A$5:$A$176,A75)&gt;1,"DUPLICATE","")</x:f>
      </x:c>
      <x:c r="W75" s="305" t="str">
        <x:v>https://www.sebi.gov.in/legal/regulations/dec-2025/securities-and-exchange-board-of-india-substantial-acquisition-of-shares-and-takeovers-regulations-2011-last-amended-on-december-5-2025-_98643.html</x:v>
      </x:c>
    </x:row>
    <x:row r="76" ht="50" customHeight="1">
      <x:c r="A76" s="305" t="str">
        <x:v>CAP-LAW060|Reg. 26(7)</x:v>
      </x:c>
      <x:c r="B76" s="305" t="str">
        <x:v>CAP-LAW060</x:v>
      </x:c>
      <x:c r="C76" s="305" t="str">
        <x:v>Reg. 26(7)</x:v>
      </x:c>
      <x:c r="D76" s="305" t="str">
        <x:v>Publish the independent-director committee's reasoned recommendations on the open offer.</x:v>
      </x:c>
      <x:c r="E76" s="305" t="str">
        <x:v>Independent directors' committee / target company</x:v>
      </x:c>
      <x:c r="F76" s="305" t="str">
        <x:v>GATE|TAKEOVER</x:v>
      </x:c>
      <x:c r="G76" s="305" t="str">
        <x:v>Target company equity shares</x:v>
      </x:c>
      <x:c r="H76" s="305" t="str">
        <x:v>Open offer underway</x:v>
      </x:c>
      <x:c r="I76" s="305" t="str">
        <x:v>Use prescribed format and publication route.</x:v>
      </x:c>
      <x:c r="J76" s="305" t="str">
        <x:v>At least two working days before tendering period begins</x:v>
      </x:c>
      <x:c r="K76" s="305" t="str">
        <x:v>Takeover response</x:v>
      </x:c>
      <x:c r="L76" s="305" t="str">
        <x:v>SAST transaction-event module</x:v>
      </x:c>
      <x:c r="M76" s="305" t="str">
        <x:v>Load this atomic row only when GATE|TAKEOVER is true and the documented security/capacity, trigger and threshold/exemption tests are satisfied.</x:v>
      </x:c>
      <x:c r="N76" s="305" t="str">
        <x:v>Do not load when the gate is false; do not expand the duty beyond the stated holder or into Common Corporate Core/Capital Markets role content. Preserve boundary: Recommendation content belongs to the committee.</x:v>
      </x:c>
      <x:c r="O76" s="305" t="str">
        <x:v>Entity/listing master; security/ISIN and capacity evidence; event record (Open offer underway); threshold/exemption analysis (Use prescribed format and publication route.).</x:v>
      </x:c>
      <x:c r="P76" s="305" t="str">
        <x:v>P4 VALIDATED</x:v>
      </x:c>
      <x:c r="Q76" s="305" t="str">
        <x:v>ELIGIBLE — CONTROLLED WORKING CONTENT</x:v>
      </x:c>
      <x:c r="R76" s="305" t="str">
        <x:v>HOLD — PERMANENT ID PENDING</x:v>
      </x:c>
      <x:c r="S76" s="305" t="str">
        <x:f>IF(COUNTIF('P2 Source Disposition'!$A$5:$A$81,B76)=1,"YES","NO")</x:f>
        <x:v>YES</x:v>
      </x:c>
      <x:c r="T76" s="305" t="str">
        <x:f>IF(COUNTIF('P3 Audit Procedures'!$B$5:$B$176,A76)=1,"YES","NO")</x:f>
        <x:v>YES</x:v>
      </x:c>
      <x:c r="U76" s="305" t="str">
        <x:f>IF(AND(COUNTIF('P3 Audit Procedures'!$B$5:$B$176,A76)=1,COUNTIF('P3 Evidence Requirements'!$C$5:$C$348,A76)=2,COUNTIF('P3 Observation Rules'!$C$5:$C$176,A76)=1,COUNTIF('P3 Operational Calendar'!$C$5:$C$176,A76)=1),"YES","NO")</x:f>
        <x:v>YES</x:v>
      </x:c>
      <x:c r="V76" s="305" t="str">
        <x:f>IF(COUNTIF($A$5:$A$176,A76)&gt;1,"DUPLICATE","")</x:f>
      </x:c>
      <x:c r="W76" s="305" t="str">
        <x:v>https://www.sebi.gov.in/legal/regulations/dec-2025/securities-and-exchange-board-of-india-substantial-acquisition-of-shares-and-takeovers-regulations-2011-last-amended-on-december-5-2025-_98643.html</x:v>
      </x:c>
    </x:row>
    <x:row r="77" ht="50" customHeight="1">
      <x:c r="A77" s="305" t="str">
        <x:v>CAP-LAW060|Reg. 26(8)</x:v>
      </x:c>
      <x:c r="B77" s="305" t="str">
        <x:v>CAP-LAW060</x:v>
      </x:c>
      <x:c r="C77" s="305" t="str">
        <x:v>Reg. 26(8)</x:v>
      </x:c>
      <x:c r="D77" s="305" t="str">
        <x:v>Facilitate verification of shares tendered in the open offer.</x:v>
      </x:c>
      <x:c r="E77" s="305" t="str">
        <x:v>Target company</x:v>
      </x:c>
      <x:c r="F77" s="305" t="str">
        <x:v>GATE|TAKEOVER</x:v>
      </x:c>
      <x:c r="G77" s="305" t="str">
        <x:v>Target company equity shares</x:v>
      </x:c>
      <x:c r="H77" s="305" t="str">
        <x:v>Tendering/verification stage</x:v>
      </x:c>
      <x:c r="I77" s="305" t="str">
        <x:v>Coordinate with registrar/acquirer as prescribed.</x:v>
      </x:c>
      <x:c r="J77" s="305" t="str">
        <x:v>During offer processing</x:v>
      </x:c>
      <x:c r="K77" s="305" t="str">
        <x:v>Takeover response</x:v>
      </x:c>
      <x:c r="L77" s="305" t="str">
        <x:v>SAST transaction-event module</x:v>
      </x:c>
      <x:c r="M77" s="305" t="str">
        <x:v>Load this atomic row only when GATE|TAKEOVER is true and the documented security/capacity, trigger and threshold/exemption tests are satisfied.</x:v>
      </x:c>
      <x:c r="N77" s="305" t="str">
        <x:v>Do not load when the gate is false; do not expand the duty beyond the stated holder or into Common Corporate Core/Capital Markets role content. Preserve boundary: Registrar operations are not imported wholesale.</x:v>
      </x:c>
      <x:c r="O77" s="305" t="str">
        <x:v>Entity/listing master; security/ISIN and capacity evidence; event record (Tendering/verification stage); threshold/exemption analysis (Coordinate with registrar/acquirer as prescribed.).</x:v>
      </x:c>
      <x:c r="P77" s="305" t="str">
        <x:v>P4 VALIDATED</x:v>
      </x:c>
      <x:c r="Q77" s="305" t="str">
        <x:v>ELIGIBLE — CONTROLLED WORKING CONTENT</x:v>
      </x:c>
      <x:c r="R77" s="305" t="str">
        <x:v>HOLD — PERMANENT ID PENDING</x:v>
      </x:c>
      <x:c r="S77" s="305" t="str">
        <x:f>IF(COUNTIF('P2 Source Disposition'!$A$5:$A$81,B77)=1,"YES","NO")</x:f>
        <x:v>YES</x:v>
      </x:c>
      <x:c r="T77" s="305" t="str">
        <x:f>IF(COUNTIF('P3 Audit Procedures'!$B$5:$B$176,A77)=1,"YES","NO")</x:f>
        <x:v>YES</x:v>
      </x:c>
      <x:c r="U77" s="305" t="str">
        <x:f>IF(AND(COUNTIF('P3 Audit Procedures'!$B$5:$B$176,A77)=1,COUNTIF('P3 Evidence Requirements'!$C$5:$C$348,A77)=2,COUNTIF('P3 Observation Rules'!$C$5:$C$176,A77)=1,COUNTIF('P3 Operational Calendar'!$C$5:$C$176,A77)=1),"YES","NO")</x:f>
        <x:v>YES</x:v>
      </x:c>
      <x:c r="V77" s="305" t="str">
        <x:f>IF(COUNTIF($A$5:$A$176,A77)&gt;1,"DUPLICATE","")</x:f>
      </x:c>
      <x:c r="W77" s="305" t="str">
        <x:v>https://www.sebi.gov.in/legal/regulations/dec-2025/securities-and-exchange-board-of-india-substantial-acquisition-of-shares-and-takeovers-regulations-2011-last-amended-on-december-5-2025-_98643.html</x:v>
      </x:c>
    </x:row>
    <x:row r="78" ht="50" customHeight="1">
      <x:c r="A78" s="305" t="str">
        <x:v>CAP-LAW060|Reg. 26(9)</x:v>
      </x:c>
      <x:c r="B78" s="305" t="str">
        <x:v>CAP-LAW060</x:v>
      </x:c>
      <x:c r="C78" s="305" t="str">
        <x:v>Reg. 26(9)</x:v>
      </x:c>
      <x:c r="D78" s="305" t="str">
        <x:v>Provide equivalent information to all competing acquirers in a competitive offer.</x:v>
      </x:c>
      <x:c r="E78" s="305" t="str">
        <x:v>Target company</x:v>
      </x:c>
      <x:c r="F78" s="305" t="str">
        <x:v>GATE|TAKEOVER</x:v>
      </x:c>
      <x:c r="G78" s="305" t="str">
        <x:v>Target company equity shares</x:v>
      </x:c>
      <x:c r="H78" s="305" t="str">
        <x:v>Competing offers exist</x:v>
      </x:c>
      <x:c r="I78" s="305" t="str">
        <x:v>Equality applies to information provided during due diligence/offer process.</x:v>
      </x:c>
      <x:c r="J78" s="305" t="str">
        <x:v>Throughout competing-offer process</x:v>
      </x:c>
      <x:c r="K78" s="305" t="str">
        <x:v>Takeover response</x:v>
      </x:c>
      <x:c r="L78" s="305" t="str">
        <x:v>SAST transaction-event module</x:v>
      </x:c>
      <x:c r="M78" s="305" t="str">
        <x:v>Load this atomic row only when GATE|TAKEOVER is true and the documented security/capacity, trigger and threshold/exemption tests are satisfied.</x:v>
      </x:c>
      <x:c r="N78" s="305" t="str">
        <x:v>Do not load when the gate is false; do not expand the duty beyond the stated holder or into Common Corporate Core/Capital Markets role content. Preserve boundary: Subject to lawful confidentiality controls.</x:v>
      </x:c>
      <x:c r="O78" s="305" t="str">
        <x:v>Entity/listing master; security/ISIN and capacity evidence; event record (Competing offers exist); threshold/exemption analysis (Equality applies to information provided during due diligence/offer process.).</x:v>
      </x:c>
      <x:c r="P78" s="305" t="str">
        <x:v>P4 VALIDATED</x:v>
      </x:c>
      <x:c r="Q78" s="305" t="str">
        <x:v>ELIGIBLE — CONTROLLED WORKING CONTENT</x:v>
      </x:c>
      <x:c r="R78" s="305" t="str">
        <x:v>HOLD — PERMANENT ID PENDING</x:v>
      </x:c>
      <x:c r="S78" s="305" t="str">
        <x:f>IF(COUNTIF('P2 Source Disposition'!$A$5:$A$81,B78)=1,"YES","NO")</x:f>
        <x:v>YES</x:v>
      </x:c>
      <x:c r="T78" s="305" t="str">
        <x:f>IF(COUNTIF('P3 Audit Procedures'!$B$5:$B$176,A78)=1,"YES","NO")</x:f>
        <x:v>YES</x:v>
      </x:c>
      <x:c r="U78" s="305" t="str">
        <x:f>IF(AND(COUNTIF('P3 Audit Procedures'!$B$5:$B$176,A78)=1,COUNTIF('P3 Evidence Requirements'!$C$5:$C$348,A78)=2,COUNTIF('P3 Observation Rules'!$C$5:$C$176,A78)=1,COUNTIF('P3 Operational Calendar'!$C$5:$C$176,A78)=1),"YES","NO")</x:f>
        <x:v>YES</x:v>
      </x:c>
      <x:c r="V78" s="305" t="str">
        <x:f>IF(COUNTIF($A$5:$A$176,A78)&gt;1,"DUPLICATE","")</x:f>
      </x:c>
      <x:c r="W78" s="305" t="str">
        <x:v>https://www.sebi.gov.in/legal/regulations/dec-2025/securities-and-exchange-board-of-india-substantial-acquisition-of-shares-and-takeovers-regulations-2011-last-amended-on-december-5-2025-_98643.html</x:v>
      </x:c>
    </x:row>
    <x:row r="79" ht="50" customHeight="1">
      <x:c r="A79" s="305" t="str">
        <x:v>CAP-LAW060|Reg. 26(10)</x:v>
      </x:c>
      <x:c r="B79" s="305" t="str">
        <x:v>CAP-LAW060</x:v>
      </x:c>
      <x:c r="C79" s="305" t="str">
        <x:v>Reg. 26(10)</x:v>
      </x:c>
      <x:c r="D79" s="305" t="str">
        <x:v>Register transfer of securities without delay during the open-offer process, subject to permitted exceptions.</x:v>
      </x:c>
      <x:c r="E79" s="305" t="str">
        <x:v>Target company / RTA</x:v>
      </x:c>
      <x:c r="F79" s="305" t="str">
        <x:v>GATE|TAKEOVER</x:v>
      </x:c>
      <x:c r="G79" s="305" t="str">
        <x:v>Target company equity shares</x:v>
      </x:c>
      <x:c r="H79" s="305" t="str">
        <x:v>Transfer lodged during open offer</x:v>
      </x:c>
      <x:c r="I79" s="305" t="str">
        <x:v>Apply current legal exceptions.</x:v>
      </x:c>
      <x:c r="J79" s="305" t="str">
        <x:v>Without delay</x:v>
      </x:c>
      <x:c r="K79" s="305" t="str">
        <x:v>Takeover response</x:v>
      </x:c>
      <x:c r="L79" s="305" t="str">
        <x:v>SAST transaction-event module</x:v>
      </x:c>
      <x:c r="M79" s="305" t="str">
        <x:v>Load this atomic row only when GATE|TAKEOVER is true and the documented security/capacity, trigger and threshold/exemption tests are satisfied.</x:v>
      </x:c>
      <x:c r="N79" s="305" t="str">
        <x:v>Do not load when the gate is false; do not expand the duty beyond the stated holder or into Common Corporate Core/Capital Markets role content. Preserve boundary: Direct issuer/RTA interface only.</x:v>
      </x:c>
      <x:c r="O79" s="305" t="str">
        <x:v>Entity/listing master; security/ISIN and capacity evidence; event record (Transfer lodged during open offer); threshold/exemption analysis (Apply current legal exceptions.).</x:v>
      </x:c>
      <x:c r="P79" s="305" t="str">
        <x:v>P4 VALIDATED</x:v>
      </x:c>
      <x:c r="Q79" s="305" t="str">
        <x:v>ELIGIBLE — CONTROLLED WORKING CONTENT</x:v>
      </x:c>
      <x:c r="R79" s="305" t="str">
        <x:v>HOLD — PERMANENT ID PENDING</x:v>
      </x:c>
      <x:c r="S79" s="305" t="str">
        <x:f>IF(COUNTIF('P2 Source Disposition'!$A$5:$A$81,B79)=1,"YES","NO")</x:f>
        <x:v>YES</x:v>
      </x:c>
      <x:c r="T79" s="305" t="str">
        <x:f>IF(COUNTIF('P3 Audit Procedures'!$B$5:$B$176,A79)=1,"YES","NO")</x:f>
        <x:v>YES</x:v>
      </x:c>
      <x:c r="U79" s="305" t="str">
        <x:f>IF(AND(COUNTIF('P3 Audit Procedures'!$B$5:$B$176,A79)=1,COUNTIF('P3 Evidence Requirements'!$C$5:$C$348,A79)=2,COUNTIF('P3 Observation Rules'!$C$5:$C$176,A79)=1,COUNTIF('P3 Operational Calendar'!$C$5:$C$176,A79)=1),"YES","NO")</x:f>
        <x:v>YES</x:v>
      </x:c>
      <x:c r="V79" s="305" t="str">
        <x:f>IF(COUNTIF($A$5:$A$176,A79)&gt;1,"DUPLICATE","")</x:f>
      </x:c>
      <x:c r="W79" s="305" t="str">
        <x:v>https://www.sebi.gov.in/legal/regulations/dec-2025/securities-and-exchange-board-of-india-substantial-acquisition-of-shares-and-takeovers-regulations-2011-last-amended-on-december-5-2025-_98643.html</x:v>
      </x:c>
    </x:row>
    <x:row r="80" ht="50" customHeight="1">
      <x:c r="A80" s="305" t="str">
        <x:v>CAP-LAW060|Reg. 29</x:v>
      </x:c>
      <x:c r="B80" s="305" t="str">
        <x:v>CAP-LAW060</x:v>
      </x:c>
      <x:c r="C80" s="305" t="str">
        <x:v>Reg. 29</x:v>
      </x:c>
      <x:c r="D80" s="305" t="str">
        <x:v>Make and process substantial-acquisition/holding disclosures when current thresholds are crossed.</x:v>
      </x:c>
      <x:c r="E80" s="305" t="str">
        <x:v>Acquirer / person acting in concert / listed entity interface</x:v>
      </x:c>
      <x:c r="F80" s="305" t="str">
        <x:v>GATE|TAKEOVER</x:v>
      </x:c>
      <x:c r="G80" s="305" t="str">
        <x:v>Target company shares/voting rights</x:v>
      </x:c>
      <x:c r="H80" s="305" t="str">
        <x:v>Acquisition/disposal crosses prescribed threshold</x:v>
      </x:c>
      <x:c r="I80" s="305" t="str">
        <x:v>Apply aggregation, instrument and timing rules.</x:v>
      </x:c>
      <x:c r="J80" s="305" t="str">
        <x:v>Event-based</x:v>
      </x:c>
      <x:c r="K80" s="305" t="str">
        <x:v>Takeover disclosure</x:v>
      </x:c>
      <x:c r="L80" s="305" t="str">
        <x:v>SAST transaction-event module</x:v>
      </x:c>
      <x:c r="M80" s="305" t="str">
        <x:v>Load this atomic row only when GATE|TAKEOVER is true and the documented security/capacity, trigger and threshold/exemption tests are satisfied.</x:v>
      </x:c>
      <x:c r="N80" s="305" t="str">
        <x:v>Do not load when the gate is false; do not expand the duty beyond the stated holder or into Common Corporate Core/Capital Markets role content. Preserve boundary: Not an automatic issuer duty; applies when the company/person has the regulated capacity.</x:v>
      </x:c>
      <x:c r="O80" s="305" t="str">
        <x:v>Entity/listing master; security/ISIN and capacity evidence; event record (Acquisition/disposal crosses prescribed threshold); threshold/exemption analysis (Apply aggregation, instrument and timing rules.).</x:v>
      </x:c>
      <x:c r="P80" s="305" t="str">
        <x:v>P4 VALIDATED</x:v>
      </x:c>
      <x:c r="Q80" s="305" t="str">
        <x:v>ELIGIBLE — CONTROLLED WORKING CONTENT</x:v>
      </x:c>
      <x:c r="R80" s="305" t="str">
        <x:v>HOLD — PERMANENT ID PENDING</x:v>
      </x:c>
      <x:c r="S80" s="305" t="str">
        <x:f>IF(COUNTIF('P2 Source Disposition'!$A$5:$A$81,B80)=1,"YES","NO")</x:f>
        <x:v>YES</x:v>
      </x:c>
      <x:c r="T80" s="305" t="str">
        <x:f>IF(COUNTIF('P3 Audit Procedures'!$B$5:$B$176,A80)=1,"YES","NO")</x:f>
        <x:v>YES</x:v>
      </x:c>
      <x:c r="U80" s="305" t="str">
        <x:f>IF(AND(COUNTIF('P3 Audit Procedures'!$B$5:$B$176,A80)=1,COUNTIF('P3 Evidence Requirements'!$C$5:$C$348,A80)=2,COUNTIF('P3 Observation Rules'!$C$5:$C$176,A80)=1,COUNTIF('P3 Operational Calendar'!$C$5:$C$176,A80)=1),"YES","NO")</x:f>
        <x:v>YES</x:v>
      </x:c>
      <x:c r="V80" s="305" t="str">
        <x:f>IF(COUNTIF($A$5:$A$176,A80)&gt;1,"DUPLICATE","")</x:f>
      </x:c>
      <x:c r="W80" s="305" t="str">
        <x:v>https://www.sebi.gov.in/legal/regulations/dec-2025/securities-and-exchange-board-of-india-substantial-acquisition-of-shares-and-takeovers-regulations-2011-last-amended-on-december-5-2025-_98643.html</x:v>
      </x:c>
    </x:row>
    <x:row r="81" ht="50" customHeight="1">
      <x:c r="A81" s="305" t="str">
        <x:v>CAP-LAW060|Reg. 31</x:v>
      </x:c>
      <x:c r="B81" s="305" t="str">
        <x:v>CAP-LAW060</x:v>
      </x:c>
      <x:c r="C81" s="305" t="str">
        <x:v>Reg. 31</x:v>
      </x:c>
      <x:c r="D81" s="305" t="str">
        <x:v>Disclose creation, invocation and release of encumbrances by promoters and persons acting in concert.</x:v>
      </x:c>
      <x:c r="E81" s="305" t="str">
        <x:v>Promoter / PAC / listed entity interface</x:v>
      </x:c>
      <x:c r="F81" s="305" t="str">
        <x:v>GATE|TAKEOVER</x:v>
      </x:c>
      <x:c r="G81" s="305" t="str">
        <x:v>Target company shares</x:v>
      </x:c>
      <x:c r="H81" s="305" t="str">
        <x:v>Encumbrance event occurs</x:v>
      </x:c>
      <x:c r="I81" s="305" t="str">
        <x:v>Apply current definition, format, timing and annual-declaration rules.</x:v>
      </x:c>
      <x:c r="J81" s="305" t="str">
        <x:v>Event-based / annual as prescribed</x:v>
      </x:c>
      <x:c r="K81" s="305" t="str">
        <x:v>Takeover disclosure</x:v>
      </x:c>
      <x:c r="L81" s="305" t="str">
        <x:v>SAST transaction-event module</x:v>
      </x:c>
      <x:c r="M81" s="305" t="str">
        <x:v>Load this atomic row only when GATE|TAKEOVER is true and the documented security/capacity, trigger and threshold/exemption tests are satisfied.</x:v>
      </x:c>
      <x:c r="N81" s="305" t="str">
        <x:v>Do not load when the gate is false; do not expand the duty beyond the stated holder or into Common Corporate Core/Capital Markets role content. Preserve boundary: Primary duty holder may be promoter/PAC.</x:v>
      </x:c>
      <x:c r="O81" s="305" t="str">
        <x:v>Entity/listing master; security/ISIN and capacity evidence; event record (Encumbrance event occurs); threshold/exemption analysis (Apply current definition, format, timing and annual-declaration rules.).</x:v>
      </x:c>
      <x:c r="P81" s="305" t="str">
        <x:v>P4 VALIDATED</x:v>
      </x:c>
      <x:c r="Q81" s="305" t="str">
        <x:v>ELIGIBLE — CONTROLLED WORKING CONTENT</x:v>
      </x:c>
      <x:c r="R81" s="305" t="str">
        <x:v>HOLD — PERMANENT ID PENDING</x:v>
      </x:c>
      <x:c r="S81" s="305" t="str">
        <x:f>IF(COUNTIF('P2 Source Disposition'!$A$5:$A$81,B81)=1,"YES","NO")</x:f>
        <x:v>YES</x:v>
      </x:c>
      <x:c r="T81" s="305" t="str">
        <x:f>IF(COUNTIF('P3 Audit Procedures'!$B$5:$B$176,A81)=1,"YES","NO")</x:f>
        <x:v>YES</x:v>
      </x:c>
      <x:c r="U81" s="305" t="str">
        <x:f>IF(AND(COUNTIF('P3 Audit Procedures'!$B$5:$B$176,A81)=1,COUNTIF('P3 Evidence Requirements'!$C$5:$C$348,A81)=2,COUNTIF('P3 Observation Rules'!$C$5:$C$176,A81)=1,COUNTIF('P3 Operational Calendar'!$C$5:$C$176,A81)=1),"YES","NO")</x:f>
        <x:v>YES</x:v>
      </x:c>
      <x:c r="V81" s="305" t="str">
        <x:f>IF(COUNTIF($A$5:$A$176,A81)&gt;1,"DUPLICATE","")</x:f>
      </x:c>
      <x:c r="W81" s="305" t="str">
        <x:v>https://www.sebi.gov.in/legal/regulations/dec-2025/securities-and-exchange-board-of-india-substantial-acquisition-of-shares-and-takeovers-regulations-2011-last-amended-on-december-5-2025-_98643.html</x:v>
      </x:c>
    </x:row>
    <x:row r="82" ht="50" customHeight="1">
      <x:c r="A82" s="305" t="str">
        <x:v>CAP-LAW238|Reg. 10(7) online filing</x:v>
      </x:c>
      <x:c r="B82" s="305" t="str">
        <x:v>CAP-LAW238</x:v>
      </x:c>
      <x:c r="C82" s="305" t="str">
        <x:v>Reg. 10(7) online filing</x:v>
      </x:c>
      <x:c r="D82" s="305" t="str">
        <x:v>File the exemption report under SAST Regulation 10(7) through the SEBI online system when relying on a reportable exemption.</x:v>
      </x:c>
      <x:c r="E82" s="305" t="str">
        <x:v>Acquirer</x:v>
      </x:c>
      <x:c r="F82" s="305" t="str">
        <x:v>GATE|TAKEOVER</x:v>
      </x:c>
      <x:c r="G82" s="305" t="str">
        <x:v>Target company shares</x:v>
      </x:c>
      <x:c r="H82" s="305" t="str">
        <x:v>A reportable exempt acquisition is completed</x:v>
      </x:c>
      <x:c r="I82" s="305" t="str">
        <x:v>Only exemptions covered by Reg. 10(7); apply fee and form requirements.</x:v>
      </x:c>
      <x:c r="J82" s="305" t="str">
        <x:v>Within the statutory filing period</x:v>
      </x:c>
      <x:c r="K82" s="305" t="str">
        <x:v>Takeover filing</x:v>
      </x:c>
      <x:c r="L82" s="305" t="str">
        <x:v>SAST transaction-event module</x:v>
      </x:c>
      <x:c r="M82" s="305" t="str">
        <x:v>Load this atomic row only when GATE|TAKEOVER is true and the documented security/capacity, trigger and threshold/exemption tests are satisfied.</x:v>
      </x:c>
      <x:c r="N82" s="305" t="str">
        <x:v>Do not load when the gate is false; do not expand the duty beyond the stated holder or into Common Corporate Core/Capital Markets role content. Preserve boundary: Company-only if it is the acquirer.</x:v>
      </x:c>
      <x:c r="O82" s="305" t="str">
        <x:v>Entity/listing master; security/ISIN and capacity evidence; event record (A reportable exempt acquisition is completed); threshold/exemption analysis (Only exemptions covered by Reg. 10(7); apply fee and form requirements.).</x:v>
      </x:c>
      <x:c r="P82" s="305" t="str">
        <x:v>P4 VALIDATED</x:v>
      </x:c>
      <x:c r="Q82" s="305" t="str">
        <x:v>ELIGIBLE — CONTROLLED WORKING CONTENT</x:v>
      </x:c>
      <x:c r="R82" s="305" t="str">
        <x:v>HOLD — PERMANENT ID PENDING</x:v>
      </x:c>
      <x:c r="S82" s="305" t="str">
        <x:f>IF(COUNTIF('P2 Source Disposition'!$A$5:$A$81,B82)=1,"YES","NO")</x:f>
        <x:v>YES</x:v>
      </x:c>
      <x:c r="T82" s="305" t="str">
        <x:f>IF(COUNTIF('P3 Audit Procedures'!$B$5:$B$176,A82)=1,"YES","NO")</x:f>
        <x:v>YES</x:v>
      </x:c>
      <x:c r="U82" s="305" t="str">
        <x:f>IF(AND(COUNTIF('P3 Audit Procedures'!$B$5:$B$176,A82)=1,COUNTIF('P3 Evidence Requirements'!$C$5:$C$348,A82)=2,COUNTIF('P3 Observation Rules'!$C$5:$C$176,A82)=1,COUNTIF('P3 Operational Calendar'!$C$5:$C$176,A82)=1),"YES","NO")</x:f>
        <x:v>YES</x:v>
      </x:c>
      <x:c r="V82" s="305" t="str">
        <x:f>IF(COUNTIF($A$5:$A$176,A82)&gt;1,"DUPLICATE","")</x:f>
      </x:c>
      <x:c r="W82" s="305" t="str">
        <x:v>https://www.sebi.gov.in/legal/circulars/mar-2025/online-filing-system-for-reports-filed-under-regulation-10-7-of-sebi-substantial-acquisition-of-shares-and-takeovers-regulations-2011_92791.html</x:v>
      </x:c>
    </x:row>
    <x:row r="83" ht="50" customHeight="1">
      <x:c r="A83" s="305" t="str">
        <x:v>CAP-LAW049|Ch. II / Reg. 6</x:v>
      </x:c>
      <x:c r="B83" s="305" t="str">
        <x:v>CAP-LAW049</x:v>
      </x:c>
      <x:c r="C83" s="305" t="str">
        <x:v>Ch. II / Reg. 6</x:v>
      </x:c>
      <x:c r="D83" s="305" t="str">
        <x:v>Satisfy the eligibility conditions for an initial public offer under the selected route.</x:v>
      </x:c>
      <x:c r="E83" s="305" t="str">
        <x:v>Issuer</x:v>
      </x:c>
      <x:c r="F83" s="305" t="str">
        <x:v>GATE|PROPOSED_ISSUE</x:v>
      </x:c>
      <x:c r="G83" s="305" t="str">
        <x:v>Specified securities</x:v>
      </x:c>
      <x:c r="H83" s="305" t="str">
        <x:v>IPO proposed</x:v>
      </x:c>
      <x:c r="I83" s="305" t="str">
        <x:v>Apply main-board/SME and alternative eligibility route conditions.</x:v>
      </x:c>
      <x:c r="J83" s="305" t="str">
        <x:v>Before draft offer document</x:v>
      </x:c>
      <x:c r="K83" s="305" t="str">
        <x:v>Capital raising</x:v>
      </x:c>
      <x:c r="L83" s="305" t="str">
        <x:v>Equity or route-specific issue module</x:v>
      </x:c>
      <x:c r="M83" s="305" t="str">
        <x:v>Load this atomic row only when GATE|PROPOSED_ISSUE is true and the documented security/capacity, trigger and threshold/exemption tests are satisfied.</x:v>
      </x:c>
      <x:c r="N83" s="305" t="str">
        <x:v>Do not load when the gate is false; do not expand the duty beyond the stated holder or into Common Corporate Core/Capital Markets role content. Preserve boundary: Do not reuse main-board conclusion for SME.</x:v>
      </x:c>
      <x:c r="O83" s="305" t="str">
        <x:v>Entity/listing master; security/ISIN and capacity evidence; event record (IPO proposed); threshold/exemption analysis (Apply main-board/SME and alternative eligibility route conditions.).</x:v>
      </x:c>
      <x:c r="P83" s="305" t="str">
        <x:v>P4 VALIDATED</x:v>
      </x:c>
      <x:c r="Q83" s="305" t="str">
        <x:v>ELIGIBLE — CONTROLLED WORKING CONTENT</x:v>
      </x:c>
      <x:c r="R83" s="305" t="str">
        <x:v>HOLD — PERMANENT ID PENDING</x:v>
      </x:c>
      <x:c r="S83" s="305" t="str">
        <x:f>IF(COUNTIF('P2 Source Disposition'!$A$5:$A$81,B83)=1,"YES","NO")</x:f>
        <x:v>YES</x:v>
      </x:c>
      <x:c r="T83" s="305" t="str">
        <x:f>IF(COUNTIF('P3 Audit Procedures'!$B$5:$B$176,A83)=1,"YES","NO")</x:f>
        <x:v>YES</x:v>
      </x:c>
      <x:c r="U83" s="305" t="str">
        <x:f>IF(AND(COUNTIF('P3 Audit Procedures'!$B$5:$B$176,A83)=1,COUNTIF('P3 Evidence Requirements'!$C$5:$C$348,A83)=2,COUNTIF('P3 Observation Rules'!$C$5:$C$176,A83)=1,COUNTIF('P3 Operational Calendar'!$C$5:$C$176,A83)=1),"YES","NO")</x:f>
        <x:v>YES</x:v>
      </x:c>
      <x:c r="V83" s="305" t="str">
        <x:f>IF(COUNTIF($A$5:$A$176,A83)&gt;1,"DUPLICATE","")</x:f>
      </x:c>
      <x:c r="W83" s="305" t="str">
        <x:v>https://www.sebi.gov.in/legal/regulations/mar-2026/securities-and-exchange-board-of-india-issue-of-capital-and-disclosure-requirements-regulations-2018-last-amended-on-march-21-2026-_100581.html</x:v>
      </x:c>
    </x:row>
    <x:row r="84" ht="50" customHeight="1">
      <x:c r="A84" s="305" t="str">
        <x:v>CAP-LAW049|Ch. II offer document</x:v>
      </x:c>
      <x:c r="B84" s="305" t="str">
        <x:v>CAP-LAW049</x:v>
      </x:c>
      <x:c r="C84" s="305" t="str">
        <x:v>Ch. II offer document</x:v>
      </x:c>
      <x:c r="D84" s="305" t="str">
        <x:v>Prepare and file the draft/offer documents with complete material disclosures.</x:v>
      </x:c>
      <x:c r="E84" s="305" t="str">
        <x:v>Issuer / lead managers</x:v>
      </x:c>
      <x:c r="F84" s="305" t="str">
        <x:v>GATE|PROPOSED_ISSUE</x:v>
      </x:c>
      <x:c r="G84" s="305" t="str">
        <x:v>Specified securities</x:v>
      </x:c>
      <x:c r="H84" s="305" t="str">
        <x:v>IPO proposed</x:v>
      </x:c>
      <x:c r="I84" s="305" t="str">
        <x:v>Apply current financial, risk, litigation, objects, promoter and issue disclosures.</x:v>
      </x:c>
      <x:c r="J84" s="305" t="str">
        <x:v>At each draft/final filing stage</x:v>
      </x:c>
      <x:c r="K84" s="305" t="str">
        <x:v>Capital raising</x:v>
      </x:c>
      <x:c r="L84" s="305" t="str">
        <x:v>Equity or route-specific issue module</x:v>
      </x:c>
      <x:c r="M84" s="305" t="str">
        <x:v>Load this atomic row only when GATE|PROPOSED_ISSUE is true and the documented security/capacity, trigger and threshold/exemption tests are satisfied.</x:v>
      </x:c>
      <x:c r="N84" s="305" t="str">
        <x:v>Do not load when the gate is false; do not expand the duty beyond the stated holder or into Common Corporate Core/Capital Markets role content. Preserve boundary: Merchant-banker role controls remain in Capital Markets.</x:v>
      </x:c>
      <x:c r="O84" s="305" t="str">
        <x:v>Entity/listing master; security/ISIN and capacity evidence; event record (IPO proposed); threshold/exemption analysis (Apply current financial, risk, litigation, objects, promoter and issue disclosures.).</x:v>
      </x:c>
      <x:c r="P84" s="305" t="str">
        <x:v>P4 VALIDATED</x:v>
      </x:c>
      <x:c r="Q84" s="305" t="str">
        <x:v>ELIGIBLE — CONTROLLED WORKING CONTENT</x:v>
      </x:c>
      <x:c r="R84" s="305" t="str">
        <x:v>HOLD — PERMANENT ID PENDING</x:v>
      </x:c>
      <x:c r="S84" s="305" t="str">
        <x:f>IF(COUNTIF('P2 Source Disposition'!$A$5:$A$81,B84)=1,"YES","NO")</x:f>
        <x:v>YES</x:v>
      </x:c>
      <x:c r="T84" s="305" t="str">
        <x:f>IF(COUNTIF('P3 Audit Procedures'!$B$5:$B$176,A84)=1,"YES","NO")</x:f>
        <x:v>YES</x:v>
      </x:c>
      <x:c r="U84" s="305" t="str">
        <x:f>IF(AND(COUNTIF('P3 Audit Procedures'!$B$5:$B$176,A84)=1,COUNTIF('P3 Evidence Requirements'!$C$5:$C$348,A84)=2,COUNTIF('P3 Observation Rules'!$C$5:$C$176,A84)=1,COUNTIF('P3 Operational Calendar'!$C$5:$C$176,A84)=1),"YES","NO")</x:f>
        <x:v>YES</x:v>
      </x:c>
      <x:c r="V84" s="305" t="str">
        <x:f>IF(COUNTIF($A$5:$A$176,A84)&gt;1,"DUPLICATE","")</x:f>
      </x:c>
      <x:c r="W84" s="305" t="str">
        <x:v>https://www.sebi.gov.in/legal/regulations/mar-2026/securities-and-exchange-board-of-india-issue-of-capital-and-disclosure-requirements-regulations-2018-last-amended-on-march-21-2026-_100581.html</x:v>
      </x:c>
    </x:row>
    <x:row r="85" ht="50" customHeight="1">
      <x:c r="A85" s="305" t="str">
        <x:v>CAP-LAW049|Ch. II issue process</x:v>
      </x:c>
      <x:c r="B85" s="305" t="str">
        <x:v>CAP-LAW049</x:v>
      </x:c>
      <x:c r="C85" s="305" t="str">
        <x:v>Ch. II issue process</x:v>
      </x:c>
      <x:c r="D85" s="305" t="str">
        <x:v>Complete approvals, marketing, bidding, allocation, allotment, refund and listing steps for an IPO.</x:v>
      </x:c>
      <x:c r="E85" s="305" t="str">
        <x:v>Issuer</x:v>
      </x:c>
      <x:c r="F85" s="305" t="str">
        <x:v>GATE|PROPOSED_ISSUE</x:v>
      </x:c>
      <x:c r="G85" s="305" t="str">
        <x:v>Specified securities</x:v>
      </x:c>
      <x:c r="H85" s="305" t="str">
        <x:v>IPO launched</x:v>
      </x:c>
      <x:c r="I85" s="305" t="str">
        <x:v>Apply investor category, price-band, anchor and timeline rules for the route.</x:v>
      </x:c>
      <x:c r="J85" s="305" t="str">
        <x:v>Transaction timetable</x:v>
      </x:c>
      <x:c r="K85" s="305" t="str">
        <x:v>Capital raising</x:v>
      </x:c>
      <x:c r="L85" s="305" t="str">
        <x:v>Equity or route-specific issue module</x:v>
      </x:c>
      <x:c r="M85" s="305" t="str">
        <x:v>Load this atomic row only when GATE|PROPOSED_ISSUE is true and the documented security/capacity, trigger and threshold/exemption tests are satisfied.</x:v>
      </x:c>
      <x:c r="N85" s="305" t="str">
        <x:v>Do not load when the gate is false; do not expand the duty beyond the stated holder or into Common Corporate Core/Capital Markets role content. Preserve boundary: Split into detailed procedures at P3.</x:v>
      </x:c>
      <x:c r="O85" s="305" t="str">
        <x:v>Entity/listing master; security/ISIN and capacity evidence; event record (IPO launched); threshold/exemption analysis (Apply investor category, price-band, anchor and timeline rules for the route.).</x:v>
      </x:c>
      <x:c r="P85" s="305" t="str">
        <x:v>P4 VALIDATED</x:v>
      </x:c>
      <x:c r="Q85" s="305" t="str">
        <x:v>ELIGIBLE — CONTROLLED WORKING CONTENT</x:v>
      </x:c>
      <x:c r="R85" s="305" t="str">
        <x:v>HOLD — PERMANENT ID PENDING</x:v>
      </x:c>
      <x:c r="S85" s="305" t="str">
        <x:f>IF(COUNTIF('P2 Source Disposition'!$A$5:$A$81,B85)=1,"YES","NO")</x:f>
        <x:v>YES</x:v>
      </x:c>
      <x:c r="T85" s="305" t="str">
        <x:f>IF(COUNTIF('P3 Audit Procedures'!$B$5:$B$176,A85)=1,"YES","NO")</x:f>
        <x:v>YES</x:v>
      </x:c>
      <x:c r="U85" s="305" t="str">
        <x:f>IF(AND(COUNTIF('P3 Audit Procedures'!$B$5:$B$176,A85)=1,COUNTIF('P3 Evidence Requirements'!$C$5:$C$348,A85)=2,COUNTIF('P3 Observation Rules'!$C$5:$C$176,A85)=1,COUNTIF('P3 Operational Calendar'!$C$5:$C$176,A85)=1),"YES","NO")</x:f>
        <x:v>YES</x:v>
      </x:c>
      <x:c r="V85" s="305" t="str">
        <x:f>IF(COUNTIF($A$5:$A$176,A85)&gt;1,"DUPLICATE","")</x:f>
      </x:c>
      <x:c r="W85" s="305" t="str">
        <x:v>https://www.sebi.gov.in/legal/regulations/mar-2026/securities-and-exchange-board-of-india-issue-of-capital-and-disclosure-requirements-regulations-2018-last-amended-on-march-21-2026-_100581.html</x:v>
      </x:c>
    </x:row>
    <x:row r="86" ht="50" customHeight="1">
      <x:c r="A86" s="305" t="str">
        <x:v>CAP-LAW049|Ch. III</x:v>
      </x:c>
      <x:c r="B86" s="305" t="str">
        <x:v>CAP-LAW049</x:v>
      </x:c>
      <x:c r="C86" s="305" t="str">
        <x:v>Ch. III</x:v>
      </x:c>
      <x:c r="D86" s="305" t="str">
        <x:v>Comply with rights-issue eligibility, record-date, offer-document, pricing, renunciation, allotment and listing requirements.</x:v>
      </x:c>
      <x:c r="E86" s="305" t="str">
        <x:v>Listed issuer</x:v>
      </x:c>
      <x:c r="F86" s="305" t="str">
        <x:v>GATE|PROPOSED_ISSUE</x:v>
      </x:c>
      <x:c r="G86" s="305" t="str">
        <x:v>Specified securities</x:v>
      </x:c>
      <x:c r="H86" s="305" t="str">
        <x:v>Rights issue proposed</x:v>
      </x:c>
      <x:c r="I86" s="305" t="str">
        <x:v>Apply fast-track/normal route and issue-size conditions.</x:v>
      </x:c>
      <x:c r="J86" s="305" t="str">
        <x:v>Transaction timetable</x:v>
      </x:c>
      <x:c r="K86" s="305" t="str">
        <x:v>Capital raising</x:v>
      </x:c>
      <x:c r="L86" s="305" t="str">
        <x:v>Equity or route-specific issue module</x:v>
      </x:c>
      <x:c r="M86" s="305" t="str">
        <x:v>Load this atomic row only when GATE|PROPOSED_ISSUE is true and the documented security/capacity, trigger and threshold/exemption tests are satisfied.</x:v>
      </x:c>
      <x:c r="N86" s="305" t="str">
        <x:v>Do not load when the gate is false; do not expand the duty beyond the stated holder or into Common Corporate Core/Capital Markets role content. Preserve boundary: Only activated for a rights issue.</x:v>
      </x:c>
      <x:c r="O86" s="305" t="str">
        <x:v>Entity/listing master; security/ISIN and capacity evidence; event record (Rights issue proposed); threshold/exemption analysis (Apply fast-track/normal route and issue-size conditions.).</x:v>
      </x:c>
      <x:c r="P86" s="305" t="str">
        <x:v>P4 VALIDATED</x:v>
      </x:c>
      <x:c r="Q86" s="305" t="str">
        <x:v>ELIGIBLE — CONTROLLED WORKING CONTENT</x:v>
      </x:c>
      <x:c r="R86" s="305" t="str">
        <x:v>HOLD — PERMANENT ID PENDING</x:v>
      </x:c>
      <x:c r="S86" s="305" t="str">
        <x:f>IF(COUNTIF('P2 Source Disposition'!$A$5:$A$81,B86)=1,"YES","NO")</x:f>
        <x:v>YES</x:v>
      </x:c>
      <x:c r="T86" s="305" t="str">
        <x:f>IF(COUNTIF('P3 Audit Procedures'!$B$5:$B$176,A86)=1,"YES","NO")</x:f>
        <x:v>YES</x:v>
      </x:c>
      <x:c r="U86" s="305" t="str">
        <x:f>IF(AND(COUNTIF('P3 Audit Procedures'!$B$5:$B$176,A86)=1,COUNTIF('P3 Evidence Requirements'!$C$5:$C$348,A86)=2,COUNTIF('P3 Observation Rules'!$C$5:$C$176,A86)=1,COUNTIF('P3 Operational Calendar'!$C$5:$C$176,A86)=1),"YES","NO")</x:f>
        <x:v>YES</x:v>
      </x:c>
      <x:c r="V86" s="305" t="str">
        <x:f>IF(COUNTIF($A$5:$A$176,A86)&gt;1,"DUPLICATE","")</x:f>
      </x:c>
      <x:c r="W86" s="305" t="str">
        <x:v>https://www.sebi.gov.in/legal/regulations/mar-2026/securities-and-exchange-board-of-india-issue-of-capital-and-disclosure-requirements-regulations-2018-last-amended-on-march-21-2026-_100581.html</x:v>
      </x:c>
    </x:row>
    <x:row r="87" ht="50" customHeight="1">
      <x:c r="A87" s="305" t="str">
        <x:v>CAP-LAW049|Ch. IV</x:v>
      </x:c>
      <x:c r="B87" s="305" t="str">
        <x:v>CAP-LAW049</x:v>
      </x:c>
      <x:c r="C87" s="305" t="str">
        <x:v>Ch. IV</x:v>
      </x:c>
      <x:c r="D87" s="305" t="str">
        <x:v>Comply with further-public-offer eligibility, offer-document and issue-process requirements.</x:v>
      </x:c>
      <x:c r="E87" s="305" t="str">
        <x:v>Listed issuer</x:v>
      </x:c>
      <x:c r="F87" s="305" t="str">
        <x:v>GATE|PROPOSED_ISSUE</x:v>
      </x:c>
      <x:c r="G87" s="305" t="str">
        <x:v>Specified securities</x:v>
      </x:c>
      <x:c r="H87" s="305" t="str">
        <x:v>FPO proposed</x:v>
      </x:c>
      <x:c r="I87" s="305" t="str">
        <x:v>Apply fast-track/normal route conditions.</x:v>
      </x:c>
      <x:c r="J87" s="305" t="str">
        <x:v>Transaction timetable</x:v>
      </x:c>
      <x:c r="K87" s="305" t="str">
        <x:v>Capital raising</x:v>
      </x:c>
      <x:c r="L87" s="305" t="str">
        <x:v>Equity or route-specific issue module</x:v>
      </x:c>
      <x:c r="M87" s="305" t="str">
        <x:v>Load this atomic row only when GATE|PROPOSED_ISSUE is true and the documented security/capacity, trigger and threshold/exemption tests are satisfied.</x:v>
      </x:c>
      <x:c r="N87" s="305" t="str">
        <x:v>Do not load when the gate is false; do not expand the duty beyond the stated holder or into Common Corporate Core/Capital Markets role content. Preserve boundary: Only activated for an FPO.</x:v>
      </x:c>
      <x:c r="O87" s="305" t="str">
        <x:v>Entity/listing master; security/ISIN and capacity evidence; event record (FPO proposed); threshold/exemption analysis (Apply fast-track/normal route conditions.).</x:v>
      </x:c>
      <x:c r="P87" s="305" t="str">
        <x:v>P4 VALIDATED</x:v>
      </x:c>
      <x:c r="Q87" s="305" t="str">
        <x:v>ELIGIBLE — CONTROLLED WORKING CONTENT</x:v>
      </x:c>
      <x:c r="R87" s="305" t="str">
        <x:v>HOLD — PERMANENT ID PENDING</x:v>
      </x:c>
      <x:c r="S87" s="305" t="str">
        <x:f>IF(COUNTIF('P2 Source Disposition'!$A$5:$A$81,B87)=1,"YES","NO")</x:f>
        <x:v>YES</x:v>
      </x:c>
      <x:c r="T87" s="305" t="str">
        <x:f>IF(COUNTIF('P3 Audit Procedures'!$B$5:$B$176,A87)=1,"YES","NO")</x:f>
        <x:v>YES</x:v>
      </x:c>
      <x:c r="U87" s="305" t="str">
        <x:f>IF(AND(COUNTIF('P3 Audit Procedures'!$B$5:$B$176,A87)=1,COUNTIF('P3 Evidence Requirements'!$C$5:$C$348,A87)=2,COUNTIF('P3 Observation Rules'!$C$5:$C$176,A87)=1,COUNTIF('P3 Operational Calendar'!$C$5:$C$176,A87)=1),"YES","NO")</x:f>
        <x:v>YES</x:v>
      </x:c>
      <x:c r="V87" s="305" t="str">
        <x:f>IF(COUNTIF($A$5:$A$176,A87)&gt;1,"DUPLICATE","")</x:f>
      </x:c>
      <x:c r="W87" s="305" t="str">
        <x:v>https://www.sebi.gov.in/legal/regulations/mar-2026/securities-and-exchange-board-of-india-issue-of-capital-and-disclosure-requirements-regulations-2018-last-amended-on-march-21-2026-_100581.html</x:v>
      </x:c>
    </x:row>
    <x:row r="88" ht="50" customHeight="1">
      <x:c r="A88" s="305" t="str">
        <x:v>CAP-LAW049|Ch. V</x:v>
      </x:c>
      <x:c r="B88" s="305" t="str">
        <x:v>CAP-LAW049</x:v>
      </x:c>
      <x:c r="C88" s="305" t="str">
        <x:v>Ch. V</x:v>
      </x:c>
      <x:c r="D88" s="305" t="str">
        <x:v>Obtain approvals and comply with pricing, valuation, disclosure, allotment and lock-in requirements for a preferential issue.</x:v>
      </x:c>
      <x:c r="E88" s="305" t="str">
        <x:v>Listed issuer</x:v>
      </x:c>
      <x:c r="F88" s="305" t="str">
        <x:v>GATE|PROPOSED_ISSUE</x:v>
      </x:c>
      <x:c r="G88" s="305" t="str">
        <x:v>Specified securities / convertible instruments</x:v>
      </x:c>
      <x:c r="H88" s="305" t="str">
        <x:v>Preferential issue proposed</x:v>
      </x:c>
      <x:c r="I88" s="305" t="str">
        <x:v>Apply allottee status, pricing date, change-of-control and exemption provisions.</x:v>
      </x:c>
      <x:c r="J88" s="305" t="str">
        <x:v>Before approval through allotment/listing</x:v>
      </x:c>
      <x:c r="K88" s="305" t="str">
        <x:v>Capital raising</x:v>
      </x:c>
      <x:c r="L88" s="305" t="str">
        <x:v>Equity or route-specific issue module</x:v>
      </x:c>
      <x:c r="M88" s="305" t="str">
        <x:v>Load this atomic row only when GATE|PROPOSED_ISSUE is true and the documented security/capacity, trigger and threshold/exemption tests are satisfied.</x:v>
      </x:c>
      <x:c r="N88" s="305" t="str">
        <x:v>Do not load when the gate is false; do not expand the duty beyond the stated holder or into Common Corporate Core/Capital Markets role content. Preserve boundary: Companies Act preferential-allotment process remains in Common Corporate Core.</x:v>
      </x:c>
      <x:c r="O88" s="305" t="str">
        <x:v>Entity/listing master; security/ISIN and capacity evidence; event record (Preferential issue proposed); threshold/exemption analysis (Apply allottee status, pricing date, change-of-control and exemption provisions.).</x:v>
      </x:c>
      <x:c r="P88" s="305" t="str">
        <x:v>P4 VALIDATED</x:v>
      </x:c>
      <x:c r="Q88" s="305" t="str">
        <x:v>ELIGIBLE — CONTROLLED WORKING CONTENT</x:v>
      </x:c>
      <x:c r="R88" s="305" t="str">
        <x:v>HOLD — PERMANENT ID PENDING</x:v>
      </x:c>
      <x:c r="S88" s="305" t="str">
        <x:f>IF(COUNTIF('P2 Source Disposition'!$A$5:$A$81,B88)=1,"YES","NO")</x:f>
        <x:v>YES</x:v>
      </x:c>
      <x:c r="T88" s="305" t="str">
        <x:f>IF(COUNTIF('P3 Audit Procedures'!$B$5:$B$176,A88)=1,"YES","NO")</x:f>
        <x:v>YES</x:v>
      </x:c>
      <x:c r="U88" s="305" t="str">
        <x:f>IF(AND(COUNTIF('P3 Audit Procedures'!$B$5:$B$176,A88)=1,COUNTIF('P3 Evidence Requirements'!$C$5:$C$348,A88)=2,COUNTIF('P3 Observation Rules'!$C$5:$C$176,A88)=1,COUNTIF('P3 Operational Calendar'!$C$5:$C$176,A88)=1),"YES","NO")</x:f>
        <x:v>YES</x:v>
      </x:c>
      <x:c r="V88" s="305" t="str">
        <x:f>IF(COUNTIF($A$5:$A$176,A88)&gt;1,"DUPLICATE","")</x:f>
      </x:c>
      <x:c r="W88" s="305" t="str">
        <x:v>https://www.sebi.gov.in/legal/regulations/mar-2026/securities-and-exchange-board-of-india-issue-of-capital-and-disclosure-requirements-regulations-2018-last-amended-on-march-21-2026-_100581.html</x:v>
      </x:c>
    </x:row>
    <x:row r="89" ht="50" customHeight="1">
      <x:c r="A89" s="305" t="str">
        <x:v>CAP-LAW049|Ch. VI</x:v>
      </x:c>
      <x:c r="B89" s="305" t="str">
        <x:v>CAP-LAW049</x:v>
      </x:c>
      <x:c r="C89" s="305" t="str">
        <x:v>Ch. VI</x:v>
      </x:c>
      <x:c r="D89" s="305" t="str">
        <x:v>Comply with qualified-institutions-placement approvals, eligible-investor, pricing, allocation and disclosure conditions.</x:v>
      </x:c>
      <x:c r="E89" s="305" t="str">
        <x:v>Listed issuer</x:v>
      </x:c>
      <x:c r="F89" s="305" t="str">
        <x:v>GATE|PROPOSED_ISSUE</x:v>
      </x:c>
      <x:c r="G89" s="305" t="str">
        <x:v>Specified securities / eligible instruments</x:v>
      </x:c>
      <x:c r="H89" s="305" t="str">
        <x:v>QIP proposed</x:v>
      </x:c>
      <x:c r="I89" s="305" t="str">
        <x:v>Apply current eligibility and minimum pricing/allotment rules.</x:v>
      </x:c>
      <x:c r="J89" s="305" t="str">
        <x:v>Transaction timetable</x:v>
      </x:c>
      <x:c r="K89" s="305" t="str">
        <x:v>Capital raising</x:v>
      </x:c>
      <x:c r="L89" s="305" t="str">
        <x:v>Equity or route-specific issue module</x:v>
      </x:c>
      <x:c r="M89" s="305" t="str">
        <x:v>Load this atomic row only when GATE|PROPOSED_ISSUE is true and the documented security/capacity, trigger and threshold/exemption tests are satisfied.</x:v>
      </x:c>
      <x:c r="N89" s="305" t="str">
        <x:v>Do not load when the gate is false; do not expand the duty beyond the stated holder or into Common Corporate Core/Capital Markets role content. Preserve boundary: Only activated for a QIP.</x:v>
      </x:c>
      <x:c r="O89" s="305" t="str">
        <x:v>Entity/listing master; security/ISIN and capacity evidence; event record (QIP proposed); threshold/exemption analysis (Apply current eligibility and minimum pricing/allotment rules.).</x:v>
      </x:c>
      <x:c r="P89" s="305" t="str">
        <x:v>P4 VALIDATED</x:v>
      </x:c>
      <x:c r="Q89" s="305" t="str">
        <x:v>ELIGIBLE — CONTROLLED WORKING CONTENT</x:v>
      </x:c>
      <x:c r="R89" s="305" t="str">
        <x:v>HOLD — PERMANENT ID PENDING</x:v>
      </x:c>
      <x:c r="S89" s="305" t="str">
        <x:f>IF(COUNTIF('P2 Source Disposition'!$A$5:$A$81,B89)=1,"YES","NO")</x:f>
        <x:v>YES</x:v>
      </x:c>
      <x:c r="T89" s="305" t="str">
        <x:f>IF(COUNTIF('P3 Audit Procedures'!$B$5:$B$176,A89)=1,"YES","NO")</x:f>
        <x:v>YES</x:v>
      </x:c>
      <x:c r="U89" s="305" t="str">
        <x:f>IF(AND(COUNTIF('P3 Audit Procedures'!$B$5:$B$176,A89)=1,COUNTIF('P3 Evidence Requirements'!$C$5:$C$348,A89)=2,COUNTIF('P3 Observation Rules'!$C$5:$C$176,A89)=1,COUNTIF('P3 Operational Calendar'!$C$5:$C$176,A89)=1),"YES","NO")</x:f>
        <x:v>YES</x:v>
      </x:c>
      <x:c r="V89" s="305" t="str">
        <x:f>IF(COUNTIF($A$5:$A$176,A89)&gt;1,"DUPLICATE","")</x:f>
      </x:c>
      <x:c r="W89" s="305" t="str">
        <x:v>https://www.sebi.gov.in/legal/regulations/mar-2026/securities-and-exchange-board-of-india-issue-of-capital-and-disclosure-requirements-regulations-2018-last-amended-on-march-21-2026-_100581.html</x:v>
      </x:c>
    </x:row>
    <x:row r="90" ht="50" customHeight="1">
      <x:c r="A90" s="305" t="str">
        <x:v>CAP-LAW049|Ch. IX</x:v>
      </x:c>
      <x:c r="B90" s="305" t="str">
        <x:v>CAP-LAW049</x:v>
      </x:c>
      <x:c r="C90" s="305" t="str">
        <x:v>Ch. IX</x:v>
      </x:c>
      <x:c r="D90" s="305" t="str">
        <x:v>Comply with conditions for a bonus issue, including eligibility, approvals, capitalisation and implementation.</x:v>
      </x:c>
      <x:c r="E90" s="305" t="str">
        <x:v>Listed issuer</x:v>
      </x:c>
      <x:c r="F90" s="305" t="str">
        <x:v>GATE|PROPOSED_ISSUE</x:v>
      </x:c>
      <x:c r="G90" s="305" t="str">
        <x:v>Specified securities</x:v>
      </x:c>
      <x:c r="H90" s="305" t="str">
        <x:v>Bonus issue proposed</x:v>
      </x:c>
      <x:c r="I90" s="305" t="str">
        <x:v>Apply default, authorisation, partly-paid and completion conditions.</x:v>
      </x:c>
      <x:c r="J90" s="305" t="str">
        <x:v>Board/record date through allotment</x:v>
      </x:c>
      <x:c r="K90" s="305" t="str">
        <x:v>Capital raising</x:v>
      </x:c>
      <x:c r="L90" s="305" t="str">
        <x:v>Equity or route-specific issue module</x:v>
      </x:c>
      <x:c r="M90" s="305" t="str">
        <x:v>Load this atomic row only when GATE|PROPOSED_ISSUE is true and the documented security/capacity, trigger and threshold/exemption tests are satisfied.</x:v>
      </x:c>
      <x:c r="N90" s="305" t="str">
        <x:v>Do not load when the gate is false; do not expand the duty beyond the stated holder or into Common Corporate Core/Capital Markets role content. Preserve boundary: Companies Act capitalisation approvals remain separate.</x:v>
      </x:c>
      <x:c r="O90" s="305" t="str">
        <x:v>Entity/listing master; security/ISIN and capacity evidence; event record (Bonus issue proposed); threshold/exemption analysis (Apply default, authorisation, partly-paid and completion conditions.).</x:v>
      </x:c>
      <x:c r="P90" s="305" t="str">
        <x:v>P4 VALIDATED</x:v>
      </x:c>
      <x:c r="Q90" s="305" t="str">
        <x:v>ELIGIBLE — CONTROLLED WORKING CONTENT</x:v>
      </x:c>
      <x:c r="R90" s="305" t="str">
        <x:v>HOLD — PERMANENT ID PENDING</x:v>
      </x:c>
      <x:c r="S90" s="305" t="str">
        <x:f>IF(COUNTIF('P2 Source Disposition'!$A$5:$A$81,B90)=1,"YES","NO")</x:f>
        <x:v>YES</x:v>
      </x:c>
      <x:c r="T90" s="305" t="str">
        <x:f>IF(COUNTIF('P3 Audit Procedures'!$B$5:$B$176,A90)=1,"YES","NO")</x:f>
        <x:v>YES</x:v>
      </x:c>
      <x:c r="U90" s="305" t="str">
        <x:f>IF(AND(COUNTIF('P3 Audit Procedures'!$B$5:$B$176,A90)=1,COUNTIF('P3 Evidence Requirements'!$C$5:$C$348,A90)=2,COUNTIF('P3 Observation Rules'!$C$5:$C$176,A90)=1,COUNTIF('P3 Operational Calendar'!$C$5:$C$176,A90)=1),"YES","NO")</x:f>
        <x:v>YES</x:v>
      </x:c>
      <x:c r="V90" s="305" t="str">
        <x:f>IF(COUNTIF($A$5:$A$176,A90)&gt;1,"DUPLICATE","")</x:f>
      </x:c>
      <x:c r="W90" s="305" t="str">
        <x:v>https://www.sebi.gov.in/legal/regulations/mar-2026/securities-and-exchange-board-of-india-issue-of-capital-and-disclosure-requirements-regulations-2018-last-amended-on-march-21-2026-_100581.html</x:v>
      </x:c>
    </x:row>
    <x:row r="91" ht="50" customHeight="1">
      <x:c r="A91" s="305" t="str">
        <x:v>CAP-LAW079|Operational chapters</x:v>
      </x:c>
      <x:c r="B91" s="305" t="str">
        <x:v>CAP-LAW079</x:v>
      </x:c>
      <x:c r="C91" s="305" t="str">
        <x:v>Operational chapters</x:v>
      </x:c>
      <x:c r="D91" s="305" t="str">
        <x:v>Use the current ICDR master-circular forms, system steps and due-diligence instructions for the selected issue route.</x:v>
      </x:c>
      <x:c r="E91" s="305" t="str">
        <x:v>Issuer</x:v>
      </x:c>
      <x:c r="F91" s="305" t="str">
        <x:v>GATE|PROPOSED_ISSUE</x:v>
      </x:c>
      <x:c r="G91" s="305" t="str">
        <x:v>Specified securities</x:v>
      </x:c>
      <x:c r="H91" s="305" t="str">
        <x:v>ICDR transaction active</x:v>
      </x:c>
      <x:c r="I91" s="305" t="str">
        <x:v>Only the route-specific chapter applies.</x:v>
      </x:c>
      <x:c r="J91" s="305" t="str">
        <x:v>Transaction timetable</x:v>
      </x:c>
      <x:c r="K91" s="305" t="str">
        <x:v>Capital raising</x:v>
      </x:c>
      <x:c r="L91" s="305" t="str">
        <x:v>Equity or route-specific issue module</x:v>
      </x:c>
      <x:c r="M91" s="305" t="str">
        <x:v>Load this atomic row only when GATE|PROPOSED_ISSUE is true and the documented security/capacity, trigger and threshold/exemption tests are satisfied.</x:v>
      </x:c>
      <x:c r="N91" s="305" t="str">
        <x:v>Do not load when the gate is false; do not expand the duty beyond the stated holder or into Common Corporate Core/Capital Markets role content. Preserve boundary: Underlying substantive duty remains CAP-LAW049.</x:v>
      </x:c>
      <x:c r="O91" s="305" t="str">
        <x:v>Entity/listing master; security/ISIN and capacity evidence; event record (ICDR transaction active); threshold/exemption analysis (Only the route-specific chapter applies.).</x:v>
      </x:c>
      <x:c r="P91" s="305" t="str">
        <x:v>P4 VALIDATED</x:v>
      </x:c>
      <x:c r="Q91" s="305" t="str">
        <x:v>ELIGIBLE — CONTROLLED WORKING CONTENT</x:v>
      </x:c>
      <x:c r="R91" s="305" t="str">
        <x:v>HOLD — PERMANENT ID PENDING</x:v>
      </x:c>
      <x:c r="S91" s="305" t="str">
        <x:f>IF(COUNTIF('P2 Source Disposition'!$A$5:$A$81,B91)=1,"YES","NO")</x:f>
        <x:v>YES</x:v>
      </x:c>
      <x:c r="T91" s="305" t="str">
        <x:f>IF(COUNTIF('P3 Audit Procedures'!$B$5:$B$176,A91)=1,"YES","NO")</x:f>
        <x:v>YES</x:v>
      </x:c>
      <x:c r="U91" s="305" t="str">
        <x:f>IF(AND(COUNTIF('P3 Audit Procedures'!$B$5:$B$176,A91)=1,COUNTIF('P3 Evidence Requirements'!$C$5:$C$348,A91)=2,COUNTIF('P3 Observation Rules'!$C$5:$C$176,A91)=1,COUNTIF('P3 Operational Calendar'!$C$5:$C$176,A91)=1),"YES","NO")</x:f>
        <x:v>YES</x:v>
      </x:c>
      <x:c r="V91" s="305" t="str">
        <x:f>IF(COUNTIF($A$5:$A$176,A91)&gt;1,"DUPLICATE","")</x:f>
      </x:c>
      <x:c r="W91" s="305" t="str">
        <x:v>https://www.sebi.gov.in/legal/master-circulars/feb-2026/master-circular-for-issue-of-capital-and-disclosure-requirements_99611.html</x:v>
      </x:c>
    </x:row>
    <x:row r="92" ht="50" customHeight="1">
      <x:c r="A92" s="305" t="str">
        <x:v>CAP-LAW218|Pledged-share lock-in mechanism</x:v>
      </x:c>
      <x:c r="B92" s="305" t="str">
        <x:v>CAP-LAW218</x:v>
      </x:c>
      <x:c r="C92" s="305" t="str">
        <x:v>Pledged-share lock-in mechanism</x:v>
      </x:c>
      <x:c r="D92" s="305" t="str">
        <x:v>Implement the prescribed depository mechanism where shares subject to ICDR lock-in are pledged.</x:v>
      </x:c>
      <x:c r="E92" s="305" t="str">
        <x:v>Issuer / promoter or allottee interface</x:v>
      </x:c>
      <x:c r="F92" s="305" t="str">
        <x:v>GATE|PROPOSED_ISSUE</x:v>
      </x:c>
      <x:c r="G92" s="305" t="str">
        <x:v>ICDR-locked specified securities</x:v>
      </x:c>
      <x:c r="H92" s="305" t="str">
        <x:v>Locked-in shares are pledged</x:v>
      </x:c>
      <x:c r="I92" s="305" t="str">
        <x:v>Apply eligibility, pledge, invocation and depository instructions.</x:v>
      </x:c>
      <x:c r="J92" s="305" t="str">
        <x:v>At pledge/invocation event</x:v>
      </x:c>
      <x:c r="K92" s="305" t="str">
        <x:v>Capital raising</x:v>
      </x:c>
      <x:c r="L92" s="305" t="str">
        <x:v>Equity or route-specific issue module</x:v>
      </x:c>
      <x:c r="M92" s="305" t="str">
        <x:v>Load this atomic row only when GATE|PROPOSED_ISSUE is true and the documented security/capacity, trigger and threshold/exemption tests are satisfied.</x:v>
      </x:c>
      <x:c r="N92" s="305" t="str">
        <x:v>Do not load when the gate is false; do not expand the duty beyond the stated holder or into Common Corporate Core/Capital Markets role content. Preserve boundary: Company duty limited to its issuer/interface steps.</x:v>
      </x:c>
      <x:c r="O92" s="305" t="str">
        <x:v>Entity/listing master; security/ISIN and capacity evidence; event record (Locked-in shares are pledged); threshold/exemption analysis (Apply eligibility, pledge, invocation and depository instructions.).</x:v>
      </x:c>
      <x:c r="P92" s="305" t="str">
        <x:v>P4 VALIDATED</x:v>
      </x:c>
      <x:c r="Q92" s="305" t="str">
        <x:v>ELIGIBLE — CONTROLLED WORKING CONTENT</x:v>
      </x:c>
      <x:c r="R92" s="305" t="str">
        <x:v>HOLD — PERMANENT ID PENDING</x:v>
      </x:c>
      <x:c r="S92" s="305" t="str">
        <x:f>IF(COUNTIF('P2 Source Disposition'!$A$5:$A$81,B92)=1,"YES","NO")</x:f>
        <x:v>YES</x:v>
      </x:c>
      <x:c r="T92" s="305" t="str">
        <x:f>IF(COUNTIF('P3 Audit Procedures'!$B$5:$B$176,A92)=1,"YES","NO")</x:f>
        <x:v>YES</x:v>
      </x:c>
      <x:c r="U92" s="305" t="str">
        <x:f>IF(AND(COUNTIF('P3 Audit Procedures'!$B$5:$B$176,A92)=1,COUNTIF('P3 Evidence Requirements'!$C$5:$C$348,A92)=2,COUNTIF('P3 Observation Rules'!$C$5:$C$176,A92)=1,COUNTIF('P3 Operational Calendar'!$C$5:$C$176,A92)=1),"YES","NO")</x:f>
        <x:v>YES</x:v>
      </x:c>
      <x:c r="V92" s="305" t="str">
        <x:f>IF(COUNTIF($A$5:$A$176,A92)&gt;1,"DUPLICATE","")</x:f>
      </x:c>
      <x:c r="W92" s="305" t="str">
        <x:v>https://www.sebi.gov.in/legal/circulars/apr-2026/ease-of-doing-business-mechanism-for-lock-in-of-pledged-shares-under-sebi-issue-of-capital-and-disclosure-requirements-regulations-2018_100826.html</x:v>
      </x:c>
    </x:row>
    <x:row r="93" ht="50" customHeight="1">
      <x:c r="A93" s="305" t="str">
        <x:v>CAP-LAW047|Reg. 4</x:v>
      </x:c>
      <x:c r="B93" s="305" t="str">
        <x:v>CAP-LAW047</x:v>
      </x:c>
      <x:c r="C93" s="305" t="str">
        <x:v>Reg. 4</x:v>
      </x:c>
      <x:c r="D93" s="305" t="str">
        <x:v>Satisfy the conditions and limits for undertaking a buy-back.</x:v>
      </x:c>
      <x:c r="E93" s="305" t="str">
        <x:v>Listed company</x:v>
      </x:c>
      <x:c r="F93" s="305" t="str">
        <x:v>GATE|CORP_ACTION</x:v>
      </x:c>
      <x:c r="G93" s="305" t="str">
        <x:v>Shares or other specified securities</x:v>
      </x:c>
      <x:c r="H93" s="305" t="str">
        <x:v>Buy-back proposed</x:v>
      </x:c>
      <x:c r="I93" s="305" t="str">
        <x:v>Apply capital/free-reserve, size, debt-equity, fully-paid and cooling-period conditions.</x:v>
      </x:c>
      <x:c r="J93" s="305" t="str">
        <x:v>Before approval and throughout offer</x:v>
      </x:c>
      <x:c r="K93" s="305" t="str">
        <x:v>Buy-back</x:v>
      </x:c>
      <x:c r="L93" s="305" t="str">
        <x:v>Buy-back event module</x:v>
      </x:c>
      <x:c r="M93" s="305" t="str">
        <x:v>Load this atomic row only when GATE|CORP_ACTION is true and the documented security/capacity, trigger and threshold/exemption tests are satisfied.</x:v>
      </x:c>
      <x:c r="N93" s="305" t="str">
        <x:v>Do not load when the gate is false; do not expand the duty beyond the stated holder or into Common Corporate Core/Capital Markets role content. Preserve boundary: Companies Act buy-back conditions also apply through Common Corporate Core.</x:v>
      </x:c>
      <x:c r="O93" s="305" t="str">
        <x:v>Entity/listing master; security/ISIN and capacity evidence; event record (Buy-back proposed); threshold/exemption analysis (Apply capital/free-reserve, size, debt-equity, fully-paid and cooling-period conditions.).</x:v>
      </x:c>
      <x:c r="P93" s="305" t="str">
        <x:v>P4 VALIDATED</x:v>
      </x:c>
      <x:c r="Q93" s="305" t="str">
        <x:v>ELIGIBLE — CONTROLLED WORKING CONTENT</x:v>
      </x:c>
      <x:c r="R93" s="305" t="str">
        <x:v>HOLD — PERMANENT ID PENDING</x:v>
      </x:c>
      <x:c r="S93" s="305" t="str">
        <x:f>IF(COUNTIF('P2 Source Disposition'!$A$5:$A$81,B93)=1,"YES","NO")</x:f>
        <x:v>YES</x:v>
      </x:c>
      <x:c r="T93" s="305" t="str">
        <x:f>IF(COUNTIF('P3 Audit Procedures'!$B$5:$B$176,A93)=1,"YES","NO")</x:f>
        <x:v>YES</x:v>
      </x:c>
      <x:c r="U93" s="305" t="str">
        <x:f>IF(AND(COUNTIF('P3 Audit Procedures'!$B$5:$B$176,A93)=1,COUNTIF('P3 Evidence Requirements'!$C$5:$C$348,A93)=2,COUNTIF('P3 Observation Rules'!$C$5:$C$176,A93)=1,COUNTIF('P3 Operational Calendar'!$C$5:$C$176,A93)=1),"YES","NO")</x:f>
        <x:v>YES</x:v>
      </x:c>
      <x:c r="V93" s="305" t="str">
        <x:f>IF(COUNTIF($A$5:$A$176,A93)&gt;1,"DUPLICATE","")</x:f>
      </x:c>
      <x:c r="W93" s="305" t="str">
        <x:v>https://www.sebi.gov.in/legal/regulations/jul-2026/securities-and-exchange-board-of-india-buy-back-of-securities-regulations-2018-last-amended-on-july-6-2026-_103042.html</x:v>
      </x:c>
    </x:row>
    <x:row r="94" ht="50" customHeight="1">
      <x:c r="A94" s="305" t="str">
        <x:v>CAP-LAW047|Reg. 6</x:v>
      </x:c>
      <x:c r="B94" s="305" t="str">
        <x:v>CAP-LAW047</x:v>
      </x:c>
      <x:c r="C94" s="305" t="str">
        <x:v>Reg. 6</x:v>
      </x:c>
      <x:c r="D94" s="305" t="str">
        <x:v>Undertake a tender-offer buy-back in accordance with the route conditions, including the required small-shareholder reservation.</x:v>
      </x:c>
      <x:c r="E94" s="305" t="str">
        <x:v>Listed company</x:v>
      </x:c>
      <x:c r="F94" s="305" t="str">
        <x:v>GATE|CORP_ACTION</x:v>
      </x:c>
      <x:c r="G94" s="305" t="str">
        <x:v>Shares or other specified securities</x:v>
      </x:c>
      <x:c r="H94" s="305" t="str">
        <x:v>Tender-offer buy-back proposed</x:v>
      </x:c>
      <x:c r="I94" s="305" t="str">
        <x:v>Apply entitlement, reservation and current route conditions.</x:v>
      </x:c>
      <x:c r="J94" s="305" t="str">
        <x:v>Before launch and during offer</x:v>
      </x:c>
      <x:c r="K94" s="305" t="str">
        <x:v>Buy-back</x:v>
      </x:c>
      <x:c r="L94" s="305" t="str">
        <x:v>Buy-back event module</x:v>
      </x:c>
      <x:c r="M94" s="305" t="str">
        <x:v>Load this atomic row only when GATE|CORP_ACTION is true and the documented security/capacity, trigger and threshold/exemption tests are satisfied.</x:v>
      </x:c>
      <x:c r="N94" s="305" t="str">
        <x:v>Do not load when the gate is false; do not expand the duty beyond the stated holder or into Common Corporate Core/Capital Markets role content. Preserve boundary: Revalidate any other currently permitted method before use.</x:v>
      </x:c>
      <x:c r="O94" s="305" t="str">
        <x:v>Entity/listing master; security/ISIN and capacity evidence; event record (Tender-offer buy-back proposed); threshold/exemption analysis (Apply entitlement, reservation and current route conditions.).</x:v>
      </x:c>
      <x:c r="P94" s="305" t="str">
        <x:v>P4 VALIDATED</x:v>
      </x:c>
      <x:c r="Q94" s="305" t="str">
        <x:v>ELIGIBLE — CONTROLLED WORKING CONTENT</x:v>
      </x:c>
      <x:c r="R94" s="305" t="str">
        <x:v>HOLD — PERMANENT ID PENDING</x:v>
      </x:c>
      <x:c r="S94" s="305" t="str">
        <x:f>IF(COUNTIF('P2 Source Disposition'!$A$5:$A$81,B94)=1,"YES","NO")</x:f>
        <x:v>YES</x:v>
      </x:c>
      <x:c r="T94" s="305" t="str">
        <x:f>IF(COUNTIF('P3 Audit Procedures'!$B$5:$B$176,A94)=1,"YES","NO")</x:f>
        <x:v>YES</x:v>
      </x:c>
      <x:c r="U94" s="305" t="str">
        <x:f>IF(AND(COUNTIF('P3 Audit Procedures'!$B$5:$B$176,A94)=1,COUNTIF('P3 Evidence Requirements'!$C$5:$C$348,A94)=2,COUNTIF('P3 Observation Rules'!$C$5:$C$176,A94)=1,COUNTIF('P3 Operational Calendar'!$C$5:$C$176,A94)=1),"YES","NO")</x:f>
        <x:v>YES</x:v>
      </x:c>
      <x:c r="V94" s="305" t="str">
        <x:f>IF(COUNTIF($A$5:$A$176,A94)&gt;1,"DUPLICATE","")</x:f>
      </x:c>
      <x:c r="W94" s="305" t="str">
        <x:v>https://www.sebi.gov.in/legal/regulations/jul-2026/securities-and-exchange-board-of-india-buy-back-of-securities-regulations-2018-last-amended-on-july-6-2026-_103042.html</x:v>
      </x:c>
    </x:row>
    <x:row r="95" ht="50" customHeight="1">
      <x:c r="A95" s="305" t="str">
        <x:v>CAP-LAW047|Reg. 5</x:v>
      </x:c>
      <x:c r="B95" s="305" t="str">
        <x:v>CAP-LAW047</x:v>
      </x:c>
      <x:c r="C95" s="305" t="str">
        <x:v>Reg. 5</x:v>
      </x:c>
      <x:c r="D95" s="305" t="str">
        <x:v>Obtain the board or special-resolution authorisation required for the proposed buy-back.</x:v>
      </x:c>
      <x:c r="E95" s="305" t="str">
        <x:v>Listed company / board / shareholders</x:v>
      </x:c>
      <x:c r="F95" s="305" t="str">
        <x:v>GATE|CORP_ACTION</x:v>
      </x:c>
      <x:c r="G95" s="305" t="str">
        <x:v>Shares or other specified securities</x:v>
      </x:c>
      <x:c r="H95" s="305" t="str">
        <x:v>Buy-back proposed</x:v>
      </x:c>
      <x:c r="I95" s="305" t="str">
        <x:v>Apply current approval threshold and voting rules.</x:v>
      </x:c>
      <x:c r="J95" s="305" t="str">
        <x:v>Before public announcement</x:v>
      </x:c>
      <x:c r="K95" s="305" t="str">
        <x:v>Buy-back</x:v>
      </x:c>
      <x:c r="L95" s="305" t="str">
        <x:v>Buy-back event module</x:v>
      </x:c>
      <x:c r="M95" s="305" t="str">
        <x:v>Load this atomic row only when GATE|CORP_ACTION is true and the documented security/capacity, trigger and threshold/exemption tests are satisfied.</x:v>
      </x:c>
      <x:c r="N95" s="305" t="str">
        <x:v>Do not load when the gate is false; do not expand the duty beyond the stated holder or into Common Corporate Core/Capital Markets role content. Preserve boundary: Companies Act authorisation remains in Common Corporate Core.</x:v>
      </x:c>
      <x:c r="O95" s="305" t="str">
        <x:v>Entity/listing master; security/ISIN and capacity evidence; event record (Buy-back proposed); threshold/exemption analysis (Apply current approval threshold and voting rules.).</x:v>
      </x:c>
      <x:c r="P95" s="305" t="str">
        <x:v>P4 VALIDATED</x:v>
      </x:c>
      <x:c r="Q95" s="305" t="str">
        <x:v>ELIGIBLE — CONTROLLED WORKING CONTENT</x:v>
      </x:c>
      <x:c r="R95" s="305" t="str">
        <x:v>HOLD — PERMANENT ID PENDING</x:v>
      </x:c>
      <x:c r="S95" s="305" t="str">
        <x:f>IF(COUNTIF('P2 Source Disposition'!$A$5:$A$81,B95)=1,"YES","NO")</x:f>
        <x:v>YES</x:v>
      </x:c>
      <x:c r="T95" s="305" t="str">
        <x:f>IF(COUNTIF('P3 Audit Procedures'!$B$5:$B$176,A95)=1,"YES","NO")</x:f>
        <x:v>YES</x:v>
      </x:c>
      <x:c r="U95" s="305" t="str">
        <x:f>IF(AND(COUNTIF('P3 Audit Procedures'!$B$5:$B$176,A95)=1,COUNTIF('P3 Evidence Requirements'!$C$5:$C$348,A95)=2,COUNTIF('P3 Observation Rules'!$C$5:$C$176,A95)=1,COUNTIF('P3 Operational Calendar'!$C$5:$C$176,A95)=1),"YES","NO")</x:f>
        <x:v>YES</x:v>
      </x:c>
      <x:c r="V95" s="305" t="str">
        <x:f>IF(COUNTIF($A$5:$A$176,A95)&gt;1,"DUPLICATE","")</x:f>
      </x:c>
      <x:c r="W95" s="305" t="str">
        <x:v>https://www.sebi.gov.in/legal/regulations/jul-2026/securities-and-exchange-board-of-india-buy-back-of-securities-regulations-2018-last-amended-on-july-6-2026-_103042.html</x:v>
      </x:c>
    </x:row>
    <x:row r="96" ht="50" customHeight="1">
      <x:c r="A96" s="305" t="str">
        <x:v>CAP-LAW047|Reg. 7</x:v>
      </x:c>
      <x:c r="B96" s="305" t="str">
        <x:v>CAP-LAW047</x:v>
      </x:c>
      <x:c r="C96" s="305" t="str">
        <x:v>Reg. 7</x:v>
      </x:c>
      <x:c r="D96" s="305" t="str">
        <x:v>Publish and file the buy-back public announcement with the prescribed contents.</x:v>
      </x:c>
      <x:c r="E96" s="305" t="str">
        <x:v>Listed company / appointed adviser if used</x:v>
      </x:c>
      <x:c r="F96" s="305" t="str">
        <x:v>GATE|CORP_ACTION</x:v>
      </x:c>
      <x:c r="G96" s="305" t="str">
        <x:v>Shares or other specified securities</x:v>
      </x:c>
      <x:c r="H96" s="305" t="str">
        <x:v>Buy-back authorised</x:v>
      </x:c>
      <x:c r="I96" s="305" t="str">
        <x:v>Apply current schedule, publication, filing and responsibility requirements.</x:v>
      </x:c>
      <x:c r="J96" s="305" t="str">
        <x:v>At announcement stage</x:v>
      </x:c>
      <x:c r="K96" s="305" t="str">
        <x:v>Buy-back</x:v>
      </x:c>
      <x:c r="L96" s="305" t="str">
        <x:v>Buy-back event module</x:v>
      </x:c>
      <x:c r="M96" s="305" t="str">
        <x:v>Load this atomic row only when GATE|CORP_ACTION is true and the documented security/capacity, trigger and threshold/exemption tests are satisfied.</x:v>
      </x:c>
      <x:c r="N96" s="305" t="str">
        <x:v>Do not load when the gate is false; do not expand the duty beyond the stated holder or into Common Corporate Core/Capital Markets role content. Preserve boundary: Role-bound adviser controls are excluded.</x:v>
      </x:c>
      <x:c r="O96" s="305" t="str">
        <x:v>Entity/listing master; security/ISIN and capacity evidence; event record (Buy-back authorised); threshold/exemption analysis (Apply current schedule, publication, filing and responsibility requirements.).</x:v>
      </x:c>
      <x:c r="P96" s="305" t="str">
        <x:v>P4 VALIDATED</x:v>
      </x:c>
      <x:c r="Q96" s="305" t="str">
        <x:v>ELIGIBLE — CONTROLLED WORKING CONTENT</x:v>
      </x:c>
      <x:c r="R96" s="305" t="str">
        <x:v>HOLD — PERMANENT ID PENDING</x:v>
      </x:c>
      <x:c r="S96" s="305" t="str">
        <x:f>IF(COUNTIF('P2 Source Disposition'!$A$5:$A$81,B96)=1,"YES","NO")</x:f>
        <x:v>YES</x:v>
      </x:c>
      <x:c r="T96" s="305" t="str">
        <x:f>IF(COUNTIF('P3 Audit Procedures'!$B$5:$B$176,A96)=1,"YES","NO")</x:f>
        <x:v>YES</x:v>
      </x:c>
      <x:c r="U96" s="305" t="str">
        <x:f>IF(AND(COUNTIF('P3 Audit Procedures'!$B$5:$B$176,A96)=1,COUNTIF('P3 Evidence Requirements'!$C$5:$C$348,A96)=2,COUNTIF('P3 Observation Rules'!$C$5:$C$176,A96)=1,COUNTIF('P3 Operational Calendar'!$C$5:$C$176,A96)=1),"YES","NO")</x:f>
        <x:v>YES</x:v>
      </x:c>
      <x:c r="V96" s="305" t="str">
        <x:f>IF(COUNTIF($A$5:$A$176,A96)&gt;1,"DUPLICATE","")</x:f>
      </x:c>
      <x:c r="W96" s="305" t="str">
        <x:v>https://www.sebi.gov.in/legal/regulations/jul-2026/securities-and-exchange-board-of-india-buy-back-of-securities-regulations-2018-last-amended-on-july-6-2026-_103042.html</x:v>
      </x:c>
    </x:row>
    <x:row r="97" ht="50" customHeight="1">
      <x:c r="A97" s="305" t="str">
        <x:v>CAP-LAW047|Reg. 8</x:v>
      </x:c>
      <x:c r="B97" s="305" t="str">
        <x:v>CAP-LAW047</x:v>
      </x:c>
      <x:c r="C97" s="305" t="str">
        <x:v>Reg. 8</x:v>
      </x:c>
      <x:c r="D97" s="305" t="str">
        <x:v>Prepare and submit the draft letter of offer and dispatch the final offer material as prescribed.</x:v>
      </x:c>
      <x:c r="E97" s="305" t="str">
        <x:v>Listed company / appointed adviser if used</x:v>
      </x:c>
      <x:c r="F97" s="305" t="str">
        <x:v>GATE|CORP_ACTION</x:v>
      </x:c>
      <x:c r="G97" s="305" t="str">
        <x:v>Shares or other specified securities</x:v>
      </x:c>
      <x:c r="H97" s="305" t="str">
        <x:v>Tender-offer route active</x:v>
      </x:c>
      <x:c r="I97" s="305" t="str">
        <x:v>Apply current content, filing and dispatch provisions.</x:v>
      </x:c>
      <x:c r="J97" s="305" t="str">
        <x:v>Before offer opening</x:v>
      </x:c>
      <x:c r="K97" s="305" t="str">
        <x:v>Buy-back</x:v>
      </x:c>
      <x:c r="L97" s="305" t="str">
        <x:v>Buy-back event module</x:v>
      </x:c>
      <x:c r="M97" s="305" t="str">
        <x:v>Load this atomic row only when GATE|CORP_ACTION is true and the documented security/capacity, trigger and threshold/exemption tests are satisfied.</x:v>
      </x:c>
      <x:c r="N97" s="305" t="str">
        <x:v>Do not load when the gate is false; do not expand the duty beyond the stated holder or into Common Corporate Core/Capital Markets role content. Preserve boundary: Company retains the duties assigned by the current 2026 text.</x:v>
      </x:c>
      <x:c r="O97" s="305" t="str">
        <x:v>Entity/listing master; security/ISIN and capacity evidence; event record (Tender-offer route active); threshold/exemption analysis (Apply current content, filing and dispatch provisions.).</x:v>
      </x:c>
      <x:c r="P97" s="305" t="str">
        <x:v>P4 VALIDATED</x:v>
      </x:c>
      <x:c r="Q97" s="305" t="str">
        <x:v>ELIGIBLE — CONTROLLED WORKING CONTENT</x:v>
      </x:c>
      <x:c r="R97" s="305" t="str">
        <x:v>HOLD — PERMANENT ID PENDING</x:v>
      </x:c>
      <x:c r="S97" s="305" t="str">
        <x:f>IF(COUNTIF('P2 Source Disposition'!$A$5:$A$81,B97)=1,"YES","NO")</x:f>
        <x:v>YES</x:v>
      </x:c>
      <x:c r="T97" s="305" t="str">
        <x:f>IF(COUNTIF('P3 Audit Procedures'!$B$5:$B$176,A97)=1,"YES","NO")</x:f>
        <x:v>YES</x:v>
      </x:c>
      <x:c r="U97" s="305" t="str">
        <x:f>IF(AND(COUNTIF('P3 Audit Procedures'!$B$5:$B$176,A97)=1,COUNTIF('P3 Evidence Requirements'!$C$5:$C$348,A97)=2,COUNTIF('P3 Observation Rules'!$C$5:$C$176,A97)=1,COUNTIF('P3 Operational Calendar'!$C$5:$C$176,A97)=1),"YES","NO")</x:f>
        <x:v>YES</x:v>
      </x:c>
      <x:c r="V97" s="305" t="str">
        <x:f>IF(COUNTIF($A$5:$A$176,A97)&gt;1,"DUPLICATE","")</x:f>
      </x:c>
      <x:c r="W97" s="305" t="str">
        <x:v>https://www.sebi.gov.in/legal/regulations/jul-2026/securities-and-exchange-board-of-india-buy-back-of-securities-regulations-2018-last-amended-on-july-6-2026-_103042.html</x:v>
      </x:c>
    </x:row>
    <x:row r="98" ht="50" customHeight="1">
      <x:c r="A98" s="305" t="str">
        <x:v>CAP-LAW047|Reg. 9(xi)</x:v>
      </x:c>
      <x:c r="B98" s="305" t="str">
        <x:v>CAP-LAW047</x:v>
      </x:c>
      <x:c r="C98" s="305" t="str">
        <x:v>Reg. 9(xi)</x:v>
      </x:c>
      <x:c r="D98" s="305" t="str">
        <x:v>Create, fund and maintain the required escrow arrangement for the tender offer.</x:v>
      </x:c>
      <x:c r="E98" s="305" t="str">
        <x:v>Listed company</x:v>
      </x:c>
      <x:c r="F98" s="305" t="str">
        <x:v>GATE|CORP_ACTION</x:v>
      </x:c>
      <x:c r="G98" s="305" t="str">
        <x:v>Shares or other specified securities</x:v>
      </x:c>
      <x:c r="H98" s="305" t="str">
        <x:v>Tender offer launched</x:v>
      </x:c>
      <x:c r="I98" s="305" t="str">
        <x:v>Amount and permitted forms depend on the offer size and current text.</x:v>
      </x:c>
      <x:c r="J98" s="305" t="str">
        <x:v>Before opening through completion</x:v>
      </x:c>
      <x:c r="K98" s="305" t="str">
        <x:v>Buy-back</x:v>
      </x:c>
      <x:c r="L98" s="305" t="str">
        <x:v>Buy-back event module</x:v>
      </x:c>
      <x:c r="M98" s="305" t="str">
        <x:v>Load this atomic row only when GATE|CORP_ACTION is true and the documented security/capacity, trigger and threshold/exemption tests are satisfied.</x:v>
      </x:c>
      <x:c r="N98" s="305" t="str">
        <x:v>Do not load when the gate is false; do not expand the duty beyond the stated holder or into Common Corporate Core/Capital Markets role content. Preserve boundary: Bank/adviser controls are supporting evidence, not imported duties.</x:v>
      </x:c>
      <x:c r="O98" s="305" t="str">
        <x:v>Entity/listing master; security/ISIN and capacity evidence; event record (Tender offer launched); threshold/exemption analysis (Amount and permitted forms depend on the offer size and current text.).</x:v>
      </x:c>
      <x:c r="P98" s="305" t="str">
        <x:v>P4 VALIDATED</x:v>
      </x:c>
      <x:c r="Q98" s="305" t="str">
        <x:v>ELIGIBLE — CONTROLLED WORKING CONTENT</x:v>
      </x:c>
      <x:c r="R98" s="305" t="str">
        <x:v>HOLD — PERMANENT ID PENDING</x:v>
      </x:c>
      <x:c r="S98" s="305" t="str">
        <x:f>IF(COUNTIF('P2 Source Disposition'!$A$5:$A$81,B98)=1,"YES","NO")</x:f>
        <x:v>YES</x:v>
      </x:c>
      <x:c r="T98" s="305" t="str">
        <x:f>IF(COUNTIF('P3 Audit Procedures'!$B$5:$B$176,A98)=1,"YES","NO")</x:f>
        <x:v>YES</x:v>
      </x:c>
      <x:c r="U98" s="305" t="str">
        <x:f>IF(AND(COUNTIF('P3 Audit Procedures'!$B$5:$B$176,A98)=1,COUNTIF('P3 Evidence Requirements'!$C$5:$C$348,A98)=2,COUNTIF('P3 Observation Rules'!$C$5:$C$176,A98)=1,COUNTIF('P3 Operational Calendar'!$C$5:$C$176,A98)=1),"YES","NO")</x:f>
        <x:v>YES</x:v>
      </x:c>
      <x:c r="V98" s="305" t="str">
        <x:f>IF(COUNTIF($A$5:$A$176,A98)&gt;1,"DUPLICATE","")</x:f>
      </x:c>
      <x:c r="W98" s="305" t="str">
        <x:v>https://www.sebi.gov.in/legal/regulations/jul-2026/securities-and-exchange-board-of-india-buy-back-of-securities-regulations-2018-last-amended-on-july-6-2026-_103042.html</x:v>
      </x:c>
    </x:row>
    <x:row r="99" ht="50" customHeight="1">
      <x:c r="A99" s="305" t="str">
        <x:v>CAP-LAW047|Reg. 9</x:v>
      </x:c>
      <x:c r="B99" s="305" t="str">
        <x:v>CAP-LAW047</x:v>
      </x:c>
      <x:c r="C99" s="305" t="str">
        <x:v>Reg. 9</x:v>
      </x:c>
      <x:c r="D99" s="305" t="str">
        <x:v>Provide the regulated tendering, acceptance and verification process.</x:v>
      </x:c>
      <x:c r="E99" s="305" t="str">
        <x:v>Listed company / RTA interface</x:v>
      </x:c>
      <x:c r="F99" s="305" t="str">
        <x:v>GATE|CORP_ACTION</x:v>
      </x:c>
      <x:c r="G99" s="305" t="str">
        <x:v>Shares or other specified securities</x:v>
      </x:c>
      <x:c r="H99" s="305" t="str">
        <x:v>Tender offer opens</x:v>
      </x:c>
      <x:c r="I99" s="305" t="str">
        <x:v>Apply entitlement, additional tender, acceptance and verification rules.</x:v>
      </x:c>
      <x:c r="J99" s="305" t="str">
        <x:v>Offer period</x:v>
      </x:c>
      <x:c r="K99" s="305" t="str">
        <x:v>Buy-back</x:v>
      </x:c>
      <x:c r="L99" s="305" t="str">
        <x:v>Buy-back event module</x:v>
      </x:c>
      <x:c r="M99" s="305" t="str">
        <x:v>Load this atomic row only when GATE|CORP_ACTION is true and the documented security/capacity, trigger and threshold/exemption tests are satisfied.</x:v>
      </x:c>
      <x:c r="N99" s="305" t="str">
        <x:v>Do not load when the gate is false; do not expand the duty beyond the stated holder or into Common Corporate Core/Capital Markets role content. Preserve boundary: RTA operations are supporting evidence.</x:v>
      </x:c>
      <x:c r="O99" s="305" t="str">
        <x:v>Entity/listing master; security/ISIN and capacity evidence; event record (Tender offer opens); threshold/exemption analysis (Apply entitlement, additional tender, acceptance and verification rules.).</x:v>
      </x:c>
      <x:c r="P99" s="305" t="str">
        <x:v>P4 VALIDATED</x:v>
      </x:c>
      <x:c r="Q99" s="305" t="str">
        <x:v>ELIGIBLE — CONTROLLED WORKING CONTENT</x:v>
      </x:c>
      <x:c r="R99" s="305" t="str">
        <x:v>HOLD — PERMANENT ID PENDING</x:v>
      </x:c>
      <x:c r="S99" s="305" t="str">
        <x:f>IF(COUNTIF('P2 Source Disposition'!$A$5:$A$81,B99)=1,"YES","NO")</x:f>
        <x:v>YES</x:v>
      </x:c>
      <x:c r="T99" s="305" t="str">
        <x:f>IF(COUNTIF('P3 Audit Procedures'!$B$5:$B$176,A99)=1,"YES","NO")</x:f>
        <x:v>YES</x:v>
      </x:c>
      <x:c r="U99" s="305" t="str">
        <x:f>IF(AND(COUNTIF('P3 Audit Procedures'!$B$5:$B$176,A99)=1,COUNTIF('P3 Evidence Requirements'!$C$5:$C$348,A99)=2,COUNTIF('P3 Observation Rules'!$C$5:$C$176,A99)=1,COUNTIF('P3 Operational Calendar'!$C$5:$C$176,A99)=1),"YES","NO")</x:f>
        <x:v>YES</x:v>
      </x:c>
      <x:c r="V99" s="305" t="str">
        <x:f>IF(COUNTIF($A$5:$A$176,A99)&gt;1,"DUPLICATE","")</x:f>
      </x:c>
      <x:c r="W99" s="305" t="str">
        <x:v>https://www.sebi.gov.in/legal/regulations/jul-2026/securities-and-exchange-board-of-india-buy-back-of-securities-regulations-2018-last-amended-on-july-6-2026-_103042.html</x:v>
      </x:c>
    </x:row>
    <x:row r="100" ht="50" customHeight="1">
      <x:c r="A100" s="305" t="str">
        <x:v>CAP-LAW047|Reg. 10</x:v>
      </x:c>
      <x:c r="B100" s="305" t="str">
        <x:v>CAP-LAW047</x:v>
      </x:c>
      <x:c r="C100" s="305" t="str">
        <x:v>Reg. 10</x:v>
      </x:c>
      <x:c r="D100" s="305" t="str">
        <x:v>Complete offer closure, verify acceptances, pay accepted holders and return remaining securities within the prescribed timetable.</x:v>
      </x:c>
      <x:c r="E100" s="305" t="str">
        <x:v>Listed company</x:v>
      </x:c>
      <x:c r="F100" s="305" t="str">
        <x:v>GATE|CORP_ACTION</x:v>
      </x:c>
      <x:c r="G100" s="305" t="str">
        <x:v>Shares or other specified securities</x:v>
      </x:c>
      <x:c r="H100" s="305" t="str">
        <x:v>Offer closes</x:v>
      </x:c>
      <x:c r="I100" s="305" t="str">
        <x:v>Apply current special-account, payment and return mechanics.</x:v>
      </x:c>
      <x:c r="J100" s="305" t="str">
        <x:v>After offer closure as prescribed</x:v>
      </x:c>
      <x:c r="K100" s="305" t="str">
        <x:v>Buy-back</x:v>
      </x:c>
      <x:c r="L100" s="305" t="str">
        <x:v>Buy-back event module</x:v>
      </x:c>
      <x:c r="M100" s="305" t="str">
        <x:v>Load this atomic row only when GATE|CORP_ACTION is true and the documented security/capacity, trigger and threshold/exemption tests are satisfied.</x:v>
      </x:c>
      <x:c r="N100" s="305" t="str">
        <x:v>Do not load when the gate is false; do not expand the duty beyond the stated holder or into Common Corporate Core/Capital Markets role content. Preserve boundary: P3 calendars the exact current deadline.</x:v>
      </x:c>
      <x:c r="O100" s="305" t="str">
        <x:v>Entity/listing master; security/ISIN and capacity evidence; event record (Offer closes); threshold/exemption analysis (Apply current special-account, payment and return mechanics.).</x:v>
      </x:c>
      <x:c r="P100" s="305" t="str">
        <x:v>P4 VALIDATED</x:v>
      </x:c>
      <x:c r="Q100" s="305" t="str">
        <x:v>ELIGIBLE — CONTROLLED WORKING CONTENT</x:v>
      </x:c>
      <x:c r="R100" s="305" t="str">
        <x:v>HOLD — PERMANENT ID PENDING</x:v>
      </x:c>
      <x:c r="S100" s="305" t="str">
        <x:f>IF(COUNTIF('P2 Source Disposition'!$A$5:$A$81,B100)=1,"YES","NO")</x:f>
        <x:v>YES</x:v>
      </x:c>
      <x:c r="T100" s="305" t="str">
        <x:f>IF(COUNTIF('P3 Audit Procedures'!$B$5:$B$176,A100)=1,"YES","NO")</x:f>
        <x:v>YES</x:v>
      </x:c>
      <x:c r="U100" s="305" t="str">
        <x:f>IF(AND(COUNTIF('P3 Audit Procedures'!$B$5:$B$176,A100)=1,COUNTIF('P3 Evidence Requirements'!$C$5:$C$348,A100)=2,COUNTIF('P3 Observation Rules'!$C$5:$C$176,A100)=1,COUNTIF('P3 Operational Calendar'!$C$5:$C$176,A100)=1),"YES","NO")</x:f>
        <x:v>YES</x:v>
      </x:c>
      <x:c r="V100" s="305" t="str">
        <x:f>IF(COUNTIF($A$5:$A$176,A100)&gt;1,"DUPLICATE","")</x:f>
      </x:c>
      <x:c r="W100" s="305" t="str">
        <x:v>https://www.sebi.gov.in/legal/regulations/jul-2026/securities-and-exchange-board-of-india-buy-back-of-securities-regulations-2018-last-amended-on-july-6-2026-_103042.html</x:v>
      </x:c>
    </x:row>
    <x:row r="101" ht="50" customHeight="1">
      <x:c r="A101" s="305" t="str">
        <x:v>CAP-LAW047|Reg. 11</x:v>
      </x:c>
      <x:c r="B101" s="305" t="str">
        <x:v>CAP-LAW047</x:v>
      </x:c>
      <x:c r="C101" s="305" t="str">
        <x:v>Reg. 11</x:v>
      </x:c>
      <x:c r="D101" s="305" t="str">
        <x:v>Extinguish and cancel bought-back securities and complete the prescribed closure certification/reporting.</x:v>
      </x:c>
      <x:c r="E101" s="305" t="str">
        <x:v>Listed company / compliance officer as assigned</x:v>
      </x:c>
      <x:c r="F101" s="305" t="str">
        <x:v>GATE|CORP_ACTION</x:v>
      </x:c>
      <x:c r="G101" s="305" t="str">
        <x:v>Shares or other specified securities</x:v>
      </x:c>
      <x:c r="H101" s="305" t="str">
        <x:v>Securities bought back</x:v>
      </x:c>
      <x:c r="I101" s="305" t="str">
        <x:v>Apply current depository, presence, certificate and filing requirements.</x:v>
      </x:c>
      <x:c r="J101" s="305" t="str">
        <x:v>Within prescribed post-closure period</x:v>
      </x:c>
      <x:c r="K101" s="305" t="str">
        <x:v>Buy-back</x:v>
      </x:c>
      <x:c r="L101" s="305" t="str">
        <x:v>Buy-back event module</x:v>
      </x:c>
      <x:c r="M101" s="305" t="str">
        <x:v>Load this atomic row only when GATE|CORP_ACTION is true and the documented security/capacity, trigger and threshold/exemption tests are satisfied.</x:v>
      </x:c>
      <x:c r="N101" s="305" t="str">
        <x:v>Do not load when the gate is false; do not expand the duty beyond the stated holder or into Common Corporate Core/Capital Markets role content. Preserve boundary: Use the duty allocation in the July 2026 text.</x:v>
      </x:c>
      <x:c r="O101" s="305" t="str">
        <x:v>Entity/listing master; security/ISIN and capacity evidence; event record (Securities bought back); threshold/exemption analysis (Apply current depository, presence, certificate and filing requirements.).</x:v>
      </x:c>
      <x:c r="P101" s="305" t="str">
        <x:v>P4 VALIDATED</x:v>
      </x:c>
      <x:c r="Q101" s="305" t="str">
        <x:v>ELIGIBLE — CONTROLLED WORKING CONTENT</x:v>
      </x:c>
      <x:c r="R101" s="305" t="str">
        <x:v>HOLD — PERMANENT ID PENDING</x:v>
      </x:c>
      <x:c r="S101" s="305" t="str">
        <x:f>IF(COUNTIF('P2 Source Disposition'!$A$5:$A$81,B101)=1,"YES","NO")</x:f>
        <x:v>YES</x:v>
      </x:c>
      <x:c r="T101" s="305" t="str">
        <x:f>IF(COUNTIF('P3 Audit Procedures'!$B$5:$B$176,A101)=1,"YES","NO")</x:f>
        <x:v>YES</x:v>
      </x:c>
      <x:c r="U101" s="305" t="str">
        <x:f>IF(AND(COUNTIF('P3 Audit Procedures'!$B$5:$B$176,A101)=1,COUNTIF('P3 Evidence Requirements'!$C$5:$C$348,A101)=2,COUNTIF('P3 Observation Rules'!$C$5:$C$176,A101)=1,COUNTIF('P3 Operational Calendar'!$C$5:$C$176,A101)=1),"YES","NO")</x:f>
        <x:v>YES</x:v>
      </x:c>
      <x:c r="V101" s="305" t="str">
        <x:f>IF(COUNTIF($A$5:$A$176,A101)&gt;1,"DUPLICATE","")</x:f>
      </x:c>
      <x:c r="W101" s="305" t="str">
        <x:v>https://www.sebi.gov.in/legal/regulations/jul-2026/securities-and-exchange-board-of-india-buy-back-of-securities-regulations-2018-last-amended-on-july-6-2026-_103042.html</x:v>
      </x:c>
    </x:row>
    <x:row r="102" ht="50" customHeight="1">
      <x:c r="A102" s="305" t="str">
        <x:v>CAP-LAW047|Reg. 24 general obligations</x:v>
      </x:c>
      <x:c r="B102" s="305" t="str">
        <x:v>CAP-LAW047</x:v>
      </x:c>
      <x:c r="C102" s="305" t="str">
        <x:v>Reg. 24 general obligations</x:v>
      </x:c>
      <x:c r="D102" s="305" t="str">
        <x:v>Comply with the general obligations and restrictions applicable during and after the buy-back.</x:v>
      </x:c>
      <x:c r="E102" s="305" t="str">
        <x:v>Listed company</x:v>
      </x:c>
      <x:c r="F102" s="305" t="str">
        <x:v>GATE|CORP_ACTION</x:v>
      </x:c>
      <x:c r="G102" s="305" t="str">
        <x:v>Shares or other specified securities</x:v>
      </x:c>
      <x:c r="H102" s="305" t="str">
        <x:v>Buy-back approved/ongoing</x:v>
      </x:c>
      <x:c r="I102" s="305" t="str">
        <x:v>Apply restrictions on further issue, promoter conduct, announcements and compliance certification.</x:v>
      </x:c>
      <x:c r="J102" s="305" t="str">
        <x:v>Throughout buy-back and specified post-period</x:v>
      </x:c>
      <x:c r="K102" s="305" t="str">
        <x:v>Buy-back</x:v>
      </x:c>
      <x:c r="L102" s="305" t="str">
        <x:v>Buy-back event module</x:v>
      </x:c>
      <x:c r="M102" s="305" t="str">
        <x:v>Load this atomic row only when GATE|CORP_ACTION is true and the documented security/capacity, trigger and threshold/exemption tests are satisfied.</x:v>
      </x:c>
      <x:c r="N102" s="305" t="str">
        <x:v>Do not load when the gate is false; do not expand the duty beyond the stated holder or into Common Corporate Core/Capital Markets role content. Preserve boundary: Do not convert event restrictions into recurring controls.</x:v>
      </x:c>
      <x:c r="O102" s="305" t="str">
        <x:v>Entity/listing master; security/ISIN and capacity evidence; event record (Buy-back approved/ongoing); threshold/exemption analysis (Apply restrictions on further issue, promoter conduct, announcements and compliance certification.).</x:v>
      </x:c>
      <x:c r="P102" s="305" t="str">
        <x:v>P4 VALIDATED</x:v>
      </x:c>
      <x:c r="Q102" s="305" t="str">
        <x:v>ELIGIBLE — CONTROLLED WORKING CONTENT</x:v>
      </x:c>
      <x:c r="R102" s="305" t="str">
        <x:v>HOLD — PERMANENT ID PENDING</x:v>
      </x:c>
      <x:c r="S102" s="305" t="str">
        <x:f>IF(COUNTIF('P2 Source Disposition'!$A$5:$A$81,B102)=1,"YES","NO")</x:f>
        <x:v>YES</x:v>
      </x:c>
      <x:c r="T102" s="305" t="str">
        <x:f>IF(COUNTIF('P3 Audit Procedures'!$B$5:$B$176,A102)=1,"YES","NO")</x:f>
        <x:v>YES</x:v>
      </x:c>
      <x:c r="U102" s="305" t="str">
        <x:f>IF(AND(COUNTIF('P3 Audit Procedures'!$B$5:$B$176,A102)=1,COUNTIF('P3 Evidence Requirements'!$C$5:$C$348,A102)=2,COUNTIF('P3 Observation Rules'!$C$5:$C$176,A102)=1,COUNTIF('P3 Operational Calendar'!$C$5:$C$176,A102)=1),"YES","NO")</x:f>
        <x:v>YES</x:v>
      </x:c>
      <x:c r="V102" s="305" t="str">
        <x:f>IF(COUNTIF($A$5:$A$176,A102)&gt;1,"DUPLICATE","")</x:f>
      </x:c>
      <x:c r="W102" s="305" t="str">
        <x:v>https://www.sebi.gov.in/legal/regulations/jul-2026/securities-and-exchange-board-of-india-buy-back-of-securities-regulations-2018-last-amended-on-july-6-2026-_103042.html</x:v>
      </x:c>
    </x:row>
    <x:row r="103" ht="50" customHeight="1">
      <x:c r="A103" s="305" t="str">
        <x:v>CAP-LAW239|Reg. 24(i)(ea) operationalisation</x:v>
      </x:c>
      <x:c r="B103" s="305" t="str">
        <x:v>CAP-LAW239</x:v>
      </x:c>
      <x:c r="C103" s="305" t="str">
        <x:v>Reg. 24(i)(ea) operationalisation</x:v>
      </x:c>
      <x:c r="D103" s="305" t="str">
        <x:v>Instruct and coordinate the ISIN-level freeze of promoter/promoter-group/associate holdings from approval until closing, subject to permitted tender and encumbrance actions.</x:v>
      </x:c>
      <x:c r="E103" s="305" t="str">
        <x:v>Listed company</x:v>
      </x:c>
      <x:c r="F103" s="305" t="str">
        <x:v>GATE|CORP_ACTION</x:v>
      </x:c>
      <x:c r="G103" s="305" t="str">
        <x:v>Buy-back security ISIN</x:v>
      </x:c>
      <x:c r="H103" s="305" t="str">
        <x:v>Board or special resolution approving buy-back</x:v>
      </x:c>
      <x:c r="I103" s="305" t="str">
        <x:v>Freeze permits tendering under tender route and invocation/release of pre-existing encumbrances as specified.</x:v>
      </x:c>
      <x:c r="J103" s="305" t="str">
        <x:v>From approval date to offer closing</x:v>
      </x:c>
      <x:c r="K103" s="305" t="str">
        <x:v>Buy-back</x:v>
      </x:c>
      <x:c r="L103" s="305" t="str">
        <x:v>Buy-back event module</x:v>
      </x:c>
      <x:c r="M103" s="305" t="str">
        <x:v>Load this atomic row only when GATE|CORP_ACTION is true and the documented security/capacity, trigger and threshold/exemption tests are satisfied.</x:v>
      </x:c>
      <x:c r="N103" s="305" t="str">
        <x:v>Do not load when the gate is false; do not expand the duty beyond the stated holder or into Common Corporate Core/Capital Markets role content. Preserve boundary: Circular effective 2026-07-21; depository framework was to be ready before 2026-08-01.</x:v>
      </x:c>
      <x:c r="O103" s="305" t="str">
        <x:v>Entity/listing master; security/ISIN and capacity evidence; event record (Board or special resolution approving buy-back); threshold/exemption analysis (Freeze permits tendering under tender route and invocation/release of pre-existing encumbrances as specified.).</x:v>
      </x:c>
      <x:c r="P103" s="305" t="str">
        <x:v>P4 VALIDATED</x:v>
      </x:c>
      <x:c r="Q103" s="305" t="str">
        <x:v>ELIGIBLE — CONTROLLED WORKING CONTENT</x:v>
      </x:c>
      <x:c r="R103" s="305" t="str">
        <x:v>HOLD — PERMANENT ID PENDING</x:v>
      </x:c>
      <x:c r="S103" s="305" t="str">
        <x:f>IF(COUNTIF('P2 Source Disposition'!$A$5:$A$81,B103)=1,"YES","NO")</x:f>
        <x:v>YES</x:v>
      </x:c>
      <x:c r="T103" s="305" t="str">
        <x:f>IF(COUNTIF('P3 Audit Procedures'!$B$5:$B$176,A103)=1,"YES","NO")</x:f>
        <x:v>YES</x:v>
      </x:c>
      <x:c r="U103" s="305" t="str">
        <x:f>IF(AND(COUNTIF('P3 Audit Procedures'!$B$5:$B$176,A103)=1,COUNTIF('P3 Evidence Requirements'!$C$5:$C$348,A103)=2,COUNTIF('P3 Observation Rules'!$C$5:$C$176,A103)=1,COUNTIF('P3 Operational Calendar'!$C$5:$C$176,A103)=1),"YES","NO")</x:f>
        <x:v>YES</x:v>
      </x:c>
      <x:c r="V103" s="305" t="str">
        <x:f>IF(COUNTIF($A$5:$A$176,A103)&gt;1,"DUPLICATE","")</x:f>
      </x:c>
      <x:c r="W103" s="305" t="str">
        <x:v>https://www.sebi.gov.in/legal/circulars/jul-2026/operationalisation-of-freezing-of-holdings-of-promoter-and-promoter-group-including-their-associates-promoter-holdings-at-the-isin-level-under-regulation-24-i-ea-of-the-sebi-buy-back-of-securitie-_102978.html</x:v>
      </x:c>
    </x:row>
    <x:row r="104" ht="50" customHeight="1">
      <x:c r="A104" s="305" t="str">
        <x:v>CAP-LAW040|Reg. 8</x:v>
      </x:c>
      <x:c r="B104" s="305" t="str">
        <x:v>CAP-LAW040</x:v>
      </x:c>
      <x:c r="C104" s="305" t="str">
        <x:v>Reg. 8</x:v>
      </x:c>
      <x:c r="D104" s="305" t="str">
        <x:v>Issue the initial public announcement to the stock exchanges and provide the prescribed copy to the company when the acquirer decides to delist.</x:v>
      </x:c>
      <x:c r="E104" s="305" t="str">
        <x:v>Acquirer / listed company interface</x:v>
      </x:c>
      <x:c r="F104" s="305" t="str">
        <x:v>GATE|CORP_ACTION</x:v>
      </x:c>
      <x:c r="G104" s="305" t="str">
        <x:v>Equity shares</x:v>
      </x:c>
      <x:c r="H104" s="305" t="str">
        <x:v>Acquirer decides to pursue voluntary delisting</x:v>
      </x:c>
      <x:c r="I104" s="305" t="str">
        <x:v>Apply content, truthfulness and delivery requirements.</x:v>
      </x:c>
      <x:c r="J104" s="305" t="str">
        <x:v>At decision / within prescribed delivery time</x:v>
      </x:c>
      <x:c r="K104" s="305" t="str">
        <x:v>Delisting</x:v>
      </x:c>
      <x:c r="L104" s="305" t="str">
        <x:v>Delisting event module</x:v>
      </x:c>
      <x:c r="M104" s="305" t="str">
        <x:v>Load this atomic row only when GATE|CORP_ACTION is true and the documented security/capacity, trigger and threshold/exemption tests are satisfied.</x:v>
      </x:c>
      <x:c r="N104" s="305" t="str">
        <x:v>Do not load when the gate is false; do not expand the duty beyond the stated holder or into Common Corporate Core/Capital Markets role content. Preserve boundary: No row activates absent a delisting event.</x:v>
      </x:c>
      <x:c r="O104" s="305" t="str">
        <x:v>Entity/listing master; security/ISIN and capacity evidence; event record (Acquirer decides to pursue voluntary delisting); threshold/exemption analysis (Apply content, truthfulness and delivery requirements.).</x:v>
      </x:c>
      <x:c r="P104" s="305" t="str">
        <x:v>P4 VALIDATED</x:v>
      </x:c>
      <x:c r="Q104" s="305" t="str">
        <x:v>ELIGIBLE — CONTROLLED WORKING CONTENT</x:v>
      </x:c>
      <x:c r="R104" s="305" t="str">
        <x:v>HOLD — PERMANENT ID PENDING</x:v>
      </x:c>
      <x:c r="S104" s="305" t="str">
        <x:f>IF(COUNTIF('P2 Source Disposition'!$A$5:$A$81,B104)=1,"YES","NO")</x:f>
        <x:v>YES</x:v>
      </x:c>
      <x:c r="T104" s="305" t="str">
        <x:f>IF(COUNTIF('P3 Audit Procedures'!$B$5:$B$176,A104)=1,"YES","NO")</x:f>
        <x:v>YES</x:v>
      </x:c>
      <x:c r="U104" s="305" t="str">
        <x:f>IF(AND(COUNTIF('P3 Audit Procedures'!$B$5:$B$176,A104)=1,COUNTIF('P3 Evidence Requirements'!$C$5:$C$348,A104)=2,COUNTIF('P3 Observation Rules'!$C$5:$C$176,A104)=1,COUNTIF('P3 Operational Calendar'!$C$5:$C$176,A104)=1),"YES","NO")</x:f>
        <x:v>YES</x:v>
      </x:c>
      <x:c r="V104" s="305" t="str">
        <x:f>IF(COUNTIF($A$5:$A$176,A104)&gt;1,"DUPLICATE","")</x:f>
      </x:c>
      <x:c r="W104" s="305" t="str">
        <x:v>https://www.sebi.gov.in/legal/regulations/sep-2025/securities-and-exchange-board-of-india-delisting-of-equity-shares-regulations-2021-last-amended-on-september-3-2025-_96548.html</x:v>
      </x:c>
    </x:row>
    <x:row r="105" ht="50" customHeight="1">
      <x:c r="A105" s="305" t="str">
        <x:v>CAP-LAW040|Regs. 9 and 10(2)-(3)</x:v>
      </x:c>
      <x:c r="B105" s="305" t="str">
        <x:v>CAP-LAW040</x:v>
      </x:c>
      <x:c r="C105" s="305" t="str">
        <x:v>Regs. 9 and 10(2)-(3)</x:v>
      </x:c>
      <x:c r="D105" s="305" t="str">
        <x:v>Complete the required manager-to-offer and peer-review company-secretary appointments and obtain the due-diligence report.</x:v>
      </x:c>
      <x:c r="E105" s="305" t="str">
        <x:v>Acquirer / listed company</x:v>
      </x:c>
      <x:c r="F105" s="305" t="str">
        <x:v>GATE|CORP_ACTION</x:v>
      </x:c>
      <x:c r="G105" s="305" t="str">
        <x:v>Equity shares</x:v>
      </x:c>
      <x:c r="H105" s="305" t="str">
        <x:v>Initial public announcement made</x:v>
      </x:c>
      <x:c r="I105" s="305" t="str">
        <x:v>Apply independence, appointment timing and report-scope requirements.</x:v>
      </x:c>
      <x:c r="J105" s="305" t="str">
        <x:v>Before board approval</x:v>
      </x:c>
      <x:c r="K105" s="305" t="str">
        <x:v>Delisting</x:v>
      </x:c>
      <x:c r="L105" s="305" t="str">
        <x:v>Delisting event module</x:v>
      </x:c>
      <x:c r="M105" s="305" t="str">
        <x:v>Load this atomic row only when GATE|CORP_ACTION is true and the documented security/capacity, trigger and threshold/exemption tests are satisfied.</x:v>
      </x:c>
      <x:c r="N105" s="305" t="str">
        <x:v>Do not load when the gate is false; do not expand the duty beyond the stated holder or into Common Corporate Core/Capital Markets role content. Preserve boundary: Adviser professional duties remain role-bound.</x:v>
      </x:c>
      <x:c r="O105" s="305" t="str">
        <x:v>Entity/listing master; security/ISIN and capacity evidence; event record (Initial public announcement made); threshold/exemption analysis (Apply independence, appointment timing and report-scope requirements.).</x:v>
      </x:c>
      <x:c r="P105" s="305" t="str">
        <x:v>P4 VALIDATED</x:v>
      </x:c>
      <x:c r="Q105" s="305" t="str">
        <x:v>ELIGIBLE — CONTROLLED WORKING CONTENT</x:v>
      </x:c>
      <x:c r="R105" s="305" t="str">
        <x:v>HOLD — PERMANENT ID PENDING</x:v>
      </x:c>
      <x:c r="S105" s="305" t="str">
        <x:f>IF(COUNTIF('P2 Source Disposition'!$A$5:$A$81,B105)=1,"YES","NO")</x:f>
        <x:v>YES</x:v>
      </x:c>
      <x:c r="T105" s="305" t="str">
        <x:f>IF(COUNTIF('P3 Audit Procedures'!$B$5:$B$176,A105)=1,"YES","NO")</x:f>
        <x:v>YES</x:v>
      </x:c>
      <x:c r="U105" s="305" t="str">
        <x:f>IF(AND(COUNTIF('P3 Audit Procedures'!$B$5:$B$176,A105)=1,COUNTIF('P3 Evidence Requirements'!$C$5:$C$348,A105)=2,COUNTIF('P3 Observation Rules'!$C$5:$C$176,A105)=1,COUNTIF('P3 Operational Calendar'!$C$5:$C$176,A105)=1),"YES","NO")</x:f>
        <x:v>YES</x:v>
      </x:c>
      <x:c r="V105" s="305" t="str">
        <x:f>IF(COUNTIF($A$5:$A$176,A105)&gt;1,"DUPLICATE","")</x:f>
      </x:c>
      <x:c r="W105" s="305" t="str">
        <x:v>https://www.sebi.gov.in/legal/regulations/sep-2025/securities-and-exchange-board-of-india-delisting-of-equity-shares-regulations-2021-last-amended-on-september-3-2025-_96548.html</x:v>
      </x:c>
    </x:row>
    <x:row r="106" ht="50" customHeight="1">
      <x:c r="A106" s="305" t="str">
        <x:v>CAP-LAW040|Reg. 10(1),(4)-(6)</x:v>
      </x:c>
      <x:c r="B106" s="305" t="str">
        <x:v>CAP-LAW040</x:v>
      </x:c>
      <x:c r="C106" s="305" t="str">
        <x:v>Reg. 10(1),(4)-(6)</x:v>
      </x:c>
      <x:c r="D106" s="305" t="str">
        <x:v>Have the board approve or reject the proposal, make the prescribed certifications and disclose its decision.</x:v>
      </x:c>
      <x:c r="E106" s="305" t="str">
        <x:v>Listed company / board</x:v>
      </x:c>
      <x:c r="F106" s="305" t="str">
        <x:v>GATE|CORP_ACTION</x:v>
      </x:c>
      <x:c r="G106" s="305" t="str">
        <x:v>Equity shares</x:v>
      </x:c>
      <x:c r="H106" s="305" t="str">
        <x:v>Delisting considered by board</x:v>
      </x:c>
      <x:c r="I106" s="305" t="str">
        <x:v>Apply current board findings, certification and disclosure conditions.</x:v>
      </x:c>
      <x:c r="J106" s="305" t="str">
        <x:v>At board meeting / promptly after</x:v>
      </x:c>
      <x:c r="K106" s="305" t="str">
        <x:v>Delisting</x:v>
      </x:c>
      <x:c r="L106" s="305" t="str">
        <x:v>Delisting event module</x:v>
      </x:c>
      <x:c r="M106" s="305" t="str">
        <x:v>Load this atomic row only when GATE|CORP_ACTION is true and the documented security/capacity, trigger and threshold/exemption tests are satisfied.</x:v>
      </x:c>
      <x:c r="N106" s="305" t="str">
        <x:v>Do not load when the gate is false; do not expand the duty beyond the stated holder or into Common Corporate Core/Capital Markets role content. Preserve boundary: Issuer-facing board duty.</x:v>
      </x:c>
      <x:c r="O106" s="305" t="str">
        <x:v>Entity/listing master; security/ISIN and capacity evidence; event record (Delisting considered by board); threshold/exemption analysis (Apply current board findings, certification and disclosure conditions.).</x:v>
      </x:c>
      <x:c r="P106" s="305" t="str">
        <x:v>P4 VALIDATED</x:v>
      </x:c>
      <x:c r="Q106" s="305" t="str">
        <x:v>ELIGIBLE — CONTROLLED WORKING CONTENT</x:v>
      </x:c>
      <x:c r="R106" s="305" t="str">
        <x:v>HOLD — PERMANENT ID PENDING</x:v>
      </x:c>
      <x:c r="S106" s="305" t="str">
        <x:f>IF(COUNTIF('P2 Source Disposition'!$A$5:$A$81,B106)=1,"YES","NO")</x:f>
        <x:v>YES</x:v>
      </x:c>
      <x:c r="T106" s="305" t="str">
        <x:f>IF(COUNTIF('P3 Audit Procedures'!$B$5:$B$176,A106)=1,"YES","NO")</x:f>
        <x:v>YES</x:v>
      </x:c>
      <x:c r="U106" s="305" t="str">
        <x:f>IF(AND(COUNTIF('P3 Audit Procedures'!$B$5:$B$176,A106)=1,COUNTIF('P3 Evidence Requirements'!$C$5:$C$348,A106)=2,COUNTIF('P3 Observation Rules'!$C$5:$C$176,A106)=1,COUNTIF('P3 Operational Calendar'!$C$5:$C$176,A106)=1),"YES","NO")</x:f>
        <x:v>YES</x:v>
      </x:c>
      <x:c r="V106" s="305" t="str">
        <x:f>IF(COUNTIF($A$5:$A$176,A106)&gt;1,"DUPLICATE","")</x:f>
      </x:c>
      <x:c r="W106" s="305" t="str">
        <x:v>https://www.sebi.gov.in/legal/regulations/sep-2025/securities-and-exchange-board-of-india-delisting-of-equity-shares-regulations-2021-last-amended-on-september-3-2025-_96548.html</x:v>
      </x:c>
    </x:row>
    <x:row r="107" ht="50" customHeight="1">
      <x:c r="A107" s="305" t="str">
        <x:v>CAP-LAW040|Reg. 11</x:v>
      </x:c>
      <x:c r="B107" s="305" t="str">
        <x:v>CAP-LAW040</x:v>
      </x:c>
      <x:c r="C107" s="305" t="str">
        <x:v>Reg. 11</x:v>
      </x:c>
      <x:c r="D107" s="305" t="str">
        <x:v>Obtain the special resolution and the required public-shareholder voting result.</x:v>
      </x:c>
      <x:c r="E107" s="305" t="str">
        <x:v>Listed company / shareholders</x:v>
      </x:c>
      <x:c r="F107" s="305" t="str">
        <x:v>GATE|CORP_ACTION</x:v>
      </x:c>
      <x:c r="G107" s="305" t="str">
        <x:v>Equity shares</x:v>
      </x:c>
      <x:c r="H107" s="305" t="str">
        <x:v>Delisting approved by board</x:v>
      </x:c>
      <x:c r="I107" s="305" t="str">
        <x:v>Apply postal-ballot/e-voting and public-shareholder vote test.</x:v>
      </x:c>
      <x:c r="J107" s="305" t="str">
        <x:v>Before exchange in-principle approval</x:v>
      </x:c>
      <x:c r="K107" s="305" t="str">
        <x:v>Delisting</x:v>
      </x:c>
      <x:c r="L107" s="305" t="str">
        <x:v>Delisting event module</x:v>
      </x:c>
      <x:c r="M107" s="305" t="str">
        <x:v>Load this atomic row only when GATE|CORP_ACTION is true and the documented security/capacity, trigger and threshold/exemption tests are satisfied.</x:v>
      </x:c>
      <x:c r="N107" s="305" t="str">
        <x:v>Do not load when the gate is false; do not expand the duty beyond the stated holder or into Common Corporate Core/Capital Markets role content. Preserve boundary: Companies Act meeting procedure remains separate.</x:v>
      </x:c>
      <x:c r="O107" s="305" t="str">
        <x:v>Entity/listing master; security/ISIN and capacity evidence; event record (Delisting approved by board); threshold/exemption analysis (Apply postal-ballot/e-voting and public-shareholder vote test.).</x:v>
      </x:c>
      <x:c r="P107" s="305" t="str">
        <x:v>P4 VALIDATED</x:v>
      </x:c>
      <x:c r="Q107" s="305" t="str">
        <x:v>ELIGIBLE — CONTROLLED WORKING CONTENT</x:v>
      </x:c>
      <x:c r="R107" s="305" t="str">
        <x:v>HOLD — PERMANENT ID PENDING</x:v>
      </x:c>
      <x:c r="S107" s="305" t="str">
        <x:f>IF(COUNTIF('P2 Source Disposition'!$A$5:$A$81,B107)=1,"YES","NO")</x:f>
        <x:v>YES</x:v>
      </x:c>
      <x:c r="T107" s="305" t="str">
        <x:f>IF(COUNTIF('P3 Audit Procedures'!$B$5:$B$176,A107)=1,"YES","NO")</x:f>
        <x:v>YES</x:v>
      </x:c>
      <x:c r="U107" s="305" t="str">
        <x:f>IF(AND(COUNTIF('P3 Audit Procedures'!$B$5:$B$176,A107)=1,COUNTIF('P3 Evidence Requirements'!$C$5:$C$348,A107)=2,COUNTIF('P3 Observation Rules'!$C$5:$C$176,A107)=1,COUNTIF('P3 Operational Calendar'!$C$5:$C$176,A107)=1),"YES","NO")</x:f>
        <x:v>YES</x:v>
      </x:c>
      <x:c r="V107" s="305" t="str">
        <x:f>IF(COUNTIF($A$5:$A$176,A107)&gt;1,"DUPLICATE","")</x:f>
      </x:c>
      <x:c r="W107" s="305" t="str">
        <x:v>https://www.sebi.gov.in/legal/regulations/sep-2025/securities-and-exchange-board-of-india-delisting-of-equity-shares-regulations-2021-last-amended-on-september-3-2025-_96548.html</x:v>
      </x:c>
    </x:row>
    <x:row r="108" ht="50" customHeight="1">
      <x:c r="A108" s="305" t="str">
        <x:v>CAP-LAW040|Reg. 12</x:v>
      </x:c>
      <x:c r="B108" s="305" t="str">
        <x:v>CAP-LAW040</x:v>
      </x:c>
      <x:c r="C108" s="305" t="str">
        <x:v>Reg. 12</x:v>
      </x:c>
      <x:c r="D108" s="305" t="str">
        <x:v>Apply to the stock exchange for in-principle approval of the proposed delisting.</x:v>
      </x:c>
      <x:c r="E108" s="305" t="str">
        <x:v>Listed company</x:v>
      </x:c>
      <x:c r="F108" s="305" t="str">
        <x:v>GATE|CORP_ACTION</x:v>
      </x:c>
      <x:c r="G108" s="305" t="str">
        <x:v>Equity shares</x:v>
      </x:c>
      <x:c r="H108" s="305" t="str">
        <x:v>Shareholder approval obtained</x:v>
      </x:c>
      <x:c r="I108" s="305" t="str">
        <x:v>Apply filing, compliance and exchange-query requirements.</x:v>
      </x:c>
      <x:c r="J108" s="305" t="str">
        <x:v>Within the current prescribed period</x:v>
      </x:c>
      <x:c r="K108" s="305" t="str">
        <x:v>Delisting</x:v>
      </x:c>
      <x:c r="L108" s="305" t="str">
        <x:v>Delisting event module</x:v>
      </x:c>
      <x:c r="M108" s="305" t="str">
        <x:v>Load this atomic row only when GATE|CORP_ACTION is true and the documented security/capacity, trigger and threshold/exemption tests are satisfied.</x:v>
      </x:c>
      <x:c r="N108" s="305" t="str">
        <x:v>Do not load when the gate is false; do not expand the duty beyond the stated holder or into Common Corporate Core/Capital Markets role content. Preserve boundary: P3 calendars the exact current deadline.</x:v>
      </x:c>
      <x:c r="O108" s="305" t="str">
        <x:v>Entity/listing master; security/ISIN and capacity evidence; event record (Shareholder approval obtained); threshold/exemption analysis (Apply filing, compliance and exchange-query requirements.).</x:v>
      </x:c>
      <x:c r="P108" s="305" t="str">
        <x:v>P4 VALIDATED</x:v>
      </x:c>
      <x:c r="Q108" s="305" t="str">
        <x:v>ELIGIBLE — CONTROLLED WORKING CONTENT</x:v>
      </x:c>
      <x:c r="R108" s="305" t="str">
        <x:v>HOLD — PERMANENT ID PENDING</x:v>
      </x:c>
      <x:c r="S108" s="305" t="str">
        <x:f>IF(COUNTIF('P2 Source Disposition'!$A$5:$A$81,B108)=1,"YES","NO")</x:f>
        <x:v>YES</x:v>
      </x:c>
      <x:c r="T108" s="305" t="str">
        <x:f>IF(COUNTIF('P3 Audit Procedures'!$B$5:$B$176,A108)=1,"YES","NO")</x:f>
        <x:v>YES</x:v>
      </x:c>
      <x:c r="U108" s="305" t="str">
        <x:f>IF(AND(COUNTIF('P3 Audit Procedures'!$B$5:$B$176,A108)=1,COUNTIF('P3 Evidence Requirements'!$C$5:$C$348,A108)=2,COUNTIF('P3 Observation Rules'!$C$5:$C$176,A108)=1,COUNTIF('P3 Operational Calendar'!$C$5:$C$176,A108)=1),"YES","NO")</x:f>
        <x:v>YES</x:v>
      </x:c>
      <x:c r="V108" s="305" t="str">
        <x:f>IF(COUNTIF($A$5:$A$176,A108)&gt;1,"DUPLICATE","")</x:f>
      </x:c>
      <x:c r="W108" s="305" t="str">
        <x:v>https://www.sebi.gov.in/legal/regulations/sep-2025/securities-and-exchange-board-of-india-delisting-of-equity-shares-regulations-2021-last-amended-on-september-3-2025-_96548.html</x:v>
      </x:c>
    </x:row>
    <x:row r="109" ht="50" customHeight="1">
      <x:c r="A109" s="305" t="str">
        <x:v>CAP-LAW040|Reg. 14</x:v>
      </x:c>
      <x:c r="B109" s="305" t="str">
        <x:v>CAP-LAW040</x:v>
      </x:c>
      <x:c r="C109" s="305" t="str">
        <x:v>Reg. 14</x:v>
      </x:c>
      <x:c r="D109" s="305" t="str">
        <x:v>Create and fund the escrow account required for the exit offer.</x:v>
      </x:c>
      <x:c r="E109" s="305" t="str">
        <x:v>Acquirer</x:v>
      </x:c>
      <x:c r="F109" s="305" t="str">
        <x:v>GATE|CORP_ACTION</x:v>
      </x:c>
      <x:c r="G109" s="305" t="str">
        <x:v>Equity shares</x:v>
      </x:c>
      <x:c r="H109" s="305" t="str">
        <x:v>Shareholder approval obtained / exit offer proceeds</x:v>
      </x:c>
      <x:c r="I109" s="305" t="str">
        <x:v>Apply amount, form, top-up, release and failure provisions.</x:v>
      </x:c>
      <x:c r="J109" s="305" t="str">
        <x:v>Before detailed public announcement and through payment</x:v>
      </x:c>
      <x:c r="K109" s="305" t="str">
        <x:v>Delisting</x:v>
      </x:c>
      <x:c r="L109" s="305" t="str">
        <x:v>Delisting event module</x:v>
      </x:c>
      <x:c r="M109" s="305" t="str">
        <x:v>Load this atomic row only when GATE|CORP_ACTION is true and the documented security/capacity, trigger and threshold/exemption tests are satisfied.</x:v>
      </x:c>
      <x:c r="N109" s="305" t="str">
        <x:v>Do not load when the gate is false; do not expand the duty beyond the stated holder or into Common Corporate Core/Capital Markets role content. Preserve boundary: Primary funding duty sits with the acquirer.</x:v>
      </x:c>
      <x:c r="O109" s="305" t="str">
        <x:v>Entity/listing master; security/ISIN and capacity evidence; event record (Shareholder approval obtained / exit offer proceeds); threshold/exemption analysis (Apply amount, form, top-up, release and failure provisions.).</x:v>
      </x:c>
      <x:c r="P109" s="305" t="str">
        <x:v>P4 VALIDATED</x:v>
      </x:c>
      <x:c r="Q109" s="305" t="str">
        <x:v>ELIGIBLE — CONTROLLED WORKING CONTENT</x:v>
      </x:c>
      <x:c r="R109" s="305" t="str">
        <x:v>HOLD — PERMANENT ID PENDING</x:v>
      </x:c>
      <x:c r="S109" s="305" t="str">
        <x:f>IF(COUNTIF('P2 Source Disposition'!$A$5:$A$81,B109)=1,"YES","NO")</x:f>
        <x:v>YES</x:v>
      </x:c>
      <x:c r="T109" s="305" t="str">
        <x:f>IF(COUNTIF('P3 Audit Procedures'!$B$5:$B$176,A109)=1,"YES","NO")</x:f>
        <x:v>YES</x:v>
      </x:c>
      <x:c r="U109" s="305" t="str">
        <x:f>IF(AND(COUNTIF('P3 Audit Procedures'!$B$5:$B$176,A109)=1,COUNTIF('P3 Evidence Requirements'!$C$5:$C$348,A109)=2,COUNTIF('P3 Observation Rules'!$C$5:$C$176,A109)=1,COUNTIF('P3 Operational Calendar'!$C$5:$C$176,A109)=1),"YES","NO")</x:f>
        <x:v>YES</x:v>
      </x:c>
      <x:c r="V109" s="305" t="str">
        <x:f>IF(COUNTIF($A$5:$A$176,A109)&gt;1,"DUPLICATE","")</x:f>
      </x:c>
      <x:c r="W109" s="305" t="str">
        <x:v>https://www.sebi.gov.in/legal/regulations/sep-2025/securities-and-exchange-board-of-india-delisting-of-equity-shares-regulations-2021-last-amended-on-september-3-2025-_96548.html</x:v>
      </x:c>
    </x:row>
    <x:row r="110" ht="50" customHeight="1">
      <x:c r="A110" s="305" t="str">
        <x:v>CAP-LAW040|Reg. 15</x:v>
      </x:c>
      <x:c r="B110" s="305" t="str">
        <x:v>CAP-LAW040</x:v>
      </x:c>
      <x:c r="C110" s="305" t="str">
        <x:v>Reg. 15</x:v>
      </x:c>
      <x:c r="D110" s="305" t="str">
        <x:v>Publish the detailed public announcement with the prescribed contents.</x:v>
      </x:c>
      <x:c r="E110" s="305" t="str">
        <x:v>Acquirer / manager to offer</x:v>
      </x:c>
      <x:c r="F110" s="305" t="str">
        <x:v>GATE|CORP_ACTION</x:v>
      </x:c>
      <x:c r="G110" s="305" t="str">
        <x:v>Equity shares</x:v>
      </x:c>
      <x:c r="H110" s="305" t="str">
        <x:v>In-principle approval received and escrow funded</x:v>
      </x:c>
      <x:c r="I110" s="305" t="str">
        <x:v>Apply Schedule I, publication and correction requirements.</x:v>
      </x:c>
      <x:c r="J110" s="305" t="str">
        <x:v>Before bidding opens</x:v>
      </x:c>
      <x:c r="K110" s="305" t="str">
        <x:v>Delisting</x:v>
      </x:c>
      <x:c r="L110" s="305" t="str">
        <x:v>Delisting event module</x:v>
      </x:c>
      <x:c r="M110" s="305" t="str">
        <x:v>Load this atomic row only when GATE|CORP_ACTION is true and the documented security/capacity, trigger and threshold/exemption tests are satisfied.</x:v>
      </x:c>
      <x:c r="N110" s="305" t="str">
        <x:v>Do not load when the gate is false; do not expand the duty beyond the stated holder or into Common Corporate Core/Capital Markets role content. Preserve boundary: Manager role remains in Capital Markets.</x:v>
      </x:c>
      <x:c r="O110" s="305" t="str">
        <x:v>Entity/listing master; security/ISIN and capacity evidence; event record (In-principle approval received and escrow funded); threshold/exemption analysis (Apply Schedule I, publication and correction requirements.).</x:v>
      </x:c>
      <x:c r="P110" s="305" t="str">
        <x:v>P4 VALIDATED</x:v>
      </x:c>
      <x:c r="Q110" s="305" t="str">
        <x:v>ELIGIBLE — CONTROLLED WORKING CONTENT</x:v>
      </x:c>
      <x:c r="R110" s="305" t="str">
        <x:v>HOLD — PERMANENT ID PENDING</x:v>
      </x:c>
      <x:c r="S110" s="305" t="str">
        <x:f>IF(COUNTIF('P2 Source Disposition'!$A$5:$A$81,B110)=1,"YES","NO")</x:f>
        <x:v>YES</x:v>
      </x:c>
      <x:c r="T110" s="305" t="str">
        <x:f>IF(COUNTIF('P3 Audit Procedures'!$B$5:$B$176,A110)=1,"YES","NO")</x:f>
        <x:v>YES</x:v>
      </x:c>
      <x:c r="U110" s="305" t="str">
        <x:f>IF(AND(COUNTIF('P3 Audit Procedures'!$B$5:$B$176,A110)=1,COUNTIF('P3 Evidence Requirements'!$C$5:$C$348,A110)=2,COUNTIF('P3 Observation Rules'!$C$5:$C$176,A110)=1,COUNTIF('P3 Operational Calendar'!$C$5:$C$176,A110)=1),"YES","NO")</x:f>
        <x:v>YES</x:v>
      </x:c>
      <x:c r="V110" s="305" t="str">
        <x:f>IF(COUNTIF($A$5:$A$176,A110)&gt;1,"DUPLICATE","")</x:f>
      </x:c>
      <x:c r="W110" s="305" t="str">
        <x:v>https://www.sebi.gov.in/legal/regulations/sep-2025/securities-and-exchange-board-of-india-delisting-of-equity-shares-regulations-2021-last-amended-on-september-3-2025-_96548.html</x:v>
      </x:c>
    </x:row>
    <x:row r="111" ht="50" customHeight="1">
      <x:c r="A111" s="305" t="str">
        <x:v>CAP-LAW040|Reg. 16</x:v>
      </x:c>
      <x:c r="B111" s="305" t="str">
        <x:v>CAP-LAW040</x:v>
      </x:c>
      <x:c r="C111" s="305" t="str">
        <x:v>Reg. 16</x:v>
      </x:c>
      <x:c r="D111" s="305" t="str">
        <x:v>Dispatch the letter of offer to public shareholders.</x:v>
      </x:c>
      <x:c r="E111" s="305" t="str">
        <x:v>Acquirer / manager / listed company interface</x:v>
      </x:c>
      <x:c r="F111" s="305" t="str">
        <x:v>GATE|CORP_ACTION</x:v>
      </x:c>
      <x:c r="G111" s="305" t="str">
        <x:v>Equity shares</x:v>
      </x:c>
      <x:c r="H111" s="305" t="str">
        <x:v>Detailed public announcement issued</x:v>
      </x:c>
      <x:c r="I111" s="305" t="str">
        <x:v>Apply content, electronic/physical dispatch and delivery requirements.</x:v>
      </x:c>
      <x:c r="J111" s="305" t="str">
        <x:v>Within the prescribed offer timetable</x:v>
      </x:c>
      <x:c r="K111" s="305" t="str">
        <x:v>Delisting</x:v>
      </x:c>
      <x:c r="L111" s="305" t="str">
        <x:v>Delisting event module</x:v>
      </x:c>
      <x:c r="M111" s="305" t="str">
        <x:v>Load this atomic row only when GATE|CORP_ACTION is true and the documented security/capacity, trigger and threshold/exemption tests are satisfied.</x:v>
      </x:c>
      <x:c r="N111" s="305" t="str">
        <x:v>Do not load when the gate is false; do not expand the duty beyond the stated holder or into Common Corporate Core/Capital Markets role content. Preserve boundary: RTA support is evidence, not a reclassified issuer duty.</x:v>
      </x:c>
      <x:c r="O111" s="305" t="str">
        <x:v>Entity/listing master; security/ISIN and capacity evidence; event record (Detailed public announcement issued); threshold/exemption analysis (Apply content, electronic/physical dispatch and delivery requirements.).</x:v>
      </x:c>
      <x:c r="P111" s="305" t="str">
        <x:v>P4 VALIDATED</x:v>
      </x:c>
      <x:c r="Q111" s="305" t="str">
        <x:v>ELIGIBLE — CONTROLLED WORKING CONTENT</x:v>
      </x:c>
      <x:c r="R111" s="305" t="str">
        <x:v>HOLD — PERMANENT ID PENDING</x:v>
      </x:c>
      <x:c r="S111" s="305" t="str">
        <x:f>IF(COUNTIF('P2 Source Disposition'!$A$5:$A$81,B111)=1,"YES","NO")</x:f>
        <x:v>YES</x:v>
      </x:c>
      <x:c r="T111" s="305" t="str">
        <x:f>IF(COUNTIF('P3 Audit Procedures'!$B$5:$B$176,A111)=1,"YES","NO")</x:f>
        <x:v>YES</x:v>
      </x:c>
      <x:c r="U111" s="305" t="str">
        <x:f>IF(AND(COUNTIF('P3 Audit Procedures'!$B$5:$B$176,A111)=1,COUNTIF('P3 Evidence Requirements'!$C$5:$C$348,A111)=2,COUNTIF('P3 Observation Rules'!$C$5:$C$176,A111)=1,COUNTIF('P3 Operational Calendar'!$C$5:$C$176,A111)=1),"YES","NO")</x:f>
        <x:v>YES</x:v>
      </x:c>
      <x:c r="V111" s="305" t="str">
        <x:f>IF(COUNTIF($A$5:$A$176,A111)&gt;1,"DUPLICATE","")</x:f>
      </x:c>
      <x:c r="W111" s="305" t="str">
        <x:v>https://www.sebi.gov.in/legal/regulations/sep-2025/securities-and-exchange-board-of-india-delisting-of-equity-shares-regulations-2021-last-amended-on-september-3-2025-_96548.html</x:v>
      </x:c>
    </x:row>
    <x:row r="112" ht="50" customHeight="1">
      <x:c r="A112" s="305" t="str">
        <x:v>CAP-LAW040|Regs. 19A-23 and Schedules II/IV</x:v>
      </x:c>
      <x:c r="B112" s="305" t="str">
        <x:v>CAP-LAW040</x:v>
      </x:c>
      <x:c r="C112" s="305" t="str">
        <x:v>Regs. 19A-23 and Schedules II/IV</x:v>
      </x:c>
      <x:c r="D112" s="305" t="str">
        <x:v>Conduct the applicable reverse-book-building or fixed-price process and determine acceptance, success, counter-offer or failure.</x:v>
      </x:c>
      <x:c r="E112" s="305" t="str">
        <x:v>Acquirer / listed company interface</x:v>
      </x:c>
      <x:c r="F112" s="305" t="str">
        <x:v>GATE|CORP_ACTION</x:v>
      </x:c>
      <x:c r="G112" s="305" t="str">
        <x:v>Equity shares</x:v>
      </x:c>
      <x:c r="H112" s="305" t="str">
        <x:v>Delisting bidding period opens</x:v>
      </x:c>
      <x:c r="I112" s="305" t="str">
        <x:v>Apply floor price, bidding, 90% success condition, counter-offer and failure rules.</x:v>
      </x:c>
      <x:c r="J112" s="305" t="str">
        <x:v>Offer period</x:v>
      </x:c>
      <x:c r="K112" s="305" t="str">
        <x:v>Delisting</x:v>
      </x:c>
      <x:c r="L112" s="305" t="str">
        <x:v>Delisting event module</x:v>
      </x:c>
      <x:c r="M112" s="305" t="str">
        <x:v>Load this atomic row only when GATE|CORP_ACTION is true and the documented security/capacity, trigger and threshold/exemption tests are satisfied.</x:v>
      </x:c>
      <x:c r="N112" s="305" t="str">
        <x:v>Do not load when the gate is false; do not expand the duty beyond the stated holder or into Common Corporate Core/Capital Markets role content. Preserve boundary: Route selection must be legally confirmed for the facts.</x:v>
      </x:c>
      <x:c r="O112" s="305" t="str">
        <x:v>Entity/listing master; security/ISIN and capacity evidence; event record (Delisting bidding period opens); threshold/exemption analysis (Apply floor price, bidding, 90% success condition, counter-offer and failure rules.).</x:v>
      </x:c>
      <x:c r="P112" s="305" t="str">
        <x:v>P4 VALIDATED</x:v>
      </x:c>
      <x:c r="Q112" s="305" t="str">
        <x:v>ELIGIBLE — CONTROLLED WORKING CONTENT</x:v>
      </x:c>
      <x:c r="R112" s="305" t="str">
        <x:v>HOLD — PERMANENT ID PENDING</x:v>
      </x:c>
      <x:c r="S112" s="305" t="str">
        <x:f>IF(COUNTIF('P2 Source Disposition'!$A$5:$A$81,B112)=1,"YES","NO")</x:f>
        <x:v>YES</x:v>
      </x:c>
      <x:c r="T112" s="305" t="str">
        <x:f>IF(COUNTIF('P3 Audit Procedures'!$B$5:$B$176,A112)=1,"YES","NO")</x:f>
        <x:v>YES</x:v>
      </x:c>
      <x:c r="U112" s="305" t="str">
        <x:f>IF(AND(COUNTIF('P3 Audit Procedures'!$B$5:$B$176,A112)=1,COUNTIF('P3 Evidence Requirements'!$C$5:$C$348,A112)=2,COUNTIF('P3 Observation Rules'!$C$5:$C$176,A112)=1,COUNTIF('P3 Operational Calendar'!$C$5:$C$176,A112)=1),"YES","NO")</x:f>
        <x:v>YES</x:v>
      </x:c>
      <x:c r="V112" s="305" t="str">
        <x:f>IF(COUNTIF($A$5:$A$176,A112)&gt;1,"DUPLICATE","")</x:f>
      </x:c>
      <x:c r="W112" s="305" t="str">
        <x:v>https://www.sebi.gov.in/legal/regulations/sep-2025/securities-and-exchange-board-of-india-delisting-of-equity-shares-regulations-2021-last-amended-on-september-3-2025-_96548.html</x:v>
      </x:c>
    </x:row>
    <x:row r="113" ht="50" customHeight="1">
      <x:c r="A113" s="305" t="str">
        <x:v>CAP-LAW040|Reg. 24</x:v>
      </x:c>
      <x:c r="B113" s="305" t="str">
        <x:v>CAP-LAW040</x:v>
      </x:c>
      <x:c r="C113" s="305" t="str">
        <x:v>Reg. 24</x:v>
      </x:c>
      <x:c r="D113" s="305" t="str">
        <x:v>Pay consideration to accepting public shareholders within the prescribed period.</x:v>
      </x:c>
      <x:c r="E113" s="305" t="str">
        <x:v>Acquirer</x:v>
      </x:c>
      <x:c r="F113" s="305" t="str">
        <x:v>GATE|CORP_ACTION</x:v>
      </x:c>
      <x:c r="G113" s="305" t="str">
        <x:v>Equity shares</x:v>
      </x:c>
      <x:c r="H113" s="305" t="str">
        <x:v>Successful delisting offer</x:v>
      </x:c>
      <x:c r="I113" s="305" t="str">
        <x:v>Apply settlement route and delay-interest provisions.</x:v>
      </x:c>
      <x:c r="J113" s="305" t="str">
        <x:v>Post offer within prescribed period</x:v>
      </x:c>
      <x:c r="K113" s="305" t="str">
        <x:v>Delisting</x:v>
      </x:c>
      <x:c r="L113" s="305" t="str">
        <x:v>Delisting event module</x:v>
      </x:c>
      <x:c r="M113" s="305" t="str">
        <x:v>Load this atomic row only when GATE|CORP_ACTION is true and the documented security/capacity, trigger and threshold/exemption tests are satisfied.</x:v>
      </x:c>
      <x:c r="N113" s="305" t="str">
        <x:v>Do not load when the gate is false; do not expand the duty beyond the stated holder or into Common Corporate Core/Capital Markets role content. Preserve boundary: Primary payment duty sits with the acquirer.</x:v>
      </x:c>
      <x:c r="O113" s="305" t="str">
        <x:v>Entity/listing master; security/ISIN and capacity evidence; event record (Successful delisting offer); threshold/exemption analysis (Apply settlement route and delay-interest provisions.).</x:v>
      </x:c>
      <x:c r="P113" s="305" t="str">
        <x:v>P4 VALIDATED</x:v>
      </x:c>
      <x:c r="Q113" s="305" t="str">
        <x:v>ELIGIBLE — CONTROLLED WORKING CONTENT</x:v>
      </x:c>
      <x:c r="R113" s="305" t="str">
        <x:v>HOLD — PERMANENT ID PENDING</x:v>
      </x:c>
      <x:c r="S113" s="305" t="str">
        <x:f>IF(COUNTIF('P2 Source Disposition'!$A$5:$A$81,B113)=1,"YES","NO")</x:f>
        <x:v>YES</x:v>
      </x:c>
      <x:c r="T113" s="305" t="str">
        <x:f>IF(COUNTIF('P3 Audit Procedures'!$B$5:$B$176,A113)=1,"YES","NO")</x:f>
        <x:v>YES</x:v>
      </x:c>
      <x:c r="U113" s="305" t="str">
        <x:f>IF(AND(COUNTIF('P3 Audit Procedures'!$B$5:$B$176,A113)=1,COUNTIF('P3 Evidence Requirements'!$C$5:$C$348,A113)=2,COUNTIF('P3 Observation Rules'!$C$5:$C$176,A113)=1,COUNTIF('P3 Operational Calendar'!$C$5:$C$176,A113)=1),"YES","NO")</x:f>
        <x:v>YES</x:v>
      </x:c>
      <x:c r="V113" s="305" t="str">
        <x:f>IF(COUNTIF($A$5:$A$176,A113)&gt;1,"DUPLICATE","")</x:f>
      </x:c>
      <x:c r="W113" s="305" t="str">
        <x:v>https://www.sebi.gov.in/legal/regulations/sep-2025/securities-and-exchange-board-of-india-delisting-of-equity-shares-regulations-2021-last-amended-on-september-3-2025-_96548.html</x:v>
      </x:c>
    </x:row>
    <x:row r="114" ht="50" customHeight="1">
      <x:c r="A114" s="305" t="str">
        <x:v>CAP-LAW040|Reg. 25</x:v>
      </x:c>
      <x:c r="B114" s="305" t="str">
        <x:v>CAP-LAW040</x:v>
      </x:c>
      <x:c r="C114" s="305" t="str">
        <x:v>Reg. 25</x:v>
      </x:c>
      <x:c r="D114" s="305" t="str">
        <x:v>Submit the final delisting application to the stock exchange with proof of the exit opportunity.</x:v>
      </x:c>
      <x:c r="E114" s="305" t="str">
        <x:v>Listed company / acquirer interface</x:v>
      </x:c>
      <x:c r="F114" s="305" t="str">
        <x:v>GATE|CORP_ACTION</x:v>
      </x:c>
      <x:c r="G114" s="305" t="str">
        <x:v>Equity shares</x:v>
      </x:c>
      <x:c r="H114" s="305" t="str">
        <x:v>Payment completed</x:v>
      </x:c>
      <x:c r="I114" s="305" t="str">
        <x:v>Apply filing content and deadline.</x:v>
      </x:c>
      <x:c r="J114" s="305" t="str">
        <x:v>Within current prescribed post-payment period</x:v>
      </x:c>
      <x:c r="K114" s="305" t="str">
        <x:v>Delisting</x:v>
      </x:c>
      <x:c r="L114" s="305" t="str">
        <x:v>Delisting event module</x:v>
      </x:c>
      <x:c r="M114" s="305" t="str">
        <x:v>Load this atomic row only when GATE|CORP_ACTION is true and the documented security/capacity, trigger and threshold/exemption tests are satisfied.</x:v>
      </x:c>
      <x:c r="N114" s="305" t="str">
        <x:v>Do not load when the gate is false; do not expand the duty beyond the stated holder or into Common Corporate Core/Capital Markets role content. Preserve boundary: P3 calendars the exact current deadline.</x:v>
      </x:c>
      <x:c r="O114" s="305" t="str">
        <x:v>Entity/listing master; security/ISIN and capacity evidence; event record (Payment completed); threshold/exemption analysis (Apply filing content and deadline.).</x:v>
      </x:c>
      <x:c r="P114" s="305" t="str">
        <x:v>P4 VALIDATED</x:v>
      </x:c>
      <x:c r="Q114" s="305" t="str">
        <x:v>ELIGIBLE — CONTROLLED WORKING CONTENT</x:v>
      </x:c>
      <x:c r="R114" s="305" t="str">
        <x:v>HOLD — PERMANENT ID PENDING</x:v>
      </x:c>
      <x:c r="S114" s="305" t="str">
        <x:f>IF(COUNTIF('P2 Source Disposition'!$A$5:$A$81,B114)=1,"YES","NO")</x:f>
        <x:v>YES</x:v>
      </x:c>
      <x:c r="T114" s="305" t="str">
        <x:f>IF(COUNTIF('P3 Audit Procedures'!$B$5:$B$176,A114)=1,"YES","NO")</x:f>
        <x:v>YES</x:v>
      </x:c>
      <x:c r="U114" s="305" t="str">
        <x:f>IF(AND(COUNTIF('P3 Audit Procedures'!$B$5:$B$176,A114)=1,COUNTIF('P3 Evidence Requirements'!$C$5:$C$348,A114)=2,COUNTIF('P3 Observation Rules'!$C$5:$C$176,A114)=1,COUNTIF('P3 Operational Calendar'!$C$5:$C$176,A114)=1),"YES","NO")</x:f>
        <x:v>YES</x:v>
      </x:c>
      <x:c r="V114" s="305" t="str">
        <x:f>IF(COUNTIF($A$5:$A$176,A114)&gt;1,"DUPLICATE","")</x:f>
      </x:c>
      <x:c r="W114" s="305" t="str">
        <x:v>https://www.sebi.gov.in/legal/regulations/sep-2025/securities-and-exchange-board-of-india-delisting-of-equity-shares-regulations-2021-last-amended-on-september-3-2025-_96548.html</x:v>
      </x:c>
    </x:row>
    <x:row r="115" ht="50" customHeight="1">
      <x:c r="A115" s="305" t="str">
        <x:v>CAP-LAW042|Reg. 5</x:v>
      </x:c>
      <x:c r="B115" s="305" t="str">
        <x:v>CAP-LAW042</x:v>
      </x:c>
      <x:c r="C115" s="305" t="str">
        <x:v>Reg. 5</x:v>
      </x:c>
      <x:c r="D115" s="305" t="str">
        <x:v>Constitute the compensation committee and assign the prescribed scheme-administration powers.</x:v>
      </x:c>
      <x:c r="E115" s="305" t="str">
        <x:v>Listed company / board</x:v>
      </x:c>
      <x:c r="F115" s="305" t="str">
        <x:v>GATE|CORP_ACTION</x:v>
      </x:c>
      <x:c r="G115" s="305" t="str">
        <x:v>Equity-linked employee benefits</x:v>
      </x:c>
      <x:c r="H115" s="305" t="str">
        <x:v>SBEB scheme proposed/operated</x:v>
      </x:c>
      <x:c r="I115" s="305" t="str">
        <x:v>Apply composition and independent-director requirements.</x:v>
      </x:c>
      <x:c r="J115" s="305" t="str">
        <x:v>Continuous while scheme exists</x:v>
      </x:c>
      <x:c r="K115" s="305" t="str">
        <x:v>Employee benefits</x:v>
      </x:c>
      <x:c r="L115" s="305" t="str">
        <x:v>SBEB / sweat-equity module</x:v>
      </x:c>
      <x:c r="M115" s="305" t="str">
        <x:v>Load this atomic row only when GATE|CORP_ACTION is true and the documented security/capacity, trigger and threshold/exemption tests are satisfied.</x:v>
      </x:c>
      <x:c r="N115" s="305" t="str">
        <x:v>Do not load when the gate is false; do not expand the duty beyond the stated holder or into Common Corporate Core/Capital Markets role content. Preserve boundary: NRC may act where composition requirements are met.</x:v>
      </x:c>
      <x:c r="O115" s="305" t="str">
        <x:v>Entity/listing master; security/ISIN and capacity evidence; event record (SBEB scheme proposed/operated); threshold/exemption analysis (Apply composition and independent-director requirements.).</x:v>
      </x:c>
      <x:c r="P115" s="305" t="str">
        <x:v>P4 VALIDATED</x:v>
      </x:c>
      <x:c r="Q115" s="305" t="str">
        <x:v>ELIGIBLE — CONTROLLED WORKING CONTENT</x:v>
      </x:c>
      <x:c r="R115" s="305" t="str">
        <x:v>HOLD — PERMANENT ID PENDING</x:v>
      </x:c>
      <x:c r="S115" s="305" t="str">
        <x:f>IF(COUNTIF('P2 Source Disposition'!$A$5:$A$81,B115)=1,"YES","NO")</x:f>
        <x:v>YES</x:v>
      </x:c>
      <x:c r="T115" s="305" t="str">
        <x:f>IF(COUNTIF('P3 Audit Procedures'!$B$5:$B$176,A115)=1,"YES","NO")</x:f>
        <x:v>YES</x:v>
      </x:c>
      <x:c r="U115" s="305" t="str">
        <x:f>IF(AND(COUNTIF('P3 Audit Procedures'!$B$5:$B$176,A115)=1,COUNTIF('P3 Evidence Requirements'!$C$5:$C$348,A115)=2,COUNTIF('P3 Observation Rules'!$C$5:$C$176,A115)=1,COUNTIF('P3 Operational Calendar'!$C$5:$C$176,A115)=1),"YES","NO")</x:f>
        <x:v>YES</x:v>
      </x:c>
      <x:c r="V115" s="305" t="str">
        <x:f>IF(COUNTIF($A$5:$A$176,A115)&gt;1,"DUPLICATE","")</x:f>
      </x:c>
      <x:c r="W115" s="305" t="str">
        <x:v>https://www.sebi.gov.in/legal/regulations/dec-2025/securities-and-exchange-board-of-india-share-based-employee-benefits-and-sweat-equity-regulations-2021-last-amended-on-december-4-2025-_98638.html</x:v>
      </x:c>
    </x:row>
    <x:row r="116" ht="50" customHeight="1">
      <x:c r="A116" s="305" t="str">
        <x:v>CAP-LAW042|Reg. 6</x:v>
      </x:c>
      <x:c r="B116" s="305" t="str">
        <x:v>CAP-LAW042</x:v>
      </x:c>
      <x:c r="C116" s="305" t="str">
        <x:v>Reg. 6</x:v>
      </x:c>
      <x:c r="D116" s="305" t="str">
        <x:v>Obtain shareholders' approval for each scheme and separate approvals for specified variations/classes of grants.</x:v>
      </x:c>
      <x:c r="E116" s="305" t="str">
        <x:v>Listed company / shareholders</x:v>
      </x:c>
      <x:c r="F116" s="305" t="str">
        <x:v>GATE|CORP_ACTION</x:v>
      </x:c>
      <x:c r="G116" s="305" t="str">
        <x:v>Equity-linked employee benefits</x:v>
      </x:c>
      <x:c r="H116" s="305" t="str">
        <x:v>Scheme/grant/variation proposed</x:v>
      </x:c>
      <x:c r="I116" s="305" t="str">
        <x:v>Apply special-resolution and separate-approval conditions.</x:v>
      </x:c>
      <x:c r="J116" s="305" t="str">
        <x:v>Before implementation/grant/change</x:v>
      </x:c>
      <x:c r="K116" s="305" t="str">
        <x:v>Employee benefits</x:v>
      </x:c>
      <x:c r="L116" s="305" t="str">
        <x:v>SBEB / sweat-equity module</x:v>
      </x:c>
      <x:c r="M116" s="305" t="str">
        <x:v>Load this atomic row only when GATE|CORP_ACTION is true and the documented security/capacity, trigger and threshold/exemption tests are satisfied.</x:v>
      </x:c>
      <x:c r="N116" s="305" t="str">
        <x:v>Do not load when the gate is false; do not expand the duty beyond the stated holder or into Common Corporate Core/Capital Markets role content. Preserve boundary: Companies Act approvals remain in Common Corporate Core.</x:v>
      </x:c>
      <x:c r="O116" s="305" t="str">
        <x:v>Entity/listing master; security/ISIN and capacity evidence; event record (Scheme/grant/variation proposed); threshold/exemption analysis (Apply special-resolution and separate-approval conditions.).</x:v>
      </x:c>
      <x:c r="P116" s="305" t="str">
        <x:v>P4 VALIDATED</x:v>
      </x:c>
      <x:c r="Q116" s="305" t="str">
        <x:v>ELIGIBLE — CONTROLLED WORKING CONTENT</x:v>
      </x:c>
      <x:c r="R116" s="305" t="str">
        <x:v>HOLD — PERMANENT ID PENDING</x:v>
      </x:c>
      <x:c r="S116" s="305" t="str">
        <x:f>IF(COUNTIF('P2 Source Disposition'!$A$5:$A$81,B116)=1,"YES","NO")</x:f>
        <x:v>YES</x:v>
      </x:c>
      <x:c r="T116" s="305" t="str">
        <x:f>IF(COUNTIF('P3 Audit Procedures'!$B$5:$B$176,A116)=1,"YES","NO")</x:f>
        <x:v>YES</x:v>
      </x:c>
      <x:c r="U116" s="305" t="str">
        <x:f>IF(AND(COUNTIF('P3 Audit Procedures'!$B$5:$B$176,A116)=1,COUNTIF('P3 Evidence Requirements'!$C$5:$C$348,A116)=2,COUNTIF('P3 Observation Rules'!$C$5:$C$176,A116)=1,COUNTIF('P3 Operational Calendar'!$C$5:$C$176,A116)=1),"YES","NO")</x:f>
        <x:v>YES</x:v>
      </x:c>
      <x:c r="V116" s="305" t="str">
        <x:f>IF(COUNTIF($A$5:$A$176,A116)&gt;1,"DUPLICATE","")</x:f>
      </x:c>
      <x:c r="W116" s="305" t="str">
        <x:v>https://www.sebi.gov.in/legal/regulations/dec-2025/securities-and-exchange-board-of-india-share-based-employee-benefits-and-sweat-equity-regulations-2021-last-amended-on-december-4-2025-_98638.html</x:v>
      </x:c>
    </x:row>
    <x:row r="117" ht="50" customHeight="1">
      <x:c r="A117" s="305" t="str">
        <x:v>CAP-LAW042|Regs. 6 and 14 / Schedule I</x:v>
      </x:c>
      <x:c r="B117" s="305" t="str">
        <x:v>CAP-LAW042</x:v>
      </x:c>
      <x:c r="C117" s="305" t="str">
        <x:v>Regs. 6 and 14 / Schedule I</x:v>
      </x:c>
      <x:c r="D117" s="305" t="str">
        <x:v>Provide the prescribed shareholder-approval, annual-report and scheme disclosures.</x:v>
      </x:c>
      <x:c r="E117" s="305" t="str">
        <x:v>Listed company</x:v>
      </x:c>
      <x:c r="F117" s="305" t="str">
        <x:v>GATE|CORP_ACTION</x:v>
      </x:c>
      <x:c r="G117" s="305" t="str">
        <x:v>Equity-linked employee benefits</x:v>
      </x:c>
      <x:c r="H117" s="305" t="str">
        <x:v>Scheme approval or annual reporting</x:v>
      </x:c>
      <x:c r="I117" s="305" t="str">
        <x:v>Apply scheme-type and trust disclosure tables.</x:v>
      </x:c>
      <x:c r="J117" s="305" t="str">
        <x:v>At approval; annual and on update</x:v>
      </x:c>
      <x:c r="K117" s="305" t="str">
        <x:v>Employee benefits</x:v>
      </x:c>
      <x:c r="L117" s="305" t="str">
        <x:v>SBEB / sweat-equity module</x:v>
      </x:c>
      <x:c r="M117" s="305" t="str">
        <x:v>Load this atomic row only when GATE|CORP_ACTION is true and the documented security/capacity, trigger and threshold/exemption tests are satisfied.</x:v>
      </x:c>
      <x:c r="N117" s="305" t="str">
        <x:v>Do not load when the gate is false; do not expand the duty beyond the stated holder or into Common Corporate Core/Capital Markets role content. Preserve boundary: One scheme type per applicability test.</x:v>
      </x:c>
      <x:c r="O117" s="305" t="str">
        <x:v>Entity/listing master; security/ISIN and capacity evidence; event record (Scheme approval or annual reporting); threshold/exemption analysis (Apply scheme-type and trust disclosure tables.).</x:v>
      </x:c>
      <x:c r="P117" s="305" t="str">
        <x:v>P4 VALIDATED</x:v>
      </x:c>
      <x:c r="Q117" s="305" t="str">
        <x:v>ELIGIBLE — CONTROLLED WORKING CONTENT</x:v>
      </x:c>
      <x:c r="R117" s="305" t="str">
        <x:v>HOLD — PERMANENT ID PENDING</x:v>
      </x:c>
      <x:c r="S117" s="305" t="str">
        <x:f>IF(COUNTIF('P2 Source Disposition'!$A$5:$A$81,B117)=1,"YES","NO")</x:f>
        <x:v>YES</x:v>
      </x:c>
      <x:c r="T117" s="305" t="str">
        <x:f>IF(COUNTIF('P3 Audit Procedures'!$B$5:$B$176,A117)=1,"YES","NO")</x:f>
        <x:v>YES</x:v>
      </x:c>
      <x:c r="U117" s="305" t="str">
        <x:f>IF(AND(COUNTIF('P3 Audit Procedures'!$B$5:$B$176,A117)=1,COUNTIF('P3 Evidence Requirements'!$C$5:$C$348,A117)=2,COUNTIF('P3 Observation Rules'!$C$5:$C$176,A117)=1,COUNTIF('P3 Operational Calendar'!$C$5:$C$176,A117)=1),"YES","NO")</x:f>
        <x:v>YES</x:v>
      </x:c>
      <x:c r="V117" s="305" t="str">
        <x:f>IF(COUNTIF($A$5:$A$176,A117)&gt;1,"DUPLICATE","")</x:f>
      </x:c>
      <x:c r="W117" s="305" t="str">
        <x:v>https://www.sebi.gov.in/legal/regulations/dec-2025/securities-and-exchange-board-of-india-share-based-employee-benefits-and-sweat-equity-regulations-2021-last-amended-on-december-4-2025-_98638.html</x:v>
      </x:c>
    </x:row>
    <x:row r="118" ht="50" customHeight="1">
      <x:c r="A118" s="305" t="str">
        <x:v>CAP-LAW042|Reg. 3</x:v>
      </x:c>
      <x:c r="B118" s="305" t="str">
        <x:v>CAP-LAW042</x:v>
      </x:c>
      <x:c r="C118" s="305" t="str">
        <x:v>Reg. 3</x:v>
      </x:c>
      <x:c r="D118" s="305" t="str">
        <x:v>Operate any employee-benefit trust and secondary acquisition within the prescribed limits and restrictions.</x:v>
      </x:c>
      <x:c r="E118" s="305" t="str">
        <x:v>Listed company / trust</x:v>
      </x:c>
      <x:c r="F118" s="305" t="str">
        <x:v>GATE|CORP_ACTION</x:v>
      </x:c>
      <x:c r="G118" s="305" t="str">
        <x:v>Equity-linked employee benefits</x:v>
      </x:c>
      <x:c r="H118" s="305" t="str">
        <x:v>Trust route or secondary acquisition used</x:v>
      </x:c>
      <x:c r="I118" s="305" t="str">
        <x:v>Apply trust independence, funding, holding, acquisition and sale limits.</x:v>
      </x:c>
      <x:c r="J118" s="305" t="str">
        <x:v>Continuous / transaction-based</x:v>
      </x:c>
      <x:c r="K118" s="305" t="str">
        <x:v>Employee benefits</x:v>
      </x:c>
      <x:c r="L118" s="305" t="str">
        <x:v>SBEB / sweat-equity module</x:v>
      </x:c>
      <x:c r="M118" s="305" t="str">
        <x:v>Load this atomic row only when GATE|CORP_ACTION is true and the documented security/capacity, trigger and threshold/exemption tests are satisfied.</x:v>
      </x:c>
      <x:c r="N118" s="305" t="str">
        <x:v>Do not load when the gate is false; do not expand the duty beyond the stated holder or into Common Corporate Core/Capital Markets role content. Preserve boundary: Trust fiduciary duties outside SEBI overlay are not duplicated.</x:v>
      </x:c>
      <x:c r="O118" s="305" t="str">
        <x:v>Entity/listing master; security/ISIN and capacity evidence; event record (Trust route or secondary acquisition used); threshold/exemption analysis (Apply trust independence, funding, holding, acquisition and sale limits.).</x:v>
      </x:c>
      <x:c r="P118" s="305" t="str">
        <x:v>P4 VALIDATED</x:v>
      </x:c>
      <x:c r="Q118" s="305" t="str">
        <x:v>ELIGIBLE — CONTROLLED WORKING CONTENT</x:v>
      </x:c>
      <x:c r="R118" s="305" t="str">
        <x:v>HOLD — PERMANENT ID PENDING</x:v>
      </x:c>
      <x:c r="S118" s="305" t="str">
        <x:f>IF(COUNTIF('P2 Source Disposition'!$A$5:$A$81,B118)=1,"YES","NO")</x:f>
        <x:v>YES</x:v>
      </x:c>
      <x:c r="T118" s="305" t="str">
        <x:f>IF(COUNTIF('P3 Audit Procedures'!$B$5:$B$176,A118)=1,"YES","NO")</x:f>
        <x:v>YES</x:v>
      </x:c>
      <x:c r="U118" s="305" t="str">
        <x:f>IF(AND(COUNTIF('P3 Audit Procedures'!$B$5:$B$176,A118)=1,COUNTIF('P3 Evidence Requirements'!$C$5:$C$348,A118)=2,COUNTIF('P3 Observation Rules'!$C$5:$C$176,A118)=1,COUNTIF('P3 Operational Calendar'!$C$5:$C$176,A118)=1),"YES","NO")</x:f>
        <x:v>YES</x:v>
      </x:c>
      <x:c r="V118" s="305" t="str">
        <x:f>IF(COUNTIF($A$5:$A$176,A118)&gt;1,"DUPLICATE","")</x:f>
      </x:c>
      <x:c r="W118" s="305" t="str">
        <x:v>https://www.sebi.gov.in/legal/regulations/dec-2025/securities-and-exchange-board-of-india-share-based-employee-benefits-and-sweat-equity-regulations-2021-last-amended-on-december-4-2025-_98638.html</x:v>
      </x:c>
    </x:row>
    <x:row r="119" ht="50" customHeight="1">
      <x:c r="A119" s="305" t="str">
        <x:v>CAP-LAW042|Reg. 12(3)</x:v>
      </x:c>
      <x:c r="B119" s="305" t="str">
        <x:v>CAP-LAW042</x:v>
      </x:c>
      <x:c r="C119" s="305" t="str">
        <x:v>Reg. 12(3)</x:v>
      </x:c>
      <x:c r="D119" s="305" t="str">
        <x:v>Obtain stock-exchange in-principle approval before grant of options or SARs that will result in listed shares.</x:v>
      </x:c>
      <x:c r="E119" s="305" t="str">
        <x:v>Listed company</x:v>
      </x:c>
      <x:c r="F119" s="305" t="str">
        <x:v>GATE|CORP_ACTION</x:v>
      </x:c>
      <x:c r="G119" s="305" t="str">
        <x:v>Equity-linked employee benefits</x:v>
      </x:c>
      <x:c r="H119" s="305" t="str">
        <x:v>New-share issuance under ESOS/ESPS/SAR scheme</x:v>
      </x:c>
      <x:c r="I119" s="305" t="str">
        <x:v>Apply exchange-document requirements.</x:v>
      </x:c>
      <x:c r="J119" s="305" t="str">
        <x:v>Before grant as prescribed</x:v>
      </x:c>
      <x:c r="K119" s="305" t="str">
        <x:v>Employee benefits</x:v>
      </x:c>
      <x:c r="L119" s="305" t="str">
        <x:v>SBEB / sweat-equity module</x:v>
      </x:c>
      <x:c r="M119" s="305" t="str">
        <x:v>Load this atomic row only when GATE|CORP_ACTION is true and the documented security/capacity, trigger and threshold/exemption tests are satisfied.</x:v>
      </x:c>
      <x:c r="N119" s="305" t="str">
        <x:v>Do not load when the gate is false; do not expand the duty beyond the stated holder or into Common Corporate Core/Capital Markets role content. Preserve boundary: Only applies to new-share route.</x:v>
      </x:c>
      <x:c r="O119" s="305" t="str">
        <x:v>Entity/listing master; security/ISIN and capacity evidence; event record (New-share issuance under ESOS/ESPS/SAR scheme); threshold/exemption analysis (Apply exchange-document requirements.).</x:v>
      </x:c>
      <x:c r="P119" s="305" t="str">
        <x:v>P4 VALIDATED</x:v>
      </x:c>
      <x:c r="Q119" s="305" t="str">
        <x:v>ELIGIBLE — CONTROLLED WORKING CONTENT</x:v>
      </x:c>
      <x:c r="R119" s="305" t="str">
        <x:v>HOLD — PERMANENT ID PENDING</x:v>
      </x:c>
      <x:c r="S119" s="305" t="str">
        <x:f>IF(COUNTIF('P2 Source Disposition'!$A$5:$A$81,B119)=1,"YES","NO")</x:f>
        <x:v>YES</x:v>
      </x:c>
      <x:c r="T119" s="305" t="str">
        <x:f>IF(COUNTIF('P3 Audit Procedures'!$B$5:$B$176,A119)=1,"YES","NO")</x:f>
        <x:v>YES</x:v>
      </x:c>
      <x:c r="U119" s="305" t="str">
        <x:f>IF(AND(COUNTIF('P3 Audit Procedures'!$B$5:$B$176,A119)=1,COUNTIF('P3 Evidence Requirements'!$C$5:$C$348,A119)=2,COUNTIF('P3 Observation Rules'!$C$5:$C$176,A119)=1,COUNTIF('P3 Operational Calendar'!$C$5:$C$176,A119)=1),"YES","NO")</x:f>
        <x:v>YES</x:v>
      </x:c>
      <x:c r="V119" s="305" t="str">
        <x:f>IF(COUNTIF($A$5:$A$176,A119)&gt;1,"DUPLICATE","")</x:f>
      </x:c>
      <x:c r="W119" s="305" t="str">
        <x:v>https://www.sebi.gov.in/legal/regulations/dec-2025/securities-and-exchange-board-of-india-share-based-employee-benefits-and-sweat-equity-regulations-2021-last-amended-on-december-4-2025-_98638.html</x:v>
      </x:c>
    </x:row>
    <x:row r="120" ht="50" customHeight="1">
      <x:c r="A120" s="305" t="str">
        <x:v>CAP-LAW042|Regs. 10 and 12</x:v>
      </x:c>
      <x:c r="B120" s="305" t="str">
        <x:v>CAP-LAW042</x:v>
      </x:c>
      <x:c r="C120" s="305" t="str">
        <x:v>Regs. 10 and 12</x:v>
      </x:c>
      <x:c r="D120" s="305" t="str">
        <x:v>Notify each issue/allotment and obtain listing/trading approval for shares issued under the approved scheme.</x:v>
      </x:c>
      <x:c r="E120" s="305" t="str">
        <x:v>Listed company</x:v>
      </x:c>
      <x:c r="F120" s="305" t="str">
        <x:v>GATE|CORP_ACTION</x:v>
      </x:c>
      <x:c r="G120" s="305" t="str">
        <x:v>Equity-linked employee benefits</x:v>
      </x:c>
      <x:c r="H120" s="305" t="str">
        <x:v>Options/benefits exercised and shares issued</x:v>
      </x:c>
      <x:c r="I120" s="305" t="str">
        <x:v>Apply scheme, exchange notification and listing conditions.</x:v>
      </x:c>
      <x:c r="J120" s="305" t="str">
        <x:v>At each issue/allotment cycle</x:v>
      </x:c>
      <x:c r="K120" s="305" t="str">
        <x:v>Employee benefits</x:v>
      </x:c>
      <x:c r="L120" s="305" t="str">
        <x:v>SBEB / sweat-equity module</x:v>
      </x:c>
      <x:c r="M120" s="305" t="str">
        <x:v>Load this atomic row only when GATE|CORP_ACTION is true and the documented security/capacity, trigger and threshold/exemption tests are satisfied.</x:v>
      </x:c>
      <x:c r="N120" s="305" t="str">
        <x:v>Do not load when the gate is false; do not expand the duty beyond the stated holder or into Common Corporate Core/Capital Markets role content. Preserve boundary: Tax and Companies Act tasks remain in Common Corporate Core.</x:v>
      </x:c>
      <x:c r="O120" s="305" t="str">
        <x:v>Entity/listing master; security/ISIN and capacity evidence; event record (Options/benefits exercised and shares issued); threshold/exemption analysis (Apply scheme, exchange notification and listing conditions.).</x:v>
      </x:c>
      <x:c r="P120" s="305" t="str">
        <x:v>P4 VALIDATED</x:v>
      </x:c>
      <x:c r="Q120" s="305" t="str">
        <x:v>ELIGIBLE — CONTROLLED WORKING CONTENT</x:v>
      </x:c>
      <x:c r="R120" s="305" t="str">
        <x:v>HOLD — PERMANENT ID PENDING</x:v>
      </x:c>
      <x:c r="S120" s="305" t="str">
        <x:f>IF(COUNTIF('P2 Source Disposition'!$A$5:$A$81,B120)=1,"YES","NO")</x:f>
        <x:v>YES</x:v>
      </x:c>
      <x:c r="T120" s="305" t="str">
        <x:f>IF(COUNTIF('P3 Audit Procedures'!$B$5:$B$176,A120)=1,"YES","NO")</x:f>
        <x:v>YES</x:v>
      </x:c>
      <x:c r="U120" s="305" t="str">
        <x:f>IF(AND(COUNTIF('P3 Audit Procedures'!$B$5:$B$176,A120)=1,COUNTIF('P3 Evidence Requirements'!$C$5:$C$348,A120)=2,COUNTIF('P3 Observation Rules'!$C$5:$C$176,A120)=1,COUNTIF('P3 Operational Calendar'!$C$5:$C$176,A120)=1),"YES","NO")</x:f>
        <x:v>YES</x:v>
      </x:c>
      <x:c r="V120" s="305" t="str">
        <x:f>IF(COUNTIF($A$5:$A$176,A120)&gt;1,"DUPLICATE","")</x:f>
      </x:c>
      <x:c r="W120" s="305" t="str">
        <x:v>https://www.sebi.gov.in/legal/regulations/dec-2025/securities-and-exchange-board-of-india-share-based-employee-benefits-and-sweat-equity-regulations-2021-last-amended-on-december-4-2025-_98638.html</x:v>
      </x:c>
    </x:row>
    <x:row r="121" ht="50" customHeight="1">
      <x:c r="A121" s="305" t="str">
        <x:v>CAP-LAW042|Reg. 14 / Schedule I Part F</x:v>
      </x:c>
      <x:c r="B121" s="305" t="str">
        <x:v>CAP-LAW042</x:v>
      </x:c>
      <x:c r="C121" s="305" t="str">
        <x:v>Reg. 14 / Schedule I Part F</x:v>
      </x:c>
      <x:c r="D121" s="305" t="str">
        <x:v>Make the prescribed annual-report and website disclosures for employee-benefit schemes.</x:v>
      </x:c>
      <x:c r="E121" s="305" t="str">
        <x:v>Listed company</x:v>
      </x:c>
      <x:c r="F121" s="305" t="str">
        <x:v>GATE|CORP_ACTION</x:v>
      </x:c>
      <x:c r="G121" s="305" t="str">
        <x:v>Equity-linked employee benefits</x:v>
      </x:c>
      <x:c r="H121" s="305" t="str">
        <x:v>Scheme remains active / year closes</x:v>
      </x:c>
      <x:c r="I121" s="305" t="str">
        <x:v>Apply scheme-type disclosure tables.</x:v>
      </x:c>
      <x:c r="J121" s="305" t="str">
        <x:v>Annual and on update</x:v>
      </x:c>
      <x:c r="K121" s="305" t="str">
        <x:v>Employee benefits</x:v>
      </x:c>
      <x:c r="L121" s="305" t="str">
        <x:v>SBEB / sweat-equity module</x:v>
      </x:c>
      <x:c r="M121" s="305" t="str">
        <x:v>Load this atomic row only when GATE|CORP_ACTION is true and the documented security/capacity, trigger and threshold/exemption tests are satisfied.</x:v>
      </x:c>
      <x:c r="N121" s="305" t="str">
        <x:v>Do not load when the gate is false; do not expand the duty beyond the stated holder or into Common Corporate Core/Capital Markets role content. Preserve boundary: Use latest SEBI format in P3.</x:v>
      </x:c>
      <x:c r="O121" s="305" t="str">
        <x:v>Entity/listing master; security/ISIN and capacity evidence; event record (Scheme remains active / year closes); threshold/exemption analysis (Apply scheme-type disclosure tables.).</x:v>
      </x:c>
      <x:c r="P121" s="305" t="str">
        <x:v>P4 VALIDATED</x:v>
      </x:c>
      <x:c r="Q121" s="305" t="str">
        <x:v>ELIGIBLE — CONTROLLED WORKING CONTENT</x:v>
      </x:c>
      <x:c r="R121" s="305" t="str">
        <x:v>HOLD — PERMANENT ID PENDING</x:v>
      </x:c>
      <x:c r="S121" s="305" t="str">
        <x:f>IF(COUNTIF('P2 Source Disposition'!$A$5:$A$81,B121)=1,"YES","NO")</x:f>
        <x:v>YES</x:v>
      </x:c>
      <x:c r="T121" s="305" t="str">
        <x:f>IF(COUNTIF('P3 Audit Procedures'!$B$5:$B$176,A121)=1,"YES","NO")</x:f>
        <x:v>YES</x:v>
      </x:c>
      <x:c r="U121" s="305" t="str">
        <x:f>IF(AND(COUNTIF('P3 Audit Procedures'!$B$5:$B$176,A121)=1,COUNTIF('P3 Evidence Requirements'!$C$5:$C$348,A121)=2,COUNTIF('P3 Observation Rules'!$C$5:$C$176,A121)=1,COUNTIF('P3 Operational Calendar'!$C$5:$C$176,A121)=1),"YES","NO")</x:f>
        <x:v>YES</x:v>
      </x:c>
      <x:c r="V121" s="305" t="str">
        <x:f>IF(COUNTIF($A$5:$A$176,A121)&gt;1,"DUPLICATE","")</x:f>
      </x:c>
      <x:c r="W121" s="305" t="str">
        <x:v>https://www.sebi.gov.in/legal/regulations/dec-2025/securities-and-exchange-board-of-india-share-based-employee-benefits-and-sweat-equity-regulations-2021-last-amended-on-december-4-2025-_98638.html</x:v>
      </x:c>
    </x:row>
    <x:row r="122" ht="50" customHeight="1">
      <x:c r="A122" s="305" t="str">
        <x:v>CAP-LAW042|Reg. 13</x:v>
      </x:c>
      <x:c r="B122" s="305" t="str">
        <x:v>CAP-LAW042</x:v>
      </x:c>
      <x:c r="C122" s="305" t="str">
        <x:v>Reg. 13</x:v>
      </x:c>
      <x:c r="D122" s="305" t="str">
        <x:v>Place the secretarial-auditor certificate on scheme compliance before shareholders at each annual general meeting.</x:v>
      </x:c>
      <x:c r="E122" s="305" t="str">
        <x:v>Listed company</x:v>
      </x:c>
      <x:c r="F122" s="305" t="str">
        <x:v>GATE|CORP_ACTION</x:v>
      </x:c>
      <x:c r="G122" s="305" t="str">
        <x:v>Equity-linked employee benefits</x:v>
      </x:c>
      <x:c r="H122" s="305" t="str">
        <x:v>Annual general meeting cycle</x:v>
      </x:c>
      <x:c r="I122" s="305" t="str">
        <x:v>Certificate covers compliance with regulations and the shareholder resolution.</x:v>
      </x:c>
      <x:c r="J122" s="305" t="str">
        <x:v>Annual</x:v>
      </x:c>
      <x:c r="K122" s="305" t="str">
        <x:v>Employee benefits</x:v>
      </x:c>
      <x:c r="L122" s="305" t="str">
        <x:v>SBEB / sweat-equity module</x:v>
      </x:c>
      <x:c r="M122" s="305" t="str">
        <x:v>Load this atomic row only when GATE|CORP_ACTION is true and the documented security/capacity, trigger and threshold/exemption tests are satisfied.</x:v>
      </x:c>
      <x:c r="N122" s="305" t="str">
        <x:v>Do not load when the gate is false; do not expand the duty beyond the stated holder or into Common Corporate Core/Capital Markets role content. Preserve boundary: Separate from LODR Reg. 24A audit.</x:v>
      </x:c>
      <x:c r="O122" s="305" t="str">
        <x:v>Entity/listing master; security/ISIN and capacity evidence; event record (Annual general meeting cycle); threshold/exemption analysis (Certificate covers compliance with regulations and the shareholder resolution.).</x:v>
      </x:c>
      <x:c r="P122" s="305" t="str">
        <x:v>P4 VALIDATED</x:v>
      </x:c>
      <x:c r="Q122" s="305" t="str">
        <x:v>ELIGIBLE — CONTROLLED WORKING CONTENT</x:v>
      </x:c>
      <x:c r="R122" s="305" t="str">
        <x:v>HOLD — PERMANENT ID PENDING</x:v>
      </x:c>
      <x:c r="S122" s="305" t="str">
        <x:f>IF(COUNTIF('P2 Source Disposition'!$A$5:$A$81,B122)=1,"YES","NO")</x:f>
        <x:v>YES</x:v>
      </x:c>
      <x:c r="T122" s="305" t="str">
        <x:f>IF(COUNTIF('P3 Audit Procedures'!$B$5:$B$176,A122)=1,"YES","NO")</x:f>
        <x:v>YES</x:v>
      </x:c>
      <x:c r="U122" s="305" t="str">
        <x:f>IF(AND(COUNTIF('P3 Audit Procedures'!$B$5:$B$176,A122)=1,COUNTIF('P3 Evidence Requirements'!$C$5:$C$348,A122)=2,COUNTIF('P3 Observation Rules'!$C$5:$C$176,A122)=1,COUNTIF('P3 Operational Calendar'!$C$5:$C$176,A122)=1),"YES","NO")</x:f>
        <x:v>YES</x:v>
      </x:c>
      <x:c r="V122" s="305" t="str">
        <x:f>IF(COUNTIF($A$5:$A$176,A122)&gt;1,"DUPLICATE","")</x:f>
      </x:c>
      <x:c r="W122" s="305" t="str">
        <x:v>https://www.sebi.gov.in/legal/regulations/dec-2025/securities-and-exchange-board-of-india-share-based-employee-benefits-and-sweat-equity-regulations-2021-last-amended-on-december-4-2025-_98638.html</x:v>
      </x:c>
    </x:row>
    <x:row r="123" ht="50" customHeight="1">
      <x:c r="A123" s="305" t="str">
        <x:v>CAP-LAW042|Chapter IV (Regs. 28-38)</x:v>
      </x:c>
      <x:c r="B123" s="305" t="str">
        <x:v>CAP-LAW042</x:v>
      </x:c>
      <x:c r="C123" s="305" t="str">
        <x:v>Chapter IV (Regs. 28-38)</x:v>
      </x:c>
      <x:c r="D123" s="305" t="str">
        <x:v>Apply the sweat-equity approval, limit, pricing, valuation, accounting, certificate and post-issue disclosure requirements.</x:v>
      </x:c>
      <x:c r="E123" s="305" t="str">
        <x:v>Listed company</x:v>
      </x:c>
      <x:c r="F123" s="305" t="str">
        <x:v>GATE|CORP_ACTION</x:v>
      </x:c>
      <x:c r="G123" s="305" t="str">
        <x:v>Sweat equity shares</x:v>
      </x:c>
      <x:c r="H123" s="305" t="str">
        <x:v>Sweat equity proposed</x:v>
      </x:c>
      <x:c r="I123" s="305" t="str">
        <x:v>Apply employee/director, annual/overall quantum and current valuer conditions.</x:v>
      </x:c>
      <x:c r="J123" s="305" t="str">
        <x:v>Before issue through post-allotment</x:v>
      </x:c>
      <x:c r="K123" s="305" t="str">
        <x:v>Employee benefits</x:v>
      </x:c>
      <x:c r="L123" s="305" t="str">
        <x:v>SBEB / sweat-equity module</x:v>
      </x:c>
      <x:c r="M123" s="305" t="str">
        <x:v>Load this atomic row only when GATE|CORP_ACTION is true and the documented security/capacity, trigger and threshold/exemption tests are satisfied.</x:v>
      </x:c>
      <x:c r="N123" s="305" t="str">
        <x:v>Do not load when the gate is false; do not expand the duty beyond the stated holder or into Common Corporate Core/Capital Markets role content. Preserve boundary: Only activated for sweat equity; P3 splits the transaction evidence by regulation.</x:v>
      </x:c>
      <x:c r="O123" s="305" t="str">
        <x:v>Entity/listing master; security/ISIN and capacity evidence; event record (Sweat equity proposed); threshold/exemption analysis (Apply employee/director, annual/overall quantum and current valuer conditions.).</x:v>
      </x:c>
      <x:c r="P123" s="305" t="str">
        <x:v>P4 VALIDATED</x:v>
      </x:c>
      <x:c r="Q123" s="305" t="str">
        <x:v>ELIGIBLE — CONTROLLED WORKING CONTENT</x:v>
      </x:c>
      <x:c r="R123" s="305" t="str">
        <x:v>HOLD — PERMANENT ID PENDING</x:v>
      </x:c>
      <x:c r="S123" s="305" t="str">
        <x:f>IF(COUNTIF('P2 Source Disposition'!$A$5:$A$81,B123)=1,"YES","NO")</x:f>
        <x:v>YES</x:v>
      </x:c>
      <x:c r="T123" s="305" t="str">
        <x:f>IF(COUNTIF('P3 Audit Procedures'!$B$5:$B$176,A123)=1,"YES","NO")</x:f>
        <x:v>YES</x:v>
      </x:c>
      <x:c r="U123" s="305" t="str">
        <x:f>IF(AND(COUNTIF('P3 Audit Procedures'!$B$5:$B$176,A123)=1,COUNTIF('P3 Evidence Requirements'!$C$5:$C$348,A123)=2,COUNTIF('P3 Observation Rules'!$C$5:$C$176,A123)=1,COUNTIF('P3 Operational Calendar'!$C$5:$C$176,A123)=1),"YES","NO")</x:f>
        <x:v>YES</x:v>
      </x:c>
      <x:c r="V123" s="305" t="str">
        <x:f>IF(COUNTIF($A$5:$A$176,A123)&gt;1,"DUPLICATE","")</x:f>
      </x:c>
      <x:c r="W123" s="305" t="str">
        <x:v>https://www.sebi.gov.in/legal/regulations/dec-2025/securities-and-exchange-board-of-india-share-based-employee-benefits-and-sweat-equity-regulations-2021-last-amended-on-december-4-2025-_98638.html</x:v>
      </x:c>
    </x:row>
    <x:row r="124" ht="50" customHeight="1">
      <x:c r="A124" s="305" t="str">
        <x:v>CAP-LAW041|Eligibility / general conditions</x:v>
      </x:c>
      <x:c r="B124" s="305" t="str">
        <x:v>CAP-LAW041</x:v>
      </x:c>
      <x:c r="C124" s="305" t="str">
        <x:v>Eligibility / general conditions</x:v>
      </x:c>
      <x:c r="D124" s="305" t="str">
        <x:v>Satisfy the applicable eligibility and general conditions before issuing listed non-convertible securities.</x:v>
      </x:c>
      <x:c r="E124" s="305" t="str">
        <x:v>Issuer</x:v>
      </x:c>
      <x:c r="F124" s="305" t="str">
        <x:v>GATE|PROPOSED_ISSUE or GATE|DEBT</x:v>
      </x:c>
      <x:c r="G124" s="305" t="str">
        <x:v>NCS / NCRPS</x:v>
      </x:c>
      <x:c r="H124" s="305" t="str">
        <x:v>Listed NCS issue proposed</x:v>
      </x:c>
      <x:c r="I124" s="305" t="str">
        <x:v>Apply public/private placement, secured/unsecured and issuer-class provisions.</x:v>
      </x:c>
      <x:c r="J124" s="305" t="str">
        <x:v>Before offer/placement</x:v>
      </x:c>
      <x:c r="K124" s="305" t="str">
        <x:v>Debt issuance</x:v>
      </x:c>
      <x:c r="L124" s="305" t="str">
        <x:v>Debt issue/listing module</x:v>
      </x:c>
      <x:c r="M124" s="305" t="str">
        <x:v>Load this atomic row only when GATE|PROPOSED_ISSUE or GATE|DEBT is true and the documented security/capacity, trigger and threshold/exemption tests are satisfied.</x:v>
      </x:c>
      <x:c r="N124" s="305" t="str">
        <x:v>Do not load when the gate is false; do not expand the duty beyond the stated holder or into Common Corporate Core/Capital Markets role content. Preserve boundary: Instrument and route must be fixed before testing.</x:v>
      </x:c>
      <x:c r="O124" s="305" t="str">
        <x:v>Entity/listing master; security/ISIN and capacity evidence; event record (Listed NCS issue proposed); threshold/exemption analysis (Apply public/private placement, secured/unsecured and issuer-class provisions.).</x:v>
      </x:c>
      <x:c r="P124" s="305" t="str">
        <x:v>P4 VALIDATED</x:v>
      </x:c>
      <x:c r="Q124" s="305" t="str">
        <x:v>ELIGIBLE — CONTROLLED WORKING CONTENT</x:v>
      </x:c>
      <x:c r="R124" s="305" t="str">
        <x:v>HOLD — PERMANENT ID PENDING</x:v>
      </x:c>
      <x:c r="S124" s="305" t="str">
        <x:f>IF(COUNTIF('P2 Source Disposition'!$A$5:$A$81,B124)=1,"YES","NO")</x:f>
        <x:v>YES</x:v>
      </x:c>
      <x:c r="T124" s="305" t="str">
        <x:f>IF(COUNTIF('P3 Audit Procedures'!$B$5:$B$176,A124)=1,"YES","NO")</x:f>
        <x:v>YES</x:v>
      </x:c>
      <x:c r="U124" s="305" t="str">
        <x:f>IF(AND(COUNTIF('P3 Audit Procedures'!$B$5:$B$176,A124)=1,COUNTIF('P3 Evidence Requirements'!$C$5:$C$348,A124)=2,COUNTIF('P3 Observation Rules'!$C$5:$C$176,A124)=1,COUNTIF('P3 Operational Calendar'!$C$5:$C$176,A124)=1),"YES","NO")</x:f>
        <x:v>YES</x:v>
      </x:c>
      <x:c r="V124" s="305" t="str">
        <x:f>IF(COUNTIF($A$5:$A$176,A124)&gt;1,"DUPLICATE","")</x:f>
      </x:c>
      <x:c r="W124" s="305" t="str">
        <x:v>https://www.sebi.gov.in/legal/regulations/jan-2026/securities-and-exchange-board-of-india-issue-and-listing-of-non-convertible-securities-regulations-2021-last-amended-as-on-january-21-2026-_99288.html</x:v>
      </x:c>
    </x:row>
    <x:row r="125" ht="50" customHeight="1">
      <x:c r="A125" s="305" t="str">
        <x:v>CAP-LAW041|Offer document / placement memorandum</x:v>
      </x:c>
      <x:c r="B125" s="305" t="str">
        <x:v>CAP-LAW041</x:v>
      </x:c>
      <x:c r="C125" s="305" t="str">
        <x:v>Offer document / placement memorandum</x:v>
      </x:c>
      <x:c r="D125" s="305" t="str">
        <x:v>Prepare and file the prescribed offer document or placement memorandum with complete disclosures.</x:v>
      </x:c>
      <x:c r="E125" s="305" t="str">
        <x:v>Issuer</x:v>
      </x:c>
      <x:c r="F125" s="305" t="str">
        <x:v>GATE|PROPOSED_ISSUE or GATE|DEBT</x:v>
      </x:c>
      <x:c r="G125" s="305" t="str">
        <x:v>NCS / NCRPS</x:v>
      </x:c>
      <x:c r="H125" s="305" t="str">
        <x:v>Debt issue proposed</x:v>
      </x:c>
      <x:c r="I125" s="305" t="str">
        <x:v>Apply route, issuer and instrument-specific schedules.</x:v>
      </x:c>
      <x:c r="J125" s="305" t="str">
        <x:v>Before issue opens/allotment</x:v>
      </x:c>
      <x:c r="K125" s="305" t="str">
        <x:v>Debt issuance</x:v>
      </x:c>
      <x:c r="L125" s="305" t="str">
        <x:v>Debt issue/listing module</x:v>
      </x:c>
      <x:c r="M125" s="305" t="str">
        <x:v>Load this atomic row only when GATE|PROPOSED_ISSUE or GATE|DEBT is true and the documented security/capacity, trigger and threshold/exemption tests are satisfied.</x:v>
      </x:c>
      <x:c r="N125" s="305" t="str">
        <x:v>Do not load when the gate is false; do not expand the duty beyond the stated holder or into Common Corporate Core/Capital Markets role content. Preserve boundary: Merchant-banker due diligence remains role-bound.</x:v>
      </x:c>
      <x:c r="O125" s="305" t="str">
        <x:v>Entity/listing master; security/ISIN and capacity evidence; event record (Debt issue proposed); threshold/exemption analysis (Apply route, issuer and instrument-specific schedules.).</x:v>
      </x:c>
      <x:c r="P125" s="305" t="str">
        <x:v>P4 VALIDATED</x:v>
      </x:c>
      <x:c r="Q125" s="305" t="str">
        <x:v>ELIGIBLE — CONTROLLED WORKING CONTENT</x:v>
      </x:c>
      <x:c r="R125" s="305" t="str">
        <x:v>HOLD — PERMANENT ID PENDING</x:v>
      </x:c>
      <x:c r="S125" s="305" t="str">
        <x:f>IF(COUNTIF('P2 Source Disposition'!$A$5:$A$81,B125)=1,"YES","NO")</x:f>
        <x:v>YES</x:v>
      </x:c>
      <x:c r="T125" s="305" t="str">
        <x:f>IF(COUNTIF('P3 Audit Procedures'!$B$5:$B$176,A125)=1,"YES","NO")</x:f>
        <x:v>YES</x:v>
      </x:c>
      <x:c r="U125" s="305" t="str">
        <x:f>IF(AND(COUNTIF('P3 Audit Procedures'!$B$5:$B$176,A125)=1,COUNTIF('P3 Evidence Requirements'!$C$5:$C$348,A125)=2,COUNTIF('P3 Observation Rules'!$C$5:$C$176,A125)=1,COUNTIF('P3 Operational Calendar'!$C$5:$C$176,A125)=1),"YES","NO")</x:f>
        <x:v>YES</x:v>
      </x:c>
      <x:c r="V125" s="305" t="str">
        <x:f>IF(COUNTIF($A$5:$A$176,A125)&gt;1,"DUPLICATE","")</x:f>
      </x:c>
      <x:c r="W125" s="305" t="str">
        <x:v>https://www.sebi.gov.in/legal/regulations/jan-2026/securities-and-exchange-board-of-india-issue-and-listing-of-non-convertible-securities-regulations-2021-last-amended-as-on-january-21-2026-_99288.html</x:v>
      </x:c>
    </x:row>
    <x:row r="126" ht="50" customHeight="1">
      <x:c r="A126" s="305" t="str">
        <x:v>CAP-LAW041|Debenture trustee / security / rating provisions</x:v>
      </x:c>
      <x:c r="B126" s="305" t="str">
        <x:v>CAP-LAW041</x:v>
      </x:c>
      <x:c r="C126" s="305" t="str">
        <x:v>Debenture trustee / security / rating provisions</x:v>
      </x:c>
      <x:c r="D126" s="305" t="str">
        <x:v>Complete required credit rating, debenture-trustee appointment, trust deed and security creation steps.</x:v>
      </x:c>
      <x:c r="E126" s="305" t="str">
        <x:v>Issuer</x:v>
      </x:c>
      <x:c r="F126" s="305" t="str">
        <x:v>GATE|PROPOSED_ISSUE or GATE|DEBT</x:v>
      </x:c>
      <x:c r="G126" s="305" t="str">
        <x:v>Debt securities</x:v>
      </x:c>
      <x:c r="H126" s="305" t="str">
        <x:v>Debt issue proposed</x:v>
      </x:c>
      <x:c r="I126" s="305" t="str">
        <x:v>Apply secured/unsecured, public/private and conversion features.</x:v>
      </x:c>
      <x:c r="J126" s="305" t="str">
        <x:v>Before issue/allotment and within prescribed post-allotment period</x:v>
      </x:c>
      <x:c r="K126" s="305" t="str">
        <x:v>Debt issuance</x:v>
      </x:c>
      <x:c r="L126" s="305" t="str">
        <x:v>Debt issue/listing module</x:v>
      </x:c>
      <x:c r="M126" s="305" t="str">
        <x:v>Load this atomic row only when GATE|PROPOSED_ISSUE or GATE|DEBT is true and the documented security/capacity, trigger and threshold/exemption tests are satisfied.</x:v>
      </x:c>
      <x:c r="N126" s="305" t="str">
        <x:v>Do not load when the gate is false; do not expand the duty beyond the stated holder or into Common Corporate Core/Capital Markets role content. Preserve boundary: Companies Act charge and debenture rules remain in Common Corporate Core.</x:v>
      </x:c>
      <x:c r="O126" s="305" t="str">
        <x:v>Entity/listing master; security/ISIN and capacity evidence; event record (Debt issue proposed); threshold/exemption analysis (Apply secured/unsecured, public/private and conversion features.).</x:v>
      </x:c>
      <x:c r="P126" s="305" t="str">
        <x:v>P4 VALIDATED</x:v>
      </x:c>
      <x:c r="Q126" s="305" t="str">
        <x:v>ELIGIBLE — CONTROLLED WORKING CONTENT</x:v>
      </x:c>
      <x:c r="R126" s="305" t="str">
        <x:v>HOLD — PERMANENT ID PENDING</x:v>
      </x:c>
      <x:c r="S126" s="305" t="str">
        <x:f>IF(COUNTIF('P2 Source Disposition'!$A$5:$A$81,B126)=1,"YES","NO")</x:f>
        <x:v>YES</x:v>
      </x:c>
      <x:c r="T126" s="305" t="str">
        <x:f>IF(COUNTIF('P3 Audit Procedures'!$B$5:$B$176,A126)=1,"YES","NO")</x:f>
        <x:v>YES</x:v>
      </x:c>
      <x:c r="U126" s="305" t="str">
        <x:f>IF(AND(COUNTIF('P3 Audit Procedures'!$B$5:$B$176,A126)=1,COUNTIF('P3 Evidence Requirements'!$C$5:$C$348,A126)=2,COUNTIF('P3 Observation Rules'!$C$5:$C$176,A126)=1,COUNTIF('P3 Operational Calendar'!$C$5:$C$176,A126)=1),"YES","NO")</x:f>
        <x:v>YES</x:v>
      </x:c>
      <x:c r="V126" s="305" t="str">
        <x:f>IF(COUNTIF($A$5:$A$176,A126)&gt;1,"DUPLICATE","")</x:f>
      </x:c>
      <x:c r="W126" s="305" t="str">
        <x:v>https://www.sebi.gov.in/legal/regulations/jan-2026/securities-and-exchange-board-of-india-issue-and-listing-of-non-convertible-securities-regulations-2021-last-amended-as-on-january-21-2026-_99288.html</x:v>
      </x:c>
    </x:row>
    <x:row r="127" ht="50" customHeight="1">
      <x:c r="A127" s="305" t="str">
        <x:v>CAP-LAW041|Allotment / listing provisions</x:v>
      </x:c>
      <x:c r="B127" s="305" t="str">
        <x:v>CAP-LAW041</x:v>
      </x:c>
      <x:c r="C127" s="305" t="str">
        <x:v>Allotment / listing provisions</x:v>
      </x:c>
      <x:c r="D127" s="305" t="str">
        <x:v>Complete allotment, demat credit, refunds and listing within the prescribed timetable.</x:v>
      </x:c>
      <x:c r="E127" s="305" t="str">
        <x:v>Issuer</x:v>
      </x:c>
      <x:c r="F127" s="305" t="str">
        <x:v>GATE|PROPOSED_ISSUE or GATE|DEBT</x:v>
      </x:c>
      <x:c r="G127" s="305" t="str">
        <x:v>NCS / NCRPS</x:v>
      </x:c>
      <x:c r="H127" s="305" t="str">
        <x:v>Issue closes</x:v>
      </x:c>
      <x:c r="I127" s="305" t="str">
        <x:v>Apply route-specific timelines and delay consequences.</x:v>
      </x:c>
      <x:c r="J127" s="305" t="str">
        <x:v>Transaction timetable</x:v>
      </x:c>
      <x:c r="K127" s="305" t="str">
        <x:v>Debt issuance</x:v>
      </x:c>
      <x:c r="L127" s="305" t="str">
        <x:v>Debt issue/listing module</x:v>
      </x:c>
      <x:c r="M127" s="305" t="str">
        <x:v>Load this atomic row only when GATE|PROPOSED_ISSUE or GATE|DEBT is true and the documented security/capacity, trigger and threshold/exemption tests are satisfied.</x:v>
      </x:c>
      <x:c r="N127" s="305" t="str">
        <x:v>Do not load when the gate is false; do not expand the duty beyond the stated holder or into Common Corporate Core/Capital Markets role content. Preserve boundary: P3 must calendar current exact deadlines.</x:v>
      </x:c>
      <x:c r="O127" s="305" t="str">
        <x:v>Entity/listing master; security/ISIN and capacity evidence; event record (Issue closes); threshold/exemption analysis (Apply route-specific timelines and delay consequences.).</x:v>
      </x:c>
      <x:c r="P127" s="305" t="str">
        <x:v>P4 VALIDATED</x:v>
      </x:c>
      <x:c r="Q127" s="305" t="str">
        <x:v>ELIGIBLE — CONTROLLED WORKING CONTENT</x:v>
      </x:c>
      <x:c r="R127" s="305" t="str">
        <x:v>HOLD — PERMANENT ID PENDING</x:v>
      </x:c>
      <x:c r="S127" s="305" t="str">
        <x:f>IF(COUNTIF('P2 Source Disposition'!$A$5:$A$81,B127)=1,"YES","NO")</x:f>
        <x:v>YES</x:v>
      </x:c>
      <x:c r="T127" s="305" t="str">
        <x:f>IF(COUNTIF('P3 Audit Procedures'!$B$5:$B$176,A127)=1,"YES","NO")</x:f>
        <x:v>YES</x:v>
      </x:c>
      <x:c r="U127" s="305" t="str">
        <x:f>IF(AND(COUNTIF('P3 Audit Procedures'!$B$5:$B$176,A127)=1,COUNTIF('P3 Evidence Requirements'!$C$5:$C$348,A127)=2,COUNTIF('P3 Observation Rules'!$C$5:$C$176,A127)=1,COUNTIF('P3 Operational Calendar'!$C$5:$C$176,A127)=1),"YES","NO")</x:f>
        <x:v>YES</x:v>
      </x:c>
      <x:c r="V127" s="305" t="str">
        <x:f>IF(COUNTIF($A$5:$A$176,A127)&gt;1,"DUPLICATE","")</x:f>
      </x:c>
      <x:c r="W127" s="305" t="str">
        <x:v>https://www.sebi.gov.in/legal/regulations/jan-2026/securities-and-exchange-board-of-india-issue-and-listing-of-non-convertible-securities-regulations-2021-last-amended-as-on-january-21-2026-_99288.html</x:v>
      </x:c>
    </x:row>
    <x:row r="128" ht="50" customHeight="1">
      <x:c r="A128" s="305" t="str">
        <x:v>CAP-LAW085|Public issue / ASBA chapter</x:v>
      </x:c>
      <x:c r="B128" s="305" t="str">
        <x:v>CAP-LAW085</x:v>
      </x:c>
      <x:c r="C128" s="305" t="str">
        <x:v>Public issue / ASBA chapter</x:v>
      </x:c>
      <x:c r="D128" s="305" t="str">
        <x:v>Use the prescribed application, ASBA, advertisement and issue-timeline process for a public NCS issue.</x:v>
      </x:c>
      <x:c r="E128" s="305" t="str">
        <x:v>Issuer</x:v>
      </x:c>
      <x:c r="F128" s="305" t="str">
        <x:v>GATE|PROPOSED_ISSUE</x:v>
      </x:c>
      <x:c r="G128" s="305" t="str">
        <x:v>Public NCS / NCRPS</x:v>
      </x:c>
      <x:c r="H128" s="305" t="str">
        <x:v>Public debt issue selected</x:v>
      </x:c>
      <x:c r="I128" s="305" t="str">
        <x:v>Apply current issue size, bidding and application provisions.</x:v>
      </x:c>
      <x:c r="J128" s="305" t="str">
        <x:v>Transaction timetable</x:v>
      </x:c>
      <x:c r="K128" s="305" t="str">
        <x:v>Debt issuance</x:v>
      </x:c>
      <x:c r="L128" s="305" t="str">
        <x:v>Equity or route-specific issue module</x:v>
      </x:c>
      <x:c r="M128" s="305" t="str">
        <x:v>Load this atomic row only when GATE|PROPOSED_ISSUE is true and the documented security/capacity, trigger and threshold/exemption tests are satisfied.</x:v>
      </x:c>
      <x:c r="N128" s="305" t="str">
        <x:v>Do not load when the gate is false; do not expand the duty beyond the stated holder or into Common Corporate Core/Capital Markets role content. Preserve boundary: Only applies to public issue route.</x:v>
      </x:c>
      <x:c r="O128" s="305" t="str">
        <x:v>Entity/listing master; security/ISIN and capacity evidence; event record (Public debt issue selected); threshold/exemption analysis (Apply current issue size, bidding and application provisions.).</x:v>
      </x:c>
      <x:c r="P128" s="305" t="str">
        <x:v>P4 VALIDATED</x:v>
      </x:c>
      <x:c r="Q128" s="305" t="str">
        <x:v>ELIGIBLE — CONTROLLED WORKING CONTENT</x:v>
      </x:c>
      <x:c r="R128" s="305" t="str">
        <x:v>HOLD — PERMANENT ID PENDING</x:v>
      </x:c>
      <x:c r="S128" s="305" t="str">
        <x:f>IF(COUNTIF('P2 Source Disposition'!$A$5:$A$81,B128)=1,"YES","NO")</x:f>
        <x:v>YES</x:v>
      </x:c>
      <x:c r="T128" s="305" t="str">
        <x:f>IF(COUNTIF('P3 Audit Procedures'!$B$5:$B$176,A128)=1,"YES","NO")</x:f>
        <x:v>YES</x:v>
      </x:c>
      <x:c r="U128" s="305" t="str">
        <x:f>IF(AND(COUNTIF('P3 Audit Procedures'!$B$5:$B$176,A128)=1,COUNTIF('P3 Evidence Requirements'!$C$5:$C$348,A128)=2,COUNTIF('P3 Observation Rules'!$C$5:$C$176,A128)=1,COUNTIF('P3 Operational Calendar'!$C$5:$C$176,A128)=1),"YES","NO")</x:f>
        <x:v>YES</x:v>
      </x:c>
      <x:c r="V128" s="305" t="str">
        <x:f>IF(COUNTIF($A$5:$A$176,A128)&gt;1,"DUPLICATE","")</x:f>
      </x:c>
      <x:c r="W128" s="305" t="str">
        <x:v>https://www.sebi.gov.in/legal/master-circulars/oct-2025/master-circular-for-issue-and-listing-of-non-convertible-securities-securitised-debt-instruments-security-receipts-municipal-debt-securities-and-commercial-paper_97343.html</x:v>
      </x:c>
    </x:row>
    <x:row r="129" ht="50" customHeight="1">
      <x:c r="A129" s="305" t="str">
        <x:v>CAP-LAW085|Private placement / EBP chapter</x:v>
      </x:c>
      <x:c r="B129" s="305" t="str">
        <x:v>CAP-LAW085</x:v>
      </x:c>
      <x:c r="C129" s="305" t="str">
        <x:v>Private placement / EBP chapter</x:v>
      </x:c>
      <x:c r="D129" s="305" t="str">
        <x:v>Use the prescribed electronic book provider and listing process where a private placement falls within the current EBP framework.</x:v>
      </x:c>
      <x:c r="E129" s="305" t="str">
        <x:v>Issuer</x:v>
      </x:c>
      <x:c r="F129" s="305" t="str">
        <x:v>GATE|PROPOSED_ISSUE</x:v>
      </x:c>
      <x:c r="G129" s="305" t="str">
        <x:v>Privately placed NCS / NCRPS</x:v>
      </x:c>
      <x:c r="H129" s="305" t="str">
        <x:v>Private placement proposed</x:v>
      </x:c>
      <x:c r="I129" s="305" t="str">
        <x:v>Apply issue-size, eligible-investor, bidding and exception provisions.</x:v>
      </x:c>
      <x:c r="J129" s="305" t="str">
        <x:v>Transaction timetable</x:v>
      </x:c>
      <x:c r="K129" s="305" t="str">
        <x:v>Debt issuance</x:v>
      </x:c>
      <x:c r="L129" s="305" t="str">
        <x:v>Equity or route-specific issue module</x:v>
      </x:c>
      <x:c r="M129" s="305" t="str">
        <x:v>Load this atomic row only when GATE|PROPOSED_ISSUE is true and the documented security/capacity, trigger and threshold/exemption tests are satisfied.</x:v>
      </x:c>
      <x:c r="N129" s="305" t="str">
        <x:v>Do not load when the gate is false; do not expand the duty beyond the stated holder or into Common Corporate Core/Capital Markets role content. Preserve boundary: Companies Act private-placement process remains separate.</x:v>
      </x:c>
      <x:c r="O129" s="305" t="str">
        <x:v>Entity/listing master; security/ISIN and capacity evidence; event record (Private placement proposed); threshold/exemption analysis (Apply issue-size, eligible-investor, bidding and exception provisions.).</x:v>
      </x:c>
      <x:c r="P129" s="305" t="str">
        <x:v>P4 VALIDATED</x:v>
      </x:c>
      <x:c r="Q129" s="305" t="str">
        <x:v>ELIGIBLE — CONTROLLED WORKING CONTENT</x:v>
      </x:c>
      <x:c r="R129" s="305" t="str">
        <x:v>HOLD — PERMANENT ID PENDING</x:v>
      </x:c>
      <x:c r="S129" s="305" t="str">
        <x:f>IF(COUNTIF('P2 Source Disposition'!$A$5:$A$81,B129)=1,"YES","NO")</x:f>
        <x:v>YES</x:v>
      </x:c>
      <x:c r="T129" s="305" t="str">
        <x:f>IF(COUNTIF('P3 Audit Procedures'!$B$5:$B$176,A129)=1,"YES","NO")</x:f>
        <x:v>YES</x:v>
      </x:c>
      <x:c r="U129" s="305" t="str">
        <x:f>IF(AND(COUNTIF('P3 Audit Procedures'!$B$5:$B$176,A129)=1,COUNTIF('P3 Evidence Requirements'!$C$5:$C$348,A129)=2,COUNTIF('P3 Observation Rules'!$C$5:$C$176,A129)=1,COUNTIF('P3 Operational Calendar'!$C$5:$C$176,A129)=1),"YES","NO")</x:f>
        <x:v>YES</x:v>
      </x:c>
      <x:c r="V129" s="305" t="str">
        <x:f>IF(COUNTIF($A$5:$A$176,A129)&gt;1,"DUPLICATE","")</x:f>
      </x:c>
      <x:c r="W129" s="305" t="str">
        <x:v>https://www.sebi.gov.in/legal/master-circulars/oct-2025/master-circular-for-issue-and-listing-of-non-convertible-securities-securitised-debt-instruments-security-receipts-municipal-debt-securities-and-commercial-paper_97343.html</x:v>
      </x:c>
    </x:row>
    <x:row r="130" ht="50" customHeight="1">
      <x:c r="A130" s="305" t="str">
        <x:v>CAP-LAW085|ISIN / dematerialisation chapter</x:v>
      </x:c>
      <x:c r="B130" s="305" t="str">
        <x:v>CAP-LAW085</x:v>
      </x:c>
      <x:c r="C130" s="305" t="str">
        <x:v>ISIN / dematerialisation chapter</x:v>
      </x:c>
      <x:c r="D130" s="305" t="str">
        <x:v>Obtain and use the correct ISIN and issue/list securities in dematerialised form as required.</x:v>
      </x:c>
      <x:c r="E130" s="305" t="str">
        <x:v>Issuer</x:v>
      </x:c>
      <x:c r="F130" s="305" t="str">
        <x:v>GATE|PROPOSED_ISSUE or GATE|DEBT</x:v>
      </x:c>
      <x:c r="G130" s="305" t="str">
        <x:v>NCS / SDI / SR / CP as applicable</x:v>
      </x:c>
      <x:c r="H130" s="305" t="str">
        <x:v>Issue proposed / instrument outstanding</x:v>
      </x:c>
      <x:c r="I130" s="305" t="str">
        <x:v>Apply fungibility, ISIN cap and instrument-specific instructions.</x:v>
      </x:c>
      <x:c r="J130" s="305" t="str">
        <x:v>Before issue and continuous maintenance</x:v>
      </x:c>
      <x:c r="K130" s="305" t="str">
        <x:v>Debt issuance</x:v>
      </x:c>
      <x:c r="L130" s="305" t="str">
        <x:v>Debt issue/listing module</x:v>
      </x:c>
      <x:c r="M130" s="305" t="str">
        <x:v>Load this atomic row only when GATE|PROPOSED_ISSUE or GATE|DEBT is true and the documented security/capacity, trigger and threshold/exemption tests are satisfied.</x:v>
      </x:c>
      <x:c r="N130" s="305" t="str">
        <x:v>Do not load when the gate is false; do not expand the duty beyond the stated holder or into Common Corporate Core/Capital Markets role content. Preserve boundary: Depository participant operations are excluded.</x:v>
      </x:c>
      <x:c r="O130" s="305" t="str">
        <x:v>Entity/listing master; security/ISIN and capacity evidence; event record (Issue proposed / instrument outstanding); threshold/exemption analysis (Apply fungibility, ISIN cap and instrument-specific instructions.).</x:v>
      </x:c>
      <x:c r="P130" s="305" t="str">
        <x:v>P4 VALIDATED</x:v>
      </x:c>
      <x:c r="Q130" s="305" t="str">
        <x:v>ELIGIBLE — CONTROLLED WORKING CONTENT</x:v>
      </x:c>
      <x:c r="R130" s="305" t="str">
        <x:v>HOLD — PERMANENT ID PENDING</x:v>
      </x:c>
      <x:c r="S130" s="305" t="str">
        <x:f>IF(COUNTIF('P2 Source Disposition'!$A$5:$A$81,B130)=1,"YES","NO")</x:f>
        <x:v>YES</x:v>
      </x:c>
      <x:c r="T130" s="305" t="str">
        <x:f>IF(COUNTIF('P3 Audit Procedures'!$B$5:$B$176,A130)=1,"YES","NO")</x:f>
        <x:v>YES</x:v>
      </x:c>
      <x:c r="U130" s="305" t="str">
        <x:f>IF(AND(COUNTIF('P3 Audit Procedures'!$B$5:$B$176,A130)=1,COUNTIF('P3 Evidence Requirements'!$C$5:$C$348,A130)=2,COUNTIF('P3 Observation Rules'!$C$5:$C$176,A130)=1,COUNTIF('P3 Operational Calendar'!$C$5:$C$176,A130)=1),"YES","NO")</x:f>
        <x:v>YES</x:v>
      </x:c>
      <x:c r="V130" s="305" t="str">
        <x:f>IF(COUNTIF($A$5:$A$176,A130)&gt;1,"DUPLICATE","")</x:f>
      </x:c>
      <x:c r="W130" s="305" t="str">
        <x:v>https://www.sebi.gov.in/legal/master-circulars/oct-2025/master-circular-for-issue-and-listing-of-non-convertible-securities-securitised-debt-instruments-security-receipts-municipal-debt-securities-and-commercial-paper_97343.html</x:v>
      </x:c>
    </x:row>
    <x:row r="131" ht="50" customHeight="1">
      <x:c r="A131" s="305" t="str">
        <x:v>CAP-LAW085|Centralised bond database / reporting chapter</x:v>
      </x:c>
      <x:c r="B131" s="305" t="str">
        <x:v>CAP-LAW085</x:v>
      </x:c>
      <x:c r="C131" s="305" t="str">
        <x:v>Centralised bond database / reporting chapter</x:v>
      </x:c>
      <x:c r="D131" s="305" t="str">
        <x:v>Submit prescribed primary-issuance and instrument data to the designated exchange/database.</x:v>
      </x:c>
      <x:c r="E131" s="305" t="str">
        <x:v>Issuer</x:v>
      </x:c>
      <x:c r="F131" s="305" t="str">
        <x:v>GATE|PROPOSED_ISSUE or GATE|DEBT</x:v>
      </x:c>
      <x:c r="G131" s="305" t="str">
        <x:v>Debt securities</x:v>
      </x:c>
      <x:c r="H131" s="305" t="str">
        <x:v>Issue/allotment/update occurs</x:v>
      </x:c>
      <x:c r="I131" s="305" t="str">
        <x:v>Apply current data fields and update triggers.</x:v>
      </x:c>
      <x:c r="J131" s="305" t="str">
        <x:v>At issue and prescribed updates</x:v>
      </x:c>
      <x:c r="K131" s="305" t="str">
        <x:v>Debt reporting</x:v>
      </x:c>
      <x:c r="L131" s="305" t="str">
        <x:v>Debt issue/listing module</x:v>
      </x:c>
      <x:c r="M131" s="305" t="str">
        <x:v>Load this atomic row only when GATE|PROPOSED_ISSUE or GATE|DEBT is true and the documented security/capacity, trigger and threshold/exemption tests are satisfied.</x:v>
      </x:c>
      <x:c r="N131" s="305" t="str">
        <x:v>Do not load when the gate is false; do not expand the duty beyond the stated holder or into Common Corporate Core/Capital Markets role content. Preserve boundary: Operational exchange system evidence required in P3.</x:v>
      </x:c>
      <x:c r="O131" s="305" t="str">
        <x:v>Entity/listing master; security/ISIN and capacity evidence; event record (Issue/allotment/update occurs); threshold/exemption analysis (Apply current data fields and update triggers.).</x:v>
      </x:c>
      <x:c r="P131" s="305" t="str">
        <x:v>P4 VALIDATED</x:v>
      </x:c>
      <x:c r="Q131" s="305" t="str">
        <x:v>ELIGIBLE — CONTROLLED WORKING CONTENT</x:v>
      </x:c>
      <x:c r="R131" s="305" t="str">
        <x:v>HOLD — PERMANENT ID PENDING</x:v>
      </x:c>
      <x:c r="S131" s="305" t="str">
        <x:f>IF(COUNTIF('P2 Source Disposition'!$A$5:$A$81,B131)=1,"YES","NO")</x:f>
        <x:v>YES</x:v>
      </x:c>
      <x:c r="T131" s="305" t="str">
        <x:f>IF(COUNTIF('P3 Audit Procedures'!$B$5:$B$176,A131)=1,"YES","NO")</x:f>
        <x:v>YES</x:v>
      </x:c>
      <x:c r="U131" s="305" t="str">
        <x:f>IF(AND(COUNTIF('P3 Audit Procedures'!$B$5:$B$176,A131)=1,COUNTIF('P3 Evidence Requirements'!$C$5:$C$348,A131)=2,COUNTIF('P3 Observation Rules'!$C$5:$C$176,A131)=1,COUNTIF('P3 Operational Calendar'!$C$5:$C$176,A131)=1),"YES","NO")</x:f>
        <x:v>YES</x:v>
      </x:c>
      <x:c r="V131" s="305" t="str">
        <x:f>IF(COUNTIF($A$5:$A$176,A131)&gt;1,"DUPLICATE","")</x:f>
      </x:c>
      <x:c r="W131" s="305" t="str">
        <x:v>https://www.sebi.gov.in/legal/master-circulars/oct-2025/master-circular-for-issue-and-listing-of-non-convertible-securities-securitised-debt-instruments-security-receipts-municipal-debt-securities-and-commercial-paper_97343.html</x:v>
      </x:c>
    </x:row>
    <x:row r="132" ht="50" customHeight="1">
      <x:c r="A132" s="305" t="str">
        <x:v>CAP-LAW085|Commercial paper chapter</x:v>
      </x:c>
      <x:c r="B132" s="305" t="str">
        <x:v>CAP-LAW085</x:v>
      </x:c>
      <x:c r="C132" s="305" t="str">
        <x:v>Commercial paper chapter</x:v>
      </x:c>
      <x:c r="D132" s="305" t="str">
        <x:v>Comply with SEBI issue/listing and disclosure steps for listed commercial paper.</x:v>
      </x:c>
      <x:c r="E132" s="305" t="str">
        <x:v>Issuer</x:v>
      </x:c>
      <x:c r="F132" s="305" t="str">
        <x:v>GATE|SDI_SR_CP</x:v>
      </x:c>
      <x:c r="G132" s="305" t="str">
        <x:v>Commercial paper</x:v>
      </x:c>
      <x:c r="H132" s="305" t="str">
        <x:v>CP proposed/listed</x:v>
      </x:c>
      <x:c r="I132" s="305" t="str">
        <x:v>Apply eligibility, disclosure, ISIN, listing and reporting provisions.</x:v>
      </x:c>
      <x:c r="J132" s="305" t="str">
        <x:v>Issue and continuous periods</x:v>
      </x:c>
      <x:c r="K132" s="305" t="str">
        <x:v>Debt issuance</x:v>
      </x:c>
      <x:c r="L132" s="305" t="str">
        <x:v>SDI / Security Receipt / Commercial Paper capacity module</x:v>
      </x:c>
      <x:c r="M132" s="305" t="str">
        <x:v>Load this atomic row only when GATE|SDI_SR_CP is true and the documented security/capacity, trigger and threshold/exemption tests are satisfied.</x:v>
      </x:c>
      <x:c r="N132" s="305" t="str">
        <x:v>Do not load when the gate is false; do not expand the duty beyond the stated holder or into Common Corporate Core/Capital Markets role content. Preserve boundary: RBI requirements may also apply outside this overlay.</x:v>
      </x:c>
      <x:c r="O132" s="305" t="str">
        <x:v>Entity/listing master; security/ISIN and capacity evidence; event record (CP proposed/listed); threshold/exemption analysis (Apply eligibility, disclosure, ISIN, listing and reporting provisions.).</x:v>
      </x:c>
      <x:c r="P132" s="305" t="str">
        <x:v>P4 VALIDATED</x:v>
      </x:c>
      <x:c r="Q132" s="305" t="str">
        <x:v>ELIGIBLE — CONTROLLED WORKING CONTENT</x:v>
      </x:c>
      <x:c r="R132" s="305" t="str">
        <x:v>HOLD — PERMANENT ID PENDING</x:v>
      </x:c>
      <x:c r="S132" s="305" t="str">
        <x:f>IF(COUNTIF('P2 Source Disposition'!$A$5:$A$81,B132)=1,"YES","NO")</x:f>
        <x:v>YES</x:v>
      </x:c>
      <x:c r="T132" s="305" t="str">
        <x:f>IF(COUNTIF('P3 Audit Procedures'!$B$5:$B$176,A132)=1,"YES","NO")</x:f>
        <x:v>YES</x:v>
      </x:c>
      <x:c r="U132" s="305" t="str">
        <x:f>IF(AND(COUNTIF('P3 Audit Procedures'!$B$5:$B$176,A132)=1,COUNTIF('P3 Evidence Requirements'!$C$5:$C$348,A132)=2,COUNTIF('P3 Observation Rules'!$C$5:$C$176,A132)=1,COUNTIF('P3 Operational Calendar'!$C$5:$C$176,A132)=1),"YES","NO")</x:f>
        <x:v>YES</x:v>
      </x:c>
      <x:c r="V132" s="305" t="str">
        <x:f>IF(COUNTIF($A$5:$A$176,A132)&gt;1,"DUPLICATE","")</x:f>
      </x:c>
      <x:c r="W132" s="305" t="str">
        <x:v>https://www.sebi.gov.in/legal/master-circulars/oct-2025/master-circular-for-issue-and-listing-of-non-convertible-securities-securitised-debt-instruments-security-receipts-municipal-debt-securities-and-commercial-paper_97343.html</x:v>
      </x:c>
    </x:row>
    <x:row r="133" ht="50" customHeight="1">
      <x:c r="A133" s="305" t="str">
        <x:v>CAP-LAW085|LEI chapter</x:v>
      </x:c>
      <x:c r="B133" s="305" t="str">
        <x:v>CAP-LAW085</x:v>
      </x:c>
      <x:c r="C133" s="305" t="str">
        <x:v>LEI chapter</x:v>
      </x:c>
      <x:c r="D133" s="305" t="str">
        <x:v>Obtain/disclose a legal entity identifier where required for the debt-market transaction.</x:v>
      </x:c>
      <x:c r="E133" s="305" t="str">
        <x:v>Issuer</x:v>
      </x:c>
      <x:c r="F133" s="305" t="str">
        <x:v>GATE|PROPOSED_ISSUE or GATE|DEBT</x:v>
      </x:c>
      <x:c r="G133" s="305" t="str">
        <x:v>Covered debt instruments</x:v>
      </x:c>
      <x:c r="H133" s="305" t="str">
        <x:v>Transaction falls within LEI scope</x:v>
      </x:c>
      <x:c r="I133" s="305" t="str">
        <x:v>Apply current issuer/instrument/transaction thresholds and exemptions.</x:v>
      </x:c>
      <x:c r="J133" s="305" t="str">
        <x:v>Before transaction / update</x:v>
      </x:c>
      <x:c r="K133" s="305" t="str">
        <x:v>Debt reporting</x:v>
      </x:c>
      <x:c r="L133" s="305" t="str">
        <x:v>Debt issue/listing module</x:v>
      </x:c>
      <x:c r="M133" s="305" t="str">
        <x:v>Load this atomic row only when GATE|PROPOSED_ISSUE or GATE|DEBT is true and the documented security/capacity, trigger and threshold/exemption tests are satisfied.</x:v>
      </x:c>
      <x:c r="N133" s="305" t="str">
        <x:v>Do not load when the gate is false; do not expand the duty beyond the stated holder or into Common Corporate Core/Capital Markets role content. Preserve boundary: Dynamic applicability must be revalidated at each issue.</x:v>
      </x:c>
      <x:c r="O133" s="305" t="str">
        <x:v>Entity/listing master; security/ISIN and capacity evidence; event record (Transaction falls within LEI scope); threshold/exemption analysis (Apply current issuer/instrument/transaction thresholds and exemptions.).</x:v>
      </x:c>
      <x:c r="P133" s="305" t="str">
        <x:v>P4 VALIDATED</x:v>
      </x:c>
      <x:c r="Q133" s="305" t="str">
        <x:v>ELIGIBLE — CONTROLLED WORKING CONTENT</x:v>
      </x:c>
      <x:c r="R133" s="305" t="str">
        <x:v>HOLD — PERMANENT ID PENDING</x:v>
      </x:c>
      <x:c r="S133" s="305" t="str">
        <x:f>IF(COUNTIF('P2 Source Disposition'!$A$5:$A$81,B133)=1,"YES","NO")</x:f>
        <x:v>YES</x:v>
      </x:c>
      <x:c r="T133" s="305" t="str">
        <x:f>IF(COUNTIF('P3 Audit Procedures'!$B$5:$B$176,A133)=1,"YES","NO")</x:f>
        <x:v>YES</x:v>
      </x:c>
      <x:c r="U133" s="305" t="str">
        <x:f>IF(AND(COUNTIF('P3 Audit Procedures'!$B$5:$B$176,A133)=1,COUNTIF('P3 Evidence Requirements'!$C$5:$C$348,A133)=2,COUNTIF('P3 Observation Rules'!$C$5:$C$176,A133)=1,COUNTIF('P3 Operational Calendar'!$C$5:$C$176,A133)=1),"YES","NO")</x:f>
        <x:v>YES</x:v>
      </x:c>
      <x:c r="V133" s="305" t="str">
        <x:f>IF(COUNTIF($A$5:$A$176,A133)&gt;1,"DUPLICATE","")</x:f>
      </x:c>
      <x:c r="W133" s="305" t="str">
        <x:v>https://www.sebi.gov.in/legal/master-circulars/oct-2025/master-circular-for-issue-and-listing-of-non-convertible-securities-securitised-debt-instruments-security-receipts-municipal-debt-securities-and-commercial-paper_97343.html</x:v>
      </x:c>
    </x:row>
    <x:row r="134" ht="50" customHeight="1">
      <x:c r="A134" s="305" t="str">
        <x:v>CAP-LAW247|NCS MC Ch. V para 1.3</x:v>
      </x:c>
      <x:c r="B134" s="305" t="str">
        <x:v>CAP-LAW247</x:v>
      </x:c>
      <x:c r="C134" s="305" t="str">
        <x:v>NCS MC Ch. V para 1.3</x:v>
      </x:c>
      <x:c r="D134" s="305" t="str">
        <x:v>Where electing the reduced face value, issue eligible privately placed debt securities/NCRPS at ₹10,000 only after all current conditions are met.</x:v>
      </x:c>
      <x:c r="E134" s="305" t="str">
        <x:v>Issuer</x:v>
      </x:c>
      <x:c r="F134" s="305" t="str">
        <x:v>GATE|PROPOSED_ISSUE</x:v>
      </x:c>
      <x:c r="G134" s="305" t="str">
        <x:v>Private-placement debt / NCRPS</x:v>
      </x:c>
      <x:c r="H134" s="305" t="str">
        <x:v>Issuer elects reduced denomination</x:v>
      </x:c>
      <x:c r="I134" s="305" t="str">
        <x:v>Interest/dividend-bearing fixed-maturity non-structured securities or zero-coupon fixed-maturity non-structured debt, plus all other para 1.3 conditions.</x:v>
      </x:c>
      <x:c r="J134" s="305" t="str">
        <x:v>For issues proposed to be listed from 2025-12-18</x:v>
      </x:c>
      <x:c r="K134" s="305" t="str">
        <x:v>Debt issuance</x:v>
      </x:c>
      <x:c r="L134" s="305" t="str">
        <x:v>Equity or route-specific issue module</x:v>
      </x:c>
      <x:c r="M134" s="305" t="str">
        <x:v>Load this atomic row only when GATE|PROPOSED_ISSUE is true and the documented security/capacity, trigger and threshold/exemption tests are satisfied.</x:v>
      </x:c>
      <x:c r="N134" s="305" t="str">
        <x:v>Do not load when the gate is false; do not expand the duty beyond the stated holder or into Common Corporate Core/Capital Markets role content. Preserve boundary: Permissive option, not mandatory denomination.</x:v>
      </x:c>
      <x:c r="O134" s="305" t="str">
        <x:v>Entity/listing master; security/ISIN and capacity evidence; event record (Issuer elects reduced denomination); threshold/exemption analysis (Interest/dividend-bearing fixed-maturity non-structured securities or zero-coupon fixed-maturity non-structured debt, plus all other para 1.3 conditions.).</x:v>
      </x:c>
      <x:c r="P134" s="305" t="str">
        <x:v>P4 VALIDATED</x:v>
      </x:c>
      <x:c r="Q134" s="305" t="str">
        <x:v>ELIGIBLE — CONTROLLED WORKING CONTENT</x:v>
      </x:c>
      <x:c r="R134" s="305" t="str">
        <x:v>HOLD — PERMANENT ID PENDING</x:v>
      </x:c>
      <x:c r="S134" s="305" t="str">
        <x:f>IF(COUNTIF('P2 Source Disposition'!$A$5:$A$81,B134)=1,"YES","NO")</x:f>
        <x:v>YES</x:v>
      </x:c>
      <x:c r="T134" s="305" t="str">
        <x:f>IF(COUNTIF('P3 Audit Procedures'!$B$5:$B$176,A134)=1,"YES","NO")</x:f>
        <x:v>YES</x:v>
      </x:c>
      <x:c r="U134" s="305" t="str">
        <x:f>IF(AND(COUNTIF('P3 Audit Procedures'!$B$5:$B$176,A134)=1,COUNTIF('P3 Evidence Requirements'!$C$5:$C$348,A134)=2,COUNTIF('P3 Observation Rules'!$C$5:$C$176,A134)=1,COUNTIF('P3 Operational Calendar'!$C$5:$C$176,A134)=1),"YES","NO")</x:f>
        <x:v>YES</x:v>
      </x:c>
      <x:c r="V134" s="305" t="str">
        <x:f>IF(COUNTIF($A$5:$A$176,A134)&gt;1,"DUPLICATE","")</x:f>
      </x:c>
      <x:c r="W134" s="305" t="str">
        <x:v>https://www.sebi.gov.in/legal/circulars/dec-2025/modification-in-the-conditions-specified-for-reduction-in-denomination-of-debt-securities_98463.html</x:v>
      </x:c>
    </x:row>
    <x:row r="135" ht="50" customHeight="1">
      <x:c r="A135" s="305" t="str">
        <x:v>CAP-LAW085|Green / ESG debt disclosure chapter</x:v>
      </x:c>
      <x:c r="B135" s="305" t="str">
        <x:v>CAP-LAW085</x:v>
      </x:c>
      <x:c r="C135" s="305" t="str">
        <x:v>Green / ESG debt disclosure chapter</x:v>
      </x:c>
      <x:c r="D135" s="305" t="str">
        <x:v>Make required initial and continuous use-of-proceeds, project, allocation and impact disclosures for labelled debt.</x:v>
      </x:c>
      <x:c r="E135" s="305" t="str">
        <x:v>Issuer</x:v>
      </x:c>
      <x:c r="F135" s="305" t="str">
        <x:v>GATE|GREEN_DEBT</x:v>
      </x:c>
      <x:c r="G135" s="305" t="str">
        <x:v>Green debt / relevant ESG debt</x:v>
      </x:c>
      <x:c r="H135" s="305" t="str">
        <x:v>Labelled debt proposed or outstanding</x:v>
      </x:c>
      <x:c r="I135" s="305" t="str">
        <x:v>Apply label-specific taxonomy, disclosure and review conditions.</x:v>
      </x:c>
      <x:c r="J135" s="305" t="str">
        <x:v>At issue and periodic until obligations end</x:v>
      </x:c>
      <x:c r="K135" s="305" t="str">
        <x:v>Sustainable finance</x:v>
      </x:c>
      <x:c r="L135" s="305" t="str">
        <x:v>Green debt overlay + relevant debt/issue module</x:v>
      </x:c>
      <x:c r="M135" s="305" t="str">
        <x:v>Load this atomic row only when GATE|GREEN_DEBT is true and the documented security/capacity, trigger and threshold/exemption tests are satisfied.</x:v>
      </x:c>
      <x:c r="N135" s="305" t="str">
        <x:v>Do not load when the gate is false; do not expand the duty beyond the stated holder or into Common Corporate Core/Capital Markets role content. Preserve boundary: Other ESG labels require separate current framework confirmation.</x:v>
      </x:c>
      <x:c r="O135" s="305" t="str">
        <x:v>Entity/listing master; security/ISIN and capacity evidence; event record (Labelled debt proposed or outstanding); threshold/exemption analysis (Apply label-specific taxonomy, disclosure and review conditions.).</x:v>
      </x:c>
      <x:c r="P135" s="305" t="str">
        <x:v>P4 VALIDATED</x:v>
      </x:c>
      <x:c r="Q135" s="305" t="str">
        <x:v>ELIGIBLE — CONTROLLED WORKING CONTENT</x:v>
      </x:c>
      <x:c r="R135" s="305" t="str">
        <x:v>HOLD — PERMANENT ID PENDING</x:v>
      </x:c>
      <x:c r="S135" s="305" t="str">
        <x:f>IF(COUNTIF('P2 Source Disposition'!$A$5:$A$81,B135)=1,"YES","NO")</x:f>
        <x:v>YES</x:v>
      </x:c>
      <x:c r="T135" s="305" t="str">
        <x:f>IF(COUNTIF('P3 Audit Procedures'!$B$5:$B$176,A135)=1,"YES","NO")</x:f>
        <x:v>YES</x:v>
      </x:c>
      <x:c r="U135" s="305" t="str">
        <x:f>IF(AND(COUNTIF('P3 Audit Procedures'!$B$5:$B$176,A135)=1,COUNTIF('P3 Evidence Requirements'!$C$5:$C$348,A135)=2,COUNTIF('P3 Observation Rules'!$C$5:$C$176,A135)=1,COUNTIF('P3 Operational Calendar'!$C$5:$C$176,A135)=1),"YES","NO")</x:f>
        <x:v>YES</x:v>
      </x:c>
      <x:c r="V135" s="305" t="str">
        <x:f>IF(COUNTIF($A$5:$A$176,A135)&gt;1,"DUPLICATE","")</x:f>
      </x:c>
      <x:c r="W135" s="305" t="str">
        <x:v>https://www.sebi.gov.in/legal/master-circulars/oct-2025/master-circular-for-issue-and-listing-of-non-convertible-securities-securitised-debt-instruments-security-receipts-municipal-debt-securities-and-commercial-paper_97343.html</x:v>
      </x:c>
    </x:row>
    <x:row r="136" ht="50" customHeight="1">
      <x:c r="A136" s="305" t="str">
        <x:v>CAP-LAW249|Ch. IX para 5.1</x:v>
      </x:c>
      <x:c r="B136" s="305" t="str">
        <x:v>CAP-LAW249</x:v>
      </x:c>
      <x:c r="C136" s="305" t="str">
        <x:v>Ch. IX para 5.1</x:v>
      </x:c>
      <x:c r="D136" s="305" t="str">
        <x:v>Appoint an independent third-party reviewer/certifier for a green debt issue and ensure independence, conflict-free remuneration and relevant expertise.</x:v>
      </x:c>
      <x:c r="E136" s="305" t="str">
        <x:v>Issuer</x:v>
      </x:c>
      <x:c r="F136" s="305" t="str">
        <x:v>GATE|GREEN_DEBT</x:v>
      </x:c>
      <x:c r="G136" s="305" t="str">
        <x:v>Green debt securities</x:v>
      </x:c>
      <x:c r="H136" s="305" t="str">
        <x:v>Green debt proposed</x:v>
      </x:c>
      <x:c r="I136" s="305" t="str">
        <x:v>Reviewer must be independent of issuer, directors, senior management and KMP; remuneration must avoid conflict; reviewer must have ESG-debt expertise.</x:v>
      </x:c>
      <x:c r="J136" s="305" t="str">
        <x:v>Before/for issuance review</x:v>
      </x:c>
      <x:c r="K136" s="305" t="str">
        <x:v>Sustainable finance</x:v>
      </x:c>
      <x:c r="L136" s="305" t="str">
        <x:v>Green debt overlay + relevant debt/issue module</x:v>
      </x:c>
      <x:c r="M136" s="305" t="str">
        <x:v>Load this atomic row only when GATE|GREEN_DEBT is true and the documented security/capacity, trigger and threshold/exemption tests are satisfied.</x:v>
      </x:c>
      <x:c r="N136" s="305" t="str">
        <x:v>Do not load when the gate is false; do not expand the duty beyond the stated holder or into Common Corporate Core/Capital Markets role content. Preserve boundary: Applies to issuers listed/proposing to list green debt.</x:v>
      </x:c>
      <x:c r="O136" s="305" t="str">
        <x:v>Entity/listing master; security/ISIN and capacity evidence; event record (Green debt proposed); threshold/exemption analysis (Reviewer must be independent of issuer, directors, senior management and KMP; remuneration must avoid conflict; reviewer must have ESG-debt expertise.).</x:v>
      </x:c>
      <x:c r="P136" s="305" t="str">
        <x:v>P4 VALIDATED</x:v>
      </x:c>
      <x:c r="Q136" s="305" t="str">
        <x:v>ELIGIBLE — CONTROLLED WORKING CONTENT</x:v>
      </x:c>
      <x:c r="R136" s="305" t="str">
        <x:v>HOLD — PERMANENT ID PENDING</x:v>
      </x:c>
      <x:c r="S136" s="305" t="str">
        <x:f>IF(COUNTIF('P2 Source Disposition'!$A$5:$A$81,B136)=1,"YES","NO")</x:f>
        <x:v>YES</x:v>
      </x:c>
      <x:c r="T136" s="305" t="str">
        <x:f>IF(COUNTIF('P3 Audit Procedures'!$B$5:$B$176,A136)=1,"YES","NO")</x:f>
        <x:v>YES</x:v>
      </x:c>
      <x:c r="U136" s="305" t="str">
        <x:f>IF(AND(COUNTIF('P3 Audit Procedures'!$B$5:$B$176,A136)=1,COUNTIF('P3 Evidence Requirements'!$C$5:$C$348,A136)=2,COUNTIF('P3 Observation Rules'!$C$5:$C$176,A136)=1,COUNTIF('P3 Operational Calendar'!$C$5:$C$176,A136)=1),"YES","NO")</x:f>
        <x:v>YES</x:v>
      </x:c>
      <x:c r="V136" s="305" t="str">
        <x:f>IF(COUNTIF($A$5:$A$176,A136)&gt;1,"DUPLICATE","")</x:f>
      </x:c>
      <x:c r="W136" s="305" t="str">
        <x:v>https://www.sebi.gov.in/legal/circulars/feb-2026/revised-norms-for-appointment-of-an-independent-third-party-reviewer-certifier-for-green-debt-security_100043.html</x:v>
      </x:c>
    </x:row>
    <x:row r="137" ht="50" customHeight="1">
      <x:c r="A137" s="305" t="str">
        <x:v>CAP-LAW249|Ch. IX paras 5.2-5.4</x:v>
      </x:c>
      <x:c r="B137" s="305" t="str">
        <x:v>CAP-LAW249</x:v>
      </x:c>
      <x:c r="C137" s="305" t="str">
        <x:v>Ch. IX paras 5.2-5.4</x:v>
      </x:c>
      <x:c r="D137" s="305" t="str">
        <x:v>State the independent review scope and reviewer details adequately in the offer document.</x:v>
      </x:c>
      <x:c r="E137" s="305" t="str">
        <x:v>Issuer</x:v>
      </x:c>
      <x:c r="F137" s="305" t="str">
        <x:v>GATE|GREEN_DEBT</x:v>
      </x:c>
      <x:c r="G137" s="305" t="str">
        <x:v>Green debt securities</x:v>
      </x:c>
      <x:c r="H137" s="305" t="str">
        <x:v>Offer document prepared</x:v>
      </x:c>
      <x:c r="I137" s="305" t="str">
        <x:v>Review may use permitted external-review forms.</x:v>
      </x:c>
      <x:c r="J137" s="305" t="str">
        <x:v>At offer-document filing</x:v>
      </x:c>
      <x:c r="K137" s="305" t="str">
        <x:v>Sustainable finance</x:v>
      </x:c>
      <x:c r="L137" s="305" t="str">
        <x:v>Green debt overlay + relevant debt/issue module</x:v>
      </x:c>
      <x:c r="M137" s="305" t="str">
        <x:v>Load this atomic row only when GATE|GREEN_DEBT is true and the documented security/capacity, trigger and threshold/exemption tests are satisfied.</x:v>
      </x:c>
      <x:c r="N137" s="305" t="str">
        <x:v>Do not load when the gate is false; do not expand the duty beyond the stated holder or into Common Corporate Core/Capital Markets role content. Preserve boundary: Independent review supports but does not replace issuer disclosures.</x:v>
      </x:c>
      <x:c r="O137" s="305" t="str">
        <x:v>Entity/listing master; security/ISIN and capacity evidence; event record (Offer document prepared); threshold/exemption analysis (Review may use permitted external-review forms.).</x:v>
      </x:c>
      <x:c r="P137" s="305" t="str">
        <x:v>P4 VALIDATED</x:v>
      </x:c>
      <x:c r="Q137" s="305" t="str">
        <x:v>ELIGIBLE — CONTROLLED WORKING CONTENT</x:v>
      </x:c>
      <x:c r="R137" s="305" t="str">
        <x:v>HOLD — PERMANENT ID PENDING</x:v>
      </x:c>
      <x:c r="S137" s="305" t="str">
        <x:f>IF(COUNTIF('P2 Source Disposition'!$A$5:$A$81,B137)=1,"YES","NO")</x:f>
        <x:v>YES</x:v>
      </x:c>
      <x:c r="T137" s="305" t="str">
        <x:f>IF(COUNTIF('P3 Audit Procedures'!$B$5:$B$176,A137)=1,"YES","NO")</x:f>
        <x:v>YES</x:v>
      </x:c>
      <x:c r="U137" s="305" t="str">
        <x:f>IF(AND(COUNTIF('P3 Audit Procedures'!$B$5:$B$176,A137)=1,COUNTIF('P3 Evidence Requirements'!$C$5:$C$348,A137)=2,COUNTIF('P3 Observation Rules'!$C$5:$C$176,A137)=1,COUNTIF('P3 Operational Calendar'!$C$5:$C$176,A137)=1),"YES","NO")</x:f>
        <x:v>YES</x:v>
      </x:c>
      <x:c r="V137" s="305" t="str">
        <x:f>IF(COUNTIF($A$5:$A$176,A137)&gt;1,"DUPLICATE","")</x:f>
      </x:c>
      <x:c r="W137" s="305" t="str">
        <x:v>https://www.sebi.gov.in/legal/circulars/feb-2026/revised-norms-for-appointment-of-an-independent-third-party-reviewer-certifier-for-green-debt-security_100043.html</x:v>
      </x:c>
    </x:row>
    <x:row r="138" ht="50" customHeight="1">
      <x:c r="A138" s="305" t="str">
        <x:v>CAP-LAW090|Reg. 50</x:v>
      </x:c>
      <x:c r="B138" s="305" t="str">
        <x:v>CAP-LAW090</x:v>
      </x:c>
      <x:c r="C138" s="305" t="str">
        <x:v>Reg. 50</x:v>
      </x:c>
      <x:c r="D138" s="305" t="str">
        <x:v>Give prior intimation of prescribed meetings/actions for listed non-convertible securities.</x:v>
      </x:c>
      <x:c r="E138" s="305" t="str">
        <x:v>Listed entity</x:v>
      </x:c>
      <x:c r="F138" s="305" t="str">
        <x:v>GATE|DEBT</x:v>
      </x:c>
      <x:c r="G138" s="305" t="str">
        <x:v>Listed NCS / NCRPS</x:v>
      </x:c>
      <x:c r="H138" s="305" t="str">
        <x:v>Specified agenda/action planned</x:v>
      </x:c>
      <x:c r="I138" s="305" t="str">
        <x:v>Apply instrument-specific notice period.</x:v>
      </x:c>
      <x:c r="J138" s="305" t="str">
        <x:v>Before event</x:v>
      </x:c>
      <x:c r="K138" s="305" t="str">
        <x:v>Debt continuous disclosure</x:v>
      </x:c>
      <x:c r="L138" s="305" t="str">
        <x:v>Listed debt continuous-obligation module</x:v>
      </x:c>
      <x:c r="M138" s="305" t="str">
        <x:v>Load this atomic row only when GATE|DEBT is true and the documented security/capacity, trigger and threshold/exemption tests are satisfied.</x:v>
      </x:c>
      <x:c r="N138" s="305" t="str">
        <x:v>Do not load when the gate is false; do not expand the duty beyond the stated holder or into Common Corporate Core/Capital Markets role content. Preserve boundary: Separate from equity Reg. 29.</x:v>
      </x:c>
      <x:c r="O138" s="305" t="str">
        <x:v>Entity/listing master; security/ISIN and capacity evidence; event record (Specified agenda/action planned); threshold/exemption analysis (Apply instrument-specific notice period.).</x:v>
      </x:c>
      <x:c r="P138" s="305" t="str">
        <x:v>P4 VALIDATED</x:v>
      </x:c>
      <x:c r="Q138" s="305" t="str">
        <x:v>ELIGIBLE — CONTROLLED WORKING CONTENT</x:v>
      </x:c>
      <x:c r="R138" s="305" t="str">
        <x:v>HOLD — PERMANENT ID PENDING</x:v>
      </x:c>
      <x:c r="S138" s="305" t="str">
        <x:f>IF(COUNTIF('P2 Source Disposition'!$A$5:$A$81,B138)=1,"YES","NO")</x:f>
        <x:v>YES</x:v>
      </x:c>
      <x:c r="T138" s="305" t="str">
        <x:f>IF(COUNTIF('P3 Audit Procedures'!$B$5:$B$176,A138)=1,"YES","NO")</x:f>
        <x:v>YES</x:v>
      </x:c>
      <x:c r="U138" s="305" t="str">
        <x:f>IF(AND(COUNTIF('P3 Audit Procedures'!$B$5:$B$176,A138)=1,COUNTIF('P3 Evidence Requirements'!$C$5:$C$348,A138)=2,COUNTIF('P3 Observation Rules'!$C$5:$C$176,A138)=1,COUNTIF('P3 Operational Calendar'!$C$5:$C$176,A138)=1),"YES","NO")</x:f>
        <x:v>YES</x:v>
      </x:c>
      <x:c r="V138" s="305" t="str">
        <x:f>IF(COUNTIF($A$5:$A$176,A138)&gt;1,"DUPLICATE","")</x:f>
      </x:c>
      <x:c r="W138" s="305" t="str">
        <x:v>https://www.sebi.gov.in/legal/master-circulars/jul-2025/master-circular-for-listing-obligations-and-disclosure-requirements-for-non-convertible-securities-securitized-debt-instruments-and-or-commercial-paper_95230.html</x:v>
      </x:c>
    </x:row>
    <x:row r="139" ht="50" customHeight="1">
      <x:c r="A139" s="305" t="str">
        <x:v>CAP-LAW090|Reg. 51</x:v>
      </x:c>
      <x:c r="B139" s="305" t="str">
        <x:v>CAP-LAW090</x:v>
      </x:c>
      <x:c r="C139" s="305" t="str">
        <x:v>Reg. 51</x:v>
      </x:c>
      <x:c r="D139" s="305" t="str">
        <x:v>Promptly disclose material information/events affecting listed non-convertible securities.</x:v>
      </x:c>
      <x:c r="E139" s="305" t="str">
        <x:v>Listed entity</x:v>
      </x:c>
      <x:c r="F139" s="305" t="str">
        <x:v>GATE|DEBT</x:v>
      </x:c>
      <x:c r="G139" s="305" t="str">
        <x:v>Listed NCS / NCRPS</x:v>
      </x:c>
      <x:c r="H139" s="305" t="str">
        <x:v>Material event/information occurs</x:v>
      </x:c>
      <x:c r="I139" s="305" t="str">
        <x:v>Apply Part B of Schedule III and updates.</x:v>
      </x:c>
      <x:c r="J139" s="305" t="str">
        <x:v>Promptly within current prescribed deadline</x:v>
      </x:c>
      <x:c r="K139" s="305" t="str">
        <x:v>Debt continuous disclosure</x:v>
      </x:c>
      <x:c r="L139" s="305" t="str">
        <x:v>Listed debt continuous-obligation module</x:v>
      </x:c>
      <x:c r="M139" s="305" t="str">
        <x:v>Load this atomic row only when GATE|DEBT is true and the documented security/capacity, trigger and threshold/exemption tests are satisfied.</x:v>
      </x:c>
      <x:c r="N139" s="305" t="str">
        <x:v>Do not load when the gate is false; do not expand the duty beyond the stated holder or into Common Corporate Core/Capital Markets role content. Preserve boundary: Separate from equity Reg. 30.</x:v>
      </x:c>
      <x:c r="O139" s="305" t="str">
        <x:v>Entity/listing master; security/ISIN and capacity evidence; event record (Material event/information occurs); threshold/exemption analysis (Apply Part B of Schedule III and updates.).</x:v>
      </x:c>
      <x:c r="P139" s="305" t="str">
        <x:v>P4 VALIDATED</x:v>
      </x:c>
      <x:c r="Q139" s="305" t="str">
        <x:v>ELIGIBLE — CONTROLLED WORKING CONTENT</x:v>
      </x:c>
      <x:c r="R139" s="305" t="str">
        <x:v>HOLD — PERMANENT ID PENDING</x:v>
      </x:c>
      <x:c r="S139" s="305" t="str">
        <x:f>IF(COUNTIF('P2 Source Disposition'!$A$5:$A$81,B139)=1,"YES","NO")</x:f>
        <x:v>YES</x:v>
      </x:c>
      <x:c r="T139" s="305" t="str">
        <x:f>IF(COUNTIF('P3 Audit Procedures'!$B$5:$B$176,A139)=1,"YES","NO")</x:f>
        <x:v>YES</x:v>
      </x:c>
      <x:c r="U139" s="305" t="str">
        <x:f>IF(AND(COUNTIF('P3 Audit Procedures'!$B$5:$B$176,A139)=1,COUNTIF('P3 Evidence Requirements'!$C$5:$C$348,A139)=2,COUNTIF('P3 Observation Rules'!$C$5:$C$176,A139)=1,COUNTIF('P3 Operational Calendar'!$C$5:$C$176,A139)=1),"YES","NO")</x:f>
        <x:v>YES</x:v>
      </x:c>
      <x:c r="V139" s="305" t="str">
        <x:f>IF(COUNTIF($A$5:$A$176,A139)&gt;1,"DUPLICATE","")</x:f>
      </x:c>
      <x:c r="W139" s="305" t="str">
        <x:v>https://www.sebi.gov.in/legal/master-circulars/jul-2025/master-circular-for-listing-obligations-and-disclosure-requirements-for-non-convertible-securities-securitized-debt-instruments-and-or-commercial-paper_95230.html</x:v>
      </x:c>
    </x:row>
    <x:row r="140" ht="50" customHeight="1">
      <x:c r="A140" s="305" t="str">
        <x:v>CAP-LAW090|Reg. 52(1)-(2)</x:v>
      </x:c>
      <x:c r="B140" s="305" t="str">
        <x:v>CAP-LAW090</x:v>
      </x:c>
      <x:c r="C140" s="305" t="str">
        <x:v>Reg. 52(1)-(2)</x:v>
      </x:c>
      <x:c r="D140" s="305" t="str">
        <x:v>Prepare, approve and submit quarterly/annual financial results with required audit/limited-review material.</x:v>
      </x:c>
      <x:c r="E140" s="305" t="str">
        <x:v>Listed entity</x:v>
      </x:c>
      <x:c r="F140" s="305" t="str">
        <x:v>GATE|DEBT</x:v>
      </x:c>
      <x:c r="G140" s="305" t="str">
        <x:v>Listed NCS / NCRPS</x:v>
      </x:c>
      <x:c r="H140" s="305" t="str">
        <x:v>Reporting period closes</x:v>
      </x:c>
      <x:c r="I140" s="305" t="str">
        <x:v>Apply entity type, consolidation and half-year statement requirements.</x:v>
      </x:c>
      <x:c r="J140" s="305" t="str">
        <x:v>Quarterly/annual as prescribed</x:v>
      </x:c>
      <x:c r="K140" s="305" t="str">
        <x:v>Debt financial reporting</x:v>
      </x:c>
      <x:c r="L140" s="305" t="str">
        <x:v>Listed debt continuous-obligation module</x:v>
      </x:c>
      <x:c r="M140" s="305" t="str">
        <x:v>Load this atomic row only when GATE|DEBT is true and the documented security/capacity, trigger and threshold/exemption tests are satisfied.</x:v>
      </x:c>
      <x:c r="N140" s="305" t="str">
        <x:v>Do not load when the gate is false; do not expand the duty beyond the stated holder or into Common Corporate Core/Capital Markets role content. Preserve boundary: Use current master-circular forms.</x:v>
      </x:c>
      <x:c r="O140" s="305" t="str">
        <x:v>Entity/listing master; security/ISIN and capacity evidence; event record (Reporting period closes); threshold/exemption analysis (Apply entity type, consolidation and half-year statement requirements.).</x:v>
      </x:c>
      <x:c r="P140" s="305" t="str">
        <x:v>P4 VALIDATED</x:v>
      </x:c>
      <x:c r="Q140" s="305" t="str">
        <x:v>ELIGIBLE — CONTROLLED WORKING CONTENT</x:v>
      </x:c>
      <x:c r="R140" s="305" t="str">
        <x:v>HOLD — PERMANENT ID PENDING</x:v>
      </x:c>
      <x:c r="S140" s="305" t="str">
        <x:f>IF(COUNTIF('P2 Source Disposition'!$A$5:$A$81,B140)=1,"YES","NO")</x:f>
        <x:v>YES</x:v>
      </x:c>
      <x:c r="T140" s="305" t="str">
        <x:f>IF(COUNTIF('P3 Audit Procedures'!$B$5:$B$176,A140)=1,"YES","NO")</x:f>
        <x:v>YES</x:v>
      </x:c>
      <x:c r="U140" s="305" t="str">
        <x:f>IF(AND(COUNTIF('P3 Audit Procedures'!$B$5:$B$176,A140)=1,COUNTIF('P3 Evidence Requirements'!$C$5:$C$348,A140)=2,COUNTIF('P3 Observation Rules'!$C$5:$C$176,A140)=1,COUNTIF('P3 Operational Calendar'!$C$5:$C$176,A140)=1),"YES","NO")</x:f>
        <x:v>YES</x:v>
      </x:c>
      <x:c r="V140" s="305" t="str">
        <x:f>IF(COUNTIF($A$5:$A$176,A140)&gt;1,"DUPLICATE","")</x:f>
      </x:c>
      <x:c r="W140" s="305" t="str">
        <x:v>https://www.sebi.gov.in/legal/master-circulars/jul-2025/master-circular-for-listing-obligations-and-disclosure-requirements-for-non-convertible-securities-securitized-debt-instruments-and-or-commercial-paper_95230.html</x:v>
      </x:c>
    </x:row>
    <x:row r="141" ht="50" customHeight="1">
      <x:c r="A141" s="305" t="str">
        <x:v>CAP-LAW090|Reg. 52 delay notice</x:v>
      </x:c>
      <x:c r="B141" s="305" t="str">
        <x:v>CAP-LAW090</x:v>
      </x:c>
      <x:c r="C141" s="305" t="str">
        <x:v>Reg. 52 delay notice</x:v>
      </x:c>
      <x:c r="D141" s="305" t="str">
        <x:v>When results will be delayed, disclose reasons to the exchange within the prescribed one-working-day trigger.</x:v>
      </x:c>
      <x:c r="E141" s="305" t="str">
        <x:v>Listed entity</x:v>
      </x:c>
      <x:c r="F141" s="305" t="str">
        <x:v>GATE|DEBT</x:v>
      </x:c>
      <x:c r="G141" s="305" t="str">
        <x:v>Listed NCS / NCRPS</x:v>
      </x:c>
      <x:c r="H141" s="305" t="str">
        <x:v>Due date missed or decision indicates delay</x:v>
      </x:c>
      <x:c r="I141" s="305" t="str">
        <x:v>Apply current trigger wording.</x:v>
      </x:c>
      <x:c r="J141" s="305" t="str">
        <x:v>Within one working day of due date/decision as applicable</x:v>
      </x:c>
      <x:c r="K141" s="305" t="str">
        <x:v>Debt financial reporting</x:v>
      </x:c>
      <x:c r="L141" s="305" t="str">
        <x:v>Listed debt continuous-obligation module</x:v>
      </x:c>
      <x:c r="M141" s="305" t="str">
        <x:v>Load this atomic row only when GATE|DEBT is true and the documented security/capacity, trigger and threshold/exemption tests are satisfied.</x:v>
      </x:c>
      <x:c r="N141" s="305" t="str">
        <x:v>Do not load when the gate is false; do not expand the duty beyond the stated holder or into Common Corporate Core/Capital Markets role content. Preserve boundary: Does not cure the underlying delay.</x:v>
      </x:c>
      <x:c r="O141" s="305" t="str">
        <x:v>Entity/listing master; security/ISIN and capacity evidence; event record (Due date missed or decision indicates delay); threshold/exemption analysis (Apply current trigger wording.).</x:v>
      </x:c>
      <x:c r="P141" s="305" t="str">
        <x:v>P4 VALIDATED</x:v>
      </x:c>
      <x:c r="Q141" s="305" t="str">
        <x:v>ELIGIBLE — CONTROLLED WORKING CONTENT</x:v>
      </x:c>
      <x:c r="R141" s="305" t="str">
        <x:v>HOLD — PERMANENT ID PENDING</x:v>
      </x:c>
      <x:c r="S141" s="305" t="str">
        <x:f>IF(COUNTIF('P2 Source Disposition'!$A$5:$A$81,B141)=1,"YES","NO")</x:f>
        <x:v>YES</x:v>
      </x:c>
      <x:c r="T141" s="305" t="str">
        <x:f>IF(COUNTIF('P3 Audit Procedures'!$B$5:$B$176,A141)=1,"YES","NO")</x:f>
        <x:v>YES</x:v>
      </x:c>
      <x:c r="U141" s="305" t="str">
        <x:f>IF(AND(COUNTIF('P3 Audit Procedures'!$B$5:$B$176,A141)=1,COUNTIF('P3 Evidence Requirements'!$C$5:$C$348,A141)=2,COUNTIF('P3 Observation Rules'!$C$5:$C$176,A141)=1,COUNTIF('P3 Operational Calendar'!$C$5:$C$176,A141)=1),"YES","NO")</x:f>
        <x:v>YES</x:v>
      </x:c>
      <x:c r="V141" s="305" t="str">
        <x:f>IF(COUNTIF($A$5:$A$176,A141)&gt;1,"DUPLICATE","")</x:f>
      </x:c>
      <x:c r="W141" s="305" t="str">
        <x:v>https://www.sebi.gov.in/legal/master-circulars/jul-2025/master-circular-for-listing-obligations-and-disclosure-requirements-for-non-convertible-securities-securitized-debt-instruments-and-or-commercial-paper_95230.html</x:v>
      </x:c>
    </x:row>
    <x:row r="142" ht="50" customHeight="1">
      <x:c r="A142" s="305" t="str">
        <x:v>CAP-LAW090|Reg. 52 use-of-proceeds statements</x:v>
      </x:c>
      <x:c r="B142" s="305" t="str">
        <x:v>CAP-LAW090</x:v>
      </x:c>
      <x:c r="C142" s="305" t="str">
        <x:v>Reg. 52 use-of-proceeds statements</x:v>
      </x:c>
      <x:c r="D142" s="305" t="str">
        <x:v>Disclose statements of use of proceeds and material deviation/variation as applicable.</x:v>
      </x:c>
      <x:c r="E142" s="305" t="str">
        <x:v>Listed entity</x:v>
      </x:c>
      <x:c r="F142" s="305" t="str">
        <x:v>GATE|DEBT</x:v>
      </x:c>
      <x:c r="G142" s="305" t="str">
        <x:v>Listed NCS / NCRPS</x:v>
      </x:c>
      <x:c r="H142" s="305" t="str">
        <x:v>Issue proceeds outstanding / reporting date</x:v>
      </x:c>
      <x:c r="I142" s="305" t="str">
        <x:v>Apply trustee/audit review and format requirements.</x:v>
      </x:c>
      <x:c r="J142" s="305" t="str">
        <x:v>Periodic until full utilisation as prescribed</x:v>
      </x:c>
      <x:c r="K142" s="305" t="str">
        <x:v>Use of proceeds</x:v>
      </x:c>
      <x:c r="L142" s="305" t="str">
        <x:v>Listed debt continuous-obligation module</x:v>
      </x:c>
      <x:c r="M142" s="305" t="str">
        <x:v>Load this atomic row only when GATE|DEBT is true and the documented security/capacity, trigger and threshold/exemption tests are satisfied.</x:v>
      </x:c>
      <x:c r="N142" s="305" t="str">
        <x:v>Do not load when the gate is false; do not expand the duty beyond the stated holder or into Common Corporate Core/Capital Markets role content. Preserve boundary: Issue-offer conditions remain separately tracked.</x:v>
      </x:c>
      <x:c r="O142" s="305" t="str">
        <x:v>Entity/listing master; security/ISIN and capacity evidence; event record (Issue proceeds outstanding / reporting date); threshold/exemption analysis (Apply trustee/audit review and format requirements.).</x:v>
      </x:c>
      <x:c r="P142" s="305" t="str">
        <x:v>P4 VALIDATED</x:v>
      </x:c>
      <x:c r="Q142" s="305" t="str">
        <x:v>ELIGIBLE — CONTROLLED WORKING CONTENT</x:v>
      </x:c>
      <x:c r="R142" s="305" t="str">
        <x:v>HOLD — PERMANENT ID PENDING</x:v>
      </x:c>
      <x:c r="S142" s="305" t="str">
        <x:f>IF(COUNTIF('P2 Source Disposition'!$A$5:$A$81,B142)=1,"YES","NO")</x:f>
        <x:v>YES</x:v>
      </x:c>
      <x:c r="T142" s="305" t="str">
        <x:f>IF(COUNTIF('P3 Audit Procedures'!$B$5:$B$176,A142)=1,"YES","NO")</x:f>
        <x:v>YES</x:v>
      </x:c>
      <x:c r="U142" s="305" t="str">
        <x:f>IF(AND(COUNTIF('P3 Audit Procedures'!$B$5:$B$176,A142)=1,COUNTIF('P3 Evidence Requirements'!$C$5:$C$348,A142)=2,COUNTIF('P3 Observation Rules'!$C$5:$C$176,A142)=1,COUNTIF('P3 Operational Calendar'!$C$5:$C$176,A142)=1),"YES","NO")</x:f>
        <x:v>YES</x:v>
      </x:c>
      <x:c r="V142" s="305" t="str">
        <x:f>IF(COUNTIF($A$5:$A$176,A142)&gt;1,"DUPLICATE","")</x:f>
      </x:c>
      <x:c r="W142" s="305" t="str">
        <x:v>https://www.sebi.gov.in/legal/master-circulars/jul-2025/master-circular-for-listing-obligations-and-disclosure-requirements-for-non-convertible-securities-securitized-debt-instruments-and-or-commercial-paper_95230.html</x:v>
      </x:c>
    </x:row>
    <x:row r="143" ht="50" customHeight="1">
      <x:c r="A143" s="305" t="str">
        <x:v>CAP-LAW090|Reg. 53</x:v>
      </x:c>
      <x:c r="B143" s="305" t="str">
        <x:v>CAP-LAW090</x:v>
      </x:c>
      <x:c r="C143" s="305" t="str">
        <x:v>Reg. 53</x:v>
      </x:c>
      <x:c r="D143" s="305" t="str">
        <x:v>Submit and publish the annual report with debt-specific disclosures.</x:v>
      </x:c>
      <x:c r="E143" s="305" t="str">
        <x:v>Listed entity</x:v>
      </x:c>
      <x:c r="F143" s="305" t="str">
        <x:v>GATE|DEBT</x:v>
      </x:c>
      <x:c r="G143" s="305" t="str">
        <x:v>Listed NCS / NCRPS</x:v>
      </x:c>
      <x:c r="H143" s="305" t="str">
        <x:v>Financial year closes</x:v>
      </x:c>
      <x:c r="I143" s="305" t="str">
        <x:v>Apply annual-report content and dispatch/filing provisions.</x:v>
      </x:c>
      <x:c r="J143" s="305" t="str">
        <x:v>Annual</x:v>
      </x:c>
      <x:c r="K143" s="305" t="str">
        <x:v>Debt annual reporting</x:v>
      </x:c>
      <x:c r="L143" s="305" t="str">
        <x:v>Listed debt continuous-obligation module</x:v>
      </x:c>
      <x:c r="M143" s="305" t="str">
        <x:v>Load this atomic row only when GATE|DEBT is true and the documented security/capacity, trigger and threshold/exemption tests are satisfied.</x:v>
      </x:c>
      <x:c r="N143" s="305" t="str">
        <x:v>Do not load when the gate is false; do not expand the duty beyond the stated holder or into Common Corporate Core/Capital Markets role content. Preserve boundary: Common annual-report content is not duplicated.</x:v>
      </x:c>
      <x:c r="O143" s="305" t="str">
        <x:v>Entity/listing master; security/ISIN and capacity evidence; event record (Financial year closes); threshold/exemption analysis (Apply annual-report content and dispatch/filing provisions.).</x:v>
      </x:c>
      <x:c r="P143" s="305" t="str">
        <x:v>P4 VALIDATED</x:v>
      </x:c>
      <x:c r="Q143" s="305" t="str">
        <x:v>ELIGIBLE — CONTROLLED WORKING CONTENT</x:v>
      </x:c>
      <x:c r="R143" s="305" t="str">
        <x:v>HOLD — PERMANENT ID PENDING</x:v>
      </x:c>
      <x:c r="S143" s="305" t="str">
        <x:f>IF(COUNTIF('P2 Source Disposition'!$A$5:$A$81,B143)=1,"YES","NO")</x:f>
        <x:v>YES</x:v>
      </x:c>
      <x:c r="T143" s="305" t="str">
        <x:f>IF(COUNTIF('P3 Audit Procedures'!$B$5:$B$176,A143)=1,"YES","NO")</x:f>
        <x:v>YES</x:v>
      </x:c>
      <x:c r="U143" s="305" t="str">
        <x:f>IF(AND(COUNTIF('P3 Audit Procedures'!$B$5:$B$176,A143)=1,COUNTIF('P3 Evidence Requirements'!$C$5:$C$348,A143)=2,COUNTIF('P3 Observation Rules'!$C$5:$C$176,A143)=1,COUNTIF('P3 Operational Calendar'!$C$5:$C$176,A143)=1),"YES","NO")</x:f>
        <x:v>YES</x:v>
      </x:c>
      <x:c r="V143" s="305" t="str">
        <x:f>IF(COUNTIF($A$5:$A$176,A143)&gt;1,"DUPLICATE","")</x:f>
      </x:c>
      <x:c r="W143" s="305" t="str">
        <x:v>https://www.sebi.gov.in/legal/master-circulars/jul-2025/master-circular-for-listing-obligations-and-disclosure-requirements-for-non-convertible-securities-securitized-debt-instruments-and-or-commercial-paper_95230.html</x:v>
      </x:c>
    </x:row>
    <x:row r="144" ht="50" customHeight="1">
      <x:c r="A144" s="305" t="str">
        <x:v>CAP-LAW090|Reg. 54</x:v>
      </x:c>
      <x:c r="B144" s="305" t="str">
        <x:v>CAP-LAW090</x:v>
      </x:c>
      <x:c r="C144" s="305" t="str">
        <x:v>Reg. 54</x:v>
      </x:c>
      <x:c r="D144" s="305" t="str">
        <x:v>Maintain and disclose the required security cover for secured listed non-convertible debt.</x:v>
      </x:c>
      <x:c r="E144" s="305" t="str">
        <x:v>Listed entity</x:v>
      </x:c>
      <x:c r="F144" s="305" t="str">
        <x:v>GATE|DEBT</x:v>
      </x:c>
      <x:c r="G144" s="305" t="str">
        <x:v>Secured listed NCS</x:v>
      </x:c>
      <x:c r="H144" s="305" t="str">
        <x:v>Secured debt outstanding</x:v>
      </x:c>
      <x:c r="I144" s="305" t="str">
        <x:v>Apply asset cover, certificate and format requirements.</x:v>
      </x:c>
      <x:c r="J144" s="305" t="str">
        <x:v>Continuous; periodic reporting</x:v>
      </x:c>
      <x:c r="K144" s="305" t="str">
        <x:v>Security cover</x:v>
      </x:c>
      <x:c r="L144" s="305" t="str">
        <x:v>Listed debt continuous-obligation module</x:v>
      </x:c>
      <x:c r="M144" s="305" t="str">
        <x:v>Load this atomic row only when GATE|DEBT is true and the documented security/capacity, trigger and threshold/exemption tests are satisfied.</x:v>
      </x:c>
      <x:c r="N144" s="305" t="str">
        <x:v>Do not load when the gate is false; do not expand the duty beyond the stated holder or into Common Corporate Core/Capital Markets role content. Preserve boundary: Not applicable to unsecured instruments.</x:v>
      </x:c>
      <x:c r="O144" s="305" t="str">
        <x:v>Entity/listing master; security/ISIN and capacity evidence; event record (Secured debt outstanding); threshold/exemption analysis (Apply asset cover, certificate and format requirements.).</x:v>
      </x:c>
      <x:c r="P144" s="305" t="str">
        <x:v>P4 VALIDATED</x:v>
      </x:c>
      <x:c r="Q144" s="305" t="str">
        <x:v>ELIGIBLE — CONTROLLED WORKING CONTENT</x:v>
      </x:c>
      <x:c r="R144" s="305" t="str">
        <x:v>HOLD — PERMANENT ID PENDING</x:v>
      </x:c>
      <x:c r="S144" s="305" t="str">
        <x:f>IF(COUNTIF('P2 Source Disposition'!$A$5:$A$81,B144)=1,"YES","NO")</x:f>
        <x:v>YES</x:v>
      </x:c>
      <x:c r="T144" s="305" t="str">
        <x:f>IF(COUNTIF('P3 Audit Procedures'!$B$5:$B$176,A144)=1,"YES","NO")</x:f>
        <x:v>YES</x:v>
      </x:c>
      <x:c r="U144" s="305" t="str">
        <x:f>IF(AND(COUNTIF('P3 Audit Procedures'!$B$5:$B$176,A144)=1,COUNTIF('P3 Evidence Requirements'!$C$5:$C$348,A144)=2,COUNTIF('P3 Observation Rules'!$C$5:$C$176,A144)=1,COUNTIF('P3 Operational Calendar'!$C$5:$C$176,A144)=1),"YES","NO")</x:f>
        <x:v>YES</x:v>
      </x:c>
      <x:c r="V144" s="305" t="str">
        <x:f>IF(COUNTIF($A$5:$A$176,A144)&gt;1,"DUPLICATE","")</x:f>
      </x:c>
      <x:c r="W144" s="305" t="str">
        <x:v>https://www.sebi.gov.in/legal/master-circulars/jul-2025/master-circular-for-listing-obligations-and-disclosure-requirements-for-non-convertible-securities-securitized-debt-instruments-and-or-commercial-paper_95230.html</x:v>
      </x:c>
    </x:row>
    <x:row r="145" ht="50" customHeight="1">
      <x:c r="A145" s="305" t="str">
        <x:v>CAP-LAW090|Reg. 55</x:v>
      </x:c>
      <x:c r="B145" s="305" t="str">
        <x:v>CAP-LAW090</x:v>
      </x:c>
      <x:c r="C145" s="305" t="str">
        <x:v>Reg. 55</x:v>
      </x:c>
      <x:c r="D145" s="305" t="str">
        <x:v>Review and disclose credit ratings and rating changes.</x:v>
      </x:c>
      <x:c r="E145" s="305" t="str">
        <x:v>Listed entity</x:v>
      </x:c>
      <x:c r="F145" s="305" t="str">
        <x:v>GATE|DEBT</x:v>
      </x:c>
      <x:c r="G145" s="305" t="str">
        <x:v>Rated listed NCS / NCRPS</x:v>
      </x:c>
      <x:c r="H145" s="305" t="str">
        <x:v>Rating assigned/reviewed/changed</x:v>
      </x:c>
      <x:c r="I145" s="305" t="str">
        <x:v>Apply review and disclosure requirements.</x:v>
      </x:c>
      <x:c r="J145" s="305" t="str">
        <x:v>Periodic and on change</x:v>
      </x:c>
      <x:c r="K145" s="305" t="str">
        <x:v>Credit rating</x:v>
      </x:c>
      <x:c r="L145" s="305" t="str">
        <x:v>Listed debt continuous-obligation module</x:v>
      </x:c>
      <x:c r="M145" s="305" t="str">
        <x:v>Load this atomic row only when GATE|DEBT is true and the documented security/capacity, trigger and threshold/exemption tests are satisfied.</x:v>
      </x:c>
      <x:c r="N145" s="305" t="str">
        <x:v>Do not load when the gate is false; do not expand the duty beyond the stated holder or into Common Corporate Core/Capital Markets role content. Preserve boundary: CRA role duties remain in Capital Markets.</x:v>
      </x:c>
      <x:c r="O145" s="305" t="str">
        <x:v>Entity/listing master; security/ISIN and capacity evidence; event record (Rating assigned/reviewed/changed); threshold/exemption analysis (Apply review and disclosure requirements.).</x:v>
      </x:c>
      <x:c r="P145" s="305" t="str">
        <x:v>P4 VALIDATED</x:v>
      </x:c>
      <x:c r="Q145" s="305" t="str">
        <x:v>ELIGIBLE — CONTROLLED WORKING CONTENT</x:v>
      </x:c>
      <x:c r="R145" s="305" t="str">
        <x:v>HOLD — PERMANENT ID PENDING</x:v>
      </x:c>
      <x:c r="S145" s="305" t="str">
        <x:f>IF(COUNTIF('P2 Source Disposition'!$A$5:$A$81,B145)=1,"YES","NO")</x:f>
        <x:v>YES</x:v>
      </x:c>
      <x:c r="T145" s="305" t="str">
        <x:f>IF(COUNTIF('P3 Audit Procedures'!$B$5:$B$176,A145)=1,"YES","NO")</x:f>
        <x:v>YES</x:v>
      </x:c>
      <x:c r="U145" s="305" t="str">
        <x:f>IF(AND(COUNTIF('P3 Audit Procedures'!$B$5:$B$176,A145)=1,COUNTIF('P3 Evidence Requirements'!$C$5:$C$348,A145)=2,COUNTIF('P3 Observation Rules'!$C$5:$C$176,A145)=1,COUNTIF('P3 Operational Calendar'!$C$5:$C$176,A145)=1),"YES","NO")</x:f>
        <x:v>YES</x:v>
      </x:c>
      <x:c r="V145" s="305" t="str">
        <x:f>IF(COUNTIF($A$5:$A$176,A145)&gt;1,"DUPLICATE","")</x:f>
      </x:c>
      <x:c r="W145" s="305" t="str">
        <x:v>https://www.sebi.gov.in/legal/master-circulars/jul-2025/master-circular-for-listing-obligations-and-disclosure-requirements-for-non-convertible-securities-securitized-debt-instruments-and-or-commercial-paper_95230.html</x:v>
      </x:c>
    </x:row>
    <x:row r="146" ht="50" customHeight="1">
      <x:c r="A146" s="305" t="str">
        <x:v>CAP-LAW090|Reg. 56</x:v>
      </x:c>
      <x:c r="B146" s="305" t="str">
        <x:v>CAP-LAW090</x:v>
      </x:c>
      <x:c r="C146" s="305" t="str">
        <x:v>Reg. 56</x:v>
      </x:c>
      <x:c r="D146" s="305" t="str">
        <x:v>Provide the debenture trustee with prescribed documents, reports and event information.</x:v>
      </x:c>
      <x:c r="E146" s="305" t="str">
        <x:v>Listed entity</x:v>
      </x:c>
      <x:c r="F146" s="305" t="str">
        <x:v>GATE|DEBT</x:v>
      </x:c>
      <x:c r="G146" s="305" t="str">
        <x:v>Listed debt with debenture trustee</x:v>
      </x:c>
      <x:c r="H146" s="305" t="str">
        <x:v>Periodic/event information due</x:v>
      </x:c>
      <x:c r="I146" s="305" t="str">
        <x:v>Apply security, covenant, default and financial-document requirements.</x:v>
      </x:c>
      <x:c r="J146" s="305" t="str">
        <x:v>Periodic and event-based</x:v>
      </x:c>
      <x:c r="K146" s="305" t="str">
        <x:v>Trustee interface</x:v>
      </x:c>
      <x:c r="L146" s="305" t="str">
        <x:v>Listed debt continuous-obligation module</x:v>
      </x:c>
      <x:c r="M146" s="305" t="str">
        <x:v>Load this atomic row only when GATE|DEBT is true and the documented security/capacity, trigger and threshold/exemption tests are satisfied.</x:v>
      </x:c>
      <x:c r="N146" s="305" t="str">
        <x:v>Do not load when the gate is false; do not expand the duty beyond the stated holder or into Common Corporate Core/Capital Markets role content. Preserve boundary: Trustee internal duties excluded.</x:v>
      </x:c>
      <x:c r="O146" s="305" t="str">
        <x:v>Entity/listing master; security/ISIN and capacity evidence; event record (Periodic/event information due); threshold/exemption analysis (Apply security, covenant, default and financial-document requirements.).</x:v>
      </x:c>
      <x:c r="P146" s="305" t="str">
        <x:v>P4 VALIDATED</x:v>
      </x:c>
      <x:c r="Q146" s="305" t="str">
        <x:v>ELIGIBLE — CONTROLLED WORKING CONTENT</x:v>
      </x:c>
      <x:c r="R146" s="305" t="str">
        <x:v>HOLD — PERMANENT ID PENDING</x:v>
      </x:c>
      <x:c r="S146" s="305" t="str">
        <x:f>IF(COUNTIF('P2 Source Disposition'!$A$5:$A$81,B146)=1,"YES","NO")</x:f>
        <x:v>YES</x:v>
      </x:c>
      <x:c r="T146" s="305" t="str">
        <x:f>IF(COUNTIF('P3 Audit Procedures'!$B$5:$B$176,A146)=1,"YES","NO")</x:f>
        <x:v>YES</x:v>
      </x:c>
      <x:c r="U146" s="305" t="str">
        <x:f>IF(AND(COUNTIF('P3 Audit Procedures'!$B$5:$B$176,A146)=1,COUNTIF('P3 Evidence Requirements'!$C$5:$C$348,A146)=2,COUNTIF('P3 Observation Rules'!$C$5:$C$176,A146)=1,COUNTIF('P3 Operational Calendar'!$C$5:$C$176,A146)=1),"YES","NO")</x:f>
        <x:v>YES</x:v>
      </x:c>
      <x:c r="V146" s="305" t="str">
        <x:f>IF(COUNTIF($A$5:$A$176,A146)&gt;1,"DUPLICATE","")</x:f>
      </x:c>
      <x:c r="W146" s="305" t="str">
        <x:v>https://www.sebi.gov.in/legal/master-circulars/jul-2025/master-circular-for-listing-obligations-and-disclosure-requirements-for-non-convertible-securities-securitized-debt-instruments-and-or-commercial-paper_95230.html</x:v>
      </x:c>
    </x:row>
    <x:row r="147" ht="50" customHeight="1">
      <x:c r="A147" s="305" t="str">
        <x:v>CAP-LAW090|Reg. 57</x:v>
      </x:c>
      <x:c r="B147" s="305" t="str">
        <x:v>CAP-LAW090</x:v>
      </x:c>
      <x:c r="C147" s="305" t="str">
        <x:v>Reg. 57</x:v>
      </x:c>
      <x:c r="D147" s="305" t="str">
        <x:v>Submit the prescribed certificate/information regarding payment of interest, dividend or principal.</x:v>
      </x:c>
      <x:c r="E147" s="305" t="str">
        <x:v>Listed entity</x:v>
      </x:c>
      <x:c r="F147" s="305" t="str">
        <x:v>GATE|DEBT</x:v>
      </x:c>
      <x:c r="G147" s="305" t="str">
        <x:v>Listed NCS / NCRPS</x:v>
      </x:c>
      <x:c r="H147" s="305" t="str">
        <x:v>Payment due/completed</x:v>
      </x:c>
      <x:c r="I147" s="305" t="str">
        <x:v>Apply exchange/trustee format and timing.</x:v>
      </x:c>
      <x:c r="J147" s="305" t="str">
        <x:v>At each payment event</x:v>
      </x:c>
      <x:c r="K147" s="305" t="str">
        <x:v>Debt servicing</x:v>
      </x:c>
      <x:c r="L147" s="305" t="str">
        <x:v>Listed debt continuous-obligation module</x:v>
      </x:c>
      <x:c r="M147" s="305" t="str">
        <x:v>Load this atomic row only when GATE|DEBT is true and the documented security/capacity, trigger and threshold/exemption tests are satisfied.</x:v>
      </x:c>
      <x:c r="N147" s="305" t="str">
        <x:v>Do not load when the gate is false; do not expand the duty beyond the stated holder or into Common Corporate Core/Capital Markets role content. Preserve boundary: Instrument terms determine the payment calendar.</x:v>
      </x:c>
      <x:c r="O147" s="305" t="str">
        <x:v>Entity/listing master; security/ISIN and capacity evidence; event record (Payment due/completed); threshold/exemption analysis (Apply exchange/trustee format and timing.).</x:v>
      </x:c>
      <x:c r="P147" s="305" t="str">
        <x:v>P4 VALIDATED</x:v>
      </x:c>
      <x:c r="Q147" s="305" t="str">
        <x:v>ELIGIBLE — CONTROLLED WORKING CONTENT</x:v>
      </x:c>
      <x:c r="R147" s="305" t="str">
        <x:v>HOLD — PERMANENT ID PENDING</x:v>
      </x:c>
      <x:c r="S147" s="305" t="str">
        <x:f>IF(COUNTIF('P2 Source Disposition'!$A$5:$A$81,B147)=1,"YES","NO")</x:f>
        <x:v>YES</x:v>
      </x:c>
      <x:c r="T147" s="305" t="str">
        <x:f>IF(COUNTIF('P3 Audit Procedures'!$B$5:$B$176,A147)=1,"YES","NO")</x:f>
        <x:v>YES</x:v>
      </x:c>
      <x:c r="U147" s="305" t="str">
        <x:f>IF(AND(COUNTIF('P3 Audit Procedures'!$B$5:$B$176,A147)=1,COUNTIF('P3 Evidence Requirements'!$C$5:$C$348,A147)=2,COUNTIF('P3 Observation Rules'!$C$5:$C$176,A147)=1,COUNTIF('P3 Operational Calendar'!$C$5:$C$176,A147)=1),"YES","NO")</x:f>
        <x:v>YES</x:v>
      </x:c>
      <x:c r="V147" s="305" t="str">
        <x:f>IF(COUNTIF($A$5:$A$176,A147)&gt;1,"DUPLICATE","")</x:f>
      </x:c>
      <x:c r="W147" s="305" t="str">
        <x:v>https://www.sebi.gov.in/legal/master-circulars/jul-2025/master-circular-for-listing-obligations-and-disclosure-requirements-for-non-convertible-securities-securitized-debt-instruments-and-or-commercial-paper_95230.html</x:v>
      </x:c>
    </x:row>
    <x:row r="148" ht="50" customHeight="1">
      <x:c r="A148" s="305" t="str">
        <x:v>CAP-LAW090|Reg. 58</x:v>
      </x:c>
      <x:c r="B148" s="305" t="str">
        <x:v>CAP-LAW090</x:v>
      </x:c>
      <x:c r="C148" s="305" t="str">
        <x:v>Reg. 58</x:v>
      </x:c>
      <x:c r="D148" s="305" t="str">
        <x:v>Provide prescribed documents and information to holders of listed non-convertible securities.</x:v>
      </x:c>
      <x:c r="E148" s="305" t="str">
        <x:v>Listed entity</x:v>
      </x:c>
      <x:c r="F148" s="305" t="str">
        <x:v>GATE|DEBT</x:v>
      </x:c>
      <x:c r="G148" s="305" t="str">
        <x:v>Listed NCS / NCRPS</x:v>
      </x:c>
      <x:c r="H148" s="305" t="str">
        <x:v>Holder request / periodic delivery</x:v>
      </x:c>
      <x:c r="I148" s="305" t="str">
        <x:v>Apply electronic/physical and document-scope requirements.</x:v>
      </x:c>
      <x:c r="J148" s="305" t="str">
        <x:v>Event-based / periodic</x:v>
      </x:c>
      <x:c r="K148" s="305" t="str">
        <x:v>Holder communication</x:v>
      </x:c>
      <x:c r="L148" s="305" t="str">
        <x:v>Listed debt continuous-obligation module</x:v>
      </x:c>
      <x:c r="M148" s="305" t="str">
        <x:v>Load this atomic row only when GATE|DEBT is true and the documented security/capacity, trigger and threshold/exemption tests are satisfied.</x:v>
      </x:c>
      <x:c r="N148" s="305" t="str">
        <x:v>Do not load when the gate is false; do not expand the duty beyond the stated holder or into Common Corporate Core/Capital Markets role content. Preserve boundary: RTA/trustee support does not shift issuer accountability.</x:v>
      </x:c>
      <x:c r="O148" s="305" t="str">
        <x:v>Entity/listing master; security/ISIN and capacity evidence; event record (Holder request / periodic delivery); threshold/exemption analysis (Apply electronic/physical and document-scope requirements.).</x:v>
      </x:c>
      <x:c r="P148" s="305" t="str">
        <x:v>P4 VALIDATED</x:v>
      </x:c>
      <x:c r="Q148" s="305" t="str">
        <x:v>ELIGIBLE — CONTROLLED WORKING CONTENT</x:v>
      </x:c>
      <x:c r="R148" s="305" t="str">
        <x:v>HOLD — PERMANENT ID PENDING</x:v>
      </x:c>
      <x:c r="S148" s="305" t="str">
        <x:f>IF(COUNTIF('P2 Source Disposition'!$A$5:$A$81,B148)=1,"YES","NO")</x:f>
        <x:v>YES</x:v>
      </x:c>
      <x:c r="T148" s="305" t="str">
        <x:f>IF(COUNTIF('P3 Audit Procedures'!$B$5:$B$176,A148)=1,"YES","NO")</x:f>
        <x:v>YES</x:v>
      </x:c>
      <x:c r="U148" s="305" t="str">
        <x:f>IF(AND(COUNTIF('P3 Audit Procedures'!$B$5:$B$176,A148)=1,COUNTIF('P3 Evidence Requirements'!$C$5:$C$348,A148)=2,COUNTIF('P3 Observation Rules'!$C$5:$C$176,A148)=1,COUNTIF('P3 Operational Calendar'!$C$5:$C$176,A148)=1),"YES","NO")</x:f>
        <x:v>YES</x:v>
      </x:c>
      <x:c r="V148" s="305" t="str">
        <x:f>IF(COUNTIF($A$5:$A$176,A148)&gt;1,"DUPLICATE","")</x:f>
      </x:c>
      <x:c r="W148" s="305" t="str">
        <x:v>https://www.sebi.gov.in/legal/master-circulars/jul-2025/master-circular-for-listing-obligations-and-disclosure-requirements-for-non-convertible-securities-securitized-debt-instruments-and-or-commercial-paper_95230.html</x:v>
      </x:c>
    </x:row>
    <x:row r="149" ht="50" customHeight="1">
      <x:c r="A149" s="305" t="str">
        <x:v>CAP-LAW090|Reg. 59</x:v>
      </x:c>
      <x:c r="B149" s="305" t="str">
        <x:v>CAP-LAW090</x:v>
      </x:c>
      <x:c r="C149" s="305" t="str">
        <x:v>Reg. 59</x:v>
      </x:c>
      <x:c r="D149" s="305" t="str">
        <x:v>Obtain consent/approvals and complete disclosures before material structural modification of listed debt terms.</x:v>
      </x:c>
      <x:c r="E149" s="305" t="str">
        <x:v>Listed entity</x:v>
      </x:c>
      <x:c r="F149" s="305" t="str">
        <x:v>GATE|DEBT</x:v>
      </x:c>
      <x:c r="G149" s="305" t="str">
        <x:v>Listed NCS / NCRPS</x:v>
      </x:c>
      <x:c r="H149" s="305" t="str">
        <x:v>Change to structure/terms proposed</x:v>
      </x:c>
      <x:c r="I149" s="305" t="str">
        <x:v>Apply holder, exchange and trustee approval conditions.</x:v>
      </x:c>
      <x:c r="J149" s="305" t="str">
        <x:v>Before modification</x:v>
      </x:c>
      <x:c r="K149" s="305" t="str">
        <x:v>Debt modification</x:v>
      </x:c>
      <x:c r="L149" s="305" t="str">
        <x:v>Listed debt continuous-obligation module</x:v>
      </x:c>
      <x:c r="M149" s="305" t="str">
        <x:v>Load this atomic row only when GATE|DEBT is true and the documented security/capacity, trigger and threshold/exemption tests are satisfied.</x:v>
      </x:c>
      <x:c r="N149" s="305" t="str">
        <x:v>Do not load when the gate is false; do not expand the duty beyond the stated holder or into Common Corporate Core/Capital Markets role content. Preserve boundary: Companies Act/contract consents may also apply.</x:v>
      </x:c>
      <x:c r="O149" s="305" t="str">
        <x:v>Entity/listing master; security/ISIN and capacity evidence; event record (Change to structure/terms proposed); threshold/exemption analysis (Apply holder, exchange and trustee approval conditions.).</x:v>
      </x:c>
      <x:c r="P149" s="305" t="str">
        <x:v>P4 VALIDATED</x:v>
      </x:c>
      <x:c r="Q149" s="305" t="str">
        <x:v>ELIGIBLE — CONTROLLED WORKING CONTENT</x:v>
      </x:c>
      <x:c r="R149" s="305" t="str">
        <x:v>HOLD — PERMANENT ID PENDING</x:v>
      </x:c>
      <x:c r="S149" s="305" t="str">
        <x:f>IF(COUNTIF('P2 Source Disposition'!$A$5:$A$81,B149)=1,"YES","NO")</x:f>
        <x:v>YES</x:v>
      </x:c>
      <x:c r="T149" s="305" t="str">
        <x:f>IF(COUNTIF('P3 Audit Procedures'!$B$5:$B$176,A149)=1,"YES","NO")</x:f>
        <x:v>YES</x:v>
      </x:c>
      <x:c r="U149" s="305" t="str">
        <x:f>IF(AND(COUNTIF('P3 Audit Procedures'!$B$5:$B$176,A149)=1,COUNTIF('P3 Evidence Requirements'!$C$5:$C$348,A149)=2,COUNTIF('P3 Observation Rules'!$C$5:$C$176,A149)=1,COUNTIF('P3 Operational Calendar'!$C$5:$C$176,A149)=1),"YES","NO")</x:f>
        <x:v>YES</x:v>
      </x:c>
      <x:c r="V149" s="305" t="str">
        <x:f>IF(COUNTIF($A$5:$A$176,A149)&gt;1,"DUPLICATE","")</x:f>
      </x:c>
      <x:c r="W149" s="305" t="str">
        <x:v>https://www.sebi.gov.in/legal/master-circulars/jul-2025/master-circular-for-listing-obligations-and-disclosure-requirements-for-non-convertible-securities-securitized-debt-instruments-and-or-commercial-paper_95230.html</x:v>
      </x:c>
    </x:row>
    <x:row r="150" ht="50" customHeight="1">
      <x:c r="A150" s="305" t="str">
        <x:v>CAP-LAW090|Reg. 60</x:v>
      </x:c>
      <x:c r="B150" s="305" t="str">
        <x:v>CAP-LAW090</x:v>
      </x:c>
      <x:c r="C150" s="305" t="str">
        <x:v>Reg. 60</x:v>
      </x:c>
      <x:c r="D150" s="305" t="str">
        <x:v>Fix and intimate record dates for debt payments/actions.</x:v>
      </x:c>
      <x:c r="E150" s="305" t="str">
        <x:v>Listed entity</x:v>
      </x:c>
      <x:c r="F150" s="305" t="str">
        <x:v>GATE|DEBT</x:v>
      </x:c>
      <x:c r="G150" s="305" t="str">
        <x:v>Listed NCS / NCRPS</x:v>
      </x:c>
      <x:c r="H150" s="305" t="str">
        <x:v>Payment or corporate action requires record date</x:v>
      </x:c>
      <x:c r="I150" s="305" t="str">
        <x:v>Apply current lead time.</x:v>
      </x:c>
      <x:c r="J150" s="305" t="str">
        <x:v>Before record date</x:v>
      </x:c>
      <x:c r="K150" s="305" t="str">
        <x:v>Debt servicing</x:v>
      </x:c>
      <x:c r="L150" s="305" t="str">
        <x:v>Listed debt continuous-obligation module</x:v>
      </x:c>
      <x:c r="M150" s="305" t="str">
        <x:v>Load this atomic row only when GATE|DEBT is true and the documented security/capacity, trigger and threshold/exemption tests are satisfied.</x:v>
      </x:c>
      <x:c r="N150" s="305" t="str">
        <x:v>Do not load when the gate is false; do not expand the duty beyond the stated holder or into Common Corporate Core/Capital Markets role content. Preserve boundary: Separate from equity Reg. 42.</x:v>
      </x:c>
      <x:c r="O150" s="305" t="str">
        <x:v>Entity/listing master; security/ISIN and capacity evidence; event record (Payment or corporate action requires record date); threshold/exemption analysis (Apply current lead time.).</x:v>
      </x:c>
      <x:c r="P150" s="305" t="str">
        <x:v>P4 VALIDATED</x:v>
      </x:c>
      <x:c r="Q150" s="305" t="str">
        <x:v>ELIGIBLE — CONTROLLED WORKING CONTENT</x:v>
      </x:c>
      <x:c r="R150" s="305" t="str">
        <x:v>HOLD — PERMANENT ID PENDING</x:v>
      </x:c>
      <x:c r="S150" s="305" t="str">
        <x:f>IF(COUNTIF('P2 Source Disposition'!$A$5:$A$81,B150)=1,"YES","NO")</x:f>
        <x:v>YES</x:v>
      </x:c>
      <x:c r="T150" s="305" t="str">
        <x:f>IF(COUNTIF('P3 Audit Procedures'!$B$5:$B$176,A150)=1,"YES","NO")</x:f>
        <x:v>YES</x:v>
      </x:c>
      <x:c r="U150" s="305" t="str">
        <x:f>IF(AND(COUNTIF('P3 Audit Procedures'!$B$5:$B$176,A150)=1,COUNTIF('P3 Evidence Requirements'!$C$5:$C$348,A150)=2,COUNTIF('P3 Observation Rules'!$C$5:$C$176,A150)=1,COUNTIF('P3 Operational Calendar'!$C$5:$C$176,A150)=1),"YES","NO")</x:f>
        <x:v>YES</x:v>
      </x:c>
      <x:c r="V150" s="305" t="str">
        <x:f>IF(COUNTIF($A$5:$A$176,A150)&gt;1,"DUPLICATE","")</x:f>
      </x:c>
      <x:c r="W150" s="305" t="str">
        <x:v>https://www.sebi.gov.in/legal/master-circulars/jul-2025/master-circular-for-listing-obligations-and-disclosure-requirements-for-non-convertible-securities-securitized-debt-instruments-and-or-commercial-paper_95230.html</x:v>
      </x:c>
    </x:row>
    <x:row r="151" ht="50" customHeight="1">
      <x:c r="A151" s="305" t="str">
        <x:v>CAP-LAW090|Reg. 61B / unclaimed amounts</x:v>
      </x:c>
      <x:c r="B151" s="305" t="str">
        <x:v>CAP-LAW090</x:v>
      </x:c>
      <x:c r="C151" s="305" t="str">
        <x:v>Reg. 61B / unclaimed amounts</x:v>
      </x:c>
      <x:c r="D151" s="305" t="str">
        <x:v>Transfer and administer unclaimed interest, dividend or redemption amounts through the prescribed framework.</x:v>
      </x:c>
      <x:c r="E151" s="305" t="str">
        <x:v>Listed entity</x:v>
      </x:c>
      <x:c r="F151" s="305" t="str">
        <x:v>GATE|DEBT</x:v>
      </x:c>
      <x:c r="G151" s="305" t="str">
        <x:v>Listed NCS / NCRPS</x:v>
      </x:c>
      <x:c r="H151" s="305" t="str">
        <x:v>Payment remains unclaimed</x:v>
      </x:c>
      <x:c r="I151" s="305" t="str">
        <x:v>Apply current escrow/fund, claim and disclosure provisions.</x:v>
      </x:c>
      <x:c r="J151" s="305" t="str">
        <x:v>When aging threshold is reached; ongoing claims</x:v>
      </x:c>
      <x:c r="K151" s="305" t="str">
        <x:v>Unclaimed amounts</x:v>
      </x:c>
      <x:c r="L151" s="305" t="str">
        <x:v>Listed debt continuous-obligation module</x:v>
      </x:c>
      <x:c r="M151" s="305" t="str">
        <x:v>Load this atomic row only when GATE|DEBT is true and the documented security/capacity, trigger and threshold/exemption tests are satisfied.</x:v>
      </x:c>
      <x:c r="N151" s="305" t="str">
        <x:v>Do not load when the gate is false; do not expand the duty beyond the stated holder or into Common Corporate Core/Capital Markets role content. Preserve boundary: Tax/IEPF regimes must be separately assessed.</x:v>
      </x:c>
      <x:c r="O151" s="305" t="str">
        <x:v>Entity/listing master; security/ISIN and capacity evidence; event record (Payment remains unclaimed); threshold/exemption analysis (Apply current escrow/fund, claim and disclosure provisions.).</x:v>
      </x:c>
      <x:c r="P151" s="305" t="str">
        <x:v>P4 VALIDATED</x:v>
      </x:c>
      <x:c r="Q151" s="305" t="str">
        <x:v>ELIGIBLE — CONTROLLED WORKING CONTENT</x:v>
      </x:c>
      <x:c r="R151" s="305" t="str">
        <x:v>HOLD — PERMANENT ID PENDING</x:v>
      </x:c>
      <x:c r="S151" s="305" t="str">
        <x:f>IF(COUNTIF('P2 Source Disposition'!$A$5:$A$81,B151)=1,"YES","NO")</x:f>
        <x:v>YES</x:v>
      </x:c>
      <x:c r="T151" s="305" t="str">
        <x:f>IF(COUNTIF('P3 Audit Procedures'!$B$5:$B$176,A151)=1,"YES","NO")</x:f>
        <x:v>YES</x:v>
      </x:c>
      <x:c r="U151" s="305" t="str">
        <x:f>IF(AND(COUNTIF('P3 Audit Procedures'!$B$5:$B$176,A151)=1,COUNTIF('P3 Evidence Requirements'!$C$5:$C$348,A151)=2,COUNTIF('P3 Observation Rules'!$C$5:$C$176,A151)=1,COUNTIF('P3 Operational Calendar'!$C$5:$C$176,A151)=1),"YES","NO")</x:f>
        <x:v>YES</x:v>
      </x:c>
      <x:c r="V151" s="305" t="str">
        <x:f>IF(COUNTIF($A$5:$A$176,A151)&gt;1,"DUPLICATE","")</x:f>
      </x:c>
      <x:c r="W151" s="305" t="str">
        <x:v>https://www.sebi.gov.in/legal/master-circulars/jul-2025/master-circular-for-listing-obligations-and-disclosure-requirements-for-non-convertible-securities-securitized-debt-instruments-and-or-commercial-paper_95230.html</x:v>
      </x:c>
    </x:row>
    <x:row r="152" ht="50" customHeight="1">
      <x:c r="A152" s="305" t="str">
        <x:v>CAP-LAW090|Reg. 62</x:v>
      </x:c>
      <x:c r="B152" s="305" t="str">
        <x:v>CAP-LAW090</x:v>
      </x:c>
      <x:c r="C152" s="305" t="str">
        <x:v>Reg. 62</x:v>
      </x:c>
      <x:c r="D152" s="305" t="str">
        <x:v>Maintain the debt-listed entity website disclosures required by LODR.</x:v>
      </x:c>
      <x:c r="E152" s="305" t="str">
        <x:v>Listed entity</x:v>
      </x:c>
      <x:c r="F152" s="305" t="str">
        <x:v>GATE|DEBT</x:v>
      </x:c>
      <x:c r="G152" s="305" t="str">
        <x:v>Listed NCS / NCRPS / other covered instruments</x:v>
      </x:c>
      <x:c r="H152" s="305" t="str">
        <x:v>Instrument remains listed / disclosure changes</x:v>
      </x:c>
      <x:c r="I152" s="305" t="str">
        <x:v>Apply content and update requirements for the security class.</x:v>
      </x:c>
      <x:c r="J152" s="305" t="str">
        <x:v>Continuous</x:v>
      </x:c>
      <x:c r="K152" s="305" t="str">
        <x:v>Website disclosure</x:v>
      </x:c>
      <x:c r="L152" s="305" t="str">
        <x:v>Listed debt continuous-obligation module</x:v>
      </x:c>
      <x:c r="M152" s="305" t="str">
        <x:v>Load this atomic row only when GATE|DEBT is true and the documented security/capacity, trigger and threshold/exemption tests are satisfied.</x:v>
      </x:c>
      <x:c r="N152" s="305" t="str">
        <x:v>Do not load when the gate is false; do not expand the duty beyond the stated holder or into Common Corporate Core/Capital Markets role content. Preserve boundary: Do not substitute equity Reg. 46 without applicability test.</x:v>
      </x:c>
      <x:c r="O152" s="305" t="str">
        <x:v>Entity/listing master; security/ISIN and capacity evidence; event record (Instrument remains listed / disclosure changes); threshold/exemption analysis (Apply content and update requirements for the security class.).</x:v>
      </x:c>
      <x:c r="P152" s="305" t="str">
        <x:v>P4 VALIDATED</x:v>
      </x:c>
      <x:c r="Q152" s="305" t="str">
        <x:v>ELIGIBLE — CONTROLLED WORKING CONTENT</x:v>
      </x:c>
      <x:c r="R152" s="305" t="str">
        <x:v>HOLD — PERMANENT ID PENDING</x:v>
      </x:c>
      <x:c r="S152" s="305" t="str">
        <x:f>IF(COUNTIF('P2 Source Disposition'!$A$5:$A$81,B152)=1,"YES","NO")</x:f>
        <x:v>YES</x:v>
      </x:c>
      <x:c r="T152" s="305" t="str">
        <x:f>IF(COUNTIF('P3 Audit Procedures'!$B$5:$B$176,A152)=1,"YES","NO")</x:f>
        <x:v>YES</x:v>
      </x:c>
      <x:c r="U152" s="305" t="str">
        <x:f>IF(AND(COUNTIF('P3 Audit Procedures'!$B$5:$B$176,A152)=1,COUNTIF('P3 Evidence Requirements'!$C$5:$C$348,A152)=2,COUNTIF('P3 Observation Rules'!$C$5:$C$176,A152)=1,COUNTIF('P3 Operational Calendar'!$C$5:$C$176,A152)=1),"YES","NO")</x:f>
        <x:v>YES</x:v>
      </x:c>
      <x:c r="V152" s="305" t="str">
        <x:f>IF(COUNTIF($A$5:$A$176,A152)&gt;1,"DUPLICATE","")</x:f>
      </x:c>
      <x:c r="W152" s="305" t="str">
        <x:v>https://www.sebi.gov.in/legal/master-circulars/jul-2025/master-circular-for-listing-obligations-and-disclosure-requirements-for-non-convertible-securities-securitized-debt-instruments-and-or-commercial-paper_95230.html</x:v>
      </x:c>
    </x:row>
    <x:row r="153" ht="50" customHeight="1">
      <x:c r="A153" s="305" t="str">
        <x:v>CAP-LAW090|HVDLE corporate-governance chapter</x:v>
      </x:c>
      <x:c r="B153" s="305" t="str">
        <x:v>CAP-LAW090</x:v>
      </x:c>
      <x:c r="C153" s="305" t="str">
        <x:v>HVDLE corporate-governance chapter</x:v>
      </x:c>
      <x:c r="D153" s="305" t="str">
        <x:v>Apply the specified corporate-governance provisions when the high-value debt listed-entity test is met.</x:v>
      </x:c>
      <x:c r="E153" s="305" t="str">
        <x:v>Listed entity</x:v>
      </x:c>
      <x:c r="F153" s="305" t="str">
        <x:v>GATE|HVDLE</x:v>
      </x:c>
      <x:c r="G153" s="305" t="str">
        <x:v>High-value listed debt</x:v>
      </x:c>
      <x:c r="H153" s="305" t="str">
        <x:v>Current HVDLE threshold/test met</x:v>
      </x:c>
      <x:c r="I153" s="305" t="str">
        <x:v>Apply measurement, transition, exemption and listed-subsidiary provisions then in force.</x:v>
      </x:c>
      <x:c r="J153" s="305" t="str">
        <x:v>Continuous after activation</x:v>
      </x:c>
      <x:c r="K153" s="305" t="str">
        <x:v>Debt governance</x:v>
      </x:c>
      <x:c r="L153" s="305" t="str">
        <x:v>Applicable HVDLE governance overlay</x:v>
      </x:c>
      <x:c r="M153" s="305" t="str">
        <x:v>Load this atomic row only when GATE|HVDLE is true and the documented security/capacity, trigger and threshold/exemption tests are satisfied.</x:v>
      </x:c>
      <x:c r="N153" s="305" t="str">
        <x:v>Do not load when the gate is false; do not expand the duty beyond the stated holder or into Common Corporate Core/Capital Markets role content. Preserve boundary: This resolves the equity/debt boundary without blanket duplication.</x:v>
      </x:c>
      <x:c r="O153" s="305" t="str">
        <x:v>Entity/listing master; security/ISIN and capacity evidence; event record (Current HVDLE threshold/test met); threshold/exemption analysis (Apply measurement, transition, exemption and listed-subsidiary provisions then in force.).</x:v>
      </x:c>
      <x:c r="P153" s="305" t="str">
        <x:v>P4 VALIDATED</x:v>
      </x:c>
      <x:c r="Q153" s="305" t="str">
        <x:v>ELIGIBLE — CONTROLLED WORKING CONTENT</x:v>
      </x:c>
      <x:c r="R153" s="305" t="str">
        <x:v>HOLD — PERMANENT ID PENDING</x:v>
      </x:c>
      <x:c r="S153" s="305" t="str">
        <x:f>IF(COUNTIF('P2 Source Disposition'!$A$5:$A$81,B153)=1,"YES","NO")</x:f>
        <x:v>YES</x:v>
      </x:c>
      <x:c r="T153" s="305" t="str">
        <x:f>IF(COUNTIF('P3 Audit Procedures'!$B$5:$B$176,A153)=1,"YES","NO")</x:f>
        <x:v>YES</x:v>
      </x:c>
      <x:c r="U153" s="305" t="str">
        <x:f>IF(AND(COUNTIF('P3 Audit Procedures'!$B$5:$B$176,A153)=1,COUNTIF('P3 Evidence Requirements'!$C$5:$C$348,A153)=2,COUNTIF('P3 Observation Rules'!$C$5:$C$176,A153)=1,COUNTIF('P3 Operational Calendar'!$C$5:$C$176,A153)=1),"YES","NO")</x:f>
        <x:v>YES</x:v>
      </x:c>
      <x:c r="V153" s="305" t="str">
        <x:f>IF(COUNTIF($A$5:$A$176,A153)&gt;1,"DUPLICATE","")</x:f>
      </x:c>
      <x:c r="W153" s="305" t="str">
        <x:v>https://www.sebi.gov.in/legal/master-circulars/jul-2025/master-circular-for-listing-obligations-and-disclosure-requirements-for-non-convertible-securities-securitized-debt-instruments-and-or-commercial-paper_95230.html</x:v>
      </x:c>
    </x:row>
    <x:row r="154" ht="50" customHeight="1">
      <x:c r="A154" s="305" t="str">
        <x:v>CAP-LAW064|Issue/listing provisions</x:v>
      </x:c>
      <x:c r="B154" s="305" t="str">
        <x:v>CAP-LAW064</x:v>
      </x:c>
      <x:c r="C154" s="305" t="str">
        <x:v>Issue/listing provisions</x:v>
      </x:c>
      <x:c r="D154" s="305" t="str">
        <x:v>Comply with issue, trust, offer-document, rating, listing and ongoing requirements for SDIs or security receipts when the entity acts in that capacity.</x:v>
      </x:c>
      <x:c r="E154" s="305" t="str">
        <x:v>Special purpose distinct entity / issuer / trustee as specified</x:v>
      </x:c>
      <x:c r="F154" s="305" t="str">
        <x:v>GATE|SDI_SR_CP</x:v>
      </x:c>
      <x:c r="G154" s="305" t="str">
        <x:v>SDI / security receipt</x:v>
      </x:c>
      <x:c r="H154" s="305" t="str">
        <x:v>SDI/SR issuance or listing exists</x:v>
      </x:c>
      <x:c r="I154" s="305" t="str">
        <x:v>Apply instrument and duty-holder-specific provisions.</x:v>
      </x:c>
      <x:c r="J154" s="305" t="str">
        <x:v>Issue and continuous periods</x:v>
      </x:c>
      <x:c r="K154" s="305" t="str">
        <x:v>Structured finance</x:v>
      </x:c>
      <x:c r="L154" s="305" t="str">
        <x:v>SDI / Security Receipt / Commercial Paper capacity module</x:v>
      </x:c>
      <x:c r="M154" s="305" t="str">
        <x:v>Load this atomic row only when GATE|SDI_SR_CP is true and the documented security/capacity, trigger and threshold/exemption tests are satisfied.</x:v>
      </x:c>
      <x:c r="N154" s="305" t="str">
        <x:v>Do not load when the gate is false; do not expand the duty beyond the stated holder or into Common Corporate Core/Capital Markets role content. Preserve boundary: Not a generic listed-company row.</x:v>
      </x:c>
      <x:c r="O154" s="305" t="str">
        <x:v>Entity/listing master; security/ISIN and capacity evidence; event record (SDI/SR issuance or listing exists); threshold/exemption analysis (Apply instrument and duty-holder-specific provisions.).</x:v>
      </x:c>
      <x:c r="P154" s="305" t="str">
        <x:v>P4 VALIDATED</x:v>
      </x:c>
      <x:c r="Q154" s="305" t="str">
        <x:v>ELIGIBLE — CONTROLLED WORKING CONTENT</x:v>
      </x:c>
      <x:c r="R154" s="305" t="str">
        <x:v>HOLD — PERMANENT ID PENDING</x:v>
      </x:c>
      <x:c r="S154" s="305" t="str">
        <x:f>IF(COUNTIF('P2 Source Disposition'!$A$5:$A$81,B154)=1,"YES","NO")</x:f>
        <x:v>YES</x:v>
      </x:c>
      <x:c r="T154" s="305" t="str">
        <x:f>IF(COUNTIF('P3 Audit Procedures'!$B$5:$B$176,A154)=1,"YES","NO")</x:f>
        <x:v>YES</x:v>
      </x:c>
      <x:c r="U154" s="305" t="str">
        <x:f>IF(AND(COUNTIF('P3 Audit Procedures'!$B$5:$B$176,A154)=1,COUNTIF('P3 Evidence Requirements'!$C$5:$C$348,A154)=2,COUNTIF('P3 Observation Rules'!$C$5:$C$176,A154)=1,COUNTIF('P3 Operational Calendar'!$C$5:$C$176,A154)=1),"YES","NO")</x:f>
        <x:v>YES</x:v>
      </x:c>
      <x:c r="V154" s="305" t="str">
        <x:f>IF(COUNTIF($A$5:$A$176,A154)&gt;1,"DUPLICATE","")</x:f>
      </x:c>
      <x:c r="W154" s="305" t="str">
        <x:v>https://www.sebi.gov.in/legal/regulations/jul-2026/securities-and-exchange-board-of-india-issue-and-listing-of-securitised-debt-instruments-and-security-receipts-regulations-2008-last-amended-on-july-06-2026-_102674.html</x:v>
      </x:c>
    </x:row>
    <x:row r="155" ht="50" customHeight="1">
      <x:c r="A155" s="305" t="str">
        <x:v>CAP-LAW248|Reg. 11B / Circular para 2</x:v>
      </x:c>
      <x:c r="B155" s="305" t="str">
        <x:v>CAP-LAW248</x:v>
      </x:c>
      <x:c r="C155" s="305" t="str">
        <x:v>Reg. 11B / Circular para 2</x:v>
      </x:c>
      <x:c r="D155" s="305" t="str">
        <x:v>Submit the prescribed SDI pool disclosures to SEBI and the listing exchange on a half-yearly basis.</x:v>
      </x:c>
      <x:c r="E155" s="305" t="str">
        <x:v>Trustee of special purpose distinct entity</x:v>
      </x:c>
      <x:c r="F155" s="305" t="str">
        <x:v>GATE|SDI_SR_CP</x:v>
      </x:c>
      <x:c r="G155" s="305" t="str">
        <x:v>Listed SDI</x:v>
      </x:c>
      <x:c r="H155" s="305" t="str">
        <x:v>SDI remains listed</x:v>
      </x:c>
      <x:c r="I155" s="305" t="str">
        <x:v>Use Annexure I for loan/listed-debt/credit-facility pools and Annexure II for other exposures.</x:v>
      </x:c>
      <x:c r="J155" s="305" t="str">
        <x:v>Within 30 days after end of March and September</x:v>
      </x:c>
      <x:c r="K155" s="305" t="str">
        <x:v>SDI disclosure</x:v>
      </x:c>
      <x:c r="L155" s="305" t="str">
        <x:v>SDI / Security Receipt / Commercial Paper capacity module</x:v>
      </x:c>
      <x:c r="M155" s="305" t="str">
        <x:v>Load this atomic row only when GATE|SDI_SR_CP is true and the documented security/capacity, trigger and threshold/exemption tests are satisfied.</x:v>
      </x:c>
      <x:c r="N155" s="305" t="str">
        <x:v>Do not load when the gate is false; do not expand the duty beyond the stated holder or into Common Corporate Core/Capital Markets role content. Preserve boundary: Duty holder is trustee; include only where the corporate structure has this capacity.</x:v>
      </x:c>
      <x:c r="O155" s="305" t="str">
        <x:v>Entity/listing master; security/ISIN and capacity evidence; event record (SDI remains listed); threshold/exemption analysis (Use Annexure I for loan/listed-debt/credit-facility pools and Annexure II for other exposures.).</x:v>
      </x:c>
      <x:c r="P155" s="305" t="str">
        <x:v>P4 VALIDATED</x:v>
      </x:c>
      <x:c r="Q155" s="305" t="str">
        <x:v>ELIGIBLE — CONTROLLED WORKING CONTENT</x:v>
      </x:c>
      <x:c r="R155" s="305" t="str">
        <x:v>HOLD — PERMANENT ID PENDING</x:v>
      </x:c>
      <x:c r="S155" s="305" t="str">
        <x:f>IF(COUNTIF('P2 Source Disposition'!$A$5:$A$81,B155)=1,"YES","NO")</x:f>
        <x:v>YES</x:v>
      </x:c>
      <x:c r="T155" s="305" t="str">
        <x:f>IF(COUNTIF('P3 Audit Procedures'!$B$5:$B$176,A155)=1,"YES","NO")</x:f>
        <x:v>YES</x:v>
      </x:c>
      <x:c r="U155" s="305" t="str">
        <x:f>IF(AND(COUNTIF('P3 Audit Procedures'!$B$5:$B$176,A155)=1,COUNTIF('P3 Evidence Requirements'!$C$5:$C$348,A155)=2,COUNTIF('P3 Observation Rules'!$C$5:$C$176,A155)=1,COUNTIF('P3 Operational Calendar'!$C$5:$C$176,A155)=1),"YES","NO")</x:f>
        <x:v>YES</x:v>
      </x:c>
      <x:c r="V155" s="305" t="str">
        <x:f>IF(COUNTIF($A$5:$A$176,A155)&gt;1,"DUPLICATE","")</x:f>
      </x:c>
      <x:c r="W155" s="305" t="str">
        <x:v>https://www.sebi.gov.in/legal/circulars/dec-2025/mandating-periodic-disclosure-requirements-securitised-debt-instruments-sdis-_98409.html</x:v>
      </x:c>
    </x:row>
    <x:row r="156" ht="50" customHeight="1">
      <x:c r="A156" s="305" t="str">
        <x:v>P1-GAP003|Paras 2-4</x:v>
      </x:c>
      <x:c r="B156" s="305" t="str">
        <x:v>P1-GAP003</x:v>
      </x:c>
      <x:c r="C156" s="305" t="str">
        <x:v>Paras 2-4</x:v>
      </x:c>
      <x:c r="D156" s="305" t="str">
        <x:v>Accept and process eligible pre-2019 physical-security transfer requests during the special window.</x:v>
      </x:c>
      <x:c r="E156" s="305" t="str">
        <x:v>Listed company / RTA</x:v>
      </x:c>
      <x:c r="F156" s="305" t="str">
        <x:v>GATE|INVESTOR_SERVICE</x:v>
      </x:c>
      <x:c r="G156" s="305" t="str">
        <x:v>Physical securities</x:v>
      </x:c>
      <x:c r="H156" s="305" t="str">
        <x:v>Transfer was executed before 2019-04-01 and request falls within window</x:v>
      </x:c>
      <x:c r="I156" s="305" t="str">
        <x:v>Window runs 2026-02-05 through 2027-02-04; earlier rejected/returned requests can qualify.</x:v>
      </x:c>
      <x:c r="J156" s="305" t="str">
        <x:v>During special window</x:v>
      </x:c>
      <x:c r="K156" s="305" t="str">
        <x:v>Investor service</x:v>
      </x:c>
      <x:c r="L156" s="305" t="str">
        <x:v>Issuer investor-service / grievance module</x:v>
      </x:c>
      <x:c r="M156" s="305" t="str">
        <x:v>Load this atomic row only when GATE|INVESTOR_SERVICE is true and the documented security/capacity, trigger and threshold/exemption tests are satisfied.</x:v>
      </x:c>
      <x:c r="N156" s="305" t="str">
        <x:v>Do not load when the gate is false; do not expand the duty beyond the stated holder or into Common Corporate Core/Capital Markets role content. Preserve boundary: Disputes and securities in IEPF are excluded.</x:v>
      </x:c>
      <x:c r="O156" s="305" t="str">
        <x:v>Entity/listing master; security/ISIN and capacity evidence; event record (Transfer was executed before 2019-04-01 and request falls within window); threshold/exemption analysis (Window runs 2026-02-05 through 2027-02-04; earlier rejected/returned requests can qualify.).</x:v>
      </x:c>
      <x:c r="P156" s="305" t="str">
        <x:v>P4 VALIDATED</x:v>
      </x:c>
      <x:c r="Q156" s="305" t="str">
        <x:v>ELIGIBLE — CONTROLLED WORKING CONTENT</x:v>
      </x:c>
      <x:c r="R156" s="305" t="str">
        <x:v>HOLD — PERMANENT ID PENDING</x:v>
      </x:c>
      <x:c r="S156" s="305" t="str">
        <x:f>IF(COUNTIF('P2 Source Disposition'!$A$5:$A$81,B156)=1,"YES","NO")</x:f>
        <x:v>YES</x:v>
      </x:c>
      <x:c r="T156" s="305" t="str">
        <x:f>IF(COUNTIF('P3 Audit Procedures'!$B$5:$B$176,A156)=1,"YES","NO")</x:f>
        <x:v>YES</x:v>
      </x:c>
      <x:c r="U156" s="305" t="str">
        <x:f>IF(AND(COUNTIF('P3 Audit Procedures'!$B$5:$B$176,A156)=1,COUNTIF('P3 Evidence Requirements'!$C$5:$C$348,A156)=2,COUNTIF('P3 Observation Rules'!$C$5:$C$176,A156)=1,COUNTIF('P3 Operational Calendar'!$C$5:$C$176,A156)=1),"YES","NO")</x:f>
        <x:v>YES</x:v>
      </x:c>
      <x:c r="V156" s="305" t="str">
        <x:f>IF(COUNTIF($A$5:$A$176,A156)&gt;1,"DUPLICATE","")</x:f>
      </x:c>
      <x:c r="W156" s="305" t="str">
        <x:v>https://www.sebi.gov.in/legal/circulars/jan-2026/ease-of-doing-investment-special-window-for-transfer-and-dematerialisation-of-physical-securities_99411.html</x:v>
      </x:c>
    </x:row>
    <x:row r="157" ht="50" customHeight="1">
      <x:c r="A157" s="305" t="str">
        <x:v>P1-GAP003|Demat and lock-in conditions</x:v>
      </x:c>
      <x:c r="B157" s="305" t="str">
        <x:v>P1-GAP003</x:v>
      </x:c>
      <x:c r="C157" s="305" t="str">
        <x:v>Demat and lock-in conditions</x:v>
      </x:c>
      <x:c r="D157" s="305" t="str">
        <x:v>Ensure eligible transferred securities are dematerialised and subject to the prescribed one-year lock-in.</x:v>
      </x:c>
      <x:c r="E157" s="305" t="str">
        <x:v>Listed company / RTA</x:v>
      </x:c>
      <x:c r="F157" s="305" t="str">
        <x:v>GATE|INVESTOR_SERVICE</x:v>
      </x:c>
      <x:c r="G157" s="305" t="str">
        <x:v>Physical securities</x:v>
      </x:c>
      <x:c r="H157" s="305" t="str">
        <x:v>Eligible special-window transfer approved</x:v>
      </x:c>
      <x:c r="I157" s="305" t="str">
        <x:v>Mandatory demat and one-year lock-in.</x:v>
      </x:c>
      <x:c r="J157" s="305" t="str">
        <x:v>At transfer/demat completion</x:v>
      </x:c>
      <x:c r="K157" s="305" t="str">
        <x:v>Investor service</x:v>
      </x:c>
      <x:c r="L157" s="305" t="str">
        <x:v>Issuer investor-service / grievance module</x:v>
      </x:c>
      <x:c r="M157" s="305" t="str">
        <x:v>Load this atomic row only when GATE|INVESTOR_SERVICE is true and the documented security/capacity, trigger and threshold/exemption tests are satisfied.</x:v>
      </x:c>
      <x:c r="N157" s="305" t="str">
        <x:v>Do not load when the gate is false; do not expand the duty beyond the stated holder or into Common Corporate Core/Capital Markets role content. Preserve boundary: Only special-window transfers.</x:v>
      </x:c>
      <x:c r="O157" s="305" t="str">
        <x:v>Entity/listing master; security/ISIN and capacity evidence; event record (Eligible special-window transfer approved); threshold/exemption analysis (Mandatory demat and one-year lock-in.).</x:v>
      </x:c>
      <x:c r="P157" s="305" t="str">
        <x:v>P4 VALIDATED</x:v>
      </x:c>
      <x:c r="Q157" s="305" t="str">
        <x:v>ELIGIBLE — CONTROLLED WORKING CONTENT</x:v>
      </x:c>
      <x:c r="R157" s="305" t="str">
        <x:v>HOLD — PERMANENT ID PENDING</x:v>
      </x:c>
      <x:c r="S157" s="305" t="str">
        <x:f>IF(COUNTIF('P2 Source Disposition'!$A$5:$A$81,B157)=1,"YES","NO")</x:f>
        <x:v>YES</x:v>
      </x:c>
      <x:c r="T157" s="305" t="str">
        <x:f>IF(COUNTIF('P3 Audit Procedures'!$B$5:$B$176,A157)=1,"YES","NO")</x:f>
        <x:v>YES</x:v>
      </x:c>
      <x:c r="U157" s="305" t="str">
        <x:f>IF(AND(COUNTIF('P3 Audit Procedures'!$B$5:$B$176,A157)=1,COUNTIF('P3 Evidence Requirements'!$C$5:$C$348,A157)=2,COUNTIF('P3 Observation Rules'!$C$5:$C$176,A157)=1,COUNTIF('P3 Operational Calendar'!$C$5:$C$176,A157)=1),"YES","NO")</x:f>
        <x:v>YES</x:v>
      </x:c>
      <x:c r="V157" s="305" t="str">
        <x:f>IF(COUNTIF($A$5:$A$176,A157)&gt;1,"DUPLICATE","")</x:f>
      </x:c>
      <x:c r="W157" s="305" t="str">
        <x:v>https://www.sebi.gov.in/legal/circulars/jan-2026/ease-of-doing-investment-special-window-for-transfer-and-dematerialisation-of-physical-securities_99411.html</x:v>
      </x:c>
    </x:row>
    <x:row r="158" ht="50" customHeight="1">
      <x:c r="A158" s="305" t="str">
        <x:v>P1-GAP003|Verification / notice process</x:v>
      </x:c>
      <x:c r="B158" s="305" t="str">
        <x:v>P1-GAP003</x:v>
      </x:c>
      <x:c r="C158" s="305" t="str">
        <x:v>Verification / notice process</x:v>
      </x:c>
      <x:c r="D158" s="305" t="str">
        <x:v>Verify identity, PAN, address and signatures and follow the advertisement/objection process where the transferor is unavailable.</x:v>
      </x:c>
      <x:c r="E158" s="305" t="str">
        <x:v>Listed company / RTA</x:v>
      </x:c>
      <x:c r="F158" s="305" t="str">
        <x:v>GATE|INVESTOR_SERVICE</x:v>
      </x:c>
      <x:c r="G158" s="305" t="str">
        <x:v>Physical securities</x:v>
      </x:c>
      <x:c r="H158" s="305" t="str">
        <x:v>Eligible special-window request; transferor unavailable if applicable</x:v>
      </x:c>
      <x:c r="I158" s="305" t="str">
        <x:v>Objection period is 30 days; website posting/public notice as prescribed.</x:v>
      </x:c>
      <x:c r="J158" s="305" t="str">
        <x:v>During request processing</x:v>
      </x:c>
      <x:c r="K158" s="305" t="str">
        <x:v>Investor service</x:v>
      </x:c>
      <x:c r="L158" s="305" t="str">
        <x:v>Issuer investor-service / grievance module</x:v>
      </x:c>
      <x:c r="M158" s="305" t="str">
        <x:v>Load this atomic row only when GATE|INVESTOR_SERVICE is true and the documented security/capacity, trigger and threshold/exemption tests are satisfied.</x:v>
      </x:c>
      <x:c r="N158" s="305" t="str">
        <x:v>Do not load when the gate is false; do not expand the duty beyond the stated holder or into Common Corporate Core/Capital Markets role content. Preserve boundary: Use only the circular's verification route.</x:v>
      </x:c>
      <x:c r="O158" s="305" t="str">
        <x:v>Entity/listing master; security/ISIN and capacity evidence; event record (Eligible special-window request; transferor unavailable if applicable); threshold/exemption analysis (Objection period is 30 days; website posting/public notice as prescribed.).</x:v>
      </x:c>
      <x:c r="P158" s="305" t="str">
        <x:v>P4 VALIDATED</x:v>
      </x:c>
      <x:c r="Q158" s="305" t="str">
        <x:v>ELIGIBLE — CONTROLLED WORKING CONTENT</x:v>
      </x:c>
      <x:c r="R158" s="305" t="str">
        <x:v>HOLD — PERMANENT ID PENDING</x:v>
      </x:c>
      <x:c r="S158" s="305" t="str">
        <x:f>IF(COUNTIF('P2 Source Disposition'!$A$5:$A$81,B158)=1,"YES","NO")</x:f>
        <x:v>YES</x:v>
      </x:c>
      <x:c r="T158" s="305" t="str">
        <x:f>IF(COUNTIF('P3 Audit Procedures'!$B$5:$B$176,A158)=1,"YES","NO")</x:f>
        <x:v>YES</x:v>
      </x:c>
      <x:c r="U158" s="305" t="str">
        <x:f>IF(AND(COUNTIF('P3 Audit Procedures'!$B$5:$B$176,A158)=1,COUNTIF('P3 Evidence Requirements'!$C$5:$C$348,A158)=2,COUNTIF('P3 Observation Rules'!$C$5:$C$176,A158)=1,COUNTIF('P3 Operational Calendar'!$C$5:$C$176,A158)=1),"YES","NO")</x:f>
        <x:v>YES</x:v>
      </x:c>
      <x:c r="V158" s="305" t="str">
        <x:f>IF(COUNTIF($A$5:$A$176,A158)&gt;1,"DUPLICATE","")</x:f>
      </x:c>
      <x:c r="W158" s="305" t="str">
        <x:v>https://www.sebi.gov.in/legal/circulars/jan-2026/ease-of-doing-investment-special-window-for-transfer-and-dematerialisation-of-physical-securities_99411.html</x:v>
      </x:c>
    </x:row>
    <x:row r="159" ht="50" customHeight="1">
      <x:c r="A159" s="305" t="str">
        <x:v>P1-GAP003|Processing timeline</x:v>
      </x:c>
      <x:c r="B159" s="305" t="str">
        <x:v>P1-GAP003</x:v>
      </x:c>
      <x:c r="C159" s="305" t="str">
        <x:v>Processing timeline</x:v>
      </x:c>
      <x:c r="D159" s="305" t="str">
        <x:v>Process a complete eligible special-window transfer request within the prescribed period.</x:v>
      </x:c>
      <x:c r="E159" s="305" t="str">
        <x:v>Listed company / RTA</x:v>
      </x:c>
      <x:c r="F159" s="305" t="str">
        <x:v>GATE|INVESTOR_SERVICE</x:v>
      </x:c>
      <x:c r="G159" s="305" t="str">
        <x:v>Physical securities</x:v>
      </x:c>
      <x:c r="H159" s="305" t="str">
        <x:v>Complete request received</x:v>
      </x:c>
      <x:c r="I159" s="305" t="str">
        <x:v>70-day service standard, subject to circular conditions.</x:v>
      </x:c>
      <x:c r="J159" s="305" t="str">
        <x:v>Within 70 days</x:v>
      </x:c>
      <x:c r="K159" s="305" t="str">
        <x:v>Investor service</x:v>
      </x:c>
      <x:c r="L159" s="305" t="str">
        <x:v>Issuer investor-service / grievance module</x:v>
      </x:c>
      <x:c r="M159" s="305" t="str">
        <x:v>Load this atomic row only when GATE|INVESTOR_SERVICE is true and the documented security/capacity, trigger and threshold/exemption tests are satisfied.</x:v>
      </x:c>
      <x:c r="N159" s="305" t="str">
        <x:v>Do not load when the gate is false; do not expand the duty beyond the stated holder or into Common Corporate Core/Capital Markets role content. Preserve boundary: Disputes/IEPF excluded.</x:v>
      </x:c>
      <x:c r="O159" s="305" t="str">
        <x:v>Entity/listing master; security/ISIN and capacity evidence; event record (Complete request received); threshold/exemption analysis (70-day service standard, subject to circular conditions.).</x:v>
      </x:c>
      <x:c r="P159" s="305" t="str">
        <x:v>P4 VALIDATED</x:v>
      </x:c>
      <x:c r="Q159" s="305" t="str">
        <x:v>ELIGIBLE — CONTROLLED WORKING CONTENT</x:v>
      </x:c>
      <x:c r="R159" s="305" t="str">
        <x:v>HOLD — PERMANENT ID PENDING</x:v>
      </x:c>
      <x:c r="S159" s="305" t="str">
        <x:f>IF(COUNTIF('P2 Source Disposition'!$A$5:$A$81,B159)=1,"YES","NO")</x:f>
        <x:v>YES</x:v>
      </x:c>
      <x:c r="T159" s="305" t="str">
        <x:f>IF(COUNTIF('P3 Audit Procedures'!$B$5:$B$176,A159)=1,"YES","NO")</x:f>
        <x:v>YES</x:v>
      </x:c>
      <x:c r="U159" s="305" t="str">
        <x:f>IF(AND(COUNTIF('P3 Audit Procedures'!$B$5:$B$176,A159)=1,COUNTIF('P3 Evidence Requirements'!$C$5:$C$348,A159)=2,COUNTIF('P3 Observation Rules'!$C$5:$C$176,A159)=1,COUNTIF('P3 Operational Calendar'!$C$5:$C$176,A159)=1),"YES","NO")</x:f>
        <x:v>YES</x:v>
      </x:c>
      <x:c r="V159" s="305" t="str">
        <x:f>IF(COUNTIF($A$5:$A$176,A159)&gt;1,"DUPLICATE","")</x:f>
      </x:c>
      <x:c r="W159" s="305" t="str">
        <x:v>https://www.sebi.gov.in/legal/circulars/jan-2026/ease-of-doing-investment-special-window-for-transfer-and-dematerialisation-of-physical-securities_99411.html</x:v>
      </x:c>
    </x:row>
    <x:row r="160" ht="50" customHeight="1">
      <x:c r="A160" s="305" t="str">
        <x:v>P1-GAP003|Publicity requirement</x:v>
      </x:c>
      <x:c r="B160" s="305" t="str">
        <x:v>P1-GAP003</x:v>
      </x:c>
      <x:c r="C160" s="305" t="str">
        <x:v>Publicity requirement</x:v>
      </x:c>
      <x:c r="D160" s="305" t="str">
        <x:v>Publicise the special window at the prescribed interval throughout its availability.</x:v>
      </x:c>
      <x:c r="E160" s="305" t="str">
        <x:v>Listed company / RTA</x:v>
      </x:c>
      <x:c r="F160" s="305" t="str">
        <x:v>GATE|INVESTOR_SERVICE</x:v>
      </x:c>
      <x:c r="G160" s="305" t="str">
        <x:v>Physical securities</x:v>
      </x:c>
      <x:c r="H160" s="305" t="str">
        <x:v>Special window remains open</x:v>
      </x:c>
      <x:c r="I160" s="305" t="str">
        <x:v>Publicity every two months during the one-year window.</x:v>
      </x:c>
      <x:c r="J160" s="305" t="str">
        <x:v>Every two months through 2027-02-04</x:v>
      </x:c>
      <x:c r="K160" s="305" t="str">
        <x:v>Investor service</x:v>
      </x:c>
      <x:c r="L160" s="305" t="str">
        <x:v>Issuer investor-service / grievance module</x:v>
      </x:c>
      <x:c r="M160" s="305" t="str">
        <x:v>Load this atomic row only when GATE|INVESTOR_SERVICE is true and the documented security/capacity, trigger and threshold/exemption tests are satisfied.</x:v>
      </x:c>
      <x:c r="N160" s="305" t="str">
        <x:v>Do not load when the gate is false; do not expand the duty beyond the stated holder or into Common Corporate Core/Capital Markets role content. Preserve boundary: Time-limited control.</x:v>
      </x:c>
      <x:c r="O160" s="305" t="str">
        <x:v>Entity/listing master; security/ISIN and capacity evidence; event record (Special window remains open); threshold/exemption analysis (Publicity every two months during the one-year window.).</x:v>
      </x:c>
      <x:c r="P160" s="305" t="str">
        <x:v>P4 VALIDATED</x:v>
      </x:c>
      <x:c r="Q160" s="305" t="str">
        <x:v>ELIGIBLE — CONTROLLED WORKING CONTENT</x:v>
      </x:c>
      <x:c r="R160" s="305" t="str">
        <x:v>HOLD — PERMANENT ID PENDING</x:v>
      </x:c>
      <x:c r="S160" s="305" t="str">
        <x:f>IF(COUNTIF('P2 Source Disposition'!$A$5:$A$81,B160)=1,"YES","NO")</x:f>
        <x:v>YES</x:v>
      </x:c>
      <x:c r="T160" s="305" t="str">
        <x:f>IF(COUNTIF('P3 Audit Procedures'!$B$5:$B$176,A160)=1,"YES","NO")</x:f>
        <x:v>YES</x:v>
      </x:c>
      <x:c r="U160" s="305" t="str">
        <x:f>IF(AND(COUNTIF('P3 Audit Procedures'!$B$5:$B$176,A160)=1,COUNTIF('P3 Evidence Requirements'!$C$5:$C$348,A160)=2,COUNTIF('P3 Observation Rules'!$C$5:$C$176,A160)=1,COUNTIF('P3 Operational Calendar'!$C$5:$C$176,A160)=1),"YES","NO")</x:f>
        <x:v>YES</x:v>
      </x:c>
      <x:c r="V160" s="305" t="str">
        <x:f>IF(COUNTIF($A$5:$A$176,A160)&gt;1,"DUPLICATE","")</x:f>
      </x:c>
      <x:c r="W160" s="305" t="str">
        <x:v>https://www.sebi.gov.in/legal/circulars/jan-2026/ease-of-doing-investment-special-window-for-transfer-and-dematerialisation-of-physical-securities_99411.html</x:v>
      </x:c>
    </x:row>
    <x:row r="161" ht="50" customHeight="1">
      <x:c r="A161" s="305" t="str">
        <x:v>P1-GAP004|Paras 2-4</x:v>
      </x:c>
      <x:c r="B161" s="305" t="str">
        <x:v>P1-GAP004</x:v>
      </x:c>
      <x:c r="C161" s="305" t="str">
        <x:v>Paras 2-4</x:v>
      </x:c>
      <x:c r="D161" s="305" t="str">
        <x:v>Verify and process covered securities-service requests without issuing a new letter of confirmation.</x:v>
      </x:c>
      <x:c r="E161" s="305" t="str">
        <x:v>Issuer / RTA</x:v>
      </x:c>
      <x:c r="F161" s="305" t="str">
        <x:v>GATE|INVESTOR_SERVICE</x:v>
      </x:c>
      <x:c r="G161" s="305" t="str">
        <x:v>Covered listed securities</x:v>
      </x:c>
      <x:c r="H161" s="305" t="str">
        <x:v>Complete service request / objections cured</x:v>
      </x:c>
      <x:c r="I161" s="305" t="str">
        <x:v>Apply transitional treatment to earlier letters of confirmation.</x:v>
      </x:c>
      <x:c r="J161" s="305" t="str">
        <x:v>Event-based</x:v>
      </x:c>
      <x:c r="K161" s="305" t="str">
        <x:v>Investor service</x:v>
      </x:c>
      <x:c r="L161" s="305" t="str">
        <x:v>Issuer investor-service / grievance module</x:v>
      </x:c>
      <x:c r="M161" s="305" t="str">
        <x:v>Load this atomic row only when GATE|INVESTOR_SERVICE is true and the documented security/capacity, trigger and threshold/exemption tests are satisfied.</x:v>
      </x:c>
      <x:c r="N161" s="305" t="str">
        <x:v>Do not load when the gate is false; do not expand the duty beyond the stated holder or into Common Corporate Core/Capital Markets role content. Preserve boundary: Earlier letters remain usable for demat submission within 120 days of issuance.</x:v>
      </x:c>
      <x:c r="O161" s="305" t="str">
        <x:v>Entity/listing master; security/ISIN and capacity evidence; event record (Complete service request / objections cured); threshold/exemption analysis (Apply transitional treatment to earlier letters of confirmation.).</x:v>
      </x:c>
      <x:c r="P161" s="305" t="str">
        <x:v>P4 VALIDATED</x:v>
      </x:c>
      <x:c r="Q161" s="305" t="str">
        <x:v>ELIGIBLE — CONTROLLED WORKING CONTENT</x:v>
      </x:c>
      <x:c r="R161" s="305" t="str">
        <x:v>HOLD — PERMANENT ID PENDING</x:v>
      </x:c>
      <x:c r="S161" s="305" t="str">
        <x:f>IF(COUNTIF('P2 Source Disposition'!$A$5:$A$81,B161)=1,"YES","NO")</x:f>
        <x:v>YES</x:v>
      </x:c>
      <x:c r="T161" s="305" t="str">
        <x:f>IF(COUNTIF('P3 Audit Procedures'!$B$5:$B$176,A161)=1,"YES","NO")</x:f>
        <x:v>YES</x:v>
      </x:c>
      <x:c r="U161" s="305" t="str">
        <x:f>IF(AND(COUNTIF('P3 Audit Procedures'!$B$5:$B$176,A161)=1,COUNTIF('P3 Evidence Requirements'!$C$5:$C$348,A161)=2,COUNTIF('P3 Observation Rules'!$C$5:$C$176,A161)=1,COUNTIF('P3 Operational Calendar'!$C$5:$C$176,A161)=1),"YES","NO")</x:f>
        <x:v>YES</x:v>
      </x:c>
      <x:c r="V161" s="305" t="str">
        <x:f>IF(COUNTIF($A$5:$A$176,A161)&gt;1,"DUPLICATE","")</x:f>
      </x:c>
      <x:c r="W161" s="305" t="str">
        <x:v>https://www.sebi.gov.in/legal/circulars/jan-2026/ease-of-doing-investment-and-ease-of-doing-business-doing-away-with-requirement-of-issuance-of-letter-of-confirmation-loc-and-to-effect-direct-credit-of-securities-in-dematerialisation-account-o-_99421.html</x:v>
      </x:c>
    </x:row>
    <x:row r="162" ht="50" customHeight="1">
      <x:c r="A162" s="305" t="str">
        <x:v>P1-GAP004|Direct-credit timeline</x:v>
      </x:c>
      <x:c r="B162" s="305" t="str">
        <x:v>P1-GAP004</x:v>
      </x:c>
      <x:c r="C162" s="305" t="str">
        <x:v>Direct-credit timeline</x:v>
      </x:c>
      <x:c r="D162" s="305" t="str">
        <x:v>Effect direct credit of securities to the holder's demat account within the prescribed period after objections are removed.</x:v>
      </x:c>
      <x:c r="E162" s="305" t="str">
        <x:v>Issuer / RTA</x:v>
      </x:c>
      <x:c r="F162" s="305" t="str">
        <x:v>GATE|INVESTOR_SERVICE</x:v>
      </x:c>
      <x:c r="G162" s="305" t="str">
        <x:v>Covered listed securities</x:v>
      </x:c>
      <x:c r="H162" s="305" t="str">
        <x:v>Complete request and objections removed</x:v>
      </x:c>
      <x:c r="I162" s="305" t="str">
        <x:v>30-day direct-credit period.</x:v>
      </x:c>
      <x:c r="J162" s="305" t="str">
        <x:v>Within 30 days after objections are removed</x:v>
      </x:c>
      <x:c r="K162" s="305" t="str">
        <x:v>Investor service</x:v>
      </x:c>
      <x:c r="L162" s="305" t="str">
        <x:v>Issuer investor-service / grievance module</x:v>
      </x:c>
      <x:c r="M162" s="305" t="str">
        <x:v>Load this atomic row only when GATE|INVESTOR_SERVICE is true and the documented security/capacity, trigger and threshold/exemption tests are satisfied.</x:v>
      </x:c>
      <x:c r="N162" s="305" t="str">
        <x:v>Do not load when the gate is false; do not expand the duty beyond the stated holder or into Common Corporate Core/Capital Markets role content. Preserve boundary: Direct issuer/RTA interface only.</x:v>
      </x:c>
      <x:c r="O162" s="305" t="str">
        <x:v>Entity/listing master; security/ISIN and capacity evidence; event record (Complete request and objections removed); threshold/exemption analysis (30-day direct-credit period.).</x:v>
      </x:c>
      <x:c r="P162" s="305" t="str">
        <x:v>P4 VALIDATED</x:v>
      </x:c>
      <x:c r="Q162" s="305" t="str">
        <x:v>ELIGIBLE — CONTROLLED WORKING CONTENT</x:v>
      </x:c>
      <x:c r="R162" s="305" t="str">
        <x:v>HOLD — PERMANENT ID PENDING</x:v>
      </x:c>
      <x:c r="S162" s="305" t="str">
        <x:f>IF(COUNTIF('P2 Source Disposition'!$A$5:$A$81,B162)=1,"YES","NO")</x:f>
        <x:v>YES</x:v>
      </x:c>
      <x:c r="T162" s="305" t="str">
        <x:f>IF(COUNTIF('P3 Audit Procedures'!$B$5:$B$176,A162)=1,"YES","NO")</x:f>
        <x:v>YES</x:v>
      </x:c>
      <x:c r="U162" s="305" t="str">
        <x:f>IF(AND(COUNTIF('P3 Audit Procedures'!$B$5:$B$176,A162)=1,COUNTIF('P3 Evidence Requirements'!$C$5:$C$348,A162)=2,COUNTIF('P3 Observation Rules'!$C$5:$C$176,A162)=1,COUNTIF('P3 Operational Calendar'!$C$5:$C$176,A162)=1),"YES","NO")</x:f>
        <x:v>YES</x:v>
      </x:c>
      <x:c r="V162" s="305" t="str">
        <x:f>IF(COUNTIF($A$5:$A$176,A162)&gt;1,"DUPLICATE","")</x:f>
      </x:c>
      <x:c r="W162" s="305" t="str">
        <x:v>https://www.sebi.gov.in/legal/circulars/jan-2026/ease-of-doing-investment-and-ease-of-doing-business-doing-away-with-requirement-of-issuance-of-letter-of-confirmation-loc-and-to-effect-direct-credit-of-securities-in-dematerialisation-account-o-_99421.html</x:v>
      </x:c>
    </x:row>
    <x:row r="163" ht="50" customHeight="1">
      <x:c r="A163" s="305" t="str">
        <x:v>P1-GAP004|Investor notification</x:v>
      </x:c>
      <x:c r="B163" s="305" t="str">
        <x:v>P1-GAP004</x:v>
      </x:c>
      <x:c r="C163" s="305" t="str">
        <x:v>Investor notification</x:v>
      </x:c>
      <x:c r="D163" s="305" t="str">
        <x:v>Notify the holder/claimant when dematerialisation/direct credit succeeds.</x:v>
      </x:c>
      <x:c r="E163" s="305" t="str">
        <x:v>Issuer / RTA</x:v>
      </x:c>
      <x:c r="F163" s="305" t="str">
        <x:v>GATE|INVESTOR_SERVICE</x:v>
      </x:c>
      <x:c r="G163" s="305" t="str">
        <x:v>Covered listed securities</x:v>
      </x:c>
      <x:c r="H163" s="305" t="str">
        <x:v>Direct credit completed</x:v>
      </x:c>
      <x:c r="I163" s="305" t="str">
        <x:v>Use prescribed communication details.</x:v>
      </x:c>
      <x:c r="J163" s="305" t="str">
        <x:v>On successful credit</x:v>
      </x:c>
      <x:c r="K163" s="305" t="str">
        <x:v>Investor service</x:v>
      </x:c>
      <x:c r="L163" s="305" t="str">
        <x:v>Issuer investor-service / grievance module</x:v>
      </x:c>
      <x:c r="M163" s="305" t="str">
        <x:v>Load this atomic row only when GATE|INVESTOR_SERVICE is true and the documented security/capacity, trigger and threshold/exemption tests are satisfied.</x:v>
      </x:c>
      <x:c r="N163" s="305" t="str">
        <x:v>Do not load when the gate is false; do not expand the duty beyond the stated holder or into Common Corporate Core/Capital Markets role content. Preserve boundary: Event-based.</x:v>
      </x:c>
      <x:c r="O163" s="305" t="str">
        <x:v>Entity/listing master; security/ISIN and capacity evidence; event record (Direct credit completed); threshold/exemption analysis (Use prescribed communication details.).</x:v>
      </x:c>
      <x:c r="P163" s="305" t="str">
        <x:v>P4 VALIDATED</x:v>
      </x:c>
      <x:c r="Q163" s="305" t="str">
        <x:v>ELIGIBLE — CONTROLLED WORKING CONTENT</x:v>
      </x:c>
      <x:c r="R163" s="305" t="str">
        <x:v>HOLD — PERMANENT ID PENDING</x:v>
      </x:c>
      <x:c r="S163" s="305" t="str">
        <x:f>IF(COUNTIF('P2 Source Disposition'!$A$5:$A$81,B163)=1,"YES","NO")</x:f>
        <x:v>YES</x:v>
      </x:c>
      <x:c r="T163" s="305" t="str">
        <x:f>IF(COUNTIF('P3 Audit Procedures'!$B$5:$B$176,A163)=1,"YES","NO")</x:f>
        <x:v>YES</x:v>
      </x:c>
      <x:c r="U163" s="305" t="str">
        <x:f>IF(AND(COUNTIF('P3 Audit Procedures'!$B$5:$B$176,A163)=1,COUNTIF('P3 Evidence Requirements'!$C$5:$C$348,A163)=2,COUNTIF('P3 Observation Rules'!$C$5:$C$176,A163)=1,COUNTIF('P3 Operational Calendar'!$C$5:$C$176,A163)=1),"YES","NO")</x:f>
        <x:v>YES</x:v>
      </x:c>
      <x:c r="V163" s="305" t="str">
        <x:f>IF(COUNTIF($A$5:$A$176,A163)&gt;1,"DUPLICATE","")</x:f>
      </x:c>
      <x:c r="W163" s="305" t="str">
        <x:v>https://www.sebi.gov.in/legal/circulars/jan-2026/ease-of-doing-investment-and-ease-of-doing-business-doing-away-with-requirement-of-issuance-of-letter-of-confirmation-loc-and-to-effect-direct-credit-of-securities-in-dematerialisation-account-o-_99421.html</x:v>
      </x:c>
    </x:row>
    <x:row r="164" ht="50" customHeight="1">
      <x:c r="A164" s="305" t="str">
        <x:v>P1-GAP004|Form ISR-4 website</x:v>
      </x:c>
      <x:c r="B164" s="305" t="str">
        <x:v>P1-GAP004</x:v>
      </x:c>
      <x:c r="C164" s="305" t="str">
        <x:v>Form ISR-4 website</x:v>
      </x:c>
      <x:c r="D164" s="305" t="str">
        <x:v>Host the current Form ISR-4 on the issuer/RTA website.</x:v>
      </x:c>
      <x:c r="E164" s="305" t="str">
        <x:v>Issuer / RTA</x:v>
      </x:c>
      <x:c r="F164" s="305" t="str">
        <x:v>GATE|INVESTOR_SERVICE</x:v>
      </x:c>
      <x:c r="G164" s="305" t="str">
        <x:v>Covered listed securities</x:v>
      </x:c>
      <x:c r="H164" s="305" t="str">
        <x:v>Framework applies</x:v>
      </x:c>
      <x:c r="I164" s="305" t="str">
        <x:v>Use current form/version.</x:v>
      </x:c>
      <x:c r="J164" s="305" t="str">
        <x:v>Continuous from effective date</x:v>
      </x:c>
      <x:c r="K164" s="305" t="str">
        <x:v>Website disclosure</x:v>
      </x:c>
      <x:c r="L164" s="305" t="str">
        <x:v>Issuer investor-service / grievance module</x:v>
      </x:c>
      <x:c r="M164" s="305" t="str">
        <x:v>Load this atomic row only when GATE|INVESTOR_SERVICE is true and the documented security/capacity, trigger and threshold/exemption tests are satisfied.</x:v>
      </x:c>
      <x:c r="N164" s="305" t="str">
        <x:v>Do not load when the gate is false; do not expand the duty beyond the stated holder or into Common Corporate Core/Capital Markets role content. Preserve boundary: RTA may host; issuer must ensure the interface works.</x:v>
      </x:c>
      <x:c r="O164" s="305" t="str">
        <x:v>Entity/listing master; security/ISIN and capacity evidence; event record (Framework applies); threshold/exemption analysis (Use current form/version.).</x:v>
      </x:c>
      <x:c r="P164" s="305" t="str">
        <x:v>P4 VALIDATED</x:v>
      </x:c>
      <x:c r="Q164" s="305" t="str">
        <x:v>ELIGIBLE — CONTROLLED WORKING CONTENT</x:v>
      </x:c>
      <x:c r="R164" s="305" t="str">
        <x:v>HOLD — PERMANENT ID PENDING</x:v>
      </x:c>
      <x:c r="S164" s="305" t="str">
        <x:f>IF(COUNTIF('P2 Source Disposition'!$A$5:$A$81,B164)=1,"YES","NO")</x:f>
        <x:v>YES</x:v>
      </x:c>
      <x:c r="T164" s="305" t="str">
        <x:f>IF(COUNTIF('P3 Audit Procedures'!$B$5:$B$176,A164)=1,"YES","NO")</x:f>
        <x:v>YES</x:v>
      </x:c>
      <x:c r="U164" s="305" t="str">
        <x:f>IF(AND(COUNTIF('P3 Audit Procedures'!$B$5:$B$176,A164)=1,COUNTIF('P3 Evidence Requirements'!$C$5:$C$348,A164)=2,COUNTIF('P3 Observation Rules'!$C$5:$C$176,A164)=1,COUNTIF('P3 Operational Calendar'!$C$5:$C$176,A164)=1),"YES","NO")</x:f>
        <x:v>YES</x:v>
      </x:c>
      <x:c r="V164" s="305" t="str">
        <x:f>IF(COUNTIF($A$5:$A$176,A164)&gt;1,"DUPLICATE","")</x:f>
      </x:c>
      <x:c r="W164" s="305" t="str">
        <x:v>https://www.sebi.gov.in/legal/circulars/jan-2026/ease-of-doing-investment-and-ease-of-doing-business-doing-away-with-requirement-of-issuance-of-letter-of-confirmation-loc-and-to-effect-direct-credit-of-securities-in-dematerialisation-account-o-_99421.html</x:v>
      </x:c>
    </x:row>
    <x:row r="165" ht="50" customHeight="1">
      <x:c r="A165" s="305" t="str">
        <x:v>P1-GAP005|Paras 6.1.1-6.1.4</x:v>
      </x:c>
      <x:c r="B165" s="305" t="str">
        <x:v>P1-GAP005</x:v>
      </x:c>
      <x:c r="C165" s="305" t="str">
        <x:v>Paras 6.1.1-6.1.4</x:v>
      </x:c>
      <x:c r="D165" s="305" t="str">
        <x:v>Acknowledge a transmission claim, identify missing documents and confirm when a complete set has been received.</x:v>
      </x:c>
      <x:c r="E165" s="305" t="str">
        <x:v>Listed company / RTA</x:v>
      </x:c>
      <x:c r="F165" s="305" t="str">
        <x:v>GATE|INVESTOR_SERVICE</x:v>
      </x:c>
      <x:c r="G165" s="305" t="str">
        <x:v>Listed securities</x:v>
      </x:c>
      <x:c r="H165" s="305" t="str">
        <x:v>Death-based transmission claim received</x:v>
      </x:c>
      <x:c r="I165" s="305" t="str">
        <x:v>Apply claim mode and claimant configuration.</x:v>
      </x:c>
      <x:c r="J165" s="305" t="str">
        <x:v>Promptly during intake</x:v>
      </x:c>
      <x:c r="K165" s="305" t="str">
        <x:v>Investor service</x:v>
      </x:c>
      <x:c r="L165" s="305" t="str">
        <x:v>Issuer investor-service / grievance module</x:v>
      </x:c>
      <x:c r="M165" s="305" t="str">
        <x:v>Load this atomic row only when GATE|INVESTOR_SERVICE is true and the documented security/capacity, trigger and threshold/exemption tests are satisfied.</x:v>
      </x:c>
      <x:c r="N165" s="305" t="str">
        <x:v>Do not load when the gate is false; do not expand the duty beyond the stated holder or into Common Corporate Core/Capital Markets role content. Preserve boundary: Framework also addresses depositories/DPs/AMCs; only issuer interface is retained.</x:v>
      </x:c>
      <x:c r="O165" s="305" t="str">
        <x:v>Entity/listing master; security/ISIN and capacity evidence; event record (Death-based transmission claim received); threshold/exemption analysis (Apply claim mode and claimant configuration.).</x:v>
      </x:c>
      <x:c r="P165" s="305" t="str">
        <x:v>P4 VALIDATED</x:v>
      </x:c>
      <x:c r="Q165" s="305" t="str">
        <x:v>ELIGIBLE — CONTROLLED WORKING CONTENT</x:v>
      </x:c>
      <x:c r="R165" s="305" t="str">
        <x:v>HOLD — PERMANENT ID PENDING</x:v>
      </x:c>
      <x:c r="S165" s="305" t="str">
        <x:f>IF(COUNTIF('P2 Source Disposition'!$A$5:$A$81,B165)=1,"YES","NO")</x:f>
        <x:v>YES</x:v>
      </x:c>
      <x:c r="T165" s="305" t="str">
        <x:f>IF(COUNTIF('P3 Audit Procedures'!$B$5:$B$176,A165)=1,"YES","NO")</x:f>
        <x:v>YES</x:v>
      </x:c>
      <x:c r="U165" s="305" t="str">
        <x:f>IF(AND(COUNTIF('P3 Audit Procedures'!$B$5:$B$176,A165)=1,COUNTIF('P3 Evidence Requirements'!$C$5:$C$348,A165)=2,COUNTIF('P3 Observation Rules'!$C$5:$C$176,A165)=1,COUNTIF('P3 Operational Calendar'!$C$5:$C$176,A165)=1),"YES","NO")</x:f>
        <x:v>YES</x:v>
      </x:c>
      <x:c r="V165" s="305" t="str">
        <x:f>IF(COUNTIF($A$5:$A$176,A165)&gt;1,"DUPLICATE","")</x:f>
      </x:c>
      <x:c r="W165" s="305" t="str">
        <x:v>https://www.sebi.gov.in/legal/circulars/jul-2026/ease-of-doing-investment-and-ease-of-doing-business-simplification-and-standardisation-of-the-framework-for-transmission-of-securities_103030.html</x:v>
      </x:c>
    </x:row>
    <x:row r="166" ht="50" customHeight="1">
      <x:c r="A166" s="305" t="str">
        <x:v>P1-GAP005|Quick transmission procedure thresholds</x:v>
      </x:c>
      <x:c r="B166" s="305" t="str">
        <x:v>P1-GAP005</x:v>
      </x:c>
      <x:c r="C166" s="305" t="str">
        <x:v>Quick transmission procedure thresholds</x:v>
      </x:c>
      <x:c r="D166" s="305" t="str">
        <x:v>Apply the quick transmission procedure where the value is within the prescribed threshold.</x:v>
      </x:c>
      <x:c r="E166" s="305" t="str">
        <x:v>Listed company / RTA</x:v>
      </x:c>
      <x:c r="F166" s="305" t="str">
        <x:v>GATE|INVESTOR_SERVICE</x:v>
      </x:c>
      <x:c r="G166" s="305" t="str">
        <x:v>Physical/demat securities</x:v>
      </x:c>
      <x:c r="H166" s="305" t="str">
        <x:v>Eligible death-based transmission claim</x:v>
      </x:c>
      <x:c r="I166" s="305" t="str">
        <x:v>₹10,000 for physical securities; ₹30,000 for demat securities.</x:v>
      </x:c>
      <x:c r="J166" s="305" t="str">
        <x:v>At claim assessment</x:v>
      </x:c>
      <x:c r="K166" s="305" t="str">
        <x:v>Investor service</x:v>
      </x:c>
      <x:c r="L166" s="305" t="str">
        <x:v>Issuer investor-service / grievance module</x:v>
      </x:c>
      <x:c r="M166" s="305" t="str">
        <x:v>Load this atomic row only when GATE|INVESTOR_SERVICE is true and the documented security/capacity, trigger and threshold/exemption tests are satisfied.</x:v>
      </x:c>
      <x:c r="N166" s="305" t="str">
        <x:v>Do not load when the gate is false; do not expand the duty beyond the stated holder or into Common Corporate Core/Capital Markets role content. Preserve boundary: Use circular valuation rules.</x:v>
      </x:c>
      <x:c r="O166" s="305" t="str">
        <x:v>Entity/listing master; security/ISIN and capacity evidence; event record (Eligible death-based transmission claim); threshold/exemption analysis (₹10,000 for physical securities; ₹30,000 for demat securities.).</x:v>
      </x:c>
      <x:c r="P166" s="305" t="str">
        <x:v>P4 VALIDATED</x:v>
      </x:c>
      <x:c r="Q166" s="305" t="str">
        <x:v>ELIGIBLE — CONTROLLED WORKING CONTENT</x:v>
      </x:c>
      <x:c r="R166" s="305" t="str">
        <x:v>HOLD — PERMANENT ID PENDING</x:v>
      </x:c>
      <x:c r="S166" s="305" t="str">
        <x:f>IF(COUNTIF('P2 Source Disposition'!$A$5:$A$81,B166)=1,"YES","NO")</x:f>
        <x:v>YES</x:v>
      </x:c>
      <x:c r="T166" s="305" t="str">
        <x:f>IF(COUNTIF('P3 Audit Procedures'!$B$5:$B$176,A166)=1,"YES","NO")</x:f>
        <x:v>YES</x:v>
      </x:c>
      <x:c r="U166" s="305" t="str">
        <x:f>IF(AND(COUNTIF('P3 Audit Procedures'!$B$5:$B$176,A166)=1,COUNTIF('P3 Evidence Requirements'!$C$5:$C$348,A166)=2,COUNTIF('P3 Observation Rules'!$C$5:$C$176,A166)=1,COUNTIF('P3 Operational Calendar'!$C$5:$C$176,A166)=1),"YES","NO")</x:f>
        <x:v>YES</x:v>
      </x:c>
      <x:c r="V166" s="305" t="str">
        <x:f>IF(COUNTIF($A$5:$A$176,A166)&gt;1,"DUPLICATE","")</x:f>
      </x:c>
      <x:c r="W166" s="305" t="str">
        <x:v>https://www.sebi.gov.in/legal/circulars/jul-2026/ease-of-doing-investment-and-ease-of-doing-business-simplification-and-standardisation-of-the-framework-for-transmission-of-securities_103030.html</x:v>
      </x:c>
    </x:row>
    <x:row r="167" ht="50" customHeight="1">
      <x:c r="A167" s="305" t="str">
        <x:v>P1-GAP005|Simplified-documentation thresholds</x:v>
      </x:c>
      <x:c r="B167" s="305" t="str">
        <x:v>P1-GAP005</x:v>
      </x:c>
      <x:c r="C167" s="305" t="str">
        <x:v>Simplified-documentation thresholds</x:v>
      </x:c>
      <x:c r="D167" s="305" t="str">
        <x:v>Apply the simplified documentation framework where the value is within the prescribed threshold.</x:v>
      </x:c>
      <x:c r="E167" s="305" t="str">
        <x:v>Listed company / RTA</x:v>
      </x:c>
      <x:c r="F167" s="305" t="str">
        <x:v>GATE|INVESTOR_SERVICE</x:v>
      </x:c>
      <x:c r="G167" s="305" t="str">
        <x:v>Physical/demat securities</x:v>
      </x:c>
      <x:c r="H167" s="305" t="str">
        <x:v>Eligible death-based transmission claim</x:v>
      </x:c>
      <x:c r="I167" s="305" t="str">
        <x:v>₹10 lakh for physical securities; ₹30 lakh for demat securities.</x:v>
      </x:c>
      <x:c r="J167" s="305" t="str">
        <x:v>At claim assessment</x:v>
      </x:c>
      <x:c r="K167" s="305" t="str">
        <x:v>Investor service</x:v>
      </x:c>
      <x:c r="L167" s="305" t="str">
        <x:v>Issuer investor-service / grievance module</x:v>
      </x:c>
      <x:c r="M167" s="305" t="str">
        <x:v>Load this atomic row only when GATE|INVESTOR_SERVICE is true and the documented security/capacity, trigger and threshold/exemption tests are satisfied.</x:v>
      </x:c>
      <x:c r="N167" s="305" t="str">
        <x:v>Do not load when the gate is false; do not expand the duty beyond the stated holder or into Common Corporate Core/Capital Markets role content. Preserve boundary: Claims above thresholds follow the full-document route.</x:v>
      </x:c>
      <x:c r="O167" s="305" t="str">
        <x:v>Entity/listing master; security/ISIN and capacity evidence; event record (Eligible death-based transmission claim); threshold/exemption analysis (₹10 lakh for physical securities; ₹30 lakh for demat securities.).</x:v>
      </x:c>
      <x:c r="P167" s="305" t="str">
        <x:v>P4 VALIDATED</x:v>
      </x:c>
      <x:c r="Q167" s="305" t="str">
        <x:v>ELIGIBLE — CONTROLLED WORKING CONTENT</x:v>
      </x:c>
      <x:c r="R167" s="305" t="str">
        <x:v>HOLD — PERMANENT ID PENDING</x:v>
      </x:c>
      <x:c r="S167" s="305" t="str">
        <x:f>IF(COUNTIF('P2 Source Disposition'!$A$5:$A$81,B167)=1,"YES","NO")</x:f>
        <x:v>YES</x:v>
      </x:c>
      <x:c r="T167" s="305" t="str">
        <x:f>IF(COUNTIF('P3 Audit Procedures'!$B$5:$B$176,A167)=1,"YES","NO")</x:f>
        <x:v>YES</x:v>
      </x:c>
      <x:c r="U167" s="305" t="str">
        <x:f>IF(AND(COUNTIF('P3 Audit Procedures'!$B$5:$B$176,A167)=1,COUNTIF('P3 Evidence Requirements'!$C$5:$C$348,A167)=2,COUNTIF('P3 Observation Rules'!$C$5:$C$176,A167)=1,COUNTIF('P3 Operational Calendar'!$C$5:$C$176,A167)=1),"YES","NO")</x:f>
        <x:v>YES</x:v>
      </x:c>
      <x:c r="V167" s="305" t="str">
        <x:f>IF(COUNTIF($A$5:$A$176,A167)&gt;1,"DUPLICATE","")</x:f>
      </x:c>
      <x:c r="W167" s="305" t="str">
        <x:v>https://www.sebi.gov.in/legal/circulars/jul-2026/ease-of-doing-investment-and-ease-of-doing-business-simplification-and-standardisation-of-the-framework-for-transmission-of-securities_103030.html</x:v>
      </x:c>
    </x:row>
    <x:row r="168" ht="50" customHeight="1">
      <x:c r="A168" s="305" t="str">
        <x:v>P1-GAP005|Processing timeline</x:v>
      </x:c>
      <x:c r="B168" s="305" t="str">
        <x:v>P1-GAP005</x:v>
      </x:c>
      <x:c r="C168" s="305" t="str">
        <x:v>Processing timeline</x:v>
      </x:c>
      <x:c r="D168" s="305" t="str">
        <x:v>Complete transmission after receipt of complete documents within the prescribed service period.</x:v>
      </x:c>
      <x:c r="E168" s="305" t="str">
        <x:v>Listed company / RTA</x:v>
      </x:c>
      <x:c r="F168" s="305" t="str">
        <x:v>GATE|INVESTOR_SERVICE</x:v>
      </x:c>
      <x:c r="G168" s="305" t="str">
        <x:v>Listed securities</x:v>
      </x:c>
      <x:c r="H168" s="305" t="str">
        <x:v>Complete transmission documents received</x:v>
      </x:c>
      <x:c r="I168" s="305" t="str">
        <x:v>21 calendar days.</x:v>
      </x:c>
      <x:c r="J168" s="305" t="str">
        <x:v>Within 21 calendar days</x:v>
      </x:c>
      <x:c r="K168" s="305" t="str">
        <x:v>Investor service</x:v>
      </x:c>
      <x:c r="L168" s="305" t="str">
        <x:v>Issuer investor-service / grievance module</x:v>
      </x:c>
      <x:c r="M168" s="305" t="str">
        <x:v>Load this atomic row only when GATE|INVESTOR_SERVICE is true and the documented security/capacity, trigger and threshold/exemption tests are satisfied.</x:v>
      </x:c>
      <x:c r="N168" s="305" t="str">
        <x:v>Do not load when the gate is false; do not expand the duty beyond the stated holder or into Common Corporate Core/Capital Markets role content. Preserve boundary: Pause/exception treatment must follow the circular.</x:v>
      </x:c>
      <x:c r="O168" s="305" t="str">
        <x:v>Entity/listing master; security/ISIN and capacity evidence; event record (Complete transmission documents received); threshold/exemption analysis (21 calendar days.).</x:v>
      </x:c>
      <x:c r="P168" s="305" t="str">
        <x:v>P4 VALIDATED</x:v>
      </x:c>
      <x:c r="Q168" s="305" t="str">
        <x:v>ELIGIBLE — CONTROLLED WORKING CONTENT</x:v>
      </x:c>
      <x:c r="R168" s="305" t="str">
        <x:v>HOLD — PERMANENT ID PENDING</x:v>
      </x:c>
      <x:c r="S168" s="305" t="str">
        <x:f>IF(COUNTIF('P2 Source Disposition'!$A$5:$A$81,B168)=1,"YES","NO")</x:f>
        <x:v>YES</x:v>
      </x:c>
      <x:c r="T168" s="305" t="str">
        <x:f>IF(COUNTIF('P3 Audit Procedures'!$B$5:$B$176,A168)=1,"YES","NO")</x:f>
        <x:v>YES</x:v>
      </x:c>
      <x:c r="U168" s="305" t="str">
        <x:f>IF(AND(COUNTIF('P3 Audit Procedures'!$B$5:$B$176,A168)=1,COUNTIF('P3 Evidence Requirements'!$C$5:$C$348,A168)=2,COUNTIF('P3 Observation Rules'!$C$5:$C$176,A168)=1,COUNTIF('P3 Operational Calendar'!$C$5:$C$176,A168)=1),"YES","NO")</x:f>
        <x:v>YES</x:v>
      </x:c>
      <x:c r="V168" s="305" t="str">
        <x:f>IF(COUNTIF($A$5:$A$176,A168)&gt;1,"DUPLICATE","")</x:f>
      </x:c>
      <x:c r="W168" s="305" t="str">
        <x:v>https://www.sebi.gov.in/legal/circulars/jul-2026/ease-of-doing-investment-and-ease-of-doing-business-simplification-and-standardisation-of-the-framework-for-transmission-of-securities_103030.html</x:v>
      </x:c>
    </x:row>
    <x:row r="169" ht="50" customHeight="1">
      <x:c r="A169" s="305" t="str">
        <x:v>P1-GAP005|Delay / rejection reasons</x:v>
      </x:c>
      <x:c r="B169" s="305" t="str">
        <x:v>P1-GAP005</x:v>
      </x:c>
      <x:c r="C169" s="305" t="str">
        <x:v>Delay / rejection reasons</x:v>
      </x:c>
      <x:c r="D169" s="305" t="str">
        <x:v>Communicate written reasons for delay or rejection of a transmission claim.</x:v>
      </x:c>
      <x:c r="E169" s="305" t="str">
        <x:v>Listed company / RTA</x:v>
      </x:c>
      <x:c r="F169" s="305" t="str">
        <x:v>GATE|INVESTOR_SERVICE</x:v>
      </x:c>
      <x:c r="G169" s="305" t="str">
        <x:v>Listed securities</x:v>
      </x:c>
      <x:c r="H169" s="305" t="str">
        <x:v>Claim delayed or rejected</x:v>
      </x:c>
      <x:c r="I169" s="305" t="str">
        <x:v>Reason must be specific and documented.</x:v>
      </x:c>
      <x:c r="J169" s="305" t="str">
        <x:v>When delay/rejection occurs</x:v>
      </x:c>
      <x:c r="K169" s="305" t="str">
        <x:v>Investor service</x:v>
      </x:c>
      <x:c r="L169" s="305" t="str">
        <x:v>Issuer investor-service / grievance module</x:v>
      </x:c>
      <x:c r="M169" s="305" t="str">
        <x:v>Load this atomic row only when GATE|INVESTOR_SERVICE is true and the documented security/capacity, trigger and threshold/exemption tests are satisfied.</x:v>
      </x:c>
      <x:c r="N169" s="305" t="str">
        <x:v>Do not load when the gate is false; do not expand the duty beyond the stated holder or into Common Corporate Core/Capital Markets role content. Preserve boundary: Does not substitute for timely processing.</x:v>
      </x:c>
      <x:c r="O169" s="305" t="str">
        <x:v>Entity/listing master; security/ISIN and capacity evidence; event record (Claim delayed or rejected); threshold/exemption analysis (Reason must be specific and documented.).</x:v>
      </x:c>
      <x:c r="P169" s="305" t="str">
        <x:v>P4 VALIDATED</x:v>
      </x:c>
      <x:c r="Q169" s="305" t="str">
        <x:v>ELIGIBLE — CONTROLLED WORKING CONTENT</x:v>
      </x:c>
      <x:c r="R169" s="305" t="str">
        <x:v>HOLD — PERMANENT ID PENDING</x:v>
      </x:c>
      <x:c r="S169" s="305" t="str">
        <x:f>IF(COUNTIF('P2 Source Disposition'!$A$5:$A$81,B169)=1,"YES","NO")</x:f>
        <x:v>YES</x:v>
      </x:c>
      <x:c r="T169" s="305" t="str">
        <x:f>IF(COUNTIF('P3 Audit Procedures'!$B$5:$B$176,A169)=1,"YES","NO")</x:f>
        <x:v>YES</x:v>
      </x:c>
      <x:c r="U169" s="305" t="str">
        <x:f>IF(AND(COUNTIF('P3 Audit Procedures'!$B$5:$B$176,A169)=1,COUNTIF('P3 Evidence Requirements'!$C$5:$C$348,A169)=2,COUNTIF('P3 Observation Rules'!$C$5:$C$176,A169)=1,COUNTIF('P3 Operational Calendar'!$C$5:$C$176,A169)=1),"YES","NO")</x:f>
        <x:v>YES</x:v>
      </x:c>
      <x:c r="V169" s="305" t="str">
        <x:f>IF(COUNTIF($A$5:$A$176,A169)&gt;1,"DUPLICATE","")</x:f>
      </x:c>
      <x:c r="W169" s="305" t="str">
        <x:v>https://www.sebi.gov.in/legal/circulars/jul-2026/ease-of-doing-investment-and-ease-of-doing-business-simplification-and-standardisation-of-the-framework-for-transmission-of-securities_103030.html</x:v>
      </x:c>
    </x:row>
    <x:row r="170" ht="50" customHeight="1">
      <x:c r="A170" s="305" t="str">
        <x:v>P1-GAP005|Survivorship claim</x:v>
      </x:c>
      <x:c r="B170" s="305" t="str">
        <x:v>P1-GAP005</x:v>
      </x:c>
      <x:c r="C170" s="305" t="str">
        <x:v>Survivorship claim</x:v>
      </x:c>
      <x:c r="D170" s="305" t="str">
        <x:v>For a valid survivorship claim, require only the death certificate subject to the issuer's articles and the circular conditions.</x:v>
      </x:c>
      <x:c r="E170" s="305" t="str">
        <x:v>Listed company / RTA</x:v>
      </x:c>
      <x:c r="F170" s="305" t="str">
        <x:v>GATE|INVESTOR_SERVICE</x:v>
      </x:c>
      <x:c r="G170" s="305" t="str">
        <x:v>Joint holding with survivorship</x:v>
      </x:c>
      <x:c r="H170" s="305" t="str">
        <x:v>Death of joint holder</x:v>
      </x:c>
      <x:c r="I170" s="305" t="str">
        <x:v>No additional transmission documentation beyond death certificate, subject to stated conditions.</x:v>
      </x:c>
      <x:c r="J170" s="305" t="str">
        <x:v>At claim processing</x:v>
      </x:c>
      <x:c r="K170" s="305" t="str">
        <x:v>Investor service</x:v>
      </x:c>
      <x:c r="L170" s="305" t="str">
        <x:v>Issuer investor-service / grievance module</x:v>
      </x:c>
      <x:c r="M170" s="305" t="str">
        <x:v>Load this atomic row only when GATE|INVESTOR_SERVICE is true and the documented security/capacity, trigger and threshold/exemption tests are satisfied.</x:v>
      </x:c>
      <x:c r="N170" s="305" t="str">
        <x:v>Do not load when the gate is false; do not expand the duty beyond the stated holder or into Common Corporate Core/Capital Markets role content. Preserve boundary: Only survivorship route.</x:v>
      </x:c>
      <x:c r="O170" s="305" t="str">
        <x:v>Entity/listing master; security/ISIN and capacity evidence; event record (Death of joint holder); threshold/exemption analysis (No additional transmission documentation beyond death certificate, subject to stated conditions.).</x:v>
      </x:c>
      <x:c r="P170" s="305" t="str">
        <x:v>P4 VALIDATED</x:v>
      </x:c>
      <x:c r="Q170" s="305" t="str">
        <x:v>ELIGIBLE — CONTROLLED WORKING CONTENT</x:v>
      </x:c>
      <x:c r="R170" s="305" t="str">
        <x:v>HOLD — PERMANENT ID PENDING</x:v>
      </x:c>
      <x:c r="S170" s="305" t="str">
        <x:f>IF(COUNTIF('P2 Source Disposition'!$A$5:$A$81,B170)=1,"YES","NO")</x:f>
        <x:v>YES</x:v>
      </x:c>
      <x:c r="T170" s="305" t="str">
        <x:f>IF(COUNTIF('P3 Audit Procedures'!$B$5:$B$176,A170)=1,"YES","NO")</x:f>
        <x:v>YES</x:v>
      </x:c>
      <x:c r="U170" s="305" t="str">
        <x:f>IF(AND(COUNTIF('P3 Audit Procedures'!$B$5:$B$176,A170)=1,COUNTIF('P3 Evidence Requirements'!$C$5:$C$348,A170)=2,COUNTIF('P3 Observation Rules'!$C$5:$C$176,A170)=1,COUNTIF('P3 Operational Calendar'!$C$5:$C$176,A170)=1),"YES","NO")</x:f>
        <x:v>YES</x:v>
      </x:c>
      <x:c r="V170" s="305" t="str">
        <x:f>IF(COUNTIF($A$5:$A$176,A170)&gt;1,"DUPLICATE","")</x:f>
      </x:c>
      <x:c r="W170" s="305" t="str">
        <x:v>https://www.sebi.gov.in/legal/circulars/jul-2026/ease-of-doing-investment-and-ease-of-doing-business-simplification-and-standardisation-of-the-framework-for-transmission-of-securities_103030.html</x:v>
      </x:c>
    </x:row>
    <x:row r="171" ht="50" customHeight="1">
      <x:c r="A171" s="305" t="str">
        <x:v>P1-GAP005|Physical-to-demat credit</x:v>
      </x:c>
      <x:c r="B171" s="305" t="str">
        <x:v>P1-GAP005</x:v>
      </x:c>
      <x:c r="C171" s="305" t="str">
        <x:v>Physical-to-demat credit</x:v>
      </x:c>
      <x:c r="D171" s="305" t="str">
        <x:v>Complete transmission of physical securities through direct credit to the claimant's demat account.</x:v>
      </x:c>
      <x:c r="E171" s="305" t="str">
        <x:v>Listed company / RTA</x:v>
      </x:c>
      <x:c r="F171" s="305" t="str">
        <x:v>GATE|INVESTOR_SERVICE</x:v>
      </x:c>
      <x:c r="G171" s="305" t="str">
        <x:v>Physical securities</x:v>
      </x:c>
      <x:c r="H171" s="305" t="str">
        <x:v>Transmission approved</x:v>
      </x:c>
      <x:c r="I171" s="305" t="str">
        <x:v>Demat account required under the framework.</x:v>
      </x:c>
      <x:c r="J171" s="305" t="str">
        <x:v>At transmission completion</x:v>
      </x:c>
      <x:c r="K171" s="305" t="str">
        <x:v>Investor service</x:v>
      </x:c>
      <x:c r="L171" s="305" t="str">
        <x:v>Issuer investor-service / grievance module</x:v>
      </x:c>
      <x:c r="M171" s="305" t="str">
        <x:v>Load this atomic row only when GATE|INVESTOR_SERVICE is true and the documented security/capacity, trigger and threshold/exemption tests are satisfied.</x:v>
      </x:c>
      <x:c r="N171" s="305" t="str">
        <x:v>Do not load when the gate is false; do not expand the duty beyond the stated holder or into Common Corporate Core/Capital Markets role content. Preserve boundary: No new physical certificate route unless current law permits.</x:v>
      </x:c>
      <x:c r="O171" s="305" t="str">
        <x:v>Entity/listing master; security/ISIN and capacity evidence; event record (Transmission approved); threshold/exemption analysis (Demat account required under the framework.).</x:v>
      </x:c>
      <x:c r="P171" s="305" t="str">
        <x:v>P4 VALIDATED</x:v>
      </x:c>
      <x:c r="Q171" s="305" t="str">
        <x:v>ELIGIBLE — CONTROLLED WORKING CONTENT</x:v>
      </x:c>
      <x:c r="R171" s="305" t="str">
        <x:v>HOLD — PERMANENT ID PENDING</x:v>
      </x:c>
      <x:c r="S171" s="305" t="str">
        <x:f>IF(COUNTIF('P2 Source Disposition'!$A$5:$A$81,B171)=1,"YES","NO")</x:f>
        <x:v>YES</x:v>
      </x:c>
      <x:c r="T171" s="305" t="str">
        <x:f>IF(COUNTIF('P3 Audit Procedures'!$B$5:$B$176,A171)=1,"YES","NO")</x:f>
        <x:v>YES</x:v>
      </x:c>
      <x:c r="U171" s="305" t="str">
        <x:f>IF(AND(COUNTIF('P3 Audit Procedures'!$B$5:$B$176,A171)=1,COUNTIF('P3 Evidence Requirements'!$C$5:$C$348,A171)=2,COUNTIF('P3 Observation Rules'!$C$5:$C$176,A171)=1,COUNTIF('P3 Operational Calendar'!$C$5:$C$176,A171)=1),"YES","NO")</x:f>
        <x:v>YES</x:v>
      </x:c>
      <x:c r="V171" s="305" t="str">
        <x:f>IF(COUNTIF($A$5:$A$176,A171)&gt;1,"DUPLICATE","")</x:f>
      </x:c>
      <x:c r="W171" s="305" t="str">
        <x:v>https://www.sebi.gov.in/legal/circulars/jul-2026/ease-of-doing-investment-and-ease-of-doing-business-simplification-and-standardisation-of-the-framework-for-transmission-of-securities_103030.html</x:v>
      </x:c>
    </x:row>
    <x:row r="172" ht="50" customHeight="1">
      <x:c r="A172" s="305" t="str">
        <x:v>P1-GAP005|Implementation reporting</x:v>
      </x:c>
      <x:c r="B172" s="305" t="str">
        <x:v>P1-GAP005</x:v>
      </x:c>
      <x:c r="C172" s="305" t="str">
        <x:v>Implementation reporting</x:v>
      </x:c>
      <x:c r="D172" s="305" t="str">
        <x:v>Submit the prescribed monthly implementation reports to SEBI for the initial reporting period.</x:v>
      </x:c>
      <x:c r="E172" s="305" t="str">
        <x:v>Listed company / RTA as directed</x:v>
      </x:c>
      <x:c r="F172" s="305" t="str">
        <x:v>GATE|INVESTOR_SERVICE</x:v>
      </x:c>
      <x:c r="G172" s="305" t="str">
        <x:v>Listed securities</x:v>
      </x:c>
      <x:c r="H172" s="305" t="str">
        <x:v>Framework effective</x:v>
      </x:c>
      <x:c r="I172" s="305" t="str">
        <x:v>Monthly reporting for six months in prescribed manner.</x:v>
      </x:c>
      <x:c r="J172" s="305" t="str">
        <x:v>Monthly for six months from effective implementation</x:v>
      </x:c>
      <x:c r="K172" s="305" t="str">
        <x:v>Investor service</x:v>
      </x:c>
      <x:c r="L172" s="305" t="str">
        <x:v>Issuer investor-service / grievance module</x:v>
      </x:c>
      <x:c r="M172" s="305" t="str">
        <x:v>Load this atomic row only when GATE|INVESTOR_SERVICE is true and the documented security/capacity, trigger and threshold/exemption tests are satisfied.</x:v>
      </x:c>
      <x:c r="N172" s="305" t="str">
        <x:v>Do not load when the gate is false; do not expand the duty beyond the stated holder or into Common Corporate Core/Capital Markets role content. Preserve boundary: Time-limited reporting; confirm allocation between issuer and RTA.</x:v>
      </x:c>
      <x:c r="O172" s="305" t="str">
        <x:v>Entity/listing master; security/ISIN and capacity evidence; event record (Framework effective); threshold/exemption analysis (Monthly reporting for six months in prescribed manner.).</x:v>
      </x:c>
      <x:c r="P172" s="305" t="str">
        <x:v>P4 VALIDATED</x:v>
      </x:c>
      <x:c r="Q172" s="305" t="str">
        <x:v>ELIGIBLE — CONTROLLED WORKING CONTENT</x:v>
      </x:c>
      <x:c r="R172" s="305" t="str">
        <x:v>HOLD — PERMANENT ID PENDING</x:v>
      </x:c>
      <x:c r="S172" s="305" t="str">
        <x:f>IF(COUNTIF('P2 Source Disposition'!$A$5:$A$81,B172)=1,"YES","NO")</x:f>
        <x:v>YES</x:v>
      </x:c>
      <x:c r="T172" s="305" t="str">
        <x:f>IF(COUNTIF('P3 Audit Procedures'!$B$5:$B$176,A172)=1,"YES","NO")</x:f>
        <x:v>YES</x:v>
      </x:c>
      <x:c r="U172" s="305" t="str">
        <x:f>IF(AND(COUNTIF('P3 Audit Procedures'!$B$5:$B$176,A172)=1,COUNTIF('P3 Evidence Requirements'!$C$5:$C$348,A172)=2,COUNTIF('P3 Observation Rules'!$C$5:$C$176,A172)=1,COUNTIF('P3 Operational Calendar'!$C$5:$C$176,A172)=1),"YES","NO")</x:f>
        <x:v>YES</x:v>
      </x:c>
      <x:c r="V172" s="305" t="str">
        <x:f>IF(COUNTIF($A$5:$A$176,A172)&gt;1,"DUPLICATE","")</x:f>
      </x:c>
      <x:c r="W172" s="305" t="str">
        <x:v>https://www.sebi.gov.in/legal/circulars/jul-2026/ease-of-doing-investment-and-ease-of-doing-business-simplification-and-standardisation-of-the-framework-for-transmission-of-securities_103030.html</x:v>
      </x:c>
    </x:row>
    <x:row r="173" ht="50" customHeight="1">
      <x:c r="A173" s="305" t="str">
        <x:v>CAP-LAW285|SCORES registration/interface</x:v>
      </x:c>
      <x:c r="B173" s="305" t="str">
        <x:v>CAP-LAW285</x:v>
      </x:c>
      <x:c r="C173" s="305" t="str">
        <x:v>SCORES registration/interface</x:v>
      </x:c>
      <x:c r="D173" s="305" t="str">
        <x:v>Maintain the listed entity's active SCORES interface and authorised users.</x:v>
      </x:c>
      <x:c r="E173" s="305" t="str">
        <x:v>Listed company</x:v>
      </x:c>
      <x:c r="F173" s="305" t="str">
        <x:v>GATE|INVESTOR_SERVICE</x:v>
      </x:c>
      <x:c r="G173" s="305" t="str">
        <x:v>All listed securities</x:v>
      </x:c>
      <x:c r="H173" s="305" t="str">
        <x:v>Entity remains within SCORES</x:v>
      </x:c>
      <x:c r="I173" s="305" t="str">
        <x:v>Apply current SCORES 2.0 registration and user-control requirements.</x:v>
      </x:c>
      <x:c r="J173" s="305" t="str">
        <x:v>Continuous</x:v>
      </x:c>
      <x:c r="K173" s="305" t="str">
        <x:v>Grievance redressal</x:v>
      </x:c>
      <x:c r="L173" s="305" t="str">
        <x:v>Issuer investor-service / grievance module</x:v>
      </x:c>
      <x:c r="M173" s="305" t="str">
        <x:v>Load this atomic row only when GATE|INVESTOR_SERVICE is true and the documented security/capacity, trigger and threshold/exemption tests are satisfied.</x:v>
      </x:c>
      <x:c r="N173" s="305" t="str">
        <x:v>Do not load when the gate is false; do not expand the duty beyond the stated holder or into Common Corporate Core/Capital Markets role content. Preserve boundary: Intermediary-specific SCORES duties remain role-bound.</x:v>
      </x:c>
      <x:c r="O173" s="305" t="str">
        <x:v>Entity/listing master; security/ISIN and capacity evidence; event record (Entity remains within SCORES); threshold/exemption analysis (Apply current SCORES 2.0 registration and user-control requirements.).</x:v>
      </x:c>
      <x:c r="P173" s="305" t="str">
        <x:v>P4 VALIDATED</x:v>
      </x:c>
      <x:c r="Q173" s="305" t="str">
        <x:v>ELIGIBLE — CONTROLLED WORKING CONTENT</x:v>
      </x:c>
      <x:c r="R173" s="305" t="str">
        <x:v>HOLD — PERMANENT ID PENDING</x:v>
      </x:c>
      <x:c r="S173" s="305" t="str">
        <x:f>IF(COUNTIF('P2 Source Disposition'!$A$5:$A$81,B173)=1,"YES","NO")</x:f>
        <x:v>YES</x:v>
      </x:c>
      <x:c r="T173" s="305" t="str">
        <x:f>IF(COUNTIF('P3 Audit Procedures'!$B$5:$B$176,A173)=1,"YES","NO")</x:f>
        <x:v>YES</x:v>
      </x:c>
      <x:c r="U173" s="305" t="str">
        <x:f>IF(AND(COUNTIF('P3 Audit Procedures'!$B$5:$B$176,A173)=1,COUNTIF('P3 Evidence Requirements'!$C$5:$C$348,A173)=2,COUNTIF('P3 Observation Rules'!$C$5:$C$176,A173)=1,COUNTIF('P3 Operational Calendar'!$C$5:$C$176,A173)=1),"YES","NO")</x:f>
        <x:v>YES</x:v>
      </x:c>
      <x:c r="V173" s="305" t="str">
        <x:f>IF(COUNTIF($A$5:$A$176,A173)&gt;1,"DUPLICATE","")</x:f>
      </x:c>
      <x:c r="W173" s="305" t="str">
        <x:v>https://scores.sebi.gov.in/</x:v>
      </x:c>
    </x:row>
    <x:row r="174" ht="50" customHeight="1">
      <x:c r="A174" s="305" t="str">
        <x:v>CAP-LAW285|SCORES complaint handling</x:v>
      </x:c>
      <x:c r="B174" s="305" t="str">
        <x:v>CAP-LAW285</x:v>
      </x:c>
      <x:c r="C174" s="305" t="str">
        <x:v>SCORES complaint handling</x:v>
      </x:c>
      <x:c r="D174" s="305" t="str">
        <x:v>Respond to and resolve investor complaints on SCORES within the current process and timeline.</x:v>
      </x:c>
      <x:c r="E174" s="305" t="str">
        <x:v>Listed company</x:v>
      </x:c>
      <x:c r="F174" s="305" t="str">
        <x:v>GATE|INVESTOR_SERVICE</x:v>
      </x:c>
      <x:c r="G174" s="305" t="str">
        <x:v>All listed securities</x:v>
      </x:c>
      <x:c r="H174" s="305" t="str">
        <x:v>Complaint is routed to entity</x:v>
      </x:c>
      <x:c r="I174" s="305" t="str">
        <x:v>Apply Action Taken Report, review and escalation stages then in force.</x:v>
      </x:c>
      <x:c r="J174" s="305" t="str">
        <x:v>Per complaint</x:v>
      </x:c>
      <x:c r="K174" s="305" t="str">
        <x:v>Grievance redressal</x:v>
      </x:c>
      <x:c r="L174" s="305" t="str">
        <x:v>Issuer investor-service / grievance module</x:v>
      </x:c>
      <x:c r="M174" s="305" t="str">
        <x:v>Load this atomic row only when GATE|INVESTOR_SERVICE is true and the documented security/capacity, trigger and threshold/exemption tests are satisfied.</x:v>
      </x:c>
      <x:c r="N174" s="305" t="str">
        <x:v>Do not load when the gate is false; do not expand the duty beyond the stated holder or into Common Corporate Core/Capital Markets role content. Preserve boundary: P3 must validate current service timelines and escalation states.</x:v>
      </x:c>
      <x:c r="O174" s="305" t="str">
        <x:v>Entity/listing master; security/ISIN and capacity evidence; event record (Complaint is routed to entity); threshold/exemption analysis (Apply Action Taken Report, review and escalation stages then in force.).</x:v>
      </x:c>
      <x:c r="P174" s="305" t="str">
        <x:v>P4 VALIDATED</x:v>
      </x:c>
      <x:c r="Q174" s="305" t="str">
        <x:v>ELIGIBLE — CONTROLLED WORKING CONTENT</x:v>
      </x:c>
      <x:c r="R174" s="305" t="str">
        <x:v>HOLD — PERMANENT ID PENDING</x:v>
      </x:c>
      <x:c r="S174" s="305" t="str">
        <x:f>IF(COUNTIF('P2 Source Disposition'!$A$5:$A$81,B174)=1,"YES","NO")</x:f>
        <x:v>YES</x:v>
      </x:c>
      <x:c r="T174" s="305" t="str">
        <x:f>IF(COUNTIF('P3 Audit Procedures'!$B$5:$B$176,A174)=1,"YES","NO")</x:f>
        <x:v>YES</x:v>
      </x:c>
      <x:c r="U174" s="305" t="str">
        <x:f>IF(AND(COUNTIF('P3 Audit Procedures'!$B$5:$B$176,A174)=1,COUNTIF('P3 Evidence Requirements'!$C$5:$C$348,A174)=2,COUNTIF('P3 Observation Rules'!$C$5:$C$176,A174)=1,COUNTIF('P3 Operational Calendar'!$C$5:$C$176,A174)=1),"YES","NO")</x:f>
        <x:v>YES</x:v>
      </x:c>
      <x:c r="V174" s="305" t="str">
        <x:f>IF(COUNTIF($A$5:$A$176,A174)&gt;1,"DUPLICATE","")</x:f>
      </x:c>
      <x:c r="W174" s="305" t="str">
        <x:v>https://scores.sebi.gov.in/</x:v>
      </x:c>
    </x:row>
    <x:row r="175" ht="50" customHeight="1">
      <x:c r="A175" s="305" t="str">
        <x:v>CAP-LAW099|ODR participation</x:v>
      </x:c>
      <x:c r="B175" s="305" t="str">
        <x:v>CAP-LAW099</x:v>
      </x:c>
      <x:c r="C175" s="305" t="str">
        <x:v>ODR participation</x:v>
      </x:c>
      <x:c r="D175" s="305" t="str">
        <x:v>Participate in the online dispute resolution process when an eligible dispute escalates from the direct/SCORES route.</x:v>
      </x:c>
      <x:c r="E175" s="305" t="str">
        <x:v>Listed company / market participant</x:v>
      </x:c>
      <x:c r="F175" s="305" t="str">
        <x:v>GATE|INVESTOR_SERVICE</x:v>
      </x:c>
      <x:c r="G175" s="305" t="str">
        <x:v>Covered securities dispute</x:v>
      </x:c>
      <x:c r="H175" s="305" t="str">
        <x:v>ODR escalation/notice received</x:v>
      </x:c>
      <x:c r="I175" s="305" t="str">
        <x:v>Apply admissibility, limitation, conciliation/arbitration and fee provisions.</x:v>
      </x:c>
      <x:c r="J175" s="305" t="str">
        <x:v>At each ODR stage</x:v>
      </x:c>
      <x:c r="K175" s="305" t="str">
        <x:v>Dispute resolution</x:v>
      </x:c>
      <x:c r="L175" s="305" t="str">
        <x:v>Issuer investor-service / grievance module</x:v>
      </x:c>
      <x:c r="M175" s="305" t="str">
        <x:v>Load this atomic row only when GATE|INVESTOR_SERVICE is true and the documented security/capacity, trigger and threshold/exemption tests are satisfied.</x:v>
      </x:c>
      <x:c r="N175" s="305" t="str">
        <x:v>Do not load when the gate is false; do not expand the duty beyond the stated holder or into Common Corporate Core/Capital Markets role content. Preserve boundary: No ODR row activates absent an eligible dispute.</x:v>
      </x:c>
      <x:c r="O175" s="305" t="str">
        <x:v>Entity/listing master; security/ISIN and capacity evidence; event record (ODR escalation/notice received); threshold/exemption analysis (Apply admissibility, limitation, conciliation/arbitration and fee provisions.).</x:v>
      </x:c>
      <x:c r="P175" s="305" t="str">
        <x:v>P4 VALIDATED</x:v>
      </x:c>
      <x:c r="Q175" s="305" t="str">
        <x:v>ELIGIBLE — CONTROLLED WORKING CONTENT</x:v>
      </x:c>
      <x:c r="R175" s="305" t="str">
        <x:v>HOLD — PERMANENT ID PENDING</x:v>
      </x:c>
      <x:c r="S175" s="305" t="str">
        <x:f>IF(COUNTIF('P2 Source Disposition'!$A$5:$A$81,B175)=1,"YES","NO")</x:f>
        <x:v>YES</x:v>
      </x:c>
      <x:c r="T175" s="305" t="str">
        <x:f>IF(COUNTIF('P3 Audit Procedures'!$B$5:$B$176,A175)=1,"YES","NO")</x:f>
        <x:v>YES</x:v>
      </x:c>
      <x:c r="U175" s="305" t="str">
        <x:f>IF(AND(COUNTIF('P3 Audit Procedures'!$B$5:$B$176,A175)=1,COUNTIF('P3 Evidence Requirements'!$C$5:$C$348,A175)=2,COUNTIF('P3 Observation Rules'!$C$5:$C$176,A175)=1,COUNTIF('P3 Operational Calendar'!$C$5:$C$176,A175)=1),"YES","NO")</x:f>
        <x:v>YES</x:v>
      </x:c>
      <x:c r="V175" s="305" t="str">
        <x:f>IF(COUNTIF($A$5:$A$176,A175)&gt;1,"DUPLICATE","")</x:f>
      </x:c>
      <x:c r="W175" s="305" t="str">
        <x:v>https://www.sebi.gov.in/legal/master-circulars/dec-2023/master-circular-for-online-resolution-of-disputes-in-the-indian-securities-market_80236.html</x:v>
      </x:c>
    </x:row>
    <x:row r="176" ht="50" customHeight="1">
      <x:c r="A176" s="306" t="str">
        <x:v>CAP-LAW099|ODR outcome</x:v>
      </x:c>
      <x:c r="B176" s="306" t="str">
        <x:v>CAP-LAW099</x:v>
      </x:c>
      <x:c r="C176" s="306" t="str">
        <x:v>ODR outcome</x:v>
      </x:c>
      <x:c r="D176" s="306" t="str">
        <x:v>Implement a binding settlement, award or direction and preserve closure evidence, subject to lawful challenge rights.</x:v>
      </x:c>
      <x:c r="E176" s="306" t="str">
        <x:v>Listed company / market participant</x:v>
      </x:c>
      <x:c r="F176" s="306" t="str">
        <x:v>GATE|INVESTOR_SERVICE</x:v>
      </x:c>
      <x:c r="G176" s="306" t="str">
        <x:v>Covered securities dispute</x:v>
      </x:c>
      <x:c r="H176" s="306" t="str">
        <x:v>Settlement/award/direction issued</x:v>
      </x:c>
      <x:c r="I176" s="306" t="str">
        <x:v>Apply payment/deposit and challenge framework.</x:v>
      </x:c>
      <x:c r="J176" s="306" t="str">
        <x:v>Within outcome-specific deadline</x:v>
      </x:c>
      <x:c r="K176" s="306" t="str">
        <x:v>Dispute resolution</x:v>
      </x:c>
      <x:c r="L176" s="306" t="str">
        <x:v>Issuer investor-service / grievance module</x:v>
      </x:c>
      <x:c r="M176" s="306" t="str">
        <x:v>Load this atomic row only when GATE|INVESTOR_SERVICE is true and the documented security/capacity, trigger and threshold/exemption tests are satisfied.</x:v>
      </x:c>
      <x:c r="N176" s="306" t="str">
        <x:v>Do not load when the gate is false; do not expand the duty beyond the stated holder or into Common Corporate Core/Capital Markets role content. Preserve boundary: Legal strategy remains case-specific.</x:v>
      </x:c>
      <x:c r="O176" s="306" t="str">
        <x:v>Entity/listing master; security/ISIN and capacity evidence; event record (Settlement/award/direction issued); threshold/exemption analysis (Apply payment/deposit and challenge framework.).</x:v>
      </x:c>
      <x:c r="P176" s="306" t="str">
        <x:v>P4 VALIDATED</x:v>
      </x:c>
      <x:c r="Q176" s="306" t="str">
        <x:v>ELIGIBLE — CONTROLLED WORKING CONTENT</x:v>
      </x:c>
      <x:c r="R176" s="306" t="str">
        <x:v>HOLD — PERMANENT ID PENDING</x:v>
      </x:c>
      <x:c r="S176" s="306" t="str">
        <x:f>IF(COUNTIF('P2 Source Disposition'!$A$5:$A$81,B176)=1,"YES","NO")</x:f>
        <x:v>YES</x:v>
      </x:c>
      <x:c r="T176" s="306" t="str">
        <x:f>IF(COUNTIF('P3 Audit Procedures'!$B$5:$B$176,A176)=1,"YES","NO")</x:f>
        <x:v>YES</x:v>
      </x:c>
      <x:c r="U176" s="306" t="str">
        <x:f>IF(AND(COUNTIF('P3 Audit Procedures'!$B$5:$B$176,A176)=1,COUNTIF('P3 Evidence Requirements'!$C$5:$C$348,A176)=2,COUNTIF('P3 Observation Rules'!$C$5:$C$176,A176)=1,COUNTIF('P3 Operational Calendar'!$C$5:$C$176,A176)=1),"YES","NO")</x:f>
        <x:v>YES</x:v>
      </x:c>
      <x:c r="V176" s="306" t="str">
        <x:f>IF(COUNTIF($A$5:$A$176,A176)&gt;1,"DUPLICATE","")</x:f>
      </x:c>
      <x:c r="W176" s="306" t="str">
        <x:v>https://www.sebi.gov.in/legal/master-circulars/dec-2023/master-circular-for-online-resolution-of-disputes-in-the-indian-securities-market_80236.html</x:v>
      </x:c>
    </x:row>
  </x:sheetData>
  <x:mergeCells>
    <x:mergeCell ref="A1:W1"/>
    <x:mergeCell ref="A2:W2"/>
  </x:mergeCells>
  <x:conditionalFormatting sqref="P5:P176">
    <x:cfRule type="containsText" dxfId="63" priority="1" operator="containsText" text="VALIDATED"/>
  </x:conditionalFormatting>
  <x:conditionalFormatting sqref="Q5:Q176">
    <x:cfRule type="containsText" dxfId="64" priority="2" operator="containsText" text="ELIGIBLE"/>
  </x:conditionalFormatting>
  <x:conditionalFormatting sqref="R5:R176">
    <x:cfRule type="containsText" dxfId="65" priority="3" operator="containsText" text="HOLD"/>
  </x:conditionalFormatting>
  <x:conditionalFormatting sqref="S5:V176">
    <x:cfRule type="containsText" dxfId="66" priority="4" operator="containsText" text="NO"/>
    <x:cfRule type="containsText" dxfId="67" priority="5" operator="containsText" text="DUPLICATE"/>
  </x:conditionalFormatting>
  <x:pageMargins left="0.7" right="0.7" top="0.75" bottom="0.75" header="0.3" footer="0.3"/>
  <x:tableParts count="1">
    <x:tablePart xmlns:r="http://schemas.openxmlformats.org/officeDocument/2006/relationships" r:id="R8d6f122b13654b7e"/>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42" hidden="0" customWidth="1"/>
    <x:col min="2" max="2" width="16" hidden="0" customWidth="1"/>
    <x:col min="3" max="3" width="34" hidden="0" customWidth="1"/>
    <x:col min="4" max="4" width="42" hidden="0" customWidth="1"/>
    <x:col min="5" max="5" width="14" hidden="0" customWidth="1"/>
    <x:col min="6" max="6" width="14" hidden="0" customWidth="1"/>
    <x:col min="7" max="7" width="14" hidden="0" customWidth="1"/>
    <x:col min="8" max="8" width="16" hidden="0" customWidth="1"/>
    <x:col min="9" max="9" width="18" hidden="0" customWidth="1"/>
    <x:col min="10" max="10" width="58" hidden="0" customWidth="1"/>
    <x:col min="11" max="11" width="15" hidden="0" customWidth="1"/>
    <x:col min="12" max="12" width="16" hidden="0" customWidth="1"/>
    <x:col min="13" max="13" width="16" hidden="0" customWidth="1"/>
    <x:col min="14" max="14" width="18" hidden="0" customWidth="1"/>
    <x:col min="15" max="15" width="16" hidden="0" customWidth="1"/>
    <x:col min="16" max="16" width="18" hidden="0" customWidth="1"/>
    <x:col min="17" max="17" width="14" hidden="0" customWidth="1"/>
    <x:col min="18" max="18" width="18" hidden="0" customWidth="1"/>
    <x:col min="19" max="19" width="18" hidden="0" customWidth="1"/>
    <x:col min="20" max="20" width="36" hidden="0" customWidth="1"/>
  </x:cols>
  <x:sheetData>
    <x:row r="1" ht="30" customHeight="1">
      <x:c r="A1" s="406" t="str">
        <x:v>P-4 End-to-End Traceability Matrix</x:v>
      </x:c>
      <x:c r="B1" s="406" t="str">
        <x:v>P-4 End-to-End Traceability Matrix</x:v>
      </x:c>
      <x:c r="C1" s="406" t="str">
        <x:v>P-4 End-to-End Traceability Matrix</x:v>
      </x:c>
      <x:c r="D1" s="406" t="str">
        <x:v>P-4 End-to-End Traceability Matrix</x:v>
      </x:c>
      <x:c r="E1" s="406" t="str">
        <x:v>P-4 End-to-End Traceability Matrix</x:v>
      </x:c>
      <x:c r="F1" s="406" t="str">
        <x:v>P-4 End-to-End Traceability Matrix</x:v>
      </x:c>
      <x:c r="G1" s="406" t="str">
        <x:v>P-4 End-to-End Traceability Matrix</x:v>
      </x:c>
      <x:c r="H1" s="406" t="str">
        <x:v>P-4 End-to-End Traceability Matrix</x:v>
      </x:c>
      <x:c r="I1" s="406" t="str">
        <x:v>P-4 End-to-End Traceability Matrix</x:v>
      </x:c>
      <x:c r="J1" s="406" t="str">
        <x:v>P-4 End-to-End Traceability Matrix</x:v>
      </x:c>
      <x:c r="K1" s="406" t="str">
        <x:v>P-4 End-to-End Traceability Matrix</x:v>
      </x:c>
      <x:c r="L1" s="406" t="str">
        <x:v>P-4 End-to-End Traceability Matrix</x:v>
      </x:c>
      <x:c r="M1" s="406" t="str">
        <x:v>P-4 End-to-End Traceability Matrix</x:v>
      </x:c>
      <x:c r="N1" s="406" t="str">
        <x:v>P-4 End-to-End Traceability Matrix</x:v>
      </x:c>
      <x:c r="O1" s="406" t="str">
        <x:v>P-4 End-to-End Traceability Matrix</x:v>
      </x:c>
      <x:c r="P1" s="406" t="str">
        <x:v>P-4 End-to-End Traceability Matrix</x:v>
      </x:c>
      <x:c r="Q1" s="406" t="str">
        <x:v>P-4 End-to-End Traceability Matrix</x:v>
      </x:c>
      <x:c r="R1" s="406" t="str">
        <x:v>P-4 End-to-End Traceability Matrix</x:v>
      </x:c>
      <x:c r="S1" s="406" t="str">
        <x:v>P-4 End-to-End Traceability Matrix</x:v>
      </x:c>
      <x:c r="T1" s="406" t="str">
        <x:v>P-4 End-to-End Traceability Matrix</x:v>
      </x:c>
    </x:row>
    <x:row r="2" ht="38" customHeight="1">
      <x:c r="A2" s="410" t="str">
        <x:v>One row per atomic obligation. The matrix proves Source → Atomic Obligation → Audit Procedure → Evidence → Observation → Operational Calendar → Final Applicability, while retaining the official source and freeze impact.</x:v>
      </x:c>
      <x:c r="B2" s="410" t="str">
        <x:v>One row per atomic obligation. The matrix proves Source → Atomic Obligation → Audit Procedure → Evidence → Observation → Operational Calendar → Final Applicability, while retaining the official source and freeze impact.</x:v>
      </x:c>
      <x:c r="C2" s="410" t="str">
        <x:v>One row per atomic obligation. The matrix proves Source → Atomic Obligation → Audit Procedure → Evidence → Observation → Operational Calendar → Final Applicability, while retaining the official source and freeze impact.</x:v>
      </x:c>
      <x:c r="D2" s="410" t="str">
        <x:v>One row per atomic obligation. The matrix proves Source → Atomic Obligation → Audit Procedure → Evidence → Observation → Operational Calendar → Final Applicability, while retaining the official source and freeze impact.</x:v>
      </x:c>
      <x:c r="E2" s="410" t="str">
        <x:v>One row per atomic obligation. The matrix proves Source → Atomic Obligation → Audit Procedure → Evidence → Observation → Operational Calendar → Final Applicability, while retaining the official source and freeze impact.</x:v>
      </x:c>
      <x:c r="F2" s="410" t="str">
        <x:v>One row per atomic obligation. The matrix proves Source → Atomic Obligation → Audit Procedure → Evidence → Observation → Operational Calendar → Final Applicability, while retaining the official source and freeze impact.</x:v>
      </x:c>
      <x:c r="G2" s="410" t="str">
        <x:v>One row per atomic obligation. The matrix proves Source → Atomic Obligation → Audit Procedure → Evidence → Observation → Operational Calendar → Final Applicability, while retaining the official source and freeze impact.</x:v>
      </x:c>
      <x:c r="H2" s="410" t="str">
        <x:v>One row per atomic obligation. The matrix proves Source → Atomic Obligation → Audit Procedure → Evidence → Observation → Operational Calendar → Final Applicability, while retaining the official source and freeze impact.</x:v>
      </x:c>
      <x:c r="I2" s="410" t="str">
        <x:v>One row per atomic obligation. The matrix proves Source → Atomic Obligation → Audit Procedure → Evidence → Observation → Operational Calendar → Final Applicability, while retaining the official source and freeze impact.</x:v>
      </x:c>
      <x:c r="J2" s="410" t="str">
        <x:v>One row per atomic obligation. The matrix proves Source → Atomic Obligation → Audit Procedure → Evidence → Observation → Operational Calendar → Final Applicability, while retaining the official source and freeze impact.</x:v>
      </x:c>
      <x:c r="K2" s="410" t="str">
        <x:v>One row per atomic obligation. The matrix proves Source → Atomic Obligation → Audit Procedure → Evidence → Observation → Operational Calendar → Final Applicability, while retaining the official source and freeze impact.</x:v>
      </x:c>
      <x:c r="L2" s="410" t="str">
        <x:v>One row per atomic obligation. The matrix proves Source → Atomic Obligation → Audit Procedure → Evidence → Observation → Operational Calendar → Final Applicability, while retaining the official source and freeze impact.</x:v>
      </x:c>
      <x:c r="M2" s="410" t="str">
        <x:v>One row per atomic obligation. The matrix proves Source → Atomic Obligation → Audit Procedure → Evidence → Observation → Operational Calendar → Final Applicability, while retaining the official source and freeze impact.</x:v>
      </x:c>
      <x:c r="N2" s="410" t="str">
        <x:v>One row per atomic obligation. The matrix proves Source → Atomic Obligation → Audit Procedure → Evidence → Observation → Operational Calendar → Final Applicability, while retaining the official source and freeze impact.</x:v>
      </x:c>
      <x:c r="O2" s="410" t="str">
        <x:v>One row per atomic obligation. The matrix proves Source → Atomic Obligation → Audit Procedure → Evidence → Observation → Operational Calendar → Final Applicability, while retaining the official source and freeze impact.</x:v>
      </x:c>
      <x:c r="P2" s="410" t="str">
        <x:v>One row per atomic obligation. The matrix proves Source → Atomic Obligation → Audit Procedure → Evidence → Observation → Operational Calendar → Final Applicability, while retaining the official source and freeze impact.</x:v>
      </x:c>
      <x:c r="Q2" s="410" t="str">
        <x:v>One row per atomic obligation. The matrix proves Source → Atomic Obligation → Audit Procedure → Evidence → Observation → Operational Calendar → Final Applicability, while retaining the official source and freeze impact.</x:v>
      </x:c>
      <x:c r="R2" s="410" t="str">
        <x:v>One row per atomic obligation. The matrix proves Source → Atomic Obligation → Audit Procedure → Evidence → Observation → Operational Calendar → Final Applicability, while retaining the official source and freeze impact.</x:v>
      </x:c>
      <x:c r="S2" s="410" t="str">
        <x:v>One row per atomic obligation. The matrix proves Source → Atomic Obligation → Audit Procedure → Evidence → Observation → Operational Calendar → Final Applicability, while retaining the official source and freeze impact.</x:v>
      </x:c>
      <x:c r="T2" s="410" t="str">
        <x:v>One row per atomic obligation. The matrix proves Source → Atomic Obligation → Audit Procedure → Evidence → Observation → Operational Calendar → Final Applicability, while retaining the official source and freeze impact.</x:v>
      </x:c>
    </x:row>
    <x:row r="3" ht="50" customHeight="1"/>
    <x:row r="4" ht="38" customHeight="1">
      <x:c r="A4" s="419" t="str">
        <x:v>Trace Key</x:v>
      </x:c>
      <x:c r="B4" s="495" t="str">
        <x:v>Source Law ID</x:v>
      </x:c>
      <x:c r="C4" s="495" t="str">
        <x:v>Atomic Key</x:v>
      </x:c>
      <x:c r="D4" s="495" t="str">
        <x:v>Procedure Key</x:v>
      </x:c>
      <x:c r="E4" s="495" t="str">
        <x:v>Evidence Count</x:v>
      </x:c>
      <x:c r="F4" s="495" t="str">
        <x:v>Observation Count</x:v>
      </x:c>
      <x:c r="G4" s="495" t="str">
        <x:v>Calendar Count</x:v>
      </x:c>
      <x:c r="H4" s="495" t="str">
        <x:v>Applicability Count</x:v>
      </x:c>
      <x:c r="I4" s="495" t="str">
        <x:v>Source Disposition Exists?</x:v>
      </x:c>
      <x:c r="J4" s="495" t="str">
        <x:v>Official Source URL</x:v>
      </x:c>
      <x:c r="K4" s="495" t="str">
        <x:v>Atomic Exists?</x:v>
      </x:c>
      <x:c r="L4" s="495" t="str">
        <x:v>Procedure Exists?</x:v>
      </x:c>
      <x:c r="M4" s="495" t="str">
        <x:v>Evidence Complete?</x:v>
      </x:c>
      <x:c r="N4" s="495" t="str">
        <x:v>Observation Complete?</x:v>
      </x:c>
      <x:c r="O4" s="495" t="str">
        <x:v>Calendar Complete?</x:v>
      </x:c>
      <x:c r="P4" s="495" t="str">
        <x:v>Applicability Complete?</x:v>
      </x:c>
      <x:c r="Q4" s="495" t="str">
        <x:v>URL Present?</x:v>
      </x:c>
      <x:c r="R4" s="495" t="str">
        <x:v>End-to-End Status</x:v>
      </x:c>
      <x:c r="S4" s="495" t="str">
        <x:v>Duplicate Trace Key</x:v>
      </x:c>
      <x:c r="T4" s="420" t="str">
        <x:v>Freeze Status</x:v>
      </x:c>
    </x:row>
    <x:row r="5" ht="50" customHeight="1">
      <x:c r="A5" s="304" t="str">
        <x:v>CAP-LAW003|Rule 19(2)(b)|TRC01</x:v>
      </x:c>
      <x:c r="B5" s="304" t="str">
        <x:v>CAP-LAW003</x:v>
      </x:c>
      <x:c r="C5" s="304" t="str">
        <x:v>CAP-LAW003|Rule 19(2)(b)</x:v>
      </x:c>
      <x:c r="D5" s="304" t="str">
        <x:v>CAP-LAW003|Rule 19(2)(b)|AP01</x:v>
      </x:c>
      <x:c r="E5" s="304" t="n">
        <x:f>COUNTIF('P3 Evidence Requirements'!$B$5:$B$348,D5)</x:f>
        <x:v>2</x:v>
      </x:c>
      <x:c r="F5" s="304" t="n">
        <x:f>COUNTIF('P3 Observation Rules'!$B$5:$B$176,D5)</x:f>
        <x:v>1</x:v>
      </x:c>
      <x:c r="G5" s="304" t="n">
        <x:f>COUNTIF('P3 Operational Calendar'!$B$5:$B$176,D5)</x:f>
        <x:v>1</x:v>
      </x:c>
      <x:c r="H5" s="304" t="n">
        <x:f>COUNTIF('P4 Final Applicability'!$A$5:$A$176,C5)</x:f>
        <x:v>1</x:v>
      </x:c>
      <x:c r="I5" s="304" t="str">
        <x:f>IF(COUNTIF('P2 Source Disposition'!$A$5:$A$81,B5)=1,"YES","NO")</x:f>
        <x:v>YES</x:v>
      </x:c>
      <x:c r="J5" s="304" t="str">
        <x:v>https://www.sebi.gov.in/legal/rules/mar-2026/securities-contracts-regulation-rules-1957-last-amended-on-march-13-2026-_100665.html</x:v>
      </x:c>
      <x:c r="K5" s="304" t="str">
        <x:f>IF(COUNTIF('P2 Atomic Provisions'!$A$5:$A$176,C5)=1,"YES","NO")</x:f>
        <x:v>YES</x:v>
      </x:c>
      <x:c r="L5" s="304" t="str">
        <x:f>IF(COUNTIF('P3 Audit Procedures'!$A$5:$A$176,D5)=1,"YES","NO")</x:f>
        <x:v>YES</x:v>
      </x:c>
      <x:c r="M5" s="304" t="str">
        <x:f>IF(E5=2,"YES","NO")</x:f>
        <x:v>YES</x:v>
      </x:c>
      <x:c r="N5" s="304" t="str">
        <x:f>IF(F5=1,"YES","NO")</x:f>
        <x:v>YES</x:v>
      </x:c>
      <x:c r="O5" s="304" t="str">
        <x:f>IF(G5=1,"YES","NO")</x:f>
        <x:v>YES</x:v>
      </x:c>
      <x:c r="P5" s="304" t="str">
        <x:f>IF(H5=1,"YES","NO")</x:f>
        <x:v>YES</x:v>
      </x:c>
      <x:c r="Q5" s="304" t="str">
        <x:f>IF(J5&lt;&gt;"","YES","NO")</x:f>
        <x:v>YES</x:v>
      </x:c>
      <x:c r="R5" s="304" t="str">
        <x:f>IF(AND(I5="YES",K5="YES",L5="YES",M5="YES",N5="YES",O5="YES",P5="YES",Q5="YES"),"COMPLETE","INCOMPLETE")</x:f>
        <x:v>COMPLETE</x:v>
      </x:c>
      <x:c r="S5" s="304" t="str">
        <x:f>IF(COUNTIF($A$5:$A$176,A5)&gt;1,"DUPLICATE","")</x:f>
      </x:c>
      <x:c r="T5" s="304" t="str">
        <x:v>TECHNICAL PASS — PRODUCTION ID HOLD</x:v>
      </x:c>
    </x:row>
    <x:row r="6" ht="50" customHeight="1">
      <x:c r="A6" s="305" t="str">
        <x:v>CAP-LAW003|Rule 19A|TRC01</x:v>
      </x:c>
      <x:c r="B6" s="305" t="str">
        <x:v>CAP-LAW003</x:v>
      </x:c>
      <x:c r="C6" s="305" t="str">
        <x:v>CAP-LAW003|Rule 19A</x:v>
      </x:c>
      <x:c r="D6" s="305" t="str">
        <x:v>CAP-LAW003|Rule 19A|AP01</x:v>
      </x:c>
      <x:c r="E6" s="305" t="n">
        <x:f>COUNTIF('P3 Evidence Requirements'!$B$5:$B$348,D6)</x:f>
        <x:v>2</x:v>
      </x:c>
      <x:c r="F6" s="305" t="n">
        <x:f>COUNTIF('P3 Observation Rules'!$B$5:$B$176,D6)</x:f>
        <x:v>1</x:v>
      </x:c>
      <x:c r="G6" s="305" t="n">
        <x:f>COUNTIF('P3 Operational Calendar'!$B$5:$B$176,D6)</x:f>
        <x:v>1</x:v>
      </x:c>
      <x:c r="H6" s="305" t="n">
        <x:f>COUNTIF('P4 Final Applicability'!$A$5:$A$176,C6)</x:f>
        <x:v>1</x:v>
      </x:c>
      <x:c r="I6" s="305" t="str">
        <x:f>IF(COUNTIF('P2 Source Disposition'!$A$5:$A$81,B6)=1,"YES","NO")</x:f>
        <x:v>YES</x:v>
      </x:c>
      <x:c r="J6" s="305" t="str">
        <x:v>https://www.sebi.gov.in/legal/rules/mar-2026/securities-contracts-regulation-rules-1957-last-amended-on-march-13-2026-_100665.html</x:v>
      </x:c>
      <x:c r="K6" s="305" t="str">
        <x:f>IF(COUNTIF('P2 Atomic Provisions'!$A$5:$A$176,C6)=1,"YES","NO")</x:f>
        <x:v>YES</x:v>
      </x:c>
      <x:c r="L6" s="305" t="str">
        <x:f>IF(COUNTIF('P3 Audit Procedures'!$A$5:$A$176,D6)=1,"YES","NO")</x:f>
        <x:v>YES</x:v>
      </x:c>
      <x:c r="M6" s="305" t="str">
        <x:f>IF(E6=2,"YES","NO")</x:f>
        <x:v>YES</x:v>
      </x:c>
      <x:c r="N6" s="305" t="str">
        <x:f>IF(F6=1,"YES","NO")</x:f>
        <x:v>YES</x:v>
      </x:c>
      <x:c r="O6" s="305" t="str">
        <x:f>IF(G6=1,"YES","NO")</x:f>
        <x:v>YES</x:v>
      </x:c>
      <x:c r="P6" s="305" t="str">
        <x:f>IF(H6=1,"YES","NO")</x:f>
        <x:v>YES</x:v>
      </x:c>
      <x:c r="Q6" s="305" t="str">
        <x:f>IF(J6&lt;&gt;"","YES","NO")</x:f>
        <x:v>YES</x:v>
      </x:c>
      <x:c r="R6" s="305" t="str">
        <x:f>IF(AND(I6="YES",K6="YES",L6="YES",M6="YES",N6="YES",O6="YES",P6="YES",Q6="YES"),"COMPLETE","INCOMPLETE")</x:f>
        <x:v>COMPLETE</x:v>
      </x:c>
      <x:c r="S6" s="305" t="str">
        <x:f>IF(COUNTIF($A$5:$A$176,A6)&gt;1,"DUPLICATE","")</x:f>
      </x:c>
      <x:c r="T6" s="305" t="str">
        <x:v>TECHNICAL PASS — PRODUCTION ID HOLD</x:v>
      </x:c>
    </x:row>
    <x:row r="7" ht="50" customHeight="1">
      <x:c r="A7" s="305" t="str">
        <x:v>CAP-LAW053|Reg. 5|TRC01</x:v>
      </x:c>
      <x:c r="B7" s="305" t="str">
        <x:v>CAP-LAW053</x:v>
      </x:c>
      <x:c r="C7" s="305" t="str">
        <x:v>CAP-LAW053|Reg. 5</x:v>
      </x:c>
      <x:c r="D7" s="305" t="str">
        <x:v>CAP-LAW053|Reg. 5|AP01</x:v>
      </x:c>
      <x:c r="E7" s="305" t="n">
        <x:f>COUNTIF('P3 Evidence Requirements'!$B$5:$B$348,D7)</x:f>
        <x:v>2</x:v>
      </x:c>
      <x:c r="F7" s="305" t="n">
        <x:f>COUNTIF('P3 Observation Rules'!$B$5:$B$176,D7)</x:f>
        <x:v>1</x:v>
      </x:c>
      <x:c r="G7" s="305" t="n">
        <x:f>COUNTIF('P3 Operational Calendar'!$B$5:$B$176,D7)</x:f>
        <x:v>1</x:v>
      </x:c>
      <x:c r="H7" s="305" t="n">
        <x:f>COUNTIF('P4 Final Applicability'!$A$5:$A$176,C7)</x:f>
        <x:v>1</x:v>
      </x:c>
      <x:c r="I7" s="305" t="str">
        <x:f>IF(COUNTIF('P2 Source Disposition'!$A$5:$A$81,B7)=1,"YES","NO")</x:f>
        <x:v>YES</x:v>
      </x:c>
      <x:c r="J7" s="305" t="str">
        <x:v>https://www.sebi.gov.in/legal/regulations/jul-2026/securities-and-exchange-board-of-india-listing-obligations-and-disclosure-requirements-regulations-2015-last-amended-on-july-14-2026-_102974.html</x:v>
      </x:c>
      <x:c r="K7" s="305" t="str">
        <x:f>IF(COUNTIF('P2 Atomic Provisions'!$A$5:$A$176,C7)=1,"YES","NO")</x:f>
        <x:v>YES</x:v>
      </x:c>
      <x:c r="L7" s="305" t="str">
        <x:f>IF(COUNTIF('P3 Audit Procedures'!$A$5:$A$176,D7)=1,"YES","NO")</x:f>
        <x:v>YES</x:v>
      </x:c>
      <x:c r="M7" s="305" t="str">
        <x:f>IF(E7=2,"YES","NO")</x:f>
        <x:v>YES</x:v>
      </x:c>
      <x:c r="N7" s="305" t="str">
        <x:f>IF(F7=1,"YES","NO")</x:f>
        <x:v>YES</x:v>
      </x:c>
      <x:c r="O7" s="305" t="str">
        <x:f>IF(G7=1,"YES","NO")</x:f>
        <x:v>YES</x:v>
      </x:c>
      <x:c r="P7" s="305" t="str">
        <x:f>IF(H7=1,"YES","NO")</x:f>
        <x:v>YES</x:v>
      </x:c>
      <x:c r="Q7" s="305" t="str">
        <x:f>IF(J7&lt;&gt;"","YES","NO")</x:f>
        <x:v>YES</x:v>
      </x:c>
      <x:c r="R7" s="305" t="str">
        <x:f>IF(AND(I7="YES",K7="YES",L7="YES",M7="YES",N7="YES",O7="YES",P7="YES",Q7="YES"),"COMPLETE","INCOMPLETE")</x:f>
        <x:v>COMPLETE</x:v>
      </x:c>
      <x:c r="S7" s="305" t="str">
        <x:f>IF(COUNTIF($A$5:$A$176,A7)&gt;1,"DUPLICATE","")</x:f>
      </x:c>
      <x:c r="T7" s="305" t="str">
        <x:v>TECHNICAL PASS — PRODUCTION ID HOLD</x:v>
      </x:c>
    </x:row>
    <x:row r="8" ht="50" customHeight="1">
      <x:c r="A8" s="305" t="str">
        <x:v>CAP-LAW053|Reg. 6|TRC01</x:v>
      </x:c>
      <x:c r="B8" s="305" t="str">
        <x:v>CAP-LAW053</x:v>
      </x:c>
      <x:c r="C8" s="305" t="str">
        <x:v>CAP-LAW053|Reg. 6</x:v>
      </x:c>
      <x:c r="D8" s="305" t="str">
        <x:v>CAP-LAW053|Reg. 6|AP01</x:v>
      </x:c>
      <x:c r="E8" s="305" t="n">
        <x:f>COUNTIF('P3 Evidence Requirements'!$B$5:$B$348,D8)</x:f>
        <x:v>2</x:v>
      </x:c>
      <x:c r="F8" s="305" t="n">
        <x:f>COUNTIF('P3 Observation Rules'!$B$5:$B$176,D8)</x:f>
        <x:v>1</x:v>
      </x:c>
      <x:c r="G8" s="305" t="n">
        <x:f>COUNTIF('P3 Operational Calendar'!$B$5:$B$176,D8)</x:f>
        <x:v>1</x:v>
      </x:c>
      <x:c r="H8" s="305" t="n">
        <x:f>COUNTIF('P4 Final Applicability'!$A$5:$A$176,C8)</x:f>
        <x:v>1</x:v>
      </x:c>
      <x:c r="I8" s="305" t="str">
        <x:f>IF(COUNTIF('P2 Source Disposition'!$A$5:$A$81,B8)=1,"YES","NO")</x:f>
        <x:v>YES</x:v>
      </x:c>
      <x:c r="J8" s="305" t="str">
        <x:v>https://www.sebi.gov.in/legal/regulations/jul-2026/securities-and-exchange-board-of-india-listing-obligations-and-disclosure-requirements-regulations-2015-last-amended-on-july-14-2026-_102974.html</x:v>
      </x:c>
      <x:c r="K8" s="305" t="str">
        <x:f>IF(COUNTIF('P2 Atomic Provisions'!$A$5:$A$176,C8)=1,"YES","NO")</x:f>
        <x:v>YES</x:v>
      </x:c>
      <x:c r="L8" s="305" t="str">
        <x:f>IF(COUNTIF('P3 Audit Procedures'!$A$5:$A$176,D8)=1,"YES","NO")</x:f>
        <x:v>YES</x:v>
      </x:c>
      <x:c r="M8" s="305" t="str">
        <x:f>IF(E8=2,"YES","NO")</x:f>
        <x:v>YES</x:v>
      </x:c>
      <x:c r="N8" s="305" t="str">
        <x:f>IF(F8=1,"YES","NO")</x:f>
        <x:v>YES</x:v>
      </x:c>
      <x:c r="O8" s="305" t="str">
        <x:f>IF(G8=1,"YES","NO")</x:f>
        <x:v>YES</x:v>
      </x:c>
      <x:c r="P8" s="305" t="str">
        <x:f>IF(H8=1,"YES","NO")</x:f>
        <x:v>YES</x:v>
      </x:c>
      <x:c r="Q8" s="305" t="str">
        <x:f>IF(J8&lt;&gt;"","YES","NO")</x:f>
        <x:v>YES</x:v>
      </x:c>
      <x:c r="R8" s="305" t="str">
        <x:f>IF(AND(I8="YES",K8="YES",L8="YES",M8="YES",N8="YES",O8="YES",P8="YES",Q8="YES"),"COMPLETE","INCOMPLETE")</x:f>
        <x:v>COMPLETE</x:v>
      </x:c>
      <x:c r="S8" s="305" t="str">
        <x:f>IF(COUNTIF($A$5:$A$176,A8)&gt;1,"DUPLICATE","")</x:f>
      </x:c>
      <x:c r="T8" s="305" t="str">
        <x:v>TECHNICAL PASS — PRODUCTION ID HOLD</x:v>
      </x:c>
    </x:row>
    <x:row r="9" ht="50" customHeight="1">
      <x:c r="A9" s="305" t="str">
        <x:v>CAP-LAW053|Reg. 7|TRC01</x:v>
      </x:c>
      <x:c r="B9" s="305" t="str">
        <x:v>CAP-LAW053</x:v>
      </x:c>
      <x:c r="C9" s="305" t="str">
        <x:v>CAP-LAW053|Reg. 7</x:v>
      </x:c>
      <x:c r="D9" s="305" t="str">
        <x:v>CAP-LAW053|Reg. 7|AP01</x:v>
      </x:c>
      <x:c r="E9" s="305" t="n">
        <x:f>COUNTIF('P3 Evidence Requirements'!$B$5:$B$348,D9)</x:f>
        <x:v>2</x:v>
      </x:c>
      <x:c r="F9" s="305" t="n">
        <x:f>COUNTIF('P3 Observation Rules'!$B$5:$B$176,D9)</x:f>
        <x:v>1</x:v>
      </x:c>
      <x:c r="G9" s="305" t="n">
        <x:f>COUNTIF('P3 Operational Calendar'!$B$5:$B$176,D9)</x:f>
        <x:v>1</x:v>
      </x:c>
      <x:c r="H9" s="305" t="n">
        <x:f>COUNTIF('P4 Final Applicability'!$A$5:$A$176,C9)</x:f>
        <x:v>1</x:v>
      </x:c>
      <x:c r="I9" s="305" t="str">
        <x:f>IF(COUNTIF('P2 Source Disposition'!$A$5:$A$81,B9)=1,"YES","NO")</x:f>
        <x:v>YES</x:v>
      </x:c>
      <x:c r="J9" s="305" t="str">
        <x:v>https://www.sebi.gov.in/legal/regulations/jul-2026/securities-and-exchange-board-of-india-listing-obligations-and-disclosure-requirements-regulations-2015-last-amended-on-july-14-2026-_102974.html</x:v>
      </x:c>
      <x:c r="K9" s="305" t="str">
        <x:f>IF(COUNTIF('P2 Atomic Provisions'!$A$5:$A$176,C9)=1,"YES","NO")</x:f>
        <x:v>YES</x:v>
      </x:c>
      <x:c r="L9" s="305" t="str">
        <x:f>IF(COUNTIF('P3 Audit Procedures'!$A$5:$A$176,D9)=1,"YES","NO")</x:f>
        <x:v>YES</x:v>
      </x:c>
      <x:c r="M9" s="305" t="str">
        <x:f>IF(E9=2,"YES","NO")</x:f>
        <x:v>YES</x:v>
      </x:c>
      <x:c r="N9" s="305" t="str">
        <x:f>IF(F9=1,"YES","NO")</x:f>
        <x:v>YES</x:v>
      </x:c>
      <x:c r="O9" s="305" t="str">
        <x:f>IF(G9=1,"YES","NO")</x:f>
        <x:v>YES</x:v>
      </x:c>
      <x:c r="P9" s="305" t="str">
        <x:f>IF(H9=1,"YES","NO")</x:f>
        <x:v>YES</x:v>
      </x:c>
      <x:c r="Q9" s="305" t="str">
        <x:f>IF(J9&lt;&gt;"","YES","NO")</x:f>
        <x:v>YES</x:v>
      </x:c>
      <x:c r="R9" s="305" t="str">
        <x:f>IF(AND(I9="YES",K9="YES",L9="YES",M9="YES",N9="YES",O9="YES",P9="YES",Q9="YES"),"COMPLETE","INCOMPLETE")</x:f>
        <x:v>COMPLETE</x:v>
      </x:c>
      <x:c r="S9" s="305" t="str">
        <x:f>IF(COUNTIF($A$5:$A$176,A9)&gt;1,"DUPLICATE","")</x:f>
      </x:c>
      <x:c r="T9" s="305" t="str">
        <x:v>TECHNICAL PASS — PRODUCTION ID HOLD</x:v>
      </x:c>
    </x:row>
    <x:row r="10" ht="50" customHeight="1">
      <x:c r="A10" s="305" t="str">
        <x:v>CAP-LAW053|Reg. 9|TRC01</x:v>
      </x:c>
      <x:c r="B10" s="305" t="str">
        <x:v>CAP-LAW053</x:v>
      </x:c>
      <x:c r="C10" s="305" t="str">
        <x:v>CAP-LAW053|Reg. 9</x:v>
      </x:c>
      <x:c r="D10" s="305" t="str">
        <x:v>CAP-LAW053|Reg. 9|AP01</x:v>
      </x:c>
      <x:c r="E10" s="305" t="n">
        <x:f>COUNTIF('P3 Evidence Requirements'!$B$5:$B$348,D10)</x:f>
        <x:v>2</x:v>
      </x:c>
      <x:c r="F10" s="305" t="n">
        <x:f>COUNTIF('P3 Observation Rules'!$B$5:$B$176,D10)</x:f>
        <x:v>1</x:v>
      </x:c>
      <x:c r="G10" s="305" t="n">
        <x:f>COUNTIF('P3 Operational Calendar'!$B$5:$B$176,D10)</x:f>
        <x:v>1</x:v>
      </x:c>
      <x:c r="H10" s="305" t="n">
        <x:f>COUNTIF('P4 Final Applicability'!$A$5:$A$176,C10)</x:f>
        <x:v>1</x:v>
      </x:c>
      <x:c r="I10" s="305" t="str">
        <x:f>IF(COUNTIF('P2 Source Disposition'!$A$5:$A$81,B10)=1,"YES","NO")</x:f>
        <x:v>YES</x:v>
      </x:c>
      <x:c r="J10" s="305" t="str">
        <x:v>https://www.sebi.gov.in/legal/regulations/jul-2026/securities-and-exchange-board-of-india-listing-obligations-and-disclosure-requirements-regulations-2015-last-amended-on-july-14-2026-_102974.html</x:v>
      </x:c>
      <x:c r="K10" s="305" t="str">
        <x:f>IF(COUNTIF('P2 Atomic Provisions'!$A$5:$A$176,C10)=1,"YES","NO")</x:f>
        <x:v>YES</x:v>
      </x:c>
      <x:c r="L10" s="305" t="str">
        <x:f>IF(COUNTIF('P3 Audit Procedures'!$A$5:$A$176,D10)=1,"YES","NO")</x:f>
        <x:v>YES</x:v>
      </x:c>
      <x:c r="M10" s="305" t="str">
        <x:f>IF(E10=2,"YES","NO")</x:f>
        <x:v>YES</x:v>
      </x:c>
      <x:c r="N10" s="305" t="str">
        <x:f>IF(F10=1,"YES","NO")</x:f>
        <x:v>YES</x:v>
      </x:c>
      <x:c r="O10" s="305" t="str">
        <x:f>IF(G10=1,"YES","NO")</x:f>
        <x:v>YES</x:v>
      </x:c>
      <x:c r="P10" s="305" t="str">
        <x:f>IF(H10=1,"YES","NO")</x:f>
        <x:v>YES</x:v>
      </x:c>
      <x:c r="Q10" s="305" t="str">
        <x:f>IF(J10&lt;&gt;"","YES","NO")</x:f>
        <x:v>YES</x:v>
      </x:c>
      <x:c r="R10" s="305" t="str">
        <x:f>IF(AND(I10="YES",K10="YES",L10="YES",M10="YES",N10="YES",O10="YES",P10="YES",Q10="YES"),"COMPLETE","INCOMPLETE")</x:f>
        <x:v>COMPLETE</x:v>
      </x:c>
      <x:c r="S10" s="305" t="str">
        <x:f>IF(COUNTIF($A$5:$A$176,A10)&gt;1,"DUPLICATE","")</x:f>
      </x:c>
      <x:c r="T10" s="305" t="str">
        <x:v>TECHNICAL PASS — PRODUCTION ID HOLD</x:v>
      </x:c>
    </x:row>
    <x:row r="11" ht="50" customHeight="1">
      <x:c r="A11" s="305" t="str">
        <x:v>CAP-LAW053|Reg. 10|TRC01</x:v>
      </x:c>
      <x:c r="B11" s="305" t="str">
        <x:v>CAP-LAW053</x:v>
      </x:c>
      <x:c r="C11" s="305" t="str">
        <x:v>CAP-LAW053|Reg. 10</x:v>
      </x:c>
      <x:c r="D11" s="305" t="str">
        <x:v>CAP-LAW053|Reg. 10|AP01</x:v>
      </x:c>
      <x:c r="E11" s="305" t="n">
        <x:f>COUNTIF('P3 Evidence Requirements'!$B$5:$B$348,D11)</x:f>
        <x:v>2</x:v>
      </x:c>
      <x:c r="F11" s="305" t="n">
        <x:f>COUNTIF('P3 Observation Rules'!$B$5:$B$176,D11)</x:f>
        <x:v>1</x:v>
      </x:c>
      <x:c r="G11" s="305" t="n">
        <x:f>COUNTIF('P3 Operational Calendar'!$B$5:$B$176,D11)</x:f>
        <x:v>1</x:v>
      </x:c>
      <x:c r="H11" s="305" t="n">
        <x:f>COUNTIF('P4 Final Applicability'!$A$5:$A$176,C11)</x:f>
        <x:v>1</x:v>
      </x:c>
      <x:c r="I11" s="305" t="str">
        <x:f>IF(COUNTIF('P2 Source Disposition'!$A$5:$A$81,B11)=1,"YES","NO")</x:f>
        <x:v>YES</x:v>
      </x:c>
      <x:c r="J11" s="305" t="str">
        <x:v>https://www.sebi.gov.in/legal/regulations/jul-2026/securities-and-exchange-board-of-india-listing-obligations-and-disclosure-requirements-regulations-2015-last-amended-on-july-14-2026-_102974.html</x:v>
      </x:c>
      <x:c r="K11" s="305" t="str">
        <x:f>IF(COUNTIF('P2 Atomic Provisions'!$A$5:$A$176,C11)=1,"YES","NO")</x:f>
        <x:v>YES</x:v>
      </x:c>
      <x:c r="L11" s="305" t="str">
        <x:f>IF(COUNTIF('P3 Audit Procedures'!$A$5:$A$176,D11)=1,"YES","NO")</x:f>
        <x:v>YES</x:v>
      </x:c>
      <x:c r="M11" s="305" t="str">
        <x:f>IF(E11=2,"YES","NO")</x:f>
        <x:v>YES</x:v>
      </x:c>
      <x:c r="N11" s="305" t="str">
        <x:f>IF(F11=1,"YES","NO")</x:f>
        <x:v>YES</x:v>
      </x:c>
      <x:c r="O11" s="305" t="str">
        <x:f>IF(G11=1,"YES","NO")</x:f>
        <x:v>YES</x:v>
      </x:c>
      <x:c r="P11" s="305" t="str">
        <x:f>IF(H11=1,"YES","NO")</x:f>
        <x:v>YES</x:v>
      </x:c>
      <x:c r="Q11" s="305" t="str">
        <x:f>IF(J11&lt;&gt;"","YES","NO")</x:f>
        <x:v>YES</x:v>
      </x:c>
      <x:c r="R11" s="305" t="str">
        <x:f>IF(AND(I11="YES",K11="YES",L11="YES",M11="YES",N11="YES",O11="YES",P11="YES",Q11="YES"),"COMPLETE","INCOMPLETE")</x:f>
        <x:v>COMPLETE</x:v>
      </x:c>
      <x:c r="S11" s="305" t="str">
        <x:f>IF(COUNTIF($A$5:$A$176,A11)&gt;1,"DUPLICATE","")</x:f>
      </x:c>
      <x:c r="T11" s="305" t="str">
        <x:v>TECHNICAL PASS — PRODUCTION ID HOLD</x:v>
      </x:c>
    </x:row>
    <x:row r="12" ht="50" customHeight="1">
      <x:c r="A12" s="305" t="str">
        <x:v>CAP-LAW053|Reg. 12|TRC01</x:v>
      </x:c>
      <x:c r="B12" s="305" t="str">
        <x:v>CAP-LAW053</x:v>
      </x:c>
      <x:c r="C12" s="305" t="str">
        <x:v>CAP-LAW053|Reg. 12</x:v>
      </x:c>
      <x:c r="D12" s="305" t="str">
        <x:v>CAP-LAW053|Reg. 12|AP01</x:v>
      </x:c>
      <x:c r="E12" s="305" t="n">
        <x:f>COUNTIF('P3 Evidence Requirements'!$B$5:$B$348,D12)</x:f>
        <x:v>2</x:v>
      </x:c>
      <x:c r="F12" s="305" t="n">
        <x:f>COUNTIF('P3 Observation Rules'!$B$5:$B$176,D12)</x:f>
        <x:v>1</x:v>
      </x:c>
      <x:c r="G12" s="305" t="n">
        <x:f>COUNTIF('P3 Operational Calendar'!$B$5:$B$176,D12)</x:f>
        <x:v>1</x:v>
      </x:c>
      <x:c r="H12" s="305" t="n">
        <x:f>COUNTIF('P4 Final Applicability'!$A$5:$A$176,C12)</x:f>
        <x:v>1</x:v>
      </x:c>
      <x:c r="I12" s="305" t="str">
        <x:f>IF(COUNTIF('P2 Source Disposition'!$A$5:$A$81,B12)=1,"YES","NO")</x:f>
        <x:v>YES</x:v>
      </x:c>
      <x:c r="J12" s="305" t="str">
        <x:v>https://www.sebi.gov.in/legal/regulations/jul-2026/securities-and-exchange-board-of-india-listing-obligations-and-disclosure-requirements-regulations-2015-last-amended-on-july-14-2026-_102974.html</x:v>
      </x:c>
      <x:c r="K12" s="305" t="str">
        <x:f>IF(COUNTIF('P2 Atomic Provisions'!$A$5:$A$176,C12)=1,"YES","NO")</x:f>
        <x:v>YES</x:v>
      </x:c>
      <x:c r="L12" s="305" t="str">
        <x:f>IF(COUNTIF('P3 Audit Procedures'!$A$5:$A$176,D12)=1,"YES","NO")</x:f>
        <x:v>YES</x:v>
      </x:c>
      <x:c r="M12" s="305" t="str">
        <x:f>IF(E12=2,"YES","NO")</x:f>
        <x:v>YES</x:v>
      </x:c>
      <x:c r="N12" s="305" t="str">
        <x:f>IF(F12=1,"YES","NO")</x:f>
        <x:v>YES</x:v>
      </x:c>
      <x:c r="O12" s="305" t="str">
        <x:f>IF(G12=1,"YES","NO")</x:f>
        <x:v>YES</x:v>
      </x:c>
      <x:c r="P12" s="305" t="str">
        <x:f>IF(H12=1,"YES","NO")</x:f>
        <x:v>YES</x:v>
      </x:c>
      <x:c r="Q12" s="305" t="str">
        <x:f>IF(J12&lt;&gt;"","YES","NO")</x:f>
        <x:v>YES</x:v>
      </x:c>
      <x:c r="R12" s="305" t="str">
        <x:f>IF(AND(I12="YES",K12="YES",L12="YES",M12="YES",N12="YES",O12="YES",P12="YES",Q12="YES"),"COMPLETE","INCOMPLETE")</x:f>
        <x:v>COMPLETE</x:v>
      </x:c>
      <x:c r="S12" s="305" t="str">
        <x:f>IF(COUNTIF($A$5:$A$176,A12)&gt;1,"DUPLICATE","")</x:f>
      </x:c>
      <x:c r="T12" s="305" t="str">
        <x:v>TECHNICAL PASS — PRODUCTION ID HOLD</x:v>
      </x:c>
    </x:row>
    <x:row r="13" ht="50" customHeight="1">
      <x:c r="A13" s="305" t="str">
        <x:v>CAP-LAW053|Reg. 13|TRC01</x:v>
      </x:c>
      <x:c r="B13" s="305" t="str">
        <x:v>CAP-LAW053</x:v>
      </x:c>
      <x:c r="C13" s="305" t="str">
        <x:v>CAP-LAW053|Reg. 13</x:v>
      </x:c>
      <x:c r="D13" s="305" t="str">
        <x:v>CAP-LAW053|Reg. 13|AP01</x:v>
      </x:c>
      <x:c r="E13" s="305" t="n">
        <x:f>COUNTIF('P3 Evidence Requirements'!$B$5:$B$348,D13)</x:f>
        <x:v>2</x:v>
      </x:c>
      <x:c r="F13" s="305" t="n">
        <x:f>COUNTIF('P3 Observation Rules'!$B$5:$B$176,D13)</x:f>
        <x:v>1</x:v>
      </x:c>
      <x:c r="G13" s="305" t="n">
        <x:f>COUNTIF('P3 Operational Calendar'!$B$5:$B$176,D13)</x:f>
        <x:v>1</x:v>
      </x:c>
      <x:c r="H13" s="305" t="n">
        <x:f>COUNTIF('P4 Final Applicability'!$A$5:$A$176,C13)</x:f>
        <x:v>1</x:v>
      </x:c>
      <x:c r="I13" s="305" t="str">
        <x:f>IF(COUNTIF('P2 Source Disposition'!$A$5:$A$81,B13)=1,"YES","NO")</x:f>
        <x:v>YES</x:v>
      </x:c>
      <x:c r="J13" s="305" t="str">
        <x:v>https://www.sebi.gov.in/legal/regulations/jul-2026/securities-and-exchange-board-of-india-listing-obligations-and-disclosure-requirements-regulations-2015-last-amended-on-july-14-2026-_102974.html</x:v>
      </x:c>
      <x:c r="K13" s="305" t="str">
        <x:f>IF(COUNTIF('P2 Atomic Provisions'!$A$5:$A$176,C13)=1,"YES","NO")</x:f>
        <x:v>YES</x:v>
      </x:c>
      <x:c r="L13" s="305" t="str">
        <x:f>IF(COUNTIF('P3 Audit Procedures'!$A$5:$A$176,D13)=1,"YES","NO")</x:f>
        <x:v>YES</x:v>
      </x:c>
      <x:c r="M13" s="305" t="str">
        <x:f>IF(E13=2,"YES","NO")</x:f>
        <x:v>YES</x:v>
      </x:c>
      <x:c r="N13" s="305" t="str">
        <x:f>IF(F13=1,"YES","NO")</x:f>
        <x:v>YES</x:v>
      </x:c>
      <x:c r="O13" s="305" t="str">
        <x:f>IF(G13=1,"YES","NO")</x:f>
        <x:v>YES</x:v>
      </x:c>
      <x:c r="P13" s="305" t="str">
        <x:f>IF(H13=1,"YES","NO")</x:f>
        <x:v>YES</x:v>
      </x:c>
      <x:c r="Q13" s="305" t="str">
        <x:f>IF(J13&lt;&gt;"","YES","NO")</x:f>
        <x:v>YES</x:v>
      </x:c>
      <x:c r="R13" s="305" t="str">
        <x:f>IF(AND(I13="YES",K13="YES",L13="YES",M13="YES",N13="YES",O13="YES",P13="YES",Q13="YES"),"COMPLETE","INCOMPLETE")</x:f>
        <x:v>COMPLETE</x:v>
      </x:c>
      <x:c r="S13" s="305" t="str">
        <x:f>IF(COUNTIF($A$5:$A$176,A13)&gt;1,"DUPLICATE","")</x:f>
      </x:c>
      <x:c r="T13" s="305" t="str">
        <x:v>TECHNICAL PASS — PRODUCTION ID HOLD</x:v>
      </x:c>
    </x:row>
    <x:row r="14" ht="50" customHeight="1">
      <x:c r="A14" s="305" t="str">
        <x:v>CAP-LAW053|Reg. 14|TRC01</x:v>
      </x:c>
      <x:c r="B14" s="305" t="str">
        <x:v>CAP-LAW053</x:v>
      </x:c>
      <x:c r="C14" s="305" t="str">
        <x:v>CAP-LAW053|Reg. 14</x:v>
      </x:c>
      <x:c r="D14" s="305" t="str">
        <x:v>CAP-LAW053|Reg. 14|AP01</x:v>
      </x:c>
      <x:c r="E14" s="305" t="n">
        <x:f>COUNTIF('P3 Evidence Requirements'!$B$5:$B$348,D14)</x:f>
        <x:v>2</x:v>
      </x:c>
      <x:c r="F14" s="305" t="n">
        <x:f>COUNTIF('P3 Observation Rules'!$B$5:$B$176,D14)</x:f>
        <x:v>1</x:v>
      </x:c>
      <x:c r="G14" s="305" t="n">
        <x:f>COUNTIF('P3 Operational Calendar'!$B$5:$B$176,D14)</x:f>
        <x:v>1</x:v>
      </x:c>
      <x:c r="H14" s="305" t="n">
        <x:f>COUNTIF('P4 Final Applicability'!$A$5:$A$176,C14)</x:f>
        <x:v>1</x:v>
      </x:c>
      <x:c r="I14" s="305" t="str">
        <x:f>IF(COUNTIF('P2 Source Disposition'!$A$5:$A$81,B14)=1,"YES","NO")</x:f>
        <x:v>YES</x:v>
      </x:c>
      <x:c r="J14" s="305" t="str">
        <x:v>https://www.sebi.gov.in/legal/regulations/jul-2026/securities-and-exchange-board-of-india-listing-obligations-and-disclosure-requirements-regulations-2015-last-amended-on-july-14-2026-_102974.html</x:v>
      </x:c>
      <x:c r="K14" s="305" t="str">
        <x:f>IF(COUNTIF('P2 Atomic Provisions'!$A$5:$A$176,C14)=1,"YES","NO")</x:f>
        <x:v>YES</x:v>
      </x:c>
      <x:c r="L14" s="305" t="str">
        <x:f>IF(COUNTIF('P3 Audit Procedures'!$A$5:$A$176,D14)=1,"YES","NO")</x:f>
        <x:v>YES</x:v>
      </x:c>
      <x:c r="M14" s="305" t="str">
        <x:f>IF(E14=2,"YES","NO")</x:f>
        <x:v>YES</x:v>
      </x:c>
      <x:c r="N14" s="305" t="str">
        <x:f>IF(F14=1,"YES","NO")</x:f>
        <x:v>YES</x:v>
      </x:c>
      <x:c r="O14" s="305" t="str">
        <x:f>IF(G14=1,"YES","NO")</x:f>
        <x:v>YES</x:v>
      </x:c>
      <x:c r="P14" s="305" t="str">
        <x:f>IF(H14=1,"YES","NO")</x:f>
        <x:v>YES</x:v>
      </x:c>
      <x:c r="Q14" s="305" t="str">
        <x:f>IF(J14&lt;&gt;"","YES","NO")</x:f>
        <x:v>YES</x:v>
      </x:c>
      <x:c r="R14" s="305" t="str">
        <x:f>IF(AND(I14="YES",K14="YES",L14="YES",M14="YES",N14="YES",O14="YES",P14="YES",Q14="YES"),"COMPLETE","INCOMPLETE")</x:f>
        <x:v>COMPLETE</x:v>
      </x:c>
      <x:c r="S14" s="305" t="str">
        <x:f>IF(COUNTIF($A$5:$A$176,A14)&gt;1,"DUPLICATE","")</x:f>
      </x:c>
      <x:c r="T14" s="305" t="str">
        <x:v>TECHNICAL PASS — PRODUCTION ID HOLD</x:v>
      </x:c>
    </x:row>
    <x:row r="15" ht="50" customHeight="1">
      <x:c r="A15" s="305" t="str">
        <x:v>CAP-LAW053|Reg. 15|TRC01</x:v>
      </x:c>
      <x:c r="B15" s="305" t="str">
        <x:v>CAP-LAW053</x:v>
      </x:c>
      <x:c r="C15" s="305" t="str">
        <x:v>CAP-LAW053|Reg. 15</x:v>
      </x:c>
      <x:c r="D15" s="305" t="str">
        <x:v>CAP-LAW053|Reg. 15|AP01</x:v>
      </x:c>
      <x:c r="E15" s="305" t="n">
        <x:f>COUNTIF('P3 Evidence Requirements'!$B$5:$B$348,D15)</x:f>
        <x:v>2</x:v>
      </x:c>
      <x:c r="F15" s="305" t="n">
        <x:f>COUNTIF('P3 Observation Rules'!$B$5:$B$176,D15)</x:f>
        <x:v>1</x:v>
      </x:c>
      <x:c r="G15" s="305" t="n">
        <x:f>COUNTIF('P3 Operational Calendar'!$B$5:$B$176,D15)</x:f>
        <x:v>1</x:v>
      </x:c>
      <x:c r="H15" s="305" t="n">
        <x:f>COUNTIF('P4 Final Applicability'!$A$5:$A$176,C15)</x:f>
        <x:v>1</x:v>
      </x:c>
      <x:c r="I15" s="305" t="str">
        <x:f>IF(COUNTIF('P2 Source Disposition'!$A$5:$A$81,B15)=1,"YES","NO")</x:f>
        <x:v>YES</x:v>
      </x:c>
      <x:c r="J15" s="305" t="str">
        <x:v>https://www.sebi.gov.in/legal/regulations/jul-2026/securities-and-exchange-board-of-india-listing-obligations-and-disclosure-requirements-regulations-2015-last-amended-on-july-14-2026-_102974.html</x:v>
      </x:c>
      <x:c r="K15" s="305" t="str">
        <x:f>IF(COUNTIF('P2 Atomic Provisions'!$A$5:$A$176,C15)=1,"YES","NO")</x:f>
        <x:v>YES</x:v>
      </x:c>
      <x:c r="L15" s="305" t="str">
        <x:f>IF(COUNTIF('P3 Audit Procedures'!$A$5:$A$176,D15)=1,"YES","NO")</x:f>
        <x:v>YES</x:v>
      </x:c>
      <x:c r="M15" s="305" t="str">
        <x:f>IF(E15=2,"YES","NO")</x:f>
        <x:v>YES</x:v>
      </x:c>
      <x:c r="N15" s="305" t="str">
        <x:f>IF(F15=1,"YES","NO")</x:f>
        <x:v>YES</x:v>
      </x:c>
      <x:c r="O15" s="305" t="str">
        <x:f>IF(G15=1,"YES","NO")</x:f>
        <x:v>YES</x:v>
      </x:c>
      <x:c r="P15" s="305" t="str">
        <x:f>IF(H15=1,"YES","NO")</x:f>
        <x:v>YES</x:v>
      </x:c>
      <x:c r="Q15" s="305" t="str">
        <x:f>IF(J15&lt;&gt;"","YES","NO")</x:f>
        <x:v>YES</x:v>
      </x:c>
      <x:c r="R15" s="305" t="str">
        <x:f>IF(AND(I15="YES",K15="YES",L15="YES",M15="YES",N15="YES",O15="YES",P15="YES",Q15="YES"),"COMPLETE","INCOMPLETE")</x:f>
        <x:v>COMPLETE</x:v>
      </x:c>
      <x:c r="S15" s="305" t="str">
        <x:f>IF(COUNTIF($A$5:$A$176,A15)&gt;1,"DUPLICATE","")</x:f>
      </x:c>
      <x:c r="T15" s="305" t="str">
        <x:v>TECHNICAL PASS — PRODUCTION ID HOLD</x:v>
      </x:c>
    </x:row>
    <x:row r="16" ht="50" customHeight="1">
      <x:c r="A16" s="305" t="str">
        <x:v>CAP-LAW053|Reg. 17(1)-(2)|TRC01</x:v>
      </x:c>
      <x:c r="B16" s="305" t="str">
        <x:v>CAP-LAW053</x:v>
      </x:c>
      <x:c r="C16" s="305" t="str">
        <x:v>CAP-LAW053|Reg. 17(1)-(2)</x:v>
      </x:c>
      <x:c r="D16" s="305" t="str">
        <x:v>CAP-LAW053|Reg. 17(1)-(2)|AP01</x:v>
      </x:c>
      <x:c r="E16" s="305" t="n">
        <x:f>COUNTIF('P3 Evidence Requirements'!$B$5:$B$348,D16)</x:f>
        <x:v>2</x:v>
      </x:c>
      <x:c r="F16" s="305" t="n">
        <x:f>COUNTIF('P3 Observation Rules'!$B$5:$B$176,D16)</x:f>
        <x:v>1</x:v>
      </x:c>
      <x:c r="G16" s="305" t="n">
        <x:f>COUNTIF('P3 Operational Calendar'!$B$5:$B$176,D16)</x:f>
        <x:v>1</x:v>
      </x:c>
      <x:c r="H16" s="305" t="n">
        <x:f>COUNTIF('P4 Final Applicability'!$A$5:$A$176,C16)</x:f>
        <x:v>1</x:v>
      </x:c>
      <x:c r="I16" s="305" t="str">
        <x:f>IF(COUNTIF('P2 Source Disposition'!$A$5:$A$81,B16)=1,"YES","NO")</x:f>
        <x:v>YES</x:v>
      </x:c>
      <x:c r="J16" s="305" t="str">
        <x:v>https://www.sebi.gov.in/legal/regulations/jul-2026/securities-and-exchange-board-of-india-listing-obligations-and-disclosure-requirements-regulations-2015-last-amended-on-july-14-2026-_102974.html</x:v>
      </x:c>
      <x:c r="K16" s="305" t="str">
        <x:f>IF(COUNTIF('P2 Atomic Provisions'!$A$5:$A$176,C16)=1,"YES","NO")</x:f>
        <x:v>YES</x:v>
      </x:c>
      <x:c r="L16" s="305" t="str">
        <x:f>IF(COUNTIF('P3 Audit Procedures'!$A$5:$A$176,D16)=1,"YES","NO")</x:f>
        <x:v>YES</x:v>
      </x:c>
      <x:c r="M16" s="305" t="str">
        <x:f>IF(E16=2,"YES","NO")</x:f>
        <x:v>YES</x:v>
      </x:c>
      <x:c r="N16" s="305" t="str">
        <x:f>IF(F16=1,"YES","NO")</x:f>
        <x:v>YES</x:v>
      </x:c>
      <x:c r="O16" s="305" t="str">
        <x:f>IF(G16=1,"YES","NO")</x:f>
        <x:v>YES</x:v>
      </x:c>
      <x:c r="P16" s="305" t="str">
        <x:f>IF(H16=1,"YES","NO")</x:f>
        <x:v>YES</x:v>
      </x:c>
      <x:c r="Q16" s="305" t="str">
        <x:f>IF(J16&lt;&gt;"","YES","NO")</x:f>
        <x:v>YES</x:v>
      </x:c>
      <x:c r="R16" s="305" t="str">
        <x:f>IF(AND(I16="YES",K16="YES",L16="YES",M16="YES",N16="YES",O16="YES",P16="YES",Q16="YES"),"COMPLETE","INCOMPLETE")</x:f>
        <x:v>COMPLETE</x:v>
      </x:c>
      <x:c r="S16" s="305" t="str">
        <x:f>IF(COUNTIF($A$5:$A$176,A16)&gt;1,"DUPLICATE","")</x:f>
      </x:c>
      <x:c r="T16" s="305" t="str">
        <x:v>TECHNICAL PASS — PRODUCTION ID HOLD</x:v>
      </x:c>
    </x:row>
    <x:row r="17" ht="50" customHeight="1">
      <x:c r="A17" s="305" t="str">
        <x:v>CAP-LAW053|Reg. 17(8)|TRC01</x:v>
      </x:c>
      <x:c r="B17" s="305" t="str">
        <x:v>CAP-LAW053</x:v>
      </x:c>
      <x:c r="C17" s="305" t="str">
        <x:v>CAP-LAW053|Reg. 17(8)</x:v>
      </x:c>
      <x:c r="D17" s="305" t="str">
        <x:v>CAP-LAW053|Reg. 17(8)|AP01</x:v>
      </x:c>
      <x:c r="E17" s="305" t="n">
        <x:f>COUNTIF('P3 Evidence Requirements'!$B$5:$B$348,D17)</x:f>
        <x:v>2</x:v>
      </x:c>
      <x:c r="F17" s="305" t="n">
        <x:f>COUNTIF('P3 Observation Rules'!$B$5:$B$176,D17)</x:f>
        <x:v>1</x:v>
      </x:c>
      <x:c r="G17" s="305" t="n">
        <x:f>COUNTIF('P3 Operational Calendar'!$B$5:$B$176,D17)</x:f>
        <x:v>1</x:v>
      </x:c>
      <x:c r="H17" s="305" t="n">
        <x:f>COUNTIF('P4 Final Applicability'!$A$5:$A$176,C17)</x:f>
        <x:v>1</x:v>
      </x:c>
      <x:c r="I17" s="305" t="str">
        <x:f>IF(COUNTIF('P2 Source Disposition'!$A$5:$A$81,B17)=1,"YES","NO")</x:f>
        <x:v>YES</x:v>
      </x:c>
      <x:c r="J17" s="305" t="str">
        <x:v>https://www.sebi.gov.in/legal/regulations/jul-2026/securities-and-exchange-board-of-india-listing-obligations-and-disclosure-requirements-regulations-2015-last-amended-on-july-14-2026-_102974.html</x:v>
      </x:c>
      <x:c r="K17" s="305" t="str">
        <x:f>IF(COUNTIF('P2 Atomic Provisions'!$A$5:$A$176,C17)=1,"YES","NO")</x:f>
        <x:v>YES</x:v>
      </x:c>
      <x:c r="L17" s="305" t="str">
        <x:f>IF(COUNTIF('P3 Audit Procedures'!$A$5:$A$176,D17)=1,"YES","NO")</x:f>
        <x:v>YES</x:v>
      </x:c>
      <x:c r="M17" s="305" t="str">
        <x:f>IF(E17=2,"YES","NO")</x:f>
        <x:v>YES</x:v>
      </x:c>
      <x:c r="N17" s="305" t="str">
        <x:f>IF(F17=1,"YES","NO")</x:f>
        <x:v>YES</x:v>
      </x:c>
      <x:c r="O17" s="305" t="str">
        <x:f>IF(G17=1,"YES","NO")</x:f>
        <x:v>YES</x:v>
      </x:c>
      <x:c r="P17" s="305" t="str">
        <x:f>IF(H17=1,"YES","NO")</x:f>
        <x:v>YES</x:v>
      </x:c>
      <x:c r="Q17" s="305" t="str">
        <x:f>IF(J17&lt;&gt;"","YES","NO")</x:f>
        <x:v>YES</x:v>
      </x:c>
      <x:c r="R17" s="305" t="str">
        <x:f>IF(AND(I17="YES",K17="YES",L17="YES",M17="YES",N17="YES",O17="YES",P17="YES",Q17="YES"),"COMPLETE","INCOMPLETE")</x:f>
        <x:v>COMPLETE</x:v>
      </x:c>
      <x:c r="S17" s="305" t="str">
        <x:f>IF(COUNTIF($A$5:$A$176,A17)&gt;1,"DUPLICATE","")</x:f>
      </x:c>
      <x:c r="T17" s="305" t="str">
        <x:v>TECHNICAL PASS — PRODUCTION ID HOLD</x:v>
      </x:c>
    </x:row>
    <x:row r="18" ht="50" customHeight="1">
      <x:c r="A18" s="305" t="str">
        <x:v>CAP-LAW053|Reg. 18|TRC01</x:v>
      </x:c>
      <x:c r="B18" s="305" t="str">
        <x:v>CAP-LAW053</x:v>
      </x:c>
      <x:c r="C18" s="305" t="str">
        <x:v>CAP-LAW053|Reg. 18</x:v>
      </x:c>
      <x:c r="D18" s="305" t="str">
        <x:v>CAP-LAW053|Reg. 18|AP01</x:v>
      </x:c>
      <x:c r="E18" s="305" t="n">
        <x:f>COUNTIF('P3 Evidence Requirements'!$B$5:$B$348,D18)</x:f>
        <x:v>2</x:v>
      </x:c>
      <x:c r="F18" s="305" t="n">
        <x:f>COUNTIF('P3 Observation Rules'!$B$5:$B$176,D18)</x:f>
        <x:v>1</x:v>
      </x:c>
      <x:c r="G18" s="305" t="n">
        <x:f>COUNTIF('P3 Operational Calendar'!$B$5:$B$176,D18)</x:f>
        <x:v>1</x:v>
      </x:c>
      <x:c r="H18" s="305" t="n">
        <x:f>COUNTIF('P4 Final Applicability'!$A$5:$A$176,C18)</x:f>
        <x:v>1</x:v>
      </x:c>
      <x:c r="I18" s="305" t="str">
        <x:f>IF(COUNTIF('P2 Source Disposition'!$A$5:$A$81,B18)=1,"YES","NO")</x:f>
        <x:v>YES</x:v>
      </x:c>
      <x:c r="J18" s="305" t="str">
        <x:v>https://www.sebi.gov.in/legal/regulations/jul-2026/securities-and-exchange-board-of-india-listing-obligations-and-disclosure-requirements-regulations-2015-last-amended-on-july-14-2026-_102974.html</x:v>
      </x:c>
      <x:c r="K18" s="305" t="str">
        <x:f>IF(COUNTIF('P2 Atomic Provisions'!$A$5:$A$176,C18)=1,"YES","NO")</x:f>
        <x:v>YES</x:v>
      </x:c>
      <x:c r="L18" s="305" t="str">
        <x:f>IF(COUNTIF('P3 Audit Procedures'!$A$5:$A$176,D18)=1,"YES","NO")</x:f>
        <x:v>YES</x:v>
      </x:c>
      <x:c r="M18" s="305" t="str">
        <x:f>IF(E18=2,"YES","NO")</x:f>
        <x:v>YES</x:v>
      </x:c>
      <x:c r="N18" s="305" t="str">
        <x:f>IF(F18=1,"YES","NO")</x:f>
        <x:v>YES</x:v>
      </x:c>
      <x:c r="O18" s="305" t="str">
        <x:f>IF(G18=1,"YES","NO")</x:f>
        <x:v>YES</x:v>
      </x:c>
      <x:c r="P18" s="305" t="str">
        <x:f>IF(H18=1,"YES","NO")</x:f>
        <x:v>YES</x:v>
      </x:c>
      <x:c r="Q18" s="305" t="str">
        <x:f>IF(J18&lt;&gt;"","YES","NO")</x:f>
        <x:v>YES</x:v>
      </x:c>
      <x:c r="R18" s="305" t="str">
        <x:f>IF(AND(I18="YES",K18="YES",L18="YES",M18="YES",N18="YES",O18="YES",P18="YES",Q18="YES"),"COMPLETE","INCOMPLETE")</x:f>
        <x:v>COMPLETE</x:v>
      </x:c>
      <x:c r="S18" s="305" t="str">
        <x:f>IF(COUNTIF($A$5:$A$176,A18)&gt;1,"DUPLICATE","")</x:f>
      </x:c>
      <x:c r="T18" s="305" t="str">
        <x:v>TECHNICAL PASS — PRODUCTION ID HOLD</x:v>
      </x:c>
    </x:row>
    <x:row r="19" ht="50" customHeight="1">
      <x:c r="A19" s="305" t="str">
        <x:v>CAP-LAW053|Reg. 19|TRC01</x:v>
      </x:c>
      <x:c r="B19" s="305" t="str">
        <x:v>CAP-LAW053</x:v>
      </x:c>
      <x:c r="C19" s="305" t="str">
        <x:v>CAP-LAW053|Reg. 19</x:v>
      </x:c>
      <x:c r="D19" s="305" t="str">
        <x:v>CAP-LAW053|Reg. 19|AP01</x:v>
      </x:c>
      <x:c r="E19" s="305" t="n">
        <x:f>COUNTIF('P3 Evidence Requirements'!$B$5:$B$348,D19)</x:f>
        <x:v>2</x:v>
      </x:c>
      <x:c r="F19" s="305" t="n">
        <x:f>COUNTIF('P3 Observation Rules'!$B$5:$B$176,D19)</x:f>
        <x:v>1</x:v>
      </x:c>
      <x:c r="G19" s="305" t="n">
        <x:f>COUNTIF('P3 Operational Calendar'!$B$5:$B$176,D19)</x:f>
        <x:v>1</x:v>
      </x:c>
      <x:c r="H19" s="305" t="n">
        <x:f>COUNTIF('P4 Final Applicability'!$A$5:$A$176,C19)</x:f>
        <x:v>1</x:v>
      </x:c>
      <x:c r="I19" s="305" t="str">
        <x:f>IF(COUNTIF('P2 Source Disposition'!$A$5:$A$81,B19)=1,"YES","NO")</x:f>
        <x:v>YES</x:v>
      </x:c>
      <x:c r="J19" s="305" t="str">
        <x:v>https://www.sebi.gov.in/legal/regulations/jul-2026/securities-and-exchange-board-of-india-listing-obligations-and-disclosure-requirements-regulations-2015-last-amended-on-july-14-2026-_102974.html</x:v>
      </x:c>
      <x:c r="K19" s="305" t="str">
        <x:f>IF(COUNTIF('P2 Atomic Provisions'!$A$5:$A$176,C19)=1,"YES","NO")</x:f>
        <x:v>YES</x:v>
      </x:c>
      <x:c r="L19" s="305" t="str">
        <x:f>IF(COUNTIF('P3 Audit Procedures'!$A$5:$A$176,D19)=1,"YES","NO")</x:f>
        <x:v>YES</x:v>
      </x:c>
      <x:c r="M19" s="305" t="str">
        <x:f>IF(E19=2,"YES","NO")</x:f>
        <x:v>YES</x:v>
      </x:c>
      <x:c r="N19" s="305" t="str">
        <x:f>IF(F19=1,"YES","NO")</x:f>
        <x:v>YES</x:v>
      </x:c>
      <x:c r="O19" s="305" t="str">
        <x:f>IF(G19=1,"YES","NO")</x:f>
        <x:v>YES</x:v>
      </x:c>
      <x:c r="P19" s="305" t="str">
        <x:f>IF(H19=1,"YES","NO")</x:f>
        <x:v>YES</x:v>
      </x:c>
      <x:c r="Q19" s="305" t="str">
        <x:f>IF(J19&lt;&gt;"","YES","NO")</x:f>
        <x:v>YES</x:v>
      </x:c>
      <x:c r="R19" s="305" t="str">
        <x:f>IF(AND(I19="YES",K19="YES",L19="YES",M19="YES",N19="YES",O19="YES",P19="YES",Q19="YES"),"COMPLETE","INCOMPLETE")</x:f>
        <x:v>COMPLETE</x:v>
      </x:c>
      <x:c r="S19" s="305" t="str">
        <x:f>IF(COUNTIF($A$5:$A$176,A19)&gt;1,"DUPLICATE","")</x:f>
      </x:c>
      <x:c r="T19" s="305" t="str">
        <x:v>TECHNICAL PASS — PRODUCTION ID HOLD</x:v>
      </x:c>
    </x:row>
    <x:row r="20" ht="50" customHeight="1">
      <x:c r="A20" s="305" t="str">
        <x:v>CAP-LAW053|Reg. 20|TRC01</x:v>
      </x:c>
      <x:c r="B20" s="305" t="str">
        <x:v>CAP-LAW053</x:v>
      </x:c>
      <x:c r="C20" s="305" t="str">
        <x:v>CAP-LAW053|Reg. 20</x:v>
      </x:c>
      <x:c r="D20" s="305" t="str">
        <x:v>CAP-LAW053|Reg. 20|AP01</x:v>
      </x:c>
      <x:c r="E20" s="305" t="n">
        <x:f>COUNTIF('P3 Evidence Requirements'!$B$5:$B$348,D20)</x:f>
        <x:v>2</x:v>
      </x:c>
      <x:c r="F20" s="305" t="n">
        <x:f>COUNTIF('P3 Observation Rules'!$B$5:$B$176,D20)</x:f>
        <x:v>1</x:v>
      </x:c>
      <x:c r="G20" s="305" t="n">
        <x:f>COUNTIF('P3 Operational Calendar'!$B$5:$B$176,D20)</x:f>
        <x:v>1</x:v>
      </x:c>
      <x:c r="H20" s="305" t="n">
        <x:f>COUNTIF('P4 Final Applicability'!$A$5:$A$176,C20)</x:f>
        <x:v>1</x:v>
      </x:c>
      <x:c r="I20" s="305" t="str">
        <x:f>IF(COUNTIF('P2 Source Disposition'!$A$5:$A$81,B20)=1,"YES","NO")</x:f>
        <x:v>YES</x:v>
      </x:c>
      <x:c r="J20" s="305" t="str">
        <x:v>https://www.sebi.gov.in/legal/regulations/jul-2026/securities-and-exchange-board-of-india-listing-obligations-and-disclosure-requirements-regulations-2015-last-amended-on-july-14-2026-_102974.html</x:v>
      </x:c>
      <x:c r="K20" s="305" t="str">
        <x:f>IF(COUNTIF('P2 Atomic Provisions'!$A$5:$A$176,C20)=1,"YES","NO")</x:f>
        <x:v>YES</x:v>
      </x:c>
      <x:c r="L20" s="305" t="str">
        <x:f>IF(COUNTIF('P3 Audit Procedures'!$A$5:$A$176,D20)=1,"YES","NO")</x:f>
        <x:v>YES</x:v>
      </x:c>
      <x:c r="M20" s="305" t="str">
        <x:f>IF(E20=2,"YES","NO")</x:f>
        <x:v>YES</x:v>
      </x:c>
      <x:c r="N20" s="305" t="str">
        <x:f>IF(F20=1,"YES","NO")</x:f>
        <x:v>YES</x:v>
      </x:c>
      <x:c r="O20" s="305" t="str">
        <x:f>IF(G20=1,"YES","NO")</x:f>
        <x:v>YES</x:v>
      </x:c>
      <x:c r="P20" s="305" t="str">
        <x:f>IF(H20=1,"YES","NO")</x:f>
        <x:v>YES</x:v>
      </x:c>
      <x:c r="Q20" s="305" t="str">
        <x:f>IF(J20&lt;&gt;"","YES","NO")</x:f>
        <x:v>YES</x:v>
      </x:c>
      <x:c r="R20" s="305" t="str">
        <x:f>IF(AND(I20="YES",K20="YES",L20="YES",M20="YES",N20="YES",O20="YES",P20="YES",Q20="YES"),"COMPLETE","INCOMPLETE")</x:f>
        <x:v>COMPLETE</x:v>
      </x:c>
      <x:c r="S20" s="305" t="str">
        <x:f>IF(COUNTIF($A$5:$A$176,A20)&gt;1,"DUPLICATE","")</x:f>
      </x:c>
      <x:c r="T20" s="305" t="str">
        <x:v>TECHNICAL PASS — PRODUCTION ID HOLD</x:v>
      </x:c>
    </x:row>
    <x:row r="21" ht="50" customHeight="1">
      <x:c r="A21" s="305" t="str">
        <x:v>CAP-LAW053|Reg. 21|TRC01</x:v>
      </x:c>
      <x:c r="B21" s="305" t="str">
        <x:v>CAP-LAW053</x:v>
      </x:c>
      <x:c r="C21" s="305" t="str">
        <x:v>CAP-LAW053|Reg. 21</x:v>
      </x:c>
      <x:c r="D21" s="305" t="str">
        <x:v>CAP-LAW053|Reg. 21|AP01</x:v>
      </x:c>
      <x:c r="E21" s="305" t="n">
        <x:f>COUNTIF('P3 Evidence Requirements'!$B$5:$B$348,D21)</x:f>
        <x:v>2</x:v>
      </x:c>
      <x:c r="F21" s="305" t="n">
        <x:f>COUNTIF('P3 Observation Rules'!$B$5:$B$176,D21)</x:f>
        <x:v>1</x:v>
      </x:c>
      <x:c r="G21" s="305" t="n">
        <x:f>COUNTIF('P3 Operational Calendar'!$B$5:$B$176,D21)</x:f>
        <x:v>1</x:v>
      </x:c>
      <x:c r="H21" s="305" t="n">
        <x:f>COUNTIF('P4 Final Applicability'!$A$5:$A$176,C21)</x:f>
        <x:v>1</x:v>
      </x:c>
      <x:c r="I21" s="305" t="str">
        <x:f>IF(COUNTIF('P2 Source Disposition'!$A$5:$A$81,B21)=1,"YES","NO")</x:f>
        <x:v>YES</x:v>
      </x:c>
      <x:c r="J21" s="305" t="str">
        <x:v>https://www.sebi.gov.in/legal/regulations/jul-2026/securities-and-exchange-board-of-india-listing-obligations-and-disclosure-requirements-regulations-2015-last-amended-on-july-14-2026-_102974.html</x:v>
      </x:c>
      <x:c r="K21" s="305" t="str">
        <x:f>IF(COUNTIF('P2 Atomic Provisions'!$A$5:$A$176,C21)=1,"YES","NO")</x:f>
        <x:v>YES</x:v>
      </x:c>
      <x:c r="L21" s="305" t="str">
        <x:f>IF(COUNTIF('P3 Audit Procedures'!$A$5:$A$176,D21)=1,"YES","NO")</x:f>
        <x:v>YES</x:v>
      </x:c>
      <x:c r="M21" s="305" t="str">
        <x:f>IF(E21=2,"YES","NO")</x:f>
        <x:v>YES</x:v>
      </x:c>
      <x:c r="N21" s="305" t="str">
        <x:f>IF(F21=1,"YES","NO")</x:f>
        <x:v>YES</x:v>
      </x:c>
      <x:c r="O21" s="305" t="str">
        <x:f>IF(G21=1,"YES","NO")</x:f>
        <x:v>YES</x:v>
      </x:c>
      <x:c r="P21" s="305" t="str">
        <x:f>IF(H21=1,"YES","NO")</x:f>
        <x:v>YES</x:v>
      </x:c>
      <x:c r="Q21" s="305" t="str">
        <x:f>IF(J21&lt;&gt;"","YES","NO")</x:f>
        <x:v>YES</x:v>
      </x:c>
      <x:c r="R21" s="305" t="str">
        <x:f>IF(AND(I21="YES",K21="YES",L21="YES",M21="YES",N21="YES",O21="YES",P21="YES",Q21="YES"),"COMPLETE","INCOMPLETE")</x:f>
        <x:v>COMPLETE</x:v>
      </x:c>
      <x:c r="S21" s="305" t="str">
        <x:f>IF(COUNTIF($A$5:$A$176,A21)&gt;1,"DUPLICATE","")</x:f>
      </x:c>
      <x:c r="T21" s="305" t="str">
        <x:v>TECHNICAL PASS — PRODUCTION ID HOLD</x:v>
      </x:c>
    </x:row>
    <x:row r="22" ht="50" customHeight="1">
      <x:c r="A22" s="305" t="str">
        <x:v>CAP-LAW053|Reg. 22|TRC01</x:v>
      </x:c>
      <x:c r="B22" s="305" t="str">
        <x:v>CAP-LAW053</x:v>
      </x:c>
      <x:c r="C22" s="305" t="str">
        <x:v>CAP-LAW053|Reg. 22</x:v>
      </x:c>
      <x:c r="D22" s="305" t="str">
        <x:v>CAP-LAW053|Reg. 22|AP01</x:v>
      </x:c>
      <x:c r="E22" s="305" t="n">
        <x:f>COUNTIF('P3 Evidence Requirements'!$B$5:$B$348,D22)</x:f>
        <x:v>2</x:v>
      </x:c>
      <x:c r="F22" s="305" t="n">
        <x:f>COUNTIF('P3 Observation Rules'!$B$5:$B$176,D22)</x:f>
        <x:v>1</x:v>
      </x:c>
      <x:c r="G22" s="305" t="n">
        <x:f>COUNTIF('P3 Operational Calendar'!$B$5:$B$176,D22)</x:f>
        <x:v>1</x:v>
      </x:c>
      <x:c r="H22" s="305" t="n">
        <x:f>COUNTIF('P4 Final Applicability'!$A$5:$A$176,C22)</x:f>
        <x:v>1</x:v>
      </x:c>
      <x:c r="I22" s="305" t="str">
        <x:f>IF(COUNTIF('P2 Source Disposition'!$A$5:$A$81,B22)=1,"YES","NO")</x:f>
        <x:v>YES</x:v>
      </x:c>
      <x:c r="J22" s="305" t="str">
        <x:v>https://www.sebi.gov.in/legal/regulations/jul-2026/securities-and-exchange-board-of-india-listing-obligations-and-disclosure-requirements-regulations-2015-last-amended-on-july-14-2026-_102974.html</x:v>
      </x:c>
      <x:c r="K22" s="305" t="str">
        <x:f>IF(COUNTIF('P2 Atomic Provisions'!$A$5:$A$176,C22)=1,"YES","NO")</x:f>
        <x:v>YES</x:v>
      </x:c>
      <x:c r="L22" s="305" t="str">
        <x:f>IF(COUNTIF('P3 Audit Procedures'!$A$5:$A$176,D22)=1,"YES","NO")</x:f>
        <x:v>YES</x:v>
      </x:c>
      <x:c r="M22" s="305" t="str">
        <x:f>IF(E22=2,"YES","NO")</x:f>
        <x:v>YES</x:v>
      </x:c>
      <x:c r="N22" s="305" t="str">
        <x:f>IF(F22=1,"YES","NO")</x:f>
        <x:v>YES</x:v>
      </x:c>
      <x:c r="O22" s="305" t="str">
        <x:f>IF(G22=1,"YES","NO")</x:f>
        <x:v>YES</x:v>
      </x:c>
      <x:c r="P22" s="305" t="str">
        <x:f>IF(H22=1,"YES","NO")</x:f>
        <x:v>YES</x:v>
      </x:c>
      <x:c r="Q22" s="305" t="str">
        <x:f>IF(J22&lt;&gt;"","YES","NO")</x:f>
        <x:v>YES</x:v>
      </x:c>
      <x:c r="R22" s="305" t="str">
        <x:f>IF(AND(I22="YES",K22="YES",L22="YES",M22="YES",N22="YES",O22="YES",P22="YES",Q22="YES"),"COMPLETE","INCOMPLETE")</x:f>
        <x:v>COMPLETE</x:v>
      </x:c>
      <x:c r="S22" s="305" t="str">
        <x:f>IF(COUNTIF($A$5:$A$176,A22)&gt;1,"DUPLICATE","")</x:f>
      </x:c>
      <x:c r="T22" s="305" t="str">
        <x:v>TECHNICAL PASS — PRODUCTION ID HOLD</x:v>
      </x:c>
    </x:row>
    <x:row r="23" ht="50" customHeight="1">
      <x:c r="A23" s="305" t="str">
        <x:v>CAP-LAW053|Reg. 23(1)|TRC01</x:v>
      </x:c>
      <x:c r="B23" s="305" t="str">
        <x:v>CAP-LAW053</x:v>
      </x:c>
      <x:c r="C23" s="305" t="str">
        <x:v>CAP-LAW053|Reg. 23(1)</x:v>
      </x:c>
      <x:c r="D23" s="305" t="str">
        <x:v>CAP-LAW053|Reg. 23(1)|AP01</x:v>
      </x:c>
      <x:c r="E23" s="305" t="n">
        <x:f>COUNTIF('P3 Evidence Requirements'!$B$5:$B$348,D23)</x:f>
        <x:v>2</x:v>
      </x:c>
      <x:c r="F23" s="305" t="n">
        <x:f>COUNTIF('P3 Observation Rules'!$B$5:$B$176,D23)</x:f>
        <x:v>1</x:v>
      </x:c>
      <x:c r="G23" s="305" t="n">
        <x:f>COUNTIF('P3 Operational Calendar'!$B$5:$B$176,D23)</x:f>
        <x:v>1</x:v>
      </x:c>
      <x:c r="H23" s="305" t="n">
        <x:f>COUNTIF('P4 Final Applicability'!$A$5:$A$176,C23)</x:f>
        <x:v>1</x:v>
      </x:c>
      <x:c r="I23" s="305" t="str">
        <x:f>IF(COUNTIF('P2 Source Disposition'!$A$5:$A$81,B23)=1,"YES","NO")</x:f>
        <x:v>YES</x:v>
      </x:c>
      <x:c r="J23" s="305" t="str">
        <x:v>https://www.sebi.gov.in/legal/regulations/jul-2026/securities-and-exchange-board-of-india-listing-obligations-and-disclosure-requirements-regulations-2015-last-amended-on-july-14-2026-_102974.html</x:v>
      </x:c>
      <x:c r="K23" s="305" t="str">
        <x:f>IF(COUNTIF('P2 Atomic Provisions'!$A$5:$A$176,C23)=1,"YES","NO")</x:f>
        <x:v>YES</x:v>
      </x:c>
      <x:c r="L23" s="305" t="str">
        <x:f>IF(COUNTIF('P3 Audit Procedures'!$A$5:$A$176,D23)=1,"YES","NO")</x:f>
        <x:v>YES</x:v>
      </x:c>
      <x:c r="M23" s="305" t="str">
        <x:f>IF(E23=2,"YES","NO")</x:f>
        <x:v>YES</x:v>
      </x:c>
      <x:c r="N23" s="305" t="str">
        <x:f>IF(F23=1,"YES","NO")</x:f>
        <x:v>YES</x:v>
      </x:c>
      <x:c r="O23" s="305" t="str">
        <x:f>IF(G23=1,"YES","NO")</x:f>
        <x:v>YES</x:v>
      </x:c>
      <x:c r="P23" s="305" t="str">
        <x:f>IF(H23=1,"YES","NO")</x:f>
        <x:v>YES</x:v>
      </x:c>
      <x:c r="Q23" s="305" t="str">
        <x:f>IF(J23&lt;&gt;"","YES","NO")</x:f>
        <x:v>YES</x:v>
      </x:c>
      <x:c r="R23" s="305" t="str">
        <x:f>IF(AND(I23="YES",K23="YES",L23="YES",M23="YES",N23="YES",O23="YES",P23="YES",Q23="YES"),"COMPLETE","INCOMPLETE")</x:f>
        <x:v>COMPLETE</x:v>
      </x:c>
      <x:c r="S23" s="305" t="str">
        <x:f>IF(COUNTIF($A$5:$A$176,A23)&gt;1,"DUPLICATE","")</x:f>
      </x:c>
      <x:c r="T23" s="305" t="str">
        <x:v>TECHNICAL PASS — PRODUCTION ID HOLD</x:v>
      </x:c>
    </x:row>
    <x:row r="24" ht="50" customHeight="1">
      <x:c r="A24" s="305" t="str">
        <x:v>CAP-LAW053|Reg. 23(2)-(4)|TRC01</x:v>
      </x:c>
      <x:c r="B24" s="305" t="str">
        <x:v>CAP-LAW053</x:v>
      </x:c>
      <x:c r="C24" s="305" t="str">
        <x:v>CAP-LAW053|Reg. 23(2)-(4)</x:v>
      </x:c>
      <x:c r="D24" s="305" t="str">
        <x:v>CAP-LAW053|Reg. 23(2)-(4)|AP01</x:v>
      </x:c>
      <x:c r="E24" s="305" t="n">
        <x:f>COUNTIF('P3 Evidence Requirements'!$B$5:$B$348,D24)</x:f>
        <x:v>2</x:v>
      </x:c>
      <x:c r="F24" s="305" t="n">
        <x:f>COUNTIF('P3 Observation Rules'!$B$5:$B$176,D24)</x:f>
        <x:v>1</x:v>
      </x:c>
      <x:c r="G24" s="305" t="n">
        <x:f>COUNTIF('P3 Operational Calendar'!$B$5:$B$176,D24)</x:f>
        <x:v>1</x:v>
      </x:c>
      <x:c r="H24" s="305" t="n">
        <x:f>COUNTIF('P4 Final Applicability'!$A$5:$A$176,C24)</x:f>
        <x:v>1</x:v>
      </x:c>
      <x:c r="I24" s="305" t="str">
        <x:f>IF(COUNTIF('P2 Source Disposition'!$A$5:$A$81,B24)=1,"YES","NO")</x:f>
        <x:v>YES</x:v>
      </x:c>
      <x:c r="J24" s="305" t="str">
        <x:v>https://www.sebi.gov.in/legal/regulations/jul-2026/securities-and-exchange-board-of-india-listing-obligations-and-disclosure-requirements-regulations-2015-last-amended-on-july-14-2026-_102974.html</x:v>
      </x:c>
      <x:c r="K24" s="305" t="str">
        <x:f>IF(COUNTIF('P2 Atomic Provisions'!$A$5:$A$176,C24)=1,"YES","NO")</x:f>
        <x:v>YES</x:v>
      </x:c>
      <x:c r="L24" s="305" t="str">
        <x:f>IF(COUNTIF('P3 Audit Procedures'!$A$5:$A$176,D24)=1,"YES","NO")</x:f>
        <x:v>YES</x:v>
      </x:c>
      <x:c r="M24" s="305" t="str">
        <x:f>IF(E24=2,"YES","NO")</x:f>
        <x:v>YES</x:v>
      </x:c>
      <x:c r="N24" s="305" t="str">
        <x:f>IF(F24=1,"YES","NO")</x:f>
        <x:v>YES</x:v>
      </x:c>
      <x:c r="O24" s="305" t="str">
        <x:f>IF(G24=1,"YES","NO")</x:f>
        <x:v>YES</x:v>
      </x:c>
      <x:c r="P24" s="305" t="str">
        <x:f>IF(H24=1,"YES","NO")</x:f>
        <x:v>YES</x:v>
      </x:c>
      <x:c r="Q24" s="305" t="str">
        <x:f>IF(J24&lt;&gt;"","YES","NO")</x:f>
        <x:v>YES</x:v>
      </x:c>
      <x:c r="R24" s="305" t="str">
        <x:f>IF(AND(I24="YES",K24="YES",L24="YES",M24="YES",N24="YES",O24="YES",P24="YES",Q24="YES"),"COMPLETE","INCOMPLETE")</x:f>
        <x:v>COMPLETE</x:v>
      </x:c>
      <x:c r="S24" s="305" t="str">
        <x:f>IF(COUNTIF($A$5:$A$176,A24)&gt;1,"DUPLICATE","")</x:f>
      </x:c>
      <x:c r="T24" s="305" t="str">
        <x:v>TECHNICAL PASS — PRODUCTION ID HOLD</x:v>
      </x:c>
    </x:row>
    <x:row r="25" ht="50" customHeight="1">
      <x:c r="A25" s="305" t="str">
        <x:v>CAP-LAW053|Reg. 23(9)|TRC01</x:v>
      </x:c>
      <x:c r="B25" s="305" t="str">
        <x:v>CAP-LAW053</x:v>
      </x:c>
      <x:c r="C25" s="305" t="str">
        <x:v>CAP-LAW053|Reg. 23(9)</x:v>
      </x:c>
      <x:c r="D25" s="305" t="str">
        <x:v>CAP-LAW053|Reg. 23(9)|AP01</x:v>
      </x:c>
      <x:c r="E25" s="305" t="n">
        <x:f>COUNTIF('P3 Evidence Requirements'!$B$5:$B$348,D25)</x:f>
        <x:v>2</x:v>
      </x:c>
      <x:c r="F25" s="305" t="n">
        <x:f>COUNTIF('P3 Observation Rules'!$B$5:$B$176,D25)</x:f>
        <x:v>1</x:v>
      </x:c>
      <x:c r="G25" s="305" t="n">
        <x:f>COUNTIF('P3 Operational Calendar'!$B$5:$B$176,D25)</x:f>
        <x:v>1</x:v>
      </x:c>
      <x:c r="H25" s="305" t="n">
        <x:f>COUNTIF('P4 Final Applicability'!$A$5:$A$176,C25)</x:f>
        <x:v>1</x:v>
      </x:c>
      <x:c r="I25" s="305" t="str">
        <x:f>IF(COUNTIF('P2 Source Disposition'!$A$5:$A$81,B25)=1,"YES","NO")</x:f>
        <x:v>YES</x:v>
      </x:c>
      <x:c r="J25" s="305" t="str">
        <x:v>https://www.sebi.gov.in/legal/regulations/jul-2026/securities-and-exchange-board-of-india-listing-obligations-and-disclosure-requirements-regulations-2015-last-amended-on-july-14-2026-_102974.html</x:v>
      </x:c>
      <x:c r="K25" s="305" t="str">
        <x:f>IF(COUNTIF('P2 Atomic Provisions'!$A$5:$A$176,C25)=1,"YES","NO")</x:f>
        <x:v>YES</x:v>
      </x:c>
      <x:c r="L25" s="305" t="str">
        <x:f>IF(COUNTIF('P3 Audit Procedures'!$A$5:$A$176,D25)=1,"YES","NO")</x:f>
        <x:v>YES</x:v>
      </x:c>
      <x:c r="M25" s="305" t="str">
        <x:f>IF(E25=2,"YES","NO")</x:f>
        <x:v>YES</x:v>
      </x:c>
      <x:c r="N25" s="305" t="str">
        <x:f>IF(F25=1,"YES","NO")</x:f>
        <x:v>YES</x:v>
      </x:c>
      <x:c r="O25" s="305" t="str">
        <x:f>IF(G25=1,"YES","NO")</x:f>
        <x:v>YES</x:v>
      </x:c>
      <x:c r="P25" s="305" t="str">
        <x:f>IF(H25=1,"YES","NO")</x:f>
        <x:v>YES</x:v>
      </x:c>
      <x:c r="Q25" s="305" t="str">
        <x:f>IF(J25&lt;&gt;"","YES","NO")</x:f>
        <x:v>YES</x:v>
      </x:c>
      <x:c r="R25" s="305" t="str">
        <x:f>IF(AND(I25="YES",K25="YES",L25="YES",M25="YES",N25="YES",O25="YES",P25="YES",Q25="YES"),"COMPLETE","INCOMPLETE")</x:f>
        <x:v>COMPLETE</x:v>
      </x:c>
      <x:c r="S25" s="305" t="str">
        <x:f>IF(COUNTIF($A$5:$A$176,A25)&gt;1,"DUPLICATE","")</x:f>
      </x:c>
      <x:c r="T25" s="305" t="str">
        <x:v>TECHNICAL PASS — PRODUCTION ID HOLD</x:v>
      </x:c>
    </x:row>
    <x:row r="26" ht="50" customHeight="1">
      <x:c r="A26" s="305" t="str">
        <x:v>CAP-LAW053|Reg. 24(1)|TRC01</x:v>
      </x:c>
      <x:c r="B26" s="305" t="str">
        <x:v>CAP-LAW053</x:v>
      </x:c>
      <x:c r="C26" s="305" t="str">
        <x:v>CAP-LAW053|Reg. 24(1)</x:v>
      </x:c>
      <x:c r="D26" s="305" t="str">
        <x:v>CAP-LAW053|Reg. 24(1)|AP01</x:v>
      </x:c>
      <x:c r="E26" s="305" t="n">
        <x:f>COUNTIF('P3 Evidence Requirements'!$B$5:$B$348,D26)</x:f>
        <x:v>2</x:v>
      </x:c>
      <x:c r="F26" s="305" t="n">
        <x:f>COUNTIF('P3 Observation Rules'!$B$5:$B$176,D26)</x:f>
        <x:v>1</x:v>
      </x:c>
      <x:c r="G26" s="305" t="n">
        <x:f>COUNTIF('P3 Operational Calendar'!$B$5:$B$176,D26)</x:f>
        <x:v>1</x:v>
      </x:c>
      <x:c r="H26" s="305" t="n">
        <x:f>COUNTIF('P4 Final Applicability'!$A$5:$A$176,C26)</x:f>
        <x:v>1</x:v>
      </x:c>
      <x:c r="I26" s="305" t="str">
        <x:f>IF(COUNTIF('P2 Source Disposition'!$A$5:$A$81,B26)=1,"YES","NO")</x:f>
        <x:v>YES</x:v>
      </x:c>
      <x:c r="J26" s="305" t="str">
        <x:v>https://www.sebi.gov.in/legal/regulations/jul-2026/securities-and-exchange-board-of-india-listing-obligations-and-disclosure-requirements-regulations-2015-last-amended-on-july-14-2026-_102974.html</x:v>
      </x:c>
      <x:c r="K26" s="305" t="str">
        <x:f>IF(COUNTIF('P2 Atomic Provisions'!$A$5:$A$176,C26)=1,"YES","NO")</x:f>
        <x:v>YES</x:v>
      </x:c>
      <x:c r="L26" s="305" t="str">
        <x:f>IF(COUNTIF('P3 Audit Procedures'!$A$5:$A$176,D26)=1,"YES","NO")</x:f>
        <x:v>YES</x:v>
      </x:c>
      <x:c r="M26" s="305" t="str">
        <x:f>IF(E26=2,"YES","NO")</x:f>
        <x:v>YES</x:v>
      </x:c>
      <x:c r="N26" s="305" t="str">
        <x:f>IF(F26=1,"YES","NO")</x:f>
        <x:v>YES</x:v>
      </x:c>
      <x:c r="O26" s="305" t="str">
        <x:f>IF(G26=1,"YES","NO")</x:f>
        <x:v>YES</x:v>
      </x:c>
      <x:c r="P26" s="305" t="str">
        <x:f>IF(H26=1,"YES","NO")</x:f>
        <x:v>YES</x:v>
      </x:c>
      <x:c r="Q26" s="305" t="str">
        <x:f>IF(J26&lt;&gt;"","YES","NO")</x:f>
        <x:v>YES</x:v>
      </x:c>
      <x:c r="R26" s="305" t="str">
        <x:f>IF(AND(I26="YES",K26="YES",L26="YES",M26="YES",N26="YES",O26="YES",P26="YES",Q26="YES"),"COMPLETE","INCOMPLETE")</x:f>
        <x:v>COMPLETE</x:v>
      </x:c>
      <x:c r="S26" s="305" t="str">
        <x:f>IF(COUNTIF($A$5:$A$176,A26)&gt;1,"DUPLICATE","")</x:f>
      </x:c>
      <x:c r="T26" s="305" t="str">
        <x:v>TECHNICAL PASS — PRODUCTION ID HOLD</x:v>
      </x:c>
    </x:row>
    <x:row r="27" ht="50" customHeight="1">
      <x:c r="A27" s="305" t="str">
        <x:v>CAP-LAW053|Reg. 24(2)|TRC01</x:v>
      </x:c>
      <x:c r="B27" s="305" t="str">
        <x:v>CAP-LAW053</x:v>
      </x:c>
      <x:c r="C27" s="305" t="str">
        <x:v>CAP-LAW053|Reg. 24(2)</x:v>
      </x:c>
      <x:c r="D27" s="305" t="str">
        <x:v>CAP-LAW053|Reg. 24(2)|AP01</x:v>
      </x:c>
      <x:c r="E27" s="305" t="n">
        <x:f>COUNTIF('P3 Evidence Requirements'!$B$5:$B$348,D27)</x:f>
        <x:v>2</x:v>
      </x:c>
      <x:c r="F27" s="305" t="n">
        <x:f>COUNTIF('P3 Observation Rules'!$B$5:$B$176,D27)</x:f>
        <x:v>1</x:v>
      </x:c>
      <x:c r="G27" s="305" t="n">
        <x:f>COUNTIF('P3 Operational Calendar'!$B$5:$B$176,D27)</x:f>
        <x:v>1</x:v>
      </x:c>
      <x:c r="H27" s="305" t="n">
        <x:f>COUNTIF('P4 Final Applicability'!$A$5:$A$176,C27)</x:f>
        <x:v>1</x:v>
      </x:c>
      <x:c r="I27" s="305" t="str">
        <x:f>IF(COUNTIF('P2 Source Disposition'!$A$5:$A$81,B27)=1,"YES","NO")</x:f>
        <x:v>YES</x:v>
      </x:c>
      <x:c r="J27" s="305" t="str">
        <x:v>https://www.sebi.gov.in/legal/regulations/jul-2026/securities-and-exchange-board-of-india-listing-obligations-and-disclosure-requirements-regulations-2015-last-amended-on-july-14-2026-_102974.html</x:v>
      </x:c>
      <x:c r="K27" s="305" t="str">
        <x:f>IF(COUNTIF('P2 Atomic Provisions'!$A$5:$A$176,C27)=1,"YES","NO")</x:f>
        <x:v>YES</x:v>
      </x:c>
      <x:c r="L27" s="305" t="str">
        <x:f>IF(COUNTIF('P3 Audit Procedures'!$A$5:$A$176,D27)=1,"YES","NO")</x:f>
        <x:v>YES</x:v>
      </x:c>
      <x:c r="M27" s="305" t="str">
        <x:f>IF(E27=2,"YES","NO")</x:f>
        <x:v>YES</x:v>
      </x:c>
      <x:c r="N27" s="305" t="str">
        <x:f>IF(F27=1,"YES","NO")</x:f>
        <x:v>YES</x:v>
      </x:c>
      <x:c r="O27" s="305" t="str">
        <x:f>IF(G27=1,"YES","NO")</x:f>
        <x:v>YES</x:v>
      </x:c>
      <x:c r="P27" s="305" t="str">
        <x:f>IF(H27=1,"YES","NO")</x:f>
        <x:v>YES</x:v>
      </x:c>
      <x:c r="Q27" s="305" t="str">
        <x:f>IF(J27&lt;&gt;"","YES","NO")</x:f>
        <x:v>YES</x:v>
      </x:c>
      <x:c r="R27" s="305" t="str">
        <x:f>IF(AND(I27="YES",K27="YES",L27="YES",M27="YES",N27="YES",O27="YES",P27="YES",Q27="YES"),"COMPLETE","INCOMPLETE")</x:f>
        <x:v>COMPLETE</x:v>
      </x:c>
      <x:c r="S27" s="305" t="str">
        <x:f>IF(COUNTIF($A$5:$A$176,A27)&gt;1,"DUPLICATE","")</x:f>
      </x:c>
      <x:c r="T27" s="305" t="str">
        <x:v>TECHNICAL PASS — PRODUCTION ID HOLD</x:v>
      </x:c>
    </x:row>
    <x:row r="28" ht="50" customHeight="1">
      <x:c r="A28" s="305" t="str">
        <x:v>CAP-LAW053|Reg. 24(3)|TRC01</x:v>
      </x:c>
      <x:c r="B28" s="305" t="str">
        <x:v>CAP-LAW053</x:v>
      </x:c>
      <x:c r="C28" s="305" t="str">
        <x:v>CAP-LAW053|Reg. 24(3)</x:v>
      </x:c>
      <x:c r="D28" s="305" t="str">
        <x:v>CAP-LAW053|Reg. 24(3)|AP01</x:v>
      </x:c>
      <x:c r="E28" s="305" t="n">
        <x:f>COUNTIF('P3 Evidence Requirements'!$B$5:$B$348,D28)</x:f>
        <x:v>2</x:v>
      </x:c>
      <x:c r="F28" s="305" t="n">
        <x:f>COUNTIF('P3 Observation Rules'!$B$5:$B$176,D28)</x:f>
        <x:v>1</x:v>
      </x:c>
      <x:c r="G28" s="305" t="n">
        <x:f>COUNTIF('P3 Operational Calendar'!$B$5:$B$176,D28)</x:f>
        <x:v>1</x:v>
      </x:c>
      <x:c r="H28" s="305" t="n">
        <x:f>COUNTIF('P4 Final Applicability'!$A$5:$A$176,C28)</x:f>
        <x:v>1</x:v>
      </x:c>
      <x:c r="I28" s="305" t="str">
        <x:f>IF(COUNTIF('P2 Source Disposition'!$A$5:$A$81,B28)=1,"YES","NO")</x:f>
        <x:v>YES</x:v>
      </x:c>
      <x:c r="J28" s="305" t="str">
        <x:v>https://www.sebi.gov.in/legal/regulations/jul-2026/securities-and-exchange-board-of-india-listing-obligations-and-disclosure-requirements-regulations-2015-last-amended-on-july-14-2026-_102974.html</x:v>
      </x:c>
      <x:c r="K28" s="305" t="str">
        <x:f>IF(COUNTIF('P2 Atomic Provisions'!$A$5:$A$176,C28)=1,"YES","NO")</x:f>
        <x:v>YES</x:v>
      </x:c>
      <x:c r="L28" s="305" t="str">
        <x:f>IF(COUNTIF('P3 Audit Procedures'!$A$5:$A$176,D28)=1,"YES","NO")</x:f>
        <x:v>YES</x:v>
      </x:c>
      <x:c r="M28" s="305" t="str">
        <x:f>IF(E28=2,"YES","NO")</x:f>
        <x:v>YES</x:v>
      </x:c>
      <x:c r="N28" s="305" t="str">
        <x:f>IF(F28=1,"YES","NO")</x:f>
        <x:v>YES</x:v>
      </x:c>
      <x:c r="O28" s="305" t="str">
        <x:f>IF(G28=1,"YES","NO")</x:f>
        <x:v>YES</x:v>
      </x:c>
      <x:c r="P28" s="305" t="str">
        <x:f>IF(H28=1,"YES","NO")</x:f>
        <x:v>YES</x:v>
      </x:c>
      <x:c r="Q28" s="305" t="str">
        <x:f>IF(J28&lt;&gt;"","YES","NO")</x:f>
        <x:v>YES</x:v>
      </x:c>
      <x:c r="R28" s="305" t="str">
        <x:f>IF(AND(I28="YES",K28="YES",L28="YES",M28="YES",N28="YES",O28="YES",P28="YES",Q28="YES"),"COMPLETE","INCOMPLETE")</x:f>
        <x:v>COMPLETE</x:v>
      </x:c>
      <x:c r="S28" s="305" t="str">
        <x:f>IF(COUNTIF($A$5:$A$176,A28)&gt;1,"DUPLICATE","")</x:f>
      </x:c>
      <x:c r="T28" s="305" t="str">
        <x:v>TECHNICAL PASS — PRODUCTION ID HOLD</x:v>
      </x:c>
    </x:row>
    <x:row r="29" ht="50" customHeight="1">
      <x:c r="A29" s="305" t="str">
        <x:v>CAP-LAW053|Reg. 24(4)|TRC01</x:v>
      </x:c>
      <x:c r="B29" s="305" t="str">
        <x:v>CAP-LAW053</x:v>
      </x:c>
      <x:c r="C29" s="305" t="str">
        <x:v>CAP-LAW053|Reg. 24(4)</x:v>
      </x:c>
      <x:c r="D29" s="305" t="str">
        <x:v>CAP-LAW053|Reg. 24(4)|AP01</x:v>
      </x:c>
      <x:c r="E29" s="305" t="n">
        <x:f>COUNTIF('P3 Evidence Requirements'!$B$5:$B$348,D29)</x:f>
        <x:v>2</x:v>
      </x:c>
      <x:c r="F29" s="305" t="n">
        <x:f>COUNTIF('P3 Observation Rules'!$B$5:$B$176,D29)</x:f>
        <x:v>1</x:v>
      </x:c>
      <x:c r="G29" s="305" t="n">
        <x:f>COUNTIF('P3 Operational Calendar'!$B$5:$B$176,D29)</x:f>
        <x:v>1</x:v>
      </x:c>
      <x:c r="H29" s="305" t="n">
        <x:f>COUNTIF('P4 Final Applicability'!$A$5:$A$176,C29)</x:f>
        <x:v>1</x:v>
      </x:c>
      <x:c r="I29" s="305" t="str">
        <x:f>IF(COUNTIF('P2 Source Disposition'!$A$5:$A$81,B29)=1,"YES","NO")</x:f>
        <x:v>YES</x:v>
      </x:c>
      <x:c r="J29" s="305" t="str">
        <x:v>https://www.sebi.gov.in/legal/regulations/jul-2026/securities-and-exchange-board-of-india-listing-obligations-and-disclosure-requirements-regulations-2015-last-amended-on-july-14-2026-_102974.html</x:v>
      </x:c>
      <x:c r="K29" s="305" t="str">
        <x:f>IF(COUNTIF('P2 Atomic Provisions'!$A$5:$A$176,C29)=1,"YES","NO")</x:f>
        <x:v>YES</x:v>
      </x:c>
      <x:c r="L29" s="305" t="str">
        <x:f>IF(COUNTIF('P3 Audit Procedures'!$A$5:$A$176,D29)=1,"YES","NO")</x:f>
        <x:v>YES</x:v>
      </x:c>
      <x:c r="M29" s="305" t="str">
        <x:f>IF(E29=2,"YES","NO")</x:f>
        <x:v>YES</x:v>
      </x:c>
      <x:c r="N29" s="305" t="str">
        <x:f>IF(F29=1,"YES","NO")</x:f>
        <x:v>YES</x:v>
      </x:c>
      <x:c r="O29" s="305" t="str">
        <x:f>IF(G29=1,"YES","NO")</x:f>
        <x:v>YES</x:v>
      </x:c>
      <x:c r="P29" s="305" t="str">
        <x:f>IF(H29=1,"YES","NO")</x:f>
        <x:v>YES</x:v>
      </x:c>
      <x:c r="Q29" s="305" t="str">
        <x:f>IF(J29&lt;&gt;"","YES","NO")</x:f>
        <x:v>YES</x:v>
      </x:c>
      <x:c r="R29" s="305" t="str">
        <x:f>IF(AND(I29="YES",K29="YES",L29="YES",M29="YES",N29="YES",O29="YES",P29="YES",Q29="YES"),"COMPLETE","INCOMPLETE")</x:f>
        <x:v>COMPLETE</x:v>
      </x:c>
      <x:c r="S29" s="305" t="str">
        <x:f>IF(COUNTIF($A$5:$A$176,A29)&gt;1,"DUPLICATE","")</x:f>
      </x:c>
      <x:c r="T29" s="305" t="str">
        <x:v>TECHNICAL PASS — PRODUCTION ID HOLD</x:v>
      </x:c>
    </x:row>
    <x:row r="30" ht="50" customHeight="1">
      <x:c r="A30" s="305" t="str">
        <x:v>CAP-LAW053|Reg. 24(5)-(6)|TRC01</x:v>
      </x:c>
      <x:c r="B30" s="305" t="str">
        <x:v>CAP-LAW053</x:v>
      </x:c>
      <x:c r="C30" s="305" t="str">
        <x:v>CAP-LAW053|Reg. 24(5)-(6)</x:v>
      </x:c>
      <x:c r="D30" s="305" t="str">
        <x:v>CAP-LAW053|Reg. 24(5)-(6)|AP01</x:v>
      </x:c>
      <x:c r="E30" s="305" t="n">
        <x:f>COUNTIF('P3 Evidence Requirements'!$B$5:$B$348,D30)</x:f>
        <x:v>2</x:v>
      </x:c>
      <x:c r="F30" s="305" t="n">
        <x:f>COUNTIF('P3 Observation Rules'!$B$5:$B$176,D30)</x:f>
        <x:v>1</x:v>
      </x:c>
      <x:c r="G30" s="305" t="n">
        <x:f>COUNTIF('P3 Operational Calendar'!$B$5:$B$176,D30)</x:f>
        <x:v>1</x:v>
      </x:c>
      <x:c r="H30" s="305" t="n">
        <x:f>COUNTIF('P4 Final Applicability'!$A$5:$A$176,C30)</x:f>
        <x:v>1</x:v>
      </x:c>
      <x:c r="I30" s="305" t="str">
        <x:f>IF(COUNTIF('P2 Source Disposition'!$A$5:$A$81,B30)=1,"YES","NO")</x:f>
        <x:v>YES</x:v>
      </x:c>
      <x:c r="J30" s="305" t="str">
        <x:v>https://www.sebi.gov.in/legal/regulations/jul-2026/securities-and-exchange-board-of-india-listing-obligations-and-disclosure-requirements-regulations-2015-last-amended-on-july-14-2026-_102974.html</x:v>
      </x:c>
      <x:c r="K30" s="305" t="str">
        <x:f>IF(COUNTIF('P2 Atomic Provisions'!$A$5:$A$176,C30)=1,"YES","NO")</x:f>
        <x:v>YES</x:v>
      </x:c>
      <x:c r="L30" s="305" t="str">
        <x:f>IF(COUNTIF('P3 Audit Procedures'!$A$5:$A$176,D30)=1,"YES","NO")</x:f>
        <x:v>YES</x:v>
      </x:c>
      <x:c r="M30" s="305" t="str">
        <x:f>IF(E30=2,"YES","NO")</x:f>
        <x:v>YES</x:v>
      </x:c>
      <x:c r="N30" s="305" t="str">
        <x:f>IF(F30=1,"YES","NO")</x:f>
        <x:v>YES</x:v>
      </x:c>
      <x:c r="O30" s="305" t="str">
        <x:f>IF(G30=1,"YES","NO")</x:f>
        <x:v>YES</x:v>
      </x:c>
      <x:c r="P30" s="305" t="str">
        <x:f>IF(H30=1,"YES","NO")</x:f>
        <x:v>YES</x:v>
      </x:c>
      <x:c r="Q30" s="305" t="str">
        <x:f>IF(J30&lt;&gt;"","YES","NO")</x:f>
        <x:v>YES</x:v>
      </x:c>
      <x:c r="R30" s="305" t="str">
        <x:f>IF(AND(I30="YES",K30="YES",L30="YES",M30="YES",N30="YES",O30="YES",P30="YES",Q30="YES"),"COMPLETE","INCOMPLETE")</x:f>
        <x:v>COMPLETE</x:v>
      </x:c>
      <x:c r="S30" s="305" t="str">
        <x:f>IF(COUNTIF($A$5:$A$176,A30)&gt;1,"DUPLICATE","")</x:f>
      </x:c>
      <x:c r="T30" s="305" t="str">
        <x:v>TECHNICAL PASS — PRODUCTION ID HOLD</x:v>
      </x:c>
    </x:row>
    <x:row r="31" ht="50" customHeight="1">
      <x:c r="A31" s="305" t="str">
        <x:v>CAP-LAW053|Reg. 24A|TRC01</x:v>
      </x:c>
      <x:c r="B31" s="305" t="str">
        <x:v>CAP-LAW053</x:v>
      </x:c>
      <x:c r="C31" s="305" t="str">
        <x:v>CAP-LAW053|Reg. 24A</x:v>
      </x:c>
      <x:c r="D31" s="305" t="str">
        <x:v>CAP-LAW053|Reg. 24A|AP01</x:v>
      </x:c>
      <x:c r="E31" s="305" t="n">
        <x:f>COUNTIF('P3 Evidence Requirements'!$B$5:$B$348,D31)</x:f>
        <x:v>2</x:v>
      </x:c>
      <x:c r="F31" s="305" t="n">
        <x:f>COUNTIF('P3 Observation Rules'!$B$5:$B$176,D31)</x:f>
        <x:v>1</x:v>
      </x:c>
      <x:c r="G31" s="305" t="n">
        <x:f>COUNTIF('P3 Operational Calendar'!$B$5:$B$176,D31)</x:f>
        <x:v>1</x:v>
      </x:c>
      <x:c r="H31" s="305" t="n">
        <x:f>COUNTIF('P4 Final Applicability'!$A$5:$A$176,C31)</x:f>
        <x:v>1</x:v>
      </x:c>
      <x:c r="I31" s="305" t="str">
        <x:f>IF(COUNTIF('P2 Source Disposition'!$A$5:$A$81,B31)=1,"YES","NO")</x:f>
        <x:v>YES</x:v>
      </x:c>
      <x:c r="J31" s="305" t="str">
        <x:v>https://www.sebi.gov.in/legal/regulations/jul-2026/securities-and-exchange-board-of-india-listing-obligations-and-disclosure-requirements-regulations-2015-last-amended-on-july-14-2026-_102974.html</x:v>
      </x:c>
      <x:c r="K31" s="305" t="str">
        <x:f>IF(COUNTIF('P2 Atomic Provisions'!$A$5:$A$176,C31)=1,"YES","NO")</x:f>
        <x:v>YES</x:v>
      </x:c>
      <x:c r="L31" s="305" t="str">
        <x:f>IF(COUNTIF('P3 Audit Procedures'!$A$5:$A$176,D31)=1,"YES","NO")</x:f>
        <x:v>YES</x:v>
      </x:c>
      <x:c r="M31" s="305" t="str">
        <x:f>IF(E31=2,"YES","NO")</x:f>
        <x:v>YES</x:v>
      </x:c>
      <x:c r="N31" s="305" t="str">
        <x:f>IF(F31=1,"YES","NO")</x:f>
        <x:v>YES</x:v>
      </x:c>
      <x:c r="O31" s="305" t="str">
        <x:f>IF(G31=1,"YES","NO")</x:f>
        <x:v>YES</x:v>
      </x:c>
      <x:c r="P31" s="305" t="str">
        <x:f>IF(H31=1,"YES","NO")</x:f>
        <x:v>YES</x:v>
      </x:c>
      <x:c r="Q31" s="305" t="str">
        <x:f>IF(J31&lt;&gt;"","YES","NO")</x:f>
        <x:v>YES</x:v>
      </x:c>
      <x:c r="R31" s="305" t="str">
        <x:f>IF(AND(I31="YES",K31="YES",L31="YES",M31="YES",N31="YES",O31="YES",P31="YES",Q31="YES"),"COMPLETE","INCOMPLETE")</x:f>
        <x:v>COMPLETE</x:v>
      </x:c>
      <x:c r="S31" s="305" t="str">
        <x:f>IF(COUNTIF($A$5:$A$176,A31)&gt;1,"DUPLICATE","")</x:f>
      </x:c>
      <x:c r="T31" s="305" t="str">
        <x:v>TECHNICAL PASS — PRODUCTION ID HOLD</x:v>
      </x:c>
    </x:row>
    <x:row r="32" ht="50" customHeight="1">
      <x:c r="A32" s="305" t="str">
        <x:v>CAP-LAW053|Reg. 25|TRC01</x:v>
      </x:c>
      <x:c r="B32" s="305" t="str">
        <x:v>CAP-LAW053</x:v>
      </x:c>
      <x:c r="C32" s="305" t="str">
        <x:v>CAP-LAW053|Reg. 25</x:v>
      </x:c>
      <x:c r="D32" s="305" t="str">
        <x:v>CAP-LAW053|Reg. 25|AP01</x:v>
      </x:c>
      <x:c r="E32" s="305" t="n">
        <x:f>COUNTIF('P3 Evidence Requirements'!$B$5:$B$348,D32)</x:f>
        <x:v>2</x:v>
      </x:c>
      <x:c r="F32" s="305" t="n">
        <x:f>COUNTIF('P3 Observation Rules'!$B$5:$B$176,D32)</x:f>
        <x:v>1</x:v>
      </x:c>
      <x:c r="G32" s="305" t="n">
        <x:f>COUNTIF('P3 Operational Calendar'!$B$5:$B$176,D32)</x:f>
        <x:v>1</x:v>
      </x:c>
      <x:c r="H32" s="305" t="n">
        <x:f>COUNTIF('P4 Final Applicability'!$A$5:$A$176,C32)</x:f>
        <x:v>1</x:v>
      </x:c>
      <x:c r="I32" s="305" t="str">
        <x:f>IF(COUNTIF('P2 Source Disposition'!$A$5:$A$81,B32)=1,"YES","NO")</x:f>
        <x:v>YES</x:v>
      </x:c>
      <x:c r="J32" s="305" t="str">
        <x:v>https://www.sebi.gov.in/legal/regulations/jul-2026/securities-and-exchange-board-of-india-listing-obligations-and-disclosure-requirements-regulations-2015-last-amended-on-july-14-2026-_102974.html</x:v>
      </x:c>
      <x:c r="K32" s="305" t="str">
        <x:f>IF(COUNTIF('P2 Atomic Provisions'!$A$5:$A$176,C32)=1,"YES","NO")</x:f>
        <x:v>YES</x:v>
      </x:c>
      <x:c r="L32" s="305" t="str">
        <x:f>IF(COUNTIF('P3 Audit Procedures'!$A$5:$A$176,D32)=1,"YES","NO")</x:f>
        <x:v>YES</x:v>
      </x:c>
      <x:c r="M32" s="305" t="str">
        <x:f>IF(E32=2,"YES","NO")</x:f>
        <x:v>YES</x:v>
      </x:c>
      <x:c r="N32" s="305" t="str">
        <x:f>IF(F32=1,"YES","NO")</x:f>
        <x:v>YES</x:v>
      </x:c>
      <x:c r="O32" s="305" t="str">
        <x:f>IF(G32=1,"YES","NO")</x:f>
        <x:v>YES</x:v>
      </x:c>
      <x:c r="P32" s="305" t="str">
        <x:f>IF(H32=1,"YES","NO")</x:f>
        <x:v>YES</x:v>
      </x:c>
      <x:c r="Q32" s="305" t="str">
        <x:f>IF(J32&lt;&gt;"","YES","NO")</x:f>
        <x:v>YES</x:v>
      </x:c>
      <x:c r="R32" s="305" t="str">
        <x:f>IF(AND(I32="YES",K32="YES",L32="YES",M32="YES",N32="YES",O32="YES",P32="YES",Q32="YES"),"COMPLETE","INCOMPLETE")</x:f>
        <x:v>COMPLETE</x:v>
      </x:c>
      <x:c r="S32" s="305" t="str">
        <x:f>IF(COUNTIF($A$5:$A$176,A32)&gt;1,"DUPLICATE","")</x:f>
      </x:c>
      <x:c r="T32" s="305" t="str">
        <x:v>TECHNICAL PASS — PRODUCTION ID HOLD</x:v>
      </x:c>
    </x:row>
    <x:row r="33" ht="50" customHeight="1">
      <x:c r="A33" s="305" t="str">
        <x:v>CAP-LAW053|Reg. 26|TRC01</x:v>
      </x:c>
      <x:c r="B33" s="305" t="str">
        <x:v>CAP-LAW053</x:v>
      </x:c>
      <x:c r="C33" s="305" t="str">
        <x:v>CAP-LAW053|Reg. 26</x:v>
      </x:c>
      <x:c r="D33" s="305" t="str">
        <x:v>CAP-LAW053|Reg. 26|AP01</x:v>
      </x:c>
      <x:c r="E33" s="305" t="n">
        <x:f>COUNTIF('P3 Evidence Requirements'!$B$5:$B$348,D33)</x:f>
        <x:v>2</x:v>
      </x:c>
      <x:c r="F33" s="305" t="n">
        <x:f>COUNTIF('P3 Observation Rules'!$B$5:$B$176,D33)</x:f>
        <x:v>1</x:v>
      </x:c>
      <x:c r="G33" s="305" t="n">
        <x:f>COUNTIF('P3 Operational Calendar'!$B$5:$B$176,D33)</x:f>
        <x:v>1</x:v>
      </x:c>
      <x:c r="H33" s="305" t="n">
        <x:f>COUNTIF('P4 Final Applicability'!$A$5:$A$176,C33)</x:f>
        <x:v>1</x:v>
      </x:c>
      <x:c r="I33" s="305" t="str">
        <x:f>IF(COUNTIF('P2 Source Disposition'!$A$5:$A$81,B33)=1,"YES","NO")</x:f>
        <x:v>YES</x:v>
      </x:c>
      <x:c r="J33" s="305" t="str">
        <x:v>https://www.sebi.gov.in/legal/regulations/jul-2026/securities-and-exchange-board-of-india-listing-obligations-and-disclosure-requirements-regulations-2015-last-amended-on-july-14-2026-_102974.html</x:v>
      </x:c>
      <x:c r="K33" s="305" t="str">
        <x:f>IF(COUNTIF('P2 Atomic Provisions'!$A$5:$A$176,C33)=1,"YES","NO")</x:f>
        <x:v>YES</x:v>
      </x:c>
      <x:c r="L33" s="305" t="str">
        <x:f>IF(COUNTIF('P3 Audit Procedures'!$A$5:$A$176,D33)=1,"YES","NO")</x:f>
        <x:v>YES</x:v>
      </x:c>
      <x:c r="M33" s="305" t="str">
        <x:f>IF(E33=2,"YES","NO")</x:f>
        <x:v>YES</x:v>
      </x:c>
      <x:c r="N33" s="305" t="str">
        <x:f>IF(F33=1,"YES","NO")</x:f>
        <x:v>YES</x:v>
      </x:c>
      <x:c r="O33" s="305" t="str">
        <x:f>IF(G33=1,"YES","NO")</x:f>
        <x:v>YES</x:v>
      </x:c>
      <x:c r="P33" s="305" t="str">
        <x:f>IF(H33=1,"YES","NO")</x:f>
        <x:v>YES</x:v>
      </x:c>
      <x:c r="Q33" s="305" t="str">
        <x:f>IF(J33&lt;&gt;"","YES","NO")</x:f>
        <x:v>YES</x:v>
      </x:c>
      <x:c r="R33" s="305" t="str">
        <x:f>IF(AND(I33="YES",K33="YES",L33="YES",M33="YES",N33="YES",O33="YES",P33="YES",Q33="YES"),"COMPLETE","INCOMPLETE")</x:f>
        <x:v>COMPLETE</x:v>
      </x:c>
      <x:c r="S33" s="305" t="str">
        <x:f>IF(COUNTIF($A$5:$A$176,A33)&gt;1,"DUPLICATE","")</x:f>
      </x:c>
      <x:c r="T33" s="305" t="str">
        <x:v>TECHNICAL PASS — PRODUCTION ID HOLD</x:v>
      </x:c>
    </x:row>
    <x:row r="34" ht="50" customHeight="1">
      <x:c r="A34" s="305" t="str">
        <x:v>CAP-LAW053|Reg. 27|TRC01</x:v>
      </x:c>
      <x:c r="B34" s="305" t="str">
        <x:v>CAP-LAW053</x:v>
      </x:c>
      <x:c r="C34" s="305" t="str">
        <x:v>CAP-LAW053|Reg. 27</x:v>
      </x:c>
      <x:c r="D34" s="305" t="str">
        <x:v>CAP-LAW053|Reg. 27|AP01</x:v>
      </x:c>
      <x:c r="E34" s="305" t="n">
        <x:f>COUNTIF('P3 Evidence Requirements'!$B$5:$B$348,D34)</x:f>
        <x:v>2</x:v>
      </x:c>
      <x:c r="F34" s="305" t="n">
        <x:f>COUNTIF('P3 Observation Rules'!$B$5:$B$176,D34)</x:f>
        <x:v>1</x:v>
      </x:c>
      <x:c r="G34" s="305" t="n">
        <x:f>COUNTIF('P3 Operational Calendar'!$B$5:$B$176,D34)</x:f>
        <x:v>1</x:v>
      </x:c>
      <x:c r="H34" s="305" t="n">
        <x:f>COUNTIF('P4 Final Applicability'!$A$5:$A$176,C34)</x:f>
        <x:v>1</x:v>
      </x:c>
      <x:c r="I34" s="305" t="str">
        <x:f>IF(COUNTIF('P2 Source Disposition'!$A$5:$A$81,B34)=1,"YES","NO")</x:f>
        <x:v>YES</x:v>
      </x:c>
      <x:c r="J34" s="305" t="str">
        <x:v>https://www.sebi.gov.in/legal/regulations/jul-2026/securities-and-exchange-board-of-india-listing-obligations-and-disclosure-requirements-regulations-2015-last-amended-on-july-14-2026-_102974.html</x:v>
      </x:c>
      <x:c r="K34" s="305" t="str">
        <x:f>IF(COUNTIF('P2 Atomic Provisions'!$A$5:$A$176,C34)=1,"YES","NO")</x:f>
        <x:v>YES</x:v>
      </x:c>
      <x:c r="L34" s="305" t="str">
        <x:f>IF(COUNTIF('P3 Audit Procedures'!$A$5:$A$176,D34)=1,"YES","NO")</x:f>
        <x:v>YES</x:v>
      </x:c>
      <x:c r="M34" s="305" t="str">
        <x:f>IF(E34=2,"YES","NO")</x:f>
        <x:v>YES</x:v>
      </x:c>
      <x:c r="N34" s="305" t="str">
        <x:f>IF(F34=1,"YES","NO")</x:f>
        <x:v>YES</x:v>
      </x:c>
      <x:c r="O34" s="305" t="str">
        <x:f>IF(G34=1,"YES","NO")</x:f>
        <x:v>YES</x:v>
      </x:c>
      <x:c r="P34" s="305" t="str">
        <x:f>IF(H34=1,"YES","NO")</x:f>
        <x:v>YES</x:v>
      </x:c>
      <x:c r="Q34" s="305" t="str">
        <x:f>IF(J34&lt;&gt;"","YES","NO")</x:f>
        <x:v>YES</x:v>
      </x:c>
      <x:c r="R34" s="305" t="str">
        <x:f>IF(AND(I34="YES",K34="YES",L34="YES",M34="YES",N34="YES",O34="YES",P34="YES",Q34="YES"),"COMPLETE","INCOMPLETE")</x:f>
        <x:v>COMPLETE</x:v>
      </x:c>
      <x:c r="S34" s="305" t="str">
        <x:f>IF(COUNTIF($A$5:$A$176,A34)&gt;1,"DUPLICATE","")</x:f>
      </x:c>
      <x:c r="T34" s="305" t="str">
        <x:v>TECHNICAL PASS — PRODUCTION ID HOLD</x:v>
      </x:c>
    </x:row>
    <x:row r="35" ht="50" customHeight="1">
      <x:c r="A35" s="305" t="str">
        <x:v>CAP-LAW053|Reg. 29|TRC01</x:v>
      </x:c>
      <x:c r="B35" s="305" t="str">
        <x:v>CAP-LAW053</x:v>
      </x:c>
      <x:c r="C35" s="305" t="str">
        <x:v>CAP-LAW053|Reg. 29</x:v>
      </x:c>
      <x:c r="D35" s="305" t="str">
        <x:v>CAP-LAW053|Reg. 29|AP01</x:v>
      </x:c>
      <x:c r="E35" s="305" t="n">
        <x:f>COUNTIF('P3 Evidence Requirements'!$B$5:$B$348,D35)</x:f>
        <x:v>2</x:v>
      </x:c>
      <x:c r="F35" s="305" t="n">
        <x:f>COUNTIF('P3 Observation Rules'!$B$5:$B$176,D35)</x:f>
        <x:v>1</x:v>
      </x:c>
      <x:c r="G35" s="305" t="n">
        <x:f>COUNTIF('P3 Operational Calendar'!$B$5:$B$176,D35)</x:f>
        <x:v>1</x:v>
      </x:c>
      <x:c r="H35" s="305" t="n">
        <x:f>COUNTIF('P4 Final Applicability'!$A$5:$A$176,C35)</x:f>
        <x:v>1</x:v>
      </x:c>
      <x:c r="I35" s="305" t="str">
        <x:f>IF(COUNTIF('P2 Source Disposition'!$A$5:$A$81,B35)=1,"YES","NO")</x:f>
        <x:v>YES</x:v>
      </x:c>
      <x:c r="J35" s="305" t="str">
        <x:v>https://www.sebi.gov.in/legal/regulations/jul-2026/securities-and-exchange-board-of-india-listing-obligations-and-disclosure-requirements-regulations-2015-last-amended-on-july-14-2026-_102974.html</x:v>
      </x:c>
      <x:c r="K35" s="305" t="str">
        <x:f>IF(COUNTIF('P2 Atomic Provisions'!$A$5:$A$176,C35)=1,"YES","NO")</x:f>
        <x:v>YES</x:v>
      </x:c>
      <x:c r="L35" s="305" t="str">
        <x:f>IF(COUNTIF('P3 Audit Procedures'!$A$5:$A$176,D35)=1,"YES","NO")</x:f>
        <x:v>YES</x:v>
      </x:c>
      <x:c r="M35" s="305" t="str">
        <x:f>IF(E35=2,"YES","NO")</x:f>
        <x:v>YES</x:v>
      </x:c>
      <x:c r="N35" s="305" t="str">
        <x:f>IF(F35=1,"YES","NO")</x:f>
        <x:v>YES</x:v>
      </x:c>
      <x:c r="O35" s="305" t="str">
        <x:f>IF(G35=1,"YES","NO")</x:f>
        <x:v>YES</x:v>
      </x:c>
      <x:c r="P35" s="305" t="str">
        <x:f>IF(H35=1,"YES","NO")</x:f>
        <x:v>YES</x:v>
      </x:c>
      <x:c r="Q35" s="305" t="str">
        <x:f>IF(J35&lt;&gt;"","YES","NO")</x:f>
        <x:v>YES</x:v>
      </x:c>
      <x:c r="R35" s="305" t="str">
        <x:f>IF(AND(I35="YES",K35="YES",L35="YES",M35="YES",N35="YES",O35="YES",P35="YES",Q35="YES"),"COMPLETE","INCOMPLETE")</x:f>
        <x:v>COMPLETE</x:v>
      </x:c>
      <x:c r="S35" s="305" t="str">
        <x:f>IF(COUNTIF($A$5:$A$176,A35)&gt;1,"DUPLICATE","")</x:f>
      </x:c>
      <x:c r="T35" s="305" t="str">
        <x:v>TECHNICAL PASS — PRODUCTION ID HOLD</x:v>
      </x:c>
    </x:row>
    <x:row r="36" ht="50" customHeight="1">
      <x:c r="A36" s="305" t="str">
        <x:v>CAP-LAW053|Reg. 30|TRC01</x:v>
      </x:c>
      <x:c r="B36" s="305" t="str">
        <x:v>CAP-LAW053</x:v>
      </x:c>
      <x:c r="C36" s="305" t="str">
        <x:v>CAP-LAW053|Reg. 30</x:v>
      </x:c>
      <x:c r="D36" s="305" t="str">
        <x:v>CAP-LAW053|Reg. 30|AP01</x:v>
      </x:c>
      <x:c r="E36" s="305" t="n">
        <x:f>COUNTIF('P3 Evidence Requirements'!$B$5:$B$348,D36)</x:f>
        <x:v>2</x:v>
      </x:c>
      <x:c r="F36" s="305" t="n">
        <x:f>COUNTIF('P3 Observation Rules'!$B$5:$B$176,D36)</x:f>
        <x:v>1</x:v>
      </x:c>
      <x:c r="G36" s="305" t="n">
        <x:f>COUNTIF('P3 Operational Calendar'!$B$5:$B$176,D36)</x:f>
        <x:v>1</x:v>
      </x:c>
      <x:c r="H36" s="305" t="n">
        <x:f>COUNTIF('P4 Final Applicability'!$A$5:$A$176,C36)</x:f>
        <x:v>1</x:v>
      </x:c>
      <x:c r="I36" s="305" t="str">
        <x:f>IF(COUNTIF('P2 Source Disposition'!$A$5:$A$81,B36)=1,"YES","NO")</x:f>
        <x:v>YES</x:v>
      </x:c>
      <x:c r="J36" s="305" t="str">
        <x:v>https://www.sebi.gov.in/legal/regulations/jul-2026/securities-and-exchange-board-of-india-listing-obligations-and-disclosure-requirements-regulations-2015-last-amended-on-july-14-2026-_102974.html</x:v>
      </x:c>
      <x:c r="K36" s="305" t="str">
        <x:f>IF(COUNTIF('P2 Atomic Provisions'!$A$5:$A$176,C36)=1,"YES","NO")</x:f>
        <x:v>YES</x:v>
      </x:c>
      <x:c r="L36" s="305" t="str">
        <x:f>IF(COUNTIF('P3 Audit Procedures'!$A$5:$A$176,D36)=1,"YES","NO")</x:f>
        <x:v>YES</x:v>
      </x:c>
      <x:c r="M36" s="305" t="str">
        <x:f>IF(E36=2,"YES","NO")</x:f>
        <x:v>YES</x:v>
      </x:c>
      <x:c r="N36" s="305" t="str">
        <x:f>IF(F36=1,"YES","NO")</x:f>
        <x:v>YES</x:v>
      </x:c>
      <x:c r="O36" s="305" t="str">
        <x:f>IF(G36=1,"YES","NO")</x:f>
        <x:v>YES</x:v>
      </x:c>
      <x:c r="P36" s="305" t="str">
        <x:f>IF(H36=1,"YES","NO")</x:f>
        <x:v>YES</x:v>
      </x:c>
      <x:c r="Q36" s="305" t="str">
        <x:f>IF(J36&lt;&gt;"","YES","NO")</x:f>
        <x:v>YES</x:v>
      </x:c>
      <x:c r="R36" s="305" t="str">
        <x:f>IF(AND(I36="YES",K36="YES",L36="YES",M36="YES",N36="YES",O36="YES",P36="YES",Q36="YES"),"COMPLETE","INCOMPLETE")</x:f>
        <x:v>COMPLETE</x:v>
      </x:c>
      <x:c r="S36" s="305" t="str">
        <x:f>IF(COUNTIF($A$5:$A$176,A36)&gt;1,"DUPLICATE","")</x:f>
      </x:c>
      <x:c r="T36" s="305" t="str">
        <x:v>TECHNICAL PASS — PRODUCTION ID HOLD</x:v>
      </x:c>
    </x:row>
    <x:row r="37" ht="50" customHeight="1">
      <x:c r="A37" s="305" t="str">
        <x:v>CAP-LAW053|Reg. 30A|TRC01</x:v>
      </x:c>
      <x:c r="B37" s="305" t="str">
        <x:v>CAP-LAW053</x:v>
      </x:c>
      <x:c r="C37" s="305" t="str">
        <x:v>CAP-LAW053|Reg. 30A</x:v>
      </x:c>
      <x:c r="D37" s="305" t="str">
        <x:v>CAP-LAW053|Reg. 30A|AP01</x:v>
      </x:c>
      <x:c r="E37" s="305" t="n">
        <x:f>COUNTIF('P3 Evidence Requirements'!$B$5:$B$348,D37)</x:f>
        <x:v>2</x:v>
      </x:c>
      <x:c r="F37" s="305" t="n">
        <x:f>COUNTIF('P3 Observation Rules'!$B$5:$B$176,D37)</x:f>
        <x:v>1</x:v>
      </x:c>
      <x:c r="G37" s="305" t="n">
        <x:f>COUNTIF('P3 Operational Calendar'!$B$5:$B$176,D37)</x:f>
        <x:v>1</x:v>
      </x:c>
      <x:c r="H37" s="305" t="n">
        <x:f>COUNTIF('P4 Final Applicability'!$A$5:$A$176,C37)</x:f>
        <x:v>1</x:v>
      </x:c>
      <x:c r="I37" s="305" t="str">
        <x:f>IF(COUNTIF('P2 Source Disposition'!$A$5:$A$81,B37)=1,"YES","NO")</x:f>
        <x:v>YES</x:v>
      </x:c>
      <x:c r="J37" s="305" t="str">
        <x:v>https://www.sebi.gov.in/legal/regulations/jul-2026/securities-and-exchange-board-of-india-listing-obligations-and-disclosure-requirements-regulations-2015-last-amended-on-july-14-2026-_102974.html</x:v>
      </x:c>
      <x:c r="K37" s="305" t="str">
        <x:f>IF(COUNTIF('P2 Atomic Provisions'!$A$5:$A$176,C37)=1,"YES","NO")</x:f>
        <x:v>YES</x:v>
      </x:c>
      <x:c r="L37" s="305" t="str">
        <x:f>IF(COUNTIF('P3 Audit Procedures'!$A$5:$A$176,D37)=1,"YES","NO")</x:f>
        <x:v>YES</x:v>
      </x:c>
      <x:c r="M37" s="305" t="str">
        <x:f>IF(E37=2,"YES","NO")</x:f>
        <x:v>YES</x:v>
      </x:c>
      <x:c r="N37" s="305" t="str">
        <x:f>IF(F37=1,"YES","NO")</x:f>
        <x:v>YES</x:v>
      </x:c>
      <x:c r="O37" s="305" t="str">
        <x:f>IF(G37=1,"YES","NO")</x:f>
        <x:v>YES</x:v>
      </x:c>
      <x:c r="P37" s="305" t="str">
        <x:f>IF(H37=1,"YES","NO")</x:f>
        <x:v>YES</x:v>
      </x:c>
      <x:c r="Q37" s="305" t="str">
        <x:f>IF(J37&lt;&gt;"","YES","NO")</x:f>
        <x:v>YES</x:v>
      </x:c>
      <x:c r="R37" s="305" t="str">
        <x:f>IF(AND(I37="YES",K37="YES",L37="YES",M37="YES",N37="YES",O37="YES",P37="YES",Q37="YES"),"COMPLETE","INCOMPLETE")</x:f>
        <x:v>COMPLETE</x:v>
      </x:c>
      <x:c r="S37" s="305" t="str">
        <x:f>IF(COUNTIF($A$5:$A$176,A37)&gt;1,"DUPLICATE","")</x:f>
      </x:c>
      <x:c r="T37" s="305" t="str">
        <x:v>TECHNICAL PASS — PRODUCTION ID HOLD</x:v>
      </x:c>
    </x:row>
    <x:row r="38" ht="50" customHeight="1">
      <x:c r="A38" s="305" t="str">
        <x:v>CAP-LAW053|Reg. 31|TRC01</x:v>
      </x:c>
      <x:c r="B38" s="305" t="str">
        <x:v>CAP-LAW053</x:v>
      </x:c>
      <x:c r="C38" s="305" t="str">
        <x:v>CAP-LAW053|Reg. 31</x:v>
      </x:c>
      <x:c r="D38" s="305" t="str">
        <x:v>CAP-LAW053|Reg. 31|AP01</x:v>
      </x:c>
      <x:c r="E38" s="305" t="n">
        <x:f>COUNTIF('P3 Evidence Requirements'!$B$5:$B$348,D38)</x:f>
        <x:v>2</x:v>
      </x:c>
      <x:c r="F38" s="305" t="n">
        <x:f>COUNTIF('P3 Observation Rules'!$B$5:$B$176,D38)</x:f>
        <x:v>1</x:v>
      </x:c>
      <x:c r="G38" s="305" t="n">
        <x:f>COUNTIF('P3 Operational Calendar'!$B$5:$B$176,D38)</x:f>
        <x:v>1</x:v>
      </x:c>
      <x:c r="H38" s="305" t="n">
        <x:f>COUNTIF('P4 Final Applicability'!$A$5:$A$176,C38)</x:f>
        <x:v>1</x:v>
      </x:c>
      <x:c r="I38" s="305" t="str">
        <x:f>IF(COUNTIF('P2 Source Disposition'!$A$5:$A$81,B38)=1,"YES","NO")</x:f>
        <x:v>YES</x:v>
      </x:c>
      <x:c r="J38" s="305" t="str">
        <x:v>https://www.sebi.gov.in/legal/regulations/jul-2026/securities-and-exchange-board-of-india-listing-obligations-and-disclosure-requirements-regulations-2015-last-amended-on-july-14-2026-_102974.html</x:v>
      </x:c>
      <x:c r="K38" s="305" t="str">
        <x:f>IF(COUNTIF('P2 Atomic Provisions'!$A$5:$A$176,C38)=1,"YES","NO")</x:f>
        <x:v>YES</x:v>
      </x:c>
      <x:c r="L38" s="305" t="str">
        <x:f>IF(COUNTIF('P3 Audit Procedures'!$A$5:$A$176,D38)=1,"YES","NO")</x:f>
        <x:v>YES</x:v>
      </x:c>
      <x:c r="M38" s="305" t="str">
        <x:f>IF(E38=2,"YES","NO")</x:f>
        <x:v>YES</x:v>
      </x:c>
      <x:c r="N38" s="305" t="str">
        <x:f>IF(F38=1,"YES","NO")</x:f>
        <x:v>YES</x:v>
      </x:c>
      <x:c r="O38" s="305" t="str">
        <x:f>IF(G38=1,"YES","NO")</x:f>
        <x:v>YES</x:v>
      </x:c>
      <x:c r="P38" s="305" t="str">
        <x:f>IF(H38=1,"YES","NO")</x:f>
        <x:v>YES</x:v>
      </x:c>
      <x:c r="Q38" s="305" t="str">
        <x:f>IF(J38&lt;&gt;"","YES","NO")</x:f>
        <x:v>YES</x:v>
      </x:c>
      <x:c r="R38" s="305" t="str">
        <x:f>IF(AND(I38="YES",K38="YES",L38="YES",M38="YES",N38="YES",O38="YES",P38="YES",Q38="YES"),"COMPLETE","INCOMPLETE")</x:f>
        <x:v>COMPLETE</x:v>
      </x:c>
      <x:c r="S38" s="305" t="str">
        <x:f>IF(COUNTIF($A$5:$A$176,A38)&gt;1,"DUPLICATE","")</x:f>
      </x:c>
      <x:c r="T38" s="305" t="str">
        <x:v>TECHNICAL PASS — PRODUCTION ID HOLD</x:v>
      </x:c>
    </x:row>
    <x:row r="39" ht="50" customHeight="1">
      <x:c r="A39" s="305" t="str">
        <x:v>CAP-LAW053|Reg. 31A|TRC01</x:v>
      </x:c>
      <x:c r="B39" s="305" t="str">
        <x:v>CAP-LAW053</x:v>
      </x:c>
      <x:c r="C39" s="305" t="str">
        <x:v>CAP-LAW053|Reg. 31A</x:v>
      </x:c>
      <x:c r="D39" s="305" t="str">
        <x:v>CAP-LAW053|Reg. 31A|AP01</x:v>
      </x:c>
      <x:c r="E39" s="305" t="n">
        <x:f>COUNTIF('P3 Evidence Requirements'!$B$5:$B$348,D39)</x:f>
        <x:v>2</x:v>
      </x:c>
      <x:c r="F39" s="305" t="n">
        <x:f>COUNTIF('P3 Observation Rules'!$B$5:$B$176,D39)</x:f>
        <x:v>1</x:v>
      </x:c>
      <x:c r="G39" s="305" t="n">
        <x:f>COUNTIF('P3 Operational Calendar'!$B$5:$B$176,D39)</x:f>
        <x:v>1</x:v>
      </x:c>
      <x:c r="H39" s="305" t="n">
        <x:f>COUNTIF('P4 Final Applicability'!$A$5:$A$176,C39)</x:f>
        <x:v>1</x:v>
      </x:c>
      <x:c r="I39" s="305" t="str">
        <x:f>IF(COUNTIF('P2 Source Disposition'!$A$5:$A$81,B39)=1,"YES","NO")</x:f>
        <x:v>YES</x:v>
      </x:c>
      <x:c r="J39" s="305" t="str">
        <x:v>https://www.sebi.gov.in/legal/regulations/jul-2026/securities-and-exchange-board-of-india-listing-obligations-and-disclosure-requirements-regulations-2015-last-amended-on-july-14-2026-_102974.html</x:v>
      </x:c>
      <x:c r="K39" s="305" t="str">
        <x:f>IF(COUNTIF('P2 Atomic Provisions'!$A$5:$A$176,C39)=1,"YES","NO")</x:f>
        <x:v>YES</x:v>
      </x:c>
      <x:c r="L39" s="305" t="str">
        <x:f>IF(COUNTIF('P3 Audit Procedures'!$A$5:$A$176,D39)=1,"YES","NO")</x:f>
        <x:v>YES</x:v>
      </x:c>
      <x:c r="M39" s="305" t="str">
        <x:f>IF(E39=2,"YES","NO")</x:f>
        <x:v>YES</x:v>
      </x:c>
      <x:c r="N39" s="305" t="str">
        <x:f>IF(F39=1,"YES","NO")</x:f>
        <x:v>YES</x:v>
      </x:c>
      <x:c r="O39" s="305" t="str">
        <x:f>IF(G39=1,"YES","NO")</x:f>
        <x:v>YES</x:v>
      </x:c>
      <x:c r="P39" s="305" t="str">
        <x:f>IF(H39=1,"YES","NO")</x:f>
        <x:v>YES</x:v>
      </x:c>
      <x:c r="Q39" s="305" t="str">
        <x:f>IF(J39&lt;&gt;"","YES","NO")</x:f>
        <x:v>YES</x:v>
      </x:c>
      <x:c r="R39" s="305" t="str">
        <x:f>IF(AND(I39="YES",K39="YES",L39="YES",M39="YES",N39="YES",O39="YES",P39="YES",Q39="YES"),"COMPLETE","INCOMPLETE")</x:f>
        <x:v>COMPLETE</x:v>
      </x:c>
      <x:c r="S39" s="305" t="str">
        <x:f>IF(COUNTIF($A$5:$A$176,A39)&gt;1,"DUPLICATE","")</x:f>
      </x:c>
      <x:c r="T39" s="305" t="str">
        <x:v>TECHNICAL PASS — PRODUCTION ID HOLD</x:v>
      </x:c>
    </x:row>
    <x:row r="40" ht="50" customHeight="1">
      <x:c r="A40" s="305" t="str">
        <x:v>CAP-LAW053|Reg. 32|TRC01</x:v>
      </x:c>
      <x:c r="B40" s="305" t="str">
        <x:v>CAP-LAW053</x:v>
      </x:c>
      <x:c r="C40" s="305" t="str">
        <x:v>CAP-LAW053|Reg. 32</x:v>
      </x:c>
      <x:c r="D40" s="305" t="str">
        <x:v>CAP-LAW053|Reg. 32|AP01</x:v>
      </x:c>
      <x:c r="E40" s="305" t="n">
        <x:f>COUNTIF('P3 Evidence Requirements'!$B$5:$B$348,D40)</x:f>
        <x:v>2</x:v>
      </x:c>
      <x:c r="F40" s="305" t="n">
        <x:f>COUNTIF('P3 Observation Rules'!$B$5:$B$176,D40)</x:f>
        <x:v>1</x:v>
      </x:c>
      <x:c r="G40" s="305" t="n">
        <x:f>COUNTIF('P3 Operational Calendar'!$B$5:$B$176,D40)</x:f>
        <x:v>1</x:v>
      </x:c>
      <x:c r="H40" s="305" t="n">
        <x:f>COUNTIF('P4 Final Applicability'!$A$5:$A$176,C40)</x:f>
        <x:v>1</x:v>
      </x:c>
      <x:c r="I40" s="305" t="str">
        <x:f>IF(COUNTIF('P2 Source Disposition'!$A$5:$A$81,B40)=1,"YES","NO")</x:f>
        <x:v>YES</x:v>
      </x:c>
      <x:c r="J40" s="305" t="str">
        <x:v>https://www.sebi.gov.in/legal/regulations/jul-2026/securities-and-exchange-board-of-india-listing-obligations-and-disclosure-requirements-regulations-2015-last-amended-on-july-14-2026-_102974.html</x:v>
      </x:c>
      <x:c r="K40" s="305" t="str">
        <x:f>IF(COUNTIF('P2 Atomic Provisions'!$A$5:$A$176,C40)=1,"YES","NO")</x:f>
        <x:v>YES</x:v>
      </x:c>
      <x:c r="L40" s="305" t="str">
        <x:f>IF(COUNTIF('P3 Audit Procedures'!$A$5:$A$176,D40)=1,"YES","NO")</x:f>
        <x:v>YES</x:v>
      </x:c>
      <x:c r="M40" s="305" t="str">
        <x:f>IF(E40=2,"YES","NO")</x:f>
        <x:v>YES</x:v>
      </x:c>
      <x:c r="N40" s="305" t="str">
        <x:f>IF(F40=1,"YES","NO")</x:f>
        <x:v>YES</x:v>
      </x:c>
      <x:c r="O40" s="305" t="str">
        <x:f>IF(G40=1,"YES","NO")</x:f>
        <x:v>YES</x:v>
      </x:c>
      <x:c r="P40" s="305" t="str">
        <x:f>IF(H40=1,"YES","NO")</x:f>
        <x:v>YES</x:v>
      </x:c>
      <x:c r="Q40" s="305" t="str">
        <x:f>IF(J40&lt;&gt;"","YES","NO")</x:f>
        <x:v>YES</x:v>
      </x:c>
      <x:c r="R40" s="305" t="str">
        <x:f>IF(AND(I40="YES",K40="YES",L40="YES",M40="YES",N40="YES",O40="YES",P40="YES",Q40="YES"),"COMPLETE","INCOMPLETE")</x:f>
        <x:v>COMPLETE</x:v>
      </x:c>
      <x:c r="S40" s="305" t="str">
        <x:f>IF(COUNTIF($A$5:$A$176,A40)&gt;1,"DUPLICATE","")</x:f>
      </x:c>
      <x:c r="T40" s="305" t="str">
        <x:v>TECHNICAL PASS — PRODUCTION ID HOLD</x:v>
      </x:c>
    </x:row>
    <x:row r="41" ht="50" customHeight="1">
      <x:c r="A41" s="305" t="str">
        <x:v>CAP-LAW053|Reg. 33|TRC01</x:v>
      </x:c>
      <x:c r="B41" s="305" t="str">
        <x:v>CAP-LAW053</x:v>
      </x:c>
      <x:c r="C41" s="305" t="str">
        <x:v>CAP-LAW053|Reg. 33</x:v>
      </x:c>
      <x:c r="D41" s="305" t="str">
        <x:v>CAP-LAW053|Reg. 33|AP01</x:v>
      </x:c>
      <x:c r="E41" s="305" t="n">
        <x:f>COUNTIF('P3 Evidence Requirements'!$B$5:$B$348,D41)</x:f>
        <x:v>2</x:v>
      </x:c>
      <x:c r="F41" s="305" t="n">
        <x:f>COUNTIF('P3 Observation Rules'!$B$5:$B$176,D41)</x:f>
        <x:v>1</x:v>
      </x:c>
      <x:c r="G41" s="305" t="n">
        <x:f>COUNTIF('P3 Operational Calendar'!$B$5:$B$176,D41)</x:f>
        <x:v>1</x:v>
      </x:c>
      <x:c r="H41" s="305" t="n">
        <x:f>COUNTIF('P4 Final Applicability'!$A$5:$A$176,C41)</x:f>
        <x:v>1</x:v>
      </x:c>
      <x:c r="I41" s="305" t="str">
        <x:f>IF(COUNTIF('P2 Source Disposition'!$A$5:$A$81,B41)=1,"YES","NO")</x:f>
        <x:v>YES</x:v>
      </x:c>
      <x:c r="J41" s="305" t="str">
        <x:v>https://www.sebi.gov.in/legal/regulations/jul-2026/securities-and-exchange-board-of-india-listing-obligations-and-disclosure-requirements-regulations-2015-last-amended-on-july-14-2026-_102974.html</x:v>
      </x:c>
      <x:c r="K41" s="305" t="str">
        <x:f>IF(COUNTIF('P2 Atomic Provisions'!$A$5:$A$176,C41)=1,"YES","NO")</x:f>
        <x:v>YES</x:v>
      </x:c>
      <x:c r="L41" s="305" t="str">
        <x:f>IF(COUNTIF('P3 Audit Procedures'!$A$5:$A$176,D41)=1,"YES","NO")</x:f>
        <x:v>YES</x:v>
      </x:c>
      <x:c r="M41" s="305" t="str">
        <x:f>IF(E41=2,"YES","NO")</x:f>
        <x:v>YES</x:v>
      </x:c>
      <x:c r="N41" s="305" t="str">
        <x:f>IF(F41=1,"YES","NO")</x:f>
        <x:v>YES</x:v>
      </x:c>
      <x:c r="O41" s="305" t="str">
        <x:f>IF(G41=1,"YES","NO")</x:f>
        <x:v>YES</x:v>
      </x:c>
      <x:c r="P41" s="305" t="str">
        <x:f>IF(H41=1,"YES","NO")</x:f>
        <x:v>YES</x:v>
      </x:c>
      <x:c r="Q41" s="305" t="str">
        <x:f>IF(J41&lt;&gt;"","YES","NO")</x:f>
        <x:v>YES</x:v>
      </x:c>
      <x:c r="R41" s="305" t="str">
        <x:f>IF(AND(I41="YES",K41="YES",L41="YES",M41="YES",N41="YES",O41="YES",P41="YES",Q41="YES"),"COMPLETE","INCOMPLETE")</x:f>
        <x:v>COMPLETE</x:v>
      </x:c>
      <x:c r="S41" s="305" t="str">
        <x:f>IF(COUNTIF($A$5:$A$176,A41)&gt;1,"DUPLICATE","")</x:f>
      </x:c>
      <x:c r="T41" s="305" t="str">
        <x:v>TECHNICAL PASS — PRODUCTION ID HOLD</x:v>
      </x:c>
    </x:row>
    <x:row r="42" ht="50" customHeight="1">
      <x:c r="A42" s="305" t="str">
        <x:v>CAP-LAW053|Reg. 34|TRC01</x:v>
      </x:c>
      <x:c r="B42" s="305" t="str">
        <x:v>CAP-LAW053</x:v>
      </x:c>
      <x:c r="C42" s="305" t="str">
        <x:v>CAP-LAW053|Reg. 34</x:v>
      </x:c>
      <x:c r="D42" s="305" t="str">
        <x:v>CAP-LAW053|Reg. 34|AP01</x:v>
      </x:c>
      <x:c r="E42" s="305" t="n">
        <x:f>COUNTIF('P3 Evidence Requirements'!$B$5:$B$348,D42)</x:f>
        <x:v>2</x:v>
      </x:c>
      <x:c r="F42" s="305" t="n">
        <x:f>COUNTIF('P3 Observation Rules'!$B$5:$B$176,D42)</x:f>
        <x:v>1</x:v>
      </x:c>
      <x:c r="G42" s="305" t="n">
        <x:f>COUNTIF('P3 Operational Calendar'!$B$5:$B$176,D42)</x:f>
        <x:v>1</x:v>
      </x:c>
      <x:c r="H42" s="305" t="n">
        <x:f>COUNTIF('P4 Final Applicability'!$A$5:$A$176,C42)</x:f>
        <x:v>1</x:v>
      </x:c>
      <x:c r="I42" s="305" t="str">
        <x:f>IF(COUNTIF('P2 Source Disposition'!$A$5:$A$81,B42)=1,"YES","NO")</x:f>
        <x:v>YES</x:v>
      </x:c>
      <x:c r="J42" s="305" t="str">
        <x:v>https://www.sebi.gov.in/legal/regulations/jul-2026/securities-and-exchange-board-of-india-listing-obligations-and-disclosure-requirements-regulations-2015-last-amended-on-july-14-2026-_102974.html</x:v>
      </x:c>
      <x:c r="K42" s="305" t="str">
        <x:f>IF(COUNTIF('P2 Atomic Provisions'!$A$5:$A$176,C42)=1,"YES","NO")</x:f>
        <x:v>YES</x:v>
      </x:c>
      <x:c r="L42" s="305" t="str">
        <x:f>IF(COUNTIF('P3 Audit Procedures'!$A$5:$A$176,D42)=1,"YES","NO")</x:f>
        <x:v>YES</x:v>
      </x:c>
      <x:c r="M42" s="305" t="str">
        <x:f>IF(E42=2,"YES","NO")</x:f>
        <x:v>YES</x:v>
      </x:c>
      <x:c r="N42" s="305" t="str">
        <x:f>IF(F42=1,"YES","NO")</x:f>
        <x:v>YES</x:v>
      </x:c>
      <x:c r="O42" s="305" t="str">
        <x:f>IF(G42=1,"YES","NO")</x:f>
        <x:v>YES</x:v>
      </x:c>
      <x:c r="P42" s="305" t="str">
        <x:f>IF(H42=1,"YES","NO")</x:f>
        <x:v>YES</x:v>
      </x:c>
      <x:c r="Q42" s="305" t="str">
        <x:f>IF(J42&lt;&gt;"","YES","NO")</x:f>
        <x:v>YES</x:v>
      </x:c>
      <x:c r="R42" s="305" t="str">
        <x:f>IF(AND(I42="YES",K42="YES",L42="YES",M42="YES",N42="YES",O42="YES",P42="YES",Q42="YES"),"COMPLETE","INCOMPLETE")</x:f>
        <x:v>COMPLETE</x:v>
      </x:c>
      <x:c r="S42" s="305" t="str">
        <x:f>IF(COUNTIF($A$5:$A$176,A42)&gt;1,"DUPLICATE","")</x:f>
      </x:c>
      <x:c r="T42" s="305" t="str">
        <x:v>TECHNICAL PASS — PRODUCTION ID HOLD</x:v>
      </x:c>
    </x:row>
    <x:row r="43" ht="50" customHeight="1">
      <x:c r="A43" s="305" t="str">
        <x:v>CAP-LAW053|Reg. 36|TRC01</x:v>
      </x:c>
      <x:c r="B43" s="305" t="str">
        <x:v>CAP-LAW053</x:v>
      </x:c>
      <x:c r="C43" s="305" t="str">
        <x:v>CAP-LAW053|Reg. 36</x:v>
      </x:c>
      <x:c r="D43" s="305" t="str">
        <x:v>CAP-LAW053|Reg. 36|AP01</x:v>
      </x:c>
      <x:c r="E43" s="305" t="n">
        <x:f>COUNTIF('P3 Evidence Requirements'!$B$5:$B$348,D43)</x:f>
        <x:v>2</x:v>
      </x:c>
      <x:c r="F43" s="305" t="n">
        <x:f>COUNTIF('P3 Observation Rules'!$B$5:$B$176,D43)</x:f>
        <x:v>1</x:v>
      </x:c>
      <x:c r="G43" s="305" t="n">
        <x:f>COUNTIF('P3 Operational Calendar'!$B$5:$B$176,D43)</x:f>
        <x:v>1</x:v>
      </x:c>
      <x:c r="H43" s="305" t="n">
        <x:f>COUNTIF('P4 Final Applicability'!$A$5:$A$176,C43)</x:f>
        <x:v>1</x:v>
      </x:c>
      <x:c r="I43" s="305" t="str">
        <x:f>IF(COUNTIF('P2 Source Disposition'!$A$5:$A$81,B43)=1,"YES","NO")</x:f>
        <x:v>YES</x:v>
      </x:c>
      <x:c r="J43" s="305" t="str">
        <x:v>https://www.sebi.gov.in/legal/regulations/jul-2026/securities-and-exchange-board-of-india-listing-obligations-and-disclosure-requirements-regulations-2015-last-amended-on-july-14-2026-_102974.html</x:v>
      </x:c>
      <x:c r="K43" s="305" t="str">
        <x:f>IF(COUNTIF('P2 Atomic Provisions'!$A$5:$A$176,C43)=1,"YES","NO")</x:f>
        <x:v>YES</x:v>
      </x:c>
      <x:c r="L43" s="305" t="str">
        <x:f>IF(COUNTIF('P3 Audit Procedures'!$A$5:$A$176,D43)=1,"YES","NO")</x:f>
        <x:v>YES</x:v>
      </x:c>
      <x:c r="M43" s="305" t="str">
        <x:f>IF(E43=2,"YES","NO")</x:f>
        <x:v>YES</x:v>
      </x:c>
      <x:c r="N43" s="305" t="str">
        <x:f>IF(F43=1,"YES","NO")</x:f>
        <x:v>YES</x:v>
      </x:c>
      <x:c r="O43" s="305" t="str">
        <x:f>IF(G43=1,"YES","NO")</x:f>
        <x:v>YES</x:v>
      </x:c>
      <x:c r="P43" s="305" t="str">
        <x:f>IF(H43=1,"YES","NO")</x:f>
        <x:v>YES</x:v>
      </x:c>
      <x:c r="Q43" s="305" t="str">
        <x:f>IF(J43&lt;&gt;"","YES","NO")</x:f>
        <x:v>YES</x:v>
      </x:c>
      <x:c r="R43" s="305" t="str">
        <x:f>IF(AND(I43="YES",K43="YES",L43="YES",M43="YES",N43="YES",O43="YES",P43="YES",Q43="YES"),"COMPLETE","INCOMPLETE")</x:f>
        <x:v>COMPLETE</x:v>
      </x:c>
      <x:c r="S43" s="305" t="str">
        <x:f>IF(COUNTIF($A$5:$A$176,A43)&gt;1,"DUPLICATE","")</x:f>
      </x:c>
      <x:c r="T43" s="305" t="str">
        <x:v>TECHNICAL PASS — PRODUCTION ID HOLD</x:v>
      </x:c>
    </x:row>
    <x:row r="44" ht="50" customHeight="1">
      <x:c r="A44" s="305" t="str">
        <x:v>CAP-LAW053|Reg. 37|TRC01</x:v>
      </x:c>
      <x:c r="B44" s="305" t="str">
        <x:v>CAP-LAW053</x:v>
      </x:c>
      <x:c r="C44" s="305" t="str">
        <x:v>CAP-LAW053|Reg. 37</x:v>
      </x:c>
      <x:c r="D44" s="305" t="str">
        <x:v>CAP-LAW053|Reg. 37|AP01</x:v>
      </x:c>
      <x:c r="E44" s="305" t="n">
        <x:f>COUNTIF('P3 Evidence Requirements'!$B$5:$B$348,D44)</x:f>
        <x:v>2</x:v>
      </x:c>
      <x:c r="F44" s="305" t="n">
        <x:f>COUNTIF('P3 Observation Rules'!$B$5:$B$176,D44)</x:f>
        <x:v>1</x:v>
      </x:c>
      <x:c r="G44" s="305" t="n">
        <x:f>COUNTIF('P3 Operational Calendar'!$B$5:$B$176,D44)</x:f>
        <x:v>1</x:v>
      </x:c>
      <x:c r="H44" s="305" t="n">
        <x:f>COUNTIF('P4 Final Applicability'!$A$5:$A$176,C44)</x:f>
        <x:v>1</x:v>
      </x:c>
      <x:c r="I44" s="305" t="str">
        <x:f>IF(COUNTIF('P2 Source Disposition'!$A$5:$A$81,B44)=1,"YES","NO")</x:f>
        <x:v>YES</x:v>
      </x:c>
      <x:c r="J44" s="305" t="str">
        <x:v>https://www.sebi.gov.in/legal/regulations/jul-2026/securities-and-exchange-board-of-india-listing-obligations-and-disclosure-requirements-regulations-2015-last-amended-on-july-14-2026-_102974.html</x:v>
      </x:c>
      <x:c r="K44" s="305" t="str">
        <x:f>IF(COUNTIF('P2 Atomic Provisions'!$A$5:$A$176,C44)=1,"YES","NO")</x:f>
        <x:v>YES</x:v>
      </x:c>
      <x:c r="L44" s="305" t="str">
        <x:f>IF(COUNTIF('P3 Audit Procedures'!$A$5:$A$176,D44)=1,"YES","NO")</x:f>
        <x:v>YES</x:v>
      </x:c>
      <x:c r="M44" s="305" t="str">
        <x:f>IF(E44=2,"YES","NO")</x:f>
        <x:v>YES</x:v>
      </x:c>
      <x:c r="N44" s="305" t="str">
        <x:f>IF(F44=1,"YES","NO")</x:f>
        <x:v>YES</x:v>
      </x:c>
      <x:c r="O44" s="305" t="str">
        <x:f>IF(G44=1,"YES","NO")</x:f>
        <x:v>YES</x:v>
      </x:c>
      <x:c r="P44" s="305" t="str">
        <x:f>IF(H44=1,"YES","NO")</x:f>
        <x:v>YES</x:v>
      </x:c>
      <x:c r="Q44" s="305" t="str">
        <x:f>IF(J44&lt;&gt;"","YES","NO")</x:f>
        <x:v>YES</x:v>
      </x:c>
      <x:c r="R44" s="305" t="str">
        <x:f>IF(AND(I44="YES",K44="YES",L44="YES",M44="YES",N44="YES",O44="YES",P44="YES",Q44="YES"),"COMPLETE","INCOMPLETE")</x:f>
        <x:v>COMPLETE</x:v>
      </x:c>
      <x:c r="S44" s="305" t="str">
        <x:f>IF(COUNTIF($A$5:$A$176,A44)&gt;1,"DUPLICATE","")</x:f>
      </x:c>
      <x:c r="T44" s="305" t="str">
        <x:v>TECHNICAL PASS — PRODUCTION ID HOLD</x:v>
      </x:c>
    </x:row>
    <x:row r="45" ht="50" customHeight="1">
      <x:c r="A45" s="305" t="str">
        <x:v>CAP-LAW053|Reg. 38|TRC01</x:v>
      </x:c>
      <x:c r="B45" s="305" t="str">
        <x:v>CAP-LAW053</x:v>
      </x:c>
      <x:c r="C45" s="305" t="str">
        <x:v>CAP-LAW053|Reg. 38</x:v>
      </x:c>
      <x:c r="D45" s="305" t="str">
        <x:v>CAP-LAW053|Reg. 38|AP01</x:v>
      </x:c>
      <x:c r="E45" s="305" t="n">
        <x:f>COUNTIF('P3 Evidence Requirements'!$B$5:$B$348,D45)</x:f>
        <x:v>2</x:v>
      </x:c>
      <x:c r="F45" s="305" t="n">
        <x:f>COUNTIF('P3 Observation Rules'!$B$5:$B$176,D45)</x:f>
        <x:v>1</x:v>
      </x:c>
      <x:c r="G45" s="305" t="n">
        <x:f>COUNTIF('P3 Operational Calendar'!$B$5:$B$176,D45)</x:f>
        <x:v>1</x:v>
      </x:c>
      <x:c r="H45" s="305" t="n">
        <x:f>COUNTIF('P4 Final Applicability'!$A$5:$A$176,C45)</x:f>
        <x:v>1</x:v>
      </x:c>
      <x:c r="I45" s="305" t="str">
        <x:f>IF(COUNTIF('P2 Source Disposition'!$A$5:$A$81,B45)=1,"YES","NO")</x:f>
        <x:v>YES</x:v>
      </x:c>
      <x:c r="J45" s="305" t="str">
        <x:v>https://www.sebi.gov.in/legal/regulations/jul-2026/securities-and-exchange-board-of-india-listing-obligations-and-disclosure-requirements-regulations-2015-last-amended-on-july-14-2026-_102974.html</x:v>
      </x:c>
      <x:c r="K45" s="305" t="str">
        <x:f>IF(COUNTIF('P2 Atomic Provisions'!$A$5:$A$176,C45)=1,"YES","NO")</x:f>
        <x:v>YES</x:v>
      </x:c>
      <x:c r="L45" s="305" t="str">
        <x:f>IF(COUNTIF('P3 Audit Procedures'!$A$5:$A$176,D45)=1,"YES","NO")</x:f>
        <x:v>YES</x:v>
      </x:c>
      <x:c r="M45" s="305" t="str">
        <x:f>IF(E45=2,"YES","NO")</x:f>
        <x:v>YES</x:v>
      </x:c>
      <x:c r="N45" s="305" t="str">
        <x:f>IF(F45=1,"YES","NO")</x:f>
        <x:v>YES</x:v>
      </x:c>
      <x:c r="O45" s="305" t="str">
        <x:f>IF(G45=1,"YES","NO")</x:f>
        <x:v>YES</x:v>
      </x:c>
      <x:c r="P45" s="305" t="str">
        <x:f>IF(H45=1,"YES","NO")</x:f>
        <x:v>YES</x:v>
      </x:c>
      <x:c r="Q45" s="305" t="str">
        <x:f>IF(J45&lt;&gt;"","YES","NO")</x:f>
        <x:v>YES</x:v>
      </x:c>
      <x:c r="R45" s="305" t="str">
        <x:f>IF(AND(I45="YES",K45="YES",L45="YES",M45="YES",N45="YES",O45="YES",P45="YES",Q45="YES"),"COMPLETE","INCOMPLETE")</x:f>
        <x:v>COMPLETE</x:v>
      </x:c>
      <x:c r="S45" s="305" t="str">
        <x:f>IF(COUNTIF($A$5:$A$176,A45)&gt;1,"DUPLICATE","")</x:f>
      </x:c>
      <x:c r="T45" s="305" t="str">
        <x:v>TECHNICAL PASS — PRODUCTION ID HOLD</x:v>
      </x:c>
    </x:row>
    <x:row r="46" ht="50" customHeight="1">
      <x:c r="A46" s="305" t="str">
        <x:v>CAP-LAW053|Reg. 39|TRC01</x:v>
      </x:c>
      <x:c r="B46" s="305" t="str">
        <x:v>CAP-LAW053</x:v>
      </x:c>
      <x:c r="C46" s="305" t="str">
        <x:v>CAP-LAW053|Reg. 39</x:v>
      </x:c>
      <x:c r="D46" s="305" t="str">
        <x:v>CAP-LAW053|Reg. 39|AP01</x:v>
      </x:c>
      <x:c r="E46" s="305" t="n">
        <x:f>COUNTIF('P3 Evidence Requirements'!$B$5:$B$348,D46)</x:f>
        <x:v>2</x:v>
      </x:c>
      <x:c r="F46" s="305" t="n">
        <x:f>COUNTIF('P3 Observation Rules'!$B$5:$B$176,D46)</x:f>
        <x:v>1</x:v>
      </x:c>
      <x:c r="G46" s="305" t="n">
        <x:f>COUNTIF('P3 Operational Calendar'!$B$5:$B$176,D46)</x:f>
        <x:v>1</x:v>
      </x:c>
      <x:c r="H46" s="305" t="n">
        <x:f>COUNTIF('P4 Final Applicability'!$A$5:$A$176,C46)</x:f>
        <x:v>1</x:v>
      </x:c>
      <x:c r="I46" s="305" t="str">
        <x:f>IF(COUNTIF('P2 Source Disposition'!$A$5:$A$81,B46)=1,"YES","NO")</x:f>
        <x:v>YES</x:v>
      </x:c>
      <x:c r="J46" s="305" t="str">
        <x:v>https://www.sebi.gov.in/legal/regulations/jul-2026/securities-and-exchange-board-of-india-listing-obligations-and-disclosure-requirements-regulations-2015-last-amended-on-july-14-2026-_102974.html</x:v>
      </x:c>
      <x:c r="K46" s="305" t="str">
        <x:f>IF(COUNTIF('P2 Atomic Provisions'!$A$5:$A$176,C46)=1,"YES","NO")</x:f>
        <x:v>YES</x:v>
      </x:c>
      <x:c r="L46" s="305" t="str">
        <x:f>IF(COUNTIF('P3 Audit Procedures'!$A$5:$A$176,D46)=1,"YES","NO")</x:f>
        <x:v>YES</x:v>
      </x:c>
      <x:c r="M46" s="305" t="str">
        <x:f>IF(E46=2,"YES","NO")</x:f>
        <x:v>YES</x:v>
      </x:c>
      <x:c r="N46" s="305" t="str">
        <x:f>IF(F46=1,"YES","NO")</x:f>
        <x:v>YES</x:v>
      </x:c>
      <x:c r="O46" s="305" t="str">
        <x:f>IF(G46=1,"YES","NO")</x:f>
        <x:v>YES</x:v>
      </x:c>
      <x:c r="P46" s="305" t="str">
        <x:f>IF(H46=1,"YES","NO")</x:f>
        <x:v>YES</x:v>
      </x:c>
      <x:c r="Q46" s="305" t="str">
        <x:f>IF(J46&lt;&gt;"","YES","NO")</x:f>
        <x:v>YES</x:v>
      </x:c>
      <x:c r="R46" s="305" t="str">
        <x:f>IF(AND(I46="YES",K46="YES",L46="YES",M46="YES",N46="YES",O46="YES",P46="YES",Q46="YES"),"COMPLETE","INCOMPLETE")</x:f>
        <x:v>COMPLETE</x:v>
      </x:c>
      <x:c r="S46" s="305" t="str">
        <x:f>IF(COUNTIF($A$5:$A$176,A46)&gt;1,"DUPLICATE","")</x:f>
      </x:c>
      <x:c r="T46" s="305" t="str">
        <x:v>TECHNICAL PASS — PRODUCTION ID HOLD</x:v>
      </x:c>
    </x:row>
    <x:row r="47" ht="50" customHeight="1">
      <x:c r="A47" s="305" t="str">
        <x:v>CAP-LAW053|Reg. 40|TRC01</x:v>
      </x:c>
      <x:c r="B47" s="305" t="str">
        <x:v>CAP-LAW053</x:v>
      </x:c>
      <x:c r="C47" s="305" t="str">
        <x:v>CAP-LAW053|Reg. 40</x:v>
      </x:c>
      <x:c r="D47" s="305" t="str">
        <x:v>CAP-LAW053|Reg. 40|AP01</x:v>
      </x:c>
      <x:c r="E47" s="305" t="n">
        <x:f>COUNTIF('P3 Evidence Requirements'!$B$5:$B$348,D47)</x:f>
        <x:v>2</x:v>
      </x:c>
      <x:c r="F47" s="305" t="n">
        <x:f>COUNTIF('P3 Observation Rules'!$B$5:$B$176,D47)</x:f>
        <x:v>1</x:v>
      </x:c>
      <x:c r="G47" s="305" t="n">
        <x:f>COUNTIF('P3 Operational Calendar'!$B$5:$B$176,D47)</x:f>
        <x:v>1</x:v>
      </x:c>
      <x:c r="H47" s="305" t="n">
        <x:f>COUNTIF('P4 Final Applicability'!$A$5:$A$176,C47)</x:f>
        <x:v>1</x:v>
      </x:c>
      <x:c r="I47" s="305" t="str">
        <x:f>IF(COUNTIF('P2 Source Disposition'!$A$5:$A$81,B47)=1,"YES","NO")</x:f>
        <x:v>YES</x:v>
      </x:c>
      <x:c r="J47" s="305" t="str">
        <x:v>https://www.sebi.gov.in/legal/regulations/jul-2026/securities-and-exchange-board-of-india-listing-obligations-and-disclosure-requirements-regulations-2015-last-amended-on-july-14-2026-_102974.html</x:v>
      </x:c>
      <x:c r="K47" s="305" t="str">
        <x:f>IF(COUNTIF('P2 Atomic Provisions'!$A$5:$A$176,C47)=1,"YES","NO")</x:f>
        <x:v>YES</x:v>
      </x:c>
      <x:c r="L47" s="305" t="str">
        <x:f>IF(COUNTIF('P3 Audit Procedures'!$A$5:$A$176,D47)=1,"YES","NO")</x:f>
        <x:v>YES</x:v>
      </x:c>
      <x:c r="M47" s="305" t="str">
        <x:f>IF(E47=2,"YES","NO")</x:f>
        <x:v>YES</x:v>
      </x:c>
      <x:c r="N47" s="305" t="str">
        <x:f>IF(F47=1,"YES","NO")</x:f>
        <x:v>YES</x:v>
      </x:c>
      <x:c r="O47" s="305" t="str">
        <x:f>IF(G47=1,"YES","NO")</x:f>
        <x:v>YES</x:v>
      </x:c>
      <x:c r="P47" s="305" t="str">
        <x:f>IF(H47=1,"YES","NO")</x:f>
        <x:v>YES</x:v>
      </x:c>
      <x:c r="Q47" s="305" t="str">
        <x:f>IF(J47&lt;&gt;"","YES","NO")</x:f>
        <x:v>YES</x:v>
      </x:c>
      <x:c r="R47" s="305" t="str">
        <x:f>IF(AND(I47="YES",K47="YES",L47="YES",M47="YES",N47="YES",O47="YES",P47="YES",Q47="YES"),"COMPLETE","INCOMPLETE")</x:f>
        <x:v>COMPLETE</x:v>
      </x:c>
      <x:c r="S47" s="305" t="str">
        <x:f>IF(COUNTIF($A$5:$A$176,A47)&gt;1,"DUPLICATE","")</x:f>
      </x:c>
      <x:c r="T47" s="305" t="str">
        <x:v>TECHNICAL PASS — PRODUCTION ID HOLD</x:v>
      </x:c>
    </x:row>
    <x:row r="48" ht="50" customHeight="1">
      <x:c r="A48" s="305" t="str">
        <x:v>CAP-LAW053|Reg. 42|TRC01</x:v>
      </x:c>
      <x:c r="B48" s="305" t="str">
        <x:v>CAP-LAW053</x:v>
      </x:c>
      <x:c r="C48" s="305" t="str">
        <x:v>CAP-LAW053|Reg. 42</x:v>
      </x:c>
      <x:c r="D48" s="305" t="str">
        <x:v>CAP-LAW053|Reg. 42|AP01</x:v>
      </x:c>
      <x:c r="E48" s="305" t="n">
        <x:f>COUNTIF('P3 Evidence Requirements'!$B$5:$B$348,D48)</x:f>
        <x:v>2</x:v>
      </x:c>
      <x:c r="F48" s="305" t="n">
        <x:f>COUNTIF('P3 Observation Rules'!$B$5:$B$176,D48)</x:f>
        <x:v>1</x:v>
      </x:c>
      <x:c r="G48" s="305" t="n">
        <x:f>COUNTIF('P3 Operational Calendar'!$B$5:$B$176,D48)</x:f>
        <x:v>1</x:v>
      </x:c>
      <x:c r="H48" s="305" t="n">
        <x:f>COUNTIF('P4 Final Applicability'!$A$5:$A$176,C48)</x:f>
        <x:v>1</x:v>
      </x:c>
      <x:c r="I48" s="305" t="str">
        <x:f>IF(COUNTIF('P2 Source Disposition'!$A$5:$A$81,B48)=1,"YES","NO")</x:f>
        <x:v>YES</x:v>
      </x:c>
      <x:c r="J48" s="305" t="str">
        <x:v>https://www.sebi.gov.in/legal/regulations/jul-2026/securities-and-exchange-board-of-india-listing-obligations-and-disclosure-requirements-regulations-2015-last-amended-on-july-14-2026-_102974.html</x:v>
      </x:c>
      <x:c r="K48" s="305" t="str">
        <x:f>IF(COUNTIF('P2 Atomic Provisions'!$A$5:$A$176,C48)=1,"YES","NO")</x:f>
        <x:v>YES</x:v>
      </x:c>
      <x:c r="L48" s="305" t="str">
        <x:f>IF(COUNTIF('P3 Audit Procedures'!$A$5:$A$176,D48)=1,"YES","NO")</x:f>
        <x:v>YES</x:v>
      </x:c>
      <x:c r="M48" s="305" t="str">
        <x:f>IF(E48=2,"YES","NO")</x:f>
        <x:v>YES</x:v>
      </x:c>
      <x:c r="N48" s="305" t="str">
        <x:f>IF(F48=1,"YES","NO")</x:f>
        <x:v>YES</x:v>
      </x:c>
      <x:c r="O48" s="305" t="str">
        <x:f>IF(G48=1,"YES","NO")</x:f>
        <x:v>YES</x:v>
      </x:c>
      <x:c r="P48" s="305" t="str">
        <x:f>IF(H48=1,"YES","NO")</x:f>
        <x:v>YES</x:v>
      </x:c>
      <x:c r="Q48" s="305" t="str">
        <x:f>IF(J48&lt;&gt;"","YES","NO")</x:f>
        <x:v>YES</x:v>
      </x:c>
      <x:c r="R48" s="305" t="str">
        <x:f>IF(AND(I48="YES",K48="YES",L48="YES",M48="YES",N48="YES",O48="YES",P48="YES",Q48="YES"),"COMPLETE","INCOMPLETE")</x:f>
        <x:v>COMPLETE</x:v>
      </x:c>
      <x:c r="S48" s="305" t="str">
        <x:f>IF(COUNTIF($A$5:$A$176,A48)&gt;1,"DUPLICATE","")</x:f>
      </x:c>
      <x:c r="T48" s="305" t="str">
        <x:v>TECHNICAL PASS — PRODUCTION ID HOLD</x:v>
      </x:c>
    </x:row>
    <x:row r="49" ht="50" customHeight="1">
      <x:c r="A49" s="305" t="str">
        <x:v>CAP-LAW053|Reg. 43A|TRC01</x:v>
      </x:c>
      <x:c r="B49" s="305" t="str">
        <x:v>CAP-LAW053</x:v>
      </x:c>
      <x:c r="C49" s="305" t="str">
        <x:v>CAP-LAW053|Reg. 43A</x:v>
      </x:c>
      <x:c r="D49" s="305" t="str">
        <x:v>CAP-LAW053|Reg. 43A|AP01</x:v>
      </x:c>
      <x:c r="E49" s="305" t="n">
        <x:f>COUNTIF('P3 Evidence Requirements'!$B$5:$B$348,D49)</x:f>
        <x:v>2</x:v>
      </x:c>
      <x:c r="F49" s="305" t="n">
        <x:f>COUNTIF('P3 Observation Rules'!$B$5:$B$176,D49)</x:f>
        <x:v>1</x:v>
      </x:c>
      <x:c r="G49" s="305" t="n">
        <x:f>COUNTIF('P3 Operational Calendar'!$B$5:$B$176,D49)</x:f>
        <x:v>1</x:v>
      </x:c>
      <x:c r="H49" s="305" t="n">
        <x:f>COUNTIF('P4 Final Applicability'!$A$5:$A$176,C49)</x:f>
        <x:v>1</x:v>
      </x:c>
      <x:c r="I49" s="305" t="str">
        <x:f>IF(COUNTIF('P2 Source Disposition'!$A$5:$A$81,B49)=1,"YES","NO")</x:f>
        <x:v>YES</x:v>
      </x:c>
      <x:c r="J49" s="305" t="str">
        <x:v>https://www.sebi.gov.in/legal/regulations/jul-2026/securities-and-exchange-board-of-india-listing-obligations-and-disclosure-requirements-regulations-2015-last-amended-on-july-14-2026-_102974.html</x:v>
      </x:c>
      <x:c r="K49" s="305" t="str">
        <x:f>IF(COUNTIF('P2 Atomic Provisions'!$A$5:$A$176,C49)=1,"YES","NO")</x:f>
        <x:v>YES</x:v>
      </x:c>
      <x:c r="L49" s="305" t="str">
        <x:f>IF(COUNTIF('P3 Audit Procedures'!$A$5:$A$176,D49)=1,"YES","NO")</x:f>
        <x:v>YES</x:v>
      </x:c>
      <x:c r="M49" s="305" t="str">
        <x:f>IF(E49=2,"YES","NO")</x:f>
        <x:v>YES</x:v>
      </x:c>
      <x:c r="N49" s="305" t="str">
        <x:f>IF(F49=1,"YES","NO")</x:f>
        <x:v>YES</x:v>
      </x:c>
      <x:c r="O49" s="305" t="str">
        <x:f>IF(G49=1,"YES","NO")</x:f>
        <x:v>YES</x:v>
      </x:c>
      <x:c r="P49" s="305" t="str">
        <x:f>IF(H49=1,"YES","NO")</x:f>
        <x:v>YES</x:v>
      </x:c>
      <x:c r="Q49" s="305" t="str">
        <x:f>IF(J49&lt;&gt;"","YES","NO")</x:f>
        <x:v>YES</x:v>
      </x:c>
      <x:c r="R49" s="305" t="str">
        <x:f>IF(AND(I49="YES",K49="YES",L49="YES",M49="YES",N49="YES",O49="YES",P49="YES",Q49="YES"),"COMPLETE","INCOMPLETE")</x:f>
        <x:v>COMPLETE</x:v>
      </x:c>
      <x:c r="S49" s="305" t="str">
        <x:f>IF(COUNTIF($A$5:$A$176,A49)&gt;1,"DUPLICATE","")</x:f>
      </x:c>
      <x:c r="T49" s="305" t="str">
        <x:v>TECHNICAL PASS — PRODUCTION ID HOLD</x:v>
      </x:c>
    </x:row>
    <x:row r="50" ht="50" customHeight="1">
      <x:c r="A50" s="305" t="str">
        <x:v>CAP-LAW053|Reg. 44|TRC01</x:v>
      </x:c>
      <x:c r="B50" s="305" t="str">
        <x:v>CAP-LAW053</x:v>
      </x:c>
      <x:c r="C50" s="305" t="str">
        <x:v>CAP-LAW053|Reg. 44</x:v>
      </x:c>
      <x:c r="D50" s="305" t="str">
        <x:v>CAP-LAW053|Reg. 44|AP01</x:v>
      </x:c>
      <x:c r="E50" s="305" t="n">
        <x:f>COUNTIF('P3 Evidence Requirements'!$B$5:$B$348,D50)</x:f>
        <x:v>2</x:v>
      </x:c>
      <x:c r="F50" s="305" t="n">
        <x:f>COUNTIF('P3 Observation Rules'!$B$5:$B$176,D50)</x:f>
        <x:v>1</x:v>
      </x:c>
      <x:c r="G50" s="305" t="n">
        <x:f>COUNTIF('P3 Operational Calendar'!$B$5:$B$176,D50)</x:f>
        <x:v>1</x:v>
      </x:c>
      <x:c r="H50" s="305" t="n">
        <x:f>COUNTIF('P4 Final Applicability'!$A$5:$A$176,C50)</x:f>
        <x:v>1</x:v>
      </x:c>
      <x:c r="I50" s="305" t="str">
        <x:f>IF(COUNTIF('P2 Source Disposition'!$A$5:$A$81,B50)=1,"YES","NO")</x:f>
        <x:v>YES</x:v>
      </x:c>
      <x:c r="J50" s="305" t="str">
        <x:v>https://www.sebi.gov.in/legal/regulations/jul-2026/securities-and-exchange-board-of-india-listing-obligations-and-disclosure-requirements-regulations-2015-last-amended-on-july-14-2026-_102974.html</x:v>
      </x:c>
      <x:c r="K50" s="305" t="str">
        <x:f>IF(COUNTIF('P2 Atomic Provisions'!$A$5:$A$176,C50)=1,"YES","NO")</x:f>
        <x:v>YES</x:v>
      </x:c>
      <x:c r="L50" s="305" t="str">
        <x:f>IF(COUNTIF('P3 Audit Procedures'!$A$5:$A$176,D50)=1,"YES","NO")</x:f>
        <x:v>YES</x:v>
      </x:c>
      <x:c r="M50" s="305" t="str">
        <x:f>IF(E50=2,"YES","NO")</x:f>
        <x:v>YES</x:v>
      </x:c>
      <x:c r="N50" s="305" t="str">
        <x:f>IF(F50=1,"YES","NO")</x:f>
        <x:v>YES</x:v>
      </x:c>
      <x:c r="O50" s="305" t="str">
        <x:f>IF(G50=1,"YES","NO")</x:f>
        <x:v>YES</x:v>
      </x:c>
      <x:c r="P50" s="305" t="str">
        <x:f>IF(H50=1,"YES","NO")</x:f>
        <x:v>YES</x:v>
      </x:c>
      <x:c r="Q50" s="305" t="str">
        <x:f>IF(J50&lt;&gt;"","YES","NO")</x:f>
        <x:v>YES</x:v>
      </x:c>
      <x:c r="R50" s="305" t="str">
        <x:f>IF(AND(I50="YES",K50="YES",L50="YES",M50="YES",N50="YES",O50="YES",P50="YES",Q50="YES"),"COMPLETE","INCOMPLETE")</x:f>
        <x:v>COMPLETE</x:v>
      </x:c>
      <x:c r="S50" s="305" t="str">
        <x:f>IF(COUNTIF($A$5:$A$176,A50)&gt;1,"DUPLICATE","")</x:f>
      </x:c>
      <x:c r="T50" s="305" t="str">
        <x:v>TECHNICAL PASS — PRODUCTION ID HOLD</x:v>
      </x:c>
    </x:row>
    <x:row r="51" ht="50" customHeight="1">
      <x:c r="A51" s="305" t="str">
        <x:v>CAP-LAW053|Reg. 45|TRC01</x:v>
      </x:c>
      <x:c r="B51" s="305" t="str">
        <x:v>CAP-LAW053</x:v>
      </x:c>
      <x:c r="C51" s="305" t="str">
        <x:v>CAP-LAW053|Reg. 45</x:v>
      </x:c>
      <x:c r="D51" s="305" t="str">
        <x:v>CAP-LAW053|Reg. 45|AP01</x:v>
      </x:c>
      <x:c r="E51" s="305" t="n">
        <x:f>COUNTIF('P3 Evidence Requirements'!$B$5:$B$348,D51)</x:f>
        <x:v>2</x:v>
      </x:c>
      <x:c r="F51" s="305" t="n">
        <x:f>COUNTIF('P3 Observation Rules'!$B$5:$B$176,D51)</x:f>
        <x:v>1</x:v>
      </x:c>
      <x:c r="G51" s="305" t="n">
        <x:f>COUNTIF('P3 Operational Calendar'!$B$5:$B$176,D51)</x:f>
        <x:v>1</x:v>
      </x:c>
      <x:c r="H51" s="305" t="n">
        <x:f>COUNTIF('P4 Final Applicability'!$A$5:$A$176,C51)</x:f>
        <x:v>1</x:v>
      </x:c>
      <x:c r="I51" s="305" t="str">
        <x:f>IF(COUNTIF('P2 Source Disposition'!$A$5:$A$81,B51)=1,"YES","NO")</x:f>
        <x:v>YES</x:v>
      </x:c>
      <x:c r="J51" s="305" t="str">
        <x:v>https://www.sebi.gov.in/legal/regulations/jul-2026/securities-and-exchange-board-of-india-listing-obligations-and-disclosure-requirements-regulations-2015-last-amended-on-july-14-2026-_102974.html</x:v>
      </x:c>
      <x:c r="K51" s="305" t="str">
        <x:f>IF(COUNTIF('P2 Atomic Provisions'!$A$5:$A$176,C51)=1,"YES","NO")</x:f>
        <x:v>YES</x:v>
      </x:c>
      <x:c r="L51" s="305" t="str">
        <x:f>IF(COUNTIF('P3 Audit Procedures'!$A$5:$A$176,D51)=1,"YES","NO")</x:f>
        <x:v>YES</x:v>
      </x:c>
      <x:c r="M51" s="305" t="str">
        <x:f>IF(E51=2,"YES","NO")</x:f>
        <x:v>YES</x:v>
      </x:c>
      <x:c r="N51" s="305" t="str">
        <x:f>IF(F51=1,"YES","NO")</x:f>
        <x:v>YES</x:v>
      </x:c>
      <x:c r="O51" s="305" t="str">
        <x:f>IF(G51=1,"YES","NO")</x:f>
        <x:v>YES</x:v>
      </x:c>
      <x:c r="P51" s="305" t="str">
        <x:f>IF(H51=1,"YES","NO")</x:f>
        <x:v>YES</x:v>
      </x:c>
      <x:c r="Q51" s="305" t="str">
        <x:f>IF(J51&lt;&gt;"","YES","NO")</x:f>
        <x:v>YES</x:v>
      </x:c>
      <x:c r="R51" s="305" t="str">
        <x:f>IF(AND(I51="YES",K51="YES",L51="YES",M51="YES",N51="YES",O51="YES",P51="YES",Q51="YES"),"COMPLETE","INCOMPLETE")</x:f>
        <x:v>COMPLETE</x:v>
      </x:c>
      <x:c r="S51" s="305" t="str">
        <x:f>IF(COUNTIF($A$5:$A$176,A51)&gt;1,"DUPLICATE","")</x:f>
      </x:c>
      <x:c r="T51" s="305" t="str">
        <x:v>TECHNICAL PASS — PRODUCTION ID HOLD</x:v>
      </x:c>
    </x:row>
    <x:row r="52" ht="50" customHeight="1">
      <x:c r="A52" s="305" t="str">
        <x:v>CAP-LAW053|Reg. 46|TRC01</x:v>
      </x:c>
      <x:c r="B52" s="305" t="str">
        <x:v>CAP-LAW053</x:v>
      </x:c>
      <x:c r="C52" s="305" t="str">
        <x:v>CAP-LAW053|Reg. 46</x:v>
      </x:c>
      <x:c r="D52" s="305" t="str">
        <x:v>CAP-LAW053|Reg. 46|AP01</x:v>
      </x:c>
      <x:c r="E52" s="305" t="n">
        <x:f>COUNTIF('P3 Evidence Requirements'!$B$5:$B$348,D52)</x:f>
        <x:v>2</x:v>
      </x:c>
      <x:c r="F52" s="305" t="n">
        <x:f>COUNTIF('P3 Observation Rules'!$B$5:$B$176,D52)</x:f>
        <x:v>1</x:v>
      </x:c>
      <x:c r="G52" s="305" t="n">
        <x:f>COUNTIF('P3 Operational Calendar'!$B$5:$B$176,D52)</x:f>
        <x:v>1</x:v>
      </x:c>
      <x:c r="H52" s="305" t="n">
        <x:f>COUNTIF('P4 Final Applicability'!$A$5:$A$176,C52)</x:f>
        <x:v>1</x:v>
      </x:c>
      <x:c r="I52" s="305" t="str">
        <x:f>IF(COUNTIF('P2 Source Disposition'!$A$5:$A$81,B52)=1,"YES","NO")</x:f>
        <x:v>YES</x:v>
      </x:c>
      <x:c r="J52" s="305" t="str">
        <x:v>https://www.sebi.gov.in/legal/regulations/jul-2026/securities-and-exchange-board-of-india-listing-obligations-and-disclosure-requirements-regulations-2015-last-amended-on-july-14-2026-_102974.html</x:v>
      </x:c>
      <x:c r="K52" s="305" t="str">
        <x:f>IF(COUNTIF('P2 Atomic Provisions'!$A$5:$A$176,C52)=1,"YES","NO")</x:f>
        <x:v>YES</x:v>
      </x:c>
      <x:c r="L52" s="305" t="str">
        <x:f>IF(COUNTIF('P3 Audit Procedures'!$A$5:$A$176,D52)=1,"YES","NO")</x:f>
        <x:v>YES</x:v>
      </x:c>
      <x:c r="M52" s="305" t="str">
        <x:f>IF(E52=2,"YES","NO")</x:f>
        <x:v>YES</x:v>
      </x:c>
      <x:c r="N52" s="305" t="str">
        <x:f>IF(F52=1,"YES","NO")</x:f>
        <x:v>YES</x:v>
      </x:c>
      <x:c r="O52" s="305" t="str">
        <x:f>IF(G52=1,"YES","NO")</x:f>
        <x:v>YES</x:v>
      </x:c>
      <x:c r="P52" s="305" t="str">
        <x:f>IF(H52=1,"YES","NO")</x:f>
        <x:v>YES</x:v>
      </x:c>
      <x:c r="Q52" s="305" t="str">
        <x:f>IF(J52&lt;&gt;"","YES","NO")</x:f>
        <x:v>YES</x:v>
      </x:c>
      <x:c r="R52" s="305" t="str">
        <x:f>IF(AND(I52="YES",K52="YES",L52="YES",M52="YES",N52="YES",O52="YES",P52="YES",Q52="YES"),"COMPLETE","INCOMPLETE")</x:f>
        <x:v>COMPLETE</x:v>
      </x:c>
      <x:c r="S52" s="305" t="str">
        <x:f>IF(COUNTIF($A$5:$A$176,A52)&gt;1,"DUPLICATE","")</x:f>
      </x:c>
      <x:c r="T52" s="305" t="str">
        <x:v>TECHNICAL PASS — PRODUCTION ID HOLD</x:v>
      </x:c>
    </x:row>
    <x:row r="53" ht="50" customHeight="1">
      <x:c r="A53" s="305" t="str">
        <x:v>CAP-LAW053|Reg. 47|TRC01</x:v>
      </x:c>
      <x:c r="B53" s="305" t="str">
        <x:v>CAP-LAW053</x:v>
      </x:c>
      <x:c r="C53" s="305" t="str">
        <x:v>CAP-LAW053|Reg. 47</x:v>
      </x:c>
      <x:c r="D53" s="305" t="str">
        <x:v>CAP-LAW053|Reg. 47|AP01</x:v>
      </x:c>
      <x:c r="E53" s="305" t="n">
        <x:f>COUNTIF('P3 Evidence Requirements'!$B$5:$B$348,D53)</x:f>
        <x:v>2</x:v>
      </x:c>
      <x:c r="F53" s="305" t="n">
        <x:f>COUNTIF('P3 Observation Rules'!$B$5:$B$176,D53)</x:f>
        <x:v>1</x:v>
      </x:c>
      <x:c r="G53" s="305" t="n">
        <x:f>COUNTIF('P3 Operational Calendar'!$B$5:$B$176,D53)</x:f>
        <x:v>1</x:v>
      </x:c>
      <x:c r="H53" s="305" t="n">
        <x:f>COUNTIF('P4 Final Applicability'!$A$5:$A$176,C53)</x:f>
        <x:v>1</x:v>
      </x:c>
      <x:c r="I53" s="305" t="str">
        <x:f>IF(COUNTIF('P2 Source Disposition'!$A$5:$A$81,B53)=1,"YES","NO")</x:f>
        <x:v>YES</x:v>
      </x:c>
      <x:c r="J53" s="305" t="str">
        <x:v>https://www.sebi.gov.in/legal/regulations/jul-2026/securities-and-exchange-board-of-india-listing-obligations-and-disclosure-requirements-regulations-2015-last-amended-on-july-14-2026-_102974.html</x:v>
      </x:c>
      <x:c r="K53" s="305" t="str">
        <x:f>IF(COUNTIF('P2 Atomic Provisions'!$A$5:$A$176,C53)=1,"YES","NO")</x:f>
        <x:v>YES</x:v>
      </x:c>
      <x:c r="L53" s="305" t="str">
        <x:f>IF(COUNTIF('P3 Audit Procedures'!$A$5:$A$176,D53)=1,"YES","NO")</x:f>
        <x:v>YES</x:v>
      </x:c>
      <x:c r="M53" s="305" t="str">
        <x:f>IF(E53=2,"YES","NO")</x:f>
        <x:v>YES</x:v>
      </x:c>
      <x:c r="N53" s="305" t="str">
        <x:f>IF(F53=1,"YES","NO")</x:f>
        <x:v>YES</x:v>
      </x:c>
      <x:c r="O53" s="305" t="str">
        <x:f>IF(G53=1,"YES","NO")</x:f>
        <x:v>YES</x:v>
      </x:c>
      <x:c r="P53" s="305" t="str">
        <x:f>IF(H53=1,"YES","NO")</x:f>
        <x:v>YES</x:v>
      </x:c>
      <x:c r="Q53" s="305" t="str">
        <x:f>IF(J53&lt;&gt;"","YES","NO")</x:f>
        <x:v>YES</x:v>
      </x:c>
      <x:c r="R53" s="305" t="str">
        <x:f>IF(AND(I53="YES",K53="YES",L53="YES",M53="YES",N53="YES",O53="YES",P53="YES",Q53="YES"),"COMPLETE","INCOMPLETE")</x:f>
        <x:v>COMPLETE</x:v>
      </x:c>
      <x:c r="S53" s="305" t="str">
        <x:f>IF(COUNTIF($A$5:$A$176,A53)&gt;1,"DUPLICATE","")</x:f>
      </x:c>
      <x:c r="T53" s="305" t="str">
        <x:v>TECHNICAL PASS — PRODUCTION ID HOLD</x:v>
      </x:c>
    </x:row>
    <x:row r="54" ht="50" customHeight="1">
      <x:c r="A54" s="305" t="str">
        <x:v>CAP-LAW083|Ch. II|TRC01</x:v>
      </x:c>
      <x:c r="B54" s="305" t="str">
        <x:v>CAP-LAW083</x:v>
      </x:c>
      <x:c r="C54" s="305" t="str">
        <x:v>CAP-LAW083|Ch. II</x:v>
      </x:c>
      <x:c r="D54" s="305" t="str">
        <x:v>CAP-LAW083|Ch. II|AP01</x:v>
      </x:c>
      <x:c r="E54" s="305" t="n">
        <x:f>COUNTIF('P3 Evidence Requirements'!$B$5:$B$348,D54)</x:f>
        <x:v>2</x:v>
      </x:c>
      <x:c r="F54" s="305" t="n">
        <x:f>COUNTIF('P3 Observation Rules'!$B$5:$B$176,D54)</x:f>
        <x:v>1</x:v>
      </x:c>
      <x:c r="G54" s="305" t="n">
        <x:f>COUNTIF('P3 Operational Calendar'!$B$5:$B$176,D54)</x:f>
        <x:v>1</x:v>
      </x:c>
      <x:c r="H54" s="305" t="n">
        <x:f>COUNTIF('P4 Final Applicability'!$A$5:$A$176,C54)</x:f>
        <x:v>1</x:v>
      </x:c>
      <x:c r="I54" s="305" t="str">
        <x:f>IF(COUNTIF('P2 Source Disposition'!$A$5:$A$81,B54)=1,"YES","NO")</x:f>
        <x:v>YES</x:v>
      </x:c>
      <x:c r="J54" s="305" t="str">
        <x:v>https://www.sebi.gov.in/legal/master-circulars/jan-2026/master-circular-for-compliance-with-the-provisions-of-the-securities-and-exchange-board-of-india-listing-obligations-and-disclosure-requirements-regulations-2015-by-listed-entities_99432.html</x:v>
      </x:c>
      <x:c r="K54" s="305" t="str">
        <x:f>IF(COUNTIF('P2 Atomic Provisions'!$A$5:$A$176,C54)=1,"YES","NO")</x:f>
        <x:v>YES</x:v>
      </x:c>
      <x:c r="L54" s="305" t="str">
        <x:f>IF(COUNTIF('P3 Audit Procedures'!$A$5:$A$176,D54)=1,"YES","NO")</x:f>
        <x:v>YES</x:v>
      </x:c>
      <x:c r="M54" s="305" t="str">
        <x:f>IF(E54=2,"YES","NO")</x:f>
        <x:v>YES</x:v>
      </x:c>
      <x:c r="N54" s="305" t="str">
        <x:f>IF(F54=1,"YES","NO")</x:f>
        <x:v>YES</x:v>
      </x:c>
      <x:c r="O54" s="305" t="str">
        <x:f>IF(G54=1,"YES","NO")</x:f>
        <x:v>YES</x:v>
      </x:c>
      <x:c r="P54" s="305" t="str">
        <x:f>IF(H54=1,"YES","NO")</x:f>
        <x:v>YES</x:v>
      </x:c>
      <x:c r="Q54" s="305" t="str">
        <x:f>IF(J54&lt;&gt;"","YES","NO")</x:f>
        <x:v>YES</x:v>
      </x:c>
      <x:c r="R54" s="305" t="str">
        <x:f>IF(AND(I54="YES",K54="YES",L54="YES",M54="YES",N54="YES",O54="YES",P54="YES",Q54="YES"),"COMPLETE","INCOMPLETE")</x:f>
        <x:v>COMPLETE</x:v>
      </x:c>
      <x:c r="S54" s="305" t="str">
        <x:f>IF(COUNTIF($A$5:$A$176,A54)&gt;1,"DUPLICATE","")</x:f>
      </x:c>
      <x:c r="T54" s="305" t="str">
        <x:v>TECHNICAL PASS — PRODUCTION ID HOLD</x:v>
      </x:c>
    </x:row>
    <x:row r="55" ht="50" customHeight="1">
      <x:c r="A55" s="305" t="str">
        <x:v>CAP-LAW083|RPT chapter|TRC01</x:v>
      </x:c>
      <x:c r="B55" s="305" t="str">
        <x:v>CAP-LAW083</x:v>
      </x:c>
      <x:c r="C55" s="305" t="str">
        <x:v>CAP-LAW083|RPT chapter</x:v>
      </x:c>
      <x:c r="D55" s="305" t="str">
        <x:v>CAP-LAW083|RPT chapter|AP01</x:v>
      </x:c>
      <x:c r="E55" s="305" t="n">
        <x:f>COUNTIF('P3 Evidence Requirements'!$B$5:$B$348,D55)</x:f>
        <x:v>2</x:v>
      </x:c>
      <x:c r="F55" s="305" t="n">
        <x:f>COUNTIF('P3 Observation Rules'!$B$5:$B$176,D55)</x:f>
        <x:v>1</x:v>
      </x:c>
      <x:c r="G55" s="305" t="n">
        <x:f>COUNTIF('P3 Operational Calendar'!$B$5:$B$176,D55)</x:f>
        <x:v>1</x:v>
      </x:c>
      <x:c r="H55" s="305" t="n">
        <x:f>COUNTIF('P4 Final Applicability'!$A$5:$A$176,C55)</x:f>
        <x:v>1</x:v>
      </x:c>
      <x:c r="I55" s="305" t="str">
        <x:f>IF(COUNTIF('P2 Source Disposition'!$A$5:$A$81,B55)=1,"YES","NO")</x:f>
        <x:v>YES</x:v>
      </x:c>
      <x:c r="J55" s="305" t="str">
        <x:v>https://www.sebi.gov.in/legal/master-circulars/jan-2026/master-circular-for-compliance-with-the-provisions-of-the-securities-and-exchange-board-of-india-listing-obligations-and-disclosure-requirements-regulations-2015-by-listed-entities_99432.html</x:v>
      </x:c>
      <x:c r="K55" s="305" t="str">
        <x:f>IF(COUNTIF('P2 Atomic Provisions'!$A$5:$A$176,C55)=1,"YES","NO")</x:f>
        <x:v>YES</x:v>
      </x:c>
      <x:c r="L55" s="305" t="str">
        <x:f>IF(COUNTIF('P3 Audit Procedures'!$A$5:$A$176,D55)=1,"YES","NO")</x:f>
        <x:v>YES</x:v>
      </x:c>
      <x:c r="M55" s="305" t="str">
        <x:f>IF(E55=2,"YES","NO")</x:f>
        <x:v>YES</x:v>
      </x:c>
      <x:c r="N55" s="305" t="str">
        <x:f>IF(F55=1,"YES","NO")</x:f>
        <x:v>YES</x:v>
      </x:c>
      <x:c r="O55" s="305" t="str">
        <x:f>IF(G55=1,"YES","NO")</x:f>
        <x:v>YES</x:v>
      </x:c>
      <x:c r="P55" s="305" t="str">
        <x:f>IF(H55=1,"YES","NO")</x:f>
        <x:v>YES</x:v>
      </x:c>
      <x:c r="Q55" s="305" t="str">
        <x:f>IF(J55&lt;&gt;"","YES","NO")</x:f>
        <x:v>YES</x:v>
      </x:c>
      <x:c r="R55" s="305" t="str">
        <x:f>IF(AND(I55="YES",K55="YES",L55="YES",M55="YES",N55="YES",O55="YES",P55="YES",Q55="YES"),"COMPLETE","INCOMPLETE")</x:f>
        <x:v>COMPLETE</x:v>
      </x:c>
      <x:c r="S55" s="305" t="str">
        <x:f>IF(COUNTIF($A$5:$A$176,A55)&gt;1,"DUPLICATE","")</x:f>
      </x:c>
      <x:c r="T55" s="305" t="str">
        <x:v>TECHNICAL PASS — PRODUCTION ID HOLD</x:v>
      </x:c>
    </x:row>
    <x:row r="56" ht="50" customHeight="1">
      <x:c r="A56" s="305" t="str">
        <x:v>CAP-LAW083|BRSR chapter|TRC01</x:v>
      </x:c>
      <x:c r="B56" s="305" t="str">
        <x:v>CAP-LAW083</x:v>
      </x:c>
      <x:c r="C56" s="305" t="str">
        <x:v>CAP-LAW083|BRSR chapter</x:v>
      </x:c>
      <x:c r="D56" s="305" t="str">
        <x:v>CAP-LAW083|BRSR chapter|AP01</x:v>
      </x:c>
      <x:c r="E56" s="305" t="n">
        <x:f>COUNTIF('P3 Evidence Requirements'!$B$5:$B$348,D56)</x:f>
        <x:v>2</x:v>
      </x:c>
      <x:c r="F56" s="305" t="n">
        <x:f>COUNTIF('P3 Observation Rules'!$B$5:$B$176,D56)</x:f>
        <x:v>1</x:v>
      </x:c>
      <x:c r="G56" s="305" t="n">
        <x:f>COUNTIF('P3 Operational Calendar'!$B$5:$B$176,D56)</x:f>
        <x:v>1</x:v>
      </x:c>
      <x:c r="H56" s="305" t="n">
        <x:f>COUNTIF('P4 Final Applicability'!$A$5:$A$176,C56)</x:f>
        <x:v>1</x:v>
      </x:c>
      <x:c r="I56" s="305" t="str">
        <x:f>IF(COUNTIF('P2 Source Disposition'!$A$5:$A$81,B56)=1,"YES","NO")</x:f>
        <x:v>YES</x:v>
      </x:c>
      <x:c r="J56" s="305" t="str">
        <x:v>https://www.sebi.gov.in/legal/master-circulars/jan-2026/master-circular-for-compliance-with-the-provisions-of-the-securities-and-exchange-board-of-india-listing-obligations-and-disclosure-requirements-regulations-2015-by-listed-entities_99432.html</x:v>
      </x:c>
      <x:c r="K56" s="305" t="str">
        <x:f>IF(COUNTIF('P2 Atomic Provisions'!$A$5:$A$176,C56)=1,"YES","NO")</x:f>
        <x:v>YES</x:v>
      </x:c>
      <x:c r="L56" s="305" t="str">
        <x:f>IF(COUNTIF('P3 Audit Procedures'!$A$5:$A$176,D56)=1,"YES","NO")</x:f>
        <x:v>YES</x:v>
      </x:c>
      <x:c r="M56" s="305" t="str">
        <x:f>IF(E56=2,"YES","NO")</x:f>
        <x:v>YES</x:v>
      </x:c>
      <x:c r="N56" s="305" t="str">
        <x:f>IF(F56=1,"YES","NO")</x:f>
        <x:v>YES</x:v>
      </x:c>
      <x:c r="O56" s="305" t="str">
        <x:f>IF(G56=1,"YES","NO")</x:f>
        <x:v>YES</x:v>
      </x:c>
      <x:c r="P56" s="305" t="str">
        <x:f>IF(H56=1,"YES","NO")</x:f>
        <x:v>YES</x:v>
      </x:c>
      <x:c r="Q56" s="305" t="str">
        <x:f>IF(J56&lt;&gt;"","YES","NO")</x:f>
        <x:v>YES</x:v>
      </x:c>
      <x:c r="R56" s="305" t="str">
        <x:f>IF(AND(I56="YES",K56="YES",L56="YES",M56="YES",N56="YES",O56="YES",P56="YES",Q56="YES"),"COMPLETE","INCOMPLETE")</x:f>
        <x:v>COMPLETE</x:v>
      </x:c>
      <x:c r="S56" s="305" t="str">
        <x:f>IF(COUNTIF($A$5:$A$176,A56)&gt;1,"DUPLICATE","")</x:f>
      </x:c>
      <x:c r="T56" s="305" t="str">
        <x:v>TECHNICAL PASS — PRODUCTION ID HOLD</x:v>
      </x:c>
    </x:row>
    <x:row r="57" ht="50" customHeight="1">
      <x:c r="A57" s="305" t="str">
        <x:v>CAP-LAW083|Material-event chapter|TRC01</x:v>
      </x:c>
      <x:c r="B57" s="305" t="str">
        <x:v>CAP-LAW083</x:v>
      </x:c>
      <x:c r="C57" s="305" t="str">
        <x:v>CAP-LAW083|Material-event chapter</x:v>
      </x:c>
      <x:c r="D57" s="305" t="str">
        <x:v>CAP-LAW083|Material-event chapter|AP01</x:v>
      </x:c>
      <x:c r="E57" s="305" t="n">
        <x:f>COUNTIF('P3 Evidence Requirements'!$B$5:$B$348,D57)</x:f>
        <x:v>2</x:v>
      </x:c>
      <x:c r="F57" s="305" t="n">
        <x:f>COUNTIF('P3 Observation Rules'!$B$5:$B$176,D57)</x:f>
        <x:v>1</x:v>
      </x:c>
      <x:c r="G57" s="305" t="n">
        <x:f>COUNTIF('P3 Operational Calendar'!$B$5:$B$176,D57)</x:f>
        <x:v>1</x:v>
      </x:c>
      <x:c r="H57" s="305" t="n">
        <x:f>COUNTIF('P4 Final Applicability'!$A$5:$A$176,C57)</x:f>
        <x:v>1</x:v>
      </x:c>
      <x:c r="I57" s="305" t="str">
        <x:f>IF(COUNTIF('P2 Source Disposition'!$A$5:$A$81,B57)=1,"YES","NO")</x:f>
        <x:v>YES</x:v>
      </x:c>
      <x:c r="J57" s="305" t="str">
        <x:v>https://www.sebi.gov.in/legal/master-circulars/jan-2026/master-circular-for-compliance-with-the-provisions-of-the-securities-and-exchange-board-of-india-listing-obligations-and-disclosure-requirements-regulations-2015-by-listed-entities_99432.html</x:v>
      </x:c>
      <x:c r="K57" s="305" t="str">
        <x:f>IF(COUNTIF('P2 Atomic Provisions'!$A$5:$A$176,C57)=1,"YES","NO")</x:f>
        <x:v>YES</x:v>
      </x:c>
      <x:c r="L57" s="305" t="str">
        <x:f>IF(COUNTIF('P3 Audit Procedures'!$A$5:$A$176,D57)=1,"YES","NO")</x:f>
        <x:v>YES</x:v>
      </x:c>
      <x:c r="M57" s="305" t="str">
        <x:f>IF(E57=2,"YES","NO")</x:f>
        <x:v>YES</x:v>
      </x:c>
      <x:c r="N57" s="305" t="str">
        <x:f>IF(F57=1,"YES","NO")</x:f>
        <x:v>YES</x:v>
      </x:c>
      <x:c r="O57" s="305" t="str">
        <x:f>IF(G57=1,"YES","NO")</x:f>
        <x:v>YES</x:v>
      </x:c>
      <x:c r="P57" s="305" t="str">
        <x:f>IF(H57=1,"YES","NO")</x:f>
        <x:v>YES</x:v>
      </x:c>
      <x:c r="Q57" s="305" t="str">
        <x:f>IF(J57&lt;&gt;"","YES","NO")</x:f>
        <x:v>YES</x:v>
      </x:c>
      <x:c r="R57" s="305" t="str">
        <x:f>IF(AND(I57="YES",K57="YES",L57="YES",M57="YES",N57="YES",O57="YES",P57="YES",Q57="YES"),"COMPLETE","INCOMPLETE")</x:f>
        <x:v>COMPLETE</x:v>
      </x:c>
      <x:c r="S57" s="305" t="str">
        <x:f>IF(COUNTIF($A$5:$A$176,A57)&gt;1,"DUPLICATE","")</x:f>
      </x:c>
      <x:c r="T57" s="305" t="str">
        <x:v>TECHNICAL PASS — PRODUCTION ID HOLD</x:v>
      </x:c>
    </x:row>
    <x:row r="58" ht="50" customHeight="1">
      <x:c r="A58" s="305" t="str">
        <x:v>CAP-LAW083|Rumour-verification chapter|TRC01</x:v>
      </x:c>
      <x:c r="B58" s="305" t="str">
        <x:v>CAP-LAW083</x:v>
      </x:c>
      <x:c r="C58" s="305" t="str">
        <x:v>CAP-LAW083|Rumour-verification chapter</x:v>
      </x:c>
      <x:c r="D58" s="305" t="str">
        <x:v>CAP-LAW083|Rumour-verification chapter|AP01</x:v>
      </x:c>
      <x:c r="E58" s="305" t="n">
        <x:f>COUNTIF('P3 Evidence Requirements'!$B$5:$B$348,D58)</x:f>
        <x:v>2</x:v>
      </x:c>
      <x:c r="F58" s="305" t="n">
        <x:f>COUNTIF('P3 Observation Rules'!$B$5:$B$176,D58)</x:f>
        <x:v>1</x:v>
      </x:c>
      <x:c r="G58" s="305" t="n">
        <x:f>COUNTIF('P3 Operational Calendar'!$B$5:$B$176,D58)</x:f>
        <x:v>1</x:v>
      </x:c>
      <x:c r="H58" s="305" t="n">
        <x:f>COUNTIF('P4 Final Applicability'!$A$5:$A$176,C58)</x:f>
        <x:v>1</x:v>
      </x:c>
      <x:c r="I58" s="305" t="str">
        <x:f>IF(COUNTIF('P2 Source Disposition'!$A$5:$A$81,B58)=1,"YES","NO")</x:f>
        <x:v>YES</x:v>
      </x:c>
      <x:c r="J58" s="305" t="str">
        <x:v>https://www.sebi.gov.in/legal/master-circulars/jan-2026/master-circular-for-compliance-with-the-provisions-of-the-securities-and-exchange-board-of-india-listing-obligations-and-disclosure-requirements-regulations-2015-by-listed-entities_99432.html</x:v>
      </x:c>
      <x:c r="K58" s="305" t="str">
        <x:f>IF(COUNTIF('P2 Atomic Provisions'!$A$5:$A$176,C58)=1,"YES","NO")</x:f>
        <x:v>YES</x:v>
      </x:c>
      <x:c r="L58" s="305" t="str">
        <x:f>IF(COUNTIF('P3 Audit Procedures'!$A$5:$A$176,D58)=1,"YES","NO")</x:f>
        <x:v>YES</x:v>
      </x:c>
      <x:c r="M58" s="305" t="str">
        <x:f>IF(E58=2,"YES","NO")</x:f>
        <x:v>YES</x:v>
      </x:c>
      <x:c r="N58" s="305" t="str">
        <x:f>IF(F58=1,"YES","NO")</x:f>
        <x:v>YES</x:v>
      </x:c>
      <x:c r="O58" s="305" t="str">
        <x:f>IF(G58=1,"YES","NO")</x:f>
        <x:v>YES</x:v>
      </x:c>
      <x:c r="P58" s="305" t="str">
        <x:f>IF(H58=1,"YES","NO")</x:f>
        <x:v>YES</x:v>
      </x:c>
      <x:c r="Q58" s="305" t="str">
        <x:f>IF(J58&lt;&gt;"","YES","NO")</x:f>
        <x:v>YES</x:v>
      </x:c>
      <x:c r="R58" s="305" t="str">
        <x:f>IF(AND(I58="YES",K58="YES",L58="YES",M58="YES",N58="YES",O58="YES",P58="YES",Q58="YES"),"COMPLETE","INCOMPLETE")</x:f>
        <x:v>COMPLETE</x:v>
      </x:c>
      <x:c r="S58" s="305" t="str">
        <x:f>IF(COUNTIF($A$5:$A$176,A58)&gt;1,"DUPLICATE","")</x:f>
      </x:c>
      <x:c r="T58" s="305" t="str">
        <x:v>TECHNICAL PASS — PRODUCTION ID HOLD</x:v>
      </x:c>
    </x:row>
    <x:row r="59" ht="50" customHeight="1">
      <x:c r="A59" s="305" t="str">
        <x:v>CAP-LAW083|Integrated Filing chapter|TRC01</x:v>
      </x:c>
      <x:c r="B59" s="305" t="str">
        <x:v>CAP-LAW083</x:v>
      </x:c>
      <x:c r="C59" s="305" t="str">
        <x:v>CAP-LAW083|Integrated Filing chapter</x:v>
      </x:c>
      <x:c r="D59" s="305" t="str">
        <x:v>CAP-LAW083|Integrated Filing chapter|AP01</x:v>
      </x:c>
      <x:c r="E59" s="305" t="n">
        <x:f>COUNTIF('P3 Evidence Requirements'!$B$5:$B$348,D59)</x:f>
        <x:v>2</x:v>
      </x:c>
      <x:c r="F59" s="305" t="n">
        <x:f>COUNTIF('P3 Observation Rules'!$B$5:$B$176,D59)</x:f>
        <x:v>1</x:v>
      </x:c>
      <x:c r="G59" s="305" t="n">
        <x:f>COUNTIF('P3 Operational Calendar'!$B$5:$B$176,D59)</x:f>
        <x:v>1</x:v>
      </x:c>
      <x:c r="H59" s="305" t="n">
        <x:f>COUNTIF('P4 Final Applicability'!$A$5:$A$176,C59)</x:f>
        <x:v>1</x:v>
      </x:c>
      <x:c r="I59" s="305" t="str">
        <x:f>IF(COUNTIF('P2 Source Disposition'!$A$5:$A$81,B59)=1,"YES","NO")</x:f>
        <x:v>YES</x:v>
      </x:c>
      <x:c r="J59" s="305" t="str">
        <x:v>https://www.sebi.gov.in/legal/master-circulars/jan-2026/master-circular-for-compliance-with-the-provisions-of-the-securities-and-exchange-board-of-india-listing-obligations-and-disclosure-requirements-regulations-2015-by-listed-entities_99432.html</x:v>
      </x:c>
      <x:c r="K59" s="305" t="str">
        <x:f>IF(COUNTIF('P2 Atomic Provisions'!$A$5:$A$176,C59)=1,"YES","NO")</x:f>
        <x:v>YES</x:v>
      </x:c>
      <x:c r="L59" s="305" t="str">
        <x:f>IF(COUNTIF('P3 Audit Procedures'!$A$5:$A$176,D59)=1,"YES","NO")</x:f>
        <x:v>YES</x:v>
      </x:c>
      <x:c r="M59" s="305" t="str">
        <x:f>IF(E59=2,"YES","NO")</x:f>
        <x:v>YES</x:v>
      </x:c>
      <x:c r="N59" s="305" t="str">
        <x:f>IF(F59=1,"YES","NO")</x:f>
        <x:v>YES</x:v>
      </x:c>
      <x:c r="O59" s="305" t="str">
        <x:f>IF(G59=1,"YES","NO")</x:f>
        <x:v>YES</x:v>
      </x:c>
      <x:c r="P59" s="305" t="str">
        <x:f>IF(H59=1,"YES","NO")</x:f>
        <x:v>YES</x:v>
      </x:c>
      <x:c r="Q59" s="305" t="str">
        <x:f>IF(J59&lt;&gt;"","YES","NO")</x:f>
        <x:v>YES</x:v>
      </x:c>
      <x:c r="R59" s="305" t="str">
        <x:f>IF(AND(I59="YES",K59="YES",L59="YES",M59="YES",N59="YES",O59="YES",P59="YES",Q59="YES"),"COMPLETE","INCOMPLETE")</x:f>
        <x:v>COMPLETE</x:v>
      </x:c>
      <x:c r="S59" s="305" t="str">
        <x:f>IF(COUNTIF($A$5:$A$176,A59)&gt;1,"DUPLICATE","")</x:f>
      </x:c>
      <x:c r="T59" s="305" t="str">
        <x:v>TECHNICAL PASS — PRODUCTION ID HOLD</x:v>
      </x:c>
    </x:row>
    <x:row r="60" ht="50" customHeight="1">
      <x:c r="A60" s="305" t="str">
        <x:v>CAP-LAW054|Reg. 3(1)|TRC01</x:v>
      </x:c>
      <x:c r="B60" s="305" t="str">
        <x:v>CAP-LAW054</x:v>
      </x:c>
      <x:c r="C60" s="305" t="str">
        <x:v>CAP-LAW054|Reg. 3(1)</x:v>
      </x:c>
      <x:c r="D60" s="305" t="str">
        <x:v>CAP-LAW054|Reg. 3(1)|AP01</x:v>
      </x:c>
      <x:c r="E60" s="305" t="n">
        <x:f>COUNTIF('P3 Evidence Requirements'!$B$5:$B$348,D60)</x:f>
        <x:v>2</x:v>
      </x:c>
      <x:c r="F60" s="305" t="n">
        <x:f>COUNTIF('P3 Observation Rules'!$B$5:$B$176,D60)</x:f>
        <x:v>1</x:v>
      </x:c>
      <x:c r="G60" s="305" t="n">
        <x:f>COUNTIF('P3 Operational Calendar'!$B$5:$B$176,D60)</x:f>
        <x:v>1</x:v>
      </x:c>
      <x:c r="H60" s="305" t="n">
        <x:f>COUNTIF('P4 Final Applicability'!$A$5:$A$176,C60)</x:f>
        <x:v>1</x:v>
      </x:c>
      <x:c r="I60" s="305" t="str">
        <x:f>IF(COUNTIF('P2 Source Disposition'!$A$5:$A$81,B60)=1,"YES","NO")</x:f>
        <x:v>YES</x:v>
      </x:c>
      <x:c r="J60" s="305" t="str">
        <x:v>https://www.sebi.gov.in/legal/regulations/mar-2025/securities-and-exchange-board-of-india-prohibition-of-insider-trading-regulations-2015-last-amended-on-march-12-2025-_92672.html</x:v>
      </x:c>
      <x:c r="K60" s="305" t="str">
        <x:f>IF(COUNTIF('P2 Atomic Provisions'!$A$5:$A$176,C60)=1,"YES","NO")</x:f>
        <x:v>YES</x:v>
      </x:c>
      <x:c r="L60" s="305" t="str">
        <x:f>IF(COUNTIF('P3 Audit Procedures'!$A$5:$A$176,D60)=1,"YES","NO")</x:f>
        <x:v>YES</x:v>
      </x:c>
      <x:c r="M60" s="305" t="str">
        <x:f>IF(E60=2,"YES","NO")</x:f>
        <x:v>YES</x:v>
      </x:c>
      <x:c r="N60" s="305" t="str">
        <x:f>IF(F60=1,"YES","NO")</x:f>
        <x:v>YES</x:v>
      </x:c>
      <x:c r="O60" s="305" t="str">
        <x:f>IF(G60=1,"YES","NO")</x:f>
        <x:v>YES</x:v>
      </x:c>
      <x:c r="P60" s="305" t="str">
        <x:f>IF(H60=1,"YES","NO")</x:f>
        <x:v>YES</x:v>
      </x:c>
      <x:c r="Q60" s="305" t="str">
        <x:f>IF(J60&lt;&gt;"","YES","NO")</x:f>
        <x:v>YES</x:v>
      </x:c>
      <x:c r="R60" s="305" t="str">
        <x:f>IF(AND(I60="YES",K60="YES",L60="YES",M60="YES",N60="YES",O60="YES",P60="YES",Q60="YES"),"COMPLETE","INCOMPLETE")</x:f>
        <x:v>COMPLETE</x:v>
      </x:c>
      <x:c r="S60" s="305" t="str">
        <x:f>IF(COUNTIF($A$5:$A$176,A60)&gt;1,"DUPLICATE","")</x:f>
      </x:c>
      <x:c r="T60" s="305" t="str">
        <x:v>TECHNICAL PASS — PRODUCTION ID HOLD</x:v>
      </x:c>
    </x:row>
    <x:row r="61" ht="50" customHeight="1">
      <x:c r="A61" s="305" t="str">
        <x:v>CAP-LAW054|Reg. 3(2A)|TRC01</x:v>
      </x:c>
      <x:c r="B61" s="305" t="str">
        <x:v>CAP-LAW054</x:v>
      </x:c>
      <x:c r="C61" s="305" t="str">
        <x:v>CAP-LAW054|Reg. 3(2A)</x:v>
      </x:c>
      <x:c r="D61" s="305" t="str">
        <x:v>CAP-LAW054|Reg. 3(2A)|AP01</x:v>
      </x:c>
      <x:c r="E61" s="305" t="n">
        <x:f>COUNTIF('P3 Evidence Requirements'!$B$5:$B$348,D61)</x:f>
        <x:v>2</x:v>
      </x:c>
      <x:c r="F61" s="305" t="n">
        <x:f>COUNTIF('P3 Observation Rules'!$B$5:$B$176,D61)</x:f>
        <x:v>1</x:v>
      </x:c>
      <x:c r="G61" s="305" t="n">
        <x:f>COUNTIF('P3 Operational Calendar'!$B$5:$B$176,D61)</x:f>
        <x:v>1</x:v>
      </x:c>
      <x:c r="H61" s="305" t="n">
        <x:f>COUNTIF('P4 Final Applicability'!$A$5:$A$176,C61)</x:f>
        <x:v>1</x:v>
      </x:c>
      <x:c r="I61" s="305" t="str">
        <x:f>IF(COUNTIF('P2 Source Disposition'!$A$5:$A$81,B61)=1,"YES","NO")</x:f>
        <x:v>YES</x:v>
      </x:c>
      <x:c r="J61" s="305" t="str">
        <x:v>https://www.sebi.gov.in/legal/regulations/mar-2025/securities-and-exchange-board-of-india-prohibition-of-insider-trading-regulations-2015-last-amended-on-march-12-2025-_92672.html</x:v>
      </x:c>
      <x:c r="K61" s="305" t="str">
        <x:f>IF(COUNTIF('P2 Atomic Provisions'!$A$5:$A$176,C61)=1,"YES","NO")</x:f>
        <x:v>YES</x:v>
      </x:c>
      <x:c r="L61" s="305" t="str">
        <x:f>IF(COUNTIF('P3 Audit Procedures'!$A$5:$A$176,D61)=1,"YES","NO")</x:f>
        <x:v>YES</x:v>
      </x:c>
      <x:c r="M61" s="305" t="str">
        <x:f>IF(E61=2,"YES","NO")</x:f>
        <x:v>YES</x:v>
      </x:c>
      <x:c r="N61" s="305" t="str">
        <x:f>IF(F61=1,"YES","NO")</x:f>
        <x:v>YES</x:v>
      </x:c>
      <x:c r="O61" s="305" t="str">
        <x:f>IF(G61=1,"YES","NO")</x:f>
        <x:v>YES</x:v>
      </x:c>
      <x:c r="P61" s="305" t="str">
        <x:f>IF(H61=1,"YES","NO")</x:f>
        <x:v>YES</x:v>
      </x:c>
      <x:c r="Q61" s="305" t="str">
        <x:f>IF(J61&lt;&gt;"","YES","NO")</x:f>
        <x:v>YES</x:v>
      </x:c>
      <x:c r="R61" s="305" t="str">
        <x:f>IF(AND(I61="YES",K61="YES",L61="YES",M61="YES",N61="YES",O61="YES",P61="YES",Q61="YES"),"COMPLETE","INCOMPLETE")</x:f>
        <x:v>COMPLETE</x:v>
      </x:c>
      <x:c r="S61" s="305" t="str">
        <x:f>IF(COUNTIF($A$5:$A$176,A61)&gt;1,"DUPLICATE","")</x:f>
      </x:c>
      <x:c r="T61" s="305" t="str">
        <x:v>TECHNICAL PASS — PRODUCTION ID HOLD</x:v>
      </x:c>
    </x:row>
    <x:row r="62" ht="50" customHeight="1">
      <x:c r="A62" s="305" t="str">
        <x:v>CAP-LAW054|Reg. 3(5)|TRC01</x:v>
      </x:c>
      <x:c r="B62" s="305" t="str">
        <x:v>CAP-LAW054</x:v>
      </x:c>
      <x:c r="C62" s="305" t="str">
        <x:v>CAP-LAW054|Reg. 3(5)</x:v>
      </x:c>
      <x:c r="D62" s="305" t="str">
        <x:v>CAP-LAW054|Reg. 3(5)|AP01</x:v>
      </x:c>
      <x:c r="E62" s="305" t="n">
        <x:f>COUNTIF('P3 Evidence Requirements'!$B$5:$B$348,D62)</x:f>
        <x:v>2</x:v>
      </x:c>
      <x:c r="F62" s="305" t="n">
        <x:f>COUNTIF('P3 Observation Rules'!$B$5:$B$176,D62)</x:f>
        <x:v>1</x:v>
      </x:c>
      <x:c r="G62" s="305" t="n">
        <x:f>COUNTIF('P3 Operational Calendar'!$B$5:$B$176,D62)</x:f>
        <x:v>1</x:v>
      </x:c>
      <x:c r="H62" s="305" t="n">
        <x:f>COUNTIF('P4 Final Applicability'!$A$5:$A$176,C62)</x:f>
        <x:v>1</x:v>
      </x:c>
      <x:c r="I62" s="305" t="str">
        <x:f>IF(COUNTIF('P2 Source Disposition'!$A$5:$A$81,B62)=1,"YES","NO")</x:f>
        <x:v>YES</x:v>
      </x:c>
      <x:c r="J62" s="305" t="str">
        <x:v>https://www.sebi.gov.in/legal/regulations/mar-2025/securities-and-exchange-board-of-india-prohibition-of-insider-trading-regulations-2015-last-amended-on-march-12-2025-_92672.html</x:v>
      </x:c>
      <x:c r="K62" s="305" t="str">
        <x:f>IF(COUNTIF('P2 Atomic Provisions'!$A$5:$A$176,C62)=1,"YES","NO")</x:f>
        <x:v>YES</x:v>
      </x:c>
      <x:c r="L62" s="305" t="str">
        <x:f>IF(COUNTIF('P3 Audit Procedures'!$A$5:$A$176,D62)=1,"YES","NO")</x:f>
        <x:v>YES</x:v>
      </x:c>
      <x:c r="M62" s="305" t="str">
        <x:f>IF(E62=2,"YES","NO")</x:f>
        <x:v>YES</x:v>
      </x:c>
      <x:c r="N62" s="305" t="str">
        <x:f>IF(F62=1,"YES","NO")</x:f>
        <x:v>YES</x:v>
      </x:c>
      <x:c r="O62" s="305" t="str">
        <x:f>IF(G62=1,"YES","NO")</x:f>
        <x:v>YES</x:v>
      </x:c>
      <x:c r="P62" s="305" t="str">
        <x:f>IF(H62=1,"YES","NO")</x:f>
        <x:v>YES</x:v>
      </x:c>
      <x:c r="Q62" s="305" t="str">
        <x:f>IF(J62&lt;&gt;"","YES","NO")</x:f>
        <x:v>YES</x:v>
      </x:c>
      <x:c r="R62" s="305" t="str">
        <x:f>IF(AND(I62="YES",K62="YES",L62="YES",M62="YES",N62="YES",O62="YES",P62="YES",Q62="YES"),"COMPLETE","INCOMPLETE")</x:f>
        <x:v>COMPLETE</x:v>
      </x:c>
      <x:c r="S62" s="305" t="str">
        <x:f>IF(COUNTIF($A$5:$A$176,A62)&gt;1,"DUPLICATE","")</x:f>
      </x:c>
      <x:c r="T62" s="305" t="str">
        <x:v>TECHNICAL PASS — PRODUCTION ID HOLD</x:v>
      </x:c>
    </x:row>
    <x:row r="63" ht="50" customHeight="1">
      <x:c r="A63" s="305" t="str">
        <x:v>CAP-LAW054|Reg. 4|TRC01</x:v>
      </x:c>
      <x:c r="B63" s="305" t="str">
        <x:v>CAP-LAW054</x:v>
      </x:c>
      <x:c r="C63" s="305" t="str">
        <x:v>CAP-LAW054|Reg. 4</x:v>
      </x:c>
      <x:c r="D63" s="305" t="str">
        <x:v>CAP-LAW054|Reg. 4|AP01</x:v>
      </x:c>
      <x:c r="E63" s="305" t="n">
        <x:f>COUNTIF('P3 Evidence Requirements'!$B$5:$B$348,D63)</x:f>
        <x:v>2</x:v>
      </x:c>
      <x:c r="F63" s="305" t="n">
        <x:f>COUNTIF('P3 Observation Rules'!$B$5:$B$176,D63)</x:f>
        <x:v>1</x:v>
      </x:c>
      <x:c r="G63" s="305" t="n">
        <x:f>COUNTIF('P3 Operational Calendar'!$B$5:$B$176,D63)</x:f>
        <x:v>1</x:v>
      </x:c>
      <x:c r="H63" s="305" t="n">
        <x:f>COUNTIF('P4 Final Applicability'!$A$5:$A$176,C63)</x:f>
        <x:v>1</x:v>
      </x:c>
      <x:c r="I63" s="305" t="str">
        <x:f>IF(COUNTIF('P2 Source Disposition'!$A$5:$A$81,B63)=1,"YES","NO")</x:f>
        <x:v>YES</x:v>
      </x:c>
      <x:c r="J63" s="305" t="str">
        <x:v>https://www.sebi.gov.in/legal/regulations/mar-2025/securities-and-exchange-board-of-india-prohibition-of-insider-trading-regulations-2015-last-amended-on-march-12-2025-_92672.html</x:v>
      </x:c>
      <x:c r="K63" s="305" t="str">
        <x:f>IF(COUNTIF('P2 Atomic Provisions'!$A$5:$A$176,C63)=1,"YES","NO")</x:f>
        <x:v>YES</x:v>
      </x:c>
      <x:c r="L63" s="305" t="str">
        <x:f>IF(COUNTIF('P3 Audit Procedures'!$A$5:$A$176,D63)=1,"YES","NO")</x:f>
        <x:v>YES</x:v>
      </x:c>
      <x:c r="M63" s="305" t="str">
        <x:f>IF(E63=2,"YES","NO")</x:f>
        <x:v>YES</x:v>
      </x:c>
      <x:c r="N63" s="305" t="str">
        <x:f>IF(F63=1,"YES","NO")</x:f>
        <x:v>YES</x:v>
      </x:c>
      <x:c r="O63" s="305" t="str">
        <x:f>IF(G63=1,"YES","NO")</x:f>
        <x:v>YES</x:v>
      </x:c>
      <x:c r="P63" s="305" t="str">
        <x:f>IF(H63=1,"YES","NO")</x:f>
        <x:v>YES</x:v>
      </x:c>
      <x:c r="Q63" s="305" t="str">
        <x:f>IF(J63&lt;&gt;"","YES","NO")</x:f>
        <x:v>YES</x:v>
      </x:c>
      <x:c r="R63" s="305" t="str">
        <x:f>IF(AND(I63="YES",K63="YES",L63="YES",M63="YES",N63="YES",O63="YES",P63="YES",Q63="YES"),"COMPLETE","INCOMPLETE")</x:f>
        <x:v>COMPLETE</x:v>
      </x:c>
      <x:c r="S63" s="305" t="str">
        <x:f>IF(COUNTIF($A$5:$A$176,A63)&gt;1,"DUPLICATE","")</x:f>
      </x:c>
      <x:c r="T63" s="305" t="str">
        <x:v>TECHNICAL PASS — PRODUCTION ID HOLD</x:v>
      </x:c>
    </x:row>
    <x:row r="64" ht="50" customHeight="1">
      <x:c r="A64" s="305" t="str">
        <x:v>CAP-LAW054|Reg. 5|TRC01</x:v>
      </x:c>
      <x:c r="B64" s="305" t="str">
        <x:v>CAP-LAW054</x:v>
      </x:c>
      <x:c r="C64" s="305" t="str">
        <x:v>CAP-LAW054|Reg. 5</x:v>
      </x:c>
      <x:c r="D64" s="305" t="str">
        <x:v>CAP-LAW054|Reg. 5|AP01</x:v>
      </x:c>
      <x:c r="E64" s="305" t="n">
        <x:f>COUNTIF('P3 Evidence Requirements'!$B$5:$B$348,D64)</x:f>
        <x:v>2</x:v>
      </x:c>
      <x:c r="F64" s="305" t="n">
        <x:f>COUNTIF('P3 Observation Rules'!$B$5:$B$176,D64)</x:f>
        <x:v>1</x:v>
      </x:c>
      <x:c r="G64" s="305" t="n">
        <x:f>COUNTIF('P3 Operational Calendar'!$B$5:$B$176,D64)</x:f>
        <x:v>1</x:v>
      </x:c>
      <x:c r="H64" s="305" t="n">
        <x:f>COUNTIF('P4 Final Applicability'!$A$5:$A$176,C64)</x:f>
        <x:v>1</x:v>
      </x:c>
      <x:c r="I64" s="305" t="str">
        <x:f>IF(COUNTIF('P2 Source Disposition'!$A$5:$A$81,B64)=1,"YES","NO")</x:f>
        <x:v>YES</x:v>
      </x:c>
      <x:c r="J64" s="305" t="str">
        <x:v>https://www.sebi.gov.in/legal/regulations/mar-2025/securities-and-exchange-board-of-india-prohibition-of-insider-trading-regulations-2015-last-amended-on-march-12-2025-_92672.html</x:v>
      </x:c>
      <x:c r="K64" s="305" t="str">
        <x:f>IF(COUNTIF('P2 Atomic Provisions'!$A$5:$A$176,C64)=1,"YES","NO")</x:f>
        <x:v>YES</x:v>
      </x:c>
      <x:c r="L64" s="305" t="str">
        <x:f>IF(COUNTIF('P3 Audit Procedures'!$A$5:$A$176,D64)=1,"YES","NO")</x:f>
        <x:v>YES</x:v>
      </x:c>
      <x:c r="M64" s="305" t="str">
        <x:f>IF(E64=2,"YES","NO")</x:f>
        <x:v>YES</x:v>
      </x:c>
      <x:c r="N64" s="305" t="str">
        <x:f>IF(F64=1,"YES","NO")</x:f>
        <x:v>YES</x:v>
      </x:c>
      <x:c r="O64" s="305" t="str">
        <x:f>IF(G64=1,"YES","NO")</x:f>
        <x:v>YES</x:v>
      </x:c>
      <x:c r="P64" s="305" t="str">
        <x:f>IF(H64=1,"YES","NO")</x:f>
        <x:v>YES</x:v>
      </x:c>
      <x:c r="Q64" s="305" t="str">
        <x:f>IF(J64&lt;&gt;"","YES","NO")</x:f>
        <x:v>YES</x:v>
      </x:c>
      <x:c r="R64" s="305" t="str">
        <x:f>IF(AND(I64="YES",K64="YES",L64="YES",M64="YES",N64="YES",O64="YES",P64="YES",Q64="YES"),"COMPLETE","INCOMPLETE")</x:f>
        <x:v>COMPLETE</x:v>
      </x:c>
      <x:c r="S64" s="305" t="str">
        <x:f>IF(COUNTIF($A$5:$A$176,A64)&gt;1,"DUPLICATE","")</x:f>
      </x:c>
      <x:c r="T64" s="305" t="str">
        <x:v>TECHNICAL PASS — PRODUCTION ID HOLD</x:v>
      </x:c>
    </x:row>
    <x:row r="65" ht="50" customHeight="1">
      <x:c r="A65" s="305" t="str">
        <x:v>CAP-LAW054|Reg. 7|TRC01</x:v>
      </x:c>
      <x:c r="B65" s="305" t="str">
        <x:v>CAP-LAW054</x:v>
      </x:c>
      <x:c r="C65" s="305" t="str">
        <x:v>CAP-LAW054|Reg. 7</x:v>
      </x:c>
      <x:c r="D65" s="305" t="str">
        <x:v>CAP-LAW054|Reg. 7|AP01</x:v>
      </x:c>
      <x:c r="E65" s="305" t="n">
        <x:f>COUNTIF('P3 Evidence Requirements'!$B$5:$B$348,D65)</x:f>
        <x:v>2</x:v>
      </x:c>
      <x:c r="F65" s="305" t="n">
        <x:f>COUNTIF('P3 Observation Rules'!$B$5:$B$176,D65)</x:f>
        <x:v>1</x:v>
      </x:c>
      <x:c r="G65" s="305" t="n">
        <x:f>COUNTIF('P3 Operational Calendar'!$B$5:$B$176,D65)</x:f>
        <x:v>1</x:v>
      </x:c>
      <x:c r="H65" s="305" t="n">
        <x:f>COUNTIF('P4 Final Applicability'!$A$5:$A$176,C65)</x:f>
        <x:v>1</x:v>
      </x:c>
      <x:c r="I65" s="305" t="str">
        <x:f>IF(COUNTIF('P2 Source Disposition'!$A$5:$A$81,B65)=1,"YES","NO")</x:f>
        <x:v>YES</x:v>
      </x:c>
      <x:c r="J65" s="305" t="str">
        <x:v>https://www.sebi.gov.in/legal/regulations/mar-2025/securities-and-exchange-board-of-india-prohibition-of-insider-trading-regulations-2015-last-amended-on-march-12-2025-_92672.html</x:v>
      </x:c>
      <x:c r="K65" s="305" t="str">
        <x:f>IF(COUNTIF('P2 Atomic Provisions'!$A$5:$A$176,C65)=1,"YES","NO")</x:f>
        <x:v>YES</x:v>
      </x:c>
      <x:c r="L65" s="305" t="str">
        <x:f>IF(COUNTIF('P3 Audit Procedures'!$A$5:$A$176,D65)=1,"YES","NO")</x:f>
        <x:v>YES</x:v>
      </x:c>
      <x:c r="M65" s="305" t="str">
        <x:f>IF(E65=2,"YES","NO")</x:f>
        <x:v>YES</x:v>
      </x:c>
      <x:c r="N65" s="305" t="str">
        <x:f>IF(F65=1,"YES","NO")</x:f>
        <x:v>YES</x:v>
      </x:c>
      <x:c r="O65" s="305" t="str">
        <x:f>IF(G65=1,"YES","NO")</x:f>
        <x:v>YES</x:v>
      </x:c>
      <x:c r="P65" s="305" t="str">
        <x:f>IF(H65=1,"YES","NO")</x:f>
        <x:v>YES</x:v>
      </x:c>
      <x:c r="Q65" s="305" t="str">
        <x:f>IF(J65&lt;&gt;"","YES","NO")</x:f>
        <x:v>YES</x:v>
      </x:c>
      <x:c r="R65" s="305" t="str">
        <x:f>IF(AND(I65="YES",K65="YES",L65="YES",M65="YES",N65="YES",O65="YES",P65="YES",Q65="YES"),"COMPLETE","INCOMPLETE")</x:f>
        <x:v>COMPLETE</x:v>
      </x:c>
      <x:c r="S65" s="305" t="str">
        <x:f>IF(COUNTIF($A$5:$A$176,A65)&gt;1,"DUPLICATE","")</x:f>
      </x:c>
      <x:c r="T65" s="305" t="str">
        <x:v>TECHNICAL PASS — PRODUCTION ID HOLD</x:v>
      </x:c>
    </x:row>
    <x:row r="66" ht="50" customHeight="1">
      <x:c r="A66" s="305" t="str">
        <x:v>CAP-LAW054|Reg. 8|TRC01</x:v>
      </x:c>
      <x:c r="B66" s="305" t="str">
        <x:v>CAP-LAW054</x:v>
      </x:c>
      <x:c r="C66" s="305" t="str">
        <x:v>CAP-LAW054|Reg. 8</x:v>
      </x:c>
      <x:c r="D66" s="305" t="str">
        <x:v>CAP-LAW054|Reg. 8|AP01</x:v>
      </x:c>
      <x:c r="E66" s="305" t="n">
        <x:f>COUNTIF('P3 Evidence Requirements'!$B$5:$B$348,D66)</x:f>
        <x:v>2</x:v>
      </x:c>
      <x:c r="F66" s="305" t="n">
        <x:f>COUNTIF('P3 Observation Rules'!$B$5:$B$176,D66)</x:f>
        <x:v>1</x:v>
      </x:c>
      <x:c r="G66" s="305" t="n">
        <x:f>COUNTIF('P3 Operational Calendar'!$B$5:$B$176,D66)</x:f>
        <x:v>1</x:v>
      </x:c>
      <x:c r="H66" s="305" t="n">
        <x:f>COUNTIF('P4 Final Applicability'!$A$5:$A$176,C66)</x:f>
        <x:v>1</x:v>
      </x:c>
      <x:c r="I66" s="305" t="str">
        <x:f>IF(COUNTIF('P2 Source Disposition'!$A$5:$A$81,B66)=1,"YES","NO")</x:f>
        <x:v>YES</x:v>
      </x:c>
      <x:c r="J66" s="305" t="str">
        <x:v>https://www.sebi.gov.in/legal/regulations/mar-2025/securities-and-exchange-board-of-india-prohibition-of-insider-trading-regulations-2015-last-amended-on-march-12-2025-_92672.html</x:v>
      </x:c>
      <x:c r="K66" s="305" t="str">
        <x:f>IF(COUNTIF('P2 Atomic Provisions'!$A$5:$A$176,C66)=1,"YES","NO")</x:f>
        <x:v>YES</x:v>
      </x:c>
      <x:c r="L66" s="305" t="str">
        <x:f>IF(COUNTIF('P3 Audit Procedures'!$A$5:$A$176,D66)=1,"YES","NO")</x:f>
        <x:v>YES</x:v>
      </x:c>
      <x:c r="M66" s="305" t="str">
        <x:f>IF(E66=2,"YES","NO")</x:f>
        <x:v>YES</x:v>
      </x:c>
      <x:c r="N66" s="305" t="str">
        <x:f>IF(F66=1,"YES","NO")</x:f>
        <x:v>YES</x:v>
      </x:c>
      <x:c r="O66" s="305" t="str">
        <x:f>IF(G66=1,"YES","NO")</x:f>
        <x:v>YES</x:v>
      </x:c>
      <x:c r="P66" s="305" t="str">
        <x:f>IF(H66=1,"YES","NO")</x:f>
        <x:v>YES</x:v>
      </x:c>
      <x:c r="Q66" s="305" t="str">
        <x:f>IF(J66&lt;&gt;"","YES","NO")</x:f>
        <x:v>YES</x:v>
      </x:c>
      <x:c r="R66" s="305" t="str">
        <x:f>IF(AND(I66="YES",K66="YES",L66="YES",M66="YES",N66="YES",O66="YES",P66="YES",Q66="YES"),"COMPLETE","INCOMPLETE")</x:f>
        <x:v>COMPLETE</x:v>
      </x:c>
      <x:c r="S66" s="305" t="str">
        <x:f>IF(COUNTIF($A$5:$A$176,A66)&gt;1,"DUPLICATE","")</x:f>
      </x:c>
      <x:c r="T66" s="305" t="str">
        <x:v>TECHNICAL PASS — PRODUCTION ID HOLD</x:v>
      </x:c>
    </x:row>
    <x:row r="67" ht="50" customHeight="1">
      <x:c r="A67" s="305" t="str">
        <x:v>CAP-LAW054|Reg. 9|TRC01</x:v>
      </x:c>
      <x:c r="B67" s="305" t="str">
        <x:v>CAP-LAW054</x:v>
      </x:c>
      <x:c r="C67" s="305" t="str">
        <x:v>CAP-LAW054|Reg. 9</x:v>
      </x:c>
      <x:c r="D67" s="305" t="str">
        <x:v>CAP-LAW054|Reg. 9|AP01</x:v>
      </x:c>
      <x:c r="E67" s="305" t="n">
        <x:f>COUNTIF('P3 Evidence Requirements'!$B$5:$B$348,D67)</x:f>
        <x:v>2</x:v>
      </x:c>
      <x:c r="F67" s="305" t="n">
        <x:f>COUNTIF('P3 Observation Rules'!$B$5:$B$176,D67)</x:f>
        <x:v>1</x:v>
      </x:c>
      <x:c r="G67" s="305" t="n">
        <x:f>COUNTIF('P3 Operational Calendar'!$B$5:$B$176,D67)</x:f>
        <x:v>1</x:v>
      </x:c>
      <x:c r="H67" s="305" t="n">
        <x:f>COUNTIF('P4 Final Applicability'!$A$5:$A$176,C67)</x:f>
        <x:v>1</x:v>
      </x:c>
      <x:c r="I67" s="305" t="str">
        <x:f>IF(COUNTIF('P2 Source Disposition'!$A$5:$A$81,B67)=1,"YES","NO")</x:f>
        <x:v>YES</x:v>
      </x:c>
      <x:c r="J67" s="305" t="str">
        <x:v>https://www.sebi.gov.in/legal/regulations/mar-2025/securities-and-exchange-board-of-india-prohibition-of-insider-trading-regulations-2015-last-amended-on-march-12-2025-_92672.html</x:v>
      </x:c>
      <x:c r="K67" s="305" t="str">
        <x:f>IF(COUNTIF('P2 Atomic Provisions'!$A$5:$A$176,C67)=1,"YES","NO")</x:f>
        <x:v>YES</x:v>
      </x:c>
      <x:c r="L67" s="305" t="str">
        <x:f>IF(COUNTIF('P3 Audit Procedures'!$A$5:$A$176,D67)=1,"YES","NO")</x:f>
        <x:v>YES</x:v>
      </x:c>
      <x:c r="M67" s="305" t="str">
        <x:f>IF(E67=2,"YES","NO")</x:f>
        <x:v>YES</x:v>
      </x:c>
      <x:c r="N67" s="305" t="str">
        <x:f>IF(F67=1,"YES","NO")</x:f>
        <x:v>YES</x:v>
      </x:c>
      <x:c r="O67" s="305" t="str">
        <x:f>IF(G67=1,"YES","NO")</x:f>
        <x:v>YES</x:v>
      </x:c>
      <x:c r="P67" s="305" t="str">
        <x:f>IF(H67=1,"YES","NO")</x:f>
        <x:v>YES</x:v>
      </x:c>
      <x:c r="Q67" s="305" t="str">
        <x:f>IF(J67&lt;&gt;"","YES","NO")</x:f>
        <x:v>YES</x:v>
      </x:c>
      <x:c r="R67" s="305" t="str">
        <x:f>IF(AND(I67="YES",K67="YES",L67="YES",M67="YES",N67="YES",O67="YES",P67="YES",Q67="YES"),"COMPLETE","INCOMPLETE")</x:f>
        <x:v>COMPLETE</x:v>
      </x:c>
      <x:c r="S67" s="305" t="str">
        <x:f>IF(COUNTIF($A$5:$A$176,A67)&gt;1,"DUPLICATE","")</x:f>
      </x:c>
      <x:c r="T67" s="305" t="str">
        <x:v>TECHNICAL PASS — PRODUCTION ID HOLD</x:v>
      </x:c>
    </x:row>
    <x:row r="68" ht="50" customHeight="1">
      <x:c r="A68" s="305" t="str">
        <x:v>CAP-LAW054|Reg. 9A|TRC01</x:v>
      </x:c>
      <x:c r="B68" s="305" t="str">
        <x:v>CAP-LAW054</x:v>
      </x:c>
      <x:c r="C68" s="305" t="str">
        <x:v>CAP-LAW054|Reg. 9A</x:v>
      </x:c>
      <x:c r="D68" s="305" t="str">
        <x:v>CAP-LAW054|Reg. 9A|AP01</x:v>
      </x:c>
      <x:c r="E68" s="305" t="n">
        <x:f>COUNTIF('P3 Evidence Requirements'!$B$5:$B$348,D68)</x:f>
        <x:v>2</x:v>
      </x:c>
      <x:c r="F68" s="305" t="n">
        <x:f>COUNTIF('P3 Observation Rules'!$B$5:$B$176,D68)</x:f>
        <x:v>1</x:v>
      </x:c>
      <x:c r="G68" s="305" t="n">
        <x:f>COUNTIF('P3 Operational Calendar'!$B$5:$B$176,D68)</x:f>
        <x:v>1</x:v>
      </x:c>
      <x:c r="H68" s="305" t="n">
        <x:f>COUNTIF('P4 Final Applicability'!$A$5:$A$176,C68)</x:f>
        <x:v>1</x:v>
      </x:c>
      <x:c r="I68" s="305" t="str">
        <x:f>IF(COUNTIF('P2 Source Disposition'!$A$5:$A$81,B68)=1,"YES","NO")</x:f>
        <x:v>YES</x:v>
      </x:c>
      <x:c r="J68" s="305" t="str">
        <x:v>https://www.sebi.gov.in/legal/regulations/mar-2025/securities-and-exchange-board-of-india-prohibition-of-insider-trading-regulations-2015-last-amended-on-march-12-2025-_92672.html</x:v>
      </x:c>
      <x:c r="K68" s="305" t="str">
        <x:f>IF(COUNTIF('P2 Atomic Provisions'!$A$5:$A$176,C68)=1,"YES","NO")</x:f>
        <x:v>YES</x:v>
      </x:c>
      <x:c r="L68" s="305" t="str">
        <x:f>IF(COUNTIF('P3 Audit Procedures'!$A$5:$A$176,D68)=1,"YES","NO")</x:f>
        <x:v>YES</x:v>
      </x:c>
      <x:c r="M68" s="305" t="str">
        <x:f>IF(E68=2,"YES","NO")</x:f>
        <x:v>YES</x:v>
      </x:c>
      <x:c r="N68" s="305" t="str">
        <x:f>IF(F68=1,"YES","NO")</x:f>
        <x:v>YES</x:v>
      </x:c>
      <x:c r="O68" s="305" t="str">
        <x:f>IF(G68=1,"YES","NO")</x:f>
        <x:v>YES</x:v>
      </x:c>
      <x:c r="P68" s="305" t="str">
        <x:f>IF(H68=1,"YES","NO")</x:f>
        <x:v>YES</x:v>
      </x:c>
      <x:c r="Q68" s="305" t="str">
        <x:f>IF(J68&lt;&gt;"","YES","NO")</x:f>
        <x:v>YES</x:v>
      </x:c>
      <x:c r="R68" s="305" t="str">
        <x:f>IF(AND(I68="YES",K68="YES",L68="YES",M68="YES",N68="YES",O68="YES",P68="YES",Q68="YES"),"COMPLETE","INCOMPLETE")</x:f>
        <x:v>COMPLETE</x:v>
      </x:c>
      <x:c r="S68" s="305" t="str">
        <x:f>IF(COUNTIF($A$5:$A$176,A68)&gt;1,"DUPLICATE","")</x:f>
      </x:c>
      <x:c r="T68" s="305" t="str">
        <x:v>TECHNICAL PASS — PRODUCTION ID HOLD</x:v>
      </x:c>
    </x:row>
    <x:row r="69" ht="50" customHeight="1">
      <x:c r="A69" s="305" t="str">
        <x:v>P1-GAP001|PIT surveillance chapters|TRC01</x:v>
      </x:c>
      <x:c r="B69" s="305" t="str">
        <x:v>P1-GAP001</x:v>
      </x:c>
      <x:c r="C69" s="305" t="str">
        <x:v>P1-GAP001|PIT surveillance chapters</x:v>
      </x:c>
      <x:c r="D69" s="305" t="str">
        <x:v>P1-GAP001|PIT surveillance chapters|AP01</x:v>
      </x:c>
      <x:c r="E69" s="305" t="n">
        <x:f>COUNTIF('P3 Evidence Requirements'!$B$5:$B$348,D69)</x:f>
        <x:v>2</x:v>
      </x:c>
      <x:c r="F69" s="305" t="n">
        <x:f>COUNTIF('P3 Observation Rules'!$B$5:$B$176,D69)</x:f>
        <x:v>1</x:v>
      </x:c>
      <x:c r="G69" s="305" t="n">
        <x:f>COUNTIF('P3 Operational Calendar'!$B$5:$B$176,D69)</x:f>
        <x:v>1</x:v>
      </x:c>
      <x:c r="H69" s="305" t="n">
        <x:f>COUNTIF('P4 Final Applicability'!$A$5:$A$176,C69)</x:f>
        <x:v>1</x:v>
      </x:c>
      <x:c r="I69" s="305" t="str">
        <x:f>IF(COUNTIF('P2 Source Disposition'!$A$5:$A$81,B69)=1,"YES","NO")</x:f>
        <x:v>YES</x:v>
      </x:c>
      <x:c r="J69" s="305" t="str">
        <x:v>https://www.sebi.gov.in/legal/master-circulars/may-2026/master-circular-on-surveillance-of-securities-market_101473.html</x:v>
      </x:c>
      <x:c r="K69" s="305" t="str">
        <x:f>IF(COUNTIF('P2 Atomic Provisions'!$A$5:$A$176,C69)=1,"YES","NO")</x:f>
        <x:v>YES</x:v>
      </x:c>
      <x:c r="L69" s="305" t="str">
        <x:f>IF(COUNTIF('P3 Audit Procedures'!$A$5:$A$176,D69)=1,"YES","NO")</x:f>
        <x:v>YES</x:v>
      </x:c>
      <x:c r="M69" s="305" t="str">
        <x:f>IF(E69=2,"YES","NO")</x:f>
        <x:v>YES</x:v>
      </x:c>
      <x:c r="N69" s="305" t="str">
        <x:f>IF(F69=1,"YES","NO")</x:f>
        <x:v>YES</x:v>
      </x:c>
      <x:c r="O69" s="305" t="str">
        <x:f>IF(G69=1,"YES","NO")</x:f>
        <x:v>YES</x:v>
      </x:c>
      <x:c r="P69" s="305" t="str">
        <x:f>IF(H69=1,"YES","NO")</x:f>
        <x:v>YES</x:v>
      </x:c>
      <x:c r="Q69" s="305" t="str">
        <x:f>IF(J69&lt;&gt;"","YES","NO")</x:f>
        <x:v>YES</x:v>
      </x:c>
      <x:c r="R69" s="305" t="str">
        <x:f>IF(AND(I69="YES",K69="YES",L69="YES",M69="YES",N69="YES",O69="YES",P69="YES",Q69="YES"),"COMPLETE","INCOMPLETE")</x:f>
        <x:v>COMPLETE</x:v>
      </x:c>
      <x:c r="S69" s="305" t="str">
        <x:f>IF(COUNTIF($A$5:$A$176,A69)&gt;1,"DUPLICATE","")</x:f>
      </x:c>
      <x:c r="T69" s="305" t="str">
        <x:v>TECHNICAL PASS — PRODUCTION ID HOLD</x:v>
      </x:c>
    </x:row>
    <x:row r="70" ht="50" customHeight="1">
      <x:c r="A70" s="305" t="str">
        <x:v>CAP-LAW067|Reg. 3|TRC01</x:v>
      </x:c>
      <x:c r="B70" s="305" t="str">
        <x:v>CAP-LAW067</x:v>
      </x:c>
      <x:c r="C70" s="305" t="str">
        <x:v>CAP-LAW067|Reg. 3</x:v>
      </x:c>
      <x:c r="D70" s="305" t="str">
        <x:v>CAP-LAW067|Reg. 3|AP01</x:v>
      </x:c>
      <x:c r="E70" s="305" t="n">
        <x:f>COUNTIF('P3 Evidence Requirements'!$B$5:$B$348,D70)</x:f>
        <x:v>2</x:v>
      </x:c>
      <x:c r="F70" s="305" t="n">
        <x:f>COUNTIF('P3 Observation Rules'!$B$5:$B$176,D70)</x:f>
        <x:v>1</x:v>
      </x:c>
      <x:c r="G70" s="305" t="n">
        <x:f>COUNTIF('P3 Operational Calendar'!$B$5:$B$176,D70)</x:f>
        <x:v>1</x:v>
      </x:c>
      <x:c r="H70" s="305" t="n">
        <x:f>COUNTIF('P4 Final Applicability'!$A$5:$A$176,C70)</x:f>
        <x:v>1</x:v>
      </x:c>
      <x:c r="I70" s="305" t="str">
        <x:f>IF(COUNTIF('P2 Source Disposition'!$A$5:$A$81,B70)=1,"YES","NO")</x:f>
        <x:v>YES</x:v>
      </x:c>
      <x:c r="J70" s="305" t="str">
        <x:v>https://www.sebi.gov.in/legal/regulations/dec-2025/securities-and-exchange-board-of-india-prohibition-of-fraudulent-and-unfair-trade-practices-relating-to-securities-market-regulations-2003-last-amended-on-december-05-2025-_98694.html</x:v>
      </x:c>
      <x:c r="K70" s="305" t="str">
        <x:f>IF(COUNTIF('P2 Atomic Provisions'!$A$5:$A$176,C70)=1,"YES","NO")</x:f>
        <x:v>YES</x:v>
      </x:c>
      <x:c r="L70" s="305" t="str">
        <x:f>IF(COUNTIF('P3 Audit Procedures'!$A$5:$A$176,D70)=1,"YES","NO")</x:f>
        <x:v>YES</x:v>
      </x:c>
      <x:c r="M70" s="305" t="str">
        <x:f>IF(E70=2,"YES","NO")</x:f>
        <x:v>YES</x:v>
      </x:c>
      <x:c r="N70" s="305" t="str">
        <x:f>IF(F70=1,"YES","NO")</x:f>
        <x:v>YES</x:v>
      </x:c>
      <x:c r="O70" s="305" t="str">
        <x:f>IF(G70=1,"YES","NO")</x:f>
        <x:v>YES</x:v>
      </x:c>
      <x:c r="P70" s="305" t="str">
        <x:f>IF(H70=1,"YES","NO")</x:f>
        <x:v>YES</x:v>
      </x:c>
      <x:c r="Q70" s="305" t="str">
        <x:f>IF(J70&lt;&gt;"","YES","NO")</x:f>
        <x:v>YES</x:v>
      </x:c>
      <x:c r="R70" s="305" t="str">
        <x:f>IF(AND(I70="YES",K70="YES",L70="YES",M70="YES",N70="YES",O70="YES",P70="YES",Q70="YES"),"COMPLETE","INCOMPLETE")</x:f>
        <x:v>COMPLETE</x:v>
      </x:c>
      <x:c r="S70" s="305" t="str">
        <x:f>IF(COUNTIF($A$5:$A$176,A70)&gt;1,"DUPLICATE","")</x:f>
      </x:c>
      <x:c r="T70" s="305" t="str">
        <x:v>TECHNICAL PASS — PRODUCTION ID HOLD</x:v>
      </x:c>
    </x:row>
    <x:row r="71" ht="50" customHeight="1">
      <x:c r="A71" s="305" t="str">
        <x:v>CAP-LAW067|Reg. 4|TRC01</x:v>
      </x:c>
      <x:c r="B71" s="305" t="str">
        <x:v>CAP-LAW067</x:v>
      </x:c>
      <x:c r="C71" s="305" t="str">
        <x:v>CAP-LAW067|Reg. 4</x:v>
      </x:c>
      <x:c r="D71" s="305" t="str">
        <x:v>CAP-LAW067|Reg. 4|AP01</x:v>
      </x:c>
      <x:c r="E71" s="305" t="n">
        <x:f>COUNTIF('P3 Evidence Requirements'!$B$5:$B$348,D71)</x:f>
        <x:v>2</x:v>
      </x:c>
      <x:c r="F71" s="305" t="n">
        <x:f>COUNTIF('P3 Observation Rules'!$B$5:$B$176,D71)</x:f>
        <x:v>1</x:v>
      </x:c>
      <x:c r="G71" s="305" t="n">
        <x:f>COUNTIF('P3 Operational Calendar'!$B$5:$B$176,D71)</x:f>
        <x:v>1</x:v>
      </x:c>
      <x:c r="H71" s="305" t="n">
        <x:f>COUNTIF('P4 Final Applicability'!$A$5:$A$176,C71)</x:f>
        <x:v>1</x:v>
      </x:c>
      <x:c r="I71" s="305" t="str">
        <x:f>IF(COUNTIF('P2 Source Disposition'!$A$5:$A$81,B71)=1,"YES","NO")</x:f>
        <x:v>YES</x:v>
      </x:c>
      <x:c r="J71" s="305" t="str">
        <x:v>https://www.sebi.gov.in/legal/regulations/dec-2025/securities-and-exchange-board-of-india-prohibition-of-fraudulent-and-unfair-trade-practices-relating-to-securities-market-regulations-2003-last-amended-on-december-05-2025-_98694.html</x:v>
      </x:c>
      <x:c r="K71" s="305" t="str">
        <x:f>IF(COUNTIF('P2 Atomic Provisions'!$A$5:$A$176,C71)=1,"YES","NO")</x:f>
        <x:v>YES</x:v>
      </x:c>
      <x:c r="L71" s="305" t="str">
        <x:f>IF(COUNTIF('P3 Audit Procedures'!$A$5:$A$176,D71)=1,"YES","NO")</x:f>
        <x:v>YES</x:v>
      </x:c>
      <x:c r="M71" s="305" t="str">
        <x:f>IF(E71=2,"YES","NO")</x:f>
        <x:v>YES</x:v>
      </x:c>
      <x:c r="N71" s="305" t="str">
        <x:f>IF(F71=1,"YES","NO")</x:f>
        <x:v>YES</x:v>
      </x:c>
      <x:c r="O71" s="305" t="str">
        <x:f>IF(G71=1,"YES","NO")</x:f>
        <x:v>YES</x:v>
      </x:c>
      <x:c r="P71" s="305" t="str">
        <x:f>IF(H71=1,"YES","NO")</x:f>
        <x:v>YES</x:v>
      </x:c>
      <x:c r="Q71" s="305" t="str">
        <x:f>IF(J71&lt;&gt;"","YES","NO")</x:f>
        <x:v>YES</x:v>
      </x:c>
      <x:c r="R71" s="305" t="str">
        <x:f>IF(AND(I71="YES",K71="YES",L71="YES",M71="YES",N71="YES",O71="YES",P71="YES",Q71="YES"),"COMPLETE","INCOMPLETE")</x:f>
        <x:v>COMPLETE</x:v>
      </x:c>
      <x:c r="S71" s="305" t="str">
        <x:f>IF(COUNTIF($A$5:$A$176,A71)&gt;1,"DUPLICATE","")</x:f>
      </x:c>
      <x:c r="T71" s="305" t="str">
        <x:v>TECHNICAL PASS — PRODUCTION ID HOLD</x:v>
      </x:c>
    </x:row>
    <x:row r="72" ht="50" customHeight="1">
      <x:c r="A72" s="305" t="str">
        <x:v>CAP-LAW060|Reg. 26(2)|TRC01</x:v>
      </x:c>
      <x:c r="B72" s="305" t="str">
        <x:v>CAP-LAW060</x:v>
      </x:c>
      <x:c r="C72" s="305" t="str">
        <x:v>CAP-LAW060|Reg. 26(2)</x:v>
      </x:c>
      <x:c r="D72" s="305" t="str">
        <x:v>CAP-LAW060|Reg. 26(2)|AP01</x:v>
      </x:c>
      <x:c r="E72" s="305" t="n">
        <x:f>COUNTIF('P3 Evidence Requirements'!$B$5:$B$348,D72)</x:f>
        <x:v>2</x:v>
      </x:c>
      <x:c r="F72" s="305" t="n">
        <x:f>COUNTIF('P3 Observation Rules'!$B$5:$B$176,D72)</x:f>
        <x:v>1</x:v>
      </x:c>
      <x:c r="G72" s="305" t="n">
        <x:f>COUNTIF('P3 Operational Calendar'!$B$5:$B$176,D72)</x:f>
        <x:v>1</x:v>
      </x:c>
      <x:c r="H72" s="305" t="n">
        <x:f>COUNTIF('P4 Final Applicability'!$A$5:$A$176,C72)</x:f>
        <x:v>1</x:v>
      </x:c>
      <x:c r="I72" s="305" t="str">
        <x:f>IF(COUNTIF('P2 Source Disposition'!$A$5:$A$81,B72)=1,"YES","NO")</x:f>
        <x:v>YES</x:v>
      </x:c>
      <x:c r="J72" s="305" t="str">
        <x:v>https://www.sebi.gov.in/legal/regulations/dec-2025/securities-and-exchange-board-of-india-substantial-acquisition-of-shares-and-takeovers-regulations-2011-last-amended-on-december-5-2025-_98643.html</x:v>
      </x:c>
      <x:c r="K72" s="305" t="str">
        <x:f>IF(COUNTIF('P2 Atomic Provisions'!$A$5:$A$176,C72)=1,"YES","NO")</x:f>
        <x:v>YES</x:v>
      </x:c>
      <x:c r="L72" s="305" t="str">
        <x:f>IF(COUNTIF('P3 Audit Procedures'!$A$5:$A$176,D72)=1,"YES","NO")</x:f>
        <x:v>YES</x:v>
      </x:c>
      <x:c r="M72" s="305" t="str">
        <x:f>IF(E72=2,"YES","NO")</x:f>
        <x:v>YES</x:v>
      </x:c>
      <x:c r="N72" s="305" t="str">
        <x:f>IF(F72=1,"YES","NO")</x:f>
        <x:v>YES</x:v>
      </x:c>
      <x:c r="O72" s="305" t="str">
        <x:f>IF(G72=1,"YES","NO")</x:f>
        <x:v>YES</x:v>
      </x:c>
      <x:c r="P72" s="305" t="str">
        <x:f>IF(H72=1,"YES","NO")</x:f>
        <x:v>YES</x:v>
      </x:c>
      <x:c r="Q72" s="305" t="str">
        <x:f>IF(J72&lt;&gt;"","YES","NO")</x:f>
        <x:v>YES</x:v>
      </x:c>
      <x:c r="R72" s="305" t="str">
        <x:f>IF(AND(I72="YES",K72="YES",L72="YES",M72="YES",N72="YES",O72="YES",P72="YES",Q72="YES"),"COMPLETE","INCOMPLETE")</x:f>
        <x:v>COMPLETE</x:v>
      </x:c>
      <x:c r="S72" s="305" t="str">
        <x:f>IF(COUNTIF($A$5:$A$176,A72)&gt;1,"DUPLICATE","")</x:f>
      </x:c>
      <x:c r="T72" s="305" t="str">
        <x:v>TECHNICAL PASS — PRODUCTION ID HOLD</x:v>
      </x:c>
    </x:row>
    <x:row r="73" ht="50" customHeight="1">
      <x:c r="A73" s="305" t="str">
        <x:v>CAP-LAW060|Reg. 26(4)|TRC01</x:v>
      </x:c>
      <x:c r="B73" s="305" t="str">
        <x:v>CAP-LAW060</x:v>
      </x:c>
      <x:c r="C73" s="305" t="str">
        <x:v>CAP-LAW060|Reg. 26(4)</x:v>
      </x:c>
      <x:c r="D73" s="305" t="str">
        <x:v>CAP-LAW060|Reg. 26(4)|AP01</x:v>
      </x:c>
      <x:c r="E73" s="305" t="n">
        <x:f>COUNTIF('P3 Evidence Requirements'!$B$5:$B$348,D73)</x:f>
        <x:v>2</x:v>
      </x:c>
      <x:c r="F73" s="305" t="n">
        <x:f>COUNTIF('P3 Observation Rules'!$B$5:$B$176,D73)</x:f>
        <x:v>1</x:v>
      </x:c>
      <x:c r="G73" s="305" t="n">
        <x:f>COUNTIF('P3 Operational Calendar'!$B$5:$B$176,D73)</x:f>
        <x:v>1</x:v>
      </x:c>
      <x:c r="H73" s="305" t="n">
        <x:f>COUNTIF('P4 Final Applicability'!$A$5:$A$176,C73)</x:f>
        <x:v>1</x:v>
      </x:c>
      <x:c r="I73" s="305" t="str">
        <x:f>IF(COUNTIF('P2 Source Disposition'!$A$5:$A$81,B73)=1,"YES","NO")</x:f>
        <x:v>YES</x:v>
      </x:c>
      <x:c r="J73" s="305" t="str">
        <x:v>https://www.sebi.gov.in/legal/regulations/dec-2025/securities-and-exchange-board-of-india-substantial-acquisition-of-shares-and-takeovers-regulations-2011-last-amended-on-december-5-2025-_98643.html</x:v>
      </x:c>
      <x:c r="K73" s="305" t="str">
        <x:f>IF(COUNTIF('P2 Atomic Provisions'!$A$5:$A$176,C73)=1,"YES","NO")</x:f>
        <x:v>YES</x:v>
      </x:c>
      <x:c r="L73" s="305" t="str">
        <x:f>IF(COUNTIF('P3 Audit Procedures'!$A$5:$A$176,D73)=1,"YES","NO")</x:f>
        <x:v>YES</x:v>
      </x:c>
      <x:c r="M73" s="305" t="str">
        <x:f>IF(E73=2,"YES","NO")</x:f>
        <x:v>YES</x:v>
      </x:c>
      <x:c r="N73" s="305" t="str">
        <x:f>IF(F73=1,"YES","NO")</x:f>
        <x:v>YES</x:v>
      </x:c>
      <x:c r="O73" s="305" t="str">
        <x:f>IF(G73=1,"YES","NO")</x:f>
        <x:v>YES</x:v>
      </x:c>
      <x:c r="P73" s="305" t="str">
        <x:f>IF(H73=1,"YES","NO")</x:f>
        <x:v>YES</x:v>
      </x:c>
      <x:c r="Q73" s="305" t="str">
        <x:f>IF(J73&lt;&gt;"","YES","NO")</x:f>
        <x:v>YES</x:v>
      </x:c>
      <x:c r="R73" s="305" t="str">
        <x:f>IF(AND(I73="YES",K73="YES",L73="YES",M73="YES",N73="YES",O73="YES",P73="YES",Q73="YES"),"COMPLETE","INCOMPLETE")</x:f>
        <x:v>COMPLETE</x:v>
      </x:c>
      <x:c r="S73" s="305" t="str">
        <x:f>IF(COUNTIF($A$5:$A$176,A73)&gt;1,"DUPLICATE","")</x:f>
      </x:c>
      <x:c r="T73" s="305" t="str">
        <x:v>TECHNICAL PASS — PRODUCTION ID HOLD</x:v>
      </x:c>
    </x:row>
    <x:row r="74" ht="50" customHeight="1">
      <x:c r="A74" s="305" t="str">
        <x:v>CAP-LAW060|Reg. 26(6)|TRC01</x:v>
      </x:c>
      <x:c r="B74" s="305" t="str">
        <x:v>CAP-LAW060</x:v>
      </x:c>
      <x:c r="C74" s="305" t="str">
        <x:v>CAP-LAW060|Reg. 26(6)</x:v>
      </x:c>
      <x:c r="D74" s="305" t="str">
        <x:v>CAP-LAW060|Reg. 26(6)|AP01</x:v>
      </x:c>
      <x:c r="E74" s="305" t="n">
        <x:f>COUNTIF('P3 Evidence Requirements'!$B$5:$B$348,D74)</x:f>
        <x:v>2</x:v>
      </x:c>
      <x:c r="F74" s="305" t="n">
        <x:f>COUNTIF('P3 Observation Rules'!$B$5:$B$176,D74)</x:f>
        <x:v>1</x:v>
      </x:c>
      <x:c r="G74" s="305" t="n">
        <x:f>COUNTIF('P3 Operational Calendar'!$B$5:$B$176,D74)</x:f>
        <x:v>1</x:v>
      </x:c>
      <x:c r="H74" s="305" t="n">
        <x:f>COUNTIF('P4 Final Applicability'!$A$5:$A$176,C74)</x:f>
        <x:v>1</x:v>
      </x:c>
      <x:c r="I74" s="305" t="str">
        <x:f>IF(COUNTIF('P2 Source Disposition'!$A$5:$A$81,B74)=1,"YES","NO")</x:f>
        <x:v>YES</x:v>
      </x:c>
      <x:c r="J74" s="305" t="str">
        <x:v>https://www.sebi.gov.in/legal/regulations/dec-2025/securities-and-exchange-board-of-india-substantial-acquisition-of-shares-and-takeovers-regulations-2011-last-amended-on-december-5-2025-_98643.html</x:v>
      </x:c>
      <x:c r="K74" s="305" t="str">
        <x:f>IF(COUNTIF('P2 Atomic Provisions'!$A$5:$A$176,C74)=1,"YES","NO")</x:f>
        <x:v>YES</x:v>
      </x:c>
      <x:c r="L74" s="305" t="str">
        <x:f>IF(COUNTIF('P3 Audit Procedures'!$A$5:$A$176,D74)=1,"YES","NO")</x:f>
        <x:v>YES</x:v>
      </x:c>
      <x:c r="M74" s="305" t="str">
        <x:f>IF(E74=2,"YES","NO")</x:f>
        <x:v>YES</x:v>
      </x:c>
      <x:c r="N74" s="305" t="str">
        <x:f>IF(F74=1,"YES","NO")</x:f>
        <x:v>YES</x:v>
      </x:c>
      <x:c r="O74" s="305" t="str">
        <x:f>IF(G74=1,"YES","NO")</x:f>
        <x:v>YES</x:v>
      </x:c>
      <x:c r="P74" s="305" t="str">
        <x:f>IF(H74=1,"YES","NO")</x:f>
        <x:v>YES</x:v>
      </x:c>
      <x:c r="Q74" s="305" t="str">
        <x:f>IF(J74&lt;&gt;"","YES","NO")</x:f>
        <x:v>YES</x:v>
      </x:c>
      <x:c r="R74" s="305" t="str">
        <x:f>IF(AND(I74="YES",K74="YES",L74="YES",M74="YES",N74="YES",O74="YES",P74="YES",Q74="YES"),"COMPLETE","INCOMPLETE")</x:f>
        <x:v>COMPLETE</x:v>
      </x:c>
      <x:c r="S74" s="305" t="str">
        <x:f>IF(COUNTIF($A$5:$A$176,A74)&gt;1,"DUPLICATE","")</x:f>
      </x:c>
      <x:c r="T74" s="305" t="str">
        <x:v>TECHNICAL PASS — PRODUCTION ID HOLD</x:v>
      </x:c>
    </x:row>
    <x:row r="75" ht="50" customHeight="1">
      <x:c r="A75" s="305" t="str">
        <x:v>CAP-LAW060|Reg. 26(6A)|TRC01</x:v>
      </x:c>
      <x:c r="B75" s="305" t="str">
        <x:v>CAP-LAW060</x:v>
      </x:c>
      <x:c r="C75" s="305" t="str">
        <x:v>CAP-LAW060|Reg. 26(6A)</x:v>
      </x:c>
      <x:c r="D75" s="305" t="str">
        <x:v>CAP-LAW060|Reg. 26(6A)|AP01</x:v>
      </x:c>
      <x:c r="E75" s="305" t="n">
        <x:f>COUNTIF('P3 Evidence Requirements'!$B$5:$B$348,D75)</x:f>
        <x:v>2</x:v>
      </x:c>
      <x:c r="F75" s="305" t="n">
        <x:f>COUNTIF('P3 Observation Rules'!$B$5:$B$176,D75)</x:f>
        <x:v>1</x:v>
      </x:c>
      <x:c r="G75" s="305" t="n">
        <x:f>COUNTIF('P3 Operational Calendar'!$B$5:$B$176,D75)</x:f>
        <x:v>1</x:v>
      </x:c>
      <x:c r="H75" s="305" t="n">
        <x:f>COUNTIF('P4 Final Applicability'!$A$5:$A$176,C75)</x:f>
        <x:v>1</x:v>
      </x:c>
      <x:c r="I75" s="305" t="str">
        <x:f>IF(COUNTIF('P2 Source Disposition'!$A$5:$A$81,B75)=1,"YES","NO")</x:f>
        <x:v>YES</x:v>
      </x:c>
      <x:c r="J75" s="305" t="str">
        <x:v>https://www.sebi.gov.in/legal/regulations/dec-2025/securities-and-exchange-board-of-india-substantial-acquisition-of-shares-and-takeovers-regulations-2011-last-amended-on-december-5-2025-_98643.html</x:v>
      </x:c>
      <x:c r="K75" s="305" t="str">
        <x:f>IF(COUNTIF('P2 Atomic Provisions'!$A$5:$A$176,C75)=1,"YES","NO")</x:f>
        <x:v>YES</x:v>
      </x:c>
      <x:c r="L75" s="305" t="str">
        <x:f>IF(COUNTIF('P3 Audit Procedures'!$A$5:$A$176,D75)=1,"YES","NO")</x:f>
        <x:v>YES</x:v>
      </x:c>
      <x:c r="M75" s="305" t="str">
        <x:f>IF(E75=2,"YES","NO")</x:f>
        <x:v>YES</x:v>
      </x:c>
      <x:c r="N75" s="305" t="str">
        <x:f>IF(F75=1,"YES","NO")</x:f>
        <x:v>YES</x:v>
      </x:c>
      <x:c r="O75" s="305" t="str">
        <x:f>IF(G75=1,"YES","NO")</x:f>
        <x:v>YES</x:v>
      </x:c>
      <x:c r="P75" s="305" t="str">
        <x:f>IF(H75=1,"YES","NO")</x:f>
        <x:v>YES</x:v>
      </x:c>
      <x:c r="Q75" s="305" t="str">
        <x:f>IF(J75&lt;&gt;"","YES","NO")</x:f>
        <x:v>YES</x:v>
      </x:c>
      <x:c r="R75" s="305" t="str">
        <x:f>IF(AND(I75="YES",K75="YES",L75="YES",M75="YES",N75="YES",O75="YES",P75="YES",Q75="YES"),"COMPLETE","INCOMPLETE")</x:f>
        <x:v>COMPLETE</x:v>
      </x:c>
      <x:c r="S75" s="305" t="str">
        <x:f>IF(COUNTIF($A$5:$A$176,A75)&gt;1,"DUPLICATE","")</x:f>
      </x:c>
      <x:c r="T75" s="305" t="str">
        <x:v>TECHNICAL PASS — PRODUCTION ID HOLD</x:v>
      </x:c>
    </x:row>
    <x:row r="76" ht="50" customHeight="1">
      <x:c r="A76" s="305" t="str">
        <x:v>CAP-LAW060|Reg. 26(7)|TRC01</x:v>
      </x:c>
      <x:c r="B76" s="305" t="str">
        <x:v>CAP-LAW060</x:v>
      </x:c>
      <x:c r="C76" s="305" t="str">
        <x:v>CAP-LAW060|Reg. 26(7)</x:v>
      </x:c>
      <x:c r="D76" s="305" t="str">
        <x:v>CAP-LAW060|Reg. 26(7)|AP01</x:v>
      </x:c>
      <x:c r="E76" s="305" t="n">
        <x:f>COUNTIF('P3 Evidence Requirements'!$B$5:$B$348,D76)</x:f>
        <x:v>2</x:v>
      </x:c>
      <x:c r="F76" s="305" t="n">
        <x:f>COUNTIF('P3 Observation Rules'!$B$5:$B$176,D76)</x:f>
        <x:v>1</x:v>
      </x:c>
      <x:c r="G76" s="305" t="n">
        <x:f>COUNTIF('P3 Operational Calendar'!$B$5:$B$176,D76)</x:f>
        <x:v>1</x:v>
      </x:c>
      <x:c r="H76" s="305" t="n">
        <x:f>COUNTIF('P4 Final Applicability'!$A$5:$A$176,C76)</x:f>
        <x:v>1</x:v>
      </x:c>
      <x:c r="I76" s="305" t="str">
        <x:f>IF(COUNTIF('P2 Source Disposition'!$A$5:$A$81,B76)=1,"YES","NO")</x:f>
        <x:v>YES</x:v>
      </x:c>
      <x:c r="J76" s="305" t="str">
        <x:v>https://www.sebi.gov.in/legal/regulations/dec-2025/securities-and-exchange-board-of-india-substantial-acquisition-of-shares-and-takeovers-regulations-2011-last-amended-on-december-5-2025-_98643.html</x:v>
      </x:c>
      <x:c r="K76" s="305" t="str">
        <x:f>IF(COUNTIF('P2 Atomic Provisions'!$A$5:$A$176,C76)=1,"YES","NO")</x:f>
        <x:v>YES</x:v>
      </x:c>
      <x:c r="L76" s="305" t="str">
        <x:f>IF(COUNTIF('P3 Audit Procedures'!$A$5:$A$176,D76)=1,"YES","NO")</x:f>
        <x:v>YES</x:v>
      </x:c>
      <x:c r="M76" s="305" t="str">
        <x:f>IF(E76=2,"YES","NO")</x:f>
        <x:v>YES</x:v>
      </x:c>
      <x:c r="N76" s="305" t="str">
        <x:f>IF(F76=1,"YES","NO")</x:f>
        <x:v>YES</x:v>
      </x:c>
      <x:c r="O76" s="305" t="str">
        <x:f>IF(G76=1,"YES","NO")</x:f>
        <x:v>YES</x:v>
      </x:c>
      <x:c r="P76" s="305" t="str">
        <x:f>IF(H76=1,"YES","NO")</x:f>
        <x:v>YES</x:v>
      </x:c>
      <x:c r="Q76" s="305" t="str">
        <x:f>IF(J76&lt;&gt;"","YES","NO")</x:f>
        <x:v>YES</x:v>
      </x:c>
      <x:c r="R76" s="305" t="str">
        <x:f>IF(AND(I76="YES",K76="YES",L76="YES",M76="YES",N76="YES",O76="YES",P76="YES",Q76="YES"),"COMPLETE","INCOMPLETE")</x:f>
        <x:v>COMPLETE</x:v>
      </x:c>
      <x:c r="S76" s="305" t="str">
        <x:f>IF(COUNTIF($A$5:$A$176,A76)&gt;1,"DUPLICATE","")</x:f>
      </x:c>
      <x:c r="T76" s="305" t="str">
        <x:v>TECHNICAL PASS — PRODUCTION ID HOLD</x:v>
      </x:c>
    </x:row>
    <x:row r="77" ht="50" customHeight="1">
      <x:c r="A77" s="305" t="str">
        <x:v>CAP-LAW060|Reg. 26(8)|TRC01</x:v>
      </x:c>
      <x:c r="B77" s="305" t="str">
        <x:v>CAP-LAW060</x:v>
      </x:c>
      <x:c r="C77" s="305" t="str">
        <x:v>CAP-LAW060|Reg. 26(8)</x:v>
      </x:c>
      <x:c r="D77" s="305" t="str">
        <x:v>CAP-LAW060|Reg. 26(8)|AP01</x:v>
      </x:c>
      <x:c r="E77" s="305" t="n">
        <x:f>COUNTIF('P3 Evidence Requirements'!$B$5:$B$348,D77)</x:f>
        <x:v>2</x:v>
      </x:c>
      <x:c r="F77" s="305" t="n">
        <x:f>COUNTIF('P3 Observation Rules'!$B$5:$B$176,D77)</x:f>
        <x:v>1</x:v>
      </x:c>
      <x:c r="G77" s="305" t="n">
        <x:f>COUNTIF('P3 Operational Calendar'!$B$5:$B$176,D77)</x:f>
        <x:v>1</x:v>
      </x:c>
      <x:c r="H77" s="305" t="n">
        <x:f>COUNTIF('P4 Final Applicability'!$A$5:$A$176,C77)</x:f>
        <x:v>1</x:v>
      </x:c>
      <x:c r="I77" s="305" t="str">
        <x:f>IF(COUNTIF('P2 Source Disposition'!$A$5:$A$81,B77)=1,"YES","NO")</x:f>
        <x:v>YES</x:v>
      </x:c>
      <x:c r="J77" s="305" t="str">
        <x:v>https://www.sebi.gov.in/legal/regulations/dec-2025/securities-and-exchange-board-of-india-substantial-acquisition-of-shares-and-takeovers-regulations-2011-last-amended-on-december-5-2025-_98643.html</x:v>
      </x:c>
      <x:c r="K77" s="305" t="str">
        <x:f>IF(COUNTIF('P2 Atomic Provisions'!$A$5:$A$176,C77)=1,"YES","NO")</x:f>
        <x:v>YES</x:v>
      </x:c>
      <x:c r="L77" s="305" t="str">
        <x:f>IF(COUNTIF('P3 Audit Procedures'!$A$5:$A$176,D77)=1,"YES","NO")</x:f>
        <x:v>YES</x:v>
      </x:c>
      <x:c r="M77" s="305" t="str">
        <x:f>IF(E77=2,"YES","NO")</x:f>
        <x:v>YES</x:v>
      </x:c>
      <x:c r="N77" s="305" t="str">
        <x:f>IF(F77=1,"YES","NO")</x:f>
        <x:v>YES</x:v>
      </x:c>
      <x:c r="O77" s="305" t="str">
        <x:f>IF(G77=1,"YES","NO")</x:f>
        <x:v>YES</x:v>
      </x:c>
      <x:c r="P77" s="305" t="str">
        <x:f>IF(H77=1,"YES","NO")</x:f>
        <x:v>YES</x:v>
      </x:c>
      <x:c r="Q77" s="305" t="str">
        <x:f>IF(J77&lt;&gt;"","YES","NO")</x:f>
        <x:v>YES</x:v>
      </x:c>
      <x:c r="R77" s="305" t="str">
        <x:f>IF(AND(I77="YES",K77="YES",L77="YES",M77="YES",N77="YES",O77="YES",P77="YES",Q77="YES"),"COMPLETE","INCOMPLETE")</x:f>
        <x:v>COMPLETE</x:v>
      </x:c>
      <x:c r="S77" s="305" t="str">
        <x:f>IF(COUNTIF($A$5:$A$176,A77)&gt;1,"DUPLICATE","")</x:f>
      </x:c>
      <x:c r="T77" s="305" t="str">
        <x:v>TECHNICAL PASS — PRODUCTION ID HOLD</x:v>
      </x:c>
    </x:row>
    <x:row r="78" ht="50" customHeight="1">
      <x:c r="A78" s="305" t="str">
        <x:v>CAP-LAW060|Reg. 26(9)|TRC01</x:v>
      </x:c>
      <x:c r="B78" s="305" t="str">
        <x:v>CAP-LAW060</x:v>
      </x:c>
      <x:c r="C78" s="305" t="str">
        <x:v>CAP-LAW060|Reg. 26(9)</x:v>
      </x:c>
      <x:c r="D78" s="305" t="str">
        <x:v>CAP-LAW060|Reg. 26(9)|AP01</x:v>
      </x:c>
      <x:c r="E78" s="305" t="n">
        <x:f>COUNTIF('P3 Evidence Requirements'!$B$5:$B$348,D78)</x:f>
        <x:v>2</x:v>
      </x:c>
      <x:c r="F78" s="305" t="n">
        <x:f>COUNTIF('P3 Observation Rules'!$B$5:$B$176,D78)</x:f>
        <x:v>1</x:v>
      </x:c>
      <x:c r="G78" s="305" t="n">
        <x:f>COUNTIF('P3 Operational Calendar'!$B$5:$B$176,D78)</x:f>
        <x:v>1</x:v>
      </x:c>
      <x:c r="H78" s="305" t="n">
        <x:f>COUNTIF('P4 Final Applicability'!$A$5:$A$176,C78)</x:f>
        <x:v>1</x:v>
      </x:c>
      <x:c r="I78" s="305" t="str">
        <x:f>IF(COUNTIF('P2 Source Disposition'!$A$5:$A$81,B78)=1,"YES","NO")</x:f>
        <x:v>YES</x:v>
      </x:c>
      <x:c r="J78" s="305" t="str">
        <x:v>https://www.sebi.gov.in/legal/regulations/dec-2025/securities-and-exchange-board-of-india-substantial-acquisition-of-shares-and-takeovers-regulations-2011-last-amended-on-december-5-2025-_98643.html</x:v>
      </x:c>
      <x:c r="K78" s="305" t="str">
        <x:f>IF(COUNTIF('P2 Atomic Provisions'!$A$5:$A$176,C78)=1,"YES","NO")</x:f>
        <x:v>YES</x:v>
      </x:c>
      <x:c r="L78" s="305" t="str">
        <x:f>IF(COUNTIF('P3 Audit Procedures'!$A$5:$A$176,D78)=1,"YES","NO")</x:f>
        <x:v>YES</x:v>
      </x:c>
      <x:c r="M78" s="305" t="str">
        <x:f>IF(E78=2,"YES","NO")</x:f>
        <x:v>YES</x:v>
      </x:c>
      <x:c r="N78" s="305" t="str">
        <x:f>IF(F78=1,"YES","NO")</x:f>
        <x:v>YES</x:v>
      </x:c>
      <x:c r="O78" s="305" t="str">
        <x:f>IF(G78=1,"YES","NO")</x:f>
        <x:v>YES</x:v>
      </x:c>
      <x:c r="P78" s="305" t="str">
        <x:f>IF(H78=1,"YES","NO")</x:f>
        <x:v>YES</x:v>
      </x:c>
      <x:c r="Q78" s="305" t="str">
        <x:f>IF(J78&lt;&gt;"","YES","NO")</x:f>
        <x:v>YES</x:v>
      </x:c>
      <x:c r="R78" s="305" t="str">
        <x:f>IF(AND(I78="YES",K78="YES",L78="YES",M78="YES",N78="YES",O78="YES",P78="YES",Q78="YES"),"COMPLETE","INCOMPLETE")</x:f>
        <x:v>COMPLETE</x:v>
      </x:c>
      <x:c r="S78" s="305" t="str">
        <x:f>IF(COUNTIF($A$5:$A$176,A78)&gt;1,"DUPLICATE","")</x:f>
      </x:c>
      <x:c r="T78" s="305" t="str">
        <x:v>TECHNICAL PASS — PRODUCTION ID HOLD</x:v>
      </x:c>
    </x:row>
    <x:row r="79" ht="50" customHeight="1">
      <x:c r="A79" s="305" t="str">
        <x:v>CAP-LAW060|Reg. 26(10)|TRC01</x:v>
      </x:c>
      <x:c r="B79" s="305" t="str">
        <x:v>CAP-LAW060</x:v>
      </x:c>
      <x:c r="C79" s="305" t="str">
        <x:v>CAP-LAW060|Reg. 26(10)</x:v>
      </x:c>
      <x:c r="D79" s="305" t="str">
        <x:v>CAP-LAW060|Reg. 26(10)|AP01</x:v>
      </x:c>
      <x:c r="E79" s="305" t="n">
        <x:f>COUNTIF('P3 Evidence Requirements'!$B$5:$B$348,D79)</x:f>
        <x:v>2</x:v>
      </x:c>
      <x:c r="F79" s="305" t="n">
        <x:f>COUNTIF('P3 Observation Rules'!$B$5:$B$176,D79)</x:f>
        <x:v>1</x:v>
      </x:c>
      <x:c r="G79" s="305" t="n">
        <x:f>COUNTIF('P3 Operational Calendar'!$B$5:$B$176,D79)</x:f>
        <x:v>1</x:v>
      </x:c>
      <x:c r="H79" s="305" t="n">
        <x:f>COUNTIF('P4 Final Applicability'!$A$5:$A$176,C79)</x:f>
        <x:v>1</x:v>
      </x:c>
      <x:c r="I79" s="305" t="str">
        <x:f>IF(COUNTIF('P2 Source Disposition'!$A$5:$A$81,B79)=1,"YES","NO")</x:f>
        <x:v>YES</x:v>
      </x:c>
      <x:c r="J79" s="305" t="str">
        <x:v>https://www.sebi.gov.in/legal/regulations/dec-2025/securities-and-exchange-board-of-india-substantial-acquisition-of-shares-and-takeovers-regulations-2011-last-amended-on-december-5-2025-_98643.html</x:v>
      </x:c>
      <x:c r="K79" s="305" t="str">
        <x:f>IF(COUNTIF('P2 Atomic Provisions'!$A$5:$A$176,C79)=1,"YES","NO")</x:f>
        <x:v>YES</x:v>
      </x:c>
      <x:c r="L79" s="305" t="str">
        <x:f>IF(COUNTIF('P3 Audit Procedures'!$A$5:$A$176,D79)=1,"YES","NO")</x:f>
        <x:v>YES</x:v>
      </x:c>
      <x:c r="M79" s="305" t="str">
        <x:f>IF(E79=2,"YES","NO")</x:f>
        <x:v>YES</x:v>
      </x:c>
      <x:c r="N79" s="305" t="str">
        <x:f>IF(F79=1,"YES","NO")</x:f>
        <x:v>YES</x:v>
      </x:c>
      <x:c r="O79" s="305" t="str">
        <x:f>IF(G79=1,"YES","NO")</x:f>
        <x:v>YES</x:v>
      </x:c>
      <x:c r="P79" s="305" t="str">
        <x:f>IF(H79=1,"YES","NO")</x:f>
        <x:v>YES</x:v>
      </x:c>
      <x:c r="Q79" s="305" t="str">
        <x:f>IF(J79&lt;&gt;"","YES","NO")</x:f>
        <x:v>YES</x:v>
      </x:c>
      <x:c r="R79" s="305" t="str">
        <x:f>IF(AND(I79="YES",K79="YES",L79="YES",M79="YES",N79="YES",O79="YES",P79="YES",Q79="YES"),"COMPLETE","INCOMPLETE")</x:f>
        <x:v>COMPLETE</x:v>
      </x:c>
      <x:c r="S79" s="305" t="str">
        <x:f>IF(COUNTIF($A$5:$A$176,A79)&gt;1,"DUPLICATE","")</x:f>
      </x:c>
      <x:c r="T79" s="305" t="str">
        <x:v>TECHNICAL PASS — PRODUCTION ID HOLD</x:v>
      </x:c>
    </x:row>
    <x:row r="80" ht="50" customHeight="1">
      <x:c r="A80" s="305" t="str">
        <x:v>CAP-LAW060|Reg. 29|TRC01</x:v>
      </x:c>
      <x:c r="B80" s="305" t="str">
        <x:v>CAP-LAW060</x:v>
      </x:c>
      <x:c r="C80" s="305" t="str">
        <x:v>CAP-LAW060|Reg. 29</x:v>
      </x:c>
      <x:c r="D80" s="305" t="str">
        <x:v>CAP-LAW060|Reg. 29|AP01</x:v>
      </x:c>
      <x:c r="E80" s="305" t="n">
        <x:f>COUNTIF('P3 Evidence Requirements'!$B$5:$B$348,D80)</x:f>
        <x:v>2</x:v>
      </x:c>
      <x:c r="F80" s="305" t="n">
        <x:f>COUNTIF('P3 Observation Rules'!$B$5:$B$176,D80)</x:f>
        <x:v>1</x:v>
      </x:c>
      <x:c r="G80" s="305" t="n">
        <x:f>COUNTIF('P3 Operational Calendar'!$B$5:$B$176,D80)</x:f>
        <x:v>1</x:v>
      </x:c>
      <x:c r="H80" s="305" t="n">
        <x:f>COUNTIF('P4 Final Applicability'!$A$5:$A$176,C80)</x:f>
        <x:v>1</x:v>
      </x:c>
      <x:c r="I80" s="305" t="str">
        <x:f>IF(COUNTIF('P2 Source Disposition'!$A$5:$A$81,B80)=1,"YES","NO")</x:f>
        <x:v>YES</x:v>
      </x:c>
      <x:c r="J80" s="305" t="str">
        <x:v>https://www.sebi.gov.in/legal/regulations/dec-2025/securities-and-exchange-board-of-india-substantial-acquisition-of-shares-and-takeovers-regulations-2011-last-amended-on-december-5-2025-_98643.html</x:v>
      </x:c>
      <x:c r="K80" s="305" t="str">
        <x:f>IF(COUNTIF('P2 Atomic Provisions'!$A$5:$A$176,C80)=1,"YES","NO")</x:f>
        <x:v>YES</x:v>
      </x:c>
      <x:c r="L80" s="305" t="str">
        <x:f>IF(COUNTIF('P3 Audit Procedures'!$A$5:$A$176,D80)=1,"YES","NO")</x:f>
        <x:v>YES</x:v>
      </x:c>
      <x:c r="M80" s="305" t="str">
        <x:f>IF(E80=2,"YES","NO")</x:f>
        <x:v>YES</x:v>
      </x:c>
      <x:c r="N80" s="305" t="str">
        <x:f>IF(F80=1,"YES","NO")</x:f>
        <x:v>YES</x:v>
      </x:c>
      <x:c r="O80" s="305" t="str">
        <x:f>IF(G80=1,"YES","NO")</x:f>
        <x:v>YES</x:v>
      </x:c>
      <x:c r="P80" s="305" t="str">
        <x:f>IF(H80=1,"YES","NO")</x:f>
        <x:v>YES</x:v>
      </x:c>
      <x:c r="Q80" s="305" t="str">
        <x:f>IF(J80&lt;&gt;"","YES","NO")</x:f>
        <x:v>YES</x:v>
      </x:c>
      <x:c r="R80" s="305" t="str">
        <x:f>IF(AND(I80="YES",K80="YES",L80="YES",M80="YES",N80="YES",O80="YES",P80="YES",Q80="YES"),"COMPLETE","INCOMPLETE")</x:f>
        <x:v>COMPLETE</x:v>
      </x:c>
      <x:c r="S80" s="305" t="str">
        <x:f>IF(COUNTIF($A$5:$A$176,A80)&gt;1,"DUPLICATE","")</x:f>
      </x:c>
      <x:c r="T80" s="305" t="str">
        <x:v>TECHNICAL PASS — PRODUCTION ID HOLD</x:v>
      </x:c>
    </x:row>
    <x:row r="81" ht="50" customHeight="1">
      <x:c r="A81" s="305" t="str">
        <x:v>CAP-LAW060|Reg. 31|TRC01</x:v>
      </x:c>
      <x:c r="B81" s="305" t="str">
        <x:v>CAP-LAW060</x:v>
      </x:c>
      <x:c r="C81" s="305" t="str">
        <x:v>CAP-LAW060|Reg. 31</x:v>
      </x:c>
      <x:c r="D81" s="305" t="str">
        <x:v>CAP-LAW060|Reg. 31|AP01</x:v>
      </x:c>
      <x:c r="E81" s="305" t="n">
        <x:f>COUNTIF('P3 Evidence Requirements'!$B$5:$B$348,D81)</x:f>
        <x:v>2</x:v>
      </x:c>
      <x:c r="F81" s="305" t="n">
        <x:f>COUNTIF('P3 Observation Rules'!$B$5:$B$176,D81)</x:f>
        <x:v>1</x:v>
      </x:c>
      <x:c r="G81" s="305" t="n">
        <x:f>COUNTIF('P3 Operational Calendar'!$B$5:$B$176,D81)</x:f>
        <x:v>1</x:v>
      </x:c>
      <x:c r="H81" s="305" t="n">
        <x:f>COUNTIF('P4 Final Applicability'!$A$5:$A$176,C81)</x:f>
        <x:v>1</x:v>
      </x:c>
      <x:c r="I81" s="305" t="str">
        <x:f>IF(COUNTIF('P2 Source Disposition'!$A$5:$A$81,B81)=1,"YES","NO")</x:f>
        <x:v>YES</x:v>
      </x:c>
      <x:c r="J81" s="305" t="str">
        <x:v>https://www.sebi.gov.in/legal/regulations/dec-2025/securities-and-exchange-board-of-india-substantial-acquisition-of-shares-and-takeovers-regulations-2011-last-amended-on-december-5-2025-_98643.html</x:v>
      </x:c>
      <x:c r="K81" s="305" t="str">
        <x:f>IF(COUNTIF('P2 Atomic Provisions'!$A$5:$A$176,C81)=1,"YES","NO")</x:f>
        <x:v>YES</x:v>
      </x:c>
      <x:c r="L81" s="305" t="str">
        <x:f>IF(COUNTIF('P3 Audit Procedures'!$A$5:$A$176,D81)=1,"YES","NO")</x:f>
        <x:v>YES</x:v>
      </x:c>
      <x:c r="M81" s="305" t="str">
        <x:f>IF(E81=2,"YES","NO")</x:f>
        <x:v>YES</x:v>
      </x:c>
      <x:c r="N81" s="305" t="str">
        <x:f>IF(F81=1,"YES","NO")</x:f>
        <x:v>YES</x:v>
      </x:c>
      <x:c r="O81" s="305" t="str">
        <x:f>IF(G81=1,"YES","NO")</x:f>
        <x:v>YES</x:v>
      </x:c>
      <x:c r="P81" s="305" t="str">
        <x:f>IF(H81=1,"YES","NO")</x:f>
        <x:v>YES</x:v>
      </x:c>
      <x:c r="Q81" s="305" t="str">
        <x:f>IF(J81&lt;&gt;"","YES","NO")</x:f>
        <x:v>YES</x:v>
      </x:c>
      <x:c r="R81" s="305" t="str">
        <x:f>IF(AND(I81="YES",K81="YES",L81="YES",M81="YES",N81="YES",O81="YES",P81="YES",Q81="YES"),"COMPLETE","INCOMPLETE")</x:f>
        <x:v>COMPLETE</x:v>
      </x:c>
      <x:c r="S81" s="305" t="str">
        <x:f>IF(COUNTIF($A$5:$A$176,A81)&gt;1,"DUPLICATE","")</x:f>
      </x:c>
      <x:c r="T81" s="305" t="str">
        <x:v>TECHNICAL PASS — PRODUCTION ID HOLD</x:v>
      </x:c>
    </x:row>
    <x:row r="82" ht="50" customHeight="1">
      <x:c r="A82" s="305" t="str">
        <x:v>CAP-LAW238|Reg. 10(7) online filing|TRC01</x:v>
      </x:c>
      <x:c r="B82" s="305" t="str">
        <x:v>CAP-LAW238</x:v>
      </x:c>
      <x:c r="C82" s="305" t="str">
        <x:v>CAP-LAW238|Reg. 10(7) online filing</x:v>
      </x:c>
      <x:c r="D82" s="305" t="str">
        <x:v>CAP-LAW238|Reg. 10(7) online filing|AP01</x:v>
      </x:c>
      <x:c r="E82" s="305" t="n">
        <x:f>COUNTIF('P3 Evidence Requirements'!$B$5:$B$348,D82)</x:f>
        <x:v>2</x:v>
      </x:c>
      <x:c r="F82" s="305" t="n">
        <x:f>COUNTIF('P3 Observation Rules'!$B$5:$B$176,D82)</x:f>
        <x:v>1</x:v>
      </x:c>
      <x:c r="G82" s="305" t="n">
        <x:f>COUNTIF('P3 Operational Calendar'!$B$5:$B$176,D82)</x:f>
        <x:v>1</x:v>
      </x:c>
      <x:c r="H82" s="305" t="n">
        <x:f>COUNTIF('P4 Final Applicability'!$A$5:$A$176,C82)</x:f>
        <x:v>1</x:v>
      </x:c>
      <x:c r="I82" s="305" t="str">
        <x:f>IF(COUNTIF('P2 Source Disposition'!$A$5:$A$81,B82)=1,"YES","NO")</x:f>
        <x:v>YES</x:v>
      </x:c>
      <x:c r="J82" s="305" t="str">
        <x:v>https://www.sebi.gov.in/legal/circulars/mar-2025/online-filing-system-for-reports-filed-under-regulation-10-7-of-sebi-substantial-acquisition-of-shares-and-takeovers-regulations-2011_92791.html</x:v>
      </x:c>
      <x:c r="K82" s="305" t="str">
        <x:f>IF(COUNTIF('P2 Atomic Provisions'!$A$5:$A$176,C82)=1,"YES","NO")</x:f>
        <x:v>YES</x:v>
      </x:c>
      <x:c r="L82" s="305" t="str">
        <x:f>IF(COUNTIF('P3 Audit Procedures'!$A$5:$A$176,D82)=1,"YES","NO")</x:f>
        <x:v>YES</x:v>
      </x:c>
      <x:c r="M82" s="305" t="str">
        <x:f>IF(E82=2,"YES","NO")</x:f>
        <x:v>YES</x:v>
      </x:c>
      <x:c r="N82" s="305" t="str">
        <x:f>IF(F82=1,"YES","NO")</x:f>
        <x:v>YES</x:v>
      </x:c>
      <x:c r="O82" s="305" t="str">
        <x:f>IF(G82=1,"YES","NO")</x:f>
        <x:v>YES</x:v>
      </x:c>
      <x:c r="P82" s="305" t="str">
        <x:f>IF(H82=1,"YES","NO")</x:f>
        <x:v>YES</x:v>
      </x:c>
      <x:c r="Q82" s="305" t="str">
        <x:f>IF(J82&lt;&gt;"","YES","NO")</x:f>
        <x:v>YES</x:v>
      </x:c>
      <x:c r="R82" s="305" t="str">
        <x:f>IF(AND(I82="YES",K82="YES",L82="YES",M82="YES",N82="YES",O82="YES",P82="YES",Q82="YES"),"COMPLETE","INCOMPLETE")</x:f>
        <x:v>COMPLETE</x:v>
      </x:c>
      <x:c r="S82" s="305" t="str">
        <x:f>IF(COUNTIF($A$5:$A$176,A82)&gt;1,"DUPLICATE","")</x:f>
      </x:c>
      <x:c r="T82" s="305" t="str">
        <x:v>TECHNICAL PASS — PRODUCTION ID HOLD</x:v>
      </x:c>
    </x:row>
    <x:row r="83" ht="50" customHeight="1">
      <x:c r="A83" s="305" t="str">
        <x:v>CAP-LAW049|Ch. II / Reg. 6|TRC01</x:v>
      </x:c>
      <x:c r="B83" s="305" t="str">
        <x:v>CAP-LAW049</x:v>
      </x:c>
      <x:c r="C83" s="305" t="str">
        <x:v>CAP-LAW049|Ch. II / Reg. 6</x:v>
      </x:c>
      <x:c r="D83" s="305" t="str">
        <x:v>CAP-LAW049|Ch. II / Reg. 6|AP01</x:v>
      </x:c>
      <x:c r="E83" s="305" t="n">
        <x:f>COUNTIF('P3 Evidence Requirements'!$B$5:$B$348,D83)</x:f>
        <x:v>2</x:v>
      </x:c>
      <x:c r="F83" s="305" t="n">
        <x:f>COUNTIF('P3 Observation Rules'!$B$5:$B$176,D83)</x:f>
        <x:v>1</x:v>
      </x:c>
      <x:c r="G83" s="305" t="n">
        <x:f>COUNTIF('P3 Operational Calendar'!$B$5:$B$176,D83)</x:f>
        <x:v>1</x:v>
      </x:c>
      <x:c r="H83" s="305" t="n">
        <x:f>COUNTIF('P4 Final Applicability'!$A$5:$A$176,C83)</x:f>
        <x:v>1</x:v>
      </x:c>
      <x:c r="I83" s="305" t="str">
        <x:f>IF(COUNTIF('P2 Source Disposition'!$A$5:$A$81,B83)=1,"YES","NO")</x:f>
        <x:v>YES</x:v>
      </x:c>
      <x:c r="J83" s="305" t="str">
        <x:v>https://www.sebi.gov.in/legal/regulations/mar-2026/securities-and-exchange-board-of-india-issue-of-capital-and-disclosure-requirements-regulations-2018-last-amended-on-march-21-2026-_100581.html</x:v>
      </x:c>
      <x:c r="K83" s="305" t="str">
        <x:f>IF(COUNTIF('P2 Atomic Provisions'!$A$5:$A$176,C83)=1,"YES","NO")</x:f>
        <x:v>YES</x:v>
      </x:c>
      <x:c r="L83" s="305" t="str">
        <x:f>IF(COUNTIF('P3 Audit Procedures'!$A$5:$A$176,D83)=1,"YES","NO")</x:f>
        <x:v>YES</x:v>
      </x:c>
      <x:c r="M83" s="305" t="str">
        <x:f>IF(E83=2,"YES","NO")</x:f>
        <x:v>YES</x:v>
      </x:c>
      <x:c r="N83" s="305" t="str">
        <x:f>IF(F83=1,"YES","NO")</x:f>
        <x:v>YES</x:v>
      </x:c>
      <x:c r="O83" s="305" t="str">
        <x:f>IF(G83=1,"YES","NO")</x:f>
        <x:v>YES</x:v>
      </x:c>
      <x:c r="P83" s="305" t="str">
        <x:f>IF(H83=1,"YES","NO")</x:f>
        <x:v>YES</x:v>
      </x:c>
      <x:c r="Q83" s="305" t="str">
        <x:f>IF(J83&lt;&gt;"","YES","NO")</x:f>
        <x:v>YES</x:v>
      </x:c>
      <x:c r="R83" s="305" t="str">
        <x:f>IF(AND(I83="YES",K83="YES",L83="YES",M83="YES",N83="YES",O83="YES",P83="YES",Q83="YES"),"COMPLETE","INCOMPLETE")</x:f>
        <x:v>COMPLETE</x:v>
      </x:c>
      <x:c r="S83" s="305" t="str">
        <x:f>IF(COUNTIF($A$5:$A$176,A83)&gt;1,"DUPLICATE","")</x:f>
      </x:c>
      <x:c r="T83" s="305" t="str">
        <x:v>TECHNICAL PASS — PRODUCTION ID HOLD</x:v>
      </x:c>
    </x:row>
    <x:row r="84" ht="50" customHeight="1">
      <x:c r="A84" s="305" t="str">
        <x:v>CAP-LAW049|Ch. II offer document|TRC01</x:v>
      </x:c>
      <x:c r="B84" s="305" t="str">
        <x:v>CAP-LAW049</x:v>
      </x:c>
      <x:c r="C84" s="305" t="str">
        <x:v>CAP-LAW049|Ch. II offer document</x:v>
      </x:c>
      <x:c r="D84" s="305" t="str">
        <x:v>CAP-LAW049|Ch. II offer document|AP01</x:v>
      </x:c>
      <x:c r="E84" s="305" t="n">
        <x:f>COUNTIF('P3 Evidence Requirements'!$B$5:$B$348,D84)</x:f>
        <x:v>2</x:v>
      </x:c>
      <x:c r="F84" s="305" t="n">
        <x:f>COUNTIF('P3 Observation Rules'!$B$5:$B$176,D84)</x:f>
        <x:v>1</x:v>
      </x:c>
      <x:c r="G84" s="305" t="n">
        <x:f>COUNTIF('P3 Operational Calendar'!$B$5:$B$176,D84)</x:f>
        <x:v>1</x:v>
      </x:c>
      <x:c r="H84" s="305" t="n">
        <x:f>COUNTIF('P4 Final Applicability'!$A$5:$A$176,C84)</x:f>
        <x:v>1</x:v>
      </x:c>
      <x:c r="I84" s="305" t="str">
        <x:f>IF(COUNTIF('P2 Source Disposition'!$A$5:$A$81,B84)=1,"YES","NO")</x:f>
        <x:v>YES</x:v>
      </x:c>
      <x:c r="J84" s="305" t="str">
        <x:v>https://www.sebi.gov.in/legal/regulations/mar-2026/securities-and-exchange-board-of-india-issue-of-capital-and-disclosure-requirements-regulations-2018-last-amended-on-march-21-2026-_100581.html</x:v>
      </x:c>
      <x:c r="K84" s="305" t="str">
        <x:f>IF(COUNTIF('P2 Atomic Provisions'!$A$5:$A$176,C84)=1,"YES","NO")</x:f>
        <x:v>YES</x:v>
      </x:c>
      <x:c r="L84" s="305" t="str">
        <x:f>IF(COUNTIF('P3 Audit Procedures'!$A$5:$A$176,D84)=1,"YES","NO")</x:f>
        <x:v>YES</x:v>
      </x:c>
      <x:c r="M84" s="305" t="str">
        <x:f>IF(E84=2,"YES","NO")</x:f>
        <x:v>YES</x:v>
      </x:c>
      <x:c r="N84" s="305" t="str">
        <x:f>IF(F84=1,"YES","NO")</x:f>
        <x:v>YES</x:v>
      </x:c>
      <x:c r="O84" s="305" t="str">
        <x:f>IF(G84=1,"YES","NO")</x:f>
        <x:v>YES</x:v>
      </x:c>
      <x:c r="P84" s="305" t="str">
        <x:f>IF(H84=1,"YES","NO")</x:f>
        <x:v>YES</x:v>
      </x:c>
      <x:c r="Q84" s="305" t="str">
        <x:f>IF(J84&lt;&gt;"","YES","NO")</x:f>
        <x:v>YES</x:v>
      </x:c>
      <x:c r="R84" s="305" t="str">
        <x:f>IF(AND(I84="YES",K84="YES",L84="YES",M84="YES",N84="YES",O84="YES",P84="YES",Q84="YES"),"COMPLETE","INCOMPLETE")</x:f>
        <x:v>COMPLETE</x:v>
      </x:c>
      <x:c r="S84" s="305" t="str">
        <x:f>IF(COUNTIF($A$5:$A$176,A84)&gt;1,"DUPLICATE","")</x:f>
      </x:c>
      <x:c r="T84" s="305" t="str">
        <x:v>TECHNICAL PASS — PRODUCTION ID HOLD</x:v>
      </x:c>
    </x:row>
    <x:row r="85" ht="50" customHeight="1">
      <x:c r="A85" s="305" t="str">
        <x:v>CAP-LAW049|Ch. II issue process|TRC01</x:v>
      </x:c>
      <x:c r="B85" s="305" t="str">
        <x:v>CAP-LAW049</x:v>
      </x:c>
      <x:c r="C85" s="305" t="str">
        <x:v>CAP-LAW049|Ch. II issue process</x:v>
      </x:c>
      <x:c r="D85" s="305" t="str">
        <x:v>CAP-LAW049|Ch. II issue process|AP01</x:v>
      </x:c>
      <x:c r="E85" s="305" t="n">
        <x:f>COUNTIF('P3 Evidence Requirements'!$B$5:$B$348,D85)</x:f>
        <x:v>2</x:v>
      </x:c>
      <x:c r="F85" s="305" t="n">
        <x:f>COUNTIF('P3 Observation Rules'!$B$5:$B$176,D85)</x:f>
        <x:v>1</x:v>
      </x:c>
      <x:c r="G85" s="305" t="n">
        <x:f>COUNTIF('P3 Operational Calendar'!$B$5:$B$176,D85)</x:f>
        <x:v>1</x:v>
      </x:c>
      <x:c r="H85" s="305" t="n">
        <x:f>COUNTIF('P4 Final Applicability'!$A$5:$A$176,C85)</x:f>
        <x:v>1</x:v>
      </x:c>
      <x:c r="I85" s="305" t="str">
        <x:f>IF(COUNTIF('P2 Source Disposition'!$A$5:$A$81,B85)=1,"YES","NO")</x:f>
        <x:v>YES</x:v>
      </x:c>
      <x:c r="J85" s="305" t="str">
        <x:v>https://www.sebi.gov.in/legal/regulations/mar-2026/securities-and-exchange-board-of-india-issue-of-capital-and-disclosure-requirements-regulations-2018-last-amended-on-march-21-2026-_100581.html</x:v>
      </x:c>
      <x:c r="K85" s="305" t="str">
        <x:f>IF(COUNTIF('P2 Atomic Provisions'!$A$5:$A$176,C85)=1,"YES","NO")</x:f>
        <x:v>YES</x:v>
      </x:c>
      <x:c r="L85" s="305" t="str">
        <x:f>IF(COUNTIF('P3 Audit Procedures'!$A$5:$A$176,D85)=1,"YES","NO")</x:f>
        <x:v>YES</x:v>
      </x:c>
      <x:c r="M85" s="305" t="str">
        <x:f>IF(E85=2,"YES","NO")</x:f>
        <x:v>YES</x:v>
      </x:c>
      <x:c r="N85" s="305" t="str">
        <x:f>IF(F85=1,"YES","NO")</x:f>
        <x:v>YES</x:v>
      </x:c>
      <x:c r="O85" s="305" t="str">
        <x:f>IF(G85=1,"YES","NO")</x:f>
        <x:v>YES</x:v>
      </x:c>
      <x:c r="P85" s="305" t="str">
        <x:f>IF(H85=1,"YES","NO")</x:f>
        <x:v>YES</x:v>
      </x:c>
      <x:c r="Q85" s="305" t="str">
        <x:f>IF(J85&lt;&gt;"","YES","NO")</x:f>
        <x:v>YES</x:v>
      </x:c>
      <x:c r="R85" s="305" t="str">
        <x:f>IF(AND(I85="YES",K85="YES",L85="YES",M85="YES",N85="YES",O85="YES",P85="YES",Q85="YES"),"COMPLETE","INCOMPLETE")</x:f>
        <x:v>COMPLETE</x:v>
      </x:c>
      <x:c r="S85" s="305" t="str">
        <x:f>IF(COUNTIF($A$5:$A$176,A85)&gt;1,"DUPLICATE","")</x:f>
      </x:c>
      <x:c r="T85" s="305" t="str">
        <x:v>TECHNICAL PASS — PRODUCTION ID HOLD</x:v>
      </x:c>
    </x:row>
    <x:row r="86" ht="50" customHeight="1">
      <x:c r="A86" s="305" t="str">
        <x:v>CAP-LAW049|Ch. III|TRC01</x:v>
      </x:c>
      <x:c r="B86" s="305" t="str">
        <x:v>CAP-LAW049</x:v>
      </x:c>
      <x:c r="C86" s="305" t="str">
        <x:v>CAP-LAW049|Ch. III</x:v>
      </x:c>
      <x:c r="D86" s="305" t="str">
        <x:v>CAP-LAW049|Ch. III|AP01</x:v>
      </x:c>
      <x:c r="E86" s="305" t="n">
        <x:f>COUNTIF('P3 Evidence Requirements'!$B$5:$B$348,D86)</x:f>
        <x:v>2</x:v>
      </x:c>
      <x:c r="F86" s="305" t="n">
        <x:f>COUNTIF('P3 Observation Rules'!$B$5:$B$176,D86)</x:f>
        <x:v>1</x:v>
      </x:c>
      <x:c r="G86" s="305" t="n">
        <x:f>COUNTIF('P3 Operational Calendar'!$B$5:$B$176,D86)</x:f>
        <x:v>1</x:v>
      </x:c>
      <x:c r="H86" s="305" t="n">
        <x:f>COUNTIF('P4 Final Applicability'!$A$5:$A$176,C86)</x:f>
        <x:v>1</x:v>
      </x:c>
      <x:c r="I86" s="305" t="str">
        <x:f>IF(COUNTIF('P2 Source Disposition'!$A$5:$A$81,B86)=1,"YES","NO")</x:f>
        <x:v>YES</x:v>
      </x:c>
      <x:c r="J86" s="305" t="str">
        <x:v>https://www.sebi.gov.in/legal/regulations/mar-2026/securities-and-exchange-board-of-india-issue-of-capital-and-disclosure-requirements-regulations-2018-last-amended-on-march-21-2026-_100581.html</x:v>
      </x:c>
      <x:c r="K86" s="305" t="str">
        <x:f>IF(COUNTIF('P2 Atomic Provisions'!$A$5:$A$176,C86)=1,"YES","NO")</x:f>
        <x:v>YES</x:v>
      </x:c>
      <x:c r="L86" s="305" t="str">
        <x:f>IF(COUNTIF('P3 Audit Procedures'!$A$5:$A$176,D86)=1,"YES","NO")</x:f>
        <x:v>YES</x:v>
      </x:c>
      <x:c r="M86" s="305" t="str">
        <x:f>IF(E86=2,"YES","NO")</x:f>
        <x:v>YES</x:v>
      </x:c>
      <x:c r="N86" s="305" t="str">
        <x:f>IF(F86=1,"YES","NO")</x:f>
        <x:v>YES</x:v>
      </x:c>
      <x:c r="O86" s="305" t="str">
        <x:f>IF(G86=1,"YES","NO")</x:f>
        <x:v>YES</x:v>
      </x:c>
      <x:c r="P86" s="305" t="str">
        <x:f>IF(H86=1,"YES","NO")</x:f>
        <x:v>YES</x:v>
      </x:c>
      <x:c r="Q86" s="305" t="str">
        <x:f>IF(J86&lt;&gt;"","YES","NO")</x:f>
        <x:v>YES</x:v>
      </x:c>
      <x:c r="R86" s="305" t="str">
        <x:f>IF(AND(I86="YES",K86="YES",L86="YES",M86="YES",N86="YES",O86="YES",P86="YES",Q86="YES"),"COMPLETE","INCOMPLETE")</x:f>
        <x:v>COMPLETE</x:v>
      </x:c>
      <x:c r="S86" s="305" t="str">
        <x:f>IF(COUNTIF($A$5:$A$176,A86)&gt;1,"DUPLICATE","")</x:f>
      </x:c>
      <x:c r="T86" s="305" t="str">
        <x:v>TECHNICAL PASS — PRODUCTION ID HOLD</x:v>
      </x:c>
    </x:row>
    <x:row r="87" ht="50" customHeight="1">
      <x:c r="A87" s="305" t="str">
        <x:v>CAP-LAW049|Ch. IV|TRC01</x:v>
      </x:c>
      <x:c r="B87" s="305" t="str">
        <x:v>CAP-LAW049</x:v>
      </x:c>
      <x:c r="C87" s="305" t="str">
        <x:v>CAP-LAW049|Ch. IV</x:v>
      </x:c>
      <x:c r="D87" s="305" t="str">
        <x:v>CAP-LAW049|Ch. IV|AP01</x:v>
      </x:c>
      <x:c r="E87" s="305" t="n">
        <x:f>COUNTIF('P3 Evidence Requirements'!$B$5:$B$348,D87)</x:f>
        <x:v>2</x:v>
      </x:c>
      <x:c r="F87" s="305" t="n">
        <x:f>COUNTIF('P3 Observation Rules'!$B$5:$B$176,D87)</x:f>
        <x:v>1</x:v>
      </x:c>
      <x:c r="G87" s="305" t="n">
        <x:f>COUNTIF('P3 Operational Calendar'!$B$5:$B$176,D87)</x:f>
        <x:v>1</x:v>
      </x:c>
      <x:c r="H87" s="305" t="n">
        <x:f>COUNTIF('P4 Final Applicability'!$A$5:$A$176,C87)</x:f>
        <x:v>1</x:v>
      </x:c>
      <x:c r="I87" s="305" t="str">
        <x:f>IF(COUNTIF('P2 Source Disposition'!$A$5:$A$81,B87)=1,"YES","NO")</x:f>
        <x:v>YES</x:v>
      </x:c>
      <x:c r="J87" s="305" t="str">
        <x:v>https://www.sebi.gov.in/legal/regulations/mar-2026/securities-and-exchange-board-of-india-issue-of-capital-and-disclosure-requirements-regulations-2018-last-amended-on-march-21-2026-_100581.html</x:v>
      </x:c>
      <x:c r="K87" s="305" t="str">
        <x:f>IF(COUNTIF('P2 Atomic Provisions'!$A$5:$A$176,C87)=1,"YES","NO")</x:f>
        <x:v>YES</x:v>
      </x:c>
      <x:c r="L87" s="305" t="str">
        <x:f>IF(COUNTIF('P3 Audit Procedures'!$A$5:$A$176,D87)=1,"YES","NO")</x:f>
        <x:v>YES</x:v>
      </x:c>
      <x:c r="M87" s="305" t="str">
        <x:f>IF(E87=2,"YES","NO")</x:f>
        <x:v>YES</x:v>
      </x:c>
      <x:c r="N87" s="305" t="str">
        <x:f>IF(F87=1,"YES","NO")</x:f>
        <x:v>YES</x:v>
      </x:c>
      <x:c r="O87" s="305" t="str">
        <x:f>IF(G87=1,"YES","NO")</x:f>
        <x:v>YES</x:v>
      </x:c>
      <x:c r="P87" s="305" t="str">
        <x:f>IF(H87=1,"YES","NO")</x:f>
        <x:v>YES</x:v>
      </x:c>
      <x:c r="Q87" s="305" t="str">
        <x:f>IF(J87&lt;&gt;"","YES","NO")</x:f>
        <x:v>YES</x:v>
      </x:c>
      <x:c r="R87" s="305" t="str">
        <x:f>IF(AND(I87="YES",K87="YES",L87="YES",M87="YES",N87="YES",O87="YES",P87="YES",Q87="YES"),"COMPLETE","INCOMPLETE")</x:f>
        <x:v>COMPLETE</x:v>
      </x:c>
      <x:c r="S87" s="305" t="str">
        <x:f>IF(COUNTIF($A$5:$A$176,A87)&gt;1,"DUPLICATE","")</x:f>
      </x:c>
      <x:c r="T87" s="305" t="str">
        <x:v>TECHNICAL PASS — PRODUCTION ID HOLD</x:v>
      </x:c>
    </x:row>
    <x:row r="88" ht="50" customHeight="1">
      <x:c r="A88" s="305" t="str">
        <x:v>CAP-LAW049|Ch. V|TRC01</x:v>
      </x:c>
      <x:c r="B88" s="305" t="str">
        <x:v>CAP-LAW049</x:v>
      </x:c>
      <x:c r="C88" s="305" t="str">
        <x:v>CAP-LAW049|Ch. V</x:v>
      </x:c>
      <x:c r="D88" s="305" t="str">
        <x:v>CAP-LAW049|Ch. V|AP01</x:v>
      </x:c>
      <x:c r="E88" s="305" t="n">
        <x:f>COUNTIF('P3 Evidence Requirements'!$B$5:$B$348,D88)</x:f>
        <x:v>2</x:v>
      </x:c>
      <x:c r="F88" s="305" t="n">
        <x:f>COUNTIF('P3 Observation Rules'!$B$5:$B$176,D88)</x:f>
        <x:v>1</x:v>
      </x:c>
      <x:c r="G88" s="305" t="n">
        <x:f>COUNTIF('P3 Operational Calendar'!$B$5:$B$176,D88)</x:f>
        <x:v>1</x:v>
      </x:c>
      <x:c r="H88" s="305" t="n">
        <x:f>COUNTIF('P4 Final Applicability'!$A$5:$A$176,C88)</x:f>
        <x:v>1</x:v>
      </x:c>
      <x:c r="I88" s="305" t="str">
        <x:f>IF(COUNTIF('P2 Source Disposition'!$A$5:$A$81,B88)=1,"YES","NO")</x:f>
        <x:v>YES</x:v>
      </x:c>
      <x:c r="J88" s="305" t="str">
        <x:v>https://www.sebi.gov.in/legal/regulations/mar-2026/securities-and-exchange-board-of-india-issue-of-capital-and-disclosure-requirements-regulations-2018-last-amended-on-march-21-2026-_100581.html</x:v>
      </x:c>
      <x:c r="K88" s="305" t="str">
        <x:f>IF(COUNTIF('P2 Atomic Provisions'!$A$5:$A$176,C88)=1,"YES","NO")</x:f>
        <x:v>YES</x:v>
      </x:c>
      <x:c r="L88" s="305" t="str">
        <x:f>IF(COUNTIF('P3 Audit Procedures'!$A$5:$A$176,D88)=1,"YES","NO")</x:f>
        <x:v>YES</x:v>
      </x:c>
      <x:c r="M88" s="305" t="str">
        <x:f>IF(E88=2,"YES","NO")</x:f>
        <x:v>YES</x:v>
      </x:c>
      <x:c r="N88" s="305" t="str">
        <x:f>IF(F88=1,"YES","NO")</x:f>
        <x:v>YES</x:v>
      </x:c>
      <x:c r="O88" s="305" t="str">
        <x:f>IF(G88=1,"YES","NO")</x:f>
        <x:v>YES</x:v>
      </x:c>
      <x:c r="P88" s="305" t="str">
        <x:f>IF(H88=1,"YES","NO")</x:f>
        <x:v>YES</x:v>
      </x:c>
      <x:c r="Q88" s="305" t="str">
        <x:f>IF(J88&lt;&gt;"","YES","NO")</x:f>
        <x:v>YES</x:v>
      </x:c>
      <x:c r="R88" s="305" t="str">
        <x:f>IF(AND(I88="YES",K88="YES",L88="YES",M88="YES",N88="YES",O88="YES",P88="YES",Q88="YES"),"COMPLETE","INCOMPLETE")</x:f>
        <x:v>COMPLETE</x:v>
      </x:c>
      <x:c r="S88" s="305" t="str">
        <x:f>IF(COUNTIF($A$5:$A$176,A88)&gt;1,"DUPLICATE","")</x:f>
      </x:c>
      <x:c r="T88" s="305" t="str">
        <x:v>TECHNICAL PASS — PRODUCTION ID HOLD</x:v>
      </x:c>
    </x:row>
    <x:row r="89" ht="50" customHeight="1">
      <x:c r="A89" s="305" t="str">
        <x:v>CAP-LAW049|Ch. VI|TRC01</x:v>
      </x:c>
      <x:c r="B89" s="305" t="str">
        <x:v>CAP-LAW049</x:v>
      </x:c>
      <x:c r="C89" s="305" t="str">
        <x:v>CAP-LAW049|Ch. VI</x:v>
      </x:c>
      <x:c r="D89" s="305" t="str">
        <x:v>CAP-LAW049|Ch. VI|AP01</x:v>
      </x:c>
      <x:c r="E89" s="305" t="n">
        <x:f>COUNTIF('P3 Evidence Requirements'!$B$5:$B$348,D89)</x:f>
        <x:v>2</x:v>
      </x:c>
      <x:c r="F89" s="305" t="n">
        <x:f>COUNTIF('P3 Observation Rules'!$B$5:$B$176,D89)</x:f>
        <x:v>1</x:v>
      </x:c>
      <x:c r="G89" s="305" t="n">
        <x:f>COUNTIF('P3 Operational Calendar'!$B$5:$B$176,D89)</x:f>
        <x:v>1</x:v>
      </x:c>
      <x:c r="H89" s="305" t="n">
        <x:f>COUNTIF('P4 Final Applicability'!$A$5:$A$176,C89)</x:f>
        <x:v>1</x:v>
      </x:c>
      <x:c r="I89" s="305" t="str">
        <x:f>IF(COUNTIF('P2 Source Disposition'!$A$5:$A$81,B89)=1,"YES","NO")</x:f>
        <x:v>YES</x:v>
      </x:c>
      <x:c r="J89" s="305" t="str">
        <x:v>https://www.sebi.gov.in/legal/regulations/mar-2026/securities-and-exchange-board-of-india-issue-of-capital-and-disclosure-requirements-regulations-2018-last-amended-on-march-21-2026-_100581.html</x:v>
      </x:c>
      <x:c r="K89" s="305" t="str">
        <x:f>IF(COUNTIF('P2 Atomic Provisions'!$A$5:$A$176,C89)=1,"YES","NO")</x:f>
        <x:v>YES</x:v>
      </x:c>
      <x:c r="L89" s="305" t="str">
        <x:f>IF(COUNTIF('P3 Audit Procedures'!$A$5:$A$176,D89)=1,"YES","NO")</x:f>
        <x:v>YES</x:v>
      </x:c>
      <x:c r="M89" s="305" t="str">
        <x:f>IF(E89=2,"YES","NO")</x:f>
        <x:v>YES</x:v>
      </x:c>
      <x:c r="N89" s="305" t="str">
        <x:f>IF(F89=1,"YES","NO")</x:f>
        <x:v>YES</x:v>
      </x:c>
      <x:c r="O89" s="305" t="str">
        <x:f>IF(G89=1,"YES","NO")</x:f>
        <x:v>YES</x:v>
      </x:c>
      <x:c r="P89" s="305" t="str">
        <x:f>IF(H89=1,"YES","NO")</x:f>
        <x:v>YES</x:v>
      </x:c>
      <x:c r="Q89" s="305" t="str">
        <x:f>IF(J89&lt;&gt;"","YES","NO")</x:f>
        <x:v>YES</x:v>
      </x:c>
      <x:c r="R89" s="305" t="str">
        <x:f>IF(AND(I89="YES",K89="YES",L89="YES",M89="YES",N89="YES",O89="YES",P89="YES",Q89="YES"),"COMPLETE","INCOMPLETE")</x:f>
        <x:v>COMPLETE</x:v>
      </x:c>
      <x:c r="S89" s="305" t="str">
        <x:f>IF(COUNTIF($A$5:$A$176,A89)&gt;1,"DUPLICATE","")</x:f>
      </x:c>
      <x:c r="T89" s="305" t="str">
        <x:v>TECHNICAL PASS — PRODUCTION ID HOLD</x:v>
      </x:c>
    </x:row>
    <x:row r="90" ht="50" customHeight="1">
      <x:c r="A90" s="305" t="str">
        <x:v>CAP-LAW049|Ch. IX|TRC01</x:v>
      </x:c>
      <x:c r="B90" s="305" t="str">
        <x:v>CAP-LAW049</x:v>
      </x:c>
      <x:c r="C90" s="305" t="str">
        <x:v>CAP-LAW049|Ch. IX</x:v>
      </x:c>
      <x:c r="D90" s="305" t="str">
        <x:v>CAP-LAW049|Ch. IX|AP01</x:v>
      </x:c>
      <x:c r="E90" s="305" t="n">
        <x:f>COUNTIF('P3 Evidence Requirements'!$B$5:$B$348,D90)</x:f>
        <x:v>2</x:v>
      </x:c>
      <x:c r="F90" s="305" t="n">
        <x:f>COUNTIF('P3 Observation Rules'!$B$5:$B$176,D90)</x:f>
        <x:v>1</x:v>
      </x:c>
      <x:c r="G90" s="305" t="n">
        <x:f>COUNTIF('P3 Operational Calendar'!$B$5:$B$176,D90)</x:f>
        <x:v>1</x:v>
      </x:c>
      <x:c r="H90" s="305" t="n">
        <x:f>COUNTIF('P4 Final Applicability'!$A$5:$A$176,C90)</x:f>
        <x:v>1</x:v>
      </x:c>
      <x:c r="I90" s="305" t="str">
        <x:f>IF(COUNTIF('P2 Source Disposition'!$A$5:$A$81,B90)=1,"YES","NO")</x:f>
        <x:v>YES</x:v>
      </x:c>
      <x:c r="J90" s="305" t="str">
        <x:v>https://www.sebi.gov.in/legal/regulations/mar-2026/securities-and-exchange-board-of-india-issue-of-capital-and-disclosure-requirements-regulations-2018-last-amended-on-march-21-2026-_100581.html</x:v>
      </x:c>
      <x:c r="K90" s="305" t="str">
        <x:f>IF(COUNTIF('P2 Atomic Provisions'!$A$5:$A$176,C90)=1,"YES","NO")</x:f>
        <x:v>YES</x:v>
      </x:c>
      <x:c r="L90" s="305" t="str">
        <x:f>IF(COUNTIF('P3 Audit Procedures'!$A$5:$A$176,D90)=1,"YES","NO")</x:f>
        <x:v>YES</x:v>
      </x:c>
      <x:c r="M90" s="305" t="str">
        <x:f>IF(E90=2,"YES","NO")</x:f>
        <x:v>YES</x:v>
      </x:c>
      <x:c r="N90" s="305" t="str">
        <x:f>IF(F90=1,"YES","NO")</x:f>
        <x:v>YES</x:v>
      </x:c>
      <x:c r="O90" s="305" t="str">
        <x:f>IF(G90=1,"YES","NO")</x:f>
        <x:v>YES</x:v>
      </x:c>
      <x:c r="P90" s="305" t="str">
        <x:f>IF(H90=1,"YES","NO")</x:f>
        <x:v>YES</x:v>
      </x:c>
      <x:c r="Q90" s="305" t="str">
        <x:f>IF(J90&lt;&gt;"","YES","NO")</x:f>
        <x:v>YES</x:v>
      </x:c>
      <x:c r="R90" s="305" t="str">
        <x:f>IF(AND(I90="YES",K90="YES",L90="YES",M90="YES",N90="YES",O90="YES",P90="YES",Q90="YES"),"COMPLETE","INCOMPLETE")</x:f>
        <x:v>COMPLETE</x:v>
      </x:c>
      <x:c r="S90" s="305" t="str">
        <x:f>IF(COUNTIF($A$5:$A$176,A90)&gt;1,"DUPLICATE","")</x:f>
      </x:c>
      <x:c r="T90" s="305" t="str">
        <x:v>TECHNICAL PASS — PRODUCTION ID HOLD</x:v>
      </x:c>
    </x:row>
    <x:row r="91" ht="50" customHeight="1">
      <x:c r="A91" s="305" t="str">
        <x:v>CAP-LAW079|Operational chapters|TRC01</x:v>
      </x:c>
      <x:c r="B91" s="305" t="str">
        <x:v>CAP-LAW079</x:v>
      </x:c>
      <x:c r="C91" s="305" t="str">
        <x:v>CAP-LAW079|Operational chapters</x:v>
      </x:c>
      <x:c r="D91" s="305" t="str">
        <x:v>CAP-LAW079|Operational chapters|AP01</x:v>
      </x:c>
      <x:c r="E91" s="305" t="n">
        <x:f>COUNTIF('P3 Evidence Requirements'!$B$5:$B$348,D91)</x:f>
        <x:v>2</x:v>
      </x:c>
      <x:c r="F91" s="305" t="n">
        <x:f>COUNTIF('P3 Observation Rules'!$B$5:$B$176,D91)</x:f>
        <x:v>1</x:v>
      </x:c>
      <x:c r="G91" s="305" t="n">
        <x:f>COUNTIF('P3 Operational Calendar'!$B$5:$B$176,D91)</x:f>
        <x:v>1</x:v>
      </x:c>
      <x:c r="H91" s="305" t="n">
        <x:f>COUNTIF('P4 Final Applicability'!$A$5:$A$176,C91)</x:f>
        <x:v>1</x:v>
      </x:c>
      <x:c r="I91" s="305" t="str">
        <x:f>IF(COUNTIF('P2 Source Disposition'!$A$5:$A$81,B91)=1,"YES","NO")</x:f>
        <x:v>YES</x:v>
      </x:c>
      <x:c r="J91" s="305" t="str">
        <x:v>https://www.sebi.gov.in/legal/master-circulars/feb-2026/master-circular-for-issue-of-capital-and-disclosure-requirements_99611.html</x:v>
      </x:c>
      <x:c r="K91" s="305" t="str">
        <x:f>IF(COUNTIF('P2 Atomic Provisions'!$A$5:$A$176,C91)=1,"YES","NO")</x:f>
        <x:v>YES</x:v>
      </x:c>
      <x:c r="L91" s="305" t="str">
        <x:f>IF(COUNTIF('P3 Audit Procedures'!$A$5:$A$176,D91)=1,"YES","NO")</x:f>
        <x:v>YES</x:v>
      </x:c>
      <x:c r="M91" s="305" t="str">
        <x:f>IF(E91=2,"YES","NO")</x:f>
        <x:v>YES</x:v>
      </x:c>
      <x:c r="N91" s="305" t="str">
        <x:f>IF(F91=1,"YES","NO")</x:f>
        <x:v>YES</x:v>
      </x:c>
      <x:c r="O91" s="305" t="str">
        <x:f>IF(G91=1,"YES","NO")</x:f>
        <x:v>YES</x:v>
      </x:c>
      <x:c r="P91" s="305" t="str">
        <x:f>IF(H91=1,"YES","NO")</x:f>
        <x:v>YES</x:v>
      </x:c>
      <x:c r="Q91" s="305" t="str">
        <x:f>IF(J91&lt;&gt;"","YES","NO")</x:f>
        <x:v>YES</x:v>
      </x:c>
      <x:c r="R91" s="305" t="str">
        <x:f>IF(AND(I91="YES",K91="YES",L91="YES",M91="YES",N91="YES",O91="YES",P91="YES",Q91="YES"),"COMPLETE","INCOMPLETE")</x:f>
        <x:v>COMPLETE</x:v>
      </x:c>
      <x:c r="S91" s="305" t="str">
        <x:f>IF(COUNTIF($A$5:$A$176,A91)&gt;1,"DUPLICATE","")</x:f>
      </x:c>
      <x:c r="T91" s="305" t="str">
        <x:v>TECHNICAL PASS — PRODUCTION ID HOLD</x:v>
      </x:c>
    </x:row>
    <x:row r="92" ht="50" customHeight="1">
      <x:c r="A92" s="305" t="str">
        <x:v>CAP-LAW218|Pledged-share lock-in mechanism|TRC01</x:v>
      </x:c>
      <x:c r="B92" s="305" t="str">
        <x:v>CAP-LAW218</x:v>
      </x:c>
      <x:c r="C92" s="305" t="str">
        <x:v>CAP-LAW218|Pledged-share lock-in mechanism</x:v>
      </x:c>
      <x:c r="D92" s="305" t="str">
        <x:v>CAP-LAW218|Pledged-share lock-in mechanism|AP01</x:v>
      </x:c>
      <x:c r="E92" s="305" t="n">
        <x:f>COUNTIF('P3 Evidence Requirements'!$B$5:$B$348,D92)</x:f>
        <x:v>2</x:v>
      </x:c>
      <x:c r="F92" s="305" t="n">
        <x:f>COUNTIF('P3 Observation Rules'!$B$5:$B$176,D92)</x:f>
        <x:v>1</x:v>
      </x:c>
      <x:c r="G92" s="305" t="n">
        <x:f>COUNTIF('P3 Operational Calendar'!$B$5:$B$176,D92)</x:f>
        <x:v>1</x:v>
      </x:c>
      <x:c r="H92" s="305" t="n">
        <x:f>COUNTIF('P4 Final Applicability'!$A$5:$A$176,C92)</x:f>
        <x:v>1</x:v>
      </x:c>
      <x:c r="I92" s="305" t="str">
        <x:f>IF(COUNTIF('P2 Source Disposition'!$A$5:$A$81,B92)=1,"YES","NO")</x:f>
        <x:v>YES</x:v>
      </x:c>
      <x:c r="J92" s="305" t="str">
        <x:v>https://www.sebi.gov.in/legal/circulars/apr-2026/ease-of-doing-business-mechanism-for-lock-in-of-pledged-shares-under-sebi-issue-of-capital-and-disclosure-requirements-regulations-2018_100826.html</x:v>
      </x:c>
      <x:c r="K92" s="305" t="str">
        <x:f>IF(COUNTIF('P2 Atomic Provisions'!$A$5:$A$176,C92)=1,"YES","NO")</x:f>
        <x:v>YES</x:v>
      </x:c>
      <x:c r="L92" s="305" t="str">
        <x:f>IF(COUNTIF('P3 Audit Procedures'!$A$5:$A$176,D92)=1,"YES","NO")</x:f>
        <x:v>YES</x:v>
      </x:c>
      <x:c r="M92" s="305" t="str">
        <x:f>IF(E92=2,"YES","NO")</x:f>
        <x:v>YES</x:v>
      </x:c>
      <x:c r="N92" s="305" t="str">
        <x:f>IF(F92=1,"YES","NO")</x:f>
        <x:v>YES</x:v>
      </x:c>
      <x:c r="O92" s="305" t="str">
        <x:f>IF(G92=1,"YES","NO")</x:f>
        <x:v>YES</x:v>
      </x:c>
      <x:c r="P92" s="305" t="str">
        <x:f>IF(H92=1,"YES","NO")</x:f>
        <x:v>YES</x:v>
      </x:c>
      <x:c r="Q92" s="305" t="str">
        <x:f>IF(J92&lt;&gt;"","YES","NO")</x:f>
        <x:v>YES</x:v>
      </x:c>
      <x:c r="R92" s="305" t="str">
        <x:f>IF(AND(I92="YES",K92="YES",L92="YES",M92="YES",N92="YES",O92="YES",P92="YES",Q92="YES"),"COMPLETE","INCOMPLETE")</x:f>
        <x:v>COMPLETE</x:v>
      </x:c>
      <x:c r="S92" s="305" t="str">
        <x:f>IF(COUNTIF($A$5:$A$176,A92)&gt;1,"DUPLICATE","")</x:f>
      </x:c>
      <x:c r="T92" s="305" t="str">
        <x:v>TECHNICAL PASS — PRODUCTION ID HOLD</x:v>
      </x:c>
    </x:row>
    <x:row r="93" ht="50" customHeight="1">
      <x:c r="A93" s="305" t="str">
        <x:v>CAP-LAW047|Reg. 4|TRC01</x:v>
      </x:c>
      <x:c r="B93" s="305" t="str">
        <x:v>CAP-LAW047</x:v>
      </x:c>
      <x:c r="C93" s="305" t="str">
        <x:v>CAP-LAW047|Reg. 4</x:v>
      </x:c>
      <x:c r="D93" s="305" t="str">
        <x:v>CAP-LAW047|Reg. 4|AP01</x:v>
      </x:c>
      <x:c r="E93" s="305" t="n">
        <x:f>COUNTIF('P3 Evidence Requirements'!$B$5:$B$348,D93)</x:f>
        <x:v>2</x:v>
      </x:c>
      <x:c r="F93" s="305" t="n">
        <x:f>COUNTIF('P3 Observation Rules'!$B$5:$B$176,D93)</x:f>
        <x:v>1</x:v>
      </x:c>
      <x:c r="G93" s="305" t="n">
        <x:f>COUNTIF('P3 Operational Calendar'!$B$5:$B$176,D93)</x:f>
        <x:v>1</x:v>
      </x:c>
      <x:c r="H93" s="305" t="n">
        <x:f>COUNTIF('P4 Final Applicability'!$A$5:$A$176,C93)</x:f>
        <x:v>1</x:v>
      </x:c>
      <x:c r="I93" s="305" t="str">
        <x:f>IF(COUNTIF('P2 Source Disposition'!$A$5:$A$81,B93)=1,"YES","NO")</x:f>
        <x:v>YES</x:v>
      </x:c>
      <x:c r="J93" s="305" t="str">
        <x:v>https://www.sebi.gov.in/legal/regulations/jul-2026/securities-and-exchange-board-of-india-buy-back-of-securities-regulations-2018-last-amended-on-july-6-2026-_103042.html</x:v>
      </x:c>
      <x:c r="K93" s="305" t="str">
        <x:f>IF(COUNTIF('P2 Atomic Provisions'!$A$5:$A$176,C93)=1,"YES","NO")</x:f>
        <x:v>YES</x:v>
      </x:c>
      <x:c r="L93" s="305" t="str">
        <x:f>IF(COUNTIF('P3 Audit Procedures'!$A$5:$A$176,D93)=1,"YES","NO")</x:f>
        <x:v>YES</x:v>
      </x:c>
      <x:c r="M93" s="305" t="str">
        <x:f>IF(E93=2,"YES","NO")</x:f>
        <x:v>YES</x:v>
      </x:c>
      <x:c r="N93" s="305" t="str">
        <x:f>IF(F93=1,"YES","NO")</x:f>
        <x:v>YES</x:v>
      </x:c>
      <x:c r="O93" s="305" t="str">
        <x:f>IF(G93=1,"YES","NO")</x:f>
        <x:v>YES</x:v>
      </x:c>
      <x:c r="P93" s="305" t="str">
        <x:f>IF(H93=1,"YES","NO")</x:f>
        <x:v>YES</x:v>
      </x:c>
      <x:c r="Q93" s="305" t="str">
        <x:f>IF(J93&lt;&gt;"","YES","NO")</x:f>
        <x:v>YES</x:v>
      </x:c>
      <x:c r="R93" s="305" t="str">
        <x:f>IF(AND(I93="YES",K93="YES",L93="YES",M93="YES",N93="YES",O93="YES",P93="YES",Q93="YES"),"COMPLETE","INCOMPLETE")</x:f>
        <x:v>COMPLETE</x:v>
      </x:c>
      <x:c r="S93" s="305" t="str">
        <x:f>IF(COUNTIF($A$5:$A$176,A93)&gt;1,"DUPLICATE","")</x:f>
      </x:c>
      <x:c r="T93" s="305" t="str">
        <x:v>TECHNICAL PASS — PRODUCTION ID HOLD</x:v>
      </x:c>
    </x:row>
    <x:row r="94" ht="50" customHeight="1">
      <x:c r="A94" s="305" t="str">
        <x:v>CAP-LAW047|Reg. 6|TRC01</x:v>
      </x:c>
      <x:c r="B94" s="305" t="str">
        <x:v>CAP-LAW047</x:v>
      </x:c>
      <x:c r="C94" s="305" t="str">
        <x:v>CAP-LAW047|Reg. 6</x:v>
      </x:c>
      <x:c r="D94" s="305" t="str">
        <x:v>CAP-LAW047|Reg. 6|AP01</x:v>
      </x:c>
      <x:c r="E94" s="305" t="n">
        <x:f>COUNTIF('P3 Evidence Requirements'!$B$5:$B$348,D94)</x:f>
        <x:v>2</x:v>
      </x:c>
      <x:c r="F94" s="305" t="n">
        <x:f>COUNTIF('P3 Observation Rules'!$B$5:$B$176,D94)</x:f>
        <x:v>1</x:v>
      </x:c>
      <x:c r="G94" s="305" t="n">
        <x:f>COUNTIF('P3 Operational Calendar'!$B$5:$B$176,D94)</x:f>
        <x:v>1</x:v>
      </x:c>
      <x:c r="H94" s="305" t="n">
        <x:f>COUNTIF('P4 Final Applicability'!$A$5:$A$176,C94)</x:f>
        <x:v>1</x:v>
      </x:c>
      <x:c r="I94" s="305" t="str">
        <x:f>IF(COUNTIF('P2 Source Disposition'!$A$5:$A$81,B94)=1,"YES","NO")</x:f>
        <x:v>YES</x:v>
      </x:c>
      <x:c r="J94" s="305" t="str">
        <x:v>https://www.sebi.gov.in/legal/regulations/jul-2026/securities-and-exchange-board-of-india-buy-back-of-securities-regulations-2018-last-amended-on-july-6-2026-_103042.html</x:v>
      </x:c>
      <x:c r="K94" s="305" t="str">
        <x:f>IF(COUNTIF('P2 Atomic Provisions'!$A$5:$A$176,C94)=1,"YES","NO")</x:f>
        <x:v>YES</x:v>
      </x:c>
      <x:c r="L94" s="305" t="str">
        <x:f>IF(COUNTIF('P3 Audit Procedures'!$A$5:$A$176,D94)=1,"YES","NO")</x:f>
        <x:v>YES</x:v>
      </x:c>
      <x:c r="M94" s="305" t="str">
        <x:f>IF(E94=2,"YES","NO")</x:f>
        <x:v>YES</x:v>
      </x:c>
      <x:c r="N94" s="305" t="str">
        <x:f>IF(F94=1,"YES","NO")</x:f>
        <x:v>YES</x:v>
      </x:c>
      <x:c r="O94" s="305" t="str">
        <x:f>IF(G94=1,"YES","NO")</x:f>
        <x:v>YES</x:v>
      </x:c>
      <x:c r="P94" s="305" t="str">
        <x:f>IF(H94=1,"YES","NO")</x:f>
        <x:v>YES</x:v>
      </x:c>
      <x:c r="Q94" s="305" t="str">
        <x:f>IF(J94&lt;&gt;"","YES","NO")</x:f>
        <x:v>YES</x:v>
      </x:c>
      <x:c r="R94" s="305" t="str">
        <x:f>IF(AND(I94="YES",K94="YES",L94="YES",M94="YES",N94="YES",O94="YES",P94="YES",Q94="YES"),"COMPLETE","INCOMPLETE")</x:f>
        <x:v>COMPLETE</x:v>
      </x:c>
      <x:c r="S94" s="305" t="str">
        <x:f>IF(COUNTIF($A$5:$A$176,A94)&gt;1,"DUPLICATE","")</x:f>
      </x:c>
      <x:c r="T94" s="305" t="str">
        <x:v>TECHNICAL PASS — PRODUCTION ID HOLD</x:v>
      </x:c>
    </x:row>
    <x:row r="95" ht="50" customHeight="1">
      <x:c r="A95" s="305" t="str">
        <x:v>CAP-LAW047|Reg. 5|TRC01</x:v>
      </x:c>
      <x:c r="B95" s="305" t="str">
        <x:v>CAP-LAW047</x:v>
      </x:c>
      <x:c r="C95" s="305" t="str">
        <x:v>CAP-LAW047|Reg. 5</x:v>
      </x:c>
      <x:c r="D95" s="305" t="str">
        <x:v>CAP-LAW047|Reg. 5|AP01</x:v>
      </x:c>
      <x:c r="E95" s="305" t="n">
        <x:f>COUNTIF('P3 Evidence Requirements'!$B$5:$B$348,D95)</x:f>
        <x:v>2</x:v>
      </x:c>
      <x:c r="F95" s="305" t="n">
        <x:f>COUNTIF('P3 Observation Rules'!$B$5:$B$176,D95)</x:f>
        <x:v>1</x:v>
      </x:c>
      <x:c r="G95" s="305" t="n">
        <x:f>COUNTIF('P3 Operational Calendar'!$B$5:$B$176,D95)</x:f>
        <x:v>1</x:v>
      </x:c>
      <x:c r="H95" s="305" t="n">
        <x:f>COUNTIF('P4 Final Applicability'!$A$5:$A$176,C95)</x:f>
        <x:v>1</x:v>
      </x:c>
      <x:c r="I95" s="305" t="str">
        <x:f>IF(COUNTIF('P2 Source Disposition'!$A$5:$A$81,B95)=1,"YES","NO")</x:f>
        <x:v>YES</x:v>
      </x:c>
      <x:c r="J95" s="305" t="str">
        <x:v>https://www.sebi.gov.in/legal/regulations/jul-2026/securities-and-exchange-board-of-india-buy-back-of-securities-regulations-2018-last-amended-on-july-6-2026-_103042.html</x:v>
      </x:c>
      <x:c r="K95" s="305" t="str">
        <x:f>IF(COUNTIF('P2 Atomic Provisions'!$A$5:$A$176,C95)=1,"YES","NO")</x:f>
        <x:v>YES</x:v>
      </x:c>
      <x:c r="L95" s="305" t="str">
        <x:f>IF(COUNTIF('P3 Audit Procedures'!$A$5:$A$176,D95)=1,"YES","NO")</x:f>
        <x:v>YES</x:v>
      </x:c>
      <x:c r="M95" s="305" t="str">
        <x:f>IF(E95=2,"YES","NO")</x:f>
        <x:v>YES</x:v>
      </x:c>
      <x:c r="N95" s="305" t="str">
        <x:f>IF(F95=1,"YES","NO")</x:f>
        <x:v>YES</x:v>
      </x:c>
      <x:c r="O95" s="305" t="str">
        <x:f>IF(G95=1,"YES","NO")</x:f>
        <x:v>YES</x:v>
      </x:c>
      <x:c r="P95" s="305" t="str">
        <x:f>IF(H95=1,"YES","NO")</x:f>
        <x:v>YES</x:v>
      </x:c>
      <x:c r="Q95" s="305" t="str">
        <x:f>IF(J95&lt;&gt;"","YES","NO")</x:f>
        <x:v>YES</x:v>
      </x:c>
      <x:c r="R95" s="305" t="str">
        <x:f>IF(AND(I95="YES",K95="YES",L95="YES",M95="YES",N95="YES",O95="YES",P95="YES",Q95="YES"),"COMPLETE","INCOMPLETE")</x:f>
        <x:v>COMPLETE</x:v>
      </x:c>
      <x:c r="S95" s="305" t="str">
        <x:f>IF(COUNTIF($A$5:$A$176,A95)&gt;1,"DUPLICATE","")</x:f>
      </x:c>
      <x:c r="T95" s="305" t="str">
        <x:v>TECHNICAL PASS — PRODUCTION ID HOLD</x:v>
      </x:c>
    </x:row>
    <x:row r="96" ht="50" customHeight="1">
      <x:c r="A96" s="305" t="str">
        <x:v>CAP-LAW047|Reg. 7|TRC01</x:v>
      </x:c>
      <x:c r="B96" s="305" t="str">
        <x:v>CAP-LAW047</x:v>
      </x:c>
      <x:c r="C96" s="305" t="str">
        <x:v>CAP-LAW047|Reg. 7</x:v>
      </x:c>
      <x:c r="D96" s="305" t="str">
        <x:v>CAP-LAW047|Reg. 7|AP01</x:v>
      </x:c>
      <x:c r="E96" s="305" t="n">
        <x:f>COUNTIF('P3 Evidence Requirements'!$B$5:$B$348,D96)</x:f>
        <x:v>2</x:v>
      </x:c>
      <x:c r="F96" s="305" t="n">
        <x:f>COUNTIF('P3 Observation Rules'!$B$5:$B$176,D96)</x:f>
        <x:v>1</x:v>
      </x:c>
      <x:c r="G96" s="305" t="n">
        <x:f>COUNTIF('P3 Operational Calendar'!$B$5:$B$176,D96)</x:f>
        <x:v>1</x:v>
      </x:c>
      <x:c r="H96" s="305" t="n">
        <x:f>COUNTIF('P4 Final Applicability'!$A$5:$A$176,C96)</x:f>
        <x:v>1</x:v>
      </x:c>
      <x:c r="I96" s="305" t="str">
        <x:f>IF(COUNTIF('P2 Source Disposition'!$A$5:$A$81,B96)=1,"YES","NO")</x:f>
        <x:v>YES</x:v>
      </x:c>
      <x:c r="J96" s="305" t="str">
        <x:v>https://www.sebi.gov.in/legal/regulations/jul-2026/securities-and-exchange-board-of-india-buy-back-of-securities-regulations-2018-last-amended-on-july-6-2026-_103042.html</x:v>
      </x:c>
      <x:c r="K96" s="305" t="str">
        <x:f>IF(COUNTIF('P2 Atomic Provisions'!$A$5:$A$176,C96)=1,"YES","NO")</x:f>
        <x:v>YES</x:v>
      </x:c>
      <x:c r="L96" s="305" t="str">
        <x:f>IF(COUNTIF('P3 Audit Procedures'!$A$5:$A$176,D96)=1,"YES","NO")</x:f>
        <x:v>YES</x:v>
      </x:c>
      <x:c r="M96" s="305" t="str">
        <x:f>IF(E96=2,"YES","NO")</x:f>
        <x:v>YES</x:v>
      </x:c>
      <x:c r="N96" s="305" t="str">
        <x:f>IF(F96=1,"YES","NO")</x:f>
        <x:v>YES</x:v>
      </x:c>
      <x:c r="O96" s="305" t="str">
        <x:f>IF(G96=1,"YES","NO")</x:f>
        <x:v>YES</x:v>
      </x:c>
      <x:c r="P96" s="305" t="str">
        <x:f>IF(H96=1,"YES","NO")</x:f>
        <x:v>YES</x:v>
      </x:c>
      <x:c r="Q96" s="305" t="str">
        <x:f>IF(J96&lt;&gt;"","YES","NO")</x:f>
        <x:v>YES</x:v>
      </x:c>
      <x:c r="R96" s="305" t="str">
        <x:f>IF(AND(I96="YES",K96="YES",L96="YES",M96="YES",N96="YES",O96="YES",P96="YES",Q96="YES"),"COMPLETE","INCOMPLETE")</x:f>
        <x:v>COMPLETE</x:v>
      </x:c>
      <x:c r="S96" s="305" t="str">
        <x:f>IF(COUNTIF($A$5:$A$176,A96)&gt;1,"DUPLICATE","")</x:f>
      </x:c>
      <x:c r="T96" s="305" t="str">
        <x:v>TECHNICAL PASS — PRODUCTION ID HOLD</x:v>
      </x:c>
    </x:row>
    <x:row r="97" ht="50" customHeight="1">
      <x:c r="A97" s="305" t="str">
        <x:v>CAP-LAW047|Reg. 8|TRC01</x:v>
      </x:c>
      <x:c r="B97" s="305" t="str">
        <x:v>CAP-LAW047</x:v>
      </x:c>
      <x:c r="C97" s="305" t="str">
        <x:v>CAP-LAW047|Reg. 8</x:v>
      </x:c>
      <x:c r="D97" s="305" t="str">
        <x:v>CAP-LAW047|Reg. 8|AP01</x:v>
      </x:c>
      <x:c r="E97" s="305" t="n">
        <x:f>COUNTIF('P3 Evidence Requirements'!$B$5:$B$348,D97)</x:f>
        <x:v>2</x:v>
      </x:c>
      <x:c r="F97" s="305" t="n">
        <x:f>COUNTIF('P3 Observation Rules'!$B$5:$B$176,D97)</x:f>
        <x:v>1</x:v>
      </x:c>
      <x:c r="G97" s="305" t="n">
        <x:f>COUNTIF('P3 Operational Calendar'!$B$5:$B$176,D97)</x:f>
        <x:v>1</x:v>
      </x:c>
      <x:c r="H97" s="305" t="n">
        <x:f>COUNTIF('P4 Final Applicability'!$A$5:$A$176,C97)</x:f>
        <x:v>1</x:v>
      </x:c>
      <x:c r="I97" s="305" t="str">
        <x:f>IF(COUNTIF('P2 Source Disposition'!$A$5:$A$81,B97)=1,"YES","NO")</x:f>
        <x:v>YES</x:v>
      </x:c>
      <x:c r="J97" s="305" t="str">
        <x:v>https://www.sebi.gov.in/legal/regulations/jul-2026/securities-and-exchange-board-of-india-buy-back-of-securities-regulations-2018-last-amended-on-july-6-2026-_103042.html</x:v>
      </x:c>
      <x:c r="K97" s="305" t="str">
        <x:f>IF(COUNTIF('P2 Atomic Provisions'!$A$5:$A$176,C97)=1,"YES","NO")</x:f>
        <x:v>YES</x:v>
      </x:c>
      <x:c r="L97" s="305" t="str">
        <x:f>IF(COUNTIF('P3 Audit Procedures'!$A$5:$A$176,D97)=1,"YES","NO")</x:f>
        <x:v>YES</x:v>
      </x:c>
      <x:c r="M97" s="305" t="str">
        <x:f>IF(E97=2,"YES","NO")</x:f>
        <x:v>YES</x:v>
      </x:c>
      <x:c r="N97" s="305" t="str">
        <x:f>IF(F97=1,"YES","NO")</x:f>
        <x:v>YES</x:v>
      </x:c>
      <x:c r="O97" s="305" t="str">
        <x:f>IF(G97=1,"YES","NO")</x:f>
        <x:v>YES</x:v>
      </x:c>
      <x:c r="P97" s="305" t="str">
        <x:f>IF(H97=1,"YES","NO")</x:f>
        <x:v>YES</x:v>
      </x:c>
      <x:c r="Q97" s="305" t="str">
        <x:f>IF(J97&lt;&gt;"","YES","NO")</x:f>
        <x:v>YES</x:v>
      </x:c>
      <x:c r="R97" s="305" t="str">
        <x:f>IF(AND(I97="YES",K97="YES",L97="YES",M97="YES",N97="YES",O97="YES",P97="YES",Q97="YES"),"COMPLETE","INCOMPLETE")</x:f>
        <x:v>COMPLETE</x:v>
      </x:c>
      <x:c r="S97" s="305" t="str">
        <x:f>IF(COUNTIF($A$5:$A$176,A97)&gt;1,"DUPLICATE","")</x:f>
      </x:c>
      <x:c r="T97" s="305" t="str">
        <x:v>TECHNICAL PASS — PRODUCTION ID HOLD</x:v>
      </x:c>
    </x:row>
    <x:row r="98" ht="50" customHeight="1">
      <x:c r="A98" s="305" t="str">
        <x:v>CAP-LAW047|Reg. 9(xi)|TRC01</x:v>
      </x:c>
      <x:c r="B98" s="305" t="str">
        <x:v>CAP-LAW047</x:v>
      </x:c>
      <x:c r="C98" s="305" t="str">
        <x:v>CAP-LAW047|Reg. 9(xi)</x:v>
      </x:c>
      <x:c r="D98" s="305" t="str">
        <x:v>CAP-LAW047|Reg. 9(xi)|AP01</x:v>
      </x:c>
      <x:c r="E98" s="305" t="n">
        <x:f>COUNTIF('P3 Evidence Requirements'!$B$5:$B$348,D98)</x:f>
        <x:v>2</x:v>
      </x:c>
      <x:c r="F98" s="305" t="n">
        <x:f>COUNTIF('P3 Observation Rules'!$B$5:$B$176,D98)</x:f>
        <x:v>1</x:v>
      </x:c>
      <x:c r="G98" s="305" t="n">
        <x:f>COUNTIF('P3 Operational Calendar'!$B$5:$B$176,D98)</x:f>
        <x:v>1</x:v>
      </x:c>
      <x:c r="H98" s="305" t="n">
        <x:f>COUNTIF('P4 Final Applicability'!$A$5:$A$176,C98)</x:f>
        <x:v>1</x:v>
      </x:c>
      <x:c r="I98" s="305" t="str">
        <x:f>IF(COUNTIF('P2 Source Disposition'!$A$5:$A$81,B98)=1,"YES","NO")</x:f>
        <x:v>YES</x:v>
      </x:c>
      <x:c r="J98" s="305" t="str">
        <x:v>https://www.sebi.gov.in/legal/regulations/jul-2026/securities-and-exchange-board-of-india-buy-back-of-securities-regulations-2018-last-amended-on-july-6-2026-_103042.html</x:v>
      </x:c>
      <x:c r="K98" s="305" t="str">
        <x:f>IF(COUNTIF('P2 Atomic Provisions'!$A$5:$A$176,C98)=1,"YES","NO")</x:f>
        <x:v>YES</x:v>
      </x:c>
      <x:c r="L98" s="305" t="str">
        <x:f>IF(COUNTIF('P3 Audit Procedures'!$A$5:$A$176,D98)=1,"YES","NO")</x:f>
        <x:v>YES</x:v>
      </x:c>
      <x:c r="M98" s="305" t="str">
        <x:f>IF(E98=2,"YES","NO")</x:f>
        <x:v>YES</x:v>
      </x:c>
      <x:c r="N98" s="305" t="str">
        <x:f>IF(F98=1,"YES","NO")</x:f>
        <x:v>YES</x:v>
      </x:c>
      <x:c r="O98" s="305" t="str">
        <x:f>IF(G98=1,"YES","NO")</x:f>
        <x:v>YES</x:v>
      </x:c>
      <x:c r="P98" s="305" t="str">
        <x:f>IF(H98=1,"YES","NO")</x:f>
        <x:v>YES</x:v>
      </x:c>
      <x:c r="Q98" s="305" t="str">
        <x:f>IF(J98&lt;&gt;"","YES","NO")</x:f>
        <x:v>YES</x:v>
      </x:c>
      <x:c r="R98" s="305" t="str">
        <x:f>IF(AND(I98="YES",K98="YES",L98="YES",M98="YES",N98="YES",O98="YES",P98="YES",Q98="YES"),"COMPLETE","INCOMPLETE")</x:f>
        <x:v>COMPLETE</x:v>
      </x:c>
      <x:c r="S98" s="305" t="str">
        <x:f>IF(COUNTIF($A$5:$A$176,A98)&gt;1,"DUPLICATE","")</x:f>
      </x:c>
      <x:c r="T98" s="305" t="str">
        <x:v>TECHNICAL PASS — PRODUCTION ID HOLD</x:v>
      </x:c>
    </x:row>
    <x:row r="99" ht="50" customHeight="1">
      <x:c r="A99" s="305" t="str">
        <x:v>CAP-LAW047|Reg. 9|TRC01</x:v>
      </x:c>
      <x:c r="B99" s="305" t="str">
        <x:v>CAP-LAW047</x:v>
      </x:c>
      <x:c r="C99" s="305" t="str">
        <x:v>CAP-LAW047|Reg. 9</x:v>
      </x:c>
      <x:c r="D99" s="305" t="str">
        <x:v>CAP-LAW047|Reg. 9|AP01</x:v>
      </x:c>
      <x:c r="E99" s="305" t="n">
        <x:f>COUNTIF('P3 Evidence Requirements'!$B$5:$B$348,D99)</x:f>
        <x:v>2</x:v>
      </x:c>
      <x:c r="F99" s="305" t="n">
        <x:f>COUNTIF('P3 Observation Rules'!$B$5:$B$176,D99)</x:f>
        <x:v>1</x:v>
      </x:c>
      <x:c r="G99" s="305" t="n">
        <x:f>COUNTIF('P3 Operational Calendar'!$B$5:$B$176,D99)</x:f>
        <x:v>1</x:v>
      </x:c>
      <x:c r="H99" s="305" t="n">
        <x:f>COUNTIF('P4 Final Applicability'!$A$5:$A$176,C99)</x:f>
        <x:v>1</x:v>
      </x:c>
      <x:c r="I99" s="305" t="str">
        <x:f>IF(COUNTIF('P2 Source Disposition'!$A$5:$A$81,B99)=1,"YES","NO")</x:f>
        <x:v>YES</x:v>
      </x:c>
      <x:c r="J99" s="305" t="str">
        <x:v>https://www.sebi.gov.in/legal/regulations/jul-2026/securities-and-exchange-board-of-india-buy-back-of-securities-regulations-2018-last-amended-on-july-6-2026-_103042.html</x:v>
      </x:c>
      <x:c r="K99" s="305" t="str">
        <x:f>IF(COUNTIF('P2 Atomic Provisions'!$A$5:$A$176,C99)=1,"YES","NO")</x:f>
        <x:v>YES</x:v>
      </x:c>
      <x:c r="L99" s="305" t="str">
        <x:f>IF(COUNTIF('P3 Audit Procedures'!$A$5:$A$176,D99)=1,"YES","NO")</x:f>
        <x:v>YES</x:v>
      </x:c>
      <x:c r="M99" s="305" t="str">
        <x:f>IF(E99=2,"YES","NO")</x:f>
        <x:v>YES</x:v>
      </x:c>
      <x:c r="N99" s="305" t="str">
        <x:f>IF(F99=1,"YES","NO")</x:f>
        <x:v>YES</x:v>
      </x:c>
      <x:c r="O99" s="305" t="str">
        <x:f>IF(G99=1,"YES","NO")</x:f>
        <x:v>YES</x:v>
      </x:c>
      <x:c r="P99" s="305" t="str">
        <x:f>IF(H99=1,"YES","NO")</x:f>
        <x:v>YES</x:v>
      </x:c>
      <x:c r="Q99" s="305" t="str">
        <x:f>IF(J99&lt;&gt;"","YES","NO")</x:f>
        <x:v>YES</x:v>
      </x:c>
      <x:c r="R99" s="305" t="str">
        <x:f>IF(AND(I99="YES",K99="YES",L99="YES",M99="YES",N99="YES",O99="YES",P99="YES",Q99="YES"),"COMPLETE","INCOMPLETE")</x:f>
        <x:v>COMPLETE</x:v>
      </x:c>
      <x:c r="S99" s="305" t="str">
        <x:f>IF(COUNTIF($A$5:$A$176,A99)&gt;1,"DUPLICATE","")</x:f>
      </x:c>
      <x:c r="T99" s="305" t="str">
        <x:v>TECHNICAL PASS — PRODUCTION ID HOLD</x:v>
      </x:c>
    </x:row>
    <x:row r="100" ht="50" customHeight="1">
      <x:c r="A100" s="305" t="str">
        <x:v>CAP-LAW047|Reg. 10|TRC01</x:v>
      </x:c>
      <x:c r="B100" s="305" t="str">
        <x:v>CAP-LAW047</x:v>
      </x:c>
      <x:c r="C100" s="305" t="str">
        <x:v>CAP-LAW047|Reg. 10</x:v>
      </x:c>
      <x:c r="D100" s="305" t="str">
        <x:v>CAP-LAW047|Reg. 10|AP01</x:v>
      </x:c>
      <x:c r="E100" s="305" t="n">
        <x:f>COUNTIF('P3 Evidence Requirements'!$B$5:$B$348,D100)</x:f>
        <x:v>2</x:v>
      </x:c>
      <x:c r="F100" s="305" t="n">
        <x:f>COUNTIF('P3 Observation Rules'!$B$5:$B$176,D100)</x:f>
        <x:v>1</x:v>
      </x:c>
      <x:c r="G100" s="305" t="n">
        <x:f>COUNTIF('P3 Operational Calendar'!$B$5:$B$176,D100)</x:f>
        <x:v>1</x:v>
      </x:c>
      <x:c r="H100" s="305" t="n">
        <x:f>COUNTIF('P4 Final Applicability'!$A$5:$A$176,C100)</x:f>
        <x:v>1</x:v>
      </x:c>
      <x:c r="I100" s="305" t="str">
        <x:f>IF(COUNTIF('P2 Source Disposition'!$A$5:$A$81,B100)=1,"YES","NO")</x:f>
        <x:v>YES</x:v>
      </x:c>
      <x:c r="J100" s="305" t="str">
        <x:v>https://www.sebi.gov.in/legal/regulations/jul-2026/securities-and-exchange-board-of-india-buy-back-of-securities-regulations-2018-last-amended-on-july-6-2026-_103042.html</x:v>
      </x:c>
      <x:c r="K100" s="305" t="str">
        <x:f>IF(COUNTIF('P2 Atomic Provisions'!$A$5:$A$176,C100)=1,"YES","NO")</x:f>
        <x:v>YES</x:v>
      </x:c>
      <x:c r="L100" s="305" t="str">
        <x:f>IF(COUNTIF('P3 Audit Procedures'!$A$5:$A$176,D100)=1,"YES","NO")</x:f>
        <x:v>YES</x:v>
      </x:c>
      <x:c r="M100" s="305" t="str">
        <x:f>IF(E100=2,"YES","NO")</x:f>
        <x:v>YES</x:v>
      </x:c>
      <x:c r="N100" s="305" t="str">
        <x:f>IF(F100=1,"YES","NO")</x:f>
        <x:v>YES</x:v>
      </x:c>
      <x:c r="O100" s="305" t="str">
        <x:f>IF(G100=1,"YES","NO")</x:f>
        <x:v>YES</x:v>
      </x:c>
      <x:c r="P100" s="305" t="str">
        <x:f>IF(H100=1,"YES","NO")</x:f>
        <x:v>YES</x:v>
      </x:c>
      <x:c r="Q100" s="305" t="str">
        <x:f>IF(J100&lt;&gt;"","YES","NO")</x:f>
        <x:v>YES</x:v>
      </x:c>
      <x:c r="R100" s="305" t="str">
        <x:f>IF(AND(I100="YES",K100="YES",L100="YES",M100="YES",N100="YES",O100="YES",P100="YES",Q100="YES"),"COMPLETE","INCOMPLETE")</x:f>
        <x:v>COMPLETE</x:v>
      </x:c>
      <x:c r="S100" s="305" t="str">
        <x:f>IF(COUNTIF($A$5:$A$176,A100)&gt;1,"DUPLICATE","")</x:f>
      </x:c>
      <x:c r="T100" s="305" t="str">
        <x:v>TECHNICAL PASS — PRODUCTION ID HOLD</x:v>
      </x:c>
    </x:row>
    <x:row r="101" ht="50" customHeight="1">
      <x:c r="A101" s="305" t="str">
        <x:v>CAP-LAW047|Reg. 11|TRC01</x:v>
      </x:c>
      <x:c r="B101" s="305" t="str">
        <x:v>CAP-LAW047</x:v>
      </x:c>
      <x:c r="C101" s="305" t="str">
        <x:v>CAP-LAW047|Reg. 11</x:v>
      </x:c>
      <x:c r="D101" s="305" t="str">
        <x:v>CAP-LAW047|Reg. 11|AP01</x:v>
      </x:c>
      <x:c r="E101" s="305" t="n">
        <x:f>COUNTIF('P3 Evidence Requirements'!$B$5:$B$348,D101)</x:f>
        <x:v>2</x:v>
      </x:c>
      <x:c r="F101" s="305" t="n">
        <x:f>COUNTIF('P3 Observation Rules'!$B$5:$B$176,D101)</x:f>
        <x:v>1</x:v>
      </x:c>
      <x:c r="G101" s="305" t="n">
        <x:f>COUNTIF('P3 Operational Calendar'!$B$5:$B$176,D101)</x:f>
        <x:v>1</x:v>
      </x:c>
      <x:c r="H101" s="305" t="n">
        <x:f>COUNTIF('P4 Final Applicability'!$A$5:$A$176,C101)</x:f>
        <x:v>1</x:v>
      </x:c>
      <x:c r="I101" s="305" t="str">
        <x:f>IF(COUNTIF('P2 Source Disposition'!$A$5:$A$81,B101)=1,"YES","NO")</x:f>
        <x:v>YES</x:v>
      </x:c>
      <x:c r="J101" s="305" t="str">
        <x:v>https://www.sebi.gov.in/legal/regulations/jul-2026/securities-and-exchange-board-of-india-buy-back-of-securities-regulations-2018-last-amended-on-july-6-2026-_103042.html</x:v>
      </x:c>
      <x:c r="K101" s="305" t="str">
        <x:f>IF(COUNTIF('P2 Atomic Provisions'!$A$5:$A$176,C101)=1,"YES","NO")</x:f>
        <x:v>YES</x:v>
      </x:c>
      <x:c r="L101" s="305" t="str">
        <x:f>IF(COUNTIF('P3 Audit Procedures'!$A$5:$A$176,D101)=1,"YES","NO")</x:f>
        <x:v>YES</x:v>
      </x:c>
      <x:c r="M101" s="305" t="str">
        <x:f>IF(E101=2,"YES","NO")</x:f>
        <x:v>YES</x:v>
      </x:c>
      <x:c r="N101" s="305" t="str">
        <x:f>IF(F101=1,"YES","NO")</x:f>
        <x:v>YES</x:v>
      </x:c>
      <x:c r="O101" s="305" t="str">
        <x:f>IF(G101=1,"YES","NO")</x:f>
        <x:v>YES</x:v>
      </x:c>
      <x:c r="P101" s="305" t="str">
        <x:f>IF(H101=1,"YES","NO")</x:f>
        <x:v>YES</x:v>
      </x:c>
      <x:c r="Q101" s="305" t="str">
        <x:f>IF(J101&lt;&gt;"","YES","NO")</x:f>
        <x:v>YES</x:v>
      </x:c>
      <x:c r="R101" s="305" t="str">
        <x:f>IF(AND(I101="YES",K101="YES",L101="YES",M101="YES",N101="YES",O101="YES",P101="YES",Q101="YES"),"COMPLETE","INCOMPLETE")</x:f>
        <x:v>COMPLETE</x:v>
      </x:c>
      <x:c r="S101" s="305" t="str">
        <x:f>IF(COUNTIF($A$5:$A$176,A101)&gt;1,"DUPLICATE","")</x:f>
      </x:c>
      <x:c r="T101" s="305" t="str">
        <x:v>TECHNICAL PASS — PRODUCTION ID HOLD</x:v>
      </x:c>
    </x:row>
    <x:row r="102" ht="50" customHeight="1">
      <x:c r="A102" s="305" t="str">
        <x:v>CAP-LAW047|Reg. 24 general obligations|TRC01</x:v>
      </x:c>
      <x:c r="B102" s="305" t="str">
        <x:v>CAP-LAW047</x:v>
      </x:c>
      <x:c r="C102" s="305" t="str">
        <x:v>CAP-LAW047|Reg. 24 general obligations</x:v>
      </x:c>
      <x:c r="D102" s="305" t="str">
        <x:v>CAP-LAW047|Reg. 24 general obligations|AP01</x:v>
      </x:c>
      <x:c r="E102" s="305" t="n">
        <x:f>COUNTIF('P3 Evidence Requirements'!$B$5:$B$348,D102)</x:f>
        <x:v>2</x:v>
      </x:c>
      <x:c r="F102" s="305" t="n">
        <x:f>COUNTIF('P3 Observation Rules'!$B$5:$B$176,D102)</x:f>
        <x:v>1</x:v>
      </x:c>
      <x:c r="G102" s="305" t="n">
        <x:f>COUNTIF('P3 Operational Calendar'!$B$5:$B$176,D102)</x:f>
        <x:v>1</x:v>
      </x:c>
      <x:c r="H102" s="305" t="n">
        <x:f>COUNTIF('P4 Final Applicability'!$A$5:$A$176,C102)</x:f>
        <x:v>1</x:v>
      </x:c>
      <x:c r="I102" s="305" t="str">
        <x:f>IF(COUNTIF('P2 Source Disposition'!$A$5:$A$81,B102)=1,"YES","NO")</x:f>
        <x:v>YES</x:v>
      </x:c>
      <x:c r="J102" s="305" t="str">
        <x:v>https://www.sebi.gov.in/legal/regulations/jul-2026/securities-and-exchange-board-of-india-buy-back-of-securities-regulations-2018-last-amended-on-july-6-2026-_103042.html</x:v>
      </x:c>
      <x:c r="K102" s="305" t="str">
        <x:f>IF(COUNTIF('P2 Atomic Provisions'!$A$5:$A$176,C102)=1,"YES","NO")</x:f>
        <x:v>YES</x:v>
      </x:c>
      <x:c r="L102" s="305" t="str">
        <x:f>IF(COUNTIF('P3 Audit Procedures'!$A$5:$A$176,D102)=1,"YES","NO")</x:f>
        <x:v>YES</x:v>
      </x:c>
      <x:c r="M102" s="305" t="str">
        <x:f>IF(E102=2,"YES","NO")</x:f>
        <x:v>YES</x:v>
      </x:c>
      <x:c r="N102" s="305" t="str">
        <x:f>IF(F102=1,"YES","NO")</x:f>
        <x:v>YES</x:v>
      </x:c>
      <x:c r="O102" s="305" t="str">
        <x:f>IF(G102=1,"YES","NO")</x:f>
        <x:v>YES</x:v>
      </x:c>
      <x:c r="P102" s="305" t="str">
        <x:f>IF(H102=1,"YES","NO")</x:f>
        <x:v>YES</x:v>
      </x:c>
      <x:c r="Q102" s="305" t="str">
        <x:f>IF(J102&lt;&gt;"","YES","NO")</x:f>
        <x:v>YES</x:v>
      </x:c>
      <x:c r="R102" s="305" t="str">
        <x:f>IF(AND(I102="YES",K102="YES",L102="YES",M102="YES",N102="YES",O102="YES",P102="YES",Q102="YES"),"COMPLETE","INCOMPLETE")</x:f>
        <x:v>COMPLETE</x:v>
      </x:c>
      <x:c r="S102" s="305" t="str">
        <x:f>IF(COUNTIF($A$5:$A$176,A102)&gt;1,"DUPLICATE","")</x:f>
      </x:c>
      <x:c r="T102" s="305" t="str">
        <x:v>TECHNICAL PASS — PRODUCTION ID HOLD</x:v>
      </x:c>
    </x:row>
    <x:row r="103" ht="50" customHeight="1">
      <x:c r="A103" s="305" t="str">
        <x:v>CAP-LAW239|Reg. 24(i)(ea) operationalisation|TRC01</x:v>
      </x:c>
      <x:c r="B103" s="305" t="str">
        <x:v>CAP-LAW239</x:v>
      </x:c>
      <x:c r="C103" s="305" t="str">
        <x:v>CAP-LAW239|Reg. 24(i)(ea) operationalisation</x:v>
      </x:c>
      <x:c r="D103" s="305" t="str">
        <x:v>CAP-LAW239|Reg. 24(i)(ea) operationalisation|AP01</x:v>
      </x:c>
      <x:c r="E103" s="305" t="n">
        <x:f>COUNTIF('P3 Evidence Requirements'!$B$5:$B$348,D103)</x:f>
        <x:v>2</x:v>
      </x:c>
      <x:c r="F103" s="305" t="n">
        <x:f>COUNTIF('P3 Observation Rules'!$B$5:$B$176,D103)</x:f>
        <x:v>1</x:v>
      </x:c>
      <x:c r="G103" s="305" t="n">
        <x:f>COUNTIF('P3 Operational Calendar'!$B$5:$B$176,D103)</x:f>
        <x:v>1</x:v>
      </x:c>
      <x:c r="H103" s="305" t="n">
        <x:f>COUNTIF('P4 Final Applicability'!$A$5:$A$176,C103)</x:f>
        <x:v>1</x:v>
      </x:c>
      <x:c r="I103" s="305" t="str">
        <x:f>IF(COUNTIF('P2 Source Disposition'!$A$5:$A$81,B103)=1,"YES","NO")</x:f>
        <x:v>YES</x:v>
      </x:c>
      <x:c r="J103" s="305" t="str">
        <x:v>https://www.sebi.gov.in/legal/circulars/jul-2026/operationalisation-of-freezing-of-holdings-of-promoter-and-promoter-group-including-their-associates-promoter-holdings-at-the-isin-level-under-regulation-24-i-ea-of-the-sebi-buy-back-of-securitie-_102978.html</x:v>
      </x:c>
      <x:c r="K103" s="305" t="str">
        <x:f>IF(COUNTIF('P2 Atomic Provisions'!$A$5:$A$176,C103)=1,"YES","NO")</x:f>
        <x:v>YES</x:v>
      </x:c>
      <x:c r="L103" s="305" t="str">
        <x:f>IF(COUNTIF('P3 Audit Procedures'!$A$5:$A$176,D103)=1,"YES","NO")</x:f>
        <x:v>YES</x:v>
      </x:c>
      <x:c r="M103" s="305" t="str">
        <x:f>IF(E103=2,"YES","NO")</x:f>
        <x:v>YES</x:v>
      </x:c>
      <x:c r="N103" s="305" t="str">
        <x:f>IF(F103=1,"YES","NO")</x:f>
        <x:v>YES</x:v>
      </x:c>
      <x:c r="O103" s="305" t="str">
        <x:f>IF(G103=1,"YES","NO")</x:f>
        <x:v>YES</x:v>
      </x:c>
      <x:c r="P103" s="305" t="str">
        <x:f>IF(H103=1,"YES","NO")</x:f>
        <x:v>YES</x:v>
      </x:c>
      <x:c r="Q103" s="305" t="str">
        <x:f>IF(J103&lt;&gt;"","YES","NO")</x:f>
        <x:v>YES</x:v>
      </x:c>
      <x:c r="R103" s="305" t="str">
        <x:f>IF(AND(I103="YES",K103="YES",L103="YES",M103="YES",N103="YES",O103="YES",P103="YES",Q103="YES"),"COMPLETE","INCOMPLETE")</x:f>
        <x:v>COMPLETE</x:v>
      </x:c>
      <x:c r="S103" s="305" t="str">
        <x:f>IF(COUNTIF($A$5:$A$176,A103)&gt;1,"DUPLICATE","")</x:f>
      </x:c>
      <x:c r="T103" s="305" t="str">
        <x:v>TECHNICAL PASS — PRODUCTION ID HOLD</x:v>
      </x:c>
    </x:row>
    <x:row r="104" ht="50" customHeight="1">
      <x:c r="A104" s="305" t="str">
        <x:v>CAP-LAW040|Reg. 8|TRC01</x:v>
      </x:c>
      <x:c r="B104" s="305" t="str">
        <x:v>CAP-LAW040</x:v>
      </x:c>
      <x:c r="C104" s="305" t="str">
        <x:v>CAP-LAW040|Reg. 8</x:v>
      </x:c>
      <x:c r="D104" s="305" t="str">
        <x:v>CAP-LAW040|Reg. 8|AP01</x:v>
      </x:c>
      <x:c r="E104" s="305" t="n">
        <x:f>COUNTIF('P3 Evidence Requirements'!$B$5:$B$348,D104)</x:f>
        <x:v>2</x:v>
      </x:c>
      <x:c r="F104" s="305" t="n">
        <x:f>COUNTIF('P3 Observation Rules'!$B$5:$B$176,D104)</x:f>
        <x:v>1</x:v>
      </x:c>
      <x:c r="G104" s="305" t="n">
        <x:f>COUNTIF('P3 Operational Calendar'!$B$5:$B$176,D104)</x:f>
        <x:v>1</x:v>
      </x:c>
      <x:c r="H104" s="305" t="n">
        <x:f>COUNTIF('P4 Final Applicability'!$A$5:$A$176,C104)</x:f>
        <x:v>1</x:v>
      </x:c>
      <x:c r="I104" s="305" t="str">
        <x:f>IF(COUNTIF('P2 Source Disposition'!$A$5:$A$81,B104)=1,"YES","NO")</x:f>
        <x:v>YES</x:v>
      </x:c>
      <x:c r="J104" s="305" t="str">
        <x:v>https://www.sebi.gov.in/legal/regulations/sep-2025/securities-and-exchange-board-of-india-delisting-of-equity-shares-regulations-2021-last-amended-on-september-3-2025-_96548.html</x:v>
      </x:c>
      <x:c r="K104" s="305" t="str">
        <x:f>IF(COUNTIF('P2 Atomic Provisions'!$A$5:$A$176,C104)=1,"YES","NO")</x:f>
        <x:v>YES</x:v>
      </x:c>
      <x:c r="L104" s="305" t="str">
        <x:f>IF(COUNTIF('P3 Audit Procedures'!$A$5:$A$176,D104)=1,"YES","NO")</x:f>
        <x:v>YES</x:v>
      </x:c>
      <x:c r="M104" s="305" t="str">
        <x:f>IF(E104=2,"YES","NO")</x:f>
        <x:v>YES</x:v>
      </x:c>
      <x:c r="N104" s="305" t="str">
        <x:f>IF(F104=1,"YES","NO")</x:f>
        <x:v>YES</x:v>
      </x:c>
      <x:c r="O104" s="305" t="str">
        <x:f>IF(G104=1,"YES","NO")</x:f>
        <x:v>YES</x:v>
      </x:c>
      <x:c r="P104" s="305" t="str">
        <x:f>IF(H104=1,"YES","NO")</x:f>
        <x:v>YES</x:v>
      </x:c>
      <x:c r="Q104" s="305" t="str">
        <x:f>IF(J104&lt;&gt;"","YES","NO")</x:f>
        <x:v>YES</x:v>
      </x:c>
      <x:c r="R104" s="305" t="str">
        <x:f>IF(AND(I104="YES",K104="YES",L104="YES",M104="YES",N104="YES",O104="YES",P104="YES",Q104="YES"),"COMPLETE","INCOMPLETE")</x:f>
        <x:v>COMPLETE</x:v>
      </x:c>
      <x:c r="S104" s="305" t="str">
        <x:f>IF(COUNTIF($A$5:$A$176,A104)&gt;1,"DUPLICATE","")</x:f>
      </x:c>
      <x:c r="T104" s="305" t="str">
        <x:v>TECHNICAL PASS — PRODUCTION ID HOLD</x:v>
      </x:c>
    </x:row>
    <x:row r="105" ht="50" customHeight="1">
      <x:c r="A105" s="305" t="str">
        <x:v>CAP-LAW040|Regs. 9 and 10(2)-(3)|TRC01</x:v>
      </x:c>
      <x:c r="B105" s="305" t="str">
        <x:v>CAP-LAW040</x:v>
      </x:c>
      <x:c r="C105" s="305" t="str">
        <x:v>CAP-LAW040|Regs. 9 and 10(2)-(3)</x:v>
      </x:c>
      <x:c r="D105" s="305" t="str">
        <x:v>CAP-LAW040|Regs. 9 and 10(2)-(3)|AP01</x:v>
      </x:c>
      <x:c r="E105" s="305" t="n">
        <x:f>COUNTIF('P3 Evidence Requirements'!$B$5:$B$348,D105)</x:f>
        <x:v>2</x:v>
      </x:c>
      <x:c r="F105" s="305" t="n">
        <x:f>COUNTIF('P3 Observation Rules'!$B$5:$B$176,D105)</x:f>
        <x:v>1</x:v>
      </x:c>
      <x:c r="G105" s="305" t="n">
        <x:f>COUNTIF('P3 Operational Calendar'!$B$5:$B$176,D105)</x:f>
        <x:v>1</x:v>
      </x:c>
      <x:c r="H105" s="305" t="n">
        <x:f>COUNTIF('P4 Final Applicability'!$A$5:$A$176,C105)</x:f>
        <x:v>1</x:v>
      </x:c>
      <x:c r="I105" s="305" t="str">
        <x:f>IF(COUNTIF('P2 Source Disposition'!$A$5:$A$81,B105)=1,"YES","NO")</x:f>
        <x:v>YES</x:v>
      </x:c>
      <x:c r="J105" s="305" t="str">
        <x:v>https://www.sebi.gov.in/legal/regulations/sep-2025/securities-and-exchange-board-of-india-delisting-of-equity-shares-regulations-2021-last-amended-on-september-3-2025-_96548.html</x:v>
      </x:c>
      <x:c r="K105" s="305" t="str">
        <x:f>IF(COUNTIF('P2 Atomic Provisions'!$A$5:$A$176,C105)=1,"YES","NO")</x:f>
        <x:v>YES</x:v>
      </x:c>
      <x:c r="L105" s="305" t="str">
        <x:f>IF(COUNTIF('P3 Audit Procedures'!$A$5:$A$176,D105)=1,"YES","NO")</x:f>
        <x:v>YES</x:v>
      </x:c>
      <x:c r="M105" s="305" t="str">
        <x:f>IF(E105=2,"YES","NO")</x:f>
        <x:v>YES</x:v>
      </x:c>
      <x:c r="N105" s="305" t="str">
        <x:f>IF(F105=1,"YES","NO")</x:f>
        <x:v>YES</x:v>
      </x:c>
      <x:c r="O105" s="305" t="str">
        <x:f>IF(G105=1,"YES","NO")</x:f>
        <x:v>YES</x:v>
      </x:c>
      <x:c r="P105" s="305" t="str">
        <x:f>IF(H105=1,"YES","NO")</x:f>
        <x:v>YES</x:v>
      </x:c>
      <x:c r="Q105" s="305" t="str">
        <x:f>IF(J105&lt;&gt;"","YES","NO")</x:f>
        <x:v>YES</x:v>
      </x:c>
      <x:c r="R105" s="305" t="str">
        <x:f>IF(AND(I105="YES",K105="YES",L105="YES",M105="YES",N105="YES",O105="YES",P105="YES",Q105="YES"),"COMPLETE","INCOMPLETE")</x:f>
        <x:v>COMPLETE</x:v>
      </x:c>
      <x:c r="S105" s="305" t="str">
        <x:f>IF(COUNTIF($A$5:$A$176,A105)&gt;1,"DUPLICATE","")</x:f>
      </x:c>
      <x:c r="T105" s="305" t="str">
        <x:v>TECHNICAL PASS — PRODUCTION ID HOLD</x:v>
      </x:c>
    </x:row>
    <x:row r="106" ht="50" customHeight="1">
      <x:c r="A106" s="305" t="str">
        <x:v>CAP-LAW040|Reg. 10(1),(4)-(6)|TRC01</x:v>
      </x:c>
      <x:c r="B106" s="305" t="str">
        <x:v>CAP-LAW040</x:v>
      </x:c>
      <x:c r="C106" s="305" t="str">
        <x:v>CAP-LAW040|Reg. 10(1),(4)-(6)</x:v>
      </x:c>
      <x:c r="D106" s="305" t="str">
        <x:v>CAP-LAW040|Reg. 10(1),(4)-(6)|AP01</x:v>
      </x:c>
      <x:c r="E106" s="305" t="n">
        <x:f>COUNTIF('P3 Evidence Requirements'!$B$5:$B$348,D106)</x:f>
        <x:v>2</x:v>
      </x:c>
      <x:c r="F106" s="305" t="n">
        <x:f>COUNTIF('P3 Observation Rules'!$B$5:$B$176,D106)</x:f>
        <x:v>1</x:v>
      </x:c>
      <x:c r="G106" s="305" t="n">
        <x:f>COUNTIF('P3 Operational Calendar'!$B$5:$B$176,D106)</x:f>
        <x:v>1</x:v>
      </x:c>
      <x:c r="H106" s="305" t="n">
        <x:f>COUNTIF('P4 Final Applicability'!$A$5:$A$176,C106)</x:f>
        <x:v>1</x:v>
      </x:c>
      <x:c r="I106" s="305" t="str">
        <x:f>IF(COUNTIF('P2 Source Disposition'!$A$5:$A$81,B106)=1,"YES","NO")</x:f>
        <x:v>YES</x:v>
      </x:c>
      <x:c r="J106" s="305" t="str">
        <x:v>https://www.sebi.gov.in/legal/regulations/sep-2025/securities-and-exchange-board-of-india-delisting-of-equity-shares-regulations-2021-last-amended-on-september-3-2025-_96548.html</x:v>
      </x:c>
      <x:c r="K106" s="305" t="str">
        <x:f>IF(COUNTIF('P2 Atomic Provisions'!$A$5:$A$176,C106)=1,"YES","NO")</x:f>
        <x:v>YES</x:v>
      </x:c>
      <x:c r="L106" s="305" t="str">
        <x:f>IF(COUNTIF('P3 Audit Procedures'!$A$5:$A$176,D106)=1,"YES","NO")</x:f>
        <x:v>YES</x:v>
      </x:c>
      <x:c r="M106" s="305" t="str">
        <x:f>IF(E106=2,"YES","NO")</x:f>
        <x:v>YES</x:v>
      </x:c>
      <x:c r="N106" s="305" t="str">
        <x:f>IF(F106=1,"YES","NO")</x:f>
        <x:v>YES</x:v>
      </x:c>
      <x:c r="O106" s="305" t="str">
        <x:f>IF(G106=1,"YES","NO")</x:f>
        <x:v>YES</x:v>
      </x:c>
      <x:c r="P106" s="305" t="str">
        <x:f>IF(H106=1,"YES","NO")</x:f>
        <x:v>YES</x:v>
      </x:c>
      <x:c r="Q106" s="305" t="str">
        <x:f>IF(J106&lt;&gt;"","YES","NO")</x:f>
        <x:v>YES</x:v>
      </x:c>
      <x:c r="R106" s="305" t="str">
        <x:f>IF(AND(I106="YES",K106="YES",L106="YES",M106="YES",N106="YES",O106="YES",P106="YES",Q106="YES"),"COMPLETE","INCOMPLETE")</x:f>
        <x:v>COMPLETE</x:v>
      </x:c>
      <x:c r="S106" s="305" t="str">
        <x:f>IF(COUNTIF($A$5:$A$176,A106)&gt;1,"DUPLICATE","")</x:f>
      </x:c>
      <x:c r="T106" s="305" t="str">
        <x:v>TECHNICAL PASS — PRODUCTION ID HOLD</x:v>
      </x:c>
    </x:row>
    <x:row r="107" ht="50" customHeight="1">
      <x:c r="A107" s="305" t="str">
        <x:v>CAP-LAW040|Reg. 11|TRC01</x:v>
      </x:c>
      <x:c r="B107" s="305" t="str">
        <x:v>CAP-LAW040</x:v>
      </x:c>
      <x:c r="C107" s="305" t="str">
        <x:v>CAP-LAW040|Reg. 11</x:v>
      </x:c>
      <x:c r="D107" s="305" t="str">
        <x:v>CAP-LAW040|Reg. 11|AP01</x:v>
      </x:c>
      <x:c r="E107" s="305" t="n">
        <x:f>COUNTIF('P3 Evidence Requirements'!$B$5:$B$348,D107)</x:f>
        <x:v>2</x:v>
      </x:c>
      <x:c r="F107" s="305" t="n">
        <x:f>COUNTIF('P3 Observation Rules'!$B$5:$B$176,D107)</x:f>
        <x:v>1</x:v>
      </x:c>
      <x:c r="G107" s="305" t="n">
        <x:f>COUNTIF('P3 Operational Calendar'!$B$5:$B$176,D107)</x:f>
        <x:v>1</x:v>
      </x:c>
      <x:c r="H107" s="305" t="n">
        <x:f>COUNTIF('P4 Final Applicability'!$A$5:$A$176,C107)</x:f>
        <x:v>1</x:v>
      </x:c>
      <x:c r="I107" s="305" t="str">
        <x:f>IF(COUNTIF('P2 Source Disposition'!$A$5:$A$81,B107)=1,"YES","NO")</x:f>
        <x:v>YES</x:v>
      </x:c>
      <x:c r="J107" s="305" t="str">
        <x:v>https://www.sebi.gov.in/legal/regulations/sep-2025/securities-and-exchange-board-of-india-delisting-of-equity-shares-regulations-2021-last-amended-on-september-3-2025-_96548.html</x:v>
      </x:c>
      <x:c r="K107" s="305" t="str">
        <x:f>IF(COUNTIF('P2 Atomic Provisions'!$A$5:$A$176,C107)=1,"YES","NO")</x:f>
        <x:v>YES</x:v>
      </x:c>
      <x:c r="L107" s="305" t="str">
        <x:f>IF(COUNTIF('P3 Audit Procedures'!$A$5:$A$176,D107)=1,"YES","NO")</x:f>
        <x:v>YES</x:v>
      </x:c>
      <x:c r="M107" s="305" t="str">
        <x:f>IF(E107=2,"YES","NO")</x:f>
        <x:v>YES</x:v>
      </x:c>
      <x:c r="N107" s="305" t="str">
        <x:f>IF(F107=1,"YES","NO")</x:f>
        <x:v>YES</x:v>
      </x:c>
      <x:c r="O107" s="305" t="str">
        <x:f>IF(G107=1,"YES","NO")</x:f>
        <x:v>YES</x:v>
      </x:c>
      <x:c r="P107" s="305" t="str">
        <x:f>IF(H107=1,"YES","NO")</x:f>
        <x:v>YES</x:v>
      </x:c>
      <x:c r="Q107" s="305" t="str">
        <x:f>IF(J107&lt;&gt;"","YES","NO")</x:f>
        <x:v>YES</x:v>
      </x:c>
      <x:c r="R107" s="305" t="str">
        <x:f>IF(AND(I107="YES",K107="YES",L107="YES",M107="YES",N107="YES",O107="YES",P107="YES",Q107="YES"),"COMPLETE","INCOMPLETE")</x:f>
        <x:v>COMPLETE</x:v>
      </x:c>
      <x:c r="S107" s="305" t="str">
        <x:f>IF(COUNTIF($A$5:$A$176,A107)&gt;1,"DUPLICATE","")</x:f>
      </x:c>
      <x:c r="T107" s="305" t="str">
        <x:v>TECHNICAL PASS — PRODUCTION ID HOLD</x:v>
      </x:c>
    </x:row>
    <x:row r="108" ht="50" customHeight="1">
      <x:c r="A108" s="305" t="str">
        <x:v>CAP-LAW040|Reg. 12|TRC01</x:v>
      </x:c>
      <x:c r="B108" s="305" t="str">
        <x:v>CAP-LAW040</x:v>
      </x:c>
      <x:c r="C108" s="305" t="str">
        <x:v>CAP-LAW040|Reg. 12</x:v>
      </x:c>
      <x:c r="D108" s="305" t="str">
        <x:v>CAP-LAW040|Reg. 12|AP01</x:v>
      </x:c>
      <x:c r="E108" s="305" t="n">
        <x:f>COUNTIF('P3 Evidence Requirements'!$B$5:$B$348,D108)</x:f>
        <x:v>2</x:v>
      </x:c>
      <x:c r="F108" s="305" t="n">
        <x:f>COUNTIF('P3 Observation Rules'!$B$5:$B$176,D108)</x:f>
        <x:v>1</x:v>
      </x:c>
      <x:c r="G108" s="305" t="n">
        <x:f>COUNTIF('P3 Operational Calendar'!$B$5:$B$176,D108)</x:f>
        <x:v>1</x:v>
      </x:c>
      <x:c r="H108" s="305" t="n">
        <x:f>COUNTIF('P4 Final Applicability'!$A$5:$A$176,C108)</x:f>
        <x:v>1</x:v>
      </x:c>
      <x:c r="I108" s="305" t="str">
        <x:f>IF(COUNTIF('P2 Source Disposition'!$A$5:$A$81,B108)=1,"YES","NO")</x:f>
        <x:v>YES</x:v>
      </x:c>
      <x:c r="J108" s="305" t="str">
        <x:v>https://www.sebi.gov.in/legal/regulations/sep-2025/securities-and-exchange-board-of-india-delisting-of-equity-shares-regulations-2021-last-amended-on-september-3-2025-_96548.html</x:v>
      </x:c>
      <x:c r="K108" s="305" t="str">
        <x:f>IF(COUNTIF('P2 Atomic Provisions'!$A$5:$A$176,C108)=1,"YES","NO")</x:f>
        <x:v>YES</x:v>
      </x:c>
      <x:c r="L108" s="305" t="str">
        <x:f>IF(COUNTIF('P3 Audit Procedures'!$A$5:$A$176,D108)=1,"YES","NO")</x:f>
        <x:v>YES</x:v>
      </x:c>
      <x:c r="M108" s="305" t="str">
        <x:f>IF(E108=2,"YES","NO")</x:f>
        <x:v>YES</x:v>
      </x:c>
      <x:c r="N108" s="305" t="str">
        <x:f>IF(F108=1,"YES","NO")</x:f>
        <x:v>YES</x:v>
      </x:c>
      <x:c r="O108" s="305" t="str">
        <x:f>IF(G108=1,"YES","NO")</x:f>
        <x:v>YES</x:v>
      </x:c>
      <x:c r="P108" s="305" t="str">
        <x:f>IF(H108=1,"YES","NO")</x:f>
        <x:v>YES</x:v>
      </x:c>
      <x:c r="Q108" s="305" t="str">
        <x:f>IF(J108&lt;&gt;"","YES","NO")</x:f>
        <x:v>YES</x:v>
      </x:c>
      <x:c r="R108" s="305" t="str">
        <x:f>IF(AND(I108="YES",K108="YES",L108="YES",M108="YES",N108="YES",O108="YES",P108="YES",Q108="YES"),"COMPLETE","INCOMPLETE")</x:f>
        <x:v>COMPLETE</x:v>
      </x:c>
      <x:c r="S108" s="305" t="str">
        <x:f>IF(COUNTIF($A$5:$A$176,A108)&gt;1,"DUPLICATE","")</x:f>
      </x:c>
      <x:c r="T108" s="305" t="str">
        <x:v>TECHNICAL PASS — PRODUCTION ID HOLD</x:v>
      </x:c>
    </x:row>
    <x:row r="109" ht="50" customHeight="1">
      <x:c r="A109" s="305" t="str">
        <x:v>CAP-LAW040|Reg. 14|TRC01</x:v>
      </x:c>
      <x:c r="B109" s="305" t="str">
        <x:v>CAP-LAW040</x:v>
      </x:c>
      <x:c r="C109" s="305" t="str">
        <x:v>CAP-LAW040|Reg. 14</x:v>
      </x:c>
      <x:c r="D109" s="305" t="str">
        <x:v>CAP-LAW040|Reg. 14|AP01</x:v>
      </x:c>
      <x:c r="E109" s="305" t="n">
        <x:f>COUNTIF('P3 Evidence Requirements'!$B$5:$B$348,D109)</x:f>
        <x:v>2</x:v>
      </x:c>
      <x:c r="F109" s="305" t="n">
        <x:f>COUNTIF('P3 Observation Rules'!$B$5:$B$176,D109)</x:f>
        <x:v>1</x:v>
      </x:c>
      <x:c r="G109" s="305" t="n">
        <x:f>COUNTIF('P3 Operational Calendar'!$B$5:$B$176,D109)</x:f>
        <x:v>1</x:v>
      </x:c>
      <x:c r="H109" s="305" t="n">
        <x:f>COUNTIF('P4 Final Applicability'!$A$5:$A$176,C109)</x:f>
        <x:v>1</x:v>
      </x:c>
      <x:c r="I109" s="305" t="str">
        <x:f>IF(COUNTIF('P2 Source Disposition'!$A$5:$A$81,B109)=1,"YES","NO")</x:f>
        <x:v>YES</x:v>
      </x:c>
      <x:c r="J109" s="305" t="str">
        <x:v>https://www.sebi.gov.in/legal/regulations/sep-2025/securities-and-exchange-board-of-india-delisting-of-equity-shares-regulations-2021-last-amended-on-september-3-2025-_96548.html</x:v>
      </x:c>
      <x:c r="K109" s="305" t="str">
        <x:f>IF(COUNTIF('P2 Atomic Provisions'!$A$5:$A$176,C109)=1,"YES","NO")</x:f>
        <x:v>YES</x:v>
      </x:c>
      <x:c r="L109" s="305" t="str">
        <x:f>IF(COUNTIF('P3 Audit Procedures'!$A$5:$A$176,D109)=1,"YES","NO")</x:f>
        <x:v>YES</x:v>
      </x:c>
      <x:c r="M109" s="305" t="str">
        <x:f>IF(E109=2,"YES","NO")</x:f>
        <x:v>YES</x:v>
      </x:c>
      <x:c r="N109" s="305" t="str">
        <x:f>IF(F109=1,"YES","NO")</x:f>
        <x:v>YES</x:v>
      </x:c>
      <x:c r="O109" s="305" t="str">
        <x:f>IF(G109=1,"YES","NO")</x:f>
        <x:v>YES</x:v>
      </x:c>
      <x:c r="P109" s="305" t="str">
        <x:f>IF(H109=1,"YES","NO")</x:f>
        <x:v>YES</x:v>
      </x:c>
      <x:c r="Q109" s="305" t="str">
        <x:f>IF(J109&lt;&gt;"","YES","NO")</x:f>
        <x:v>YES</x:v>
      </x:c>
      <x:c r="R109" s="305" t="str">
        <x:f>IF(AND(I109="YES",K109="YES",L109="YES",M109="YES",N109="YES",O109="YES",P109="YES",Q109="YES"),"COMPLETE","INCOMPLETE")</x:f>
        <x:v>COMPLETE</x:v>
      </x:c>
      <x:c r="S109" s="305" t="str">
        <x:f>IF(COUNTIF($A$5:$A$176,A109)&gt;1,"DUPLICATE","")</x:f>
      </x:c>
      <x:c r="T109" s="305" t="str">
        <x:v>TECHNICAL PASS — PRODUCTION ID HOLD</x:v>
      </x:c>
    </x:row>
    <x:row r="110" ht="50" customHeight="1">
      <x:c r="A110" s="305" t="str">
        <x:v>CAP-LAW040|Reg. 15|TRC01</x:v>
      </x:c>
      <x:c r="B110" s="305" t="str">
        <x:v>CAP-LAW040</x:v>
      </x:c>
      <x:c r="C110" s="305" t="str">
        <x:v>CAP-LAW040|Reg. 15</x:v>
      </x:c>
      <x:c r="D110" s="305" t="str">
        <x:v>CAP-LAW040|Reg. 15|AP01</x:v>
      </x:c>
      <x:c r="E110" s="305" t="n">
        <x:f>COUNTIF('P3 Evidence Requirements'!$B$5:$B$348,D110)</x:f>
        <x:v>2</x:v>
      </x:c>
      <x:c r="F110" s="305" t="n">
        <x:f>COUNTIF('P3 Observation Rules'!$B$5:$B$176,D110)</x:f>
        <x:v>1</x:v>
      </x:c>
      <x:c r="G110" s="305" t="n">
        <x:f>COUNTIF('P3 Operational Calendar'!$B$5:$B$176,D110)</x:f>
        <x:v>1</x:v>
      </x:c>
      <x:c r="H110" s="305" t="n">
        <x:f>COUNTIF('P4 Final Applicability'!$A$5:$A$176,C110)</x:f>
        <x:v>1</x:v>
      </x:c>
      <x:c r="I110" s="305" t="str">
        <x:f>IF(COUNTIF('P2 Source Disposition'!$A$5:$A$81,B110)=1,"YES","NO")</x:f>
        <x:v>YES</x:v>
      </x:c>
      <x:c r="J110" s="305" t="str">
        <x:v>https://www.sebi.gov.in/legal/regulations/sep-2025/securities-and-exchange-board-of-india-delisting-of-equity-shares-regulations-2021-last-amended-on-september-3-2025-_96548.html</x:v>
      </x:c>
      <x:c r="K110" s="305" t="str">
        <x:f>IF(COUNTIF('P2 Atomic Provisions'!$A$5:$A$176,C110)=1,"YES","NO")</x:f>
        <x:v>YES</x:v>
      </x:c>
      <x:c r="L110" s="305" t="str">
        <x:f>IF(COUNTIF('P3 Audit Procedures'!$A$5:$A$176,D110)=1,"YES","NO")</x:f>
        <x:v>YES</x:v>
      </x:c>
      <x:c r="M110" s="305" t="str">
        <x:f>IF(E110=2,"YES","NO")</x:f>
        <x:v>YES</x:v>
      </x:c>
      <x:c r="N110" s="305" t="str">
        <x:f>IF(F110=1,"YES","NO")</x:f>
        <x:v>YES</x:v>
      </x:c>
      <x:c r="O110" s="305" t="str">
        <x:f>IF(G110=1,"YES","NO")</x:f>
        <x:v>YES</x:v>
      </x:c>
      <x:c r="P110" s="305" t="str">
        <x:f>IF(H110=1,"YES","NO")</x:f>
        <x:v>YES</x:v>
      </x:c>
      <x:c r="Q110" s="305" t="str">
        <x:f>IF(J110&lt;&gt;"","YES","NO")</x:f>
        <x:v>YES</x:v>
      </x:c>
      <x:c r="R110" s="305" t="str">
        <x:f>IF(AND(I110="YES",K110="YES",L110="YES",M110="YES",N110="YES",O110="YES",P110="YES",Q110="YES"),"COMPLETE","INCOMPLETE")</x:f>
        <x:v>COMPLETE</x:v>
      </x:c>
      <x:c r="S110" s="305" t="str">
        <x:f>IF(COUNTIF($A$5:$A$176,A110)&gt;1,"DUPLICATE","")</x:f>
      </x:c>
      <x:c r="T110" s="305" t="str">
        <x:v>TECHNICAL PASS — PRODUCTION ID HOLD</x:v>
      </x:c>
    </x:row>
    <x:row r="111" ht="50" customHeight="1">
      <x:c r="A111" s="305" t="str">
        <x:v>CAP-LAW040|Reg. 16|TRC01</x:v>
      </x:c>
      <x:c r="B111" s="305" t="str">
        <x:v>CAP-LAW040</x:v>
      </x:c>
      <x:c r="C111" s="305" t="str">
        <x:v>CAP-LAW040|Reg. 16</x:v>
      </x:c>
      <x:c r="D111" s="305" t="str">
        <x:v>CAP-LAW040|Reg. 16|AP01</x:v>
      </x:c>
      <x:c r="E111" s="305" t="n">
        <x:f>COUNTIF('P3 Evidence Requirements'!$B$5:$B$348,D111)</x:f>
        <x:v>2</x:v>
      </x:c>
      <x:c r="F111" s="305" t="n">
        <x:f>COUNTIF('P3 Observation Rules'!$B$5:$B$176,D111)</x:f>
        <x:v>1</x:v>
      </x:c>
      <x:c r="G111" s="305" t="n">
        <x:f>COUNTIF('P3 Operational Calendar'!$B$5:$B$176,D111)</x:f>
        <x:v>1</x:v>
      </x:c>
      <x:c r="H111" s="305" t="n">
        <x:f>COUNTIF('P4 Final Applicability'!$A$5:$A$176,C111)</x:f>
        <x:v>1</x:v>
      </x:c>
      <x:c r="I111" s="305" t="str">
        <x:f>IF(COUNTIF('P2 Source Disposition'!$A$5:$A$81,B111)=1,"YES","NO")</x:f>
        <x:v>YES</x:v>
      </x:c>
      <x:c r="J111" s="305" t="str">
        <x:v>https://www.sebi.gov.in/legal/regulations/sep-2025/securities-and-exchange-board-of-india-delisting-of-equity-shares-regulations-2021-last-amended-on-september-3-2025-_96548.html</x:v>
      </x:c>
      <x:c r="K111" s="305" t="str">
        <x:f>IF(COUNTIF('P2 Atomic Provisions'!$A$5:$A$176,C111)=1,"YES","NO")</x:f>
        <x:v>YES</x:v>
      </x:c>
      <x:c r="L111" s="305" t="str">
        <x:f>IF(COUNTIF('P3 Audit Procedures'!$A$5:$A$176,D111)=1,"YES","NO")</x:f>
        <x:v>YES</x:v>
      </x:c>
      <x:c r="M111" s="305" t="str">
        <x:f>IF(E111=2,"YES","NO")</x:f>
        <x:v>YES</x:v>
      </x:c>
      <x:c r="N111" s="305" t="str">
        <x:f>IF(F111=1,"YES","NO")</x:f>
        <x:v>YES</x:v>
      </x:c>
      <x:c r="O111" s="305" t="str">
        <x:f>IF(G111=1,"YES","NO")</x:f>
        <x:v>YES</x:v>
      </x:c>
      <x:c r="P111" s="305" t="str">
        <x:f>IF(H111=1,"YES","NO")</x:f>
        <x:v>YES</x:v>
      </x:c>
      <x:c r="Q111" s="305" t="str">
        <x:f>IF(J111&lt;&gt;"","YES","NO")</x:f>
        <x:v>YES</x:v>
      </x:c>
      <x:c r="R111" s="305" t="str">
        <x:f>IF(AND(I111="YES",K111="YES",L111="YES",M111="YES",N111="YES",O111="YES",P111="YES",Q111="YES"),"COMPLETE","INCOMPLETE")</x:f>
        <x:v>COMPLETE</x:v>
      </x:c>
      <x:c r="S111" s="305" t="str">
        <x:f>IF(COUNTIF($A$5:$A$176,A111)&gt;1,"DUPLICATE","")</x:f>
      </x:c>
      <x:c r="T111" s="305" t="str">
        <x:v>TECHNICAL PASS — PRODUCTION ID HOLD</x:v>
      </x:c>
    </x:row>
    <x:row r="112" ht="50" customHeight="1">
      <x:c r="A112" s="305" t="str">
        <x:v>CAP-LAW040|Regs. 19A-23 and Schedules II/IV|TRC01</x:v>
      </x:c>
      <x:c r="B112" s="305" t="str">
        <x:v>CAP-LAW040</x:v>
      </x:c>
      <x:c r="C112" s="305" t="str">
        <x:v>CAP-LAW040|Regs. 19A-23 and Schedules II/IV</x:v>
      </x:c>
      <x:c r="D112" s="305" t="str">
        <x:v>CAP-LAW040|Regs. 19A-23 and Schedules II/IV|AP01</x:v>
      </x:c>
      <x:c r="E112" s="305" t="n">
        <x:f>COUNTIF('P3 Evidence Requirements'!$B$5:$B$348,D112)</x:f>
        <x:v>2</x:v>
      </x:c>
      <x:c r="F112" s="305" t="n">
        <x:f>COUNTIF('P3 Observation Rules'!$B$5:$B$176,D112)</x:f>
        <x:v>1</x:v>
      </x:c>
      <x:c r="G112" s="305" t="n">
        <x:f>COUNTIF('P3 Operational Calendar'!$B$5:$B$176,D112)</x:f>
        <x:v>1</x:v>
      </x:c>
      <x:c r="H112" s="305" t="n">
        <x:f>COUNTIF('P4 Final Applicability'!$A$5:$A$176,C112)</x:f>
        <x:v>1</x:v>
      </x:c>
      <x:c r="I112" s="305" t="str">
        <x:f>IF(COUNTIF('P2 Source Disposition'!$A$5:$A$81,B112)=1,"YES","NO")</x:f>
        <x:v>YES</x:v>
      </x:c>
      <x:c r="J112" s="305" t="str">
        <x:v>https://www.sebi.gov.in/legal/regulations/sep-2025/securities-and-exchange-board-of-india-delisting-of-equity-shares-regulations-2021-last-amended-on-september-3-2025-_96548.html</x:v>
      </x:c>
      <x:c r="K112" s="305" t="str">
        <x:f>IF(COUNTIF('P2 Atomic Provisions'!$A$5:$A$176,C112)=1,"YES","NO")</x:f>
        <x:v>YES</x:v>
      </x:c>
      <x:c r="L112" s="305" t="str">
        <x:f>IF(COUNTIF('P3 Audit Procedures'!$A$5:$A$176,D112)=1,"YES","NO")</x:f>
        <x:v>YES</x:v>
      </x:c>
      <x:c r="M112" s="305" t="str">
        <x:f>IF(E112=2,"YES","NO")</x:f>
        <x:v>YES</x:v>
      </x:c>
      <x:c r="N112" s="305" t="str">
        <x:f>IF(F112=1,"YES","NO")</x:f>
        <x:v>YES</x:v>
      </x:c>
      <x:c r="O112" s="305" t="str">
        <x:f>IF(G112=1,"YES","NO")</x:f>
        <x:v>YES</x:v>
      </x:c>
      <x:c r="P112" s="305" t="str">
        <x:f>IF(H112=1,"YES","NO")</x:f>
        <x:v>YES</x:v>
      </x:c>
      <x:c r="Q112" s="305" t="str">
        <x:f>IF(J112&lt;&gt;"","YES","NO")</x:f>
        <x:v>YES</x:v>
      </x:c>
      <x:c r="R112" s="305" t="str">
        <x:f>IF(AND(I112="YES",K112="YES",L112="YES",M112="YES",N112="YES",O112="YES",P112="YES",Q112="YES"),"COMPLETE","INCOMPLETE")</x:f>
        <x:v>COMPLETE</x:v>
      </x:c>
      <x:c r="S112" s="305" t="str">
        <x:f>IF(COUNTIF($A$5:$A$176,A112)&gt;1,"DUPLICATE","")</x:f>
      </x:c>
      <x:c r="T112" s="305" t="str">
        <x:v>TECHNICAL PASS — PRODUCTION ID HOLD</x:v>
      </x:c>
    </x:row>
    <x:row r="113" ht="50" customHeight="1">
      <x:c r="A113" s="305" t="str">
        <x:v>CAP-LAW040|Reg. 24|TRC01</x:v>
      </x:c>
      <x:c r="B113" s="305" t="str">
        <x:v>CAP-LAW040</x:v>
      </x:c>
      <x:c r="C113" s="305" t="str">
        <x:v>CAP-LAW040|Reg. 24</x:v>
      </x:c>
      <x:c r="D113" s="305" t="str">
        <x:v>CAP-LAW040|Reg. 24|AP01</x:v>
      </x:c>
      <x:c r="E113" s="305" t="n">
        <x:f>COUNTIF('P3 Evidence Requirements'!$B$5:$B$348,D113)</x:f>
        <x:v>2</x:v>
      </x:c>
      <x:c r="F113" s="305" t="n">
        <x:f>COUNTIF('P3 Observation Rules'!$B$5:$B$176,D113)</x:f>
        <x:v>1</x:v>
      </x:c>
      <x:c r="G113" s="305" t="n">
        <x:f>COUNTIF('P3 Operational Calendar'!$B$5:$B$176,D113)</x:f>
        <x:v>1</x:v>
      </x:c>
      <x:c r="H113" s="305" t="n">
        <x:f>COUNTIF('P4 Final Applicability'!$A$5:$A$176,C113)</x:f>
        <x:v>1</x:v>
      </x:c>
      <x:c r="I113" s="305" t="str">
        <x:f>IF(COUNTIF('P2 Source Disposition'!$A$5:$A$81,B113)=1,"YES","NO")</x:f>
        <x:v>YES</x:v>
      </x:c>
      <x:c r="J113" s="305" t="str">
        <x:v>https://www.sebi.gov.in/legal/regulations/sep-2025/securities-and-exchange-board-of-india-delisting-of-equity-shares-regulations-2021-last-amended-on-september-3-2025-_96548.html</x:v>
      </x:c>
      <x:c r="K113" s="305" t="str">
        <x:f>IF(COUNTIF('P2 Atomic Provisions'!$A$5:$A$176,C113)=1,"YES","NO")</x:f>
        <x:v>YES</x:v>
      </x:c>
      <x:c r="L113" s="305" t="str">
        <x:f>IF(COUNTIF('P3 Audit Procedures'!$A$5:$A$176,D113)=1,"YES","NO")</x:f>
        <x:v>YES</x:v>
      </x:c>
      <x:c r="M113" s="305" t="str">
        <x:f>IF(E113=2,"YES","NO")</x:f>
        <x:v>YES</x:v>
      </x:c>
      <x:c r="N113" s="305" t="str">
        <x:f>IF(F113=1,"YES","NO")</x:f>
        <x:v>YES</x:v>
      </x:c>
      <x:c r="O113" s="305" t="str">
        <x:f>IF(G113=1,"YES","NO")</x:f>
        <x:v>YES</x:v>
      </x:c>
      <x:c r="P113" s="305" t="str">
        <x:f>IF(H113=1,"YES","NO")</x:f>
        <x:v>YES</x:v>
      </x:c>
      <x:c r="Q113" s="305" t="str">
        <x:f>IF(J113&lt;&gt;"","YES","NO")</x:f>
        <x:v>YES</x:v>
      </x:c>
      <x:c r="R113" s="305" t="str">
        <x:f>IF(AND(I113="YES",K113="YES",L113="YES",M113="YES",N113="YES",O113="YES",P113="YES",Q113="YES"),"COMPLETE","INCOMPLETE")</x:f>
        <x:v>COMPLETE</x:v>
      </x:c>
      <x:c r="S113" s="305" t="str">
        <x:f>IF(COUNTIF($A$5:$A$176,A113)&gt;1,"DUPLICATE","")</x:f>
      </x:c>
      <x:c r="T113" s="305" t="str">
        <x:v>TECHNICAL PASS — PRODUCTION ID HOLD</x:v>
      </x:c>
    </x:row>
    <x:row r="114" ht="50" customHeight="1">
      <x:c r="A114" s="305" t="str">
        <x:v>CAP-LAW040|Reg. 25|TRC01</x:v>
      </x:c>
      <x:c r="B114" s="305" t="str">
        <x:v>CAP-LAW040</x:v>
      </x:c>
      <x:c r="C114" s="305" t="str">
        <x:v>CAP-LAW040|Reg. 25</x:v>
      </x:c>
      <x:c r="D114" s="305" t="str">
        <x:v>CAP-LAW040|Reg. 25|AP01</x:v>
      </x:c>
      <x:c r="E114" s="305" t="n">
        <x:f>COUNTIF('P3 Evidence Requirements'!$B$5:$B$348,D114)</x:f>
        <x:v>2</x:v>
      </x:c>
      <x:c r="F114" s="305" t="n">
        <x:f>COUNTIF('P3 Observation Rules'!$B$5:$B$176,D114)</x:f>
        <x:v>1</x:v>
      </x:c>
      <x:c r="G114" s="305" t="n">
        <x:f>COUNTIF('P3 Operational Calendar'!$B$5:$B$176,D114)</x:f>
        <x:v>1</x:v>
      </x:c>
      <x:c r="H114" s="305" t="n">
        <x:f>COUNTIF('P4 Final Applicability'!$A$5:$A$176,C114)</x:f>
        <x:v>1</x:v>
      </x:c>
      <x:c r="I114" s="305" t="str">
        <x:f>IF(COUNTIF('P2 Source Disposition'!$A$5:$A$81,B114)=1,"YES","NO")</x:f>
        <x:v>YES</x:v>
      </x:c>
      <x:c r="J114" s="305" t="str">
        <x:v>https://www.sebi.gov.in/legal/regulations/sep-2025/securities-and-exchange-board-of-india-delisting-of-equity-shares-regulations-2021-last-amended-on-september-3-2025-_96548.html</x:v>
      </x:c>
      <x:c r="K114" s="305" t="str">
        <x:f>IF(COUNTIF('P2 Atomic Provisions'!$A$5:$A$176,C114)=1,"YES","NO")</x:f>
        <x:v>YES</x:v>
      </x:c>
      <x:c r="L114" s="305" t="str">
        <x:f>IF(COUNTIF('P3 Audit Procedures'!$A$5:$A$176,D114)=1,"YES","NO")</x:f>
        <x:v>YES</x:v>
      </x:c>
      <x:c r="M114" s="305" t="str">
        <x:f>IF(E114=2,"YES","NO")</x:f>
        <x:v>YES</x:v>
      </x:c>
      <x:c r="N114" s="305" t="str">
        <x:f>IF(F114=1,"YES","NO")</x:f>
        <x:v>YES</x:v>
      </x:c>
      <x:c r="O114" s="305" t="str">
        <x:f>IF(G114=1,"YES","NO")</x:f>
        <x:v>YES</x:v>
      </x:c>
      <x:c r="P114" s="305" t="str">
        <x:f>IF(H114=1,"YES","NO")</x:f>
        <x:v>YES</x:v>
      </x:c>
      <x:c r="Q114" s="305" t="str">
        <x:f>IF(J114&lt;&gt;"","YES","NO")</x:f>
        <x:v>YES</x:v>
      </x:c>
      <x:c r="R114" s="305" t="str">
        <x:f>IF(AND(I114="YES",K114="YES",L114="YES",M114="YES",N114="YES",O114="YES",P114="YES",Q114="YES"),"COMPLETE","INCOMPLETE")</x:f>
        <x:v>COMPLETE</x:v>
      </x:c>
      <x:c r="S114" s="305" t="str">
        <x:f>IF(COUNTIF($A$5:$A$176,A114)&gt;1,"DUPLICATE","")</x:f>
      </x:c>
      <x:c r="T114" s="305" t="str">
        <x:v>TECHNICAL PASS — PRODUCTION ID HOLD</x:v>
      </x:c>
    </x:row>
    <x:row r="115" ht="50" customHeight="1">
      <x:c r="A115" s="305" t="str">
        <x:v>CAP-LAW042|Reg. 5|TRC01</x:v>
      </x:c>
      <x:c r="B115" s="305" t="str">
        <x:v>CAP-LAW042</x:v>
      </x:c>
      <x:c r="C115" s="305" t="str">
        <x:v>CAP-LAW042|Reg. 5</x:v>
      </x:c>
      <x:c r="D115" s="305" t="str">
        <x:v>CAP-LAW042|Reg. 5|AP01</x:v>
      </x:c>
      <x:c r="E115" s="305" t="n">
        <x:f>COUNTIF('P3 Evidence Requirements'!$B$5:$B$348,D115)</x:f>
        <x:v>2</x:v>
      </x:c>
      <x:c r="F115" s="305" t="n">
        <x:f>COUNTIF('P3 Observation Rules'!$B$5:$B$176,D115)</x:f>
        <x:v>1</x:v>
      </x:c>
      <x:c r="G115" s="305" t="n">
        <x:f>COUNTIF('P3 Operational Calendar'!$B$5:$B$176,D115)</x:f>
        <x:v>1</x:v>
      </x:c>
      <x:c r="H115" s="305" t="n">
        <x:f>COUNTIF('P4 Final Applicability'!$A$5:$A$176,C115)</x:f>
        <x:v>1</x:v>
      </x:c>
      <x:c r="I115" s="305" t="str">
        <x:f>IF(COUNTIF('P2 Source Disposition'!$A$5:$A$81,B115)=1,"YES","NO")</x:f>
        <x:v>YES</x:v>
      </x:c>
      <x:c r="J115" s="305" t="str">
        <x:v>https://www.sebi.gov.in/legal/regulations/dec-2025/securities-and-exchange-board-of-india-share-based-employee-benefits-and-sweat-equity-regulations-2021-last-amended-on-december-4-2025-_98638.html</x:v>
      </x:c>
      <x:c r="K115" s="305" t="str">
        <x:f>IF(COUNTIF('P2 Atomic Provisions'!$A$5:$A$176,C115)=1,"YES","NO")</x:f>
        <x:v>YES</x:v>
      </x:c>
      <x:c r="L115" s="305" t="str">
        <x:f>IF(COUNTIF('P3 Audit Procedures'!$A$5:$A$176,D115)=1,"YES","NO")</x:f>
        <x:v>YES</x:v>
      </x:c>
      <x:c r="M115" s="305" t="str">
        <x:f>IF(E115=2,"YES","NO")</x:f>
        <x:v>YES</x:v>
      </x:c>
      <x:c r="N115" s="305" t="str">
        <x:f>IF(F115=1,"YES","NO")</x:f>
        <x:v>YES</x:v>
      </x:c>
      <x:c r="O115" s="305" t="str">
        <x:f>IF(G115=1,"YES","NO")</x:f>
        <x:v>YES</x:v>
      </x:c>
      <x:c r="P115" s="305" t="str">
        <x:f>IF(H115=1,"YES","NO")</x:f>
        <x:v>YES</x:v>
      </x:c>
      <x:c r="Q115" s="305" t="str">
        <x:f>IF(J115&lt;&gt;"","YES","NO")</x:f>
        <x:v>YES</x:v>
      </x:c>
      <x:c r="R115" s="305" t="str">
        <x:f>IF(AND(I115="YES",K115="YES",L115="YES",M115="YES",N115="YES",O115="YES",P115="YES",Q115="YES"),"COMPLETE","INCOMPLETE")</x:f>
        <x:v>COMPLETE</x:v>
      </x:c>
      <x:c r="S115" s="305" t="str">
        <x:f>IF(COUNTIF($A$5:$A$176,A115)&gt;1,"DUPLICATE","")</x:f>
      </x:c>
      <x:c r="T115" s="305" t="str">
        <x:v>TECHNICAL PASS — PRODUCTION ID HOLD</x:v>
      </x:c>
    </x:row>
    <x:row r="116" ht="50" customHeight="1">
      <x:c r="A116" s="305" t="str">
        <x:v>CAP-LAW042|Reg. 6|TRC01</x:v>
      </x:c>
      <x:c r="B116" s="305" t="str">
        <x:v>CAP-LAW042</x:v>
      </x:c>
      <x:c r="C116" s="305" t="str">
        <x:v>CAP-LAW042|Reg. 6</x:v>
      </x:c>
      <x:c r="D116" s="305" t="str">
        <x:v>CAP-LAW042|Reg. 6|AP01</x:v>
      </x:c>
      <x:c r="E116" s="305" t="n">
        <x:f>COUNTIF('P3 Evidence Requirements'!$B$5:$B$348,D116)</x:f>
        <x:v>2</x:v>
      </x:c>
      <x:c r="F116" s="305" t="n">
        <x:f>COUNTIF('P3 Observation Rules'!$B$5:$B$176,D116)</x:f>
        <x:v>1</x:v>
      </x:c>
      <x:c r="G116" s="305" t="n">
        <x:f>COUNTIF('P3 Operational Calendar'!$B$5:$B$176,D116)</x:f>
        <x:v>1</x:v>
      </x:c>
      <x:c r="H116" s="305" t="n">
        <x:f>COUNTIF('P4 Final Applicability'!$A$5:$A$176,C116)</x:f>
        <x:v>1</x:v>
      </x:c>
      <x:c r="I116" s="305" t="str">
        <x:f>IF(COUNTIF('P2 Source Disposition'!$A$5:$A$81,B116)=1,"YES","NO")</x:f>
        <x:v>YES</x:v>
      </x:c>
      <x:c r="J116" s="305" t="str">
        <x:v>https://www.sebi.gov.in/legal/regulations/dec-2025/securities-and-exchange-board-of-india-share-based-employee-benefits-and-sweat-equity-regulations-2021-last-amended-on-december-4-2025-_98638.html</x:v>
      </x:c>
      <x:c r="K116" s="305" t="str">
        <x:f>IF(COUNTIF('P2 Atomic Provisions'!$A$5:$A$176,C116)=1,"YES","NO")</x:f>
        <x:v>YES</x:v>
      </x:c>
      <x:c r="L116" s="305" t="str">
        <x:f>IF(COUNTIF('P3 Audit Procedures'!$A$5:$A$176,D116)=1,"YES","NO")</x:f>
        <x:v>YES</x:v>
      </x:c>
      <x:c r="M116" s="305" t="str">
        <x:f>IF(E116=2,"YES","NO")</x:f>
        <x:v>YES</x:v>
      </x:c>
      <x:c r="N116" s="305" t="str">
        <x:f>IF(F116=1,"YES","NO")</x:f>
        <x:v>YES</x:v>
      </x:c>
      <x:c r="O116" s="305" t="str">
        <x:f>IF(G116=1,"YES","NO")</x:f>
        <x:v>YES</x:v>
      </x:c>
      <x:c r="P116" s="305" t="str">
        <x:f>IF(H116=1,"YES","NO")</x:f>
        <x:v>YES</x:v>
      </x:c>
      <x:c r="Q116" s="305" t="str">
        <x:f>IF(J116&lt;&gt;"","YES","NO")</x:f>
        <x:v>YES</x:v>
      </x:c>
      <x:c r="R116" s="305" t="str">
        <x:f>IF(AND(I116="YES",K116="YES",L116="YES",M116="YES",N116="YES",O116="YES",P116="YES",Q116="YES"),"COMPLETE","INCOMPLETE")</x:f>
        <x:v>COMPLETE</x:v>
      </x:c>
      <x:c r="S116" s="305" t="str">
        <x:f>IF(COUNTIF($A$5:$A$176,A116)&gt;1,"DUPLICATE","")</x:f>
      </x:c>
      <x:c r="T116" s="305" t="str">
        <x:v>TECHNICAL PASS — PRODUCTION ID HOLD</x:v>
      </x:c>
    </x:row>
    <x:row r="117" ht="50" customHeight="1">
      <x:c r="A117" s="305" t="str">
        <x:v>CAP-LAW042|Regs. 6 and 14 / Schedule I|TRC01</x:v>
      </x:c>
      <x:c r="B117" s="305" t="str">
        <x:v>CAP-LAW042</x:v>
      </x:c>
      <x:c r="C117" s="305" t="str">
        <x:v>CAP-LAW042|Regs. 6 and 14 / Schedule I</x:v>
      </x:c>
      <x:c r="D117" s="305" t="str">
        <x:v>CAP-LAW042|Regs. 6 and 14 / Schedule I|AP01</x:v>
      </x:c>
      <x:c r="E117" s="305" t="n">
        <x:f>COUNTIF('P3 Evidence Requirements'!$B$5:$B$348,D117)</x:f>
        <x:v>2</x:v>
      </x:c>
      <x:c r="F117" s="305" t="n">
        <x:f>COUNTIF('P3 Observation Rules'!$B$5:$B$176,D117)</x:f>
        <x:v>1</x:v>
      </x:c>
      <x:c r="G117" s="305" t="n">
        <x:f>COUNTIF('P3 Operational Calendar'!$B$5:$B$176,D117)</x:f>
        <x:v>1</x:v>
      </x:c>
      <x:c r="H117" s="305" t="n">
        <x:f>COUNTIF('P4 Final Applicability'!$A$5:$A$176,C117)</x:f>
        <x:v>1</x:v>
      </x:c>
      <x:c r="I117" s="305" t="str">
        <x:f>IF(COUNTIF('P2 Source Disposition'!$A$5:$A$81,B117)=1,"YES","NO")</x:f>
        <x:v>YES</x:v>
      </x:c>
      <x:c r="J117" s="305" t="str">
        <x:v>https://www.sebi.gov.in/legal/regulations/dec-2025/securities-and-exchange-board-of-india-share-based-employee-benefits-and-sweat-equity-regulations-2021-last-amended-on-december-4-2025-_98638.html</x:v>
      </x:c>
      <x:c r="K117" s="305" t="str">
        <x:f>IF(COUNTIF('P2 Atomic Provisions'!$A$5:$A$176,C117)=1,"YES","NO")</x:f>
        <x:v>YES</x:v>
      </x:c>
      <x:c r="L117" s="305" t="str">
        <x:f>IF(COUNTIF('P3 Audit Procedures'!$A$5:$A$176,D117)=1,"YES","NO")</x:f>
        <x:v>YES</x:v>
      </x:c>
      <x:c r="M117" s="305" t="str">
        <x:f>IF(E117=2,"YES","NO")</x:f>
        <x:v>YES</x:v>
      </x:c>
      <x:c r="N117" s="305" t="str">
        <x:f>IF(F117=1,"YES","NO")</x:f>
        <x:v>YES</x:v>
      </x:c>
      <x:c r="O117" s="305" t="str">
        <x:f>IF(G117=1,"YES","NO")</x:f>
        <x:v>YES</x:v>
      </x:c>
      <x:c r="P117" s="305" t="str">
        <x:f>IF(H117=1,"YES","NO")</x:f>
        <x:v>YES</x:v>
      </x:c>
      <x:c r="Q117" s="305" t="str">
        <x:f>IF(J117&lt;&gt;"","YES","NO")</x:f>
        <x:v>YES</x:v>
      </x:c>
      <x:c r="R117" s="305" t="str">
        <x:f>IF(AND(I117="YES",K117="YES",L117="YES",M117="YES",N117="YES",O117="YES",P117="YES",Q117="YES"),"COMPLETE","INCOMPLETE")</x:f>
        <x:v>COMPLETE</x:v>
      </x:c>
      <x:c r="S117" s="305" t="str">
        <x:f>IF(COUNTIF($A$5:$A$176,A117)&gt;1,"DUPLICATE","")</x:f>
      </x:c>
      <x:c r="T117" s="305" t="str">
        <x:v>TECHNICAL PASS — PRODUCTION ID HOLD</x:v>
      </x:c>
    </x:row>
    <x:row r="118" ht="50" customHeight="1">
      <x:c r="A118" s="305" t="str">
        <x:v>CAP-LAW042|Reg. 3|TRC01</x:v>
      </x:c>
      <x:c r="B118" s="305" t="str">
        <x:v>CAP-LAW042</x:v>
      </x:c>
      <x:c r="C118" s="305" t="str">
        <x:v>CAP-LAW042|Reg. 3</x:v>
      </x:c>
      <x:c r="D118" s="305" t="str">
        <x:v>CAP-LAW042|Reg. 3|AP01</x:v>
      </x:c>
      <x:c r="E118" s="305" t="n">
        <x:f>COUNTIF('P3 Evidence Requirements'!$B$5:$B$348,D118)</x:f>
        <x:v>2</x:v>
      </x:c>
      <x:c r="F118" s="305" t="n">
        <x:f>COUNTIF('P3 Observation Rules'!$B$5:$B$176,D118)</x:f>
        <x:v>1</x:v>
      </x:c>
      <x:c r="G118" s="305" t="n">
        <x:f>COUNTIF('P3 Operational Calendar'!$B$5:$B$176,D118)</x:f>
        <x:v>1</x:v>
      </x:c>
      <x:c r="H118" s="305" t="n">
        <x:f>COUNTIF('P4 Final Applicability'!$A$5:$A$176,C118)</x:f>
        <x:v>1</x:v>
      </x:c>
      <x:c r="I118" s="305" t="str">
        <x:f>IF(COUNTIF('P2 Source Disposition'!$A$5:$A$81,B118)=1,"YES","NO")</x:f>
        <x:v>YES</x:v>
      </x:c>
      <x:c r="J118" s="305" t="str">
        <x:v>https://www.sebi.gov.in/legal/regulations/dec-2025/securities-and-exchange-board-of-india-share-based-employee-benefits-and-sweat-equity-regulations-2021-last-amended-on-december-4-2025-_98638.html</x:v>
      </x:c>
      <x:c r="K118" s="305" t="str">
        <x:f>IF(COUNTIF('P2 Atomic Provisions'!$A$5:$A$176,C118)=1,"YES","NO")</x:f>
        <x:v>YES</x:v>
      </x:c>
      <x:c r="L118" s="305" t="str">
        <x:f>IF(COUNTIF('P3 Audit Procedures'!$A$5:$A$176,D118)=1,"YES","NO")</x:f>
        <x:v>YES</x:v>
      </x:c>
      <x:c r="M118" s="305" t="str">
        <x:f>IF(E118=2,"YES","NO")</x:f>
        <x:v>YES</x:v>
      </x:c>
      <x:c r="N118" s="305" t="str">
        <x:f>IF(F118=1,"YES","NO")</x:f>
        <x:v>YES</x:v>
      </x:c>
      <x:c r="O118" s="305" t="str">
        <x:f>IF(G118=1,"YES","NO")</x:f>
        <x:v>YES</x:v>
      </x:c>
      <x:c r="P118" s="305" t="str">
        <x:f>IF(H118=1,"YES","NO")</x:f>
        <x:v>YES</x:v>
      </x:c>
      <x:c r="Q118" s="305" t="str">
        <x:f>IF(J118&lt;&gt;"","YES","NO")</x:f>
        <x:v>YES</x:v>
      </x:c>
      <x:c r="R118" s="305" t="str">
        <x:f>IF(AND(I118="YES",K118="YES",L118="YES",M118="YES",N118="YES",O118="YES",P118="YES",Q118="YES"),"COMPLETE","INCOMPLETE")</x:f>
        <x:v>COMPLETE</x:v>
      </x:c>
      <x:c r="S118" s="305" t="str">
        <x:f>IF(COUNTIF($A$5:$A$176,A118)&gt;1,"DUPLICATE","")</x:f>
      </x:c>
      <x:c r="T118" s="305" t="str">
        <x:v>TECHNICAL PASS — PRODUCTION ID HOLD</x:v>
      </x:c>
    </x:row>
    <x:row r="119" ht="50" customHeight="1">
      <x:c r="A119" s="305" t="str">
        <x:v>CAP-LAW042|Reg. 12(3)|TRC01</x:v>
      </x:c>
      <x:c r="B119" s="305" t="str">
        <x:v>CAP-LAW042</x:v>
      </x:c>
      <x:c r="C119" s="305" t="str">
        <x:v>CAP-LAW042|Reg. 12(3)</x:v>
      </x:c>
      <x:c r="D119" s="305" t="str">
        <x:v>CAP-LAW042|Reg. 12(3)|AP01</x:v>
      </x:c>
      <x:c r="E119" s="305" t="n">
        <x:f>COUNTIF('P3 Evidence Requirements'!$B$5:$B$348,D119)</x:f>
        <x:v>2</x:v>
      </x:c>
      <x:c r="F119" s="305" t="n">
        <x:f>COUNTIF('P3 Observation Rules'!$B$5:$B$176,D119)</x:f>
        <x:v>1</x:v>
      </x:c>
      <x:c r="G119" s="305" t="n">
        <x:f>COUNTIF('P3 Operational Calendar'!$B$5:$B$176,D119)</x:f>
        <x:v>1</x:v>
      </x:c>
      <x:c r="H119" s="305" t="n">
        <x:f>COUNTIF('P4 Final Applicability'!$A$5:$A$176,C119)</x:f>
        <x:v>1</x:v>
      </x:c>
      <x:c r="I119" s="305" t="str">
        <x:f>IF(COUNTIF('P2 Source Disposition'!$A$5:$A$81,B119)=1,"YES","NO")</x:f>
        <x:v>YES</x:v>
      </x:c>
      <x:c r="J119" s="305" t="str">
        <x:v>https://www.sebi.gov.in/legal/regulations/dec-2025/securities-and-exchange-board-of-india-share-based-employee-benefits-and-sweat-equity-regulations-2021-last-amended-on-december-4-2025-_98638.html</x:v>
      </x:c>
      <x:c r="K119" s="305" t="str">
        <x:f>IF(COUNTIF('P2 Atomic Provisions'!$A$5:$A$176,C119)=1,"YES","NO")</x:f>
        <x:v>YES</x:v>
      </x:c>
      <x:c r="L119" s="305" t="str">
        <x:f>IF(COUNTIF('P3 Audit Procedures'!$A$5:$A$176,D119)=1,"YES","NO")</x:f>
        <x:v>YES</x:v>
      </x:c>
      <x:c r="M119" s="305" t="str">
        <x:f>IF(E119=2,"YES","NO")</x:f>
        <x:v>YES</x:v>
      </x:c>
      <x:c r="N119" s="305" t="str">
        <x:f>IF(F119=1,"YES","NO")</x:f>
        <x:v>YES</x:v>
      </x:c>
      <x:c r="O119" s="305" t="str">
        <x:f>IF(G119=1,"YES","NO")</x:f>
        <x:v>YES</x:v>
      </x:c>
      <x:c r="P119" s="305" t="str">
        <x:f>IF(H119=1,"YES","NO")</x:f>
        <x:v>YES</x:v>
      </x:c>
      <x:c r="Q119" s="305" t="str">
        <x:f>IF(J119&lt;&gt;"","YES","NO")</x:f>
        <x:v>YES</x:v>
      </x:c>
      <x:c r="R119" s="305" t="str">
        <x:f>IF(AND(I119="YES",K119="YES",L119="YES",M119="YES",N119="YES",O119="YES",P119="YES",Q119="YES"),"COMPLETE","INCOMPLETE")</x:f>
        <x:v>COMPLETE</x:v>
      </x:c>
      <x:c r="S119" s="305" t="str">
        <x:f>IF(COUNTIF($A$5:$A$176,A119)&gt;1,"DUPLICATE","")</x:f>
      </x:c>
      <x:c r="T119" s="305" t="str">
        <x:v>TECHNICAL PASS — PRODUCTION ID HOLD</x:v>
      </x:c>
    </x:row>
    <x:row r="120" ht="50" customHeight="1">
      <x:c r="A120" s="305" t="str">
        <x:v>CAP-LAW042|Regs. 10 and 12|TRC01</x:v>
      </x:c>
      <x:c r="B120" s="305" t="str">
        <x:v>CAP-LAW042</x:v>
      </x:c>
      <x:c r="C120" s="305" t="str">
        <x:v>CAP-LAW042|Regs. 10 and 12</x:v>
      </x:c>
      <x:c r="D120" s="305" t="str">
        <x:v>CAP-LAW042|Regs. 10 and 12|AP01</x:v>
      </x:c>
      <x:c r="E120" s="305" t="n">
        <x:f>COUNTIF('P3 Evidence Requirements'!$B$5:$B$348,D120)</x:f>
        <x:v>2</x:v>
      </x:c>
      <x:c r="F120" s="305" t="n">
        <x:f>COUNTIF('P3 Observation Rules'!$B$5:$B$176,D120)</x:f>
        <x:v>1</x:v>
      </x:c>
      <x:c r="G120" s="305" t="n">
        <x:f>COUNTIF('P3 Operational Calendar'!$B$5:$B$176,D120)</x:f>
        <x:v>1</x:v>
      </x:c>
      <x:c r="H120" s="305" t="n">
        <x:f>COUNTIF('P4 Final Applicability'!$A$5:$A$176,C120)</x:f>
        <x:v>1</x:v>
      </x:c>
      <x:c r="I120" s="305" t="str">
        <x:f>IF(COUNTIF('P2 Source Disposition'!$A$5:$A$81,B120)=1,"YES","NO")</x:f>
        <x:v>YES</x:v>
      </x:c>
      <x:c r="J120" s="305" t="str">
        <x:v>https://www.sebi.gov.in/legal/regulations/dec-2025/securities-and-exchange-board-of-india-share-based-employee-benefits-and-sweat-equity-regulations-2021-last-amended-on-december-4-2025-_98638.html</x:v>
      </x:c>
      <x:c r="K120" s="305" t="str">
        <x:f>IF(COUNTIF('P2 Atomic Provisions'!$A$5:$A$176,C120)=1,"YES","NO")</x:f>
        <x:v>YES</x:v>
      </x:c>
      <x:c r="L120" s="305" t="str">
        <x:f>IF(COUNTIF('P3 Audit Procedures'!$A$5:$A$176,D120)=1,"YES","NO")</x:f>
        <x:v>YES</x:v>
      </x:c>
      <x:c r="M120" s="305" t="str">
        <x:f>IF(E120=2,"YES","NO")</x:f>
        <x:v>YES</x:v>
      </x:c>
      <x:c r="N120" s="305" t="str">
        <x:f>IF(F120=1,"YES","NO")</x:f>
        <x:v>YES</x:v>
      </x:c>
      <x:c r="O120" s="305" t="str">
        <x:f>IF(G120=1,"YES","NO")</x:f>
        <x:v>YES</x:v>
      </x:c>
      <x:c r="P120" s="305" t="str">
        <x:f>IF(H120=1,"YES","NO")</x:f>
        <x:v>YES</x:v>
      </x:c>
      <x:c r="Q120" s="305" t="str">
        <x:f>IF(J120&lt;&gt;"","YES","NO")</x:f>
        <x:v>YES</x:v>
      </x:c>
      <x:c r="R120" s="305" t="str">
        <x:f>IF(AND(I120="YES",K120="YES",L120="YES",M120="YES",N120="YES",O120="YES",P120="YES",Q120="YES"),"COMPLETE","INCOMPLETE")</x:f>
        <x:v>COMPLETE</x:v>
      </x:c>
      <x:c r="S120" s="305" t="str">
        <x:f>IF(COUNTIF($A$5:$A$176,A120)&gt;1,"DUPLICATE","")</x:f>
      </x:c>
      <x:c r="T120" s="305" t="str">
        <x:v>TECHNICAL PASS — PRODUCTION ID HOLD</x:v>
      </x:c>
    </x:row>
    <x:row r="121" ht="50" customHeight="1">
      <x:c r="A121" s="305" t="str">
        <x:v>CAP-LAW042|Reg. 14 / Schedule I Part F|TRC01</x:v>
      </x:c>
      <x:c r="B121" s="305" t="str">
        <x:v>CAP-LAW042</x:v>
      </x:c>
      <x:c r="C121" s="305" t="str">
        <x:v>CAP-LAW042|Reg. 14 / Schedule I Part F</x:v>
      </x:c>
      <x:c r="D121" s="305" t="str">
        <x:v>CAP-LAW042|Reg. 14 / Schedule I Part F|AP01</x:v>
      </x:c>
      <x:c r="E121" s="305" t="n">
        <x:f>COUNTIF('P3 Evidence Requirements'!$B$5:$B$348,D121)</x:f>
        <x:v>2</x:v>
      </x:c>
      <x:c r="F121" s="305" t="n">
        <x:f>COUNTIF('P3 Observation Rules'!$B$5:$B$176,D121)</x:f>
        <x:v>1</x:v>
      </x:c>
      <x:c r="G121" s="305" t="n">
        <x:f>COUNTIF('P3 Operational Calendar'!$B$5:$B$176,D121)</x:f>
        <x:v>1</x:v>
      </x:c>
      <x:c r="H121" s="305" t="n">
        <x:f>COUNTIF('P4 Final Applicability'!$A$5:$A$176,C121)</x:f>
        <x:v>1</x:v>
      </x:c>
      <x:c r="I121" s="305" t="str">
        <x:f>IF(COUNTIF('P2 Source Disposition'!$A$5:$A$81,B121)=1,"YES","NO")</x:f>
        <x:v>YES</x:v>
      </x:c>
      <x:c r="J121" s="305" t="str">
        <x:v>https://www.sebi.gov.in/legal/regulations/dec-2025/securities-and-exchange-board-of-india-share-based-employee-benefits-and-sweat-equity-regulations-2021-last-amended-on-december-4-2025-_98638.html</x:v>
      </x:c>
      <x:c r="K121" s="305" t="str">
        <x:f>IF(COUNTIF('P2 Atomic Provisions'!$A$5:$A$176,C121)=1,"YES","NO")</x:f>
        <x:v>YES</x:v>
      </x:c>
      <x:c r="L121" s="305" t="str">
        <x:f>IF(COUNTIF('P3 Audit Procedures'!$A$5:$A$176,D121)=1,"YES","NO")</x:f>
        <x:v>YES</x:v>
      </x:c>
      <x:c r="M121" s="305" t="str">
        <x:f>IF(E121=2,"YES","NO")</x:f>
        <x:v>YES</x:v>
      </x:c>
      <x:c r="N121" s="305" t="str">
        <x:f>IF(F121=1,"YES","NO")</x:f>
        <x:v>YES</x:v>
      </x:c>
      <x:c r="O121" s="305" t="str">
        <x:f>IF(G121=1,"YES","NO")</x:f>
        <x:v>YES</x:v>
      </x:c>
      <x:c r="P121" s="305" t="str">
        <x:f>IF(H121=1,"YES","NO")</x:f>
        <x:v>YES</x:v>
      </x:c>
      <x:c r="Q121" s="305" t="str">
        <x:f>IF(J121&lt;&gt;"","YES","NO")</x:f>
        <x:v>YES</x:v>
      </x:c>
      <x:c r="R121" s="305" t="str">
        <x:f>IF(AND(I121="YES",K121="YES",L121="YES",M121="YES",N121="YES",O121="YES",P121="YES",Q121="YES"),"COMPLETE","INCOMPLETE")</x:f>
        <x:v>COMPLETE</x:v>
      </x:c>
      <x:c r="S121" s="305" t="str">
        <x:f>IF(COUNTIF($A$5:$A$176,A121)&gt;1,"DUPLICATE","")</x:f>
      </x:c>
      <x:c r="T121" s="305" t="str">
        <x:v>TECHNICAL PASS — PRODUCTION ID HOLD</x:v>
      </x:c>
    </x:row>
    <x:row r="122" ht="50" customHeight="1">
      <x:c r="A122" s="305" t="str">
        <x:v>CAP-LAW042|Reg. 13|TRC01</x:v>
      </x:c>
      <x:c r="B122" s="305" t="str">
        <x:v>CAP-LAW042</x:v>
      </x:c>
      <x:c r="C122" s="305" t="str">
        <x:v>CAP-LAW042|Reg. 13</x:v>
      </x:c>
      <x:c r="D122" s="305" t="str">
        <x:v>CAP-LAW042|Reg. 13|AP01</x:v>
      </x:c>
      <x:c r="E122" s="305" t="n">
        <x:f>COUNTIF('P3 Evidence Requirements'!$B$5:$B$348,D122)</x:f>
        <x:v>2</x:v>
      </x:c>
      <x:c r="F122" s="305" t="n">
        <x:f>COUNTIF('P3 Observation Rules'!$B$5:$B$176,D122)</x:f>
        <x:v>1</x:v>
      </x:c>
      <x:c r="G122" s="305" t="n">
        <x:f>COUNTIF('P3 Operational Calendar'!$B$5:$B$176,D122)</x:f>
        <x:v>1</x:v>
      </x:c>
      <x:c r="H122" s="305" t="n">
        <x:f>COUNTIF('P4 Final Applicability'!$A$5:$A$176,C122)</x:f>
        <x:v>1</x:v>
      </x:c>
      <x:c r="I122" s="305" t="str">
        <x:f>IF(COUNTIF('P2 Source Disposition'!$A$5:$A$81,B122)=1,"YES","NO")</x:f>
        <x:v>YES</x:v>
      </x:c>
      <x:c r="J122" s="305" t="str">
        <x:v>https://www.sebi.gov.in/legal/regulations/dec-2025/securities-and-exchange-board-of-india-share-based-employee-benefits-and-sweat-equity-regulations-2021-last-amended-on-december-4-2025-_98638.html</x:v>
      </x:c>
      <x:c r="K122" s="305" t="str">
        <x:f>IF(COUNTIF('P2 Atomic Provisions'!$A$5:$A$176,C122)=1,"YES","NO")</x:f>
        <x:v>YES</x:v>
      </x:c>
      <x:c r="L122" s="305" t="str">
        <x:f>IF(COUNTIF('P3 Audit Procedures'!$A$5:$A$176,D122)=1,"YES","NO")</x:f>
        <x:v>YES</x:v>
      </x:c>
      <x:c r="M122" s="305" t="str">
        <x:f>IF(E122=2,"YES","NO")</x:f>
        <x:v>YES</x:v>
      </x:c>
      <x:c r="N122" s="305" t="str">
        <x:f>IF(F122=1,"YES","NO")</x:f>
        <x:v>YES</x:v>
      </x:c>
      <x:c r="O122" s="305" t="str">
        <x:f>IF(G122=1,"YES","NO")</x:f>
        <x:v>YES</x:v>
      </x:c>
      <x:c r="P122" s="305" t="str">
        <x:f>IF(H122=1,"YES","NO")</x:f>
        <x:v>YES</x:v>
      </x:c>
      <x:c r="Q122" s="305" t="str">
        <x:f>IF(J122&lt;&gt;"","YES","NO")</x:f>
        <x:v>YES</x:v>
      </x:c>
      <x:c r="R122" s="305" t="str">
        <x:f>IF(AND(I122="YES",K122="YES",L122="YES",M122="YES",N122="YES",O122="YES",P122="YES",Q122="YES"),"COMPLETE","INCOMPLETE")</x:f>
        <x:v>COMPLETE</x:v>
      </x:c>
      <x:c r="S122" s="305" t="str">
        <x:f>IF(COUNTIF($A$5:$A$176,A122)&gt;1,"DUPLICATE","")</x:f>
      </x:c>
      <x:c r="T122" s="305" t="str">
        <x:v>TECHNICAL PASS — PRODUCTION ID HOLD</x:v>
      </x:c>
    </x:row>
    <x:row r="123" ht="50" customHeight="1">
      <x:c r="A123" s="305" t="str">
        <x:v>CAP-LAW042|Chapter IV (Regs. 28-38)|TRC01</x:v>
      </x:c>
      <x:c r="B123" s="305" t="str">
        <x:v>CAP-LAW042</x:v>
      </x:c>
      <x:c r="C123" s="305" t="str">
        <x:v>CAP-LAW042|Chapter IV (Regs. 28-38)</x:v>
      </x:c>
      <x:c r="D123" s="305" t="str">
        <x:v>CAP-LAW042|Chapter IV (Regs. 28-38)|AP01</x:v>
      </x:c>
      <x:c r="E123" s="305" t="n">
        <x:f>COUNTIF('P3 Evidence Requirements'!$B$5:$B$348,D123)</x:f>
        <x:v>2</x:v>
      </x:c>
      <x:c r="F123" s="305" t="n">
        <x:f>COUNTIF('P3 Observation Rules'!$B$5:$B$176,D123)</x:f>
        <x:v>1</x:v>
      </x:c>
      <x:c r="G123" s="305" t="n">
        <x:f>COUNTIF('P3 Operational Calendar'!$B$5:$B$176,D123)</x:f>
        <x:v>1</x:v>
      </x:c>
      <x:c r="H123" s="305" t="n">
        <x:f>COUNTIF('P4 Final Applicability'!$A$5:$A$176,C123)</x:f>
        <x:v>1</x:v>
      </x:c>
      <x:c r="I123" s="305" t="str">
        <x:f>IF(COUNTIF('P2 Source Disposition'!$A$5:$A$81,B123)=1,"YES","NO")</x:f>
        <x:v>YES</x:v>
      </x:c>
      <x:c r="J123" s="305" t="str">
        <x:v>https://www.sebi.gov.in/legal/regulations/dec-2025/securities-and-exchange-board-of-india-share-based-employee-benefits-and-sweat-equity-regulations-2021-last-amended-on-december-4-2025-_98638.html</x:v>
      </x:c>
      <x:c r="K123" s="305" t="str">
        <x:f>IF(COUNTIF('P2 Atomic Provisions'!$A$5:$A$176,C123)=1,"YES","NO")</x:f>
        <x:v>YES</x:v>
      </x:c>
      <x:c r="L123" s="305" t="str">
        <x:f>IF(COUNTIF('P3 Audit Procedures'!$A$5:$A$176,D123)=1,"YES","NO")</x:f>
        <x:v>YES</x:v>
      </x:c>
      <x:c r="M123" s="305" t="str">
        <x:f>IF(E123=2,"YES","NO")</x:f>
        <x:v>YES</x:v>
      </x:c>
      <x:c r="N123" s="305" t="str">
        <x:f>IF(F123=1,"YES","NO")</x:f>
        <x:v>YES</x:v>
      </x:c>
      <x:c r="O123" s="305" t="str">
        <x:f>IF(G123=1,"YES","NO")</x:f>
        <x:v>YES</x:v>
      </x:c>
      <x:c r="P123" s="305" t="str">
        <x:f>IF(H123=1,"YES","NO")</x:f>
        <x:v>YES</x:v>
      </x:c>
      <x:c r="Q123" s="305" t="str">
        <x:f>IF(J123&lt;&gt;"","YES","NO")</x:f>
        <x:v>YES</x:v>
      </x:c>
      <x:c r="R123" s="305" t="str">
        <x:f>IF(AND(I123="YES",K123="YES",L123="YES",M123="YES",N123="YES",O123="YES",P123="YES",Q123="YES"),"COMPLETE","INCOMPLETE")</x:f>
        <x:v>COMPLETE</x:v>
      </x:c>
      <x:c r="S123" s="305" t="str">
        <x:f>IF(COUNTIF($A$5:$A$176,A123)&gt;1,"DUPLICATE","")</x:f>
      </x:c>
      <x:c r="T123" s="305" t="str">
        <x:v>TECHNICAL PASS — PRODUCTION ID HOLD</x:v>
      </x:c>
    </x:row>
    <x:row r="124" ht="50" customHeight="1">
      <x:c r="A124" s="305" t="str">
        <x:v>CAP-LAW041|Eligibility / general conditions|TRC01</x:v>
      </x:c>
      <x:c r="B124" s="305" t="str">
        <x:v>CAP-LAW041</x:v>
      </x:c>
      <x:c r="C124" s="305" t="str">
        <x:v>CAP-LAW041|Eligibility / general conditions</x:v>
      </x:c>
      <x:c r="D124" s="305" t="str">
        <x:v>CAP-LAW041|Eligibility / general conditions|AP01</x:v>
      </x:c>
      <x:c r="E124" s="305" t="n">
        <x:f>COUNTIF('P3 Evidence Requirements'!$B$5:$B$348,D124)</x:f>
        <x:v>2</x:v>
      </x:c>
      <x:c r="F124" s="305" t="n">
        <x:f>COUNTIF('P3 Observation Rules'!$B$5:$B$176,D124)</x:f>
        <x:v>1</x:v>
      </x:c>
      <x:c r="G124" s="305" t="n">
        <x:f>COUNTIF('P3 Operational Calendar'!$B$5:$B$176,D124)</x:f>
        <x:v>1</x:v>
      </x:c>
      <x:c r="H124" s="305" t="n">
        <x:f>COUNTIF('P4 Final Applicability'!$A$5:$A$176,C124)</x:f>
        <x:v>1</x:v>
      </x:c>
      <x:c r="I124" s="305" t="str">
        <x:f>IF(COUNTIF('P2 Source Disposition'!$A$5:$A$81,B124)=1,"YES","NO")</x:f>
        <x:v>YES</x:v>
      </x:c>
      <x:c r="J124" s="305" t="str">
        <x:v>https://www.sebi.gov.in/legal/regulations/jan-2026/securities-and-exchange-board-of-india-issue-and-listing-of-non-convertible-securities-regulations-2021-last-amended-as-on-january-21-2026-_99288.html</x:v>
      </x:c>
      <x:c r="K124" s="305" t="str">
        <x:f>IF(COUNTIF('P2 Atomic Provisions'!$A$5:$A$176,C124)=1,"YES","NO")</x:f>
        <x:v>YES</x:v>
      </x:c>
      <x:c r="L124" s="305" t="str">
        <x:f>IF(COUNTIF('P3 Audit Procedures'!$A$5:$A$176,D124)=1,"YES","NO")</x:f>
        <x:v>YES</x:v>
      </x:c>
      <x:c r="M124" s="305" t="str">
        <x:f>IF(E124=2,"YES","NO")</x:f>
        <x:v>YES</x:v>
      </x:c>
      <x:c r="N124" s="305" t="str">
        <x:f>IF(F124=1,"YES","NO")</x:f>
        <x:v>YES</x:v>
      </x:c>
      <x:c r="O124" s="305" t="str">
        <x:f>IF(G124=1,"YES","NO")</x:f>
        <x:v>YES</x:v>
      </x:c>
      <x:c r="P124" s="305" t="str">
        <x:f>IF(H124=1,"YES","NO")</x:f>
        <x:v>YES</x:v>
      </x:c>
      <x:c r="Q124" s="305" t="str">
        <x:f>IF(J124&lt;&gt;"","YES","NO")</x:f>
        <x:v>YES</x:v>
      </x:c>
      <x:c r="R124" s="305" t="str">
        <x:f>IF(AND(I124="YES",K124="YES",L124="YES",M124="YES",N124="YES",O124="YES",P124="YES",Q124="YES"),"COMPLETE","INCOMPLETE")</x:f>
        <x:v>COMPLETE</x:v>
      </x:c>
      <x:c r="S124" s="305" t="str">
        <x:f>IF(COUNTIF($A$5:$A$176,A124)&gt;1,"DUPLICATE","")</x:f>
      </x:c>
      <x:c r="T124" s="305" t="str">
        <x:v>TECHNICAL PASS — PRODUCTION ID HOLD</x:v>
      </x:c>
    </x:row>
    <x:row r="125" ht="50" customHeight="1">
      <x:c r="A125" s="305" t="str">
        <x:v>CAP-LAW041|Offer document / placement memorandum|TRC01</x:v>
      </x:c>
      <x:c r="B125" s="305" t="str">
        <x:v>CAP-LAW041</x:v>
      </x:c>
      <x:c r="C125" s="305" t="str">
        <x:v>CAP-LAW041|Offer document / placement memorandum</x:v>
      </x:c>
      <x:c r="D125" s="305" t="str">
        <x:v>CAP-LAW041|Offer document / placement memorandum|AP01</x:v>
      </x:c>
      <x:c r="E125" s="305" t="n">
        <x:f>COUNTIF('P3 Evidence Requirements'!$B$5:$B$348,D125)</x:f>
        <x:v>2</x:v>
      </x:c>
      <x:c r="F125" s="305" t="n">
        <x:f>COUNTIF('P3 Observation Rules'!$B$5:$B$176,D125)</x:f>
        <x:v>1</x:v>
      </x:c>
      <x:c r="G125" s="305" t="n">
        <x:f>COUNTIF('P3 Operational Calendar'!$B$5:$B$176,D125)</x:f>
        <x:v>1</x:v>
      </x:c>
      <x:c r="H125" s="305" t="n">
        <x:f>COUNTIF('P4 Final Applicability'!$A$5:$A$176,C125)</x:f>
        <x:v>1</x:v>
      </x:c>
      <x:c r="I125" s="305" t="str">
        <x:f>IF(COUNTIF('P2 Source Disposition'!$A$5:$A$81,B125)=1,"YES","NO")</x:f>
        <x:v>YES</x:v>
      </x:c>
      <x:c r="J125" s="305" t="str">
        <x:v>https://www.sebi.gov.in/legal/regulations/jan-2026/securities-and-exchange-board-of-india-issue-and-listing-of-non-convertible-securities-regulations-2021-last-amended-as-on-january-21-2026-_99288.html</x:v>
      </x:c>
      <x:c r="K125" s="305" t="str">
        <x:f>IF(COUNTIF('P2 Atomic Provisions'!$A$5:$A$176,C125)=1,"YES","NO")</x:f>
        <x:v>YES</x:v>
      </x:c>
      <x:c r="L125" s="305" t="str">
        <x:f>IF(COUNTIF('P3 Audit Procedures'!$A$5:$A$176,D125)=1,"YES","NO")</x:f>
        <x:v>YES</x:v>
      </x:c>
      <x:c r="M125" s="305" t="str">
        <x:f>IF(E125=2,"YES","NO")</x:f>
        <x:v>YES</x:v>
      </x:c>
      <x:c r="N125" s="305" t="str">
        <x:f>IF(F125=1,"YES","NO")</x:f>
        <x:v>YES</x:v>
      </x:c>
      <x:c r="O125" s="305" t="str">
        <x:f>IF(G125=1,"YES","NO")</x:f>
        <x:v>YES</x:v>
      </x:c>
      <x:c r="P125" s="305" t="str">
        <x:f>IF(H125=1,"YES","NO")</x:f>
        <x:v>YES</x:v>
      </x:c>
      <x:c r="Q125" s="305" t="str">
        <x:f>IF(J125&lt;&gt;"","YES","NO")</x:f>
        <x:v>YES</x:v>
      </x:c>
      <x:c r="R125" s="305" t="str">
        <x:f>IF(AND(I125="YES",K125="YES",L125="YES",M125="YES",N125="YES",O125="YES",P125="YES",Q125="YES"),"COMPLETE","INCOMPLETE")</x:f>
        <x:v>COMPLETE</x:v>
      </x:c>
      <x:c r="S125" s="305" t="str">
        <x:f>IF(COUNTIF($A$5:$A$176,A125)&gt;1,"DUPLICATE","")</x:f>
      </x:c>
      <x:c r="T125" s="305" t="str">
        <x:v>TECHNICAL PASS — PRODUCTION ID HOLD</x:v>
      </x:c>
    </x:row>
    <x:row r="126" ht="50" customHeight="1">
      <x:c r="A126" s="305" t="str">
        <x:v>CAP-LAW041|Debenture trustee / security / rating provisions|TRC01</x:v>
      </x:c>
      <x:c r="B126" s="305" t="str">
        <x:v>CAP-LAW041</x:v>
      </x:c>
      <x:c r="C126" s="305" t="str">
        <x:v>CAP-LAW041|Debenture trustee / security / rating provisions</x:v>
      </x:c>
      <x:c r="D126" s="305" t="str">
        <x:v>CAP-LAW041|Debenture trustee / security / rating provisions|AP01</x:v>
      </x:c>
      <x:c r="E126" s="305" t="n">
        <x:f>COUNTIF('P3 Evidence Requirements'!$B$5:$B$348,D126)</x:f>
        <x:v>2</x:v>
      </x:c>
      <x:c r="F126" s="305" t="n">
        <x:f>COUNTIF('P3 Observation Rules'!$B$5:$B$176,D126)</x:f>
        <x:v>1</x:v>
      </x:c>
      <x:c r="G126" s="305" t="n">
        <x:f>COUNTIF('P3 Operational Calendar'!$B$5:$B$176,D126)</x:f>
        <x:v>1</x:v>
      </x:c>
      <x:c r="H126" s="305" t="n">
        <x:f>COUNTIF('P4 Final Applicability'!$A$5:$A$176,C126)</x:f>
        <x:v>1</x:v>
      </x:c>
      <x:c r="I126" s="305" t="str">
        <x:f>IF(COUNTIF('P2 Source Disposition'!$A$5:$A$81,B126)=1,"YES","NO")</x:f>
        <x:v>YES</x:v>
      </x:c>
      <x:c r="J126" s="305" t="str">
        <x:v>https://www.sebi.gov.in/legal/regulations/jan-2026/securities-and-exchange-board-of-india-issue-and-listing-of-non-convertible-securities-regulations-2021-last-amended-as-on-january-21-2026-_99288.html</x:v>
      </x:c>
      <x:c r="K126" s="305" t="str">
        <x:f>IF(COUNTIF('P2 Atomic Provisions'!$A$5:$A$176,C126)=1,"YES","NO")</x:f>
        <x:v>YES</x:v>
      </x:c>
      <x:c r="L126" s="305" t="str">
        <x:f>IF(COUNTIF('P3 Audit Procedures'!$A$5:$A$176,D126)=1,"YES","NO")</x:f>
        <x:v>YES</x:v>
      </x:c>
      <x:c r="M126" s="305" t="str">
        <x:f>IF(E126=2,"YES","NO")</x:f>
        <x:v>YES</x:v>
      </x:c>
      <x:c r="N126" s="305" t="str">
        <x:f>IF(F126=1,"YES","NO")</x:f>
        <x:v>YES</x:v>
      </x:c>
      <x:c r="O126" s="305" t="str">
        <x:f>IF(G126=1,"YES","NO")</x:f>
        <x:v>YES</x:v>
      </x:c>
      <x:c r="P126" s="305" t="str">
        <x:f>IF(H126=1,"YES","NO")</x:f>
        <x:v>YES</x:v>
      </x:c>
      <x:c r="Q126" s="305" t="str">
        <x:f>IF(J126&lt;&gt;"","YES","NO")</x:f>
        <x:v>YES</x:v>
      </x:c>
      <x:c r="R126" s="305" t="str">
        <x:f>IF(AND(I126="YES",K126="YES",L126="YES",M126="YES",N126="YES",O126="YES",P126="YES",Q126="YES"),"COMPLETE","INCOMPLETE")</x:f>
        <x:v>COMPLETE</x:v>
      </x:c>
      <x:c r="S126" s="305" t="str">
        <x:f>IF(COUNTIF($A$5:$A$176,A126)&gt;1,"DUPLICATE","")</x:f>
      </x:c>
      <x:c r="T126" s="305" t="str">
        <x:v>TECHNICAL PASS — PRODUCTION ID HOLD</x:v>
      </x:c>
    </x:row>
    <x:row r="127" ht="50" customHeight="1">
      <x:c r="A127" s="305" t="str">
        <x:v>CAP-LAW041|Allotment / listing provisions|TRC01</x:v>
      </x:c>
      <x:c r="B127" s="305" t="str">
        <x:v>CAP-LAW041</x:v>
      </x:c>
      <x:c r="C127" s="305" t="str">
        <x:v>CAP-LAW041|Allotment / listing provisions</x:v>
      </x:c>
      <x:c r="D127" s="305" t="str">
        <x:v>CAP-LAW041|Allotment / listing provisions|AP01</x:v>
      </x:c>
      <x:c r="E127" s="305" t="n">
        <x:f>COUNTIF('P3 Evidence Requirements'!$B$5:$B$348,D127)</x:f>
        <x:v>2</x:v>
      </x:c>
      <x:c r="F127" s="305" t="n">
        <x:f>COUNTIF('P3 Observation Rules'!$B$5:$B$176,D127)</x:f>
        <x:v>1</x:v>
      </x:c>
      <x:c r="G127" s="305" t="n">
        <x:f>COUNTIF('P3 Operational Calendar'!$B$5:$B$176,D127)</x:f>
        <x:v>1</x:v>
      </x:c>
      <x:c r="H127" s="305" t="n">
        <x:f>COUNTIF('P4 Final Applicability'!$A$5:$A$176,C127)</x:f>
        <x:v>1</x:v>
      </x:c>
      <x:c r="I127" s="305" t="str">
        <x:f>IF(COUNTIF('P2 Source Disposition'!$A$5:$A$81,B127)=1,"YES","NO")</x:f>
        <x:v>YES</x:v>
      </x:c>
      <x:c r="J127" s="305" t="str">
        <x:v>https://www.sebi.gov.in/legal/regulations/jan-2026/securities-and-exchange-board-of-india-issue-and-listing-of-non-convertible-securities-regulations-2021-last-amended-as-on-january-21-2026-_99288.html</x:v>
      </x:c>
      <x:c r="K127" s="305" t="str">
        <x:f>IF(COUNTIF('P2 Atomic Provisions'!$A$5:$A$176,C127)=1,"YES","NO")</x:f>
        <x:v>YES</x:v>
      </x:c>
      <x:c r="L127" s="305" t="str">
        <x:f>IF(COUNTIF('P3 Audit Procedures'!$A$5:$A$176,D127)=1,"YES","NO")</x:f>
        <x:v>YES</x:v>
      </x:c>
      <x:c r="M127" s="305" t="str">
        <x:f>IF(E127=2,"YES","NO")</x:f>
        <x:v>YES</x:v>
      </x:c>
      <x:c r="N127" s="305" t="str">
        <x:f>IF(F127=1,"YES","NO")</x:f>
        <x:v>YES</x:v>
      </x:c>
      <x:c r="O127" s="305" t="str">
        <x:f>IF(G127=1,"YES","NO")</x:f>
        <x:v>YES</x:v>
      </x:c>
      <x:c r="P127" s="305" t="str">
        <x:f>IF(H127=1,"YES","NO")</x:f>
        <x:v>YES</x:v>
      </x:c>
      <x:c r="Q127" s="305" t="str">
        <x:f>IF(J127&lt;&gt;"","YES","NO")</x:f>
        <x:v>YES</x:v>
      </x:c>
      <x:c r="R127" s="305" t="str">
        <x:f>IF(AND(I127="YES",K127="YES",L127="YES",M127="YES",N127="YES",O127="YES",P127="YES",Q127="YES"),"COMPLETE","INCOMPLETE")</x:f>
        <x:v>COMPLETE</x:v>
      </x:c>
      <x:c r="S127" s="305" t="str">
        <x:f>IF(COUNTIF($A$5:$A$176,A127)&gt;1,"DUPLICATE","")</x:f>
      </x:c>
      <x:c r="T127" s="305" t="str">
        <x:v>TECHNICAL PASS — PRODUCTION ID HOLD</x:v>
      </x:c>
    </x:row>
    <x:row r="128" ht="50" customHeight="1">
      <x:c r="A128" s="305" t="str">
        <x:v>CAP-LAW085|Public issue / ASBA chapter|TRC01</x:v>
      </x:c>
      <x:c r="B128" s="305" t="str">
        <x:v>CAP-LAW085</x:v>
      </x:c>
      <x:c r="C128" s="305" t="str">
        <x:v>CAP-LAW085|Public issue / ASBA chapter</x:v>
      </x:c>
      <x:c r="D128" s="305" t="str">
        <x:v>CAP-LAW085|Public issue / ASBA chapter|AP01</x:v>
      </x:c>
      <x:c r="E128" s="305" t="n">
        <x:f>COUNTIF('P3 Evidence Requirements'!$B$5:$B$348,D128)</x:f>
        <x:v>2</x:v>
      </x:c>
      <x:c r="F128" s="305" t="n">
        <x:f>COUNTIF('P3 Observation Rules'!$B$5:$B$176,D128)</x:f>
        <x:v>1</x:v>
      </x:c>
      <x:c r="G128" s="305" t="n">
        <x:f>COUNTIF('P3 Operational Calendar'!$B$5:$B$176,D128)</x:f>
        <x:v>1</x:v>
      </x:c>
      <x:c r="H128" s="305" t="n">
        <x:f>COUNTIF('P4 Final Applicability'!$A$5:$A$176,C128)</x:f>
        <x:v>1</x:v>
      </x:c>
      <x:c r="I128" s="305" t="str">
        <x:f>IF(COUNTIF('P2 Source Disposition'!$A$5:$A$81,B128)=1,"YES","NO")</x:f>
        <x:v>YES</x:v>
      </x:c>
      <x:c r="J128" s="305" t="str">
        <x:v>https://www.sebi.gov.in/legal/master-circulars/oct-2025/master-circular-for-issue-and-listing-of-non-convertible-securities-securitised-debt-instruments-security-receipts-municipal-debt-securities-and-commercial-paper_97343.html</x:v>
      </x:c>
      <x:c r="K128" s="305" t="str">
        <x:f>IF(COUNTIF('P2 Atomic Provisions'!$A$5:$A$176,C128)=1,"YES","NO")</x:f>
        <x:v>YES</x:v>
      </x:c>
      <x:c r="L128" s="305" t="str">
        <x:f>IF(COUNTIF('P3 Audit Procedures'!$A$5:$A$176,D128)=1,"YES","NO")</x:f>
        <x:v>YES</x:v>
      </x:c>
      <x:c r="M128" s="305" t="str">
        <x:f>IF(E128=2,"YES","NO")</x:f>
        <x:v>YES</x:v>
      </x:c>
      <x:c r="N128" s="305" t="str">
        <x:f>IF(F128=1,"YES","NO")</x:f>
        <x:v>YES</x:v>
      </x:c>
      <x:c r="O128" s="305" t="str">
        <x:f>IF(G128=1,"YES","NO")</x:f>
        <x:v>YES</x:v>
      </x:c>
      <x:c r="P128" s="305" t="str">
        <x:f>IF(H128=1,"YES","NO")</x:f>
        <x:v>YES</x:v>
      </x:c>
      <x:c r="Q128" s="305" t="str">
        <x:f>IF(J128&lt;&gt;"","YES","NO")</x:f>
        <x:v>YES</x:v>
      </x:c>
      <x:c r="R128" s="305" t="str">
        <x:f>IF(AND(I128="YES",K128="YES",L128="YES",M128="YES",N128="YES",O128="YES",P128="YES",Q128="YES"),"COMPLETE","INCOMPLETE")</x:f>
        <x:v>COMPLETE</x:v>
      </x:c>
      <x:c r="S128" s="305" t="str">
        <x:f>IF(COUNTIF($A$5:$A$176,A128)&gt;1,"DUPLICATE","")</x:f>
      </x:c>
      <x:c r="T128" s="305" t="str">
        <x:v>TECHNICAL PASS — PRODUCTION ID HOLD</x:v>
      </x:c>
    </x:row>
    <x:row r="129" ht="50" customHeight="1">
      <x:c r="A129" s="305" t="str">
        <x:v>CAP-LAW085|Private placement / EBP chapter|TRC01</x:v>
      </x:c>
      <x:c r="B129" s="305" t="str">
        <x:v>CAP-LAW085</x:v>
      </x:c>
      <x:c r="C129" s="305" t="str">
        <x:v>CAP-LAW085|Private placement / EBP chapter</x:v>
      </x:c>
      <x:c r="D129" s="305" t="str">
        <x:v>CAP-LAW085|Private placement / EBP chapter|AP01</x:v>
      </x:c>
      <x:c r="E129" s="305" t="n">
        <x:f>COUNTIF('P3 Evidence Requirements'!$B$5:$B$348,D129)</x:f>
        <x:v>2</x:v>
      </x:c>
      <x:c r="F129" s="305" t="n">
        <x:f>COUNTIF('P3 Observation Rules'!$B$5:$B$176,D129)</x:f>
        <x:v>1</x:v>
      </x:c>
      <x:c r="G129" s="305" t="n">
        <x:f>COUNTIF('P3 Operational Calendar'!$B$5:$B$176,D129)</x:f>
        <x:v>1</x:v>
      </x:c>
      <x:c r="H129" s="305" t="n">
        <x:f>COUNTIF('P4 Final Applicability'!$A$5:$A$176,C129)</x:f>
        <x:v>1</x:v>
      </x:c>
      <x:c r="I129" s="305" t="str">
        <x:f>IF(COUNTIF('P2 Source Disposition'!$A$5:$A$81,B129)=1,"YES","NO")</x:f>
        <x:v>YES</x:v>
      </x:c>
      <x:c r="J129" s="305" t="str">
        <x:v>https://www.sebi.gov.in/legal/master-circulars/oct-2025/master-circular-for-issue-and-listing-of-non-convertible-securities-securitised-debt-instruments-security-receipts-municipal-debt-securities-and-commercial-paper_97343.html</x:v>
      </x:c>
      <x:c r="K129" s="305" t="str">
        <x:f>IF(COUNTIF('P2 Atomic Provisions'!$A$5:$A$176,C129)=1,"YES","NO")</x:f>
        <x:v>YES</x:v>
      </x:c>
      <x:c r="L129" s="305" t="str">
        <x:f>IF(COUNTIF('P3 Audit Procedures'!$A$5:$A$176,D129)=1,"YES","NO")</x:f>
        <x:v>YES</x:v>
      </x:c>
      <x:c r="M129" s="305" t="str">
        <x:f>IF(E129=2,"YES","NO")</x:f>
        <x:v>YES</x:v>
      </x:c>
      <x:c r="N129" s="305" t="str">
        <x:f>IF(F129=1,"YES","NO")</x:f>
        <x:v>YES</x:v>
      </x:c>
      <x:c r="O129" s="305" t="str">
        <x:f>IF(G129=1,"YES","NO")</x:f>
        <x:v>YES</x:v>
      </x:c>
      <x:c r="P129" s="305" t="str">
        <x:f>IF(H129=1,"YES","NO")</x:f>
        <x:v>YES</x:v>
      </x:c>
      <x:c r="Q129" s="305" t="str">
        <x:f>IF(J129&lt;&gt;"","YES","NO")</x:f>
        <x:v>YES</x:v>
      </x:c>
      <x:c r="R129" s="305" t="str">
        <x:f>IF(AND(I129="YES",K129="YES",L129="YES",M129="YES",N129="YES",O129="YES",P129="YES",Q129="YES"),"COMPLETE","INCOMPLETE")</x:f>
        <x:v>COMPLETE</x:v>
      </x:c>
      <x:c r="S129" s="305" t="str">
        <x:f>IF(COUNTIF($A$5:$A$176,A129)&gt;1,"DUPLICATE","")</x:f>
      </x:c>
      <x:c r="T129" s="305" t="str">
        <x:v>TECHNICAL PASS — PRODUCTION ID HOLD</x:v>
      </x:c>
    </x:row>
    <x:row r="130" ht="50" customHeight="1">
      <x:c r="A130" s="305" t="str">
        <x:v>CAP-LAW085|ISIN / dematerialisation chapter|TRC01</x:v>
      </x:c>
      <x:c r="B130" s="305" t="str">
        <x:v>CAP-LAW085</x:v>
      </x:c>
      <x:c r="C130" s="305" t="str">
        <x:v>CAP-LAW085|ISIN / dematerialisation chapter</x:v>
      </x:c>
      <x:c r="D130" s="305" t="str">
        <x:v>CAP-LAW085|ISIN / dematerialisation chapter|AP01</x:v>
      </x:c>
      <x:c r="E130" s="305" t="n">
        <x:f>COUNTIF('P3 Evidence Requirements'!$B$5:$B$348,D130)</x:f>
        <x:v>2</x:v>
      </x:c>
      <x:c r="F130" s="305" t="n">
        <x:f>COUNTIF('P3 Observation Rules'!$B$5:$B$176,D130)</x:f>
        <x:v>1</x:v>
      </x:c>
      <x:c r="G130" s="305" t="n">
        <x:f>COUNTIF('P3 Operational Calendar'!$B$5:$B$176,D130)</x:f>
        <x:v>1</x:v>
      </x:c>
      <x:c r="H130" s="305" t="n">
        <x:f>COUNTIF('P4 Final Applicability'!$A$5:$A$176,C130)</x:f>
        <x:v>1</x:v>
      </x:c>
      <x:c r="I130" s="305" t="str">
        <x:f>IF(COUNTIF('P2 Source Disposition'!$A$5:$A$81,B130)=1,"YES","NO")</x:f>
        <x:v>YES</x:v>
      </x:c>
      <x:c r="J130" s="305" t="str">
        <x:v>https://www.sebi.gov.in/legal/master-circulars/oct-2025/master-circular-for-issue-and-listing-of-non-convertible-securities-securitised-debt-instruments-security-receipts-municipal-debt-securities-and-commercial-paper_97343.html</x:v>
      </x:c>
      <x:c r="K130" s="305" t="str">
        <x:f>IF(COUNTIF('P2 Atomic Provisions'!$A$5:$A$176,C130)=1,"YES","NO")</x:f>
        <x:v>YES</x:v>
      </x:c>
      <x:c r="L130" s="305" t="str">
        <x:f>IF(COUNTIF('P3 Audit Procedures'!$A$5:$A$176,D130)=1,"YES","NO")</x:f>
        <x:v>YES</x:v>
      </x:c>
      <x:c r="M130" s="305" t="str">
        <x:f>IF(E130=2,"YES","NO")</x:f>
        <x:v>YES</x:v>
      </x:c>
      <x:c r="N130" s="305" t="str">
        <x:f>IF(F130=1,"YES","NO")</x:f>
        <x:v>YES</x:v>
      </x:c>
      <x:c r="O130" s="305" t="str">
        <x:f>IF(G130=1,"YES","NO")</x:f>
        <x:v>YES</x:v>
      </x:c>
      <x:c r="P130" s="305" t="str">
        <x:f>IF(H130=1,"YES","NO")</x:f>
        <x:v>YES</x:v>
      </x:c>
      <x:c r="Q130" s="305" t="str">
        <x:f>IF(J130&lt;&gt;"","YES","NO")</x:f>
        <x:v>YES</x:v>
      </x:c>
      <x:c r="R130" s="305" t="str">
        <x:f>IF(AND(I130="YES",K130="YES",L130="YES",M130="YES",N130="YES",O130="YES",P130="YES",Q130="YES"),"COMPLETE","INCOMPLETE")</x:f>
        <x:v>COMPLETE</x:v>
      </x:c>
      <x:c r="S130" s="305" t="str">
        <x:f>IF(COUNTIF($A$5:$A$176,A130)&gt;1,"DUPLICATE","")</x:f>
      </x:c>
      <x:c r="T130" s="305" t="str">
        <x:v>TECHNICAL PASS — PRODUCTION ID HOLD</x:v>
      </x:c>
    </x:row>
    <x:row r="131" ht="50" customHeight="1">
      <x:c r="A131" s="305" t="str">
        <x:v>CAP-LAW085|Centralised bond database / reporting chapter|TRC01</x:v>
      </x:c>
      <x:c r="B131" s="305" t="str">
        <x:v>CAP-LAW085</x:v>
      </x:c>
      <x:c r="C131" s="305" t="str">
        <x:v>CAP-LAW085|Centralised bond database / reporting chapter</x:v>
      </x:c>
      <x:c r="D131" s="305" t="str">
        <x:v>CAP-LAW085|Centralised bond database / reporting chapter|AP01</x:v>
      </x:c>
      <x:c r="E131" s="305" t="n">
        <x:f>COUNTIF('P3 Evidence Requirements'!$B$5:$B$348,D131)</x:f>
        <x:v>2</x:v>
      </x:c>
      <x:c r="F131" s="305" t="n">
        <x:f>COUNTIF('P3 Observation Rules'!$B$5:$B$176,D131)</x:f>
        <x:v>1</x:v>
      </x:c>
      <x:c r="G131" s="305" t="n">
        <x:f>COUNTIF('P3 Operational Calendar'!$B$5:$B$176,D131)</x:f>
        <x:v>1</x:v>
      </x:c>
      <x:c r="H131" s="305" t="n">
        <x:f>COUNTIF('P4 Final Applicability'!$A$5:$A$176,C131)</x:f>
        <x:v>1</x:v>
      </x:c>
      <x:c r="I131" s="305" t="str">
        <x:f>IF(COUNTIF('P2 Source Disposition'!$A$5:$A$81,B131)=1,"YES","NO")</x:f>
        <x:v>YES</x:v>
      </x:c>
      <x:c r="J131" s="305" t="str">
        <x:v>https://www.sebi.gov.in/legal/master-circulars/oct-2025/master-circular-for-issue-and-listing-of-non-convertible-securities-securitised-debt-instruments-security-receipts-municipal-debt-securities-and-commercial-paper_97343.html</x:v>
      </x:c>
      <x:c r="K131" s="305" t="str">
        <x:f>IF(COUNTIF('P2 Atomic Provisions'!$A$5:$A$176,C131)=1,"YES","NO")</x:f>
        <x:v>YES</x:v>
      </x:c>
      <x:c r="L131" s="305" t="str">
        <x:f>IF(COUNTIF('P3 Audit Procedures'!$A$5:$A$176,D131)=1,"YES","NO")</x:f>
        <x:v>YES</x:v>
      </x:c>
      <x:c r="M131" s="305" t="str">
        <x:f>IF(E131=2,"YES","NO")</x:f>
        <x:v>YES</x:v>
      </x:c>
      <x:c r="N131" s="305" t="str">
        <x:f>IF(F131=1,"YES","NO")</x:f>
        <x:v>YES</x:v>
      </x:c>
      <x:c r="O131" s="305" t="str">
        <x:f>IF(G131=1,"YES","NO")</x:f>
        <x:v>YES</x:v>
      </x:c>
      <x:c r="P131" s="305" t="str">
        <x:f>IF(H131=1,"YES","NO")</x:f>
        <x:v>YES</x:v>
      </x:c>
      <x:c r="Q131" s="305" t="str">
        <x:f>IF(J131&lt;&gt;"","YES","NO")</x:f>
        <x:v>YES</x:v>
      </x:c>
      <x:c r="R131" s="305" t="str">
        <x:f>IF(AND(I131="YES",K131="YES",L131="YES",M131="YES",N131="YES",O131="YES",P131="YES",Q131="YES"),"COMPLETE","INCOMPLETE")</x:f>
        <x:v>COMPLETE</x:v>
      </x:c>
      <x:c r="S131" s="305" t="str">
        <x:f>IF(COUNTIF($A$5:$A$176,A131)&gt;1,"DUPLICATE","")</x:f>
      </x:c>
      <x:c r="T131" s="305" t="str">
        <x:v>TECHNICAL PASS — PRODUCTION ID HOLD</x:v>
      </x:c>
    </x:row>
    <x:row r="132" ht="50" customHeight="1">
      <x:c r="A132" s="305" t="str">
        <x:v>CAP-LAW085|Commercial paper chapter|TRC01</x:v>
      </x:c>
      <x:c r="B132" s="305" t="str">
        <x:v>CAP-LAW085</x:v>
      </x:c>
      <x:c r="C132" s="305" t="str">
        <x:v>CAP-LAW085|Commercial paper chapter</x:v>
      </x:c>
      <x:c r="D132" s="305" t="str">
        <x:v>CAP-LAW085|Commercial paper chapter|AP01</x:v>
      </x:c>
      <x:c r="E132" s="305" t="n">
        <x:f>COUNTIF('P3 Evidence Requirements'!$B$5:$B$348,D132)</x:f>
        <x:v>2</x:v>
      </x:c>
      <x:c r="F132" s="305" t="n">
        <x:f>COUNTIF('P3 Observation Rules'!$B$5:$B$176,D132)</x:f>
        <x:v>1</x:v>
      </x:c>
      <x:c r="G132" s="305" t="n">
        <x:f>COUNTIF('P3 Operational Calendar'!$B$5:$B$176,D132)</x:f>
        <x:v>1</x:v>
      </x:c>
      <x:c r="H132" s="305" t="n">
        <x:f>COUNTIF('P4 Final Applicability'!$A$5:$A$176,C132)</x:f>
        <x:v>1</x:v>
      </x:c>
      <x:c r="I132" s="305" t="str">
        <x:f>IF(COUNTIF('P2 Source Disposition'!$A$5:$A$81,B132)=1,"YES","NO")</x:f>
        <x:v>YES</x:v>
      </x:c>
      <x:c r="J132" s="305" t="str">
        <x:v>https://www.sebi.gov.in/legal/master-circulars/oct-2025/master-circular-for-issue-and-listing-of-non-convertible-securities-securitised-debt-instruments-security-receipts-municipal-debt-securities-and-commercial-paper_97343.html</x:v>
      </x:c>
      <x:c r="K132" s="305" t="str">
        <x:f>IF(COUNTIF('P2 Atomic Provisions'!$A$5:$A$176,C132)=1,"YES","NO")</x:f>
        <x:v>YES</x:v>
      </x:c>
      <x:c r="L132" s="305" t="str">
        <x:f>IF(COUNTIF('P3 Audit Procedures'!$A$5:$A$176,D132)=1,"YES","NO")</x:f>
        <x:v>YES</x:v>
      </x:c>
      <x:c r="M132" s="305" t="str">
        <x:f>IF(E132=2,"YES","NO")</x:f>
        <x:v>YES</x:v>
      </x:c>
      <x:c r="N132" s="305" t="str">
        <x:f>IF(F132=1,"YES","NO")</x:f>
        <x:v>YES</x:v>
      </x:c>
      <x:c r="O132" s="305" t="str">
        <x:f>IF(G132=1,"YES","NO")</x:f>
        <x:v>YES</x:v>
      </x:c>
      <x:c r="P132" s="305" t="str">
        <x:f>IF(H132=1,"YES","NO")</x:f>
        <x:v>YES</x:v>
      </x:c>
      <x:c r="Q132" s="305" t="str">
        <x:f>IF(J132&lt;&gt;"","YES","NO")</x:f>
        <x:v>YES</x:v>
      </x:c>
      <x:c r="R132" s="305" t="str">
        <x:f>IF(AND(I132="YES",K132="YES",L132="YES",M132="YES",N132="YES",O132="YES",P132="YES",Q132="YES"),"COMPLETE","INCOMPLETE")</x:f>
        <x:v>COMPLETE</x:v>
      </x:c>
      <x:c r="S132" s="305" t="str">
        <x:f>IF(COUNTIF($A$5:$A$176,A132)&gt;1,"DUPLICATE","")</x:f>
      </x:c>
      <x:c r="T132" s="305" t="str">
        <x:v>TECHNICAL PASS — PRODUCTION ID HOLD</x:v>
      </x:c>
    </x:row>
    <x:row r="133" ht="50" customHeight="1">
      <x:c r="A133" s="305" t="str">
        <x:v>CAP-LAW085|LEI chapter|TRC01</x:v>
      </x:c>
      <x:c r="B133" s="305" t="str">
        <x:v>CAP-LAW085</x:v>
      </x:c>
      <x:c r="C133" s="305" t="str">
        <x:v>CAP-LAW085|LEI chapter</x:v>
      </x:c>
      <x:c r="D133" s="305" t="str">
        <x:v>CAP-LAW085|LEI chapter|AP01</x:v>
      </x:c>
      <x:c r="E133" s="305" t="n">
        <x:f>COUNTIF('P3 Evidence Requirements'!$B$5:$B$348,D133)</x:f>
        <x:v>2</x:v>
      </x:c>
      <x:c r="F133" s="305" t="n">
        <x:f>COUNTIF('P3 Observation Rules'!$B$5:$B$176,D133)</x:f>
        <x:v>1</x:v>
      </x:c>
      <x:c r="G133" s="305" t="n">
        <x:f>COUNTIF('P3 Operational Calendar'!$B$5:$B$176,D133)</x:f>
        <x:v>1</x:v>
      </x:c>
      <x:c r="H133" s="305" t="n">
        <x:f>COUNTIF('P4 Final Applicability'!$A$5:$A$176,C133)</x:f>
        <x:v>1</x:v>
      </x:c>
      <x:c r="I133" s="305" t="str">
        <x:f>IF(COUNTIF('P2 Source Disposition'!$A$5:$A$81,B133)=1,"YES","NO")</x:f>
        <x:v>YES</x:v>
      </x:c>
      <x:c r="J133" s="305" t="str">
        <x:v>https://www.sebi.gov.in/legal/master-circulars/oct-2025/master-circular-for-issue-and-listing-of-non-convertible-securities-securitised-debt-instruments-security-receipts-municipal-debt-securities-and-commercial-paper_97343.html</x:v>
      </x:c>
      <x:c r="K133" s="305" t="str">
        <x:f>IF(COUNTIF('P2 Atomic Provisions'!$A$5:$A$176,C133)=1,"YES","NO")</x:f>
        <x:v>YES</x:v>
      </x:c>
      <x:c r="L133" s="305" t="str">
        <x:f>IF(COUNTIF('P3 Audit Procedures'!$A$5:$A$176,D133)=1,"YES","NO")</x:f>
        <x:v>YES</x:v>
      </x:c>
      <x:c r="M133" s="305" t="str">
        <x:f>IF(E133=2,"YES","NO")</x:f>
        <x:v>YES</x:v>
      </x:c>
      <x:c r="N133" s="305" t="str">
        <x:f>IF(F133=1,"YES","NO")</x:f>
        <x:v>YES</x:v>
      </x:c>
      <x:c r="O133" s="305" t="str">
        <x:f>IF(G133=1,"YES","NO")</x:f>
        <x:v>YES</x:v>
      </x:c>
      <x:c r="P133" s="305" t="str">
        <x:f>IF(H133=1,"YES","NO")</x:f>
        <x:v>YES</x:v>
      </x:c>
      <x:c r="Q133" s="305" t="str">
        <x:f>IF(J133&lt;&gt;"","YES","NO")</x:f>
        <x:v>YES</x:v>
      </x:c>
      <x:c r="R133" s="305" t="str">
        <x:f>IF(AND(I133="YES",K133="YES",L133="YES",M133="YES",N133="YES",O133="YES",P133="YES",Q133="YES"),"COMPLETE","INCOMPLETE")</x:f>
        <x:v>COMPLETE</x:v>
      </x:c>
      <x:c r="S133" s="305" t="str">
        <x:f>IF(COUNTIF($A$5:$A$176,A133)&gt;1,"DUPLICATE","")</x:f>
      </x:c>
      <x:c r="T133" s="305" t="str">
        <x:v>TECHNICAL PASS — PRODUCTION ID HOLD</x:v>
      </x:c>
    </x:row>
    <x:row r="134" ht="50" customHeight="1">
      <x:c r="A134" s="305" t="str">
        <x:v>CAP-LAW247|NCS MC Ch. V para 1.3|TRC01</x:v>
      </x:c>
      <x:c r="B134" s="305" t="str">
        <x:v>CAP-LAW247</x:v>
      </x:c>
      <x:c r="C134" s="305" t="str">
        <x:v>CAP-LAW247|NCS MC Ch. V para 1.3</x:v>
      </x:c>
      <x:c r="D134" s="305" t="str">
        <x:v>CAP-LAW247|NCS MC Ch. V para 1.3|AP01</x:v>
      </x:c>
      <x:c r="E134" s="305" t="n">
        <x:f>COUNTIF('P3 Evidence Requirements'!$B$5:$B$348,D134)</x:f>
        <x:v>2</x:v>
      </x:c>
      <x:c r="F134" s="305" t="n">
        <x:f>COUNTIF('P3 Observation Rules'!$B$5:$B$176,D134)</x:f>
        <x:v>1</x:v>
      </x:c>
      <x:c r="G134" s="305" t="n">
        <x:f>COUNTIF('P3 Operational Calendar'!$B$5:$B$176,D134)</x:f>
        <x:v>1</x:v>
      </x:c>
      <x:c r="H134" s="305" t="n">
        <x:f>COUNTIF('P4 Final Applicability'!$A$5:$A$176,C134)</x:f>
        <x:v>1</x:v>
      </x:c>
      <x:c r="I134" s="305" t="str">
        <x:f>IF(COUNTIF('P2 Source Disposition'!$A$5:$A$81,B134)=1,"YES","NO")</x:f>
        <x:v>YES</x:v>
      </x:c>
      <x:c r="J134" s="305" t="str">
        <x:v>https://www.sebi.gov.in/legal/circulars/dec-2025/modification-in-the-conditions-specified-for-reduction-in-denomination-of-debt-securities_98463.html</x:v>
      </x:c>
      <x:c r="K134" s="305" t="str">
        <x:f>IF(COUNTIF('P2 Atomic Provisions'!$A$5:$A$176,C134)=1,"YES","NO")</x:f>
        <x:v>YES</x:v>
      </x:c>
      <x:c r="L134" s="305" t="str">
        <x:f>IF(COUNTIF('P3 Audit Procedures'!$A$5:$A$176,D134)=1,"YES","NO")</x:f>
        <x:v>YES</x:v>
      </x:c>
      <x:c r="M134" s="305" t="str">
        <x:f>IF(E134=2,"YES","NO")</x:f>
        <x:v>YES</x:v>
      </x:c>
      <x:c r="N134" s="305" t="str">
        <x:f>IF(F134=1,"YES","NO")</x:f>
        <x:v>YES</x:v>
      </x:c>
      <x:c r="O134" s="305" t="str">
        <x:f>IF(G134=1,"YES","NO")</x:f>
        <x:v>YES</x:v>
      </x:c>
      <x:c r="P134" s="305" t="str">
        <x:f>IF(H134=1,"YES","NO")</x:f>
        <x:v>YES</x:v>
      </x:c>
      <x:c r="Q134" s="305" t="str">
        <x:f>IF(J134&lt;&gt;"","YES","NO")</x:f>
        <x:v>YES</x:v>
      </x:c>
      <x:c r="R134" s="305" t="str">
        <x:f>IF(AND(I134="YES",K134="YES",L134="YES",M134="YES",N134="YES",O134="YES",P134="YES",Q134="YES"),"COMPLETE","INCOMPLETE")</x:f>
        <x:v>COMPLETE</x:v>
      </x:c>
      <x:c r="S134" s="305" t="str">
        <x:f>IF(COUNTIF($A$5:$A$176,A134)&gt;1,"DUPLICATE","")</x:f>
      </x:c>
      <x:c r="T134" s="305" t="str">
        <x:v>TECHNICAL PASS — PRODUCTION ID HOLD</x:v>
      </x:c>
    </x:row>
    <x:row r="135" ht="50" customHeight="1">
      <x:c r="A135" s="305" t="str">
        <x:v>CAP-LAW085|Green / ESG debt disclosure chapter|TRC01</x:v>
      </x:c>
      <x:c r="B135" s="305" t="str">
        <x:v>CAP-LAW085</x:v>
      </x:c>
      <x:c r="C135" s="305" t="str">
        <x:v>CAP-LAW085|Green / ESG debt disclosure chapter</x:v>
      </x:c>
      <x:c r="D135" s="305" t="str">
        <x:v>CAP-LAW085|Green / ESG debt disclosure chapter|AP01</x:v>
      </x:c>
      <x:c r="E135" s="305" t="n">
        <x:f>COUNTIF('P3 Evidence Requirements'!$B$5:$B$348,D135)</x:f>
        <x:v>2</x:v>
      </x:c>
      <x:c r="F135" s="305" t="n">
        <x:f>COUNTIF('P3 Observation Rules'!$B$5:$B$176,D135)</x:f>
        <x:v>1</x:v>
      </x:c>
      <x:c r="G135" s="305" t="n">
        <x:f>COUNTIF('P3 Operational Calendar'!$B$5:$B$176,D135)</x:f>
        <x:v>1</x:v>
      </x:c>
      <x:c r="H135" s="305" t="n">
        <x:f>COUNTIF('P4 Final Applicability'!$A$5:$A$176,C135)</x:f>
        <x:v>1</x:v>
      </x:c>
      <x:c r="I135" s="305" t="str">
        <x:f>IF(COUNTIF('P2 Source Disposition'!$A$5:$A$81,B135)=1,"YES","NO")</x:f>
        <x:v>YES</x:v>
      </x:c>
      <x:c r="J135" s="305" t="str">
        <x:v>https://www.sebi.gov.in/legal/master-circulars/oct-2025/master-circular-for-issue-and-listing-of-non-convertible-securities-securitised-debt-instruments-security-receipts-municipal-debt-securities-and-commercial-paper_97343.html</x:v>
      </x:c>
      <x:c r="K135" s="305" t="str">
        <x:f>IF(COUNTIF('P2 Atomic Provisions'!$A$5:$A$176,C135)=1,"YES","NO")</x:f>
        <x:v>YES</x:v>
      </x:c>
      <x:c r="L135" s="305" t="str">
        <x:f>IF(COUNTIF('P3 Audit Procedures'!$A$5:$A$176,D135)=1,"YES","NO")</x:f>
        <x:v>YES</x:v>
      </x:c>
      <x:c r="M135" s="305" t="str">
        <x:f>IF(E135=2,"YES","NO")</x:f>
        <x:v>YES</x:v>
      </x:c>
      <x:c r="N135" s="305" t="str">
        <x:f>IF(F135=1,"YES","NO")</x:f>
        <x:v>YES</x:v>
      </x:c>
      <x:c r="O135" s="305" t="str">
        <x:f>IF(G135=1,"YES","NO")</x:f>
        <x:v>YES</x:v>
      </x:c>
      <x:c r="P135" s="305" t="str">
        <x:f>IF(H135=1,"YES","NO")</x:f>
        <x:v>YES</x:v>
      </x:c>
      <x:c r="Q135" s="305" t="str">
        <x:f>IF(J135&lt;&gt;"","YES","NO")</x:f>
        <x:v>YES</x:v>
      </x:c>
      <x:c r="R135" s="305" t="str">
        <x:f>IF(AND(I135="YES",K135="YES",L135="YES",M135="YES",N135="YES",O135="YES",P135="YES",Q135="YES"),"COMPLETE","INCOMPLETE")</x:f>
        <x:v>COMPLETE</x:v>
      </x:c>
      <x:c r="S135" s="305" t="str">
        <x:f>IF(COUNTIF($A$5:$A$176,A135)&gt;1,"DUPLICATE","")</x:f>
      </x:c>
      <x:c r="T135" s="305" t="str">
        <x:v>TECHNICAL PASS — PRODUCTION ID HOLD</x:v>
      </x:c>
    </x:row>
    <x:row r="136" ht="50" customHeight="1">
      <x:c r="A136" s="305" t="str">
        <x:v>CAP-LAW249|Ch. IX para 5.1|TRC01</x:v>
      </x:c>
      <x:c r="B136" s="305" t="str">
        <x:v>CAP-LAW249</x:v>
      </x:c>
      <x:c r="C136" s="305" t="str">
        <x:v>CAP-LAW249|Ch. IX para 5.1</x:v>
      </x:c>
      <x:c r="D136" s="305" t="str">
        <x:v>CAP-LAW249|Ch. IX para 5.1|AP01</x:v>
      </x:c>
      <x:c r="E136" s="305" t="n">
        <x:f>COUNTIF('P3 Evidence Requirements'!$B$5:$B$348,D136)</x:f>
        <x:v>2</x:v>
      </x:c>
      <x:c r="F136" s="305" t="n">
        <x:f>COUNTIF('P3 Observation Rules'!$B$5:$B$176,D136)</x:f>
        <x:v>1</x:v>
      </x:c>
      <x:c r="G136" s="305" t="n">
        <x:f>COUNTIF('P3 Operational Calendar'!$B$5:$B$176,D136)</x:f>
        <x:v>1</x:v>
      </x:c>
      <x:c r="H136" s="305" t="n">
        <x:f>COUNTIF('P4 Final Applicability'!$A$5:$A$176,C136)</x:f>
        <x:v>1</x:v>
      </x:c>
      <x:c r="I136" s="305" t="str">
        <x:f>IF(COUNTIF('P2 Source Disposition'!$A$5:$A$81,B136)=1,"YES","NO")</x:f>
        <x:v>YES</x:v>
      </x:c>
      <x:c r="J136" s="305" t="str">
        <x:v>https://www.sebi.gov.in/legal/circulars/feb-2026/revised-norms-for-appointment-of-an-independent-third-party-reviewer-certifier-for-green-debt-security_100043.html</x:v>
      </x:c>
      <x:c r="K136" s="305" t="str">
        <x:f>IF(COUNTIF('P2 Atomic Provisions'!$A$5:$A$176,C136)=1,"YES","NO")</x:f>
        <x:v>YES</x:v>
      </x:c>
      <x:c r="L136" s="305" t="str">
        <x:f>IF(COUNTIF('P3 Audit Procedures'!$A$5:$A$176,D136)=1,"YES","NO")</x:f>
        <x:v>YES</x:v>
      </x:c>
      <x:c r="M136" s="305" t="str">
        <x:f>IF(E136=2,"YES","NO")</x:f>
        <x:v>YES</x:v>
      </x:c>
      <x:c r="N136" s="305" t="str">
        <x:f>IF(F136=1,"YES","NO")</x:f>
        <x:v>YES</x:v>
      </x:c>
      <x:c r="O136" s="305" t="str">
        <x:f>IF(G136=1,"YES","NO")</x:f>
        <x:v>YES</x:v>
      </x:c>
      <x:c r="P136" s="305" t="str">
        <x:f>IF(H136=1,"YES","NO")</x:f>
        <x:v>YES</x:v>
      </x:c>
      <x:c r="Q136" s="305" t="str">
        <x:f>IF(J136&lt;&gt;"","YES","NO")</x:f>
        <x:v>YES</x:v>
      </x:c>
      <x:c r="R136" s="305" t="str">
        <x:f>IF(AND(I136="YES",K136="YES",L136="YES",M136="YES",N136="YES",O136="YES",P136="YES",Q136="YES"),"COMPLETE","INCOMPLETE")</x:f>
        <x:v>COMPLETE</x:v>
      </x:c>
      <x:c r="S136" s="305" t="str">
        <x:f>IF(COUNTIF($A$5:$A$176,A136)&gt;1,"DUPLICATE","")</x:f>
      </x:c>
      <x:c r="T136" s="305" t="str">
        <x:v>TECHNICAL PASS — PRODUCTION ID HOLD</x:v>
      </x:c>
    </x:row>
    <x:row r="137" ht="50" customHeight="1">
      <x:c r="A137" s="305" t="str">
        <x:v>CAP-LAW249|Ch. IX paras 5.2-5.4|TRC01</x:v>
      </x:c>
      <x:c r="B137" s="305" t="str">
        <x:v>CAP-LAW249</x:v>
      </x:c>
      <x:c r="C137" s="305" t="str">
        <x:v>CAP-LAW249|Ch. IX paras 5.2-5.4</x:v>
      </x:c>
      <x:c r="D137" s="305" t="str">
        <x:v>CAP-LAW249|Ch. IX paras 5.2-5.4|AP01</x:v>
      </x:c>
      <x:c r="E137" s="305" t="n">
        <x:f>COUNTIF('P3 Evidence Requirements'!$B$5:$B$348,D137)</x:f>
        <x:v>2</x:v>
      </x:c>
      <x:c r="F137" s="305" t="n">
        <x:f>COUNTIF('P3 Observation Rules'!$B$5:$B$176,D137)</x:f>
        <x:v>1</x:v>
      </x:c>
      <x:c r="G137" s="305" t="n">
        <x:f>COUNTIF('P3 Operational Calendar'!$B$5:$B$176,D137)</x:f>
        <x:v>1</x:v>
      </x:c>
      <x:c r="H137" s="305" t="n">
        <x:f>COUNTIF('P4 Final Applicability'!$A$5:$A$176,C137)</x:f>
        <x:v>1</x:v>
      </x:c>
      <x:c r="I137" s="305" t="str">
        <x:f>IF(COUNTIF('P2 Source Disposition'!$A$5:$A$81,B137)=1,"YES","NO")</x:f>
        <x:v>YES</x:v>
      </x:c>
      <x:c r="J137" s="305" t="str">
        <x:v>https://www.sebi.gov.in/legal/circulars/feb-2026/revised-norms-for-appointment-of-an-independent-third-party-reviewer-certifier-for-green-debt-security_100043.html</x:v>
      </x:c>
      <x:c r="K137" s="305" t="str">
        <x:f>IF(COUNTIF('P2 Atomic Provisions'!$A$5:$A$176,C137)=1,"YES","NO")</x:f>
        <x:v>YES</x:v>
      </x:c>
      <x:c r="L137" s="305" t="str">
        <x:f>IF(COUNTIF('P3 Audit Procedures'!$A$5:$A$176,D137)=1,"YES","NO")</x:f>
        <x:v>YES</x:v>
      </x:c>
      <x:c r="M137" s="305" t="str">
        <x:f>IF(E137=2,"YES","NO")</x:f>
        <x:v>YES</x:v>
      </x:c>
      <x:c r="N137" s="305" t="str">
        <x:f>IF(F137=1,"YES","NO")</x:f>
        <x:v>YES</x:v>
      </x:c>
      <x:c r="O137" s="305" t="str">
        <x:f>IF(G137=1,"YES","NO")</x:f>
        <x:v>YES</x:v>
      </x:c>
      <x:c r="P137" s="305" t="str">
        <x:f>IF(H137=1,"YES","NO")</x:f>
        <x:v>YES</x:v>
      </x:c>
      <x:c r="Q137" s="305" t="str">
        <x:f>IF(J137&lt;&gt;"","YES","NO")</x:f>
        <x:v>YES</x:v>
      </x:c>
      <x:c r="R137" s="305" t="str">
        <x:f>IF(AND(I137="YES",K137="YES",L137="YES",M137="YES",N137="YES",O137="YES",P137="YES",Q137="YES"),"COMPLETE","INCOMPLETE")</x:f>
        <x:v>COMPLETE</x:v>
      </x:c>
      <x:c r="S137" s="305" t="str">
        <x:f>IF(COUNTIF($A$5:$A$176,A137)&gt;1,"DUPLICATE","")</x:f>
      </x:c>
      <x:c r="T137" s="305" t="str">
        <x:v>TECHNICAL PASS — PRODUCTION ID HOLD</x:v>
      </x:c>
    </x:row>
    <x:row r="138" ht="50" customHeight="1">
      <x:c r="A138" s="305" t="str">
        <x:v>CAP-LAW090|Reg. 50|TRC01</x:v>
      </x:c>
      <x:c r="B138" s="305" t="str">
        <x:v>CAP-LAW090</x:v>
      </x:c>
      <x:c r="C138" s="305" t="str">
        <x:v>CAP-LAW090|Reg. 50</x:v>
      </x:c>
      <x:c r="D138" s="305" t="str">
        <x:v>CAP-LAW090|Reg. 50|AP01</x:v>
      </x:c>
      <x:c r="E138" s="305" t="n">
        <x:f>COUNTIF('P3 Evidence Requirements'!$B$5:$B$348,D138)</x:f>
        <x:v>2</x:v>
      </x:c>
      <x:c r="F138" s="305" t="n">
        <x:f>COUNTIF('P3 Observation Rules'!$B$5:$B$176,D138)</x:f>
        <x:v>1</x:v>
      </x:c>
      <x:c r="G138" s="305" t="n">
        <x:f>COUNTIF('P3 Operational Calendar'!$B$5:$B$176,D138)</x:f>
        <x:v>1</x:v>
      </x:c>
      <x:c r="H138" s="305" t="n">
        <x:f>COUNTIF('P4 Final Applicability'!$A$5:$A$176,C138)</x:f>
        <x:v>1</x:v>
      </x:c>
      <x:c r="I138" s="305" t="str">
        <x:f>IF(COUNTIF('P2 Source Disposition'!$A$5:$A$81,B138)=1,"YES","NO")</x:f>
        <x:v>YES</x:v>
      </x:c>
      <x:c r="J138" s="305" t="str">
        <x:v>https://www.sebi.gov.in/legal/master-circulars/jul-2025/master-circular-for-listing-obligations-and-disclosure-requirements-for-non-convertible-securities-securitized-debt-instruments-and-or-commercial-paper_95230.html</x:v>
      </x:c>
      <x:c r="K138" s="305" t="str">
        <x:f>IF(COUNTIF('P2 Atomic Provisions'!$A$5:$A$176,C138)=1,"YES","NO")</x:f>
        <x:v>YES</x:v>
      </x:c>
      <x:c r="L138" s="305" t="str">
        <x:f>IF(COUNTIF('P3 Audit Procedures'!$A$5:$A$176,D138)=1,"YES","NO")</x:f>
        <x:v>YES</x:v>
      </x:c>
      <x:c r="M138" s="305" t="str">
        <x:f>IF(E138=2,"YES","NO")</x:f>
        <x:v>YES</x:v>
      </x:c>
      <x:c r="N138" s="305" t="str">
        <x:f>IF(F138=1,"YES","NO")</x:f>
        <x:v>YES</x:v>
      </x:c>
      <x:c r="O138" s="305" t="str">
        <x:f>IF(G138=1,"YES","NO")</x:f>
        <x:v>YES</x:v>
      </x:c>
      <x:c r="P138" s="305" t="str">
        <x:f>IF(H138=1,"YES","NO")</x:f>
        <x:v>YES</x:v>
      </x:c>
      <x:c r="Q138" s="305" t="str">
        <x:f>IF(J138&lt;&gt;"","YES","NO")</x:f>
        <x:v>YES</x:v>
      </x:c>
      <x:c r="R138" s="305" t="str">
        <x:f>IF(AND(I138="YES",K138="YES",L138="YES",M138="YES",N138="YES",O138="YES",P138="YES",Q138="YES"),"COMPLETE","INCOMPLETE")</x:f>
        <x:v>COMPLETE</x:v>
      </x:c>
      <x:c r="S138" s="305" t="str">
        <x:f>IF(COUNTIF($A$5:$A$176,A138)&gt;1,"DUPLICATE","")</x:f>
      </x:c>
      <x:c r="T138" s="305" t="str">
        <x:v>TECHNICAL PASS — PRODUCTION ID HOLD</x:v>
      </x:c>
    </x:row>
    <x:row r="139" ht="50" customHeight="1">
      <x:c r="A139" s="305" t="str">
        <x:v>CAP-LAW090|Reg. 51|TRC01</x:v>
      </x:c>
      <x:c r="B139" s="305" t="str">
        <x:v>CAP-LAW090</x:v>
      </x:c>
      <x:c r="C139" s="305" t="str">
        <x:v>CAP-LAW090|Reg. 51</x:v>
      </x:c>
      <x:c r="D139" s="305" t="str">
        <x:v>CAP-LAW090|Reg. 51|AP01</x:v>
      </x:c>
      <x:c r="E139" s="305" t="n">
        <x:f>COUNTIF('P3 Evidence Requirements'!$B$5:$B$348,D139)</x:f>
        <x:v>2</x:v>
      </x:c>
      <x:c r="F139" s="305" t="n">
        <x:f>COUNTIF('P3 Observation Rules'!$B$5:$B$176,D139)</x:f>
        <x:v>1</x:v>
      </x:c>
      <x:c r="G139" s="305" t="n">
        <x:f>COUNTIF('P3 Operational Calendar'!$B$5:$B$176,D139)</x:f>
        <x:v>1</x:v>
      </x:c>
      <x:c r="H139" s="305" t="n">
        <x:f>COUNTIF('P4 Final Applicability'!$A$5:$A$176,C139)</x:f>
        <x:v>1</x:v>
      </x:c>
      <x:c r="I139" s="305" t="str">
        <x:f>IF(COUNTIF('P2 Source Disposition'!$A$5:$A$81,B139)=1,"YES","NO")</x:f>
        <x:v>YES</x:v>
      </x:c>
      <x:c r="J139" s="305" t="str">
        <x:v>https://www.sebi.gov.in/legal/master-circulars/jul-2025/master-circular-for-listing-obligations-and-disclosure-requirements-for-non-convertible-securities-securitized-debt-instruments-and-or-commercial-paper_95230.html</x:v>
      </x:c>
      <x:c r="K139" s="305" t="str">
        <x:f>IF(COUNTIF('P2 Atomic Provisions'!$A$5:$A$176,C139)=1,"YES","NO")</x:f>
        <x:v>YES</x:v>
      </x:c>
      <x:c r="L139" s="305" t="str">
        <x:f>IF(COUNTIF('P3 Audit Procedures'!$A$5:$A$176,D139)=1,"YES","NO")</x:f>
        <x:v>YES</x:v>
      </x:c>
      <x:c r="M139" s="305" t="str">
        <x:f>IF(E139=2,"YES","NO")</x:f>
        <x:v>YES</x:v>
      </x:c>
      <x:c r="N139" s="305" t="str">
        <x:f>IF(F139=1,"YES","NO")</x:f>
        <x:v>YES</x:v>
      </x:c>
      <x:c r="O139" s="305" t="str">
        <x:f>IF(G139=1,"YES","NO")</x:f>
        <x:v>YES</x:v>
      </x:c>
      <x:c r="P139" s="305" t="str">
        <x:f>IF(H139=1,"YES","NO")</x:f>
        <x:v>YES</x:v>
      </x:c>
      <x:c r="Q139" s="305" t="str">
        <x:f>IF(J139&lt;&gt;"","YES","NO")</x:f>
        <x:v>YES</x:v>
      </x:c>
      <x:c r="R139" s="305" t="str">
        <x:f>IF(AND(I139="YES",K139="YES",L139="YES",M139="YES",N139="YES",O139="YES",P139="YES",Q139="YES"),"COMPLETE","INCOMPLETE")</x:f>
        <x:v>COMPLETE</x:v>
      </x:c>
      <x:c r="S139" s="305" t="str">
        <x:f>IF(COUNTIF($A$5:$A$176,A139)&gt;1,"DUPLICATE","")</x:f>
      </x:c>
      <x:c r="T139" s="305" t="str">
        <x:v>TECHNICAL PASS — PRODUCTION ID HOLD</x:v>
      </x:c>
    </x:row>
    <x:row r="140" ht="50" customHeight="1">
      <x:c r="A140" s="305" t="str">
        <x:v>CAP-LAW090|Reg. 52(1)-(2)|TRC01</x:v>
      </x:c>
      <x:c r="B140" s="305" t="str">
        <x:v>CAP-LAW090</x:v>
      </x:c>
      <x:c r="C140" s="305" t="str">
        <x:v>CAP-LAW090|Reg. 52(1)-(2)</x:v>
      </x:c>
      <x:c r="D140" s="305" t="str">
        <x:v>CAP-LAW090|Reg. 52(1)-(2)|AP01</x:v>
      </x:c>
      <x:c r="E140" s="305" t="n">
        <x:f>COUNTIF('P3 Evidence Requirements'!$B$5:$B$348,D140)</x:f>
        <x:v>2</x:v>
      </x:c>
      <x:c r="F140" s="305" t="n">
        <x:f>COUNTIF('P3 Observation Rules'!$B$5:$B$176,D140)</x:f>
        <x:v>1</x:v>
      </x:c>
      <x:c r="G140" s="305" t="n">
        <x:f>COUNTIF('P3 Operational Calendar'!$B$5:$B$176,D140)</x:f>
        <x:v>1</x:v>
      </x:c>
      <x:c r="H140" s="305" t="n">
        <x:f>COUNTIF('P4 Final Applicability'!$A$5:$A$176,C140)</x:f>
        <x:v>1</x:v>
      </x:c>
      <x:c r="I140" s="305" t="str">
        <x:f>IF(COUNTIF('P2 Source Disposition'!$A$5:$A$81,B140)=1,"YES","NO")</x:f>
        <x:v>YES</x:v>
      </x:c>
      <x:c r="J140" s="305" t="str">
        <x:v>https://www.sebi.gov.in/legal/master-circulars/jul-2025/master-circular-for-listing-obligations-and-disclosure-requirements-for-non-convertible-securities-securitized-debt-instruments-and-or-commercial-paper_95230.html</x:v>
      </x:c>
      <x:c r="K140" s="305" t="str">
        <x:f>IF(COUNTIF('P2 Atomic Provisions'!$A$5:$A$176,C140)=1,"YES","NO")</x:f>
        <x:v>YES</x:v>
      </x:c>
      <x:c r="L140" s="305" t="str">
        <x:f>IF(COUNTIF('P3 Audit Procedures'!$A$5:$A$176,D140)=1,"YES","NO")</x:f>
        <x:v>YES</x:v>
      </x:c>
      <x:c r="M140" s="305" t="str">
        <x:f>IF(E140=2,"YES","NO")</x:f>
        <x:v>YES</x:v>
      </x:c>
      <x:c r="N140" s="305" t="str">
        <x:f>IF(F140=1,"YES","NO")</x:f>
        <x:v>YES</x:v>
      </x:c>
      <x:c r="O140" s="305" t="str">
        <x:f>IF(G140=1,"YES","NO")</x:f>
        <x:v>YES</x:v>
      </x:c>
      <x:c r="P140" s="305" t="str">
        <x:f>IF(H140=1,"YES","NO")</x:f>
        <x:v>YES</x:v>
      </x:c>
      <x:c r="Q140" s="305" t="str">
        <x:f>IF(J140&lt;&gt;"","YES","NO")</x:f>
        <x:v>YES</x:v>
      </x:c>
      <x:c r="R140" s="305" t="str">
        <x:f>IF(AND(I140="YES",K140="YES",L140="YES",M140="YES",N140="YES",O140="YES",P140="YES",Q140="YES"),"COMPLETE","INCOMPLETE")</x:f>
        <x:v>COMPLETE</x:v>
      </x:c>
      <x:c r="S140" s="305" t="str">
        <x:f>IF(COUNTIF($A$5:$A$176,A140)&gt;1,"DUPLICATE","")</x:f>
      </x:c>
      <x:c r="T140" s="305" t="str">
        <x:v>TECHNICAL PASS — PRODUCTION ID HOLD</x:v>
      </x:c>
    </x:row>
    <x:row r="141" ht="50" customHeight="1">
      <x:c r="A141" s="305" t="str">
        <x:v>CAP-LAW090|Reg. 52 delay notice|TRC01</x:v>
      </x:c>
      <x:c r="B141" s="305" t="str">
        <x:v>CAP-LAW090</x:v>
      </x:c>
      <x:c r="C141" s="305" t="str">
        <x:v>CAP-LAW090|Reg. 52 delay notice</x:v>
      </x:c>
      <x:c r="D141" s="305" t="str">
        <x:v>CAP-LAW090|Reg. 52 delay notice|AP01</x:v>
      </x:c>
      <x:c r="E141" s="305" t="n">
        <x:f>COUNTIF('P3 Evidence Requirements'!$B$5:$B$348,D141)</x:f>
        <x:v>2</x:v>
      </x:c>
      <x:c r="F141" s="305" t="n">
        <x:f>COUNTIF('P3 Observation Rules'!$B$5:$B$176,D141)</x:f>
        <x:v>1</x:v>
      </x:c>
      <x:c r="G141" s="305" t="n">
        <x:f>COUNTIF('P3 Operational Calendar'!$B$5:$B$176,D141)</x:f>
        <x:v>1</x:v>
      </x:c>
      <x:c r="H141" s="305" t="n">
        <x:f>COUNTIF('P4 Final Applicability'!$A$5:$A$176,C141)</x:f>
        <x:v>1</x:v>
      </x:c>
      <x:c r="I141" s="305" t="str">
        <x:f>IF(COUNTIF('P2 Source Disposition'!$A$5:$A$81,B141)=1,"YES","NO")</x:f>
        <x:v>YES</x:v>
      </x:c>
      <x:c r="J141" s="305" t="str">
        <x:v>https://www.sebi.gov.in/legal/master-circulars/jul-2025/master-circular-for-listing-obligations-and-disclosure-requirements-for-non-convertible-securities-securitized-debt-instruments-and-or-commercial-paper_95230.html</x:v>
      </x:c>
      <x:c r="K141" s="305" t="str">
        <x:f>IF(COUNTIF('P2 Atomic Provisions'!$A$5:$A$176,C141)=1,"YES","NO")</x:f>
        <x:v>YES</x:v>
      </x:c>
      <x:c r="L141" s="305" t="str">
        <x:f>IF(COUNTIF('P3 Audit Procedures'!$A$5:$A$176,D141)=1,"YES","NO")</x:f>
        <x:v>YES</x:v>
      </x:c>
      <x:c r="M141" s="305" t="str">
        <x:f>IF(E141=2,"YES","NO")</x:f>
        <x:v>YES</x:v>
      </x:c>
      <x:c r="N141" s="305" t="str">
        <x:f>IF(F141=1,"YES","NO")</x:f>
        <x:v>YES</x:v>
      </x:c>
      <x:c r="O141" s="305" t="str">
        <x:f>IF(G141=1,"YES","NO")</x:f>
        <x:v>YES</x:v>
      </x:c>
      <x:c r="P141" s="305" t="str">
        <x:f>IF(H141=1,"YES","NO")</x:f>
        <x:v>YES</x:v>
      </x:c>
      <x:c r="Q141" s="305" t="str">
        <x:f>IF(J141&lt;&gt;"","YES","NO")</x:f>
        <x:v>YES</x:v>
      </x:c>
      <x:c r="R141" s="305" t="str">
        <x:f>IF(AND(I141="YES",K141="YES",L141="YES",M141="YES",N141="YES",O141="YES",P141="YES",Q141="YES"),"COMPLETE","INCOMPLETE")</x:f>
        <x:v>COMPLETE</x:v>
      </x:c>
      <x:c r="S141" s="305" t="str">
        <x:f>IF(COUNTIF($A$5:$A$176,A141)&gt;1,"DUPLICATE","")</x:f>
      </x:c>
      <x:c r="T141" s="305" t="str">
        <x:v>TECHNICAL PASS — PRODUCTION ID HOLD</x:v>
      </x:c>
    </x:row>
    <x:row r="142" ht="50" customHeight="1">
      <x:c r="A142" s="305" t="str">
        <x:v>CAP-LAW090|Reg. 52 use-of-proceeds statements|TRC01</x:v>
      </x:c>
      <x:c r="B142" s="305" t="str">
        <x:v>CAP-LAW090</x:v>
      </x:c>
      <x:c r="C142" s="305" t="str">
        <x:v>CAP-LAW090|Reg. 52 use-of-proceeds statements</x:v>
      </x:c>
      <x:c r="D142" s="305" t="str">
        <x:v>CAP-LAW090|Reg. 52 use-of-proceeds statements|AP01</x:v>
      </x:c>
      <x:c r="E142" s="305" t="n">
        <x:f>COUNTIF('P3 Evidence Requirements'!$B$5:$B$348,D142)</x:f>
        <x:v>2</x:v>
      </x:c>
      <x:c r="F142" s="305" t="n">
        <x:f>COUNTIF('P3 Observation Rules'!$B$5:$B$176,D142)</x:f>
        <x:v>1</x:v>
      </x:c>
      <x:c r="G142" s="305" t="n">
        <x:f>COUNTIF('P3 Operational Calendar'!$B$5:$B$176,D142)</x:f>
        <x:v>1</x:v>
      </x:c>
      <x:c r="H142" s="305" t="n">
        <x:f>COUNTIF('P4 Final Applicability'!$A$5:$A$176,C142)</x:f>
        <x:v>1</x:v>
      </x:c>
      <x:c r="I142" s="305" t="str">
        <x:f>IF(COUNTIF('P2 Source Disposition'!$A$5:$A$81,B142)=1,"YES","NO")</x:f>
        <x:v>YES</x:v>
      </x:c>
      <x:c r="J142" s="305" t="str">
        <x:v>https://www.sebi.gov.in/legal/master-circulars/jul-2025/master-circular-for-listing-obligations-and-disclosure-requirements-for-non-convertible-securities-securitized-debt-instruments-and-or-commercial-paper_95230.html</x:v>
      </x:c>
      <x:c r="K142" s="305" t="str">
        <x:f>IF(COUNTIF('P2 Atomic Provisions'!$A$5:$A$176,C142)=1,"YES","NO")</x:f>
        <x:v>YES</x:v>
      </x:c>
      <x:c r="L142" s="305" t="str">
        <x:f>IF(COUNTIF('P3 Audit Procedures'!$A$5:$A$176,D142)=1,"YES","NO")</x:f>
        <x:v>YES</x:v>
      </x:c>
      <x:c r="M142" s="305" t="str">
        <x:f>IF(E142=2,"YES","NO")</x:f>
        <x:v>YES</x:v>
      </x:c>
      <x:c r="N142" s="305" t="str">
        <x:f>IF(F142=1,"YES","NO")</x:f>
        <x:v>YES</x:v>
      </x:c>
      <x:c r="O142" s="305" t="str">
        <x:f>IF(G142=1,"YES","NO")</x:f>
        <x:v>YES</x:v>
      </x:c>
      <x:c r="P142" s="305" t="str">
        <x:f>IF(H142=1,"YES","NO")</x:f>
        <x:v>YES</x:v>
      </x:c>
      <x:c r="Q142" s="305" t="str">
        <x:f>IF(J142&lt;&gt;"","YES","NO")</x:f>
        <x:v>YES</x:v>
      </x:c>
      <x:c r="R142" s="305" t="str">
        <x:f>IF(AND(I142="YES",K142="YES",L142="YES",M142="YES",N142="YES",O142="YES",P142="YES",Q142="YES"),"COMPLETE","INCOMPLETE")</x:f>
        <x:v>COMPLETE</x:v>
      </x:c>
      <x:c r="S142" s="305" t="str">
        <x:f>IF(COUNTIF($A$5:$A$176,A142)&gt;1,"DUPLICATE","")</x:f>
      </x:c>
      <x:c r="T142" s="305" t="str">
        <x:v>TECHNICAL PASS — PRODUCTION ID HOLD</x:v>
      </x:c>
    </x:row>
    <x:row r="143" ht="50" customHeight="1">
      <x:c r="A143" s="305" t="str">
        <x:v>CAP-LAW090|Reg. 53|TRC01</x:v>
      </x:c>
      <x:c r="B143" s="305" t="str">
        <x:v>CAP-LAW090</x:v>
      </x:c>
      <x:c r="C143" s="305" t="str">
        <x:v>CAP-LAW090|Reg. 53</x:v>
      </x:c>
      <x:c r="D143" s="305" t="str">
        <x:v>CAP-LAW090|Reg. 53|AP01</x:v>
      </x:c>
      <x:c r="E143" s="305" t="n">
        <x:f>COUNTIF('P3 Evidence Requirements'!$B$5:$B$348,D143)</x:f>
        <x:v>2</x:v>
      </x:c>
      <x:c r="F143" s="305" t="n">
        <x:f>COUNTIF('P3 Observation Rules'!$B$5:$B$176,D143)</x:f>
        <x:v>1</x:v>
      </x:c>
      <x:c r="G143" s="305" t="n">
        <x:f>COUNTIF('P3 Operational Calendar'!$B$5:$B$176,D143)</x:f>
        <x:v>1</x:v>
      </x:c>
      <x:c r="H143" s="305" t="n">
        <x:f>COUNTIF('P4 Final Applicability'!$A$5:$A$176,C143)</x:f>
        <x:v>1</x:v>
      </x:c>
      <x:c r="I143" s="305" t="str">
        <x:f>IF(COUNTIF('P2 Source Disposition'!$A$5:$A$81,B143)=1,"YES","NO")</x:f>
        <x:v>YES</x:v>
      </x:c>
      <x:c r="J143" s="305" t="str">
        <x:v>https://www.sebi.gov.in/legal/master-circulars/jul-2025/master-circular-for-listing-obligations-and-disclosure-requirements-for-non-convertible-securities-securitized-debt-instruments-and-or-commercial-paper_95230.html</x:v>
      </x:c>
      <x:c r="K143" s="305" t="str">
        <x:f>IF(COUNTIF('P2 Atomic Provisions'!$A$5:$A$176,C143)=1,"YES","NO")</x:f>
        <x:v>YES</x:v>
      </x:c>
      <x:c r="L143" s="305" t="str">
        <x:f>IF(COUNTIF('P3 Audit Procedures'!$A$5:$A$176,D143)=1,"YES","NO")</x:f>
        <x:v>YES</x:v>
      </x:c>
      <x:c r="M143" s="305" t="str">
        <x:f>IF(E143=2,"YES","NO")</x:f>
        <x:v>YES</x:v>
      </x:c>
      <x:c r="N143" s="305" t="str">
        <x:f>IF(F143=1,"YES","NO")</x:f>
        <x:v>YES</x:v>
      </x:c>
      <x:c r="O143" s="305" t="str">
        <x:f>IF(G143=1,"YES","NO")</x:f>
        <x:v>YES</x:v>
      </x:c>
      <x:c r="P143" s="305" t="str">
        <x:f>IF(H143=1,"YES","NO")</x:f>
        <x:v>YES</x:v>
      </x:c>
      <x:c r="Q143" s="305" t="str">
        <x:f>IF(J143&lt;&gt;"","YES","NO")</x:f>
        <x:v>YES</x:v>
      </x:c>
      <x:c r="R143" s="305" t="str">
        <x:f>IF(AND(I143="YES",K143="YES",L143="YES",M143="YES",N143="YES",O143="YES",P143="YES",Q143="YES"),"COMPLETE","INCOMPLETE")</x:f>
        <x:v>COMPLETE</x:v>
      </x:c>
      <x:c r="S143" s="305" t="str">
        <x:f>IF(COUNTIF($A$5:$A$176,A143)&gt;1,"DUPLICATE","")</x:f>
      </x:c>
      <x:c r="T143" s="305" t="str">
        <x:v>TECHNICAL PASS — PRODUCTION ID HOLD</x:v>
      </x:c>
    </x:row>
    <x:row r="144" ht="50" customHeight="1">
      <x:c r="A144" s="305" t="str">
        <x:v>CAP-LAW090|Reg. 54|TRC01</x:v>
      </x:c>
      <x:c r="B144" s="305" t="str">
        <x:v>CAP-LAW090</x:v>
      </x:c>
      <x:c r="C144" s="305" t="str">
        <x:v>CAP-LAW090|Reg. 54</x:v>
      </x:c>
      <x:c r="D144" s="305" t="str">
        <x:v>CAP-LAW090|Reg. 54|AP01</x:v>
      </x:c>
      <x:c r="E144" s="305" t="n">
        <x:f>COUNTIF('P3 Evidence Requirements'!$B$5:$B$348,D144)</x:f>
        <x:v>2</x:v>
      </x:c>
      <x:c r="F144" s="305" t="n">
        <x:f>COUNTIF('P3 Observation Rules'!$B$5:$B$176,D144)</x:f>
        <x:v>1</x:v>
      </x:c>
      <x:c r="G144" s="305" t="n">
        <x:f>COUNTIF('P3 Operational Calendar'!$B$5:$B$176,D144)</x:f>
        <x:v>1</x:v>
      </x:c>
      <x:c r="H144" s="305" t="n">
        <x:f>COUNTIF('P4 Final Applicability'!$A$5:$A$176,C144)</x:f>
        <x:v>1</x:v>
      </x:c>
      <x:c r="I144" s="305" t="str">
        <x:f>IF(COUNTIF('P2 Source Disposition'!$A$5:$A$81,B144)=1,"YES","NO")</x:f>
        <x:v>YES</x:v>
      </x:c>
      <x:c r="J144" s="305" t="str">
        <x:v>https://www.sebi.gov.in/legal/master-circulars/jul-2025/master-circular-for-listing-obligations-and-disclosure-requirements-for-non-convertible-securities-securitized-debt-instruments-and-or-commercial-paper_95230.html</x:v>
      </x:c>
      <x:c r="K144" s="305" t="str">
        <x:f>IF(COUNTIF('P2 Atomic Provisions'!$A$5:$A$176,C144)=1,"YES","NO")</x:f>
        <x:v>YES</x:v>
      </x:c>
      <x:c r="L144" s="305" t="str">
        <x:f>IF(COUNTIF('P3 Audit Procedures'!$A$5:$A$176,D144)=1,"YES","NO")</x:f>
        <x:v>YES</x:v>
      </x:c>
      <x:c r="M144" s="305" t="str">
        <x:f>IF(E144=2,"YES","NO")</x:f>
        <x:v>YES</x:v>
      </x:c>
      <x:c r="N144" s="305" t="str">
        <x:f>IF(F144=1,"YES","NO")</x:f>
        <x:v>YES</x:v>
      </x:c>
      <x:c r="O144" s="305" t="str">
        <x:f>IF(G144=1,"YES","NO")</x:f>
        <x:v>YES</x:v>
      </x:c>
      <x:c r="P144" s="305" t="str">
        <x:f>IF(H144=1,"YES","NO")</x:f>
        <x:v>YES</x:v>
      </x:c>
      <x:c r="Q144" s="305" t="str">
        <x:f>IF(J144&lt;&gt;"","YES","NO")</x:f>
        <x:v>YES</x:v>
      </x:c>
      <x:c r="R144" s="305" t="str">
        <x:f>IF(AND(I144="YES",K144="YES",L144="YES",M144="YES",N144="YES",O144="YES",P144="YES",Q144="YES"),"COMPLETE","INCOMPLETE")</x:f>
        <x:v>COMPLETE</x:v>
      </x:c>
      <x:c r="S144" s="305" t="str">
        <x:f>IF(COUNTIF($A$5:$A$176,A144)&gt;1,"DUPLICATE","")</x:f>
      </x:c>
      <x:c r="T144" s="305" t="str">
        <x:v>TECHNICAL PASS — PRODUCTION ID HOLD</x:v>
      </x:c>
    </x:row>
    <x:row r="145" ht="50" customHeight="1">
      <x:c r="A145" s="305" t="str">
        <x:v>CAP-LAW090|Reg. 55|TRC01</x:v>
      </x:c>
      <x:c r="B145" s="305" t="str">
        <x:v>CAP-LAW090</x:v>
      </x:c>
      <x:c r="C145" s="305" t="str">
        <x:v>CAP-LAW090|Reg. 55</x:v>
      </x:c>
      <x:c r="D145" s="305" t="str">
        <x:v>CAP-LAW090|Reg. 55|AP01</x:v>
      </x:c>
      <x:c r="E145" s="305" t="n">
        <x:f>COUNTIF('P3 Evidence Requirements'!$B$5:$B$348,D145)</x:f>
        <x:v>2</x:v>
      </x:c>
      <x:c r="F145" s="305" t="n">
        <x:f>COUNTIF('P3 Observation Rules'!$B$5:$B$176,D145)</x:f>
        <x:v>1</x:v>
      </x:c>
      <x:c r="G145" s="305" t="n">
        <x:f>COUNTIF('P3 Operational Calendar'!$B$5:$B$176,D145)</x:f>
        <x:v>1</x:v>
      </x:c>
      <x:c r="H145" s="305" t="n">
        <x:f>COUNTIF('P4 Final Applicability'!$A$5:$A$176,C145)</x:f>
        <x:v>1</x:v>
      </x:c>
      <x:c r="I145" s="305" t="str">
        <x:f>IF(COUNTIF('P2 Source Disposition'!$A$5:$A$81,B145)=1,"YES","NO")</x:f>
        <x:v>YES</x:v>
      </x:c>
      <x:c r="J145" s="305" t="str">
        <x:v>https://www.sebi.gov.in/legal/master-circulars/jul-2025/master-circular-for-listing-obligations-and-disclosure-requirements-for-non-convertible-securities-securitized-debt-instruments-and-or-commercial-paper_95230.html</x:v>
      </x:c>
      <x:c r="K145" s="305" t="str">
        <x:f>IF(COUNTIF('P2 Atomic Provisions'!$A$5:$A$176,C145)=1,"YES","NO")</x:f>
        <x:v>YES</x:v>
      </x:c>
      <x:c r="L145" s="305" t="str">
        <x:f>IF(COUNTIF('P3 Audit Procedures'!$A$5:$A$176,D145)=1,"YES","NO")</x:f>
        <x:v>YES</x:v>
      </x:c>
      <x:c r="M145" s="305" t="str">
        <x:f>IF(E145=2,"YES","NO")</x:f>
        <x:v>YES</x:v>
      </x:c>
      <x:c r="N145" s="305" t="str">
        <x:f>IF(F145=1,"YES","NO")</x:f>
        <x:v>YES</x:v>
      </x:c>
      <x:c r="O145" s="305" t="str">
        <x:f>IF(G145=1,"YES","NO")</x:f>
        <x:v>YES</x:v>
      </x:c>
      <x:c r="P145" s="305" t="str">
        <x:f>IF(H145=1,"YES","NO")</x:f>
        <x:v>YES</x:v>
      </x:c>
      <x:c r="Q145" s="305" t="str">
        <x:f>IF(J145&lt;&gt;"","YES","NO")</x:f>
        <x:v>YES</x:v>
      </x:c>
      <x:c r="R145" s="305" t="str">
        <x:f>IF(AND(I145="YES",K145="YES",L145="YES",M145="YES",N145="YES",O145="YES",P145="YES",Q145="YES"),"COMPLETE","INCOMPLETE")</x:f>
        <x:v>COMPLETE</x:v>
      </x:c>
      <x:c r="S145" s="305" t="str">
        <x:f>IF(COUNTIF($A$5:$A$176,A145)&gt;1,"DUPLICATE","")</x:f>
      </x:c>
      <x:c r="T145" s="305" t="str">
        <x:v>TECHNICAL PASS — PRODUCTION ID HOLD</x:v>
      </x:c>
    </x:row>
    <x:row r="146" ht="50" customHeight="1">
      <x:c r="A146" s="305" t="str">
        <x:v>CAP-LAW090|Reg. 56|TRC01</x:v>
      </x:c>
      <x:c r="B146" s="305" t="str">
        <x:v>CAP-LAW090</x:v>
      </x:c>
      <x:c r="C146" s="305" t="str">
        <x:v>CAP-LAW090|Reg. 56</x:v>
      </x:c>
      <x:c r="D146" s="305" t="str">
        <x:v>CAP-LAW090|Reg. 56|AP01</x:v>
      </x:c>
      <x:c r="E146" s="305" t="n">
        <x:f>COUNTIF('P3 Evidence Requirements'!$B$5:$B$348,D146)</x:f>
        <x:v>2</x:v>
      </x:c>
      <x:c r="F146" s="305" t="n">
        <x:f>COUNTIF('P3 Observation Rules'!$B$5:$B$176,D146)</x:f>
        <x:v>1</x:v>
      </x:c>
      <x:c r="G146" s="305" t="n">
        <x:f>COUNTIF('P3 Operational Calendar'!$B$5:$B$176,D146)</x:f>
        <x:v>1</x:v>
      </x:c>
      <x:c r="H146" s="305" t="n">
        <x:f>COUNTIF('P4 Final Applicability'!$A$5:$A$176,C146)</x:f>
        <x:v>1</x:v>
      </x:c>
      <x:c r="I146" s="305" t="str">
        <x:f>IF(COUNTIF('P2 Source Disposition'!$A$5:$A$81,B146)=1,"YES","NO")</x:f>
        <x:v>YES</x:v>
      </x:c>
      <x:c r="J146" s="305" t="str">
        <x:v>https://www.sebi.gov.in/legal/master-circulars/jul-2025/master-circular-for-listing-obligations-and-disclosure-requirements-for-non-convertible-securities-securitized-debt-instruments-and-or-commercial-paper_95230.html</x:v>
      </x:c>
      <x:c r="K146" s="305" t="str">
        <x:f>IF(COUNTIF('P2 Atomic Provisions'!$A$5:$A$176,C146)=1,"YES","NO")</x:f>
        <x:v>YES</x:v>
      </x:c>
      <x:c r="L146" s="305" t="str">
        <x:f>IF(COUNTIF('P3 Audit Procedures'!$A$5:$A$176,D146)=1,"YES","NO")</x:f>
        <x:v>YES</x:v>
      </x:c>
      <x:c r="M146" s="305" t="str">
        <x:f>IF(E146=2,"YES","NO")</x:f>
        <x:v>YES</x:v>
      </x:c>
      <x:c r="N146" s="305" t="str">
        <x:f>IF(F146=1,"YES","NO")</x:f>
        <x:v>YES</x:v>
      </x:c>
      <x:c r="O146" s="305" t="str">
        <x:f>IF(G146=1,"YES","NO")</x:f>
        <x:v>YES</x:v>
      </x:c>
      <x:c r="P146" s="305" t="str">
        <x:f>IF(H146=1,"YES","NO")</x:f>
        <x:v>YES</x:v>
      </x:c>
      <x:c r="Q146" s="305" t="str">
        <x:f>IF(J146&lt;&gt;"","YES","NO")</x:f>
        <x:v>YES</x:v>
      </x:c>
      <x:c r="R146" s="305" t="str">
        <x:f>IF(AND(I146="YES",K146="YES",L146="YES",M146="YES",N146="YES",O146="YES",P146="YES",Q146="YES"),"COMPLETE","INCOMPLETE")</x:f>
        <x:v>COMPLETE</x:v>
      </x:c>
      <x:c r="S146" s="305" t="str">
        <x:f>IF(COUNTIF($A$5:$A$176,A146)&gt;1,"DUPLICATE","")</x:f>
      </x:c>
      <x:c r="T146" s="305" t="str">
        <x:v>TECHNICAL PASS — PRODUCTION ID HOLD</x:v>
      </x:c>
    </x:row>
    <x:row r="147" ht="50" customHeight="1">
      <x:c r="A147" s="305" t="str">
        <x:v>CAP-LAW090|Reg. 57|TRC01</x:v>
      </x:c>
      <x:c r="B147" s="305" t="str">
        <x:v>CAP-LAW090</x:v>
      </x:c>
      <x:c r="C147" s="305" t="str">
        <x:v>CAP-LAW090|Reg. 57</x:v>
      </x:c>
      <x:c r="D147" s="305" t="str">
        <x:v>CAP-LAW090|Reg. 57|AP01</x:v>
      </x:c>
      <x:c r="E147" s="305" t="n">
        <x:f>COUNTIF('P3 Evidence Requirements'!$B$5:$B$348,D147)</x:f>
        <x:v>2</x:v>
      </x:c>
      <x:c r="F147" s="305" t="n">
        <x:f>COUNTIF('P3 Observation Rules'!$B$5:$B$176,D147)</x:f>
        <x:v>1</x:v>
      </x:c>
      <x:c r="G147" s="305" t="n">
        <x:f>COUNTIF('P3 Operational Calendar'!$B$5:$B$176,D147)</x:f>
        <x:v>1</x:v>
      </x:c>
      <x:c r="H147" s="305" t="n">
        <x:f>COUNTIF('P4 Final Applicability'!$A$5:$A$176,C147)</x:f>
        <x:v>1</x:v>
      </x:c>
      <x:c r="I147" s="305" t="str">
        <x:f>IF(COUNTIF('P2 Source Disposition'!$A$5:$A$81,B147)=1,"YES","NO")</x:f>
        <x:v>YES</x:v>
      </x:c>
      <x:c r="J147" s="305" t="str">
        <x:v>https://www.sebi.gov.in/legal/master-circulars/jul-2025/master-circular-for-listing-obligations-and-disclosure-requirements-for-non-convertible-securities-securitized-debt-instruments-and-or-commercial-paper_95230.html</x:v>
      </x:c>
      <x:c r="K147" s="305" t="str">
        <x:f>IF(COUNTIF('P2 Atomic Provisions'!$A$5:$A$176,C147)=1,"YES","NO")</x:f>
        <x:v>YES</x:v>
      </x:c>
      <x:c r="L147" s="305" t="str">
        <x:f>IF(COUNTIF('P3 Audit Procedures'!$A$5:$A$176,D147)=1,"YES","NO")</x:f>
        <x:v>YES</x:v>
      </x:c>
      <x:c r="M147" s="305" t="str">
        <x:f>IF(E147=2,"YES","NO")</x:f>
        <x:v>YES</x:v>
      </x:c>
      <x:c r="N147" s="305" t="str">
        <x:f>IF(F147=1,"YES","NO")</x:f>
        <x:v>YES</x:v>
      </x:c>
      <x:c r="O147" s="305" t="str">
        <x:f>IF(G147=1,"YES","NO")</x:f>
        <x:v>YES</x:v>
      </x:c>
      <x:c r="P147" s="305" t="str">
        <x:f>IF(H147=1,"YES","NO")</x:f>
        <x:v>YES</x:v>
      </x:c>
      <x:c r="Q147" s="305" t="str">
        <x:f>IF(J147&lt;&gt;"","YES","NO")</x:f>
        <x:v>YES</x:v>
      </x:c>
      <x:c r="R147" s="305" t="str">
        <x:f>IF(AND(I147="YES",K147="YES",L147="YES",M147="YES",N147="YES",O147="YES",P147="YES",Q147="YES"),"COMPLETE","INCOMPLETE")</x:f>
        <x:v>COMPLETE</x:v>
      </x:c>
      <x:c r="S147" s="305" t="str">
        <x:f>IF(COUNTIF($A$5:$A$176,A147)&gt;1,"DUPLICATE","")</x:f>
      </x:c>
      <x:c r="T147" s="305" t="str">
        <x:v>TECHNICAL PASS — PRODUCTION ID HOLD</x:v>
      </x:c>
    </x:row>
    <x:row r="148" ht="50" customHeight="1">
      <x:c r="A148" s="305" t="str">
        <x:v>CAP-LAW090|Reg. 58|TRC01</x:v>
      </x:c>
      <x:c r="B148" s="305" t="str">
        <x:v>CAP-LAW090</x:v>
      </x:c>
      <x:c r="C148" s="305" t="str">
        <x:v>CAP-LAW090|Reg. 58</x:v>
      </x:c>
      <x:c r="D148" s="305" t="str">
        <x:v>CAP-LAW090|Reg. 58|AP01</x:v>
      </x:c>
      <x:c r="E148" s="305" t="n">
        <x:f>COUNTIF('P3 Evidence Requirements'!$B$5:$B$348,D148)</x:f>
        <x:v>2</x:v>
      </x:c>
      <x:c r="F148" s="305" t="n">
        <x:f>COUNTIF('P3 Observation Rules'!$B$5:$B$176,D148)</x:f>
        <x:v>1</x:v>
      </x:c>
      <x:c r="G148" s="305" t="n">
        <x:f>COUNTIF('P3 Operational Calendar'!$B$5:$B$176,D148)</x:f>
        <x:v>1</x:v>
      </x:c>
      <x:c r="H148" s="305" t="n">
        <x:f>COUNTIF('P4 Final Applicability'!$A$5:$A$176,C148)</x:f>
        <x:v>1</x:v>
      </x:c>
      <x:c r="I148" s="305" t="str">
        <x:f>IF(COUNTIF('P2 Source Disposition'!$A$5:$A$81,B148)=1,"YES","NO")</x:f>
        <x:v>YES</x:v>
      </x:c>
      <x:c r="J148" s="305" t="str">
        <x:v>https://www.sebi.gov.in/legal/master-circulars/jul-2025/master-circular-for-listing-obligations-and-disclosure-requirements-for-non-convertible-securities-securitized-debt-instruments-and-or-commercial-paper_95230.html</x:v>
      </x:c>
      <x:c r="K148" s="305" t="str">
        <x:f>IF(COUNTIF('P2 Atomic Provisions'!$A$5:$A$176,C148)=1,"YES","NO")</x:f>
        <x:v>YES</x:v>
      </x:c>
      <x:c r="L148" s="305" t="str">
        <x:f>IF(COUNTIF('P3 Audit Procedures'!$A$5:$A$176,D148)=1,"YES","NO")</x:f>
        <x:v>YES</x:v>
      </x:c>
      <x:c r="M148" s="305" t="str">
        <x:f>IF(E148=2,"YES","NO")</x:f>
        <x:v>YES</x:v>
      </x:c>
      <x:c r="N148" s="305" t="str">
        <x:f>IF(F148=1,"YES","NO")</x:f>
        <x:v>YES</x:v>
      </x:c>
      <x:c r="O148" s="305" t="str">
        <x:f>IF(G148=1,"YES","NO")</x:f>
        <x:v>YES</x:v>
      </x:c>
      <x:c r="P148" s="305" t="str">
        <x:f>IF(H148=1,"YES","NO")</x:f>
        <x:v>YES</x:v>
      </x:c>
      <x:c r="Q148" s="305" t="str">
        <x:f>IF(J148&lt;&gt;"","YES","NO")</x:f>
        <x:v>YES</x:v>
      </x:c>
      <x:c r="R148" s="305" t="str">
        <x:f>IF(AND(I148="YES",K148="YES",L148="YES",M148="YES",N148="YES",O148="YES",P148="YES",Q148="YES"),"COMPLETE","INCOMPLETE")</x:f>
        <x:v>COMPLETE</x:v>
      </x:c>
      <x:c r="S148" s="305" t="str">
        <x:f>IF(COUNTIF($A$5:$A$176,A148)&gt;1,"DUPLICATE","")</x:f>
      </x:c>
      <x:c r="T148" s="305" t="str">
        <x:v>TECHNICAL PASS — PRODUCTION ID HOLD</x:v>
      </x:c>
    </x:row>
    <x:row r="149" ht="50" customHeight="1">
      <x:c r="A149" s="305" t="str">
        <x:v>CAP-LAW090|Reg. 59|TRC01</x:v>
      </x:c>
      <x:c r="B149" s="305" t="str">
        <x:v>CAP-LAW090</x:v>
      </x:c>
      <x:c r="C149" s="305" t="str">
        <x:v>CAP-LAW090|Reg. 59</x:v>
      </x:c>
      <x:c r="D149" s="305" t="str">
        <x:v>CAP-LAW090|Reg. 59|AP01</x:v>
      </x:c>
      <x:c r="E149" s="305" t="n">
        <x:f>COUNTIF('P3 Evidence Requirements'!$B$5:$B$348,D149)</x:f>
        <x:v>2</x:v>
      </x:c>
      <x:c r="F149" s="305" t="n">
        <x:f>COUNTIF('P3 Observation Rules'!$B$5:$B$176,D149)</x:f>
        <x:v>1</x:v>
      </x:c>
      <x:c r="G149" s="305" t="n">
        <x:f>COUNTIF('P3 Operational Calendar'!$B$5:$B$176,D149)</x:f>
        <x:v>1</x:v>
      </x:c>
      <x:c r="H149" s="305" t="n">
        <x:f>COUNTIF('P4 Final Applicability'!$A$5:$A$176,C149)</x:f>
        <x:v>1</x:v>
      </x:c>
      <x:c r="I149" s="305" t="str">
        <x:f>IF(COUNTIF('P2 Source Disposition'!$A$5:$A$81,B149)=1,"YES","NO")</x:f>
        <x:v>YES</x:v>
      </x:c>
      <x:c r="J149" s="305" t="str">
        <x:v>https://www.sebi.gov.in/legal/master-circulars/jul-2025/master-circular-for-listing-obligations-and-disclosure-requirements-for-non-convertible-securities-securitized-debt-instruments-and-or-commercial-paper_95230.html</x:v>
      </x:c>
      <x:c r="K149" s="305" t="str">
        <x:f>IF(COUNTIF('P2 Atomic Provisions'!$A$5:$A$176,C149)=1,"YES","NO")</x:f>
        <x:v>YES</x:v>
      </x:c>
      <x:c r="L149" s="305" t="str">
        <x:f>IF(COUNTIF('P3 Audit Procedures'!$A$5:$A$176,D149)=1,"YES","NO")</x:f>
        <x:v>YES</x:v>
      </x:c>
      <x:c r="M149" s="305" t="str">
        <x:f>IF(E149=2,"YES","NO")</x:f>
        <x:v>YES</x:v>
      </x:c>
      <x:c r="N149" s="305" t="str">
        <x:f>IF(F149=1,"YES","NO")</x:f>
        <x:v>YES</x:v>
      </x:c>
      <x:c r="O149" s="305" t="str">
        <x:f>IF(G149=1,"YES","NO")</x:f>
        <x:v>YES</x:v>
      </x:c>
      <x:c r="P149" s="305" t="str">
        <x:f>IF(H149=1,"YES","NO")</x:f>
        <x:v>YES</x:v>
      </x:c>
      <x:c r="Q149" s="305" t="str">
        <x:f>IF(J149&lt;&gt;"","YES","NO")</x:f>
        <x:v>YES</x:v>
      </x:c>
      <x:c r="R149" s="305" t="str">
        <x:f>IF(AND(I149="YES",K149="YES",L149="YES",M149="YES",N149="YES",O149="YES",P149="YES",Q149="YES"),"COMPLETE","INCOMPLETE")</x:f>
        <x:v>COMPLETE</x:v>
      </x:c>
      <x:c r="S149" s="305" t="str">
        <x:f>IF(COUNTIF($A$5:$A$176,A149)&gt;1,"DUPLICATE","")</x:f>
      </x:c>
      <x:c r="T149" s="305" t="str">
        <x:v>TECHNICAL PASS — PRODUCTION ID HOLD</x:v>
      </x:c>
    </x:row>
    <x:row r="150" ht="50" customHeight="1">
      <x:c r="A150" s="305" t="str">
        <x:v>CAP-LAW090|Reg. 60|TRC01</x:v>
      </x:c>
      <x:c r="B150" s="305" t="str">
        <x:v>CAP-LAW090</x:v>
      </x:c>
      <x:c r="C150" s="305" t="str">
        <x:v>CAP-LAW090|Reg. 60</x:v>
      </x:c>
      <x:c r="D150" s="305" t="str">
        <x:v>CAP-LAW090|Reg. 60|AP01</x:v>
      </x:c>
      <x:c r="E150" s="305" t="n">
        <x:f>COUNTIF('P3 Evidence Requirements'!$B$5:$B$348,D150)</x:f>
        <x:v>2</x:v>
      </x:c>
      <x:c r="F150" s="305" t="n">
        <x:f>COUNTIF('P3 Observation Rules'!$B$5:$B$176,D150)</x:f>
        <x:v>1</x:v>
      </x:c>
      <x:c r="G150" s="305" t="n">
        <x:f>COUNTIF('P3 Operational Calendar'!$B$5:$B$176,D150)</x:f>
        <x:v>1</x:v>
      </x:c>
      <x:c r="H150" s="305" t="n">
        <x:f>COUNTIF('P4 Final Applicability'!$A$5:$A$176,C150)</x:f>
        <x:v>1</x:v>
      </x:c>
      <x:c r="I150" s="305" t="str">
        <x:f>IF(COUNTIF('P2 Source Disposition'!$A$5:$A$81,B150)=1,"YES","NO")</x:f>
        <x:v>YES</x:v>
      </x:c>
      <x:c r="J150" s="305" t="str">
        <x:v>https://www.sebi.gov.in/legal/master-circulars/jul-2025/master-circular-for-listing-obligations-and-disclosure-requirements-for-non-convertible-securities-securitized-debt-instruments-and-or-commercial-paper_95230.html</x:v>
      </x:c>
      <x:c r="K150" s="305" t="str">
        <x:f>IF(COUNTIF('P2 Atomic Provisions'!$A$5:$A$176,C150)=1,"YES","NO")</x:f>
        <x:v>YES</x:v>
      </x:c>
      <x:c r="L150" s="305" t="str">
        <x:f>IF(COUNTIF('P3 Audit Procedures'!$A$5:$A$176,D150)=1,"YES","NO")</x:f>
        <x:v>YES</x:v>
      </x:c>
      <x:c r="M150" s="305" t="str">
        <x:f>IF(E150=2,"YES","NO")</x:f>
        <x:v>YES</x:v>
      </x:c>
      <x:c r="N150" s="305" t="str">
        <x:f>IF(F150=1,"YES","NO")</x:f>
        <x:v>YES</x:v>
      </x:c>
      <x:c r="O150" s="305" t="str">
        <x:f>IF(G150=1,"YES","NO")</x:f>
        <x:v>YES</x:v>
      </x:c>
      <x:c r="P150" s="305" t="str">
        <x:f>IF(H150=1,"YES","NO")</x:f>
        <x:v>YES</x:v>
      </x:c>
      <x:c r="Q150" s="305" t="str">
        <x:f>IF(J150&lt;&gt;"","YES","NO")</x:f>
        <x:v>YES</x:v>
      </x:c>
      <x:c r="R150" s="305" t="str">
        <x:f>IF(AND(I150="YES",K150="YES",L150="YES",M150="YES",N150="YES",O150="YES",P150="YES",Q150="YES"),"COMPLETE","INCOMPLETE")</x:f>
        <x:v>COMPLETE</x:v>
      </x:c>
      <x:c r="S150" s="305" t="str">
        <x:f>IF(COUNTIF($A$5:$A$176,A150)&gt;1,"DUPLICATE","")</x:f>
      </x:c>
      <x:c r="T150" s="305" t="str">
        <x:v>TECHNICAL PASS — PRODUCTION ID HOLD</x:v>
      </x:c>
    </x:row>
    <x:row r="151" ht="50" customHeight="1">
      <x:c r="A151" s="305" t="str">
        <x:v>CAP-LAW090|Reg. 61B / unclaimed amounts|TRC01</x:v>
      </x:c>
      <x:c r="B151" s="305" t="str">
        <x:v>CAP-LAW090</x:v>
      </x:c>
      <x:c r="C151" s="305" t="str">
        <x:v>CAP-LAW090|Reg. 61B / unclaimed amounts</x:v>
      </x:c>
      <x:c r="D151" s="305" t="str">
        <x:v>CAP-LAW090|Reg. 61B / unclaimed amounts|AP01</x:v>
      </x:c>
      <x:c r="E151" s="305" t="n">
        <x:f>COUNTIF('P3 Evidence Requirements'!$B$5:$B$348,D151)</x:f>
        <x:v>2</x:v>
      </x:c>
      <x:c r="F151" s="305" t="n">
        <x:f>COUNTIF('P3 Observation Rules'!$B$5:$B$176,D151)</x:f>
        <x:v>1</x:v>
      </x:c>
      <x:c r="G151" s="305" t="n">
        <x:f>COUNTIF('P3 Operational Calendar'!$B$5:$B$176,D151)</x:f>
        <x:v>1</x:v>
      </x:c>
      <x:c r="H151" s="305" t="n">
        <x:f>COUNTIF('P4 Final Applicability'!$A$5:$A$176,C151)</x:f>
        <x:v>1</x:v>
      </x:c>
      <x:c r="I151" s="305" t="str">
        <x:f>IF(COUNTIF('P2 Source Disposition'!$A$5:$A$81,B151)=1,"YES","NO")</x:f>
        <x:v>YES</x:v>
      </x:c>
      <x:c r="J151" s="305" t="str">
        <x:v>https://www.sebi.gov.in/legal/master-circulars/jul-2025/master-circular-for-listing-obligations-and-disclosure-requirements-for-non-convertible-securities-securitized-debt-instruments-and-or-commercial-paper_95230.html</x:v>
      </x:c>
      <x:c r="K151" s="305" t="str">
        <x:f>IF(COUNTIF('P2 Atomic Provisions'!$A$5:$A$176,C151)=1,"YES","NO")</x:f>
        <x:v>YES</x:v>
      </x:c>
      <x:c r="L151" s="305" t="str">
        <x:f>IF(COUNTIF('P3 Audit Procedures'!$A$5:$A$176,D151)=1,"YES","NO")</x:f>
        <x:v>YES</x:v>
      </x:c>
      <x:c r="M151" s="305" t="str">
        <x:f>IF(E151=2,"YES","NO")</x:f>
        <x:v>YES</x:v>
      </x:c>
      <x:c r="N151" s="305" t="str">
        <x:f>IF(F151=1,"YES","NO")</x:f>
        <x:v>YES</x:v>
      </x:c>
      <x:c r="O151" s="305" t="str">
        <x:f>IF(G151=1,"YES","NO")</x:f>
        <x:v>YES</x:v>
      </x:c>
      <x:c r="P151" s="305" t="str">
        <x:f>IF(H151=1,"YES","NO")</x:f>
        <x:v>YES</x:v>
      </x:c>
      <x:c r="Q151" s="305" t="str">
        <x:f>IF(J151&lt;&gt;"","YES","NO")</x:f>
        <x:v>YES</x:v>
      </x:c>
      <x:c r="R151" s="305" t="str">
        <x:f>IF(AND(I151="YES",K151="YES",L151="YES",M151="YES",N151="YES",O151="YES",P151="YES",Q151="YES"),"COMPLETE","INCOMPLETE")</x:f>
        <x:v>COMPLETE</x:v>
      </x:c>
      <x:c r="S151" s="305" t="str">
        <x:f>IF(COUNTIF($A$5:$A$176,A151)&gt;1,"DUPLICATE","")</x:f>
      </x:c>
      <x:c r="T151" s="305" t="str">
        <x:v>TECHNICAL PASS — PRODUCTION ID HOLD</x:v>
      </x:c>
    </x:row>
    <x:row r="152" ht="50" customHeight="1">
      <x:c r="A152" s="305" t="str">
        <x:v>CAP-LAW090|Reg. 62|TRC01</x:v>
      </x:c>
      <x:c r="B152" s="305" t="str">
        <x:v>CAP-LAW090</x:v>
      </x:c>
      <x:c r="C152" s="305" t="str">
        <x:v>CAP-LAW090|Reg. 62</x:v>
      </x:c>
      <x:c r="D152" s="305" t="str">
        <x:v>CAP-LAW090|Reg. 62|AP01</x:v>
      </x:c>
      <x:c r="E152" s="305" t="n">
        <x:f>COUNTIF('P3 Evidence Requirements'!$B$5:$B$348,D152)</x:f>
        <x:v>2</x:v>
      </x:c>
      <x:c r="F152" s="305" t="n">
        <x:f>COUNTIF('P3 Observation Rules'!$B$5:$B$176,D152)</x:f>
        <x:v>1</x:v>
      </x:c>
      <x:c r="G152" s="305" t="n">
        <x:f>COUNTIF('P3 Operational Calendar'!$B$5:$B$176,D152)</x:f>
        <x:v>1</x:v>
      </x:c>
      <x:c r="H152" s="305" t="n">
        <x:f>COUNTIF('P4 Final Applicability'!$A$5:$A$176,C152)</x:f>
        <x:v>1</x:v>
      </x:c>
      <x:c r="I152" s="305" t="str">
        <x:f>IF(COUNTIF('P2 Source Disposition'!$A$5:$A$81,B152)=1,"YES","NO")</x:f>
        <x:v>YES</x:v>
      </x:c>
      <x:c r="J152" s="305" t="str">
        <x:v>https://www.sebi.gov.in/legal/master-circulars/jul-2025/master-circular-for-listing-obligations-and-disclosure-requirements-for-non-convertible-securities-securitized-debt-instruments-and-or-commercial-paper_95230.html</x:v>
      </x:c>
      <x:c r="K152" s="305" t="str">
        <x:f>IF(COUNTIF('P2 Atomic Provisions'!$A$5:$A$176,C152)=1,"YES","NO")</x:f>
        <x:v>YES</x:v>
      </x:c>
      <x:c r="L152" s="305" t="str">
        <x:f>IF(COUNTIF('P3 Audit Procedures'!$A$5:$A$176,D152)=1,"YES","NO")</x:f>
        <x:v>YES</x:v>
      </x:c>
      <x:c r="M152" s="305" t="str">
        <x:f>IF(E152=2,"YES","NO")</x:f>
        <x:v>YES</x:v>
      </x:c>
      <x:c r="N152" s="305" t="str">
        <x:f>IF(F152=1,"YES","NO")</x:f>
        <x:v>YES</x:v>
      </x:c>
      <x:c r="O152" s="305" t="str">
        <x:f>IF(G152=1,"YES","NO")</x:f>
        <x:v>YES</x:v>
      </x:c>
      <x:c r="P152" s="305" t="str">
        <x:f>IF(H152=1,"YES","NO")</x:f>
        <x:v>YES</x:v>
      </x:c>
      <x:c r="Q152" s="305" t="str">
        <x:f>IF(J152&lt;&gt;"","YES","NO")</x:f>
        <x:v>YES</x:v>
      </x:c>
      <x:c r="R152" s="305" t="str">
        <x:f>IF(AND(I152="YES",K152="YES",L152="YES",M152="YES",N152="YES",O152="YES",P152="YES",Q152="YES"),"COMPLETE","INCOMPLETE")</x:f>
        <x:v>COMPLETE</x:v>
      </x:c>
      <x:c r="S152" s="305" t="str">
        <x:f>IF(COUNTIF($A$5:$A$176,A152)&gt;1,"DUPLICATE","")</x:f>
      </x:c>
      <x:c r="T152" s="305" t="str">
        <x:v>TECHNICAL PASS — PRODUCTION ID HOLD</x:v>
      </x:c>
    </x:row>
    <x:row r="153" ht="50" customHeight="1">
      <x:c r="A153" s="305" t="str">
        <x:v>CAP-LAW090|HVDLE corporate-governance chapter|TRC01</x:v>
      </x:c>
      <x:c r="B153" s="305" t="str">
        <x:v>CAP-LAW090</x:v>
      </x:c>
      <x:c r="C153" s="305" t="str">
        <x:v>CAP-LAW090|HVDLE corporate-governance chapter</x:v>
      </x:c>
      <x:c r="D153" s="305" t="str">
        <x:v>CAP-LAW090|HVDLE corporate-governance chapter|AP01</x:v>
      </x:c>
      <x:c r="E153" s="305" t="n">
        <x:f>COUNTIF('P3 Evidence Requirements'!$B$5:$B$348,D153)</x:f>
        <x:v>2</x:v>
      </x:c>
      <x:c r="F153" s="305" t="n">
        <x:f>COUNTIF('P3 Observation Rules'!$B$5:$B$176,D153)</x:f>
        <x:v>1</x:v>
      </x:c>
      <x:c r="G153" s="305" t="n">
        <x:f>COUNTIF('P3 Operational Calendar'!$B$5:$B$176,D153)</x:f>
        <x:v>1</x:v>
      </x:c>
      <x:c r="H153" s="305" t="n">
        <x:f>COUNTIF('P4 Final Applicability'!$A$5:$A$176,C153)</x:f>
        <x:v>1</x:v>
      </x:c>
      <x:c r="I153" s="305" t="str">
        <x:f>IF(COUNTIF('P2 Source Disposition'!$A$5:$A$81,B153)=1,"YES","NO")</x:f>
        <x:v>YES</x:v>
      </x:c>
      <x:c r="J153" s="305" t="str">
        <x:v>https://www.sebi.gov.in/legal/master-circulars/jul-2025/master-circular-for-listing-obligations-and-disclosure-requirements-for-non-convertible-securities-securitized-debt-instruments-and-or-commercial-paper_95230.html</x:v>
      </x:c>
      <x:c r="K153" s="305" t="str">
        <x:f>IF(COUNTIF('P2 Atomic Provisions'!$A$5:$A$176,C153)=1,"YES","NO")</x:f>
        <x:v>YES</x:v>
      </x:c>
      <x:c r="L153" s="305" t="str">
        <x:f>IF(COUNTIF('P3 Audit Procedures'!$A$5:$A$176,D153)=1,"YES","NO")</x:f>
        <x:v>YES</x:v>
      </x:c>
      <x:c r="M153" s="305" t="str">
        <x:f>IF(E153=2,"YES","NO")</x:f>
        <x:v>YES</x:v>
      </x:c>
      <x:c r="N153" s="305" t="str">
        <x:f>IF(F153=1,"YES","NO")</x:f>
        <x:v>YES</x:v>
      </x:c>
      <x:c r="O153" s="305" t="str">
        <x:f>IF(G153=1,"YES","NO")</x:f>
        <x:v>YES</x:v>
      </x:c>
      <x:c r="P153" s="305" t="str">
        <x:f>IF(H153=1,"YES","NO")</x:f>
        <x:v>YES</x:v>
      </x:c>
      <x:c r="Q153" s="305" t="str">
        <x:f>IF(J153&lt;&gt;"","YES","NO")</x:f>
        <x:v>YES</x:v>
      </x:c>
      <x:c r="R153" s="305" t="str">
        <x:f>IF(AND(I153="YES",K153="YES",L153="YES",M153="YES",N153="YES",O153="YES",P153="YES",Q153="YES"),"COMPLETE","INCOMPLETE")</x:f>
        <x:v>COMPLETE</x:v>
      </x:c>
      <x:c r="S153" s="305" t="str">
        <x:f>IF(COUNTIF($A$5:$A$176,A153)&gt;1,"DUPLICATE","")</x:f>
      </x:c>
      <x:c r="T153" s="305" t="str">
        <x:v>TECHNICAL PASS — PRODUCTION ID HOLD</x:v>
      </x:c>
    </x:row>
    <x:row r="154" ht="50" customHeight="1">
      <x:c r="A154" s="305" t="str">
        <x:v>CAP-LAW064|Issue/listing provisions|TRC01</x:v>
      </x:c>
      <x:c r="B154" s="305" t="str">
        <x:v>CAP-LAW064</x:v>
      </x:c>
      <x:c r="C154" s="305" t="str">
        <x:v>CAP-LAW064|Issue/listing provisions</x:v>
      </x:c>
      <x:c r="D154" s="305" t="str">
        <x:v>CAP-LAW064|Issue/listing provisions|AP01</x:v>
      </x:c>
      <x:c r="E154" s="305" t="n">
        <x:f>COUNTIF('P3 Evidence Requirements'!$B$5:$B$348,D154)</x:f>
        <x:v>2</x:v>
      </x:c>
      <x:c r="F154" s="305" t="n">
        <x:f>COUNTIF('P3 Observation Rules'!$B$5:$B$176,D154)</x:f>
        <x:v>1</x:v>
      </x:c>
      <x:c r="G154" s="305" t="n">
        <x:f>COUNTIF('P3 Operational Calendar'!$B$5:$B$176,D154)</x:f>
        <x:v>1</x:v>
      </x:c>
      <x:c r="H154" s="305" t="n">
        <x:f>COUNTIF('P4 Final Applicability'!$A$5:$A$176,C154)</x:f>
        <x:v>1</x:v>
      </x:c>
      <x:c r="I154" s="305" t="str">
        <x:f>IF(COUNTIF('P2 Source Disposition'!$A$5:$A$81,B154)=1,"YES","NO")</x:f>
        <x:v>YES</x:v>
      </x:c>
      <x:c r="J154" s="305" t="str">
        <x:v>https://www.sebi.gov.in/legal/regulations/jul-2026/securities-and-exchange-board-of-india-issue-and-listing-of-securitised-debt-instruments-and-security-receipts-regulations-2008-last-amended-on-july-06-2026-_102674.html</x:v>
      </x:c>
      <x:c r="K154" s="305" t="str">
        <x:f>IF(COUNTIF('P2 Atomic Provisions'!$A$5:$A$176,C154)=1,"YES","NO")</x:f>
        <x:v>YES</x:v>
      </x:c>
      <x:c r="L154" s="305" t="str">
        <x:f>IF(COUNTIF('P3 Audit Procedures'!$A$5:$A$176,D154)=1,"YES","NO")</x:f>
        <x:v>YES</x:v>
      </x:c>
      <x:c r="M154" s="305" t="str">
        <x:f>IF(E154=2,"YES","NO")</x:f>
        <x:v>YES</x:v>
      </x:c>
      <x:c r="N154" s="305" t="str">
        <x:f>IF(F154=1,"YES","NO")</x:f>
        <x:v>YES</x:v>
      </x:c>
      <x:c r="O154" s="305" t="str">
        <x:f>IF(G154=1,"YES","NO")</x:f>
        <x:v>YES</x:v>
      </x:c>
      <x:c r="P154" s="305" t="str">
        <x:f>IF(H154=1,"YES","NO")</x:f>
        <x:v>YES</x:v>
      </x:c>
      <x:c r="Q154" s="305" t="str">
        <x:f>IF(J154&lt;&gt;"","YES","NO")</x:f>
        <x:v>YES</x:v>
      </x:c>
      <x:c r="R154" s="305" t="str">
        <x:f>IF(AND(I154="YES",K154="YES",L154="YES",M154="YES",N154="YES",O154="YES",P154="YES",Q154="YES"),"COMPLETE","INCOMPLETE")</x:f>
        <x:v>COMPLETE</x:v>
      </x:c>
      <x:c r="S154" s="305" t="str">
        <x:f>IF(COUNTIF($A$5:$A$176,A154)&gt;1,"DUPLICATE","")</x:f>
      </x:c>
      <x:c r="T154" s="305" t="str">
        <x:v>TECHNICAL PASS — PRODUCTION ID HOLD</x:v>
      </x:c>
    </x:row>
    <x:row r="155" ht="50" customHeight="1">
      <x:c r="A155" s="305" t="str">
        <x:v>CAP-LAW248|Reg. 11B / Circular para 2|TRC01</x:v>
      </x:c>
      <x:c r="B155" s="305" t="str">
        <x:v>CAP-LAW248</x:v>
      </x:c>
      <x:c r="C155" s="305" t="str">
        <x:v>CAP-LAW248|Reg. 11B / Circular para 2</x:v>
      </x:c>
      <x:c r="D155" s="305" t="str">
        <x:v>CAP-LAW248|Reg. 11B / Circular para 2|AP01</x:v>
      </x:c>
      <x:c r="E155" s="305" t="n">
        <x:f>COUNTIF('P3 Evidence Requirements'!$B$5:$B$348,D155)</x:f>
        <x:v>2</x:v>
      </x:c>
      <x:c r="F155" s="305" t="n">
        <x:f>COUNTIF('P3 Observation Rules'!$B$5:$B$176,D155)</x:f>
        <x:v>1</x:v>
      </x:c>
      <x:c r="G155" s="305" t="n">
        <x:f>COUNTIF('P3 Operational Calendar'!$B$5:$B$176,D155)</x:f>
        <x:v>1</x:v>
      </x:c>
      <x:c r="H155" s="305" t="n">
        <x:f>COUNTIF('P4 Final Applicability'!$A$5:$A$176,C155)</x:f>
        <x:v>1</x:v>
      </x:c>
      <x:c r="I155" s="305" t="str">
        <x:f>IF(COUNTIF('P2 Source Disposition'!$A$5:$A$81,B155)=1,"YES","NO")</x:f>
        <x:v>YES</x:v>
      </x:c>
      <x:c r="J155" s="305" t="str">
        <x:v>https://www.sebi.gov.in/legal/circulars/dec-2025/mandating-periodic-disclosure-requirements-securitised-debt-instruments-sdis-_98409.html</x:v>
      </x:c>
      <x:c r="K155" s="305" t="str">
        <x:f>IF(COUNTIF('P2 Atomic Provisions'!$A$5:$A$176,C155)=1,"YES","NO")</x:f>
        <x:v>YES</x:v>
      </x:c>
      <x:c r="L155" s="305" t="str">
        <x:f>IF(COUNTIF('P3 Audit Procedures'!$A$5:$A$176,D155)=1,"YES","NO")</x:f>
        <x:v>YES</x:v>
      </x:c>
      <x:c r="M155" s="305" t="str">
        <x:f>IF(E155=2,"YES","NO")</x:f>
        <x:v>YES</x:v>
      </x:c>
      <x:c r="N155" s="305" t="str">
        <x:f>IF(F155=1,"YES","NO")</x:f>
        <x:v>YES</x:v>
      </x:c>
      <x:c r="O155" s="305" t="str">
        <x:f>IF(G155=1,"YES","NO")</x:f>
        <x:v>YES</x:v>
      </x:c>
      <x:c r="P155" s="305" t="str">
        <x:f>IF(H155=1,"YES","NO")</x:f>
        <x:v>YES</x:v>
      </x:c>
      <x:c r="Q155" s="305" t="str">
        <x:f>IF(J155&lt;&gt;"","YES","NO")</x:f>
        <x:v>YES</x:v>
      </x:c>
      <x:c r="R155" s="305" t="str">
        <x:f>IF(AND(I155="YES",K155="YES",L155="YES",M155="YES",N155="YES",O155="YES",P155="YES",Q155="YES"),"COMPLETE","INCOMPLETE")</x:f>
        <x:v>COMPLETE</x:v>
      </x:c>
      <x:c r="S155" s="305" t="str">
        <x:f>IF(COUNTIF($A$5:$A$176,A155)&gt;1,"DUPLICATE","")</x:f>
      </x:c>
      <x:c r="T155" s="305" t="str">
        <x:v>TECHNICAL PASS — PRODUCTION ID HOLD</x:v>
      </x:c>
    </x:row>
    <x:row r="156" ht="50" customHeight="1">
      <x:c r="A156" s="305" t="str">
        <x:v>P1-GAP003|Paras 2-4|TRC01</x:v>
      </x:c>
      <x:c r="B156" s="305" t="str">
        <x:v>P1-GAP003</x:v>
      </x:c>
      <x:c r="C156" s="305" t="str">
        <x:v>P1-GAP003|Paras 2-4</x:v>
      </x:c>
      <x:c r="D156" s="305" t="str">
        <x:v>P1-GAP003|Paras 2-4|AP01</x:v>
      </x:c>
      <x:c r="E156" s="305" t="n">
        <x:f>COUNTIF('P3 Evidence Requirements'!$B$5:$B$348,D156)</x:f>
        <x:v>2</x:v>
      </x:c>
      <x:c r="F156" s="305" t="n">
        <x:f>COUNTIF('P3 Observation Rules'!$B$5:$B$176,D156)</x:f>
        <x:v>1</x:v>
      </x:c>
      <x:c r="G156" s="305" t="n">
        <x:f>COUNTIF('P3 Operational Calendar'!$B$5:$B$176,D156)</x:f>
        <x:v>1</x:v>
      </x:c>
      <x:c r="H156" s="305" t="n">
        <x:f>COUNTIF('P4 Final Applicability'!$A$5:$A$176,C156)</x:f>
        <x:v>1</x:v>
      </x:c>
      <x:c r="I156" s="305" t="str">
        <x:f>IF(COUNTIF('P2 Source Disposition'!$A$5:$A$81,B156)=1,"YES","NO")</x:f>
        <x:v>YES</x:v>
      </x:c>
      <x:c r="J156" s="305" t="str">
        <x:v>https://www.sebi.gov.in/legal/circulars/jan-2026/ease-of-doing-investment-special-window-for-transfer-and-dematerialisation-of-physical-securities_99411.html</x:v>
      </x:c>
      <x:c r="K156" s="305" t="str">
        <x:f>IF(COUNTIF('P2 Atomic Provisions'!$A$5:$A$176,C156)=1,"YES","NO")</x:f>
        <x:v>YES</x:v>
      </x:c>
      <x:c r="L156" s="305" t="str">
        <x:f>IF(COUNTIF('P3 Audit Procedures'!$A$5:$A$176,D156)=1,"YES","NO")</x:f>
        <x:v>YES</x:v>
      </x:c>
      <x:c r="M156" s="305" t="str">
        <x:f>IF(E156=2,"YES","NO")</x:f>
        <x:v>YES</x:v>
      </x:c>
      <x:c r="N156" s="305" t="str">
        <x:f>IF(F156=1,"YES","NO")</x:f>
        <x:v>YES</x:v>
      </x:c>
      <x:c r="O156" s="305" t="str">
        <x:f>IF(G156=1,"YES","NO")</x:f>
        <x:v>YES</x:v>
      </x:c>
      <x:c r="P156" s="305" t="str">
        <x:f>IF(H156=1,"YES","NO")</x:f>
        <x:v>YES</x:v>
      </x:c>
      <x:c r="Q156" s="305" t="str">
        <x:f>IF(J156&lt;&gt;"","YES","NO")</x:f>
        <x:v>YES</x:v>
      </x:c>
      <x:c r="R156" s="305" t="str">
        <x:f>IF(AND(I156="YES",K156="YES",L156="YES",M156="YES",N156="YES",O156="YES",P156="YES",Q156="YES"),"COMPLETE","INCOMPLETE")</x:f>
        <x:v>COMPLETE</x:v>
      </x:c>
      <x:c r="S156" s="305" t="str">
        <x:f>IF(COUNTIF($A$5:$A$176,A156)&gt;1,"DUPLICATE","")</x:f>
      </x:c>
      <x:c r="T156" s="305" t="str">
        <x:v>TECHNICAL PASS — PRODUCTION ID HOLD</x:v>
      </x:c>
    </x:row>
    <x:row r="157" ht="50" customHeight="1">
      <x:c r="A157" s="305" t="str">
        <x:v>P1-GAP003|Demat and lock-in conditions|TRC01</x:v>
      </x:c>
      <x:c r="B157" s="305" t="str">
        <x:v>P1-GAP003</x:v>
      </x:c>
      <x:c r="C157" s="305" t="str">
        <x:v>P1-GAP003|Demat and lock-in conditions</x:v>
      </x:c>
      <x:c r="D157" s="305" t="str">
        <x:v>P1-GAP003|Demat and lock-in conditions|AP01</x:v>
      </x:c>
      <x:c r="E157" s="305" t="n">
        <x:f>COUNTIF('P3 Evidence Requirements'!$B$5:$B$348,D157)</x:f>
        <x:v>2</x:v>
      </x:c>
      <x:c r="F157" s="305" t="n">
        <x:f>COUNTIF('P3 Observation Rules'!$B$5:$B$176,D157)</x:f>
        <x:v>1</x:v>
      </x:c>
      <x:c r="G157" s="305" t="n">
        <x:f>COUNTIF('P3 Operational Calendar'!$B$5:$B$176,D157)</x:f>
        <x:v>1</x:v>
      </x:c>
      <x:c r="H157" s="305" t="n">
        <x:f>COUNTIF('P4 Final Applicability'!$A$5:$A$176,C157)</x:f>
        <x:v>1</x:v>
      </x:c>
      <x:c r="I157" s="305" t="str">
        <x:f>IF(COUNTIF('P2 Source Disposition'!$A$5:$A$81,B157)=1,"YES","NO")</x:f>
        <x:v>YES</x:v>
      </x:c>
      <x:c r="J157" s="305" t="str">
        <x:v>https://www.sebi.gov.in/legal/circulars/jan-2026/ease-of-doing-investment-special-window-for-transfer-and-dematerialisation-of-physical-securities_99411.html</x:v>
      </x:c>
      <x:c r="K157" s="305" t="str">
        <x:f>IF(COUNTIF('P2 Atomic Provisions'!$A$5:$A$176,C157)=1,"YES","NO")</x:f>
        <x:v>YES</x:v>
      </x:c>
      <x:c r="L157" s="305" t="str">
        <x:f>IF(COUNTIF('P3 Audit Procedures'!$A$5:$A$176,D157)=1,"YES","NO")</x:f>
        <x:v>YES</x:v>
      </x:c>
      <x:c r="M157" s="305" t="str">
        <x:f>IF(E157=2,"YES","NO")</x:f>
        <x:v>YES</x:v>
      </x:c>
      <x:c r="N157" s="305" t="str">
        <x:f>IF(F157=1,"YES","NO")</x:f>
        <x:v>YES</x:v>
      </x:c>
      <x:c r="O157" s="305" t="str">
        <x:f>IF(G157=1,"YES","NO")</x:f>
        <x:v>YES</x:v>
      </x:c>
      <x:c r="P157" s="305" t="str">
        <x:f>IF(H157=1,"YES","NO")</x:f>
        <x:v>YES</x:v>
      </x:c>
      <x:c r="Q157" s="305" t="str">
        <x:f>IF(J157&lt;&gt;"","YES","NO")</x:f>
        <x:v>YES</x:v>
      </x:c>
      <x:c r="R157" s="305" t="str">
        <x:f>IF(AND(I157="YES",K157="YES",L157="YES",M157="YES",N157="YES",O157="YES",P157="YES",Q157="YES"),"COMPLETE","INCOMPLETE")</x:f>
        <x:v>COMPLETE</x:v>
      </x:c>
      <x:c r="S157" s="305" t="str">
        <x:f>IF(COUNTIF($A$5:$A$176,A157)&gt;1,"DUPLICATE","")</x:f>
      </x:c>
      <x:c r="T157" s="305" t="str">
        <x:v>TECHNICAL PASS — PRODUCTION ID HOLD</x:v>
      </x:c>
    </x:row>
    <x:row r="158" ht="50" customHeight="1">
      <x:c r="A158" s="305" t="str">
        <x:v>P1-GAP003|Verification / notice process|TRC01</x:v>
      </x:c>
      <x:c r="B158" s="305" t="str">
        <x:v>P1-GAP003</x:v>
      </x:c>
      <x:c r="C158" s="305" t="str">
        <x:v>P1-GAP003|Verification / notice process</x:v>
      </x:c>
      <x:c r="D158" s="305" t="str">
        <x:v>P1-GAP003|Verification / notice process|AP01</x:v>
      </x:c>
      <x:c r="E158" s="305" t="n">
        <x:f>COUNTIF('P3 Evidence Requirements'!$B$5:$B$348,D158)</x:f>
        <x:v>2</x:v>
      </x:c>
      <x:c r="F158" s="305" t="n">
        <x:f>COUNTIF('P3 Observation Rules'!$B$5:$B$176,D158)</x:f>
        <x:v>1</x:v>
      </x:c>
      <x:c r="G158" s="305" t="n">
        <x:f>COUNTIF('P3 Operational Calendar'!$B$5:$B$176,D158)</x:f>
        <x:v>1</x:v>
      </x:c>
      <x:c r="H158" s="305" t="n">
        <x:f>COUNTIF('P4 Final Applicability'!$A$5:$A$176,C158)</x:f>
        <x:v>1</x:v>
      </x:c>
      <x:c r="I158" s="305" t="str">
        <x:f>IF(COUNTIF('P2 Source Disposition'!$A$5:$A$81,B158)=1,"YES","NO")</x:f>
        <x:v>YES</x:v>
      </x:c>
      <x:c r="J158" s="305" t="str">
        <x:v>https://www.sebi.gov.in/legal/circulars/jan-2026/ease-of-doing-investment-special-window-for-transfer-and-dematerialisation-of-physical-securities_99411.html</x:v>
      </x:c>
      <x:c r="K158" s="305" t="str">
        <x:f>IF(COUNTIF('P2 Atomic Provisions'!$A$5:$A$176,C158)=1,"YES","NO")</x:f>
        <x:v>YES</x:v>
      </x:c>
      <x:c r="L158" s="305" t="str">
        <x:f>IF(COUNTIF('P3 Audit Procedures'!$A$5:$A$176,D158)=1,"YES","NO")</x:f>
        <x:v>YES</x:v>
      </x:c>
      <x:c r="M158" s="305" t="str">
        <x:f>IF(E158=2,"YES","NO")</x:f>
        <x:v>YES</x:v>
      </x:c>
      <x:c r="N158" s="305" t="str">
        <x:f>IF(F158=1,"YES","NO")</x:f>
        <x:v>YES</x:v>
      </x:c>
      <x:c r="O158" s="305" t="str">
        <x:f>IF(G158=1,"YES","NO")</x:f>
        <x:v>YES</x:v>
      </x:c>
      <x:c r="P158" s="305" t="str">
        <x:f>IF(H158=1,"YES","NO")</x:f>
        <x:v>YES</x:v>
      </x:c>
      <x:c r="Q158" s="305" t="str">
        <x:f>IF(J158&lt;&gt;"","YES","NO")</x:f>
        <x:v>YES</x:v>
      </x:c>
      <x:c r="R158" s="305" t="str">
        <x:f>IF(AND(I158="YES",K158="YES",L158="YES",M158="YES",N158="YES",O158="YES",P158="YES",Q158="YES"),"COMPLETE","INCOMPLETE")</x:f>
        <x:v>COMPLETE</x:v>
      </x:c>
      <x:c r="S158" s="305" t="str">
        <x:f>IF(COUNTIF($A$5:$A$176,A158)&gt;1,"DUPLICATE","")</x:f>
      </x:c>
      <x:c r="T158" s="305" t="str">
        <x:v>TECHNICAL PASS — PRODUCTION ID HOLD</x:v>
      </x:c>
    </x:row>
    <x:row r="159" ht="50" customHeight="1">
      <x:c r="A159" s="305" t="str">
        <x:v>P1-GAP003|Processing timeline|TRC01</x:v>
      </x:c>
      <x:c r="B159" s="305" t="str">
        <x:v>P1-GAP003</x:v>
      </x:c>
      <x:c r="C159" s="305" t="str">
        <x:v>P1-GAP003|Processing timeline</x:v>
      </x:c>
      <x:c r="D159" s="305" t="str">
        <x:v>P1-GAP003|Processing timeline|AP01</x:v>
      </x:c>
      <x:c r="E159" s="305" t="n">
        <x:f>COUNTIF('P3 Evidence Requirements'!$B$5:$B$348,D159)</x:f>
        <x:v>2</x:v>
      </x:c>
      <x:c r="F159" s="305" t="n">
        <x:f>COUNTIF('P3 Observation Rules'!$B$5:$B$176,D159)</x:f>
        <x:v>1</x:v>
      </x:c>
      <x:c r="G159" s="305" t="n">
        <x:f>COUNTIF('P3 Operational Calendar'!$B$5:$B$176,D159)</x:f>
        <x:v>1</x:v>
      </x:c>
      <x:c r="H159" s="305" t="n">
        <x:f>COUNTIF('P4 Final Applicability'!$A$5:$A$176,C159)</x:f>
        <x:v>1</x:v>
      </x:c>
      <x:c r="I159" s="305" t="str">
        <x:f>IF(COUNTIF('P2 Source Disposition'!$A$5:$A$81,B159)=1,"YES","NO")</x:f>
        <x:v>YES</x:v>
      </x:c>
      <x:c r="J159" s="305" t="str">
        <x:v>https://www.sebi.gov.in/legal/circulars/jan-2026/ease-of-doing-investment-special-window-for-transfer-and-dematerialisation-of-physical-securities_99411.html</x:v>
      </x:c>
      <x:c r="K159" s="305" t="str">
        <x:f>IF(COUNTIF('P2 Atomic Provisions'!$A$5:$A$176,C159)=1,"YES","NO")</x:f>
        <x:v>YES</x:v>
      </x:c>
      <x:c r="L159" s="305" t="str">
        <x:f>IF(COUNTIF('P3 Audit Procedures'!$A$5:$A$176,D159)=1,"YES","NO")</x:f>
        <x:v>YES</x:v>
      </x:c>
      <x:c r="M159" s="305" t="str">
        <x:f>IF(E159=2,"YES","NO")</x:f>
        <x:v>YES</x:v>
      </x:c>
      <x:c r="N159" s="305" t="str">
        <x:f>IF(F159=1,"YES","NO")</x:f>
        <x:v>YES</x:v>
      </x:c>
      <x:c r="O159" s="305" t="str">
        <x:f>IF(G159=1,"YES","NO")</x:f>
        <x:v>YES</x:v>
      </x:c>
      <x:c r="P159" s="305" t="str">
        <x:f>IF(H159=1,"YES","NO")</x:f>
        <x:v>YES</x:v>
      </x:c>
      <x:c r="Q159" s="305" t="str">
        <x:f>IF(J159&lt;&gt;"","YES","NO")</x:f>
        <x:v>YES</x:v>
      </x:c>
      <x:c r="R159" s="305" t="str">
        <x:f>IF(AND(I159="YES",K159="YES",L159="YES",M159="YES",N159="YES",O159="YES",P159="YES",Q159="YES"),"COMPLETE","INCOMPLETE")</x:f>
        <x:v>COMPLETE</x:v>
      </x:c>
      <x:c r="S159" s="305" t="str">
        <x:f>IF(COUNTIF($A$5:$A$176,A159)&gt;1,"DUPLICATE","")</x:f>
      </x:c>
      <x:c r="T159" s="305" t="str">
        <x:v>TECHNICAL PASS — PRODUCTION ID HOLD</x:v>
      </x:c>
    </x:row>
    <x:row r="160" ht="50" customHeight="1">
      <x:c r="A160" s="305" t="str">
        <x:v>P1-GAP003|Publicity requirement|TRC01</x:v>
      </x:c>
      <x:c r="B160" s="305" t="str">
        <x:v>P1-GAP003</x:v>
      </x:c>
      <x:c r="C160" s="305" t="str">
        <x:v>P1-GAP003|Publicity requirement</x:v>
      </x:c>
      <x:c r="D160" s="305" t="str">
        <x:v>P1-GAP003|Publicity requirement|AP01</x:v>
      </x:c>
      <x:c r="E160" s="305" t="n">
        <x:f>COUNTIF('P3 Evidence Requirements'!$B$5:$B$348,D160)</x:f>
        <x:v>2</x:v>
      </x:c>
      <x:c r="F160" s="305" t="n">
        <x:f>COUNTIF('P3 Observation Rules'!$B$5:$B$176,D160)</x:f>
        <x:v>1</x:v>
      </x:c>
      <x:c r="G160" s="305" t="n">
        <x:f>COUNTIF('P3 Operational Calendar'!$B$5:$B$176,D160)</x:f>
        <x:v>1</x:v>
      </x:c>
      <x:c r="H160" s="305" t="n">
        <x:f>COUNTIF('P4 Final Applicability'!$A$5:$A$176,C160)</x:f>
        <x:v>1</x:v>
      </x:c>
      <x:c r="I160" s="305" t="str">
        <x:f>IF(COUNTIF('P2 Source Disposition'!$A$5:$A$81,B160)=1,"YES","NO")</x:f>
        <x:v>YES</x:v>
      </x:c>
      <x:c r="J160" s="305" t="str">
        <x:v>https://www.sebi.gov.in/legal/circulars/jan-2026/ease-of-doing-investment-special-window-for-transfer-and-dematerialisation-of-physical-securities_99411.html</x:v>
      </x:c>
      <x:c r="K160" s="305" t="str">
        <x:f>IF(COUNTIF('P2 Atomic Provisions'!$A$5:$A$176,C160)=1,"YES","NO")</x:f>
        <x:v>YES</x:v>
      </x:c>
      <x:c r="L160" s="305" t="str">
        <x:f>IF(COUNTIF('P3 Audit Procedures'!$A$5:$A$176,D160)=1,"YES","NO")</x:f>
        <x:v>YES</x:v>
      </x:c>
      <x:c r="M160" s="305" t="str">
        <x:f>IF(E160=2,"YES","NO")</x:f>
        <x:v>YES</x:v>
      </x:c>
      <x:c r="N160" s="305" t="str">
        <x:f>IF(F160=1,"YES","NO")</x:f>
        <x:v>YES</x:v>
      </x:c>
      <x:c r="O160" s="305" t="str">
        <x:f>IF(G160=1,"YES","NO")</x:f>
        <x:v>YES</x:v>
      </x:c>
      <x:c r="P160" s="305" t="str">
        <x:f>IF(H160=1,"YES","NO")</x:f>
        <x:v>YES</x:v>
      </x:c>
      <x:c r="Q160" s="305" t="str">
        <x:f>IF(J160&lt;&gt;"","YES","NO")</x:f>
        <x:v>YES</x:v>
      </x:c>
      <x:c r="R160" s="305" t="str">
        <x:f>IF(AND(I160="YES",K160="YES",L160="YES",M160="YES",N160="YES",O160="YES",P160="YES",Q160="YES"),"COMPLETE","INCOMPLETE")</x:f>
        <x:v>COMPLETE</x:v>
      </x:c>
      <x:c r="S160" s="305" t="str">
        <x:f>IF(COUNTIF($A$5:$A$176,A160)&gt;1,"DUPLICATE","")</x:f>
      </x:c>
      <x:c r="T160" s="305" t="str">
        <x:v>TECHNICAL PASS — PRODUCTION ID HOLD</x:v>
      </x:c>
    </x:row>
    <x:row r="161" ht="50" customHeight="1">
      <x:c r="A161" s="305" t="str">
        <x:v>P1-GAP004|Paras 2-4|TRC01</x:v>
      </x:c>
      <x:c r="B161" s="305" t="str">
        <x:v>P1-GAP004</x:v>
      </x:c>
      <x:c r="C161" s="305" t="str">
        <x:v>P1-GAP004|Paras 2-4</x:v>
      </x:c>
      <x:c r="D161" s="305" t="str">
        <x:v>P1-GAP004|Paras 2-4|AP01</x:v>
      </x:c>
      <x:c r="E161" s="305" t="n">
        <x:f>COUNTIF('P3 Evidence Requirements'!$B$5:$B$348,D161)</x:f>
        <x:v>2</x:v>
      </x:c>
      <x:c r="F161" s="305" t="n">
        <x:f>COUNTIF('P3 Observation Rules'!$B$5:$B$176,D161)</x:f>
        <x:v>1</x:v>
      </x:c>
      <x:c r="G161" s="305" t="n">
        <x:f>COUNTIF('P3 Operational Calendar'!$B$5:$B$176,D161)</x:f>
        <x:v>1</x:v>
      </x:c>
      <x:c r="H161" s="305" t="n">
        <x:f>COUNTIF('P4 Final Applicability'!$A$5:$A$176,C161)</x:f>
        <x:v>1</x:v>
      </x:c>
      <x:c r="I161" s="305" t="str">
        <x:f>IF(COUNTIF('P2 Source Disposition'!$A$5:$A$81,B161)=1,"YES","NO")</x:f>
        <x:v>YES</x:v>
      </x:c>
      <x:c r="J161" s="305" t="str">
        <x:v>https://www.sebi.gov.in/legal/circulars/jan-2026/ease-of-doing-investment-and-ease-of-doing-business-doing-away-with-requirement-of-issuance-of-letter-of-confirmation-loc-and-to-effect-direct-credit-of-securities-in-dematerialisation-account-o-_99421.html</x:v>
      </x:c>
      <x:c r="K161" s="305" t="str">
        <x:f>IF(COUNTIF('P2 Atomic Provisions'!$A$5:$A$176,C161)=1,"YES","NO")</x:f>
        <x:v>YES</x:v>
      </x:c>
      <x:c r="L161" s="305" t="str">
        <x:f>IF(COUNTIF('P3 Audit Procedures'!$A$5:$A$176,D161)=1,"YES","NO")</x:f>
        <x:v>YES</x:v>
      </x:c>
      <x:c r="M161" s="305" t="str">
        <x:f>IF(E161=2,"YES","NO")</x:f>
        <x:v>YES</x:v>
      </x:c>
      <x:c r="N161" s="305" t="str">
        <x:f>IF(F161=1,"YES","NO")</x:f>
        <x:v>YES</x:v>
      </x:c>
      <x:c r="O161" s="305" t="str">
        <x:f>IF(G161=1,"YES","NO")</x:f>
        <x:v>YES</x:v>
      </x:c>
      <x:c r="P161" s="305" t="str">
        <x:f>IF(H161=1,"YES","NO")</x:f>
        <x:v>YES</x:v>
      </x:c>
      <x:c r="Q161" s="305" t="str">
        <x:f>IF(J161&lt;&gt;"","YES","NO")</x:f>
        <x:v>YES</x:v>
      </x:c>
      <x:c r="R161" s="305" t="str">
        <x:f>IF(AND(I161="YES",K161="YES",L161="YES",M161="YES",N161="YES",O161="YES",P161="YES",Q161="YES"),"COMPLETE","INCOMPLETE")</x:f>
        <x:v>COMPLETE</x:v>
      </x:c>
      <x:c r="S161" s="305" t="str">
        <x:f>IF(COUNTIF($A$5:$A$176,A161)&gt;1,"DUPLICATE","")</x:f>
      </x:c>
      <x:c r="T161" s="305" t="str">
        <x:v>TECHNICAL PASS — PRODUCTION ID HOLD</x:v>
      </x:c>
    </x:row>
    <x:row r="162" ht="50" customHeight="1">
      <x:c r="A162" s="305" t="str">
        <x:v>P1-GAP004|Direct-credit timeline|TRC01</x:v>
      </x:c>
      <x:c r="B162" s="305" t="str">
        <x:v>P1-GAP004</x:v>
      </x:c>
      <x:c r="C162" s="305" t="str">
        <x:v>P1-GAP004|Direct-credit timeline</x:v>
      </x:c>
      <x:c r="D162" s="305" t="str">
        <x:v>P1-GAP004|Direct-credit timeline|AP01</x:v>
      </x:c>
      <x:c r="E162" s="305" t="n">
        <x:f>COUNTIF('P3 Evidence Requirements'!$B$5:$B$348,D162)</x:f>
        <x:v>2</x:v>
      </x:c>
      <x:c r="F162" s="305" t="n">
        <x:f>COUNTIF('P3 Observation Rules'!$B$5:$B$176,D162)</x:f>
        <x:v>1</x:v>
      </x:c>
      <x:c r="G162" s="305" t="n">
        <x:f>COUNTIF('P3 Operational Calendar'!$B$5:$B$176,D162)</x:f>
        <x:v>1</x:v>
      </x:c>
      <x:c r="H162" s="305" t="n">
        <x:f>COUNTIF('P4 Final Applicability'!$A$5:$A$176,C162)</x:f>
        <x:v>1</x:v>
      </x:c>
      <x:c r="I162" s="305" t="str">
        <x:f>IF(COUNTIF('P2 Source Disposition'!$A$5:$A$81,B162)=1,"YES","NO")</x:f>
        <x:v>YES</x:v>
      </x:c>
      <x:c r="J162" s="305" t="str">
        <x:v>https://www.sebi.gov.in/legal/circulars/jan-2026/ease-of-doing-investment-and-ease-of-doing-business-doing-away-with-requirement-of-issuance-of-letter-of-confirmation-loc-and-to-effect-direct-credit-of-securities-in-dematerialisation-account-o-_99421.html</x:v>
      </x:c>
      <x:c r="K162" s="305" t="str">
        <x:f>IF(COUNTIF('P2 Atomic Provisions'!$A$5:$A$176,C162)=1,"YES","NO")</x:f>
        <x:v>YES</x:v>
      </x:c>
      <x:c r="L162" s="305" t="str">
        <x:f>IF(COUNTIF('P3 Audit Procedures'!$A$5:$A$176,D162)=1,"YES","NO")</x:f>
        <x:v>YES</x:v>
      </x:c>
      <x:c r="M162" s="305" t="str">
        <x:f>IF(E162=2,"YES","NO")</x:f>
        <x:v>YES</x:v>
      </x:c>
      <x:c r="N162" s="305" t="str">
        <x:f>IF(F162=1,"YES","NO")</x:f>
        <x:v>YES</x:v>
      </x:c>
      <x:c r="O162" s="305" t="str">
        <x:f>IF(G162=1,"YES","NO")</x:f>
        <x:v>YES</x:v>
      </x:c>
      <x:c r="P162" s="305" t="str">
        <x:f>IF(H162=1,"YES","NO")</x:f>
        <x:v>YES</x:v>
      </x:c>
      <x:c r="Q162" s="305" t="str">
        <x:f>IF(J162&lt;&gt;"","YES","NO")</x:f>
        <x:v>YES</x:v>
      </x:c>
      <x:c r="R162" s="305" t="str">
        <x:f>IF(AND(I162="YES",K162="YES",L162="YES",M162="YES",N162="YES",O162="YES",P162="YES",Q162="YES"),"COMPLETE","INCOMPLETE")</x:f>
        <x:v>COMPLETE</x:v>
      </x:c>
      <x:c r="S162" s="305" t="str">
        <x:f>IF(COUNTIF($A$5:$A$176,A162)&gt;1,"DUPLICATE","")</x:f>
      </x:c>
      <x:c r="T162" s="305" t="str">
        <x:v>TECHNICAL PASS — PRODUCTION ID HOLD</x:v>
      </x:c>
    </x:row>
    <x:row r="163" ht="50" customHeight="1">
      <x:c r="A163" s="305" t="str">
        <x:v>P1-GAP004|Investor notification|TRC01</x:v>
      </x:c>
      <x:c r="B163" s="305" t="str">
        <x:v>P1-GAP004</x:v>
      </x:c>
      <x:c r="C163" s="305" t="str">
        <x:v>P1-GAP004|Investor notification</x:v>
      </x:c>
      <x:c r="D163" s="305" t="str">
        <x:v>P1-GAP004|Investor notification|AP01</x:v>
      </x:c>
      <x:c r="E163" s="305" t="n">
        <x:f>COUNTIF('P3 Evidence Requirements'!$B$5:$B$348,D163)</x:f>
        <x:v>2</x:v>
      </x:c>
      <x:c r="F163" s="305" t="n">
        <x:f>COUNTIF('P3 Observation Rules'!$B$5:$B$176,D163)</x:f>
        <x:v>1</x:v>
      </x:c>
      <x:c r="G163" s="305" t="n">
        <x:f>COUNTIF('P3 Operational Calendar'!$B$5:$B$176,D163)</x:f>
        <x:v>1</x:v>
      </x:c>
      <x:c r="H163" s="305" t="n">
        <x:f>COUNTIF('P4 Final Applicability'!$A$5:$A$176,C163)</x:f>
        <x:v>1</x:v>
      </x:c>
      <x:c r="I163" s="305" t="str">
        <x:f>IF(COUNTIF('P2 Source Disposition'!$A$5:$A$81,B163)=1,"YES","NO")</x:f>
        <x:v>YES</x:v>
      </x:c>
      <x:c r="J163" s="305" t="str">
        <x:v>https://www.sebi.gov.in/legal/circulars/jan-2026/ease-of-doing-investment-and-ease-of-doing-business-doing-away-with-requirement-of-issuance-of-letter-of-confirmation-loc-and-to-effect-direct-credit-of-securities-in-dematerialisation-account-o-_99421.html</x:v>
      </x:c>
      <x:c r="K163" s="305" t="str">
        <x:f>IF(COUNTIF('P2 Atomic Provisions'!$A$5:$A$176,C163)=1,"YES","NO")</x:f>
        <x:v>YES</x:v>
      </x:c>
      <x:c r="L163" s="305" t="str">
        <x:f>IF(COUNTIF('P3 Audit Procedures'!$A$5:$A$176,D163)=1,"YES","NO")</x:f>
        <x:v>YES</x:v>
      </x:c>
      <x:c r="M163" s="305" t="str">
        <x:f>IF(E163=2,"YES","NO")</x:f>
        <x:v>YES</x:v>
      </x:c>
      <x:c r="N163" s="305" t="str">
        <x:f>IF(F163=1,"YES","NO")</x:f>
        <x:v>YES</x:v>
      </x:c>
      <x:c r="O163" s="305" t="str">
        <x:f>IF(G163=1,"YES","NO")</x:f>
        <x:v>YES</x:v>
      </x:c>
      <x:c r="P163" s="305" t="str">
        <x:f>IF(H163=1,"YES","NO")</x:f>
        <x:v>YES</x:v>
      </x:c>
      <x:c r="Q163" s="305" t="str">
        <x:f>IF(J163&lt;&gt;"","YES","NO")</x:f>
        <x:v>YES</x:v>
      </x:c>
      <x:c r="R163" s="305" t="str">
        <x:f>IF(AND(I163="YES",K163="YES",L163="YES",M163="YES",N163="YES",O163="YES",P163="YES",Q163="YES"),"COMPLETE","INCOMPLETE")</x:f>
        <x:v>COMPLETE</x:v>
      </x:c>
      <x:c r="S163" s="305" t="str">
        <x:f>IF(COUNTIF($A$5:$A$176,A163)&gt;1,"DUPLICATE","")</x:f>
      </x:c>
      <x:c r="T163" s="305" t="str">
        <x:v>TECHNICAL PASS — PRODUCTION ID HOLD</x:v>
      </x:c>
    </x:row>
    <x:row r="164" ht="50" customHeight="1">
      <x:c r="A164" s="305" t="str">
        <x:v>P1-GAP004|Form ISR-4 website|TRC01</x:v>
      </x:c>
      <x:c r="B164" s="305" t="str">
        <x:v>P1-GAP004</x:v>
      </x:c>
      <x:c r="C164" s="305" t="str">
        <x:v>P1-GAP004|Form ISR-4 website</x:v>
      </x:c>
      <x:c r="D164" s="305" t="str">
        <x:v>P1-GAP004|Form ISR-4 website|AP01</x:v>
      </x:c>
      <x:c r="E164" s="305" t="n">
        <x:f>COUNTIF('P3 Evidence Requirements'!$B$5:$B$348,D164)</x:f>
        <x:v>2</x:v>
      </x:c>
      <x:c r="F164" s="305" t="n">
        <x:f>COUNTIF('P3 Observation Rules'!$B$5:$B$176,D164)</x:f>
        <x:v>1</x:v>
      </x:c>
      <x:c r="G164" s="305" t="n">
        <x:f>COUNTIF('P3 Operational Calendar'!$B$5:$B$176,D164)</x:f>
        <x:v>1</x:v>
      </x:c>
      <x:c r="H164" s="305" t="n">
        <x:f>COUNTIF('P4 Final Applicability'!$A$5:$A$176,C164)</x:f>
        <x:v>1</x:v>
      </x:c>
      <x:c r="I164" s="305" t="str">
        <x:f>IF(COUNTIF('P2 Source Disposition'!$A$5:$A$81,B164)=1,"YES","NO")</x:f>
        <x:v>YES</x:v>
      </x:c>
      <x:c r="J164" s="305" t="str">
        <x:v>https://www.sebi.gov.in/legal/circulars/jan-2026/ease-of-doing-investment-and-ease-of-doing-business-doing-away-with-requirement-of-issuance-of-letter-of-confirmation-loc-and-to-effect-direct-credit-of-securities-in-dematerialisation-account-o-_99421.html</x:v>
      </x:c>
      <x:c r="K164" s="305" t="str">
        <x:f>IF(COUNTIF('P2 Atomic Provisions'!$A$5:$A$176,C164)=1,"YES","NO")</x:f>
        <x:v>YES</x:v>
      </x:c>
      <x:c r="L164" s="305" t="str">
        <x:f>IF(COUNTIF('P3 Audit Procedures'!$A$5:$A$176,D164)=1,"YES","NO")</x:f>
        <x:v>YES</x:v>
      </x:c>
      <x:c r="M164" s="305" t="str">
        <x:f>IF(E164=2,"YES","NO")</x:f>
        <x:v>YES</x:v>
      </x:c>
      <x:c r="N164" s="305" t="str">
        <x:f>IF(F164=1,"YES","NO")</x:f>
        <x:v>YES</x:v>
      </x:c>
      <x:c r="O164" s="305" t="str">
        <x:f>IF(G164=1,"YES","NO")</x:f>
        <x:v>YES</x:v>
      </x:c>
      <x:c r="P164" s="305" t="str">
        <x:f>IF(H164=1,"YES","NO")</x:f>
        <x:v>YES</x:v>
      </x:c>
      <x:c r="Q164" s="305" t="str">
        <x:f>IF(J164&lt;&gt;"","YES","NO")</x:f>
        <x:v>YES</x:v>
      </x:c>
      <x:c r="R164" s="305" t="str">
        <x:f>IF(AND(I164="YES",K164="YES",L164="YES",M164="YES",N164="YES",O164="YES",P164="YES",Q164="YES"),"COMPLETE","INCOMPLETE")</x:f>
        <x:v>COMPLETE</x:v>
      </x:c>
      <x:c r="S164" s="305" t="str">
        <x:f>IF(COUNTIF($A$5:$A$176,A164)&gt;1,"DUPLICATE","")</x:f>
      </x:c>
      <x:c r="T164" s="305" t="str">
        <x:v>TECHNICAL PASS — PRODUCTION ID HOLD</x:v>
      </x:c>
    </x:row>
    <x:row r="165" ht="50" customHeight="1">
      <x:c r="A165" s="305" t="str">
        <x:v>P1-GAP005|Paras 6.1.1-6.1.4|TRC01</x:v>
      </x:c>
      <x:c r="B165" s="305" t="str">
        <x:v>P1-GAP005</x:v>
      </x:c>
      <x:c r="C165" s="305" t="str">
        <x:v>P1-GAP005|Paras 6.1.1-6.1.4</x:v>
      </x:c>
      <x:c r="D165" s="305" t="str">
        <x:v>P1-GAP005|Paras 6.1.1-6.1.4|AP01</x:v>
      </x:c>
      <x:c r="E165" s="305" t="n">
        <x:f>COUNTIF('P3 Evidence Requirements'!$B$5:$B$348,D165)</x:f>
        <x:v>2</x:v>
      </x:c>
      <x:c r="F165" s="305" t="n">
        <x:f>COUNTIF('P3 Observation Rules'!$B$5:$B$176,D165)</x:f>
        <x:v>1</x:v>
      </x:c>
      <x:c r="G165" s="305" t="n">
        <x:f>COUNTIF('P3 Operational Calendar'!$B$5:$B$176,D165)</x:f>
        <x:v>1</x:v>
      </x:c>
      <x:c r="H165" s="305" t="n">
        <x:f>COUNTIF('P4 Final Applicability'!$A$5:$A$176,C165)</x:f>
        <x:v>1</x:v>
      </x:c>
      <x:c r="I165" s="305" t="str">
        <x:f>IF(COUNTIF('P2 Source Disposition'!$A$5:$A$81,B165)=1,"YES","NO")</x:f>
        <x:v>YES</x:v>
      </x:c>
      <x:c r="J165" s="305" t="str">
        <x:v>https://www.sebi.gov.in/legal/circulars/jul-2026/ease-of-doing-investment-and-ease-of-doing-business-simplification-and-standardisation-of-the-framework-for-transmission-of-securities_103030.html</x:v>
      </x:c>
      <x:c r="K165" s="305" t="str">
        <x:f>IF(COUNTIF('P2 Atomic Provisions'!$A$5:$A$176,C165)=1,"YES","NO")</x:f>
        <x:v>YES</x:v>
      </x:c>
      <x:c r="L165" s="305" t="str">
        <x:f>IF(COUNTIF('P3 Audit Procedures'!$A$5:$A$176,D165)=1,"YES","NO")</x:f>
        <x:v>YES</x:v>
      </x:c>
      <x:c r="M165" s="305" t="str">
        <x:f>IF(E165=2,"YES","NO")</x:f>
        <x:v>YES</x:v>
      </x:c>
      <x:c r="N165" s="305" t="str">
        <x:f>IF(F165=1,"YES","NO")</x:f>
        <x:v>YES</x:v>
      </x:c>
      <x:c r="O165" s="305" t="str">
        <x:f>IF(G165=1,"YES","NO")</x:f>
        <x:v>YES</x:v>
      </x:c>
      <x:c r="P165" s="305" t="str">
        <x:f>IF(H165=1,"YES","NO")</x:f>
        <x:v>YES</x:v>
      </x:c>
      <x:c r="Q165" s="305" t="str">
        <x:f>IF(J165&lt;&gt;"","YES","NO")</x:f>
        <x:v>YES</x:v>
      </x:c>
      <x:c r="R165" s="305" t="str">
        <x:f>IF(AND(I165="YES",K165="YES",L165="YES",M165="YES",N165="YES",O165="YES",P165="YES",Q165="YES"),"COMPLETE","INCOMPLETE")</x:f>
        <x:v>COMPLETE</x:v>
      </x:c>
      <x:c r="S165" s="305" t="str">
        <x:f>IF(COUNTIF($A$5:$A$176,A165)&gt;1,"DUPLICATE","")</x:f>
      </x:c>
      <x:c r="T165" s="305" t="str">
        <x:v>TECHNICAL PASS — PRODUCTION ID HOLD</x:v>
      </x:c>
    </x:row>
    <x:row r="166" ht="50" customHeight="1">
      <x:c r="A166" s="305" t="str">
        <x:v>P1-GAP005|Quick transmission procedure thresholds|TRC01</x:v>
      </x:c>
      <x:c r="B166" s="305" t="str">
        <x:v>P1-GAP005</x:v>
      </x:c>
      <x:c r="C166" s="305" t="str">
        <x:v>P1-GAP005|Quick transmission procedure thresholds</x:v>
      </x:c>
      <x:c r="D166" s="305" t="str">
        <x:v>P1-GAP005|Quick transmission procedure thresholds|AP01</x:v>
      </x:c>
      <x:c r="E166" s="305" t="n">
        <x:f>COUNTIF('P3 Evidence Requirements'!$B$5:$B$348,D166)</x:f>
        <x:v>2</x:v>
      </x:c>
      <x:c r="F166" s="305" t="n">
        <x:f>COUNTIF('P3 Observation Rules'!$B$5:$B$176,D166)</x:f>
        <x:v>1</x:v>
      </x:c>
      <x:c r="G166" s="305" t="n">
        <x:f>COUNTIF('P3 Operational Calendar'!$B$5:$B$176,D166)</x:f>
        <x:v>1</x:v>
      </x:c>
      <x:c r="H166" s="305" t="n">
        <x:f>COUNTIF('P4 Final Applicability'!$A$5:$A$176,C166)</x:f>
        <x:v>1</x:v>
      </x:c>
      <x:c r="I166" s="305" t="str">
        <x:f>IF(COUNTIF('P2 Source Disposition'!$A$5:$A$81,B166)=1,"YES","NO")</x:f>
        <x:v>YES</x:v>
      </x:c>
      <x:c r="J166" s="305" t="str">
        <x:v>https://www.sebi.gov.in/legal/circulars/jul-2026/ease-of-doing-investment-and-ease-of-doing-business-simplification-and-standardisation-of-the-framework-for-transmission-of-securities_103030.html</x:v>
      </x:c>
      <x:c r="K166" s="305" t="str">
        <x:f>IF(COUNTIF('P2 Atomic Provisions'!$A$5:$A$176,C166)=1,"YES","NO")</x:f>
        <x:v>YES</x:v>
      </x:c>
      <x:c r="L166" s="305" t="str">
        <x:f>IF(COUNTIF('P3 Audit Procedures'!$A$5:$A$176,D166)=1,"YES","NO")</x:f>
        <x:v>YES</x:v>
      </x:c>
      <x:c r="M166" s="305" t="str">
        <x:f>IF(E166=2,"YES","NO")</x:f>
        <x:v>YES</x:v>
      </x:c>
      <x:c r="N166" s="305" t="str">
        <x:f>IF(F166=1,"YES","NO")</x:f>
        <x:v>YES</x:v>
      </x:c>
      <x:c r="O166" s="305" t="str">
        <x:f>IF(G166=1,"YES","NO")</x:f>
        <x:v>YES</x:v>
      </x:c>
      <x:c r="P166" s="305" t="str">
        <x:f>IF(H166=1,"YES","NO")</x:f>
        <x:v>YES</x:v>
      </x:c>
      <x:c r="Q166" s="305" t="str">
        <x:f>IF(J166&lt;&gt;"","YES","NO")</x:f>
        <x:v>YES</x:v>
      </x:c>
      <x:c r="R166" s="305" t="str">
        <x:f>IF(AND(I166="YES",K166="YES",L166="YES",M166="YES",N166="YES",O166="YES",P166="YES",Q166="YES"),"COMPLETE","INCOMPLETE")</x:f>
        <x:v>COMPLETE</x:v>
      </x:c>
      <x:c r="S166" s="305" t="str">
        <x:f>IF(COUNTIF($A$5:$A$176,A166)&gt;1,"DUPLICATE","")</x:f>
      </x:c>
      <x:c r="T166" s="305" t="str">
        <x:v>TECHNICAL PASS — PRODUCTION ID HOLD</x:v>
      </x:c>
    </x:row>
    <x:row r="167" ht="50" customHeight="1">
      <x:c r="A167" s="305" t="str">
        <x:v>P1-GAP005|Simplified-documentation thresholds|TRC01</x:v>
      </x:c>
      <x:c r="B167" s="305" t="str">
        <x:v>P1-GAP005</x:v>
      </x:c>
      <x:c r="C167" s="305" t="str">
        <x:v>P1-GAP005|Simplified-documentation thresholds</x:v>
      </x:c>
      <x:c r="D167" s="305" t="str">
        <x:v>P1-GAP005|Simplified-documentation thresholds|AP01</x:v>
      </x:c>
      <x:c r="E167" s="305" t="n">
        <x:f>COUNTIF('P3 Evidence Requirements'!$B$5:$B$348,D167)</x:f>
        <x:v>2</x:v>
      </x:c>
      <x:c r="F167" s="305" t="n">
        <x:f>COUNTIF('P3 Observation Rules'!$B$5:$B$176,D167)</x:f>
        <x:v>1</x:v>
      </x:c>
      <x:c r="G167" s="305" t="n">
        <x:f>COUNTIF('P3 Operational Calendar'!$B$5:$B$176,D167)</x:f>
        <x:v>1</x:v>
      </x:c>
      <x:c r="H167" s="305" t="n">
        <x:f>COUNTIF('P4 Final Applicability'!$A$5:$A$176,C167)</x:f>
        <x:v>1</x:v>
      </x:c>
      <x:c r="I167" s="305" t="str">
        <x:f>IF(COUNTIF('P2 Source Disposition'!$A$5:$A$81,B167)=1,"YES","NO")</x:f>
        <x:v>YES</x:v>
      </x:c>
      <x:c r="J167" s="305" t="str">
        <x:v>https://www.sebi.gov.in/legal/circulars/jul-2026/ease-of-doing-investment-and-ease-of-doing-business-simplification-and-standardisation-of-the-framework-for-transmission-of-securities_103030.html</x:v>
      </x:c>
      <x:c r="K167" s="305" t="str">
        <x:f>IF(COUNTIF('P2 Atomic Provisions'!$A$5:$A$176,C167)=1,"YES","NO")</x:f>
        <x:v>YES</x:v>
      </x:c>
      <x:c r="L167" s="305" t="str">
        <x:f>IF(COUNTIF('P3 Audit Procedures'!$A$5:$A$176,D167)=1,"YES","NO")</x:f>
        <x:v>YES</x:v>
      </x:c>
      <x:c r="M167" s="305" t="str">
        <x:f>IF(E167=2,"YES","NO")</x:f>
        <x:v>YES</x:v>
      </x:c>
      <x:c r="N167" s="305" t="str">
        <x:f>IF(F167=1,"YES","NO")</x:f>
        <x:v>YES</x:v>
      </x:c>
      <x:c r="O167" s="305" t="str">
        <x:f>IF(G167=1,"YES","NO")</x:f>
        <x:v>YES</x:v>
      </x:c>
      <x:c r="P167" s="305" t="str">
        <x:f>IF(H167=1,"YES","NO")</x:f>
        <x:v>YES</x:v>
      </x:c>
      <x:c r="Q167" s="305" t="str">
        <x:f>IF(J167&lt;&gt;"","YES","NO")</x:f>
        <x:v>YES</x:v>
      </x:c>
      <x:c r="R167" s="305" t="str">
        <x:f>IF(AND(I167="YES",K167="YES",L167="YES",M167="YES",N167="YES",O167="YES",P167="YES",Q167="YES"),"COMPLETE","INCOMPLETE")</x:f>
        <x:v>COMPLETE</x:v>
      </x:c>
      <x:c r="S167" s="305" t="str">
        <x:f>IF(COUNTIF($A$5:$A$176,A167)&gt;1,"DUPLICATE","")</x:f>
      </x:c>
      <x:c r="T167" s="305" t="str">
        <x:v>TECHNICAL PASS — PRODUCTION ID HOLD</x:v>
      </x:c>
    </x:row>
    <x:row r="168" ht="50" customHeight="1">
      <x:c r="A168" s="305" t="str">
        <x:v>P1-GAP005|Processing timeline|TRC01</x:v>
      </x:c>
      <x:c r="B168" s="305" t="str">
        <x:v>P1-GAP005</x:v>
      </x:c>
      <x:c r="C168" s="305" t="str">
        <x:v>P1-GAP005|Processing timeline</x:v>
      </x:c>
      <x:c r="D168" s="305" t="str">
        <x:v>P1-GAP005|Processing timeline|AP01</x:v>
      </x:c>
      <x:c r="E168" s="305" t="n">
        <x:f>COUNTIF('P3 Evidence Requirements'!$B$5:$B$348,D168)</x:f>
        <x:v>2</x:v>
      </x:c>
      <x:c r="F168" s="305" t="n">
        <x:f>COUNTIF('P3 Observation Rules'!$B$5:$B$176,D168)</x:f>
        <x:v>1</x:v>
      </x:c>
      <x:c r="G168" s="305" t="n">
        <x:f>COUNTIF('P3 Operational Calendar'!$B$5:$B$176,D168)</x:f>
        <x:v>1</x:v>
      </x:c>
      <x:c r="H168" s="305" t="n">
        <x:f>COUNTIF('P4 Final Applicability'!$A$5:$A$176,C168)</x:f>
        <x:v>1</x:v>
      </x:c>
      <x:c r="I168" s="305" t="str">
        <x:f>IF(COUNTIF('P2 Source Disposition'!$A$5:$A$81,B168)=1,"YES","NO")</x:f>
        <x:v>YES</x:v>
      </x:c>
      <x:c r="J168" s="305" t="str">
        <x:v>https://www.sebi.gov.in/legal/circulars/jul-2026/ease-of-doing-investment-and-ease-of-doing-business-simplification-and-standardisation-of-the-framework-for-transmission-of-securities_103030.html</x:v>
      </x:c>
      <x:c r="K168" s="305" t="str">
        <x:f>IF(COUNTIF('P2 Atomic Provisions'!$A$5:$A$176,C168)=1,"YES","NO")</x:f>
        <x:v>YES</x:v>
      </x:c>
      <x:c r="L168" s="305" t="str">
        <x:f>IF(COUNTIF('P3 Audit Procedures'!$A$5:$A$176,D168)=1,"YES","NO")</x:f>
        <x:v>YES</x:v>
      </x:c>
      <x:c r="M168" s="305" t="str">
        <x:f>IF(E168=2,"YES","NO")</x:f>
        <x:v>YES</x:v>
      </x:c>
      <x:c r="N168" s="305" t="str">
        <x:f>IF(F168=1,"YES","NO")</x:f>
        <x:v>YES</x:v>
      </x:c>
      <x:c r="O168" s="305" t="str">
        <x:f>IF(G168=1,"YES","NO")</x:f>
        <x:v>YES</x:v>
      </x:c>
      <x:c r="P168" s="305" t="str">
        <x:f>IF(H168=1,"YES","NO")</x:f>
        <x:v>YES</x:v>
      </x:c>
      <x:c r="Q168" s="305" t="str">
        <x:f>IF(J168&lt;&gt;"","YES","NO")</x:f>
        <x:v>YES</x:v>
      </x:c>
      <x:c r="R168" s="305" t="str">
        <x:f>IF(AND(I168="YES",K168="YES",L168="YES",M168="YES",N168="YES",O168="YES",P168="YES",Q168="YES"),"COMPLETE","INCOMPLETE")</x:f>
        <x:v>COMPLETE</x:v>
      </x:c>
      <x:c r="S168" s="305" t="str">
        <x:f>IF(COUNTIF($A$5:$A$176,A168)&gt;1,"DUPLICATE","")</x:f>
      </x:c>
      <x:c r="T168" s="305" t="str">
        <x:v>TECHNICAL PASS — PRODUCTION ID HOLD</x:v>
      </x:c>
    </x:row>
    <x:row r="169" ht="50" customHeight="1">
      <x:c r="A169" s="305" t="str">
        <x:v>P1-GAP005|Delay / rejection reasons|TRC01</x:v>
      </x:c>
      <x:c r="B169" s="305" t="str">
        <x:v>P1-GAP005</x:v>
      </x:c>
      <x:c r="C169" s="305" t="str">
        <x:v>P1-GAP005|Delay / rejection reasons</x:v>
      </x:c>
      <x:c r="D169" s="305" t="str">
        <x:v>P1-GAP005|Delay / rejection reasons|AP01</x:v>
      </x:c>
      <x:c r="E169" s="305" t="n">
        <x:f>COUNTIF('P3 Evidence Requirements'!$B$5:$B$348,D169)</x:f>
        <x:v>2</x:v>
      </x:c>
      <x:c r="F169" s="305" t="n">
        <x:f>COUNTIF('P3 Observation Rules'!$B$5:$B$176,D169)</x:f>
        <x:v>1</x:v>
      </x:c>
      <x:c r="G169" s="305" t="n">
        <x:f>COUNTIF('P3 Operational Calendar'!$B$5:$B$176,D169)</x:f>
        <x:v>1</x:v>
      </x:c>
      <x:c r="H169" s="305" t="n">
        <x:f>COUNTIF('P4 Final Applicability'!$A$5:$A$176,C169)</x:f>
        <x:v>1</x:v>
      </x:c>
      <x:c r="I169" s="305" t="str">
        <x:f>IF(COUNTIF('P2 Source Disposition'!$A$5:$A$81,B169)=1,"YES","NO")</x:f>
        <x:v>YES</x:v>
      </x:c>
      <x:c r="J169" s="305" t="str">
        <x:v>https://www.sebi.gov.in/legal/circulars/jul-2026/ease-of-doing-investment-and-ease-of-doing-business-simplification-and-standardisation-of-the-framework-for-transmission-of-securities_103030.html</x:v>
      </x:c>
      <x:c r="K169" s="305" t="str">
        <x:f>IF(COUNTIF('P2 Atomic Provisions'!$A$5:$A$176,C169)=1,"YES","NO")</x:f>
        <x:v>YES</x:v>
      </x:c>
      <x:c r="L169" s="305" t="str">
        <x:f>IF(COUNTIF('P3 Audit Procedures'!$A$5:$A$176,D169)=1,"YES","NO")</x:f>
        <x:v>YES</x:v>
      </x:c>
      <x:c r="M169" s="305" t="str">
        <x:f>IF(E169=2,"YES","NO")</x:f>
        <x:v>YES</x:v>
      </x:c>
      <x:c r="N169" s="305" t="str">
        <x:f>IF(F169=1,"YES","NO")</x:f>
        <x:v>YES</x:v>
      </x:c>
      <x:c r="O169" s="305" t="str">
        <x:f>IF(G169=1,"YES","NO")</x:f>
        <x:v>YES</x:v>
      </x:c>
      <x:c r="P169" s="305" t="str">
        <x:f>IF(H169=1,"YES","NO")</x:f>
        <x:v>YES</x:v>
      </x:c>
      <x:c r="Q169" s="305" t="str">
        <x:f>IF(J169&lt;&gt;"","YES","NO")</x:f>
        <x:v>YES</x:v>
      </x:c>
      <x:c r="R169" s="305" t="str">
        <x:f>IF(AND(I169="YES",K169="YES",L169="YES",M169="YES",N169="YES",O169="YES",P169="YES",Q169="YES"),"COMPLETE","INCOMPLETE")</x:f>
        <x:v>COMPLETE</x:v>
      </x:c>
      <x:c r="S169" s="305" t="str">
        <x:f>IF(COUNTIF($A$5:$A$176,A169)&gt;1,"DUPLICATE","")</x:f>
      </x:c>
      <x:c r="T169" s="305" t="str">
        <x:v>TECHNICAL PASS — PRODUCTION ID HOLD</x:v>
      </x:c>
    </x:row>
    <x:row r="170" ht="50" customHeight="1">
      <x:c r="A170" s="305" t="str">
        <x:v>P1-GAP005|Survivorship claim|TRC01</x:v>
      </x:c>
      <x:c r="B170" s="305" t="str">
        <x:v>P1-GAP005</x:v>
      </x:c>
      <x:c r="C170" s="305" t="str">
        <x:v>P1-GAP005|Survivorship claim</x:v>
      </x:c>
      <x:c r="D170" s="305" t="str">
        <x:v>P1-GAP005|Survivorship claim|AP01</x:v>
      </x:c>
      <x:c r="E170" s="305" t="n">
        <x:f>COUNTIF('P3 Evidence Requirements'!$B$5:$B$348,D170)</x:f>
        <x:v>2</x:v>
      </x:c>
      <x:c r="F170" s="305" t="n">
        <x:f>COUNTIF('P3 Observation Rules'!$B$5:$B$176,D170)</x:f>
        <x:v>1</x:v>
      </x:c>
      <x:c r="G170" s="305" t="n">
        <x:f>COUNTIF('P3 Operational Calendar'!$B$5:$B$176,D170)</x:f>
        <x:v>1</x:v>
      </x:c>
      <x:c r="H170" s="305" t="n">
        <x:f>COUNTIF('P4 Final Applicability'!$A$5:$A$176,C170)</x:f>
        <x:v>1</x:v>
      </x:c>
      <x:c r="I170" s="305" t="str">
        <x:f>IF(COUNTIF('P2 Source Disposition'!$A$5:$A$81,B170)=1,"YES","NO")</x:f>
        <x:v>YES</x:v>
      </x:c>
      <x:c r="J170" s="305" t="str">
        <x:v>https://www.sebi.gov.in/legal/circulars/jul-2026/ease-of-doing-investment-and-ease-of-doing-business-simplification-and-standardisation-of-the-framework-for-transmission-of-securities_103030.html</x:v>
      </x:c>
      <x:c r="K170" s="305" t="str">
        <x:f>IF(COUNTIF('P2 Atomic Provisions'!$A$5:$A$176,C170)=1,"YES","NO")</x:f>
        <x:v>YES</x:v>
      </x:c>
      <x:c r="L170" s="305" t="str">
        <x:f>IF(COUNTIF('P3 Audit Procedures'!$A$5:$A$176,D170)=1,"YES","NO")</x:f>
        <x:v>YES</x:v>
      </x:c>
      <x:c r="M170" s="305" t="str">
        <x:f>IF(E170=2,"YES","NO")</x:f>
        <x:v>YES</x:v>
      </x:c>
      <x:c r="N170" s="305" t="str">
        <x:f>IF(F170=1,"YES","NO")</x:f>
        <x:v>YES</x:v>
      </x:c>
      <x:c r="O170" s="305" t="str">
        <x:f>IF(G170=1,"YES","NO")</x:f>
        <x:v>YES</x:v>
      </x:c>
      <x:c r="P170" s="305" t="str">
        <x:f>IF(H170=1,"YES","NO")</x:f>
        <x:v>YES</x:v>
      </x:c>
      <x:c r="Q170" s="305" t="str">
        <x:f>IF(J170&lt;&gt;"","YES","NO")</x:f>
        <x:v>YES</x:v>
      </x:c>
      <x:c r="R170" s="305" t="str">
        <x:f>IF(AND(I170="YES",K170="YES",L170="YES",M170="YES",N170="YES",O170="YES",P170="YES",Q170="YES"),"COMPLETE","INCOMPLETE")</x:f>
        <x:v>COMPLETE</x:v>
      </x:c>
      <x:c r="S170" s="305" t="str">
        <x:f>IF(COUNTIF($A$5:$A$176,A170)&gt;1,"DUPLICATE","")</x:f>
      </x:c>
      <x:c r="T170" s="305" t="str">
        <x:v>TECHNICAL PASS — PRODUCTION ID HOLD</x:v>
      </x:c>
    </x:row>
    <x:row r="171" ht="50" customHeight="1">
      <x:c r="A171" s="305" t="str">
        <x:v>P1-GAP005|Physical-to-demat credit|TRC01</x:v>
      </x:c>
      <x:c r="B171" s="305" t="str">
        <x:v>P1-GAP005</x:v>
      </x:c>
      <x:c r="C171" s="305" t="str">
        <x:v>P1-GAP005|Physical-to-demat credit</x:v>
      </x:c>
      <x:c r="D171" s="305" t="str">
        <x:v>P1-GAP005|Physical-to-demat credit|AP01</x:v>
      </x:c>
      <x:c r="E171" s="305" t="n">
        <x:f>COUNTIF('P3 Evidence Requirements'!$B$5:$B$348,D171)</x:f>
        <x:v>2</x:v>
      </x:c>
      <x:c r="F171" s="305" t="n">
        <x:f>COUNTIF('P3 Observation Rules'!$B$5:$B$176,D171)</x:f>
        <x:v>1</x:v>
      </x:c>
      <x:c r="G171" s="305" t="n">
        <x:f>COUNTIF('P3 Operational Calendar'!$B$5:$B$176,D171)</x:f>
        <x:v>1</x:v>
      </x:c>
      <x:c r="H171" s="305" t="n">
        <x:f>COUNTIF('P4 Final Applicability'!$A$5:$A$176,C171)</x:f>
        <x:v>1</x:v>
      </x:c>
      <x:c r="I171" s="305" t="str">
        <x:f>IF(COUNTIF('P2 Source Disposition'!$A$5:$A$81,B171)=1,"YES","NO")</x:f>
        <x:v>YES</x:v>
      </x:c>
      <x:c r="J171" s="305" t="str">
        <x:v>https://www.sebi.gov.in/legal/circulars/jul-2026/ease-of-doing-investment-and-ease-of-doing-business-simplification-and-standardisation-of-the-framework-for-transmission-of-securities_103030.html</x:v>
      </x:c>
      <x:c r="K171" s="305" t="str">
        <x:f>IF(COUNTIF('P2 Atomic Provisions'!$A$5:$A$176,C171)=1,"YES","NO")</x:f>
        <x:v>YES</x:v>
      </x:c>
      <x:c r="L171" s="305" t="str">
        <x:f>IF(COUNTIF('P3 Audit Procedures'!$A$5:$A$176,D171)=1,"YES","NO")</x:f>
        <x:v>YES</x:v>
      </x:c>
      <x:c r="M171" s="305" t="str">
        <x:f>IF(E171=2,"YES","NO")</x:f>
        <x:v>YES</x:v>
      </x:c>
      <x:c r="N171" s="305" t="str">
        <x:f>IF(F171=1,"YES","NO")</x:f>
        <x:v>YES</x:v>
      </x:c>
      <x:c r="O171" s="305" t="str">
        <x:f>IF(G171=1,"YES","NO")</x:f>
        <x:v>YES</x:v>
      </x:c>
      <x:c r="P171" s="305" t="str">
        <x:f>IF(H171=1,"YES","NO")</x:f>
        <x:v>YES</x:v>
      </x:c>
      <x:c r="Q171" s="305" t="str">
        <x:f>IF(J171&lt;&gt;"","YES","NO")</x:f>
        <x:v>YES</x:v>
      </x:c>
      <x:c r="R171" s="305" t="str">
        <x:f>IF(AND(I171="YES",K171="YES",L171="YES",M171="YES",N171="YES",O171="YES",P171="YES",Q171="YES"),"COMPLETE","INCOMPLETE")</x:f>
        <x:v>COMPLETE</x:v>
      </x:c>
      <x:c r="S171" s="305" t="str">
        <x:f>IF(COUNTIF($A$5:$A$176,A171)&gt;1,"DUPLICATE","")</x:f>
      </x:c>
      <x:c r="T171" s="305" t="str">
        <x:v>TECHNICAL PASS — PRODUCTION ID HOLD</x:v>
      </x:c>
    </x:row>
    <x:row r="172" ht="50" customHeight="1">
      <x:c r="A172" s="305" t="str">
        <x:v>P1-GAP005|Implementation reporting|TRC01</x:v>
      </x:c>
      <x:c r="B172" s="305" t="str">
        <x:v>P1-GAP005</x:v>
      </x:c>
      <x:c r="C172" s="305" t="str">
        <x:v>P1-GAP005|Implementation reporting</x:v>
      </x:c>
      <x:c r="D172" s="305" t="str">
        <x:v>P1-GAP005|Implementation reporting|AP01</x:v>
      </x:c>
      <x:c r="E172" s="305" t="n">
        <x:f>COUNTIF('P3 Evidence Requirements'!$B$5:$B$348,D172)</x:f>
        <x:v>2</x:v>
      </x:c>
      <x:c r="F172" s="305" t="n">
        <x:f>COUNTIF('P3 Observation Rules'!$B$5:$B$176,D172)</x:f>
        <x:v>1</x:v>
      </x:c>
      <x:c r="G172" s="305" t="n">
        <x:f>COUNTIF('P3 Operational Calendar'!$B$5:$B$176,D172)</x:f>
        <x:v>1</x:v>
      </x:c>
      <x:c r="H172" s="305" t="n">
        <x:f>COUNTIF('P4 Final Applicability'!$A$5:$A$176,C172)</x:f>
        <x:v>1</x:v>
      </x:c>
      <x:c r="I172" s="305" t="str">
        <x:f>IF(COUNTIF('P2 Source Disposition'!$A$5:$A$81,B172)=1,"YES","NO")</x:f>
        <x:v>YES</x:v>
      </x:c>
      <x:c r="J172" s="305" t="str">
        <x:v>https://www.sebi.gov.in/legal/circulars/jul-2026/ease-of-doing-investment-and-ease-of-doing-business-simplification-and-standardisation-of-the-framework-for-transmission-of-securities_103030.html</x:v>
      </x:c>
      <x:c r="K172" s="305" t="str">
        <x:f>IF(COUNTIF('P2 Atomic Provisions'!$A$5:$A$176,C172)=1,"YES","NO")</x:f>
        <x:v>YES</x:v>
      </x:c>
      <x:c r="L172" s="305" t="str">
        <x:f>IF(COUNTIF('P3 Audit Procedures'!$A$5:$A$176,D172)=1,"YES","NO")</x:f>
        <x:v>YES</x:v>
      </x:c>
      <x:c r="M172" s="305" t="str">
        <x:f>IF(E172=2,"YES","NO")</x:f>
        <x:v>YES</x:v>
      </x:c>
      <x:c r="N172" s="305" t="str">
        <x:f>IF(F172=1,"YES","NO")</x:f>
        <x:v>YES</x:v>
      </x:c>
      <x:c r="O172" s="305" t="str">
        <x:f>IF(G172=1,"YES","NO")</x:f>
        <x:v>YES</x:v>
      </x:c>
      <x:c r="P172" s="305" t="str">
        <x:f>IF(H172=1,"YES","NO")</x:f>
        <x:v>YES</x:v>
      </x:c>
      <x:c r="Q172" s="305" t="str">
        <x:f>IF(J172&lt;&gt;"","YES","NO")</x:f>
        <x:v>YES</x:v>
      </x:c>
      <x:c r="R172" s="305" t="str">
        <x:f>IF(AND(I172="YES",K172="YES",L172="YES",M172="YES",N172="YES",O172="YES",P172="YES",Q172="YES"),"COMPLETE","INCOMPLETE")</x:f>
        <x:v>COMPLETE</x:v>
      </x:c>
      <x:c r="S172" s="305" t="str">
        <x:f>IF(COUNTIF($A$5:$A$176,A172)&gt;1,"DUPLICATE","")</x:f>
      </x:c>
      <x:c r="T172" s="305" t="str">
        <x:v>TECHNICAL PASS — PRODUCTION ID HOLD</x:v>
      </x:c>
    </x:row>
    <x:row r="173" ht="50" customHeight="1">
      <x:c r="A173" s="305" t="str">
        <x:v>CAP-LAW285|SCORES registration/interface|TRC01</x:v>
      </x:c>
      <x:c r="B173" s="305" t="str">
        <x:v>CAP-LAW285</x:v>
      </x:c>
      <x:c r="C173" s="305" t="str">
        <x:v>CAP-LAW285|SCORES registration/interface</x:v>
      </x:c>
      <x:c r="D173" s="305" t="str">
        <x:v>CAP-LAW285|SCORES registration/interface|AP01</x:v>
      </x:c>
      <x:c r="E173" s="305" t="n">
        <x:f>COUNTIF('P3 Evidence Requirements'!$B$5:$B$348,D173)</x:f>
        <x:v>2</x:v>
      </x:c>
      <x:c r="F173" s="305" t="n">
        <x:f>COUNTIF('P3 Observation Rules'!$B$5:$B$176,D173)</x:f>
        <x:v>1</x:v>
      </x:c>
      <x:c r="G173" s="305" t="n">
        <x:f>COUNTIF('P3 Operational Calendar'!$B$5:$B$176,D173)</x:f>
        <x:v>1</x:v>
      </x:c>
      <x:c r="H173" s="305" t="n">
        <x:f>COUNTIF('P4 Final Applicability'!$A$5:$A$176,C173)</x:f>
        <x:v>1</x:v>
      </x:c>
      <x:c r="I173" s="305" t="str">
        <x:f>IF(COUNTIF('P2 Source Disposition'!$A$5:$A$81,B173)=1,"YES","NO")</x:f>
        <x:v>YES</x:v>
      </x:c>
      <x:c r="J173" s="305" t="str">
        <x:v>https://scores.sebi.gov.in/</x:v>
      </x:c>
      <x:c r="K173" s="305" t="str">
        <x:f>IF(COUNTIF('P2 Atomic Provisions'!$A$5:$A$176,C173)=1,"YES","NO")</x:f>
        <x:v>YES</x:v>
      </x:c>
      <x:c r="L173" s="305" t="str">
        <x:f>IF(COUNTIF('P3 Audit Procedures'!$A$5:$A$176,D173)=1,"YES","NO")</x:f>
        <x:v>YES</x:v>
      </x:c>
      <x:c r="M173" s="305" t="str">
        <x:f>IF(E173=2,"YES","NO")</x:f>
        <x:v>YES</x:v>
      </x:c>
      <x:c r="N173" s="305" t="str">
        <x:f>IF(F173=1,"YES","NO")</x:f>
        <x:v>YES</x:v>
      </x:c>
      <x:c r="O173" s="305" t="str">
        <x:f>IF(G173=1,"YES","NO")</x:f>
        <x:v>YES</x:v>
      </x:c>
      <x:c r="P173" s="305" t="str">
        <x:f>IF(H173=1,"YES","NO")</x:f>
        <x:v>YES</x:v>
      </x:c>
      <x:c r="Q173" s="305" t="str">
        <x:f>IF(J173&lt;&gt;"","YES","NO")</x:f>
        <x:v>YES</x:v>
      </x:c>
      <x:c r="R173" s="305" t="str">
        <x:f>IF(AND(I173="YES",K173="YES",L173="YES",M173="YES",N173="YES",O173="YES",P173="YES",Q173="YES"),"COMPLETE","INCOMPLETE")</x:f>
        <x:v>COMPLETE</x:v>
      </x:c>
      <x:c r="S173" s="305" t="str">
        <x:f>IF(COUNTIF($A$5:$A$176,A173)&gt;1,"DUPLICATE","")</x:f>
      </x:c>
      <x:c r="T173" s="305" t="str">
        <x:v>TECHNICAL PASS — PRODUCTION ID HOLD</x:v>
      </x:c>
    </x:row>
    <x:row r="174" ht="50" customHeight="1">
      <x:c r="A174" s="305" t="str">
        <x:v>CAP-LAW285|SCORES complaint handling|TRC01</x:v>
      </x:c>
      <x:c r="B174" s="305" t="str">
        <x:v>CAP-LAW285</x:v>
      </x:c>
      <x:c r="C174" s="305" t="str">
        <x:v>CAP-LAW285|SCORES complaint handling</x:v>
      </x:c>
      <x:c r="D174" s="305" t="str">
        <x:v>CAP-LAW285|SCORES complaint handling|AP01</x:v>
      </x:c>
      <x:c r="E174" s="305" t="n">
        <x:f>COUNTIF('P3 Evidence Requirements'!$B$5:$B$348,D174)</x:f>
        <x:v>2</x:v>
      </x:c>
      <x:c r="F174" s="305" t="n">
        <x:f>COUNTIF('P3 Observation Rules'!$B$5:$B$176,D174)</x:f>
        <x:v>1</x:v>
      </x:c>
      <x:c r="G174" s="305" t="n">
        <x:f>COUNTIF('P3 Operational Calendar'!$B$5:$B$176,D174)</x:f>
        <x:v>1</x:v>
      </x:c>
      <x:c r="H174" s="305" t="n">
        <x:f>COUNTIF('P4 Final Applicability'!$A$5:$A$176,C174)</x:f>
        <x:v>1</x:v>
      </x:c>
      <x:c r="I174" s="305" t="str">
        <x:f>IF(COUNTIF('P2 Source Disposition'!$A$5:$A$81,B174)=1,"YES","NO")</x:f>
        <x:v>YES</x:v>
      </x:c>
      <x:c r="J174" s="305" t="str">
        <x:v>https://scores.sebi.gov.in/</x:v>
      </x:c>
      <x:c r="K174" s="305" t="str">
        <x:f>IF(COUNTIF('P2 Atomic Provisions'!$A$5:$A$176,C174)=1,"YES","NO")</x:f>
        <x:v>YES</x:v>
      </x:c>
      <x:c r="L174" s="305" t="str">
        <x:f>IF(COUNTIF('P3 Audit Procedures'!$A$5:$A$176,D174)=1,"YES","NO")</x:f>
        <x:v>YES</x:v>
      </x:c>
      <x:c r="M174" s="305" t="str">
        <x:f>IF(E174=2,"YES","NO")</x:f>
        <x:v>YES</x:v>
      </x:c>
      <x:c r="N174" s="305" t="str">
        <x:f>IF(F174=1,"YES","NO")</x:f>
        <x:v>YES</x:v>
      </x:c>
      <x:c r="O174" s="305" t="str">
        <x:f>IF(G174=1,"YES","NO")</x:f>
        <x:v>YES</x:v>
      </x:c>
      <x:c r="P174" s="305" t="str">
        <x:f>IF(H174=1,"YES","NO")</x:f>
        <x:v>YES</x:v>
      </x:c>
      <x:c r="Q174" s="305" t="str">
        <x:f>IF(J174&lt;&gt;"","YES","NO")</x:f>
        <x:v>YES</x:v>
      </x:c>
      <x:c r="R174" s="305" t="str">
        <x:f>IF(AND(I174="YES",K174="YES",L174="YES",M174="YES",N174="YES",O174="YES",P174="YES",Q174="YES"),"COMPLETE","INCOMPLETE")</x:f>
        <x:v>COMPLETE</x:v>
      </x:c>
      <x:c r="S174" s="305" t="str">
        <x:f>IF(COUNTIF($A$5:$A$176,A174)&gt;1,"DUPLICATE","")</x:f>
      </x:c>
      <x:c r="T174" s="305" t="str">
        <x:v>TECHNICAL PASS — PRODUCTION ID HOLD</x:v>
      </x:c>
    </x:row>
    <x:row r="175" ht="50" customHeight="1">
      <x:c r="A175" s="305" t="str">
        <x:v>CAP-LAW099|ODR participation|TRC01</x:v>
      </x:c>
      <x:c r="B175" s="305" t="str">
        <x:v>CAP-LAW099</x:v>
      </x:c>
      <x:c r="C175" s="305" t="str">
        <x:v>CAP-LAW099|ODR participation</x:v>
      </x:c>
      <x:c r="D175" s="305" t="str">
        <x:v>CAP-LAW099|ODR participation|AP01</x:v>
      </x:c>
      <x:c r="E175" s="305" t="n">
        <x:f>COUNTIF('P3 Evidence Requirements'!$B$5:$B$348,D175)</x:f>
        <x:v>2</x:v>
      </x:c>
      <x:c r="F175" s="305" t="n">
        <x:f>COUNTIF('P3 Observation Rules'!$B$5:$B$176,D175)</x:f>
        <x:v>1</x:v>
      </x:c>
      <x:c r="G175" s="305" t="n">
        <x:f>COUNTIF('P3 Operational Calendar'!$B$5:$B$176,D175)</x:f>
        <x:v>1</x:v>
      </x:c>
      <x:c r="H175" s="305" t="n">
        <x:f>COUNTIF('P4 Final Applicability'!$A$5:$A$176,C175)</x:f>
        <x:v>1</x:v>
      </x:c>
      <x:c r="I175" s="305" t="str">
        <x:f>IF(COUNTIF('P2 Source Disposition'!$A$5:$A$81,B175)=1,"YES","NO")</x:f>
        <x:v>YES</x:v>
      </x:c>
      <x:c r="J175" s="305" t="str">
        <x:v>https://www.sebi.gov.in/legal/master-circulars/dec-2023/master-circular-for-online-resolution-of-disputes-in-the-indian-securities-market_80236.html</x:v>
      </x:c>
      <x:c r="K175" s="305" t="str">
        <x:f>IF(COUNTIF('P2 Atomic Provisions'!$A$5:$A$176,C175)=1,"YES","NO")</x:f>
        <x:v>YES</x:v>
      </x:c>
      <x:c r="L175" s="305" t="str">
        <x:f>IF(COUNTIF('P3 Audit Procedures'!$A$5:$A$176,D175)=1,"YES","NO")</x:f>
        <x:v>YES</x:v>
      </x:c>
      <x:c r="M175" s="305" t="str">
        <x:f>IF(E175=2,"YES","NO")</x:f>
        <x:v>YES</x:v>
      </x:c>
      <x:c r="N175" s="305" t="str">
        <x:f>IF(F175=1,"YES","NO")</x:f>
        <x:v>YES</x:v>
      </x:c>
      <x:c r="O175" s="305" t="str">
        <x:f>IF(G175=1,"YES","NO")</x:f>
        <x:v>YES</x:v>
      </x:c>
      <x:c r="P175" s="305" t="str">
        <x:f>IF(H175=1,"YES","NO")</x:f>
        <x:v>YES</x:v>
      </x:c>
      <x:c r="Q175" s="305" t="str">
        <x:f>IF(J175&lt;&gt;"","YES","NO")</x:f>
        <x:v>YES</x:v>
      </x:c>
      <x:c r="R175" s="305" t="str">
        <x:f>IF(AND(I175="YES",K175="YES",L175="YES",M175="YES",N175="YES",O175="YES",P175="YES",Q175="YES"),"COMPLETE","INCOMPLETE")</x:f>
        <x:v>COMPLETE</x:v>
      </x:c>
      <x:c r="S175" s="305" t="str">
        <x:f>IF(COUNTIF($A$5:$A$176,A175)&gt;1,"DUPLICATE","")</x:f>
      </x:c>
      <x:c r="T175" s="305" t="str">
        <x:v>TECHNICAL PASS — PRODUCTION ID HOLD</x:v>
      </x:c>
    </x:row>
    <x:row r="176" ht="50" customHeight="1">
      <x:c r="A176" s="306" t="str">
        <x:v>CAP-LAW099|ODR outcome|TRC01</x:v>
      </x:c>
      <x:c r="B176" s="306" t="str">
        <x:v>CAP-LAW099</x:v>
      </x:c>
      <x:c r="C176" s="306" t="str">
        <x:v>CAP-LAW099|ODR outcome</x:v>
      </x:c>
      <x:c r="D176" s="306" t="str">
        <x:v>CAP-LAW099|ODR outcome|AP01</x:v>
      </x:c>
      <x:c r="E176" s="306" t="n">
        <x:f>COUNTIF('P3 Evidence Requirements'!$B$5:$B$348,D176)</x:f>
        <x:v>2</x:v>
      </x:c>
      <x:c r="F176" s="306" t="n">
        <x:f>COUNTIF('P3 Observation Rules'!$B$5:$B$176,D176)</x:f>
        <x:v>1</x:v>
      </x:c>
      <x:c r="G176" s="306" t="n">
        <x:f>COUNTIF('P3 Operational Calendar'!$B$5:$B$176,D176)</x:f>
        <x:v>1</x:v>
      </x:c>
      <x:c r="H176" s="306" t="n">
        <x:f>COUNTIF('P4 Final Applicability'!$A$5:$A$176,C176)</x:f>
        <x:v>1</x:v>
      </x:c>
      <x:c r="I176" s="306" t="str">
        <x:f>IF(COUNTIF('P2 Source Disposition'!$A$5:$A$81,B176)=1,"YES","NO")</x:f>
        <x:v>YES</x:v>
      </x:c>
      <x:c r="J176" s="306" t="str">
        <x:v>https://www.sebi.gov.in/legal/master-circulars/dec-2023/master-circular-for-online-resolution-of-disputes-in-the-indian-securities-market_80236.html</x:v>
      </x:c>
      <x:c r="K176" s="306" t="str">
        <x:f>IF(COUNTIF('P2 Atomic Provisions'!$A$5:$A$176,C176)=1,"YES","NO")</x:f>
        <x:v>YES</x:v>
      </x:c>
      <x:c r="L176" s="306" t="str">
        <x:f>IF(COUNTIF('P3 Audit Procedures'!$A$5:$A$176,D176)=1,"YES","NO")</x:f>
        <x:v>YES</x:v>
      </x:c>
      <x:c r="M176" s="306" t="str">
        <x:f>IF(E176=2,"YES","NO")</x:f>
        <x:v>YES</x:v>
      </x:c>
      <x:c r="N176" s="306" t="str">
        <x:f>IF(F176=1,"YES","NO")</x:f>
        <x:v>YES</x:v>
      </x:c>
      <x:c r="O176" s="306" t="str">
        <x:f>IF(G176=1,"YES","NO")</x:f>
        <x:v>YES</x:v>
      </x:c>
      <x:c r="P176" s="306" t="str">
        <x:f>IF(H176=1,"YES","NO")</x:f>
        <x:v>YES</x:v>
      </x:c>
      <x:c r="Q176" s="306" t="str">
        <x:f>IF(J176&lt;&gt;"","YES","NO")</x:f>
        <x:v>YES</x:v>
      </x:c>
      <x:c r="R176" s="306" t="str">
        <x:f>IF(AND(I176="YES",K176="YES",L176="YES",M176="YES",N176="YES",O176="YES",P176="YES",Q176="YES"),"COMPLETE","INCOMPLETE")</x:f>
        <x:v>COMPLETE</x:v>
      </x:c>
      <x:c r="S176" s="306" t="str">
        <x:f>IF(COUNTIF($A$5:$A$176,A176)&gt;1,"DUPLICATE","")</x:f>
      </x:c>
      <x:c r="T176" s="306" t="str">
        <x:v>TECHNICAL PASS — PRODUCTION ID HOLD</x:v>
      </x:c>
    </x:row>
  </x:sheetData>
  <x:mergeCells>
    <x:mergeCell ref="A1:T1"/>
    <x:mergeCell ref="A2:T2"/>
  </x:mergeCells>
  <x:conditionalFormatting sqref="R5:R176">
    <x:cfRule type="containsText" dxfId="68" priority="1" operator="containsText" text="COMPLETE"/>
  </x:conditionalFormatting>
  <x:conditionalFormatting sqref="R5:S176">
    <x:cfRule type="containsText" dxfId="69" priority="2" operator="containsText" text="INCOMPLETE"/>
  </x:conditionalFormatting>
  <x:conditionalFormatting sqref="T5:T176">
    <x:cfRule type="containsText" dxfId="70" priority="3" operator="containsText" text="HOLD"/>
  </x:conditionalFormatting>
  <x:pageMargins left="0.7" right="0.7" top="0.75" bottom="0.75" header="0.3" footer="0.3"/>
  <x:tableParts count="1">
    <x:tablePart xmlns:r="http://schemas.openxmlformats.org/officeDocument/2006/relationships" r:id="R3e7c539e4e734ae6"/>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28" hidden="0" customWidth="1"/>
    <x:col min="2" max="2" width="44" hidden="0" customWidth="1"/>
    <x:col min="3" max="3" width="66" hidden="0" customWidth="1"/>
    <x:col min="4" max="4" width="76" hidden="0" customWidth="1"/>
    <x:col min="5" max="5" width="18" hidden="0" customWidth="1"/>
    <x:col min="6" max="6" width="70" hidden="0" customWidth="1"/>
    <x:col min="7" max="7" width="70" hidden="0" customWidth="1"/>
    <x:col min="8" max="8" width="14" hidden="0" customWidth="1"/>
    <x:col min="9" max="9" width="28" hidden="0" customWidth="1"/>
  </x:cols>
  <x:sheetData>
    <x:row r="1" ht="30" customHeight="1">
      <x:c r="A1" s="406" t="str">
        <x:v>P-4 Runtime Role and Dataset Boundary Validation</x:v>
      </x:c>
      <x:c r="B1" s="406" t="str">
        <x:v>P-4 Runtime Role and Dataset Boundary Validation</x:v>
      </x:c>
      <x:c r="C1" s="406" t="str">
        <x:v>P-4 Runtime Role and Dataset Boundary Validation</x:v>
      </x:c>
      <x:c r="D1" s="406" t="str">
        <x:v>P-4 Runtime Role and Dataset Boundary Validation</x:v>
      </x:c>
      <x:c r="E1" s="406" t="str">
        <x:v>P-4 Runtime Role and Dataset Boundary Validation</x:v>
      </x:c>
      <x:c r="F1" s="406" t="str">
        <x:v>P-4 Runtime Role and Dataset Boundary Validation</x:v>
      </x:c>
      <x:c r="G1" s="406" t="str">
        <x:v>P-4 Runtime Role and Dataset Boundary Validation</x:v>
      </x:c>
      <x:c r="H1" s="406" t="str">
        <x:v>P-4 Runtime Role and Dataset Boundary Validation</x:v>
      </x:c>
      <x:c r="I1" s="406" t="str">
        <x:v>P-4 Runtime Role and Dataset Boundary Validation</x:v>
      </x:c>
    </x:row>
    <x:row r="2" ht="38" customHeight="1">
      <x:c r="A2" s="410" t="str">
        <x:v>Final check that listed-company duties, Common Corporate Core obligations and separately regulated Capital Markets roles combine only at runtime and do not overwrite, duplicate or inherit collision-prone identifiers.</x:v>
      </x:c>
      <x:c r="B2" s="410" t="str">
        <x:v>Final check that listed-company duties, Common Corporate Core obligations and separately regulated Capital Markets roles combine only at runtime and do not overwrite, duplicate or inherit collision-prone identifiers.</x:v>
      </x:c>
      <x:c r="C2" s="410" t="str">
        <x:v>Final check that listed-company duties, Common Corporate Core obligations and separately regulated Capital Markets roles combine only at runtime and do not overwrite, duplicate or inherit collision-prone identifiers.</x:v>
      </x:c>
      <x:c r="D2" s="410" t="str">
        <x:v>Final check that listed-company duties, Common Corporate Core obligations and separately regulated Capital Markets roles combine only at runtime and do not overwrite, duplicate or inherit collision-prone identifiers.</x:v>
      </x:c>
      <x:c r="E2" s="410" t="str">
        <x:v>Final check that listed-company duties, Common Corporate Core obligations and separately regulated Capital Markets roles combine only at runtime and do not overwrite, duplicate or inherit collision-prone identifiers.</x:v>
      </x:c>
      <x:c r="F2" s="410" t="str">
        <x:v>Final check that listed-company duties, Common Corporate Core obligations and separately regulated Capital Markets roles combine only at runtime and do not overwrite, duplicate or inherit collision-prone identifiers.</x:v>
      </x:c>
      <x:c r="G2" s="410" t="str">
        <x:v>Final check that listed-company duties, Common Corporate Core obligations and separately regulated Capital Markets roles combine only at runtime and do not overwrite, duplicate or inherit collision-prone identifiers.</x:v>
      </x:c>
      <x:c r="H2" s="410" t="str">
        <x:v>Final check that listed-company duties, Common Corporate Core obligations and separately regulated Capital Markets roles combine only at runtime and do not overwrite, duplicate or inherit collision-prone identifiers.</x:v>
      </x:c>
      <x:c r="I2" s="410" t="str">
        <x:v>Final check that listed-company duties, Common Corporate Core obligations and separately regulated Capital Markets roles combine only at runtime and do not overwrite, duplicate or inherit collision-prone identifiers.</x:v>
      </x:c>
    </x:row>
    <x:row r="3" ht="50" customHeight="1"/>
    <x:row r="4" ht="38" customHeight="1">
      <x:c r="A4" s="419" t="str">
        <x:v>Boundary Key</x:v>
      </x:c>
      <x:c r="B4" s="495" t="str">
        <x:v>Affected Scope</x:v>
      </x:c>
      <x:c r="C4" s="495" t="str">
        <x:v>P-2 Decision</x:v>
      </x:c>
      <x:c r="D4" s="495" t="str">
        <x:v>Binding Implementation Rule</x:v>
      </x:c>
      <x:c r="E4" s="495" t="str">
        <x:v>Prior Status</x:v>
      </x:c>
      <x:c r="F4" s="495" t="str">
        <x:v>P-4 Test</x:v>
      </x:c>
      <x:c r="G4" s="495" t="str">
        <x:v>Runtime Outcome</x:v>
      </x:c>
      <x:c r="H4" s="495" t="str">
        <x:v>P-4 Result</x:v>
      </x:c>
      <x:c r="I4" s="420" t="str">
        <x:v>Freeze Impact</x:v>
      </x:c>
    </x:row>
    <x:row r="5" ht="50" customHeight="1">
      <x:c r="A5" s="26" t="str">
        <x:v>BND|EQUITY_DEBT</x:v>
      </x:c>
      <x:c r="B5" s="26" t="str">
        <x:v>CAP-LAW053 / CAP-LAW090</x:v>
      </x:c>
      <x:c r="C5" s="26" t="str">
        <x:v>Equity specified-securities LODR and debt LODR are separate modules.</x:v>
      </x:c>
      <x:c r="D5" s="26" t="str">
        <x:v>Use GATE|EQUITY_MAIN/SME for Regs. 13-47 and GATE|DEBT for Regs. 50-62; add GATE|HVDLE only after its test.</x:v>
      </x:c>
      <x:c r="E5" s="26" t="str">
        <x:v>Resolved</x:v>
      </x:c>
      <x:c r="F5" s="26" t="str">
        <x:v>Apply the P-2 implementation rule without widening the listed-company overlay.</x:v>
      </x:c>
      <x:c r="G5" s="26" t="str">
        <x:v>Boundary preserved in final applicability and scenario testing.</x:v>
      </x:c>
      <x:c r="H5" s="26" t="str">
        <x:v>PASS</x:v>
      </x:c>
      <x:c r="I5" s="26" t="str">
        <x:v>No new boundary hold</x:v>
      </x:c>
    </x:row>
    <x:row r="6" ht="50" customHeight="1">
      <x:c r="A6" s="27" t="str">
        <x:v>BND|ISSUER_RTA</x:v>
      </x:c>
      <x:c r="B6" s="27" t="str">
        <x:v>CAP-LAW048 / CAP-LAW095 / P1-GAP002-005</x:v>
      </x:c>
      <x:c r="C6" s="27" t="str">
        <x:v>Only direct issuer/listed-company duties enter this overlay.</x:v>
      </x:c>
      <x:c r="D6" s="27" t="str">
        <x:v>RTA/depository/DP governance stays role-bound; issuer service obligations are mapped through LODR and the three 2026 service circulars.</x:v>
      </x:c>
      <x:c r="E6" s="27" t="str">
        <x:v>Resolved</x:v>
      </x:c>
      <x:c r="F6" s="27" t="str">
        <x:v>Apply the P-2 implementation rule without widening the listed-company overlay.</x:v>
      </x:c>
      <x:c r="G6" s="27" t="str">
        <x:v>Boundary preserved in final applicability and scenario testing.</x:v>
      </x:c>
      <x:c r="H6" s="27" t="str">
        <x:v>PASS</x:v>
      </x:c>
      <x:c r="I6" s="27" t="str">
        <x:v>No new boundary hold</x:v>
      </x:c>
    </x:row>
    <x:row r="7" ht="50" customHeight="1">
      <x:c r="A7" s="27" t="str">
        <x:v>BND|MATERIAL_SUB</x:v>
      </x:c>
      <x:c r="B7" s="27" t="str">
        <x:v>CAP-LAW053 Regs. 24/24A</x:v>
      </x:c>
      <x:c r="C7" s="27" t="str">
        <x:v>Material unlisted subsidiary flow-down is clause-specific.</x:v>
      </x:c>
      <x:c r="D7" s="27" t="str">
        <x:v>Map Reg. 24 board/audit/minutes/significant-transaction/disposal controls and Reg. 24A audit only; do not classify subsidiary as listed.</x:v>
      </x:c>
      <x:c r="E7" s="27" t="str">
        <x:v>Resolved</x:v>
      </x:c>
      <x:c r="F7" s="27" t="str">
        <x:v>Apply the P-2 implementation rule without widening the listed-company overlay.</x:v>
      </x:c>
      <x:c r="G7" s="27" t="str">
        <x:v>Boundary preserved in final applicability and scenario testing.</x:v>
      </x:c>
      <x:c r="H7" s="27" t="str">
        <x:v>PASS</x:v>
      </x:c>
      <x:c r="I7" s="27" t="str">
        <x:v>No new boundary hold</x:v>
      </x:c>
    </x:row>
    <x:row r="8" ht="50" customHeight="1">
      <x:c r="A8" s="27" t="str">
        <x:v>BND|CAPITAL_MARKETS</x:v>
      </x:c>
      <x:c r="B8" s="27" t="str">
        <x:v>Capital Markets workbook</x:v>
      </x:c>
      <x:c r="C8" s="27" t="str">
        <x:v>Source IDs are used only for lineage in this overlay.</x:v>
      </x:c>
      <x:c r="D8" s="27" t="str">
        <x:v>Do not inherit existing collision groups or downstream IDs; separate registered-role content activates only through GATE|REGULATED_ROLE.</x:v>
      </x:c>
      <x:c r="E8" s="27" t="str">
        <x:v>Resolved</x:v>
      </x:c>
      <x:c r="F8" s="27" t="str">
        <x:v>Apply the P-2 implementation rule without widening the listed-company overlay.</x:v>
      </x:c>
      <x:c r="G8" s="27" t="str">
        <x:v>Capital Markets role content remains separate; source IDs are lineage only.</x:v>
      </x:c>
      <x:c r="H8" s="27" t="str">
        <x:v>PASS</x:v>
      </x:c>
      <x:c r="I8" s="27" t="str">
        <x:v>No new boundary hold</x:v>
      </x:c>
    </x:row>
    <x:row r="9" ht="50" customHeight="1">
      <x:c r="A9" s="27" t="str">
        <x:v>BND|ENABLING_LAWS</x:v>
      </x:c>
      <x:c r="B9" s="27" t="str">
        <x:v>CAP-LAW001 / 002 / 004</x:v>
      </x:c>
      <x:c r="C9" s="27" t="str">
        <x:v>Enabling statutes do not create duplicate operational rows.</x:v>
      </x:c>
      <x:c r="D9" s="27" t="str">
        <x:v>Retain as authority/lineage; map actionable issuer duties from current rules, regulations and circulars.</x:v>
      </x:c>
      <x:c r="E9" s="27" t="str">
        <x:v>Controlled</x:v>
      </x:c>
      <x:c r="F9" s="27" t="str">
        <x:v>Apply the P-2 implementation rule without widening the listed-company overlay.</x:v>
      </x:c>
      <x:c r="G9" s="27" t="str">
        <x:v>Boundary preserved in final applicability and scenario testing.</x:v>
      </x:c>
      <x:c r="H9" s="27" t="str">
        <x:v>PASS</x:v>
      </x:c>
      <x:c r="I9" s="27" t="str">
        <x:v>No new boundary hold</x:v>
      </x:c>
    </x:row>
    <x:row r="10" ht="50" customHeight="1">
      <x:c r="A10" s="27" t="str">
        <x:v>BND|EVENT_RULES</x:v>
      </x:c>
      <x:c r="B10" s="27" t="str">
        <x:v>CAP-LAW046 / 062 / 331-336</x:v>
      </x:c>
      <x:c r="C10" s="27" t="str">
        <x:v>Inquiry, appeal, administrator and fund rules are event references.</x:v>
      </x:c>
      <x:c r="D10" s="27" t="str">
        <x:v>Use only when a notice/order/event activates; no recurring compliance frequency.</x:v>
      </x:c>
      <x:c r="E10" s="27" t="str">
        <x:v>Controlled</x:v>
      </x:c>
      <x:c r="F10" s="27" t="str">
        <x:v>Apply the P-2 implementation rule without widening the listed-company overlay.</x:v>
      </x:c>
      <x:c r="G10" s="27" t="str">
        <x:v>Boundary preserved in final applicability and scenario testing.</x:v>
      </x:c>
      <x:c r="H10" s="27" t="str">
        <x:v>PASS</x:v>
      </x:c>
      <x:c r="I10" s="27" t="str">
        <x:v>No new boundary hold</x:v>
      </x:c>
    </x:row>
    <x:row r="11" ht="50" customHeight="1">
      <x:c r="A11" s="27" t="str">
        <x:v>BND|MPS_RELIEF</x:v>
      </x:c>
      <x:c r="B11" s="27" t="str">
        <x:v>CAP-LAW228</x:v>
      </x:c>
      <x:c r="C11" s="27" t="str">
        <x:v>MPS enforcement relaxation is a condition layer, not a new obligation.</x:v>
      </x:c>
      <x:c r="D11" s="27" t="str">
        <x:v>Test the live facts before applying relief to Rule 19A / LODR Reg. 38.</x:v>
      </x:c>
      <x:c r="E11" s="27" t="str">
        <x:v>Controlled</x:v>
      </x:c>
      <x:c r="F11" s="27" t="str">
        <x:v>Apply the P-2 implementation rule without widening the listed-company overlay.</x:v>
      </x:c>
      <x:c r="G11" s="27" t="str">
        <x:v>Boundary preserved in final applicability and scenario testing.</x:v>
      </x:c>
      <x:c r="H11" s="27" t="str">
        <x:v>PASS</x:v>
      </x:c>
      <x:c r="I11" s="27" t="str">
        <x:v>No new boundary hold</x:v>
      </x:c>
    </x:row>
    <x:row r="12" ht="50" customHeight="1">
      <x:c r="A12" s="27" t="str">
        <x:v>BND|ONE_TIME_ICDR</x:v>
      </x:c>
      <x:c r="B12" s="27" t="str">
        <x:v>CAP-LAW219</x:v>
      </x:c>
      <x:c r="C12" s="27" t="str">
        <x:v>Observation-letter relief is time-bound and fact-specific.</x:v>
      </x:c>
      <x:c r="D12" s="27" t="str">
        <x:v>Retain as event reference; do not create a recurring compliance row.</x:v>
      </x:c>
      <x:c r="E12" s="27" t="str">
        <x:v>Controlled</x:v>
      </x:c>
      <x:c r="F12" s="27" t="str">
        <x:v>Apply the P-2 implementation rule without widening the listed-company overlay.</x:v>
      </x:c>
      <x:c r="G12" s="27" t="str">
        <x:v>Boundary preserved in final applicability and scenario testing.</x:v>
      </x:c>
      <x:c r="H12" s="27" t="str">
        <x:v>PASS</x:v>
      </x:c>
      <x:c r="I12" s="27" t="str">
        <x:v>No new boundary hold</x:v>
      </x:c>
    </x:row>
    <x:row r="13" ht="50" customHeight="1">
      <x:c r="A13" s="27" t="str">
        <x:v>BND|ROLE_ONLY</x:v>
      </x:c>
      <x:c r="B13" s="27" t="str">
        <x:v>CAP-LAW106 / 264 / 295 / 321</x:v>
      </x:c>
      <x:c r="C13" s="27" t="str">
        <x:v>Listing alone does not activate intermediary, accessibility, AI-tool advisory, SSE or assessor controls.</x:v>
      </x:c>
      <x:c r="D13" s="27" t="str">
        <x:v>Route to Capital Markets only if the entity separately holds the relevant regulated role.</x:v>
      </x:c>
      <x:c r="E13" s="27" t="str">
        <x:v>Excluded</x:v>
      </x:c>
      <x:c r="F13" s="27" t="str">
        <x:v>Route excluded role content to Capital Markets only when GATE|REGULATED_ROLE is true.</x:v>
      </x:c>
      <x:c r="G13" s="27" t="str">
        <x:v>Capital Markets role content remains separate; source IDs are lineage only.</x:v>
      </x:c>
      <x:c r="H13" s="27" t="str">
        <x:v>PASS</x:v>
      </x:c>
      <x:c r="I13" s="27" t="str">
        <x:v>No new boundary hold</x:v>
      </x:c>
    </x:row>
    <x:row r="14" ht="50" customHeight="1">
      <x:c r="A14" s="28" t="str">
        <x:v>BND|CORE</x:v>
      </x:c>
      <x:c r="B14" s="28" t="str">
        <x:v>Common Corporate Core</x:v>
      </x:c>
      <x:c r="C14" s="28" t="str">
        <x:v>Companies Act and general corporate obligations remain in the core dataset.</x:v>
      </x:c>
      <x:c r="D14" s="28" t="str">
        <x:v>SEBI rows may cite an approval or report but do not physically duplicate the Common Corporate Core control.</x:v>
      </x:c>
      <x:c r="E14" s="28" t="str">
        <x:v>Controlled</x:v>
      </x:c>
      <x:c r="F14" s="28" t="str">
        <x:v>Apply the P-2 implementation rule without widening the listed-company overlay.</x:v>
      </x:c>
      <x:c r="G14" s="28" t="str">
        <x:v>Common Corporate Core remains a runtime dependency and is not physically duplicated.</x:v>
      </x:c>
      <x:c r="H14" s="28" t="str">
        <x:v>PASS</x:v>
      </x:c>
      <x:c r="I14" s="28" t="str">
        <x:v>No new boundary hold</x:v>
      </x:c>
    </x:row>
  </x:sheetData>
  <x:mergeCells>
    <x:mergeCell ref="A1:I1"/>
    <x:mergeCell ref="A2:I2"/>
  </x:mergeCells>
  <x:conditionalFormatting sqref="H5:H14">
    <x:cfRule type="containsText" dxfId="71" priority="1" operator="containsText" text="PASS"/>
  </x:conditionalFormatting>
  <x:pageMargins left="0.7" right="0.7" top="0.75" bottom="0.75" header="0.3" footer="0.3"/>
  <x:tableParts count="1">
    <x:tablePart xmlns:r="http://schemas.openxmlformats.org/officeDocument/2006/relationships" r:id="R7d7ac7e7c79140c9"/>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0" hidden="0" customWidth="1"/>
    <x:col min="4" max="4" width="22" hidden="0" customWidth="1"/>
    <x:col min="5" max="5" width="16" hidden="0" customWidth="1"/>
    <x:col min="6" max="6" width="76" hidden="0" customWidth="1"/>
    <x:col min="7" max="7" width="14" hidden="0" customWidth="1"/>
  </x:cols>
  <x:sheetData>
    <x:row r="1" ht="30" customHeight="1">
      <x:c r="A1" s="406" t="str">
        <x:v>P-4 Production Freeze Checklist</x:v>
      </x:c>
      <x:c r="B1" s="406" t="str">
        <x:v>P-4 Production Freeze Checklist</x:v>
      </x:c>
      <x:c r="C1" s="406" t="str">
        <x:v>P-4 Production Freeze Checklist</x:v>
      </x:c>
      <x:c r="D1" s="406" t="str">
        <x:v>P-4 Production Freeze Checklist</x:v>
      </x:c>
      <x:c r="E1" s="406" t="str">
        <x:v>P-4 Production Freeze Checklist</x:v>
      </x:c>
      <x:c r="F1" s="406" t="str">
        <x:v>P-4 Production Freeze Checklist</x:v>
      </x:c>
      <x:c r="G1" s="406" t="str">
        <x:v>P-4 Production Freeze Checklist</x:v>
      </x:c>
    </x:row>
    <x:row r="2" ht="38" customHeight="1">
      <x:c r="A2" s="410" t="str">
        <x:v>A HOLD is an accurate gate outcome, not a QA failure. All content and traceability criteria pass; the single blocking item is formal approval and migration of the permanent identifier namespace.</x:v>
      </x:c>
      <x:c r="B2" s="410" t="str">
        <x:v>A HOLD is an accurate gate outcome, not a QA failure. All content and traceability criteria pass; the single blocking item is formal approval and migration of the permanent identifier namespace.</x:v>
      </x:c>
      <x:c r="C2" s="410" t="str">
        <x:v>A HOLD is an accurate gate outcome, not a QA failure. All content and traceability criteria pass; the single blocking item is formal approval and migration of the permanent identifier namespace.</x:v>
      </x:c>
      <x:c r="D2" s="410" t="str">
        <x:v>A HOLD is an accurate gate outcome, not a QA failure. All content and traceability criteria pass; the single blocking item is formal approval and migration of the permanent identifier namespace.</x:v>
      </x:c>
      <x:c r="E2" s="410" t="str">
        <x:v>A HOLD is an accurate gate outcome, not a QA failure. All content and traceability criteria pass; the single blocking item is formal approval and migration of the permanent identifier namespace.</x:v>
      </x:c>
      <x:c r="F2" s="410" t="str">
        <x:v>A HOLD is an accurate gate outcome, not a QA failure. All content and traceability criteria pass; the single blocking item is formal approval and migration of the permanent identifier namespace.</x:v>
      </x:c>
      <x:c r="G2" s="410" t="str">
        <x:v>A HOLD is an accurate gate outcome, not a QA failure. All content and traceability criteria pass; the single blocking item is formal approval and migration of the permanent identifier namespace.</x:v>
      </x:c>
    </x:row>
    <x:row r="3" ht="50" customHeight="1"/>
    <x:row r="4" ht="38" customHeight="1">
      <x:c r="A4" s="419" t="str">
        <x:v>Freeze Gate</x:v>
      </x:c>
      <x:c r="B4" s="495" t="str">
        <x:v>Criterion</x:v>
      </x:c>
      <x:c r="C4" s="495" t="str">
        <x:v>Expected</x:v>
      </x:c>
      <x:c r="D4" s="495" t="str">
        <x:v>Actual</x:v>
      </x:c>
      <x:c r="E4" s="495" t="str">
        <x:v>Status</x:v>
      </x:c>
      <x:c r="F4" s="495" t="str">
        <x:v>Evidence / Decision</x:v>
      </x:c>
      <x:c r="G4" s="420" t="str">
        <x:v>Blocking?</x:v>
      </x:c>
    </x:row>
    <x:row r="5" ht="50" customHeight="1">
      <x:c r="A5" s="26" t="str">
        <x:v>P4-FRZ001</x:v>
      </x:c>
      <x:c r="B5" s="26" t="str">
        <x:v>Current-source exceptions</x:v>
      </x:c>
      <x:c r="C5" s="26" t="n">
        <x:v>0</x:v>
      </x:c>
      <x:c r="D5" s="26" t="n">
        <x:f>COUNTIF('P4 Source Currency'!$G$5:$G$14,"&lt;&gt;PASS")</x:f>
        <x:v>0</x:v>
      </x:c>
      <x:c r="E5" s="26" t="str">
        <x:f>IF(D5=C5,"PASS",IF(G5="YES","HOLD","FAIL"))</x:f>
        <x:v>PASS</x:v>
      </x:c>
      <x:c r="F5" s="26" t="str">
        <x:v>Official source-currency sheet</x:v>
      </x:c>
      <x:c r="G5" s="26" t="str">
        <x:v>YES</x:v>
      </x:c>
    </x:row>
    <x:row r="6" ht="50" customHeight="1">
      <x:c r="A6" s="27" t="str">
        <x:v>P4-FRZ002</x:v>
      </x:c>
      <x:c r="B6" s="27" t="str">
        <x:v>P-2 source universe</x:v>
      </x:c>
      <x:c r="C6" s="27" t="n">
        <x:v>77</x:v>
      </x:c>
      <x:c r="D6" s="27" t="n">
        <x:f>COUNTA('P2 Source Disposition'!$A$5:$A$81)</x:f>
        <x:v>77</x:v>
      </x:c>
      <x:c r="E6" s="27" t="str">
        <x:f>IF(D6=C6,"PASS",IF(G6="YES","HOLD","FAIL"))</x:f>
        <x:v>PASS</x:v>
      </x:c>
      <x:c r="F6" s="27" t="str">
        <x:v>All P-1 candidates and additions reconciled</x:v>
      </x:c>
      <x:c r="G6" s="27" t="str">
        <x:v>YES</x:v>
      </x:c>
    </x:row>
    <x:row r="7" ht="50" customHeight="1">
      <x:c r="A7" s="27" t="str">
        <x:v>P4-FRZ003</x:v>
      </x:c>
      <x:c r="B7" s="27" t="str">
        <x:v>P-2 atomic population</x:v>
      </x:c>
      <x:c r="C7" s="27" t="n">
        <x:v>172</x:v>
      </x:c>
      <x:c r="D7" s="27" t="n">
        <x:f>COUNTA('P2 Atomic Provisions'!$A$5:$A$176)</x:f>
        <x:v>172</x:v>
      </x:c>
      <x:c r="E7" s="27" t="str">
        <x:f>IF(D7=C7,"PASS",IF(G7="YES","HOLD","FAIL"))</x:f>
        <x:v>PASS</x:v>
      </x:c>
      <x:c r="F7" s="27" t="str">
        <x:v>One-obligation-per-row controlled population</x:v>
      </x:c>
      <x:c r="G7" s="27" t="str">
        <x:v>YES</x:v>
      </x:c>
    </x:row>
    <x:row r="8" ht="50" customHeight="1">
      <x:c r="A8" s="27" t="str">
        <x:v>P4-FRZ004</x:v>
      </x:c>
      <x:c r="B8" s="27" t="str">
        <x:v>Inherited P-2/P-3 QA failures</x:v>
      </x:c>
      <x:c r="C8" s="27" t="n">
        <x:v>0</x:v>
      </x:c>
      <x:c r="D8" s="27" t="n">
        <x:f>COUNTIF('P2 QA Reconciliation'!$E$5:$E$15,"FAIL")+COUNTIF('P3 Coverage Reconciliation'!$E$5:$E$28,"FAIL")</x:f>
        <x:v>0</x:v>
      </x:c>
      <x:c r="E8" s="27" t="str">
        <x:f>IF(D8=C8,"PASS",IF(G8="YES","HOLD","FAIL"))</x:f>
        <x:v>PASS</x:v>
      </x:c>
      <x:c r="F8" s="27" t="str">
        <x:v>Prior gates remain fully reconciled</x:v>
      </x:c>
      <x:c r="G8" s="27" t="str">
        <x:v>YES</x:v>
      </x:c>
    </x:row>
    <x:row r="9" ht="50" customHeight="1">
      <x:c r="A9" s="27" t="str">
        <x:v>P4-FRZ005</x:v>
      </x:c>
      <x:c r="B9" s="27" t="str">
        <x:v>Runtime scenario failures</x:v>
      </x:c>
      <x:c r="C9" s="27" t="n">
        <x:v>0</x:v>
      </x:c>
      <x:c r="D9" s="27" t="n">
        <x:f>COUNTIF('P4 Scenario Validation'!$I$5:$I$22,"&lt;&gt;PASS")</x:f>
        <x:v>0</x:v>
      </x:c>
      <x:c r="E9" s="27" t="str">
        <x:f>IF(D9=C9,"PASS",IF(G9="YES","HOLD","FAIL"))</x:f>
        <x:v>PASS</x:v>
      </x:c>
      <x:c r="F9" s="27" t="str">
        <x:v>Positive and negative runtime tests</x:v>
      </x:c>
      <x:c r="G9" s="27" t="str">
        <x:v>YES</x:v>
      </x:c>
    </x:row>
    <x:row r="10" ht="50" customHeight="1">
      <x:c r="A10" s="27" t="str">
        <x:v>P4-FRZ006</x:v>
      </x:c>
      <x:c r="B10" s="27" t="str">
        <x:v>Invalid/duplicate final applicability rows</x:v>
      </x:c>
      <x:c r="C10" s="27" t="n">
        <x:v>0</x:v>
      </x:c>
      <x:c r="D10" s="27" t="n">
        <x:f>COUNTIF('P4 Final Applicability'!$S$5:$S$176,"NO")+COUNTIF('P4 Final Applicability'!$T$5:$T$176,"NO")+COUNTIF('P4 Final Applicability'!$U$5:$U$176,"NO")+COUNTIF('P4 Final Applicability'!$V$5:$V$176,"DUPLICATE")</x:f>
        <x:v>0</x:v>
      </x:c>
      <x:c r="E10" s="27" t="str">
        <x:f>IF(D10=C10,"PASS",IF(G10="YES","HOLD","FAIL"))</x:f>
        <x:v>PASS</x:v>
      </x:c>
      <x:c r="F10" s="27" t="str">
        <x:v>Every atom has a valid source, procedure and downstream chain</x:v>
      </x:c>
      <x:c r="G10" s="27" t="str">
        <x:v>YES</x:v>
      </x:c>
    </x:row>
    <x:row r="11" ht="50" customHeight="1">
      <x:c r="A11" s="27" t="str">
        <x:v>P4-FRZ007</x:v>
      </x:c>
      <x:c r="B11" s="27" t="str">
        <x:v>Incomplete/duplicate traceability rows</x:v>
      </x:c>
      <x:c r="C11" s="27" t="n">
        <x:v>0</x:v>
      </x:c>
      <x:c r="D11" s="27" t="n">
        <x:f>COUNTIF('P4 Traceability Matrix'!$R$5:$R$176,"&lt;&gt;COMPLETE")+COUNTIF('P4 Traceability Matrix'!$S$5:$S$176,"DUPLICATE")</x:f>
        <x:v>0</x:v>
      </x:c>
      <x:c r="E11" s="27" t="str">
        <x:f>IF(D11=C11,"PASS",IF(G11="YES","HOLD","FAIL"))</x:f>
        <x:v>PASS</x:v>
      </x:c>
      <x:c r="F11" s="27" t="str">
        <x:v>Source-to-calendar and applicability chain</x:v>
      </x:c>
      <x:c r="G11" s="27" t="str">
        <x:v>YES</x:v>
      </x:c>
    </x:row>
    <x:row r="12" ht="50" customHeight="1">
      <x:c r="A12" s="27" t="str">
        <x:v>P4-FRZ008</x:v>
      </x:c>
      <x:c r="B12" s="27" t="str">
        <x:v>Role-boundary failures</x:v>
      </x:c>
      <x:c r="C12" s="27" t="n">
        <x:v>0</x:v>
      </x:c>
      <x:c r="D12" s="27" t="n">
        <x:f>COUNTIF('P4 Role Boundary'!$H$5:$H$14,"&lt;&gt;PASS")</x:f>
        <x:v>0</x:v>
      </x:c>
      <x:c r="E12" s="27" t="str">
        <x:f>IF(D12=C12,"PASS",IF(G12="YES","HOLD","FAIL"))</x:f>
        <x:v>PASS</x:v>
      </x:c>
      <x:c r="F12" s="27" t="str">
        <x:v>Common Core and Capital Markets remain separate</x:v>
      </x:c>
      <x:c r="G12" s="27" t="str">
        <x:v>YES</x:v>
      </x:c>
    </x:row>
    <x:row r="13" ht="50" customHeight="1">
      <x:c r="A13" s="27" t="str">
        <x:v>P4-FRZ009</x:v>
      </x:c>
      <x:c r="B13" s="27" t="str">
        <x:v>Unexplained zero-atom sources</x:v>
      </x:c>
      <x:c r="C13" s="27" t="n">
        <x:v>0</x:v>
      </x:c>
      <x:c r="D13" s="27" t="n">
        <x:f>'P2 Summary'!B12</x:f>
        <x:v>0</x:v>
      </x:c>
      <x:c r="E13" s="27" t="str">
        <x:f>IF(D13=C13,"PASS",IF(G13="YES","HOLD","FAIL"))</x:f>
        <x:v>PASS</x:v>
      </x:c>
      <x:c r="F13" s="27" t="str">
        <x:v>Controlled lineage/exclusion/reference reasons retained</x:v>
      </x:c>
      <x:c r="G13" s="27" t="str">
        <x:v>YES</x:v>
      </x:c>
    </x:row>
    <x:row r="14" ht="50" customHeight="1">
      <x:c r="A14" s="27" t="str">
        <x:v>P4-FRZ010</x:v>
      </x:c>
      <x:c r="B14" s="27" t="str">
        <x:v>Open critical holds</x:v>
      </x:c>
      <x:c r="C14" s="27" t="n">
        <x:v>0</x:v>
      </x:c>
      <x:c r="D14" s="27" t="n">
        <x:f>COUNTIFS('P4 Holds Decisions'!$C$5:$C$9,"Critical",'P4 Holds Decisions'!$D$5:$D$9,"Open — blocks production freeze")</x:f>
        <x:v>0</x:v>
      </x:c>
      <x:c r="E14" s="27" t="str">
        <x:f>IF(D14=C14,"PASS",IF(G14="YES","HOLD","FAIL"))</x:f>
        <x:v>PASS</x:v>
      </x:c>
      <x:c r="F14" s="27" t="str">
        <x:v>No critical legal/applicability hold remains</x:v>
      </x:c>
      <x:c r="G14" s="27" t="str">
        <x:v>YES</x:v>
      </x:c>
    </x:row>
    <x:row r="15" ht="50" customHeight="1">
      <x:c r="A15" s="27" t="str">
        <x:v>P4-FRZ011</x:v>
      </x:c>
      <x:c r="B15" s="27" t="str">
        <x:v>Common Corporate Core separation</x:v>
      </x:c>
      <x:c r="C15" s="27" t="str">
        <x:v>PASS</x:v>
      </x:c>
      <x:c r="D15" s="27" t="str">
        <x:v>PASS</x:v>
      </x:c>
      <x:c r="E15" s="27" t="str">
        <x:f>IF(D15=C15,"PASS",IF(G15="YES","HOLD","FAIL"))</x:f>
        <x:v>PASS</x:v>
      </x:c>
      <x:c r="F15" s="27" t="str">
        <x:v>Runtime-only dependency; no physical duplication</x:v>
      </x:c>
      <x:c r="G15" s="27" t="str">
        <x:v>YES</x:v>
      </x:c>
    </x:row>
    <x:row r="16" ht="50" customHeight="1">
      <x:c r="A16" s="27" t="str">
        <x:v>P4-FRZ012</x:v>
      </x:c>
      <x:c r="B16" s="27" t="str">
        <x:v>Capital Markets role separation</x:v>
      </x:c>
      <x:c r="C16" s="27" t="str">
        <x:v>PASS</x:v>
      </x:c>
      <x:c r="D16" s="27" t="str">
        <x:v>PASS</x:v>
      </x:c>
      <x:c r="E16" s="27" t="str">
        <x:f>IF(D16=C16,"PASS",IF(G16="YES","HOLD","FAIL"))</x:f>
        <x:v>PASS</x:v>
      </x:c>
      <x:c r="F16" s="27" t="str">
        <x:v>Separate role gate; no collision/downstream ID inheritance</x:v>
      </x:c>
      <x:c r="G16" s="27" t="str">
        <x:v>YES</x:v>
      </x:c>
    </x:row>
    <x:row r="17" ht="50" customHeight="1">
      <x:c r="A17" s="27" t="str">
        <x:v>P4-FRZ013</x:v>
      </x:c>
      <x:c r="B17" s="27" t="str">
        <x:v>Source-derived working keys preserved</x:v>
      </x:c>
      <x:c r="C17" s="27" t="n">
        <x:v>0</x:v>
      </x:c>
      <x:c r="D17" s="27" t="n">
        <x:f>COUNTIF('P2 Atomic Provisions'!$A$5:$A$176,"SEBI-CORE*")+COUNTIF('P3 Audit Procedures'!$A$5:$A$176,"SEBI-CORE*")+COUNTIF('P4 Final Applicability'!$A$5:$A$176,"SEBI-CORE*")</x:f>
        <x:v>0</x:v>
      </x:c>
      <x:c r="E17" s="27" t="str">
        <x:f>IF(D17=C17,"PASS",IF(G17="YES","HOLD","FAIL"))</x:f>
        <x:v>PASS</x:v>
      </x:c>
      <x:c r="F17" s="27" t="str">
        <x:v>No production namespace was fabricated</x:v>
      </x:c>
      <x:c r="G17" s="27" t="str">
        <x:v>YES</x:v>
      </x:c>
    </x:row>
    <x:row r="18" ht="50" customHeight="1">
      <x:c r="A18" s="27" t="str">
        <x:v>P4-FRZ014</x:v>
      </x:c>
      <x:c r="B18" s="27" t="str">
        <x:v>Permanent identifier namespace</x:v>
      </x:c>
      <x:c r="C18" s="27" t="str">
        <x:v>APPROVED</x:v>
      </x:c>
      <x:c r="D18" s="27" t="str">
        <x:v>NOT APPROVED</x:v>
      </x:c>
      <x:c r="E18" s="27" t="str">
        <x:f>IF(D18=C18,"PASS",IF(G18="YES","HOLD","FAIL"))</x:f>
        <x:v>HOLD</x:v>
      </x:c>
      <x:c r="F18" s="27" t="str">
        <x:v>SEBI-P0-H002 requires governance approval and deterministic migration rules</x:v>
      </x:c>
      <x:c r="G18" s="27" t="str">
        <x:v>YES</x:v>
      </x:c>
    </x:row>
    <x:row r="19" ht="50" customHeight="1">
      <x:c r="A19" s="27" t="str">
        <x:v>P4-FRZ015</x:v>
      </x:c>
      <x:c r="B19" s="27" t="str">
        <x:v>Production IDs assigned before approval</x:v>
      </x:c>
      <x:c r="C19" s="27" t="n">
        <x:v>0</x:v>
      </x:c>
      <x:c r="D19" s="27" t="n">
        <x:f>COUNTIF('P3 Audit Procedures'!$A$5:$A$176,"SEBI-CORE*")+COUNTIF('P3 Evidence Requirements'!$A$5:$A$348,"SEBI-CORE*")+COUNTIF('P3 Observation Rules'!$A$5:$A$176,"SEBI-CORE*")</x:f>
        <x:v>0</x:v>
      </x:c>
      <x:c r="E19" s="27" t="str">
        <x:f>IF(D19=C19,"PASS",IF(G19="YES","HOLD","FAIL"))</x:f>
        <x:v>PASS</x:v>
      </x:c>
      <x:c r="F19" s="27" t="str">
        <x:v>Expected zero while namespace hold remains open</x:v>
      </x:c>
      <x:c r="G19" s="27" t="str">
        <x:v>NO</x:v>
      </x:c>
    </x:row>
    <x:row r="20" ht="50" customHeight="1">
      <x:c r="A20" s="27" t="str">
        <x:v>P4-FRZ016</x:v>
      </x:c>
      <x:c r="B20" s="27" t="str">
        <x:v>Entity-compliance conclusion asserted</x:v>
      </x:c>
      <x:c r="C20" s="27" t="n">
        <x:v>0</x:v>
      </x:c>
      <x:c r="D20" s="27" t="n">
        <x:f>COUNTIF('P3 Audit Procedures'!$Y$5:$Y$176,"TESTED — EFFECTIVE")+COUNTIF('P3 Observation Rules'!$T$5:$T$176,"CONFIRMED")</x:f>
        <x:v>0</x:v>
      </x:c>
      <x:c r="E20" s="27" t="str">
        <x:f>IF(D20=C20,"PASS",IF(G20="YES","HOLD","FAIL"))</x:f>
        <x:v>PASS</x:v>
      </x:c>
      <x:c r="F20" s="27" t="str">
        <x:v>Master-library validation does not misstate company testing</x:v>
      </x:c>
      <x:c r="G20" s="27" t="str">
        <x:v>YES</x:v>
      </x:c>
    </x:row>
    <x:row r="21" ht="50" customHeight="1">
      <x:c r="A21" s="27" t="str">
        <x:v>P4-FRZ017</x:v>
      </x:c>
      <x:c r="B21" s="27" t="str">
        <x:v>Technical/content validation</x:v>
      </x:c>
      <x:c r="C21" s="27" t="str">
        <x:v>PASS</x:v>
      </x:c>
      <x:c r="D21" s="27" t="str">
        <x:v>PASS</x:v>
      </x:c>
      <x:c r="E21" s="27" t="str">
        <x:f>IF(D21=C21,"PASS",IF(G21="YES","HOLD","FAIL"))</x:f>
        <x:v>PASS</x:v>
      </x:c>
      <x:c r="F21" s="27" t="str">
        <x:v>Applicability, traceability, source and boundary gates pass</x:v>
      </x:c>
      <x:c r="G21" s="27" t="str">
        <x:v>NO</x:v>
      </x:c>
    </x:row>
    <x:row r="22" ht="50" customHeight="1">
      <x:c r="A22" s="28" t="str">
        <x:v>P4-FRZ018</x:v>
      </x:c>
      <x:c r="B22" s="28" t="str">
        <x:v>Workbook integrity and formula scan</x:v>
      </x:c>
      <x:c r="C22" s="28" t="str">
        <x:v>PASS</x:v>
      </x:c>
      <x:c r="D22" s="28" t="str">
        <x:v>PASS</x:v>
      </x:c>
      <x:c r="E22" s="28" t="str">
        <x:f>IF(D22=C22,"PASS",IF(G22="YES","HOLD","FAIL"))</x:f>
        <x:v>PASS</x:v>
      </x:c>
      <x:c r="F22" s="28" t="str">
        <x:v>Verified during controlled export and visual QA</x:v>
      </x:c>
      <x:c r="G22" s="28" t="str">
        <x:v>YES</x:v>
      </x:c>
    </x:row>
    <x:row r="23" ht="50" customHeight="1"/>
    <x:row r="24" ht="50" customHeight="1">
      <x:c r="A24" s="434" t="str">
        <x:v>Freeze conclusion</x:v>
      </x:c>
      <x:c r="B24" s="434" t="str">
        <x:v>Freeze conclusion</x:v>
      </x:c>
      <x:c r="C24" s="434" t="str">
        <x:v>Freeze conclusion</x:v>
      </x:c>
      <x:c r="D24" s="434" t="str">
        <x:v>Freeze conclusion</x:v>
      </x:c>
      <x:c r="E24" s="434" t="str">
        <x:v>Freeze conclusion</x:v>
      </x:c>
      <x:c r="F24" s="434" t="str">
        <x:v>Freeze conclusion</x:v>
      </x:c>
      <x:c r="G24" s="434" t="str">
        <x:v>Freeze conclusion</x:v>
      </x:c>
    </x:row>
    <x:row r="25" ht="50" customHeight="1">
      <x:c r="A25" s="483"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B25" s="484"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C25" s="484"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D25" s="484"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E25" s="484"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F25" s="484"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G25" s="485"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row>
    <x:row r="26" ht="50" customHeight="1">
      <x:c r="A26" s="486"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B26"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C26"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D26"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E26"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F26"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G26" s="488"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row>
    <x:row r="27" ht="50" customHeight="1">
      <x:c r="A27" s="486"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B27"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C27"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D27"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E27"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F27"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G27" s="488"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row>
    <x:row r="28" ht="50" customHeight="1">
      <x:c r="A28" s="486"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B28"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C28"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D28"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E28"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F28" s="487"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G28" s="488"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row>
    <x:row r="29" ht="50" customHeight="1">
      <x:c r="A29" s="489"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B29" s="490"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C29" s="490"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D29" s="490"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E29" s="490"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F29" s="490"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c r="G29" s="491" t="str">
        <x:v>Technical/content freeze readiness passes. Production freeze is HELD because P4-FRZ014 is unresolved. Required approval must define the permanent ID namespace, object-level allocation, collision handling, immutability and migration controls. Until then, this v0.5 workbook is a controlled working baseline, not a frozen production master.</x:v>
      </x:c>
    </x:row>
  </x:sheetData>
  <x:mergeCells>
    <x:mergeCell ref="A1:G1"/>
    <x:mergeCell ref="A2:G2"/>
    <x:mergeCell ref="A24:G24"/>
    <x:mergeCell ref="A25:G29"/>
  </x:mergeCells>
  <x:conditionalFormatting sqref="E5:E22">
    <x:cfRule type="containsText" dxfId="75" priority="1" operator="containsText" text="PASS"/>
    <x:cfRule type="containsText" dxfId="76" priority="2" operator="containsText" text="HOLD"/>
    <x:cfRule type="containsText" dxfId="77" priority="3" operator="containsText" text="FAIL"/>
  </x:conditionalFormatting>
  <x:pageMargins left="0.7" right="0.7" top="0.75" bottom="0.75" header="0.3" footer="0.3"/>
  <x:tableParts count="1">
    <x:tablePart xmlns:r="http://schemas.openxmlformats.org/officeDocument/2006/relationships" r:id="R2db198d2227845af"/>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 min="3" max="3" width="16" hidden="0" customWidth="1"/>
    <x:col min="4" max="4" width="34" hidden="0" customWidth="1"/>
    <x:col min="5" max="5" width="84" hidden="0" customWidth="1"/>
    <x:col min="6" max="6" width="30" hidden="0" customWidth="1"/>
    <x:col min="7" max="7" width="26" hidden="0" customWidth="1"/>
  </x:cols>
  <x:sheetData>
    <x:row r="1" ht="30" customHeight="1">
      <x:c r="A1" s="406" t="str">
        <x:v>P-4 Final Holds and Freeze Impact</x:v>
      </x:c>
      <x:c r="B1" s="406" t="str">
        <x:v>P-4 Final Holds and Freeze Impact</x:v>
      </x:c>
      <x:c r="C1" s="406" t="str">
        <x:v>P-4 Final Holds and Freeze Impact</x:v>
      </x:c>
      <x:c r="D1" s="406" t="str">
        <x:v>P-4 Final Holds and Freeze Impact</x:v>
      </x:c>
      <x:c r="E1" s="406" t="str">
        <x:v>P-4 Final Holds and Freeze Impact</x:v>
      </x:c>
      <x:c r="F1" s="406" t="str">
        <x:v>P-4 Final Holds and Freeze Impact</x:v>
      </x:c>
      <x:c r="G1" s="406" t="str">
        <x:v>P-4 Final Holds and Freeze Impact</x:v>
      </x:c>
    </x:row>
    <x:row r="2" ht="38" customHeight="1">
      <x:c r="A2" s="410" t="str">
        <x:v>All legal/applicability/role boundaries are closed. SEBI-P0-H002 remains the sole open hold and blocks production freeze because a permanent namespace cannot be inferred or assigned without governance approval.</x:v>
      </x:c>
      <x:c r="B2" s="410" t="str">
        <x:v>All legal/applicability/role boundaries are closed. SEBI-P0-H002 remains the sole open hold and blocks production freeze because a permanent namespace cannot be inferred or assigned without governance approval.</x:v>
      </x:c>
      <x:c r="C2" s="410" t="str">
        <x:v>All legal/applicability/role boundaries are closed. SEBI-P0-H002 remains the sole open hold and blocks production freeze because a permanent namespace cannot be inferred or assigned without governance approval.</x:v>
      </x:c>
      <x:c r="D2" s="410" t="str">
        <x:v>All legal/applicability/role boundaries are closed. SEBI-P0-H002 remains the sole open hold and blocks production freeze because a permanent namespace cannot be inferred or assigned without governance approval.</x:v>
      </x:c>
      <x:c r="E2" s="410" t="str">
        <x:v>All legal/applicability/role boundaries are closed. SEBI-P0-H002 remains the sole open hold and blocks production freeze because a permanent namespace cannot be inferred or assigned without governance approval.</x:v>
      </x:c>
      <x:c r="F2" s="410" t="str">
        <x:v>All legal/applicability/role boundaries are closed. SEBI-P0-H002 remains the sole open hold and blocks production freeze because a permanent namespace cannot be inferred or assigned without governance approval.</x:v>
      </x:c>
      <x:c r="G2" s="410" t="str">
        <x:v>All legal/applicability/role boundaries are closed. SEBI-P0-H002 remains the sole open hold and blocks production freeze because a permanent namespace cannot be inferred or assigned without governance approval.</x:v>
      </x:c>
    </x:row>
    <x:row r="3" ht="50" customHeight="1"/>
    <x:row r="4" ht="38" customHeight="1">
      <x:c r="A4" s="419" t="str">
        <x:v>Hold ID</x:v>
      </x:c>
      <x:c r="B4" s="495" t="str">
        <x:v>Affected Scope</x:v>
      </x:c>
      <x:c r="C4" s="495" t="str">
        <x:v>Priority</x:v>
      </x:c>
      <x:c r="D4" s="495" t="str">
        <x:v>P-4 Status</x:v>
      </x:c>
      <x:c r="E4" s="495" t="str">
        <x:v>Decision / Required Action</x:v>
      </x:c>
      <x:c r="F4" s="495" t="str">
        <x:v>Owner</x:v>
      </x:c>
      <x:c r="G4" s="420" t="str">
        <x:v>Target / Closed Date</x:v>
      </x:c>
    </x:row>
    <x:row r="5" ht="50" customHeight="1">
      <x:c r="A5" s="26" t="str">
        <x:v>SEBI-P0-H002</x:v>
      </x:c>
      <x:c r="B5" s="26" t="str">
        <x:v>Permanent overlay ID namespace</x:v>
      </x:c>
      <x:c r="C5" s="26" t="str">
        <x:v>High</x:v>
      </x:c>
      <x:c r="D5" s="26" t="str">
        <x:v>Open — blocks production freeze</x:v>
      </x:c>
      <x:c r="E5" s="26" t="str">
        <x:v>Governance must approve the namespace and deterministic migration rules. Continue source-derived working keys; do not invent, delete or renumber identifiers.</x:v>
      </x:c>
      <x:c r="F5" s="26" t="str">
        <x:v>Governance owner</x:v>
      </x:c>
      <x:c r="G5" s="26" t="str">
        <x:v>Required before freeze release</x:v>
      </x:c>
    </x:row>
    <x:row r="6" ht="50" customHeight="1">
      <x:c r="A6" s="27" t="str">
        <x:v>SEBI-P0-H003</x:v>
      </x:c>
      <x:c r="B6" s="27" t="str">
        <x:v>Equity versus debt LODR</x:v>
      </x:c>
      <x:c r="C6" s="27" t="str">
        <x:v>High</x:v>
      </x:c>
      <x:c r="D6" s="27" t="str">
        <x:v>Closed — verified in P4</x:v>
      </x:c>
      <x:c r="E6" s="27" t="str">
        <x:v>Equity, SME, debt and HVDLE gates remain separated in scenarios and final applicability.</x:v>
      </x:c>
      <x:c r="F6" s="27" t="str">
        <x:v>Common SEBI Overlay / Legal</x:v>
      </x:c>
      <x:c r="G6" s="27" t="str">
        <x:v>2026-09-06</x:v>
      </x:c>
    </x:row>
    <x:row r="7" ht="50" customHeight="1">
      <x:c r="A7" s="27" t="str">
        <x:v>SEBI-P0-H004</x:v>
      </x:c>
      <x:c r="B7" s="27" t="str">
        <x:v>Issuer/RTA/depository boundary</x:v>
      </x:c>
      <x:c r="C7" s="27" t="str">
        <x:v>High</x:v>
      </x:c>
      <x:c r="D7" s="27" t="str">
        <x:v>Closed — verified in P4</x:v>
      </x:c>
      <x:c r="E7" s="27" t="str">
        <x:v>Only direct issuer obligations are retained; intermediary/depository governance remains role-bound.</x:v>
      </x:c>
      <x:c r="F7" s="27" t="str">
        <x:v>Common SEBI Overlay / Legal</x:v>
      </x:c>
      <x:c r="G7" s="27" t="str">
        <x:v>2026-09-06</x:v>
      </x:c>
    </x:row>
    <x:row r="8" ht="50" customHeight="1">
      <x:c r="A8" s="27" t="str">
        <x:v>SEBI-P0-H007</x:v>
      </x:c>
      <x:c r="B8" s="27" t="str">
        <x:v>Material unlisted subsidiary flow-down</x:v>
      </x:c>
      <x:c r="C8" s="27" t="str">
        <x:v>High</x:v>
      </x:c>
      <x:c r="D8" s="27" t="str">
        <x:v>Closed — verified in P4</x:v>
      </x:c>
      <x:c r="E8" s="27" t="str">
        <x:v>Only LODR Regs. 24/24A flow-down duties activate; no full overlay is loaded to the subsidiary.</x:v>
      </x:c>
      <x:c r="F8" s="27" t="str">
        <x:v>Common SEBI Overlay / Legal</x:v>
      </x:c>
      <x:c r="G8" s="27" t="str">
        <x:v>2026-09-06</x:v>
      </x:c>
    </x:row>
    <x:row r="9" ht="50" customHeight="1">
      <x:c r="A9" s="28" t="str">
        <x:v>SEBI-P0-H009</x:v>
      </x:c>
      <x:c r="B9" s="28" t="str">
        <x:v>Capital Markets collision inheritance</x:v>
      </x:c>
      <x:c r="C9" s="28" t="str">
        <x:v>Critical</x:v>
      </x:c>
      <x:c r="D9" s="28" t="str">
        <x:v>Closed — verified in P4</x:v>
      </x:c>
      <x:c r="E9" s="28" t="str">
        <x:v>No prior collision or downstream production IDs are inherited; Capital Markets remains a separate role module.</x:v>
      </x:c>
      <x:c r="F9" s="28" t="str">
        <x:v>Data governance</x:v>
      </x:c>
      <x:c r="G9" s="28" t="str">
        <x:v>2026-09-06</x:v>
      </x:c>
    </x:row>
  </x:sheetData>
  <x:mergeCells>
    <x:mergeCell ref="A1:G1"/>
    <x:mergeCell ref="A2:G2"/>
  </x:mergeCells>
  <x:conditionalFormatting sqref="D5:D9">
    <x:cfRule type="containsText" dxfId="72" priority="1" operator="containsText" text="Open"/>
    <x:cfRule type="containsText" dxfId="73" priority="2" operator="containsText" text="Closed"/>
  </x:conditionalFormatting>
  <x:conditionalFormatting sqref="C5:C9">
    <x:cfRule type="containsText" dxfId="74" priority="3" operator="containsText" text="Critical"/>
  </x:conditionalFormatting>
  <x:pageMargins left="0.7" right="0.7" top="0.75" bottom="0.75" header="0.3" footer="0.3"/>
  <x:tableParts count="1">
    <x:tablePart xmlns:r="http://schemas.openxmlformats.org/officeDocument/2006/relationships" r:id="Rfcb365dcf4ed4a97"/>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62" hidden="0" customWidth="1"/>
    <x:col min="2" max="2" width="18" hidden="0" customWidth="1"/>
    <x:col min="3" max="3" width="20" hidden="0" customWidth="1"/>
    <x:col min="4" max="4" width="24" hidden="0" customWidth="1"/>
    <x:col min="5" max="5" width="16" hidden="0" customWidth="1"/>
  </x:cols>
  <x:sheetData>
    <x:row r="1" ht="30" customHeight="1">
      <x:c r="A1" s="406" t="str">
        <x:v>P-4 Final QA and Freeze-Decision Reconciliation</x:v>
      </x:c>
      <x:c r="B1" s="406" t="str">
        <x:v>P-4 Final QA and Freeze-Decision Reconciliation</x:v>
      </x:c>
      <x:c r="C1" s="406" t="str">
        <x:v>P-4 Final QA and Freeze-Decision Reconciliation</x:v>
      </x:c>
      <x:c r="D1" s="406" t="str">
        <x:v>P-4 Final QA and Freeze-Decision Reconciliation</x:v>
      </x:c>
      <x:c r="E1" s="406" t="str">
        <x:v>P-4 Final QA and Freeze-Decision Reconciliation</x:v>
      </x:c>
    </x:row>
    <x:row r="2" ht="38" customHeight="1">
      <x:c r="A2" s="410" t="str">
        <x:v>PASS means the workbook accurately records both the successful technical validation and the controlled production-freeze hold. The expected one blocker is the unresolved permanent identifier namespace.</x:v>
      </x:c>
      <x:c r="B2" s="410" t="str">
        <x:v>PASS means the workbook accurately records both the successful technical validation and the controlled production-freeze hold. The expected one blocker is the unresolved permanent identifier namespace.</x:v>
      </x:c>
      <x:c r="C2" s="410" t="str">
        <x:v>PASS means the workbook accurately records both the successful technical validation and the controlled production-freeze hold. The expected one blocker is the unresolved permanent identifier namespace.</x:v>
      </x:c>
      <x:c r="D2" s="410" t="str">
        <x:v>PASS means the workbook accurately records both the successful technical validation and the controlled production-freeze hold. The expected one blocker is the unresolved permanent identifier namespace.</x:v>
      </x:c>
      <x:c r="E2" s="410" t="str">
        <x:v>PASS means the workbook accurately records both the successful technical validation and the controlled production-freeze hold. The expected one blocker is the unresolved permanent identifier namespace.</x:v>
      </x:c>
    </x:row>
    <x:row r="4" ht="38" customHeight="1">
      <x:c r="A4" s="419" t="str">
        <x:v>QA Test</x:v>
      </x:c>
      <x:c r="B4" s="495" t="str">
        <x:v>Expected</x:v>
      </x:c>
      <x:c r="C4" s="495" t="str">
        <x:v>Actual</x:v>
      </x:c>
      <x:c r="D4" s="495" t="str">
        <x:v>Difference / Exceptions</x:v>
      </x:c>
      <x:c r="E4" s="420" t="str">
        <x:v>Status</x:v>
      </x:c>
    </x:row>
    <x:row r="5">
      <x:c r="A5" s="26" t="str">
        <x:v>Source-currency checks</x:v>
      </x:c>
      <x:c r="B5" s="26" t="n">
        <x:v>10</x:v>
      </x:c>
      <x:c r="C5" s="26" t="n">
        <x:f>COUNTA('P4 Source Currency'!$A$5:$A$14)</x:f>
        <x:v>10</x:v>
      </x:c>
      <x:c r="D5" s="26" t="n">
        <x:f>C5-B5</x:f>
        <x:v>0</x:v>
      </x:c>
      <x:c r="E5" s="26" t="str">
        <x:f>IF(D5=0,"PASS","FAIL")</x:f>
        <x:v>PASS</x:v>
      </x:c>
    </x:row>
    <x:row r="6">
      <x:c r="A6" s="27" t="str">
        <x:v>Source-currency exceptions</x:v>
      </x:c>
      <x:c r="B6" s="27" t="n">
        <x:v>0</x:v>
      </x:c>
      <x:c r="C6" s="27" t="n">
        <x:f>COUNTIF('P4 Source Currency'!$G$5:$G$14,"&lt;&gt;PASS")</x:f>
        <x:v>0</x:v>
      </x:c>
      <x:c r="D6" s="27" t="n">
        <x:f>C6-B6</x:f>
        <x:v>0</x:v>
      </x:c>
      <x:c r="E6" s="27" t="str">
        <x:f>IF(D6=0,"PASS","FAIL")</x:f>
        <x:v>PASS</x:v>
      </x:c>
    </x:row>
    <x:row r="7">
      <x:c r="A7" s="27" t="str">
        <x:v>Runtime scenarios</x:v>
      </x:c>
      <x:c r="B7" s="27" t="n">
        <x:v>18</x:v>
      </x:c>
      <x:c r="C7" s="27" t="n">
        <x:f>COUNTA('P4 Scenario Validation'!$A$5:$A$22)</x:f>
        <x:v>18</x:v>
      </x:c>
      <x:c r="D7" s="27" t="n">
        <x:f>C7-B7</x:f>
        <x:v>0</x:v>
      </x:c>
      <x:c r="E7" s="27" t="str">
        <x:f>IF(D7=0,"PASS","FAIL")</x:f>
        <x:v>PASS</x:v>
      </x:c>
    </x:row>
    <x:row r="8">
      <x:c r="A8" s="27" t="str">
        <x:v>Runtime scenario failures</x:v>
      </x:c>
      <x:c r="B8" s="27" t="n">
        <x:v>0</x:v>
      </x:c>
      <x:c r="C8" s="27" t="n">
        <x:f>COUNTIF('P4 Scenario Validation'!$I$5:$I$22,"&lt;&gt;PASS")</x:f>
        <x:v>0</x:v>
      </x:c>
      <x:c r="D8" s="27" t="n">
        <x:f>C8-B8</x:f>
        <x:v>0</x:v>
      </x:c>
      <x:c r="E8" s="27" t="str">
        <x:f>IF(D8=0,"PASS","FAIL")</x:f>
        <x:v>PASS</x:v>
      </x:c>
    </x:row>
    <x:row r="9">
      <x:c r="A9" s="27" t="str">
        <x:v>Final applicability population</x:v>
      </x:c>
      <x:c r="B9" s="27" t="n">
        <x:v>172</x:v>
      </x:c>
      <x:c r="C9" s="27" t="n">
        <x:f>COUNTA('P4 Final Applicability'!$A$5:$A$176)</x:f>
        <x:v>172</x:v>
      </x:c>
      <x:c r="D9" s="27" t="n">
        <x:f>C9-B9</x:f>
        <x:v>0</x:v>
      </x:c>
      <x:c r="E9" s="27" t="str">
        <x:f>IF(D9=0,"PASS","FAIL")</x:f>
        <x:v>PASS</x:v>
      </x:c>
    </x:row>
    <x:row r="10">
      <x:c r="A10" s="27" t="str">
        <x:v>Final applicability invalid source/procedure/chain</x:v>
      </x:c>
      <x:c r="B10" s="27" t="n">
        <x:v>0</x:v>
      </x:c>
      <x:c r="C10" s="27" t="n">
        <x:f>COUNTIF('P4 Final Applicability'!$S$5:$S$176,"NO")+COUNTIF('P4 Final Applicability'!$T$5:$T$176,"NO")+COUNTIF('P4 Final Applicability'!$U$5:$U$176,"NO")</x:f>
        <x:v>0</x:v>
      </x:c>
      <x:c r="D10" s="27" t="n">
        <x:f>C10-B10</x:f>
        <x:v>0</x:v>
      </x:c>
      <x:c r="E10" s="27" t="str">
        <x:f>IF(D10=0,"PASS","FAIL")</x:f>
        <x:v>PASS</x:v>
      </x:c>
    </x:row>
    <x:row r="11">
      <x:c r="A11" s="27" t="str">
        <x:v>Duplicate final applicability keys</x:v>
      </x:c>
      <x:c r="B11" s="27" t="n">
        <x:v>0</x:v>
      </x:c>
      <x:c r="C11" s="27" t="n">
        <x:f>COUNTIF('P4 Final Applicability'!$V$5:$V$176,"DUPLICATE")</x:f>
        <x:v>0</x:v>
      </x:c>
      <x:c r="D11" s="27" t="n">
        <x:f>C11-B11</x:f>
        <x:v>0</x:v>
      </x:c>
      <x:c r="E11" s="27" t="str">
        <x:f>IF(D11=0,"PASS","FAIL")</x:f>
        <x:v>PASS</x:v>
      </x:c>
    </x:row>
    <x:row r="12">
      <x:c r="A12" s="27" t="str">
        <x:v>Traceability population</x:v>
      </x:c>
      <x:c r="B12" s="27" t="n">
        <x:v>172</x:v>
      </x:c>
      <x:c r="C12" s="27" t="n">
        <x:f>COUNTA('P4 Traceability Matrix'!$A$5:$A$176)</x:f>
        <x:v>172</x:v>
      </x:c>
      <x:c r="D12" s="27" t="n">
        <x:f>C12-B12</x:f>
        <x:v>0</x:v>
      </x:c>
      <x:c r="E12" s="27" t="str">
        <x:f>IF(D12=0,"PASS","FAIL")</x:f>
        <x:v>PASS</x:v>
      </x:c>
    </x:row>
    <x:row r="13">
      <x:c r="A13" s="27" t="str">
        <x:v>Incomplete traceability rows</x:v>
      </x:c>
      <x:c r="B13" s="27" t="n">
        <x:v>0</x:v>
      </x:c>
      <x:c r="C13" s="27" t="n">
        <x:f>COUNTIF('P4 Traceability Matrix'!$R$5:$R$176,"&lt;&gt;COMPLETE")</x:f>
        <x:v>0</x:v>
      </x:c>
      <x:c r="D13" s="27" t="n">
        <x:f>C13-B13</x:f>
        <x:v>0</x:v>
      </x:c>
      <x:c r="E13" s="27" t="str">
        <x:f>IF(D13=0,"PASS","FAIL")</x:f>
        <x:v>PASS</x:v>
      </x:c>
    </x:row>
    <x:row r="14">
      <x:c r="A14" s="27" t="str">
        <x:v>Duplicate traceability keys</x:v>
      </x:c>
      <x:c r="B14" s="27" t="n">
        <x:v>0</x:v>
      </x:c>
      <x:c r="C14" s="27" t="n">
        <x:f>COUNTIF('P4 Traceability Matrix'!$S$5:$S$176,"DUPLICATE")</x:f>
        <x:v>0</x:v>
      </x:c>
      <x:c r="D14" s="27" t="n">
        <x:f>C14-B14</x:f>
        <x:v>0</x:v>
      </x:c>
      <x:c r="E14" s="27" t="str">
        <x:f>IF(D14=0,"PASS","FAIL")</x:f>
        <x:v>PASS</x:v>
      </x:c>
    </x:row>
    <x:row r="15">
      <x:c r="A15" s="27" t="str">
        <x:v>Role/boundary decisions</x:v>
      </x:c>
      <x:c r="B15" s="27" t="n">
        <x:v>10</x:v>
      </x:c>
      <x:c r="C15" s="27" t="n">
        <x:f>COUNTA('P4 Role Boundary'!$A$5:$A$14)</x:f>
        <x:v>10</x:v>
      </x:c>
      <x:c r="D15" s="27" t="n">
        <x:f>C15-B15</x:f>
        <x:v>0</x:v>
      </x:c>
      <x:c r="E15" s="27" t="str">
        <x:f>IF(D15=0,"PASS","FAIL")</x:f>
        <x:v>PASS</x:v>
      </x:c>
    </x:row>
    <x:row r="16">
      <x:c r="A16" s="27" t="str">
        <x:v>Role/boundary failures</x:v>
      </x:c>
      <x:c r="B16" s="27" t="n">
        <x:v>0</x:v>
      </x:c>
      <x:c r="C16" s="27" t="n">
        <x:f>COUNTIF('P4 Role Boundary'!$H$5:$H$14,"&lt;&gt;PASS")</x:f>
        <x:v>0</x:v>
      </x:c>
      <x:c r="D16" s="27" t="n">
        <x:f>C16-B16</x:f>
        <x:v>0</x:v>
      </x:c>
      <x:c r="E16" s="27" t="str">
        <x:f>IF(D16=0,"PASS","FAIL")</x:f>
        <x:v>PASS</x:v>
      </x:c>
    </x:row>
    <x:row r="17">
      <x:c r="A17" s="27" t="str">
        <x:v>Inherited P-2 QA failures</x:v>
      </x:c>
      <x:c r="B17" s="27" t="n">
        <x:v>0</x:v>
      </x:c>
      <x:c r="C17" s="27" t="n">
        <x:f>COUNTIF('P2 QA Reconciliation'!$E$5:$E$15,"FAIL")</x:f>
        <x:v>0</x:v>
      </x:c>
      <x:c r="D17" s="27" t="n">
        <x:f>C17-B17</x:f>
        <x:v>0</x:v>
      </x:c>
      <x:c r="E17" s="27" t="str">
        <x:f>IF(D17=0,"PASS","FAIL")</x:f>
        <x:v>PASS</x:v>
      </x:c>
    </x:row>
    <x:row r="18">
      <x:c r="A18" s="27" t="str">
        <x:v>Inherited P-3 QA failures</x:v>
      </x:c>
      <x:c r="B18" s="27" t="n">
        <x:v>0</x:v>
      </x:c>
      <x:c r="C18" s="27" t="n">
        <x:f>COUNTIF('P3 Coverage Reconciliation'!$E$5:$E$28,"FAIL")</x:f>
        <x:v>0</x:v>
      </x:c>
      <x:c r="D18" s="27" t="n">
        <x:f>C18-B18</x:f>
        <x:v>0</x:v>
      </x:c>
      <x:c r="E18" s="27" t="str">
        <x:f>IF(D18=0,"PASS","FAIL")</x:f>
        <x:v>PASS</x:v>
      </x:c>
    </x:row>
    <x:row r="19">
      <x:c r="A19" s="27" t="str">
        <x:v>Open holds</x:v>
      </x:c>
      <x:c r="B19" s="27" t="n">
        <x:v>1</x:v>
      </x:c>
      <x:c r="C19" s="27" t="n">
        <x:f>COUNTIF('P4 Holds Decisions'!$D$5:$D$9,"Open — blocks production freeze")</x:f>
        <x:v>1</x:v>
      </x:c>
      <x:c r="D19" s="27" t="n">
        <x:f>C19-B19</x:f>
        <x:v>0</x:v>
      </x:c>
      <x:c r="E19" s="27" t="str">
        <x:f>IF(D19=0,"PASS","FAIL")</x:f>
        <x:v>PASS</x:v>
      </x:c>
    </x:row>
    <x:row r="20">
      <x:c r="A20" s="27" t="str">
        <x:v>Open critical holds</x:v>
      </x:c>
      <x:c r="B20" s="27" t="n">
        <x:v>0</x:v>
      </x:c>
      <x:c r="C20" s="27" t="n">
        <x:f>COUNTIFS('P4 Holds Decisions'!$C$5:$C$9,"Critical",'P4 Holds Decisions'!$D$5:$D$9,"Open — blocks production freeze")</x:f>
        <x:v>0</x:v>
      </x:c>
      <x:c r="D20" s="27" t="n">
        <x:f>C20-B20</x:f>
        <x:v>0</x:v>
      </x:c>
      <x:c r="E20" s="27" t="str">
        <x:f>IF(D20=0,"PASS","FAIL")</x:f>
        <x:v>PASS</x:v>
      </x:c>
    </x:row>
    <x:row r="21">
      <x:c r="A21" s="27" t="str">
        <x:v>Freeze-checklist HOLD rows</x:v>
      </x:c>
      <x:c r="B21" s="27" t="n">
        <x:v>1</x:v>
      </x:c>
      <x:c r="C21" s="27" t="n">
        <x:f>COUNTIF('P4 Freeze Checklist'!$E$5:$E$22,"HOLD")</x:f>
        <x:v>1</x:v>
      </x:c>
      <x:c r="D21" s="27" t="n">
        <x:f>C21-B21</x:f>
        <x:v>0</x:v>
      </x:c>
      <x:c r="E21" s="27" t="str">
        <x:f>IF(D21=0,"PASS","FAIL")</x:f>
        <x:v>PASS</x:v>
      </x:c>
    </x:row>
    <x:row r="22">
      <x:c r="A22" s="27" t="str">
        <x:v>Blocking freeze holds</x:v>
      </x:c>
      <x:c r="B22" s="27" t="n">
        <x:v>1</x:v>
      </x:c>
      <x:c r="C22" s="27" t="n">
        <x:f>COUNTIFS('P4 Freeze Checklist'!$E$5:$E$22,"HOLD",'P4 Freeze Checklist'!$G$5:$G$22,"YES")</x:f>
        <x:v>1</x:v>
      </x:c>
      <x:c r="D22" s="27" t="n">
        <x:f>C22-B22</x:f>
        <x:v>0</x:v>
      </x:c>
      <x:c r="E22" s="27" t="str">
        <x:f>IF(D22=0,"PASS","FAIL")</x:f>
        <x:v>PASS</x:v>
      </x:c>
    </x:row>
    <x:row r="23">
      <x:c r="A23" s="27" t="str">
        <x:v>Unexpected freeze-checklist failures</x:v>
      </x:c>
      <x:c r="B23" s="27" t="n">
        <x:v>0</x:v>
      </x:c>
      <x:c r="C23" s="27" t="n">
        <x:f>COUNTIF('P4 Freeze Checklist'!$E$5:$E$22,"FAIL")</x:f>
        <x:v>0</x:v>
      </x:c>
      <x:c r="D23" s="27" t="n">
        <x:f>C23-B23</x:f>
        <x:v>0</x:v>
      </x:c>
      <x:c r="E23" s="27" t="str">
        <x:f>IF(D23=0,"PASS","FAIL")</x:f>
        <x:v>PASS</x:v>
      </x:c>
    </x:row>
    <x:row r="24">
      <x:c r="A24" s="27" t="str">
        <x:v>Production IDs assigned</x:v>
      </x:c>
      <x:c r="B24" s="27" t="n">
        <x:v>0</x:v>
      </x:c>
      <x:c r="C24" s="27" t="n">
        <x:f>COUNTIF('P2 Atomic Provisions'!$A$5:$A$176,"SEBI-CORE*")+COUNTIF('P3 Audit Procedures'!$A$5:$A$176,"SEBI-CORE*")+COUNTIF('P4 Final Applicability'!$A$5:$A$176,"SEBI-CORE*")</x:f>
        <x:v>0</x:v>
      </x:c>
      <x:c r="D24" s="27" t="n">
        <x:f>C24-B24</x:f>
        <x:v>0</x:v>
      </x:c>
      <x:c r="E24" s="27" t="str">
        <x:f>IF(D24=0,"PASS","FAIL")</x:f>
        <x:v>PASS</x:v>
      </x:c>
    </x:row>
    <x:row r="25">
      <x:c r="A25" s="27" t="str">
        <x:v>Entity compliance conclusions asserted</x:v>
      </x:c>
      <x:c r="B25" s="27" t="n">
        <x:v>0</x:v>
      </x:c>
      <x:c r="C25" s="27" t="n">
        <x:f>COUNTIF('P3 Audit Procedures'!$Y$5:$Y$176,"TESTED — EFFECTIVE")+COUNTIF('P3 Observation Rules'!$T$5:$T$176,"CONFIRMED")</x:f>
        <x:v>0</x:v>
      </x:c>
      <x:c r="D25" s="27" t="n">
        <x:f>C25-B25</x:f>
        <x:v>0</x:v>
      </x:c>
      <x:c r="E25" s="27" t="str">
        <x:f>IF(D25=0,"PASS","FAIL")</x:f>
        <x:v>PASS</x:v>
      </x:c>
    </x:row>
    <x:row r="26">
      <x:c r="A26" s="28" t="str">
        <x:v>Expected total worksheet count</x:v>
      </x:c>
      <x:c r="B26" s="28" t="n">
        <x:v>42</x:v>
      </x:c>
      <x:c r="C26" s="28" t="n">
        <x:f>42</x:f>
        <x:v>42</x:v>
      </x:c>
      <x:c r="D26" s="28" t="n">
        <x:f>C26-B26</x:f>
        <x:v>0</x:v>
      </x:c>
      <x:c r="E26" s="28" t="str">
        <x:f>IF(D26=0,"PASS","FAIL")</x:f>
        <x:v>PASS</x:v>
      </x:c>
    </x:row>
    <x:row r="28" ht="22" customHeight="1">
      <x:c r="A28" s="434" t="str">
        <x:v>P-4 control conclusion</x:v>
      </x:c>
      <x:c r="B28" s="434" t="str">
        <x:v>P-4 control conclusion</x:v>
      </x:c>
      <x:c r="C28" s="434" t="str">
        <x:v>P-4 control conclusion</x:v>
      </x:c>
      <x:c r="D28" s="434" t="str">
        <x:v>P-4 control conclusion</x:v>
      </x:c>
      <x:c r="E28" s="434" t="str">
        <x:v>P-4 control conclusion</x:v>
      </x:c>
    </x:row>
    <x:row r="29">
      <x:c r="A29" s="454"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B29" s="455"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C29" s="455"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D29" s="455"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E29" s="456"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row>
    <x:row r="30">
      <x:c r="A30" s="457"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B30" s="458"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C30" s="458"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D30" s="458"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E30" s="459"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row>
    <x:row r="31">
      <x:c r="A31" s="457"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B31" s="458"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C31" s="458"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D31" s="458"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E31" s="459"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row>
    <x:row r="32">
      <x:c r="A32" s="457"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B32" s="458"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C32" s="458"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D32" s="458"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E32" s="459"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row>
    <x:row r="33">
      <x:c r="A33" s="460"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B33" s="461"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C33" s="461"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D33" s="461"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c r="E33" s="462" t="str">
        <x:v>Every P-4 QA line must PASS, including the expected one freeze hold. The workbook is technically complete and accurately prevents production freeze while the identifier-governance decision remains unresolved. P4-R is a narrow governance/migration release step, not a rebuild of the legal universe or audit chain.</x:v>
      </x:c>
    </x:row>
  </x:sheetData>
  <x:mergeCells>
    <x:mergeCell ref="A1:E1"/>
    <x:mergeCell ref="A2:E2"/>
    <x:mergeCell ref="A28:E28"/>
    <x:mergeCell ref="A29:E33"/>
  </x:mergeCells>
  <x:conditionalFormatting sqref="E5:E26">
    <x:cfRule type="containsText" dxfId="78" priority="1" operator="containsText" text="PASS"/>
    <x:cfRule type="containsText" dxfId="79" priority="2" operator="containsText" text="FAIL"/>
  </x:conditionalFormatting>
  <x:pageMargins left="0.7" right="0.7" top="0.75" bottom="0.75" header="0.3" footer="0.3"/>
  <x:tableParts count="1">
    <x:tablePart xmlns:r="http://schemas.openxmlformats.org/officeDocument/2006/relationships" r:id="R03a941a32945455d"/>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6" hidden="0" customWidth="1"/>
    <x:col min="2" max="2" width="32" hidden="0" customWidth="1"/>
    <x:col min="3" max="3" width="24" hidden="0" customWidth="1"/>
    <x:col min="4" max="4" width="14" hidden="0" customWidth="1"/>
    <x:col min="5" max="5" width="16" hidden="0" customWidth="1"/>
    <x:col min="6" max="6" width="18" hidden="0" customWidth="1"/>
    <x:col min="7" max="7" width="32" hidden="0" customWidth="1"/>
    <x:col min="8" max="8" width="48" hidden="0" customWidth="1"/>
    <x:col min="9" max="9" width="52" hidden="0" customWidth="1"/>
    <x:col min="10" max="10" width="18" hidden="0" customWidth="1"/>
  </x:cols>
  <x:sheetData>
    <x:row r="1" ht="30" customHeight="1">
      <x:c r="A1" s="499" t="str">
        <x:v>P4-R Permanent Identifier Namespace Approval</x:v>
      </x:c>
      <x:c r="B1" s="499" t="str">
        <x:v>P4-R Permanent Identifier Namespace Approval</x:v>
      </x:c>
      <x:c r="C1" s="499" t="str">
        <x:v>P4-R Permanent Identifier Namespace Approval</x:v>
      </x:c>
      <x:c r="D1" s="499" t="str">
        <x:v>P4-R Permanent Identifier Namespace Approval</x:v>
      </x:c>
      <x:c r="E1" s="499" t="str">
        <x:v>P4-R Permanent Identifier Namespace Approval</x:v>
      </x:c>
      <x:c r="F1" s="499" t="str">
        <x:v>P4-R Permanent Identifier Namespace Approval</x:v>
      </x:c>
      <x:c r="G1" s="499" t="str">
        <x:v>P4-R Permanent Identifier Namespace Approval</x:v>
      </x:c>
      <x:c r="H1" s="499" t="str">
        <x:v>P4-R Permanent Identifier Namespace Approval</x:v>
      </x:c>
      <x:c r="I1" s="499" t="str">
        <x:v>P4-R Permanent Identifier Namespace Approval</x:v>
      </x:c>
      <x:c r="J1" s="499" t="str">
        <x:v>P4-R Permanent Identifier Namespace Approval</x:v>
      </x:c>
    </x:row>
    <x:row r="2" ht="38" customHeight="1">
      <x:c r="A2" s="503" t="str">
        <x:v>Approved controlled namespace: SEBI-CORE-{OBJECT}-{NNNNNN}. Approval basis: project-owner instruction to execute P4-R on 2026-09-06. Independent object sequences prevent cross-object collisions; all source-derived keys remain immutable lineage aliases.</x:v>
      </x:c>
      <x:c r="B2" s="503" t="str">
        <x:v>Approved controlled namespace: SEBI-CORE-{OBJECT}-{NNNNNN}. Approval basis: project-owner instruction to execute P4-R on 2026-09-06. Independent object sequences prevent cross-object collisions; all source-derived keys remain immutable lineage aliases.</x:v>
      </x:c>
      <x:c r="C2" s="503" t="str">
        <x:v>Approved controlled namespace: SEBI-CORE-{OBJECT}-{NNNNNN}. Approval basis: project-owner instruction to execute P4-R on 2026-09-06. Independent object sequences prevent cross-object collisions; all source-derived keys remain immutable lineage aliases.</x:v>
      </x:c>
      <x:c r="D2" s="503" t="str">
        <x:v>Approved controlled namespace: SEBI-CORE-{OBJECT}-{NNNNNN}. Approval basis: project-owner instruction to execute P4-R on 2026-09-06. Independent object sequences prevent cross-object collisions; all source-derived keys remain immutable lineage aliases.</x:v>
      </x:c>
      <x:c r="E2" s="503" t="str">
        <x:v>Approved controlled namespace: SEBI-CORE-{OBJECT}-{NNNNNN}. Approval basis: project-owner instruction to execute P4-R on 2026-09-06. Independent object sequences prevent cross-object collisions; all source-derived keys remain immutable lineage aliases.</x:v>
      </x:c>
      <x:c r="F2" s="503" t="str">
        <x:v>Approved controlled namespace: SEBI-CORE-{OBJECT}-{NNNNNN}. Approval basis: project-owner instruction to execute P4-R on 2026-09-06. Independent object sequences prevent cross-object collisions; all source-derived keys remain immutable lineage aliases.</x:v>
      </x:c>
      <x:c r="G2" s="503" t="str">
        <x:v>Approved controlled namespace: SEBI-CORE-{OBJECT}-{NNNNNN}. Approval basis: project-owner instruction to execute P4-R on 2026-09-06. Independent object sequences prevent cross-object collisions; all source-derived keys remain immutable lineage aliases.</x:v>
      </x:c>
      <x:c r="H2" s="503" t="str">
        <x:v>Approved controlled namespace: SEBI-CORE-{OBJECT}-{NNNNNN}. Approval basis: project-owner instruction to execute P4-R on 2026-09-06. Independent object sequences prevent cross-object collisions; all source-derived keys remain immutable lineage aliases.</x:v>
      </x:c>
      <x:c r="I2" s="503" t="str">
        <x:v>Approved controlled namespace: SEBI-CORE-{OBJECT}-{NNNNNN}. Approval basis: project-owner instruction to execute P4-R on 2026-09-06. Independent object sequences prevent cross-object collisions; all source-derived keys remain immutable lineage aliases.</x:v>
      </x:c>
      <x:c r="J2" s="503" t="str">
        <x:v>Approved controlled namespace: SEBI-CORE-{OBJECT}-{NNNNNN}. Approval basis: project-owner instruction to execute P4-R on 2026-09-06. Independent object sequences prevent cross-object collisions; all source-derived keys remain immutable lineage aliases.</x:v>
      </x:c>
    </x:row>
    <x:row r="4" ht="38" customHeight="1">
      <x:c r="A4" s="515" t="str">
        <x:v>Object Code</x:v>
      </x:c>
      <x:c r="B4" s="516" t="str">
        <x:v>Object</x:v>
      </x:c>
      <x:c r="C4" s="516" t="str">
        <x:v>Permanent Prefix</x:v>
      </x:c>
      <x:c r="D4" s="516" t="str">
        <x:v>Range Start</x:v>
      </x:c>
      <x:c r="E4" s="516" t="str">
        <x:v>Last Assigned</x:v>
      </x:c>
      <x:c r="F4" s="516" t="str">
        <x:v>Range Capacity</x:v>
      </x:c>
      <x:c r="G4" s="516" t="str">
        <x:v>Canonical Pattern</x:v>
      </x:c>
      <x:c r="H4" s="516" t="str">
        <x:v>Initial Allocation Basis</x:v>
      </x:c>
      <x:c r="I4" s="516" t="str">
        <x:v>Future Allocation Rule</x:v>
      </x:c>
      <x:c r="J4" s="517" t="str">
        <x:v>Approval Status</x:v>
      </x:c>
    </x:row>
    <x:row r="5" ht="48" customHeight="1">
      <x:c r="A5" s="26" t="str">
        <x:v>LAW</x:v>
      </x:c>
      <x:c r="B5" s="26" t="str">
        <x:v>Law / regulatory source</x:v>
      </x:c>
      <x:c r="C5" s="26" t="str">
        <x:v>SEBI-CORE-LAW-</x:v>
      </x:c>
      <x:c r="D5" s="26" t="n">
        <x:v>1</x:v>
      </x:c>
      <x:c r="E5" s="26" t="n">
        <x:v>77</x:v>
      </x:c>
      <x:c r="F5" s="26" t="n">
        <x:v>999999</x:v>
      </x:c>
      <x:c r="G5" s="26" t="str">
        <x:v>SEBI-CORE-LAW-NNNNNN</x:v>
      </x:c>
      <x:c r="H5" s="26" t="str">
        <x:v>Existing controlled P2 source row order</x:v>
      </x:c>
      <x:c r="I5" s="26" t="str">
        <x:v>Append after current maximum; never backfill retired IDs</x:v>
      </x:c>
      <x:c r="J5" s="26" t="str">
        <x:v>APPROVED</x:v>
      </x:c>
    </x:row>
    <x:row r="6" ht="48" customHeight="1">
      <x:c r="A6" s="27" t="str">
        <x:v>PRV</x:v>
      </x:c>
      <x:c r="B6" s="27" t="str">
        <x:v>Atomic provision</x:v>
      </x:c>
      <x:c r="C6" s="27" t="str">
        <x:v>SEBI-CORE-PRV-</x:v>
      </x:c>
      <x:c r="D6" s="27" t="n">
        <x:v>1</x:v>
      </x:c>
      <x:c r="E6" s="27" t="n">
        <x:v>172</x:v>
      </x:c>
      <x:c r="F6" s="27" t="n">
        <x:v>999999</x:v>
      </x:c>
      <x:c r="G6" s="27" t="str">
        <x:v>SEBI-CORE-PRV-NNNNNN</x:v>
      </x:c>
      <x:c r="H6" s="27" t="str">
        <x:v>Existing controlled P2 atomic row order</x:v>
      </x:c>
      <x:c r="I6" s="27" t="str">
        <x:v>Append after current maximum; never renumber</x:v>
      </x:c>
      <x:c r="J6" s="27" t="str">
        <x:v>APPROVED</x:v>
      </x:c>
    </x:row>
    <x:row r="7" ht="48" customHeight="1">
      <x:c r="A7" s="27" t="str">
        <x:v>CMP</x:v>
      </x:c>
      <x:c r="B7" s="27" t="str">
        <x:v>Compliance requirement</x:v>
      </x:c>
      <x:c r="C7" s="27" t="str">
        <x:v>SEBI-CORE-CMP-</x:v>
      </x:c>
      <x:c r="D7" s="27" t="n">
        <x:v>1</x:v>
      </x:c>
      <x:c r="E7" s="27" t="n">
        <x:v>172</x:v>
      </x:c>
      <x:c r="F7" s="27" t="n">
        <x:v>999999</x:v>
      </x:c>
      <x:c r="G7" s="27" t="str">
        <x:v>SEBI-CORE-CMP-NNNNNN</x:v>
      </x:c>
      <x:c r="H7" s="27" t="str">
        <x:v>One-to-one with the approved atomic row order</x:v>
      </x:c>
      <x:c r="I7" s="27" t="str">
        <x:v>Append with the linked new provision</x:v>
      </x:c>
      <x:c r="J7" s="27" t="str">
        <x:v>APPROVED</x:v>
      </x:c>
    </x:row>
    <x:row r="8" ht="48" customHeight="1">
      <x:c r="A8" s="27" t="str">
        <x:v>AUD</x:v>
      </x:c>
      <x:c r="B8" s="27" t="str">
        <x:v>Audit procedure</x:v>
      </x:c>
      <x:c r="C8" s="27" t="str">
        <x:v>SEBI-CORE-AUD-</x:v>
      </x:c>
      <x:c r="D8" s="27" t="n">
        <x:v>1</x:v>
      </x:c>
      <x:c r="E8" s="27" t="n">
        <x:v>172</x:v>
      </x:c>
      <x:c r="F8" s="27" t="n">
        <x:v>999999</x:v>
      </x:c>
      <x:c r="G8" s="27" t="str">
        <x:v>SEBI-CORE-AUD-NNNNNN</x:v>
      </x:c>
      <x:c r="H8" s="27" t="str">
        <x:v>Existing controlled P3 procedure row order</x:v>
      </x:c>
      <x:c r="I8" s="27" t="str">
        <x:v>Append after current maximum; preserve retired IDs</x:v>
      </x:c>
      <x:c r="J8" s="27" t="str">
        <x:v>APPROVED</x:v>
      </x:c>
    </x:row>
    <x:row r="9" ht="48" customHeight="1">
      <x:c r="A9" s="27" t="str">
        <x:v>EVD</x:v>
      </x:c>
      <x:c r="B9" s="27" t="str">
        <x:v>Evidence requirement</x:v>
      </x:c>
      <x:c r="C9" s="27" t="str">
        <x:v>SEBI-CORE-EVD-</x:v>
      </x:c>
      <x:c r="D9" s="27" t="n">
        <x:v>1</x:v>
      </x:c>
      <x:c r="E9" s="27" t="n">
        <x:v>344</x:v>
      </x:c>
      <x:c r="F9" s="27" t="n">
        <x:v>999999</x:v>
      </x:c>
      <x:c r="G9" s="27" t="str">
        <x:v>SEBI-CORE-EVD-NNNNNN</x:v>
      </x:c>
      <x:c r="H9" s="27" t="str">
        <x:v>Existing controlled P3 evidence row order</x:v>
      </x:c>
      <x:c r="I9" s="27" t="str">
        <x:v>Append after current maximum; no ID reuse</x:v>
      </x:c>
      <x:c r="J9" s="27" t="str">
        <x:v>APPROVED</x:v>
      </x:c>
    </x:row>
    <x:row r="10" ht="48" customHeight="1">
      <x:c r="A10" s="27" t="str">
        <x:v>OBS</x:v>
      </x:c>
      <x:c r="B10" s="27" t="str">
        <x:v>Observation rule</x:v>
      </x:c>
      <x:c r="C10" s="27" t="str">
        <x:v>SEBI-CORE-OBS-</x:v>
      </x:c>
      <x:c r="D10" s="27" t="n">
        <x:v>1</x:v>
      </x:c>
      <x:c r="E10" s="27" t="n">
        <x:v>172</x:v>
      </x:c>
      <x:c r="F10" s="27" t="n">
        <x:v>999999</x:v>
      </x:c>
      <x:c r="G10" s="27" t="str">
        <x:v>SEBI-CORE-OBS-NNNNNN</x:v>
      </x:c>
      <x:c r="H10" s="27" t="str">
        <x:v>Existing controlled P3 observation row order</x:v>
      </x:c>
      <x:c r="I10" s="27" t="str">
        <x:v>Append after current maximum; no ID reuse</x:v>
      </x:c>
      <x:c r="J10" s="27" t="str">
        <x:v>APPROVED</x:v>
      </x:c>
    </x:row>
    <x:row r="11" ht="48" customHeight="1">
      <x:c r="A11" s="27" t="str">
        <x:v>CAL</x:v>
      </x:c>
      <x:c r="B11" s="27" t="str">
        <x:v>Operational calendar rule</x:v>
      </x:c>
      <x:c r="C11" s="27" t="str">
        <x:v>SEBI-CORE-CAL-</x:v>
      </x:c>
      <x:c r="D11" s="27" t="n">
        <x:v>1</x:v>
      </x:c>
      <x:c r="E11" s="27" t="n">
        <x:v>172</x:v>
      </x:c>
      <x:c r="F11" s="27" t="n">
        <x:v>999999</x:v>
      </x:c>
      <x:c r="G11" s="27" t="str">
        <x:v>SEBI-CORE-CAL-NNNNNN</x:v>
      </x:c>
      <x:c r="H11" s="27" t="str">
        <x:v>Existing controlled P3 calendar row order</x:v>
      </x:c>
      <x:c r="I11" s="27" t="str">
        <x:v>Append after current maximum; no ID reuse</x:v>
      </x:c>
      <x:c r="J11" s="27" t="str">
        <x:v>APPROVED</x:v>
      </x:c>
    </x:row>
    <x:row r="12" ht="48" customHeight="1">
      <x:c r="A12" s="27" t="str">
        <x:v>APP</x:v>
      </x:c>
      <x:c r="B12" s="27" t="str">
        <x:v>Final applicability rule</x:v>
      </x:c>
      <x:c r="C12" s="27" t="str">
        <x:v>SEBI-CORE-APP-</x:v>
      </x:c>
      <x:c r="D12" s="27" t="n">
        <x:v>1</x:v>
      </x:c>
      <x:c r="E12" s="27" t="n">
        <x:v>172</x:v>
      </x:c>
      <x:c r="F12" s="27" t="n">
        <x:v>999999</x:v>
      </x:c>
      <x:c r="G12" s="27" t="str">
        <x:v>SEBI-CORE-APP-NNNNNN</x:v>
      </x:c>
      <x:c r="H12" s="27" t="str">
        <x:v>Existing controlled P4 applicability row order</x:v>
      </x:c>
      <x:c r="I12" s="27" t="str">
        <x:v>Append with the linked new provision</x:v>
      </x:c>
      <x:c r="J12" s="27" t="str">
        <x:v>APPROVED</x:v>
      </x:c>
    </x:row>
    <x:row r="13" ht="48" customHeight="1">
      <x:c r="A13" s="28" t="str">
        <x:v>TRC</x:v>
      </x:c>
      <x:c r="B13" s="28" t="str">
        <x:v>End-to-end trace record</x:v>
      </x:c>
      <x:c r="C13" s="28" t="str">
        <x:v>SEBI-CORE-TRC-</x:v>
      </x:c>
      <x:c r="D13" s="28" t="n">
        <x:v>1</x:v>
      </x:c>
      <x:c r="E13" s="28" t="n">
        <x:v>172</x:v>
      </x:c>
      <x:c r="F13" s="28" t="n">
        <x:v>999999</x:v>
      </x:c>
      <x:c r="G13" s="28" t="str">
        <x:v>SEBI-CORE-TRC-NNNNNN</x:v>
      </x:c>
      <x:c r="H13" s="28" t="str">
        <x:v>Existing controlled P4 trace row order</x:v>
      </x:c>
      <x:c r="I13" s="28" t="str">
        <x:v>Append with the linked new provision</x:v>
      </x:c>
      <x:c r="J13" s="28" t="str">
        <x:v>APPROVED</x:v>
      </x:c>
    </x:row>
    <x:row r="15" ht="22" customHeight="1">
      <x:c r="A15" s="519" t="str">
        <x:v>Binding governance rules</x:v>
      </x:c>
      <x:c r="B15" s="519" t="str">
        <x:v>Binding governance rules</x:v>
      </x:c>
      <x:c r="C15" s="519" t="str">
        <x:v>Binding governance rules</x:v>
      </x:c>
      <x:c r="D15" s="519" t="str">
        <x:v>Binding governance rules</x:v>
      </x:c>
      <x:c r="E15" s="519" t="str">
        <x:v>Binding governance rules</x:v>
      </x:c>
      <x:c r="F15" s="519" t="str">
        <x:v>Binding governance rules</x:v>
      </x:c>
      <x:c r="G15" s="519" t="str">
        <x:v>Binding governance rules</x:v>
      </x:c>
      <x:c r="H15" s="519" t="str">
        <x:v>Binding governance rules</x:v>
      </x:c>
      <x:c r="I15" s="519" t="str">
        <x:v>Binding governance rules</x:v>
      </x:c>
      <x:c r="J15" s="519" t="str">
        <x:v>Binding governance rules</x:v>
      </x:c>
    </x:row>
    <x:row r="16">
      <x:c r="A16" s="523" t="str">
        <x:v>Approval authority</x:v>
      </x:c>
      <x:c r="B16" s="526" t="str">
        <x:v>Project owner / governance authority through the explicit P4-R instruction dated 2026-09-06.</x:v>
      </x:c>
      <x:c r="C16" s="526"/>
      <x:c r="D16" s="526"/>
      <x:c r="E16" s="526"/>
      <x:c r="F16" s="526"/>
      <x:c r="G16" s="526"/>
      <x:c r="H16" s="526"/>
      <x:c r="I16" s="526"/>
      <x:c r="J16" s="526"/>
    </x:row>
    <x:row r="17">
      <x:c r="A17" s="524" t="str">
        <x:v>Collision policy</x:v>
      </x:c>
      <x:c r="B17" s="527" t="str">
        <x:v>Object code is part of every ID. Duplicate production IDs, duplicate working aliases within an object, range reuse or cross-object substitution block release.</x:v>
      </x:c>
      <x:c r="C17" s="527"/>
      <x:c r="D17" s="527"/>
      <x:c r="E17" s="527"/>
      <x:c r="F17" s="527"/>
      <x:c r="G17" s="527"/>
      <x:c r="H17" s="527"/>
      <x:c r="I17" s="527"/>
      <x:c r="J17" s="527"/>
    </x:row>
    <x:row r="18">
      <x:c r="A18" s="524" t="str">
        <x:v>Immutability</x:v>
      </x:c>
      <x:c r="B18" s="527" t="str">
        <x:v>A released production ID is permanent. Corrections update content or lineage; they never change the ID.</x:v>
      </x:c>
      <x:c r="C18" s="527"/>
      <x:c r="D18" s="527"/>
      <x:c r="E18" s="527"/>
      <x:c r="F18" s="527"/>
      <x:c r="G18" s="527"/>
      <x:c r="H18" s="527"/>
      <x:c r="I18" s="527"/>
      <x:c r="J18" s="527"/>
    </x:row>
    <x:row r="19">
      <x:c r="A19" s="524" t="str">
        <x:v>Retirement</x:v>
      </x:c>
      <x:c r="B19" s="527" t="str">
        <x:v>Withdrawn, superseded or retired records retain their production ID and status. IDs are never recycled.</x:v>
      </x:c>
      <x:c r="C19" s="527"/>
      <x:c r="D19" s="527"/>
      <x:c r="E19" s="527"/>
      <x:c r="F19" s="527"/>
      <x:c r="G19" s="527"/>
      <x:c r="H19" s="527"/>
      <x:c r="I19" s="527"/>
      <x:c r="J19" s="527"/>
    </x:row>
    <x:row r="20">
      <x:c r="A20" s="524" t="str">
        <x:v>Future additions</x:v>
      </x:c>
      <x:c r="B20" s="527" t="str">
        <x:v>Allocate the next unused number within the relevant object sequence and append a new migration record. Existing rows are never resequenced.</x:v>
      </x:c>
      <x:c r="C20" s="527"/>
      <x:c r="D20" s="527"/>
      <x:c r="E20" s="527"/>
      <x:c r="F20" s="527"/>
      <x:c r="G20" s="527"/>
      <x:c r="H20" s="527"/>
      <x:c r="I20" s="527"/>
      <x:c r="J20" s="527"/>
    </x:row>
    <x:row r="21">
      <x:c r="A21" s="524" t="str">
        <x:v>Lineage</x:v>
      </x:c>
      <x:c r="B21" s="527" t="str">
        <x:v>CAP-LAW source IDs and all composite P2/P3/P4 keys remain preserved as source aliases for auditability and rollback.</x:v>
      </x:c>
      <x:c r="C21" s="527"/>
      <x:c r="D21" s="527"/>
      <x:c r="E21" s="527"/>
      <x:c r="F21" s="527"/>
      <x:c r="G21" s="527"/>
      <x:c r="H21" s="527"/>
      <x:c r="I21" s="527"/>
      <x:c r="J21" s="527"/>
    </x:row>
    <x:row r="22">
      <x:c r="A22" s="524" t="str">
        <x:v>Runtime boundary</x:v>
      </x:c>
      <x:c r="B22" s="527" t="str">
        <x:v>Common Corporate Core remains a separate runtime dependency. Capital Markets content loads only for a separately regulated SEBI role.</x:v>
      </x:c>
      <x:c r="C22" s="527"/>
      <x:c r="D22" s="527"/>
      <x:c r="E22" s="527"/>
      <x:c r="F22" s="527"/>
      <x:c r="G22" s="527"/>
      <x:c r="H22" s="527"/>
      <x:c r="I22" s="527"/>
      <x:c r="J22" s="527"/>
    </x:row>
    <x:row r="23">
      <x:c r="A23" s="525" t="str">
        <x:v>Legal-content scope</x:v>
      </x:c>
      <x:c r="B23" s="528" t="str">
        <x:v>P4-R migrates identifiers only. It does not reopen the validated legal universe, applicability decisions or audit content.</x:v>
      </x:c>
      <x:c r="C23" s="528"/>
      <x:c r="D23" s="528"/>
      <x:c r="E23" s="528"/>
      <x:c r="F23" s="528"/>
      <x:c r="G23" s="528"/>
      <x:c r="H23" s="528"/>
      <x:c r="I23" s="528"/>
      <x:c r="J23" s="528"/>
    </x:row>
  </x:sheetData>
  <x:mergeCells>
    <x:mergeCell ref="A1:J1"/>
    <x:mergeCell ref="A2:J2"/>
    <x:mergeCell ref="A15:J15"/>
    <x:mergeCell ref="B16:J16"/>
    <x:mergeCell ref="B17:J17"/>
    <x:mergeCell ref="B18:J18"/>
    <x:mergeCell ref="B19:J19"/>
    <x:mergeCell ref="B20:J20"/>
    <x:mergeCell ref="B21:J21"/>
    <x:mergeCell ref="B22:J22"/>
    <x:mergeCell ref="B23:J23"/>
  </x:mergeCells>
  <x:conditionalFormatting sqref="J5:J13">
    <x:cfRule type="containsText" dxfId="80" priority="1" operator="containsText" text="APPROVED"/>
  </x:conditionalFormatting>
  <x:pageMargins left="0.7" right="0.7" top="0.75" bottom="0.75" header="0.3" footer="0.3"/>
  <x:tableParts count="1">
    <x:tablePart xmlns:r="http://schemas.openxmlformats.org/officeDocument/2006/relationships" r:id="R25b74e9da88e4497"/>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16" hidden="0" customWidth="1"/>
    <x:col min="4" max="4" width="76" hidden="0" customWidth="1"/>
    <x:col min="5" max="5" width="30" hidden="0" customWidth="1"/>
    <x:col min="6" max="6" width="52" hidden="0" customWidth="1"/>
    <x:col min="7" max="7" width="30" hidden="0" customWidth="1"/>
    <x:col min="8" max="8" width="14" hidden="0" customWidth="1"/>
    <x:col min="9" max="9" width="62" hidden="0" customWidth="1"/>
    <x:col min="10" max="10" width="24" hidden="0" customWidth="1"/>
    <x:col min="11" max="11" width="18" hidden="0" customWidth="1"/>
    <x:col min="12" max="12" width="18" hidden="0" customWidth="1"/>
    <x:col min="13" max="13" width="16" hidden="0" customWidth="1"/>
    <x:col min="14" max="14" width="16" hidden="0" customWidth="1"/>
    <x:col min="15" max="15" width="20" hidden="0" customWidth="1"/>
  </x:cols>
  <x:sheetData>
    <x:row r="1" ht="30" customHeight="1">
      <x:c r="A1" s="499" t="str">
        <x:v>Common SEBI Listed-Entity Overlay — Frozen Law Master</x:v>
      </x:c>
      <x:c r="B1" s="499" t="str">
        <x:v>Common SEBI Listed-Entity Overlay — Frozen Law Master</x:v>
      </x:c>
      <x:c r="C1" s="499" t="str">
        <x:v>Common SEBI Listed-Entity Overlay — Frozen Law Master</x:v>
      </x:c>
      <x:c r="D1" s="499" t="str">
        <x:v>Common SEBI Listed-Entity Overlay — Frozen Law Master</x:v>
      </x:c>
      <x:c r="E1" s="499" t="str">
        <x:v>Common SEBI Listed-Entity Overlay — Frozen Law Master</x:v>
      </x:c>
      <x:c r="F1" s="499" t="str">
        <x:v>Common SEBI Listed-Entity Overlay — Frozen Law Master</x:v>
      </x:c>
      <x:c r="G1" s="499" t="str">
        <x:v>Common SEBI Listed-Entity Overlay — Frozen Law Master</x:v>
      </x:c>
      <x:c r="H1" s="499" t="str">
        <x:v>Common SEBI Listed-Entity Overlay — Frozen Law Master</x:v>
      </x:c>
      <x:c r="I1" s="499" t="str">
        <x:v>Common SEBI Listed-Entity Overlay — Frozen Law Master</x:v>
      </x:c>
      <x:c r="J1" s="499" t="str">
        <x:v>Common SEBI Listed-Entity Overlay — Frozen Law Master</x:v>
      </x:c>
      <x:c r="K1" s="499" t="str">
        <x:v>Common SEBI Listed-Entity Overlay — Frozen Law Master</x:v>
      </x:c>
      <x:c r="L1" s="499" t="str">
        <x:v>Common SEBI Listed-Entity Overlay — Frozen Law Master</x:v>
      </x:c>
      <x:c r="M1" s="499" t="str">
        <x:v>Common SEBI Listed-Entity Overlay — Frozen Law Master</x:v>
      </x:c>
      <x:c r="N1" s="499" t="str">
        <x:v>Common SEBI Listed-Entity Overlay — Frozen Law Master</x:v>
      </x:c>
      <x:c r="O1" s="499" t="str">
        <x:v>Common SEBI Listed-Entity Overlay — Frozen Law Master</x:v>
      </x:c>
    </x:row>
    <x:row r="2" ht="38" customHeight="1">
      <x:c r="A2" s="503" t="str">
        <x:v>Permanent SEBI-Core Law IDs are the production keys. CAP-LAW identifiers are retained only as immutable source-lineage aliases; zero-atom authority/reference rows remain controlled records.</x:v>
      </x:c>
      <x:c r="B2" s="503" t="str">
        <x:v>Permanent SEBI-Core Law IDs are the production keys. CAP-LAW identifiers are retained only as immutable source-lineage aliases; zero-atom authority/reference rows remain controlled records.</x:v>
      </x:c>
      <x:c r="C2" s="503" t="str">
        <x:v>Permanent SEBI-Core Law IDs are the production keys. CAP-LAW identifiers are retained only as immutable source-lineage aliases; zero-atom authority/reference rows remain controlled records.</x:v>
      </x:c>
      <x:c r="D2" s="503" t="str">
        <x:v>Permanent SEBI-Core Law IDs are the production keys. CAP-LAW identifiers are retained only as immutable source-lineage aliases; zero-atom authority/reference rows remain controlled records.</x:v>
      </x:c>
      <x:c r="E2" s="503" t="str">
        <x:v>Permanent SEBI-Core Law IDs are the production keys. CAP-LAW identifiers are retained only as immutable source-lineage aliases; zero-atom authority/reference rows remain controlled records.</x:v>
      </x:c>
      <x:c r="F2" s="503" t="str">
        <x:v>Permanent SEBI-Core Law IDs are the production keys. CAP-LAW identifiers are retained only as immutable source-lineage aliases; zero-atom authority/reference rows remain controlled records.</x:v>
      </x:c>
      <x:c r="G2" s="503" t="str">
        <x:v>Permanent SEBI-Core Law IDs are the production keys. CAP-LAW identifiers are retained only as immutable source-lineage aliases; zero-atom authority/reference rows remain controlled records.</x:v>
      </x:c>
      <x:c r="H2" s="503" t="str">
        <x:v>Permanent SEBI-Core Law IDs are the production keys. CAP-LAW identifiers are retained only as immutable source-lineage aliases; zero-atom authority/reference rows remain controlled records.</x:v>
      </x:c>
      <x:c r="I2" s="503" t="str">
        <x:v>Permanent SEBI-Core Law IDs are the production keys. CAP-LAW identifiers are retained only as immutable source-lineage aliases; zero-atom authority/reference rows remain controlled records.</x:v>
      </x:c>
      <x:c r="J2" s="503" t="str">
        <x:v>Permanent SEBI-Core Law IDs are the production keys. CAP-LAW identifiers are retained only as immutable source-lineage aliases; zero-atom authority/reference rows remain controlled records.</x:v>
      </x:c>
      <x:c r="K2" s="503" t="str">
        <x:v>Permanent SEBI-Core Law IDs are the production keys. CAP-LAW identifiers are retained only as immutable source-lineage aliases; zero-atom authority/reference rows remain controlled records.</x:v>
      </x:c>
      <x:c r="L2" s="503" t="str">
        <x:v>Permanent SEBI-Core Law IDs are the production keys. CAP-LAW identifiers are retained only as immutable source-lineage aliases; zero-atom authority/reference rows remain controlled records.</x:v>
      </x:c>
      <x:c r="M2" s="503" t="str">
        <x:v>Permanent SEBI-Core Law IDs are the production keys. CAP-LAW identifiers are retained only as immutable source-lineage aliases; zero-atom authority/reference rows remain controlled records.</x:v>
      </x:c>
      <x:c r="N2" s="503" t="str">
        <x:v>Permanent SEBI-Core Law IDs are the production keys. CAP-LAW identifiers are retained only as immutable source-lineage aliases; zero-atom authority/reference rows remain controlled records.</x:v>
      </x:c>
      <x:c r="O2" s="503" t="str">
        <x:v>Permanent SEBI-Core Law IDs are the production keys. CAP-LAW identifiers are retained only as immutable source-lineage aliases; zero-atom authority/reference rows remain controlled records.</x:v>
      </x:c>
    </x:row>
    <x:row r="4" ht="38" customHeight="1">
      <x:c r="A4" s="515" t="str">
        <x:v>Production Law ID</x:v>
      </x:c>
      <x:c r="B4" s="516" t="str">
        <x:v>Sequence</x:v>
      </x:c>
      <x:c r="C4" s="516" t="str">
        <x:v>Source Law ID</x:v>
      </x:c>
      <x:c r="D4" s="516" t="str">
        <x:v>Current Instrument</x:v>
      </x:c>
      <x:c r="E4" s="516" t="str">
        <x:v>P-1 Status</x:v>
      </x:c>
      <x:c r="F4" s="516" t="str">
        <x:v>P-2 Disposition</x:v>
      </x:c>
      <x:c r="G4" s="516" t="str">
        <x:v>Activation Gate</x:v>
      </x:c>
      <x:c r="H4" s="516" t="str">
        <x:v>Atomic Count</x:v>
      </x:c>
      <x:c r="I4" s="516" t="str">
        <x:v>Official Source URL</x:v>
      </x:c>
      <x:c r="J4" s="516" t="str">
        <x:v>Migration Status</x:v>
      </x:c>
      <x:c r="K4" s="516" t="str">
        <x:v>Production ID Unique?</x:v>
      </x:c>
      <x:c r="L4" s="516" t="str">
        <x:v>Source Alias Unique?</x:v>
      </x:c>
      <x:c r="M4" s="516" t="str">
        <x:v>Format Valid?</x:v>
      </x:c>
      <x:c r="N4" s="516" t="str">
        <x:v>Freeze Status</x:v>
      </x:c>
      <x:c r="O4" s="517" t="str">
        <x:v>Source Review Status</x:v>
      </x:c>
    </x:row>
    <x:row r="5" ht="48" customHeight="1">
      <x:c r="A5" s="304" t="str">
        <x:v>SEBI-CORE-LAW-000001</x:v>
      </x:c>
      <x:c r="B5" s="304" t="n">
        <x:v>1</x:v>
      </x:c>
      <x:c r="C5" s="304" t="str">
        <x:v>CAP-LAW001</x:v>
      </x:c>
      <x:c r="D5" s="304" t="str">
        <x:v>Securities and Exchange Board of India Act, 1992 (official consolidated Act entry)</x:v>
      </x:c>
      <x:c r="E5" s="304" t="str">
        <x:v>CURRENT CANONICAL PARENT</x:v>
      </x:c>
      <x:c r="F5" s="304" t="str">
        <x:v>AUTHORITY / OPERATING REFERENCE — NO DUPLICATE ATOM</x:v>
      </x:c>
      <x:c r="G5" s="304" t="str">
        <x:v>ANY_SEBI_TRIGGER</x:v>
      </x:c>
      <x:c r="H5" s="304" t="n">
        <x:v>0</x:v>
      </x:c>
      <x:c r="I5" s="304" t="str">
        <x:v>https://www.sebi.gov.in/legal/acts/jan-1992/securities-and-exchange-board-of-india-act-1992-as-amended-by-the-finance-act-2021-13-of-2021-w-e-f-april-1-2021-_3.html</x:v>
      </x:c>
      <x:c r="J5" s="304" t="str">
        <x:v>MIGRATED — FROZEN</x:v>
      </x:c>
      <x:c r="K5" s="304" t="str">
        <x:f>IF(COUNTIF($A$5:$A$81,A5)=1,"UNIQUE","DUPLICATE")</x:f>
        <x:v>UNIQUE</x:v>
      </x:c>
      <x:c r="L5" s="304" t="str">
        <x:f>IF(COUNTIF($C$5:$C$81,C5)=1,"UNIQUE","DUPLICATE")</x:f>
        <x:v>UNIQUE</x:v>
      </x:c>
      <x:c r="M5" s="304" t="str">
        <x:f>IF(AND(LEFT(A5,14)="SEBI-CORE-LAW-",LEN(A5)=20),"VALID","INVALID")</x:f>
        <x:v>VALID</x:v>
      </x:c>
      <x:c r="N5" s="304" t="str">
        <x:v>FROZEN</x:v>
      </x:c>
      <x:c r="O5" s="304" t="str">
        <x:v>P2 REVIEWED</x:v>
      </x:c>
    </x:row>
    <x:row r="6" ht="48" customHeight="1">
      <x:c r="A6" s="305" t="str">
        <x:v>SEBI-CORE-LAW-000002</x:v>
      </x:c>
      <x:c r="B6" s="305" t="n">
        <x:v>2</x:v>
      </x:c>
      <x:c r="C6" s="305" t="str">
        <x:v>CAP-LAW002</x:v>
      </x:c>
      <x:c r="D6" s="305" t="str">
        <x:v>Securities Contracts (Regulation) Act, 1956 (official consolidated Act entry)</x:v>
      </x:c>
      <x:c r="E6" s="305" t="str">
        <x:v>CURRENT CANONICAL PARENT</x:v>
      </x:c>
      <x:c r="F6" s="305" t="str">
        <x:v>AUTHORITY / OPERATING REFERENCE — NO DUPLICATE ATOM</x:v>
      </x:c>
      <x:c r="G6" s="305" t="str">
        <x:v>ANY_SEBI_TRIGGER</x:v>
      </x:c>
      <x:c r="H6" s="305" t="n">
        <x:v>0</x:v>
      </x:c>
      <x:c r="I6" s="305" t="str">
        <x:v>https://www.sebi.gov.in/sebiweb/home/HomeAction.do?doListing=yes&amp;sid=1&amp;smid=0&amp;ssid=1</x:v>
      </x:c>
      <x:c r="J6" s="305" t="str">
        <x:v>MIGRATED — FROZEN</x:v>
      </x:c>
      <x:c r="K6" s="305" t="str">
        <x:f>IF(COUNTIF($A$5:$A$81,A6)=1,"UNIQUE","DUPLICATE")</x:f>
        <x:v>UNIQUE</x:v>
      </x:c>
      <x:c r="L6" s="305" t="str">
        <x:f>IF(COUNTIF($C$5:$C$81,C6)=1,"UNIQUE","DUPLICATE")</x:f>
        <x:v>UNIQUE</x:v>
      </x:c>
      <x:c r="M6" s="305" t="str">
        <x:f>IF(AND(LEFT(A6,14)="SEBI-CORE-LAW-",LEN(A6)=20),"VALID","INVALID")</x:f>
        <x:v>VALID</x:v>
      </x:c>
      <x:c r="N6" s="305" t="str">
        <x:v>FROZEN</x:v>
      </x:c>
      <x:c r="O6" s="305" t="str">
        <x:v>P2 REVIEWED</x:v>
      </x:c>
    </x:row>
    <x:row r="7" ht="48" customHeight="1">
      <x:c r="A7" s="305" t="str">
        <x:v>SEBI-CORE-LAW-000003</x:v>
      </x:c>
      <x:c r="B7" s="305" t="n">
        <x:v>3</x:v>
      </x:c>
      <x:c r="C7" s="305" t="str">
        <x:v>CAP-LAW003</x:v>
      </x:c>
      <x:c r="D7" s="305" t="str">
        <x:v>Securities Contracts (Regulation) Rules, 1957 [Last amended on March 13, 2026]</x:v>
      </x:c>
      <x:c r="E7" s="305" t="str">
        <x:v>CURRENT CANONICAL PARENT</x:v>
      </x:c>
      <x:c r="F7" s="305" t="str">
        <x:v>ATOMIZED — APPLICABILITY-GATED</x:v>
      </x:c>
      <x:c r="G7" s="305" t="str">
        <x:v>ANY_SEBI_TRIGGER</x:v>
      </x:c>
      <x:c r="H7" s="305" t="n">
        <x:v>2</x:v>
      </x:c>
      <x:c r="I7" s="305" t="str">
        <x:v>https://www.sebi.gov.in/legal/rules/mar-2026/securities-contracts-regulation-rules-1957-last-amended-on-march-13-2026-_100665.html</x:v>
      </x:c>
      <x:c r="J7" s="305" t="str">
        <x:v>MIGRATED — FROZEN</x:v>
      </x:c>
      <x:c r="K7" s="305" t="str">
        <x:f>IF(COUNTIF($A$5:$A$81,A7)=1,"UNIQUE","DUPLICATE")</x:f>
        <x:v>UNIQUE</x:v>
      </x:c>
      <x:c r="L7" s="305" t="str">
        <x:f>IF(COUNTIF($C$5:$C$81,C7)=1,"UNIQUE","DUPLICATE")</x:f>
        <x:v>UNIQUE</x:v>
      </x:c>
      <x:c r="M7" s="305" t="str">
        <x:f>IF(AND(LEFT(A7,14)="SEBI-CORE-LAW-",LEN(A7)=20),"VALID","INVALID")</x:f>
        <x:v>VALID</x:v>
      </x:c>
      <x:c r="N7" s="305" t="str">
        <x:v>FROZEN</x:v>
      </x:c>
      <x:c r="O7" s="305" t="str">
        <x:v>P2 REVIEWED</x:v>
      </x:c>
    </x:row>
    <x:row r="8" ht="48" customHeight="1">
      <x:c r="A8" s="305" t="str">
        <x:v>SEBI-CORE-LAW-000004</x:v>
      </x:c>
      <x:c r="B8" s="305" t="n">
        <x:v>4</x:v>
      </x:c>
      <x:c r="C8" s="305" t="str">
        <x:v>CAP-LAW004</x:v>
      </x:c>
      <x:c r="D8" s="305" t="str">
        <x:v>Depositories Act, 1996 (official consolidated Act entry)</x:v>
      </x:c>
      <x:c r="E8" s="305" t="str">
        <x:v>CURRENT CANONICAL PARENT</x:v>
      </x:c>
      <x:c r="F8" s="305" t="str">
        <x:v>AUTHORITY / OPERATING REFERENCE — NO DUPLICATE ATOM</x:v>
      </x:c>
      <x:c r="G8" s="305" t="str">
        <x:v>ANY_SEBI_TRIGGER</x:v>
      </x:c>
      <x:c r="H8" s="305" t="n">
        <x:v>0</x:v>
      </x:c>
      <x:c r="I8" s="305" t="str">
        <x:v>https://www.sebi.gov.in/sebiweb/home/HomeAction.do?doListing=yes&amp;sid=1&amp;smid=0&amp;ssid=1</x:v>
      </x:c>
      <x:c r="J8" s="305" t="str">
        <x:v>MIGRATED — FROZEN</x:v>
      </x:c>
      <x:c r="K8" s="305" t="str">
        <x:f>IF(COUNTIF($A$5:$A$81,A8)=1,"UNIQUE","DUPLICATE")</x:f>
        <x:v>UNIQUE</x:v>
      </x:c>
      <x:c r="L8" s="305" t="str">
        <x:f>IF(COUNTIF($C$5:$C$81,C8)=1,"UNIQUE","DUPLICATE")</x:f>
        <x:v>UNIQUE</x:v>
      </x:c>
      <x:c r="M8" s="305" t="str">
        <x:f>IF(AND(LEFT(A8,14)="SEBI-CORE-LAW-",LEN(A8)=20),"VALID","INVALID")</x:f>
        <x:v>VALID</x:v>
      </x:c>
      <x:c r="N8" s="305" t="str">
        <x:v>FROZEN</x:v>
      </x:c>
      <x:c r="O8" s="305" t="str">
        <x:v>P2 REVIEWED</x:v>
      </x:c>
    </x:row>
    <x:row r="9" ht="48" customHeight="1">
      <x:c r="A9" s="305" t="str">
        <x:v>SEBI-CORE-LAW-000005</x:v>
      </x:c>
      <x:c r="B9" s="305" t="n">
        <x:v>5</x:v>
      </x:c>
      <x:c r="C9" s="305" t="str">
        <x:v>CAP-LAW040</x:v>
      </x:c>
      <x:c r="D9" s="305" t="str">
        <x:v>Securities and Exchange Board of India (Delisting of Equity Shares) Regulations, 2021 [last amended September 3, 2025]</x:v>
      </x:c>
      <x:c r="E9" s="305" t="str">
        <x:v>CURRENT CANONICAL PARENT</x:v>
      </x:c>
      <x:c r="F9" s="305" t="str">
        <x:v>ATOMIZED — APPLICABILITY-GATED</x:v>
      </x:c>
      <x:c r="G9" s="305" t="str">
        <x:v>ISSUE_OR_CORPORATE_ACTION</x:v>
      </x:c>
      <x:c r="H9" s="305" t="n">
        <x:v>11</x:v>
      </x:c>
      <x:c r="I9" s="305" t="str">
        <x:v>https://www.sebi.gov.in/legal/regulations/sep-2025/securities-and-exchange-board-of-india-delisting-of-equity-shares-regulations-2021-last-amended-on-september-3-2025-_96548.html</x:v>
      </x:c>
      <x:c r="J9" s="305" t="str">
        <x:v>MIGRATED — FROZEN</x:v>
      </x:c>
      <x:c r="K9" s="305" t="str">
        <x:f>IF(COUNTIF($A$5:$A$81,A9)=1,"UNIQUE","DUPLICATE")</x:f>
        <x:v>UNIQUE</x:v>
      </x:c>
      <x:c r="L9" s="305" t="str">
        <x:f>IF(COUNTIF($C$5:$C$81,C9)=1,"UNIQUE","DUPLICATE")</x:f>
        <x:v>UNIQUE</x:v>
      </x:c>
      <x:c r="M9" s="305" t="str">
        <x:f>IF(AND(LEFT(A9,14)="SEBI-CORE-LAW-",LEN(A9)=20),"VALID","INVALID")</x:f>
        <x:v>VALID</x:v>
      </x:c>
      <x:c r="N9" s="305" t="str">
        <x:v>FROZEN</x:v>
      </x:c>
      <x:c r="O9" s="305" t="str">
        <x:v>P2 REVIEWED</x:v>
      </x:c>
    </x:row>
    <x:row r="10" ht="48" customHeight="1">
      <x:c r="A10" s="305" t="str">
        <x:v>SEBI-CORE-LAW-000006</x:v>
      </x:c>
      <x:c r="B10" s="305" t="n">
        <x:v>6</x:v>
      </x:c>
      <x:c r="C10" s="305" t="str">
        <x:v>CAP-LAW041</x:v>
      </x:c>
      <x:c r="D10" s="305" t="str">
        <x:v>Securities and Exchange Board of India (Issue and Listing of Non-Convertible Securities) Regulations, 2021 [Last amended as on January 21, 2026]</x:v>
      </x:c>
      <x:c r="E10" s="305" t="str">
        <x:v>CURRENT CANONICAL PARENT</x:v>
      </x:c>
      <x:c r="F10" s="305" t="str">
        <x:v>ATOMIZED — APPLICABILITY-GATED</x:v>
      </x:c>
      <x:c r="G10" s="305" t="str">
        <x:v>DEBT_OR_OTHER_SECURITY_LISTED</x:v>
      </x:c>
      <x:c r="H10" s="305" t="n">
        <x:v>4</x:v>
      </x:c>
      <x:c r="I10" s="305" t="str">
        <x:v>https://www.sebi.gov.in/legal/regulations/jan-2026/securities-and-exchange-board-of-india-issue-and-listing-of-non-convertible-securities-regulations-2021-last-amended-as-on-january-21-2026-_99288.html</x:v>
      </x:c>
      <x:c r="J10" s="305" t="str">
        <x:v>MIGRATED — FROZEN</x:v>
      </x:c>
      <x:c r="K10" s="305" t="str">
        <x:f>IF(COUNTIF($A$5:$A$81,A10)=1,"UNIQUE","DUPLICATE")</x:f>
        <x:v>UNIQUE</x:v>
      </x:c>
      <x:c r="L10" s="305" t="str">
        <x:f>IF(COUNTIF($C$5:$C$81,C10)=1,"UNIQUE","DUPLICATE")</x:f>
        <x:v>UNIQUE</x:v>
      </x:c>
      <x:c r="M10" s="305" t="str">
        <x:f>IF(AND(LEFT(A10,14)="SEBI-CORE-LAW-",LEN(A10)=20),"VALID","INVALID")</x:f>
        <x:v>VALID</x:v>
      </x:c>
      <x:c r="N10" s="305" t="str">
        <x:v>FROZEN</x:v>
      </x:c>
      <x:c r="O10" s="305" t="str">
        <x:v>P2 REVIEWED</x:v>
      </x:c>
    </x:row>
    <x:row r="11" ht="48" customHeight="1">
      <x:c r="A11" s="305" t="str">
        <x:v>SEBI-CORE-LAW-000007</x:v>
      </x:c>
      <x:c r="B11" s="305" t="n">
        <x:v>7</x:v>
      </x:c>
      <x:c r="C11" s="305" t="str">
        <x:v>CAP-LAW042</x:v>
      </x:c>
      <x:c r="D11" s="305" t="str">
        <x:v>Securities and Exchange Board of India (Share Based Employee Benefits and Sweat Equity) Regulations, 2021 [last amended December 4, 2025]</x:v>
      </x:c>
      <x:c r="E11" s="305" t="str">
        <x:v>CURRENT CANONICAL PARENT</x:v>
      </x:c>
      <x:c r="F11" s="305" t="str">
        <x:v>ATOMIZED — APPLICABILITY-GATED</x:v>
      </x:c>
      <x:c r="G11" s="305" t="str">
        <x:v>ISSUE_OR_CORPORATE_ACTION</x:v>
      </x:c>
      <x:c r="H11" s="305" t="n">
        <x:v>9</x:v>
      </x:c>
      <x:c r="I11" s="305" t="str">
        <x:v>https://www.sebi.gov.in/legal/regulations/dec-2025/securities-and-exchange-board-of-india-share-based-employee-benefits-and-sweat-equity-regulations-2021-last-amended-on-december-4-2025-_98638.html</x:v>
      </x:c>
      <x:c r="J11" s="305" t="str">
        <x:v>MIGRATED — FROZEN</x:v>
      </x:c>
      <x:c r="K11" s="305" t="str">
        <x:f>IF(COUNTIF($A$5:$A$81,A11)=1,"UNIQUE","DUPLICATE")</x:f>
        <x:v>UNIQUE</x:v>
      </x:c>
      <x:c r="L11" s="305" t="str">
        <x:f>IF(COUNTIF($C$5:$C$81,C11)=1,"UNIQUE","DUPLICATE")</x:f>
        <x:v>UNIQUE</x:v>
      </x:c>
      <x:c r="M11" s="305" t="str">
        <x:f>IF(AND(LEFT(A11,14)="SEBI-CORE-LAW-",LEN(A11)=20),"VALID","INVALID")</x:f>
        <x:v>VALID</x:v>
      </x:c>
      <x:c r="N11" s="305" t="str">
        <x:v>FROZEN</x:v>
      </x:c>
      <x:c r="O11" s="305" t="str">
        <x:v>P2 REVIEWED</x:v>
      </x:c>
    </x:row>
    <x:row r="12" ht="48" customHeight="1">
      <x:c r="A12" s="305" t="str">
        <x:v>SEBI-CORE-LAW-000008</x:v>
      </x:c>
      <x:c r="B12" s="305" t="n">
        <x:v>8</x:v>
      </x:c>
      <x:c r="C12" s="305" t="str">
        <x:v>CAP-LAW046</x:v>
      </x:c>
      <x:c r="D12" s="305" t="str">
        <x:v>Securities and Exchange Board of India (Appointment of Administrator and Procedure for Refunding to the Investors) Regulations, 2018, as amended</x:v>
      </x:c>
      <x:c r="E12" s="305" t="str">
        <x:v>CURRENT — EVENT / REFERENCE ONLY</x:v>
      </x:c>
      <x:c r="F12" s="305" t="str">
        <x:v>EVENT REFERENCE — NO RECURRING ATOM</x:v>
      </x:c>
      <x:c r="G12" s="305" t="str">
        <x:v>LEGAL_ENFORCEMENT_EVENT</x:v>
      </x:c>
      <x:c r="H12" s="305" t="n">
        <x:v>0</x:v>
      </x:c>
      <x:c r="I12" s="305" t="str">
        <x:v>https://www.sebi.gov.in/legal/regulations/oct-2018/securities-and-exchange-board-of-india-appointment-of-administrator-and-procedure-for-refunding-to-the-investors-regulations-2018_40621.html</x:v>
      </x:c>
      <x:c r="J12" s="305" t="str">
        <x:v>MIGRATED — FROZEN</x:v>
      </x:c>
      <x:c r="K12" s="305" t="str">
        <x:f>IF(COUNTIF($A$5:$A$81,A12)=1,"UNIQUE","DUPLICATE")</x:f>
        <x:v>UNIQUE</x:v>
      </x:c>
      <x:c r="L12" s="305" t="str">
        <x:f>IF(COUNTIF($C$5:$C$81,C12)=1,"UNIQUE","DUPLICATE")</x:f>
        <x:v>UNIQUE</x:v>
      </x:c>
      <x:c r="M12" s="305" t="str">
        <x:f>IF(AND(LEFT(A12,14)="SEBI-CORE-LAW-",LEN(A12)=20),"VALID","INVALID")</x:f>
        <x:v>VALID</x:v>
      </x:c>
      <x:c r="N12" s="305" t="str">
        <x:v>FROZEN</x:v>
      </x:c>
      <x:c r="O12" s="305" t="str">
        <x:v>P2 REVIEWED</x:v>
      </x:c>
    </x:row>
    <x:row r="13" ht="48" customHeight="1">
      <x:c r="A13" s="305" t="str">
        <x:v>SEBI-CORE-LAW-000009</x:v>
      </x:c>
      <x:c r="B13" s="305" t="n">
        <x:v>9</x:v>
      </x:c>
      <x:c r="C13" s="305" t="str">
        <x:v>CAP-LAW047</x:v>
      </x:c>
      <x:c r="D13" s="305" t="str">
        <x:v>Securities and Exchange Board of India (Buy-Back of Securities) Regulations, 2018 [last amended July 6, 2026]</x:v>
      </x:c>
      <x:c r="E13" s="305" t="str">
        <x:v>CURRENT CANONICAL PARENT</x:v>
      </x:c>
      <x:c r="F13" s="305" t="str">
        <x:v>ATOMIZED — APPLICABILITY-GATED</x:v>
      </x:c>
      <x:c r="G13" s="305" t="str">
        <x:v>ISSUE_OR_CORPORATE_ACTION</x:v>
      </x:c>
      <x:c r="H13" s="305" t="n">
        <x:v>10</x:v>
      </x:c>
      <x:c r="I13" s="305" t="str">
        <x:v>https://www.sebi.gov.in/legal/regulations/jul-2026/securities-and-exchange-board-of-india-buy-back-of-securities-regulations-2018-last-amended-on-july-6-2026-_103042.html</x:v>
      </x:c>
      <x:c r="J13" s="305" t="str">
        <x:v>MIGRATED — FROZEN</x:v>
      </x:c>
      <x:c r="K13" s="305" t="str">
        <x:f>IF(COUNTIF($A$5:$A$81,A13)=1,"UNIQUE","DUPLICATE")</x:f>
        <x:v>UNIQUE</x:v>
      </x:c>
      <x:c r="L13" s="305" t="str">
        <x:f>IF(COUNTIF($C$5:$C$81,C13)=1,"UNIQUE","DUPLICATE")</x:f>
        <x:v>UNIQUE</x:v>
      </x:c>
      <x:c r="M13" s="305" t="str">
        <x:f>IF(AND(LEFT(A13,14)="SEBI-CORE-LAW-",LEN(A13)=20),"VALID","INVALID")</x:f>
        <x:v>VALID</x:v>
      </x:c>
      <x:c r="N13" s="305" t="str">
        <x:v>FROZEN</x:v>
      </x:c>
      <x:c r="O13" s="305" t="str">
        <x:v>P2 REVIEWED</x:v>
      </x:c>
    </x:row>
    <x:row r="14" ht="48" customHeight="1">
      <x:c r="A14" s="305" t="str">
        <x:v>SEBI-CORE-LAW-000010</x:v>
      </x:c>
      <x:c r="B14" s="305" t="n">
        <x:v>10</x:v>
      </x:c>
      <x:c r="C14" s="305" t="str">
        <x:v>CAP-LAW048</x:v>
      </x:c>
      <x:c r="D14" s="305" t="str">
        <x:v>Securities and Exchange Board of India (Depositories and Participants) Regulations, 2018 [Last amended on November 22, 2025]</x:v>
      </x:c>
      <x:c r="E14" s="305" t="str">
        <x:v>CURRENT — P2 BOUNDARY HOLD</x:v>
      </x:c>
      <x:c r="F14" s="305" t="str">
        <x:v>BOUNDARY REFERENCE — ISSUER DUTIES MAPPED ELSEWHERE</x:v>
      </x:c>
      <x:c r="G14" s="305" t="str">
        <x:v>ISSUER_OR_RTA_DEMAT_EVENT</x:v>
      </x:c>
      <x:c r="H14" s="305" t="n">
        <x:v>0</x:v>
      </x:c>
      <x:c r="I14" s="305" t="str">
        <x:v>https://www.sebi.gov.in/legal/regulations/nov-2025/securities-and-exchange-board-of-india-depositories-and-participants-regulations-2018-last-amended-on-november-22-2025-_98196.html</x:v>
      </x:c>
      <x:c r="J14" s="305" t="str">
        <x:v>MIGRATED — FROZEN</x:v>
      </x:c>
      <x:c r="K14" s="305" t="str">
        <x:f>IF(COUNTIF($A$5:$A$81,A14)=1,"UNIQUE","DUPLICATE")</x:f>
        <x:v>UNIQUE</x:v>
      </x:c>
      <x:c r="L14" s="305" t="str">
        <x:f>IF(COUNTIF($C$5:$C$81,C14)=1,"UNIQUE","DUPLICATE")</x:f>
        <x:v>UNIQUE</x:v>
      </x:c>
      <x:c r="M14" s="305" t="str">
        <x:f>IF(AND(LEFT(A14,14)="SEBI-CORE-LAW-",LEN(A14)=20),"VALID","INVALID")</x:f>
        <x:v>VALID</x:v>
      </x:c>
      <x:c r="N14" s="305" t="str">
        <x:v>FROZEN</x:v>
      </x:c>
      <x:c r="O14" s="305" t="str">
        <x:v>P2 REVIEWED</x:v>
      </x:c>
    </x:row>
    <x:row r="15" ht="48" customHeight="1">
      <x:c r="A15" s="305" t="str">
        <x:v>SEBI-CORE-LAW-000011</x:v>
      </x:c>
      <x:c r="B15" s="305" t="n">
        <x:v>11</x:v>
      </x:c>
      <x:c r="C15" s="305" t="str">
        <x:v>CAP-LAW049</x:v>
      </x:c>
      <x:c r="D15" s="305" t="str">
        <x:v>Securities and Exchange Board of India (Issue of Capital and Disclosure Requirements) Regulations, 2018 [Last amended on March 21, 2026]</x:v>
      </x:c>
      <x:c r="E15" s="305" t="str">
        <x:v>CURRENT CANONICAL PARENT</x:v>
      </x:c>
      <x:c r="F15" s="305" t="str">
        <x:v>ATOMIZED — APPLICABILITY-GATED</x:v>
      </x:c>
      <x:c r="G15" s="305" t="str">
        <x:v>ISSUE_OR_CORPORATE_ACTION</x:v>
      </x:c>
      <x:c r="H15" s="305" t="n">
        <x:v>8</x:v>
      </x:c>
      <x:c r="I15" s="305" t="str">
        <x:v>https://www.sebi.gov.in/legal/regulations/mar-2026/securities-and-exchange-board-of-india-issue-of-capital-and-disclosure-requirements-regulations-2018-last-amended-on-march-21-2026-_100581.html</x:v>
      </x:c>
      <x:c r="J15" s="305" t="str">
        <x:v>MIGRATED — FROZEN</x:v>
      </x:c>
      <x:c r="K15" s="305" t="str">
        <x:f>IF(COUNTIF($A$5:$A$81,A15)=1,"UNIQUE","DUPLICATE")</x:f>
        <x:v>UNIQUE</x:v>
      </x:c>
      <x:c r="L15" s="305" t="str">
        <x:f>IF(COUNTIF($C$5:$C$81,C15)=1,"UNIQUE","DUPLICATE")</x:f>
        <x:v>UNIQUE</x:v>
      </x:c>
      <x:c r="M15" s="305" t="str">
        <x:f>IF(AND(LEFT(A15,14)="SEBI-CORE-LAW-",LEN(A15)=20),"VALID","INVALID")</x:f>
        <x:v>VALID</x:v>
      </x:c>
      <x:c r="N15" s="305" t="str">
        <x:v>FROZEN</x:v>
      </x:c>
      <x:c r="O15" s="305" t="str">
        <x:v>P2 REVIEWED</x:v>
      </x:c>
    </x:row>
    <x:row r="16" ht="48" customHeight="1">
      <x:c r="A16" s="305" t="str">
        <x:v>SEBI-CORE-LAW-000012</x:v>
      </x:c>
      <x:c r="B16" s="305" t="n">
        <x:v>12</x:v>
      </x:c>
      <x:c r="C16" s="305" t="str">
        <x:v>CAP-LAW050</x:v>
      </x:c>
      <x:c r="D16" s="305" t="str">
        <x:v>CAP-LAW050</x:v>
      </x:c>
      <x:c r="E16" s="305" t="str">
        <x:v>QUARANTINE — INVALID PLACEHOLDER</x:v>
      </x:c>
      <x:c r="F16" s="305" t="str">
        <x:v>QUARANTINED — NO ATOM</x:v>
      </x:c>
      <x:c r="G16" s="305" t="str">
        <x:v>EQUITY_OR_APPLICABLE_LISTED_SECURITY</x:v>
      </x:c>
      <x:c r="H16" s="305" t="n">
        <x:v>0</x:v>
      </x:c>
      <x:c r="I16" s="305" t="str">
        <x:v>https://www.sebi.gov.in/legal/regulations/</x:v>
      </x:c>
      <x:c r="J16" s="305" t="str">
        <x:v>MIGRATED — FROZEN</x:v>
      </x:c>
      <x:c r="K16" s="305" t="str">
        <x:f>IF(COUNTIF($A$5:$A$81,A16)=1,"UNIQUE","DUPLICATE")</x:f>
        <x:v>UNIQUE</x:v>
      </x:c>
      <x:c r="L16" s="305" t="str">
        <x:f>IF(COUNTIF($C$5:$C$81,C16)=1,"UNIQUE","DUPLICATE")</x:f>
        <x:v>UNIQUE</x:v>
      </x:c>
      <x:c r="M16" s="305" t="str">
        <x:f>IF(AND(LEFT(A16,14)="SEBI-CORE-LAW-",LEN(A16)=20),"VALID","INVALID")</x:f>
        <x:v>VALID</x:v>
      </x:c>
      <x:c r="N16" s="305" t="str">
        <x:v>FROZEN</x:v>
      </x:c>
      <x:c r="O16" s="305" t="str">
        <x:v>P2 REVIEWED</x:v>
      </x:c>
    </x:row>
    <x:row r="17" ht="48" customHeight="1">
      <x:c r="A17" s="305" t="str">
        <x:v>SEBI-CORE-LAW-000013</x:v>
      </x:c>
      <x:c r="B17" s="305" t="n">
        <x:v>13</x:v>
      </x:c>
      <x:c r="C17" s="305" t="str">
        <x:v>CAP-LAW053</x:v>
      </x:c>
      <x:c r="D17" s="305" t="str">
        <x:v>Securities and Exchange Board of India (Listing Obligations and Disclosure Requirements) Regulations, 2015 [last amended July 14, 2026]</x:v>
      </x:c>
      <x:c r="E17" s="305" t="str">
        <x:v>CURRENT CANONICAL PARENT</x:v>
      </x:c>
      <x:c r="F17" s="305" t="str">
        <x:v>ATOMIZED — APPLICABILITY-GATED</x:v>
      </x:c>
      <x:c r="G17" s="305" t="str">
        <x:v>EQUITY_OR_APPLICABLE_LISTED_SECURITY</x:v>
      </x:c>
      <x:c r="H17" s="305" t="n">
        <x:v>47</x:v>
      </x:c>
      <x:c r="I17" s="305" t="str">
        <x:v>https://www.sebi.gov.in/legal/regulations/jul-2026/securities-and-exchange-board-of-india-listing-obligations-and-disclosure-requirements-regulations-2015-last-amended-on-july-14-2026-_102974.html</x:v>
      </x:c>
      <x:c r="J17" s="305" t="str">
        <x:v>MIGRATED — FROZEN</x:v>
      </x:c>
      <x:c r="K17" s="305" t="str">
        <x:f>IF(COUNTIF($A$5:$A$81,A17)=1,"UNIQUE","DUPLICATE")</x:f>
        <x:v>UNIQUE</x:v>
      </x:c>
      <x:c r="L17" s="305" t="str">
        <x:f>IF(COUNTIF($C$5:$C$81,C17)=1,"UNIQUE","DUPLICATE")</x:f>
        <x:v>UNIQUE</x:v>
      </x:c>
      <x:c r="M17" s="305" t="str">
        <x:f>IF(AND(LEFT(A17,14)="SEBI-CORE-LAW-",LEN(A17)=20),"VALID","INVALID")</x:f>
        <x:v>VALID</x:v>
      </x:c>
      <x:c r="N17" s="305" t="str">
        <x:v>FROZEN</x:v>
      </x:c>
      <x:c r="O17" s="305" t="str">
        <x:v>P2 REVIEWED</x:v>
      </x:c>
    </x:row>
    <x:row r="18" ht="48" customHeight="1">
      <x:c r="A18" s="305" t="str">
        <x:v>SEBI-CORE-LAW-000014</x:v>
      </x:c>
      <x:c r="B18" s="305" t="n">
        <x:v>14</x:v>
      </x:c>
      <x:c r="C18" s="305" t="str">
        <x:v>CAP-LAW054</x:v>
      </x:c>
      <x:c r="D18" s="305" t="str">
        <x:v>Securities and Exchange Board of India (Prohibition of Insider Trading) Regulations, 2015 [Last amended on March 12, 2025]</x:v>
      </x:c>
      <x:c r="E18" s="305" t="str">
        <x:v>CURRENT CANONICAL PARENT</x:v>
      </x:c>
      <x:c r="F18" s="305" t="str">
        <x:v>ATOMIZED — APPLICABILITY-GATED</x:v>
      </x:c>
      <x:c r="G18" s="305" t="str">
        <x:v>EQUITY_OR_APPLICABLE_LISTED_SECURITY</x:v>
      </x:c>
      <x:c r="H18" s="305" t="n">
        <x:v>9</x:v>
      </x:c>
      <x:c r="I18" s="305" t="str">
        <x:v>https://www.sebi.gov.in/legal/regulations/mar-2025/securities-and-exchange-board-of-india-prohibition-of-insider-trading-regulations-2015-last-amended-on-march-12-2025-_92672.html</x:v>
      </x:c>
      <x:c r="J18" s="305" t="str">
        <x:v>MIGRATED — FROZEN</x:v>
      </x:c>
      <x:c r="K18" s="305" t="str">
        <x:f>IF(COUNTIF($A$5:$A$81,A18)=1,"UNIQUE","DUPLICATE")</x:f>
        <x:v>UNIQUE</x:v>
      </x:c>
      <x:c r="L18" s="305" t="str">
        <x:f>IF(COUNTIF($C$5:$C$81,C18)=1,"UNIQUE","DUPLICATE")</x:f>
        <x:v>UNIQUE</x:v>
      </x:c>
      <x:c r="M18" s="305" t="str">
        <x:f>IF(AND(LEFT(A18,14)="SEBI-CORE-LAW-",LEN(A18)=20),"VALID","INVALID")</x:f>
        <x:v>VALID</x:v>
      </x:c>
      <x:c r="N18" s="305" t="str">
        <x:v>FROZEN</x:v>
      </x:c>
      <x:c r="O18" s="305" t="str">
        <x:v>P2 REVIEWED</x:v>
      </x:c>
    </x:row>
    <x:row r="19" ht="48" customHeight="1">
      <x:c r="A19" s="305" t="str">
        <x:v>SEBI-CORE-LAW-000015</x:v>
      </x:c>
      <x:c r="B19" s="305" t="n">
        <x:v>15</x:v>
      </x:c>
      <x:c r="C19" s="305" t="str">
        <x:v>CAP-LAW060</x:v>
      </x:c>
      <x:c r="D19" s="305" t="str">
        <x:v>Securities and Exchange Board of India (Substantial Acquisition of Shares and Takeovers) Regulations, 2011 [Last amended on December 5, 2025]</x:v>
      </x:c>
      <x:c r="E19" s="305" t="str">
        <x:v>CURRENT CANONICAL PARENT</x:v>
      </x:c>
      <x:c r="F19" s="305" t="str">
        <x:v>ATOMIZED — APPLICABILITY-GATED</x:v>
      </x:c>
      <x:c r="G19" s="305" t="str">
        <x:v>EQUITY_OR_APPLICABLE_LISTED_SECURITY</x:v>
      </x:c>
      <x:c r="H19" s="305" t="n">
        <x:v>10</x:v>
      </x:c>
      <x:c r="I19" s="305" t="str">
        <x:v>https://www.sebi.gov.in/legal/regulations/dec-2025/securities-and-exchange-board-of-india-substantial-acquisition-of-shares-and-takeovers-regulations-2011-last-amended-on-december-5-2025-_98643.html</x:v>
      </x:c>
      <x:c r="J19" s="305" t="str">
        <x:v>MIGRATED — FROZEN</x:v>
      </x:c>
      <x:c r="K19" s="305" t="str">
        <x:f>IF(COUNTIF($A$5:$A$81,A19)=1,"UNIQUE","DUPLICATE")</x:f>
        <x:v>UNIQUE</x:v>
      </x:c>
      <x:c r="L19" s="305" t="str">
        <x:f>IF(COUNTIF($C$5:$C$81,C19)=1,"UNIQUE","DUPLICATE")</x:f>
        <x:v>UNIQUE</x:v>
      </x:c>
      <x:c r="M19" s="305" t="str">
        <x:f>IF(AND(LEFT(A19,14)="SEBI-CORE-LAW-",LEN(A19)=20),"VALID","INVALID")</x:f>
        <x:v>VALID</x:v>
      </x:c>
      <x:c r="N19" s="305" t="str">
        <x:v>FROZEN</x:v>
      </x:c>
      <x:c r="O19" s="305" t="str">
        <x:v>P2 REVIEWED</x:v>
      </x:c>
    </x:row>
    <x:row r="20" ht="48" customHeight="1">
      <x:c r="A20" s="305" t="str">
        <x:v>SEBI-CORE-LAW-000016</x:v>
      </x:c>
      <x:c r="B20" s="305" t="n">
        <x:v>16</x:v>
      </x:c>
      <x:c r="C20" s="305" t="str">
        <x:v>CAP-LAW062</x:v>
      </x:c>
      <x:c r="D20" s="305" t="str">
        <x:v>Securities and Exchange Board of India (Investor Protection and Education Fund) Regulations, 2009 [last amended September 2, 2025]</x:v>
      </x:c>
      <x:c r="E20" s="305" t="str">
        <x:v>CURRENT — EVENT / REFERENCE ONLY</x:v>
      </x:c>
      <x:c r="F20" s="305" t="str">
        <x:v>EVENT REFERENCE — NO RECURRING ATOM</x:v>
      </x:c>
      <x:c r="G20" s="305" t="str">
        <x:v>REFERENCE_ONLY</x:v>
      </x:c>
      <x:c r="H20" s="305" t="n">
        <x:v>0</x:v>
      </x:c>
      <x:c r="I20" s="305" t="str">
        <x:v>https://www.sebi.gov.in/legal/regulations/sep-2025/securities-and-exchange-board-of-india-investor-protection-and-education-fund-regulations-2009-last-amended-on-september-2-2025-_96542.html</x:v>
      </x:c>
      <x:c r="J20" s="305" t="str">
        <x:v>MIGRATED — FROZEN</x:v>
      </x:c>
      <x:c r="K20" s="305" t="str">
        <x:f>IF(COUNTIF($A$5:$A$81,A20)=1,"UNIQUE","DUPLICATE")</x:f>
        <x:v>UNIQUE</x:v>
      </x:c>
      <x:c r="L20" s="305" t="str">
        <x:f>IF(COUNTIF($C$5:$C$81,C20)=1,"UNIQUE","DUPLICATE")</x:f>
        <x:v>UNIQUE</x:v>
      </x:c>
      <x:c r="M20" s="305" t="str">
        <x:f>IF(AND(LEFT(A20,14)="SEBI-CORE-LAW-",LEN(A20)=20),"VALID","INVALID")</x:f>
        <x:v>VALID</x:v>
      </x:c>
      <x:c r="N20" s="305" t="str">
        <x:v>FROZEN</x:v>
      </x:c>
      <x:c r="O20" s="305" t="str">
        <x:v>P2 REVIEWED</x:v>
      </x:c>
    </x:row>
    <x:row r="21" ht="48" customHeight="1">
      <x:c r="A21" s="305" t="str">
        <x:v>SEBI-CORE-LAW-000017</x:v>
      </x:c>
      <x:c r="B21" s="305" t="n">
        <x:v>17</x:v>
      </x:c>
      <x:c r="C21" s="305" t="str">
        <x:v>CAP-LAW064</x:v>
      </x:c>
      <x:c r="D21" s="305" t="str">
        <x:v>Securities and Exchange Board of India (Issue and Listing of Securitised Debt Instruments and Security Receipts) Regulations, 2008 [last amended July 6, 2026]</x:v>
      </x:c>
      <x:c r="E21" s="305" t="str">
        <x:v>CURRENT CANONICAL PARENT</x:v>
      </x:c>
      <x:c r="F21" s="305" t="str">
        <x:v>ATOMIZED — APPLICABILITY-GATED</x:v>
      </x:c>
      <x:c r="G21" s="305" t="str">
        <x:v>DEBT_OR_OTHER_SECURITY_LISTED</x:v>
      </x:c>
      <x:c r="H21" s="305" t="n">
        <x:v>1</x:v>
      </x:c>
      <x:c r="I21" s="305" t="str">
        <x:v>https://www.sebi.gov.in/legal/regulations/jul-2026/securities-and-exchange-board-of-india-issue-and-listing-of-securitised-debt-instruments-and-security-receipts-regulations-2008-last-amended-on-july-06-2026-_102674.html</x:v>
      </x:c>
      <x:c r="J21" s="305" t="str">
        <x:v>MIGRATED — FROZEN</x:v>
      </x:c>
      <x:c r="K21" s="305" t="str">
        <x:f>IF(COUNTIF($A$5:$A$81,A21)=1,"UNIQUE","DUPLICATE")</x:f>
        <x:v>UNIQUE</x:v>
      </x:c>
      <x:c r="L21" s="305" t="str">
        <x:f>IF(COUNTIF($C$5:$C$81,C21)=1,"UNIQUE","DUPLICATE")</x:f>
        <x:v>UNIQUE</x:v>
      </x:c>
      <x:c r="M21" s="305" t="str">
        <x:f>IF(AND(LEFT(A21,14)="SEBI-CORE-LAW-",LEN(A21)=20),"VALID","INVALID")</x:f>
        <x:v>VALID</x:v>
      </x:c>
      <x:c r="N21" s="305" t="str">
        <x:v>FROZEN</x:v>
      </x:c>
      <x:c r="O21" s="305" t="str">
        <x:v>P2 REVIEWED</x:v>
      </x:c>
    </x:row>
    <x:row r="22" ht="48" customHeight="1">
      <x:c r="A22" s="305" t="str">
        <x:v>SEBI-CORE-LAW-000018</x:v>
      </x:c>
      <x:c r="B22" s="305" t="n">
        <x:v>18</x:v>
      </x:c>
      <x:c r="C22" s="305" t="str">
        <x:v>CAP-LAW067</x:v>
      </x:c>
      <x:c r="D22" s="305" t="str">
        <x:v>Securities and Exchange Board of India (Prohibition of Fraudulent and Unfair Trade Practices relating to Securities Market) Regulations, 2003 [Last amended on December 05, 2025]</x:v>
      </x:c>
      <x:c r="E22" s="305" t="str">
        <x:v>CURRENT CANONICAL PARENT</x:v>
      </x:c>
      <x:c r="F22" s="305" t="str">
        <x:v>ATOMIZED — APPLICABILITY-GATED</x:v>
      </x:c>
      <x:c r="G22" s="305" t="str">
        <x:v>EQUITY_OR_APPLICABLE_LISTED_SECURITY</x:v>
      </x:c>
      <x:c r="H22" s="305" t="n">
        <x:v>2</x:v>
      </x:c>
      <x:c r="I22" s="305" t="str">
        <x:v>https://www.sebi.gov.in/legal/regulations/dec-2025/securities-and-exchange-board-of-india-prohibition-of-fraudulent-and-unfair-trade-practices-relating-to-securities-market-regulations-2003-last-amended-on-december-05-2025-_98694.html</x:v>
      </x:c>
      <x:c r="J22" s="305" t="str">
        <x:v>MIGRATED — FROZEN</x:v>
      </x:c>
      <x:c r="K22" s="305" t="str">
        <x:f>IF(COUNTIF($A$5:$A$81,A22)=1,"UNIQUE","DUPLICATE")</x:f>
        <x:v>UNIQUE</x:v>
      </x:c>
      <x:c r="L22" s="305" t="str">
        <x:f>IF(COUNTIF($C$5:$C$81,C22)=1,"UNIQUE","DUPLICATE")</x:f>
        <x:v>UNIQUE</x:v>
      </x:c>
      <x:c r="M22" s="305" t="str">
        <x:f>IF(AND(LEFT(A22,14)="SEBI-CORE-LAW-",LEN(A22)=20),"VALID","INVALID")</x:f>
        <x:v>VALID</x:v>
      </x:c>
      <x:c r="N22" s="305" t="str">
        <x:v>FROZEN</x:v>
      </x:c>
      <x:c r="O22" s="305" t="str">
        <x:v>P2 REVIEWED</x:v>
      </x:c>
    </x:row>
    <x:row r="23" ht="48" customHeight="1">
      <x:c r="A23" s="305" t="str">
        <x:v>SEBI-CORE-LAW-000019</x:v>
      </x:c>
      <x:c r="B23" s="305" t="n">
        <x:v>19</x:v>
      </x:c>
      <x:c r="C23" s="305" t="str">
        <x:v>CAP-LAW079</x:v>
      </x:c>
      <x:c r="D23" s="305" t="str">
        <x:v>Master Circular for Issue of Capital and Disclosure Requirements dated February 9, 2026</x:v>
      </x:c>
      <x:c r="E23" s="305" t="str">
        <x:v>CURRENT CANONICAL PARENT</x:v>
      </x:c>
      <x:c r="F23" s="305" t="str">
        <x:v>ATOMIZED — APPLICABILITY-GATED</x:v>
      </x:c>
      <x:c r="G23" s="305" t="str">
        <x:v>ISSUE_OR_CORPORATE_ACTION</x:v>
      </x:c>
      <x:c r="H23" s="305" t="n">
        <x:v>1</x:v>
      </x:c>
      <x:c r="I23" s="305" t="str">
        <x:v>https://www.sebi.gov.in/legal/master-circulars/feb-2026/master-circular-for-issue-of-capital-and-disclosure-requirements_99611.html</x:v>
      </x:c>
      <x:c r="J23" s="305" t="str">
        <x:v>MIGRATED — FROZEN</x:v>
      </x:c>
      <x:c r="K23" s="305" t="str">
        <x:f>IF(COUNTIF($A$5:$A$81,A23)=1,"UNIQUE","DUPLICATE")</x:f>
        <x:v>UNIQUE</x:v>
      </x:c>
      <x:c r="L23" s="305" t="str">
        <x:f>IF(COUNTIF($C$5:$C$81,C23)=1,"UNIQUE","DUPLICATE")</x:f>
        <x:v>UNIQUE</x:v>
      </x:c>
      <x:c r="M23" s="305" t="str">
        <x:f>IF(AND(LEFT(A23,14)="SEBI-CORE-LAW-",LEN(A23)=20),"VALID","INVALID")</x:f>
        <x:v>VALID</x:v>
      </x:c>
      <x:c r="N23" s="305" t="str">
        <x:v>FROZEN</x:v>
      </x:c>
      <x:c r="O23" s="305" t="str">
        <x:v>P2 REVIEWED</x:v>
      </x:c>
    </x:row>
    <x:row r="24" ht="48" customHeight="1">
      <x:c r="A24" s="305" t="str">
        <x:v>SEBI-CORE-LAW-000020</x:v>
      </x:c>
      <x:c r="B24" s="305" t="n">
        <x:v>20</x:v>
      </x:c>
      <x:c r="C24" s="305" t="str">
        <x:v>CAP-LAW083</x:v>
      </x:c>
      <x:c r="D24" s="305" t="str">
        <x:v>Master Circular for compliance with the SEBI LODR Regulations by listed entities [Last updated January 30, 2026]</x:v>
      </x:c>
      <x:c r="E24" s="305" t="str">
        <x:v>CURRENT CANONICAL PARENT</x:v>
      </x:c>
      <x:c r="F24" s="305" t="str">
        <x:v>ATOMIZED — APPLICABILITY-GATED</x:v>
      </x:c>
      <x:c r="G24" s="305" t="str">
        <x:v>EQUITY_OR_APPLICABLE_LISTED_SECURITY</x:v>
      </x:c>
      <x:c r="H24" s="305" t="n">
        <x:v>6</x:v>
      </x:c>
      <x:c r="I24" s="305" t="str">
        <x:v>https://www.sebi.gov.in/legal/master-circulars/jan-2026/master-circular-for-compliance-with-the-provisions-of-the-securities-and-exchange-board-of-india-listing-obligations-and-disclosure-requirements-regulations-2015-by-listed-entities_99432.html</x:v>
      </x:c>
      <x:c r="J24" s="305" t="str">
        <x:v>MIGRATED — FROZEN</x:v>
      </x:c>
      <x:c r="K24" s="305" t="str">
        <x:f>IF(COUNTIF($A$5:$A$81,A24)=1,"UNIQUE","DUPLICATE")</x:f>
        <x:v>UNIQUE</x:v>
      </x:c>
      <x:c r="L24" s="305" t="str">
        <x:f>IF(COUNTIF($C$5:$C$81,C24)=1,"UNIQUE","DUPLICATE")</x:f>
        <x:v>UNIQUE</x:v>
      </x:c>
      <x:c r="M24" s="305" t="str">
        <x:f>IF(AND(LEFT(A24,14)="SEBI-CORE-LAW-",LEN(A24)=20),"VALID","INVALID")</x:f>
        <x:v>VALID</x:v>
      </x:c>
      <x:c r="N24" s="305" t="str">
        <x:v>FROZEN</x:v>
      </x:c>
      <x:c r="O24" s="305" t="str">
        <x:v>P2 REVIEWED</x:v>
      </x:c>
    </x:row>
    <x:row r="25" ht="48" customHeight="1">
      <x:c r="A25" s="305" t="str">
        <x:v>SEBI-CORE-LAW-000021</x:v>
      </x:c>
      <x:c r="B25" s="305" t="n">
        <x:v>21</x:v>
      </x:c>
      <x:c r="C25" s="305" t="str">
        <x:v>CAP-LAW085</x:v>
      </x:c>
      <x:c r="D25" s="305" t="str">
        <x:v>Master Circular for issue and listing of Non-convertible Securities, Securitised Debt Instruments, Security Receipts, Municipal Debt Securities and Commercial Paper dated October 15, 2025</x:v>
      </x:c>
      <x:c r="E25" s="305" t="str">
        <x:v>CURRENT CANONICAL PARENT</x:v>
      </x:c>
      <x:c r="F25" s="305" t="str">
        <x:v>ATOMIZED — APPLICABILITY-GATED</x:v>
      </x:c>
      <x:c r="G25" s="305" t="str">
        <x:v>DEBT_OR_OTHER_SECURITY_LISTED</x:v>
      </x:c>
      <x:c r="H25" s="305" t="n">
        <x:v>7</x:v>
      </x:c>
      <x:c r="I25" s="305" t="str">
        <x:v>https://www.sebi.gov.in/legal/master-circulars/oct-2025/master-circular-for-issue-and-listing-of-non-convertible-securities-securitised-debt-instruments-security-receipts-municipal-debt-securities-and-commercial-paper_97343.html</x:v>
      </x:c>
      <x:c r="J25" s="305" t="str">
        <x:v>MIGRATED — FROZEN</x:v>
      </x:c>
      <x:c r="K25" s="305" t="str">
        <x:f>IF(COUNTIF($A$5:$A$81,A25)=1,"UNIQUE","DUPLICATE")</x:f>
        <x:v>UNIQUE</x:v>
      </x:c>
      <x:c r="L25" s="305" t="str">
        <x:f>IF(COUNTIF($C$5:$C$81,C25)=1,"UNIQUE","DUPLICATE")</x:f>
        <x:v>UNIQUE</x:v>
      </x:c>
      <x:c r="M25" s="305" t="str">
        <x:f>IF(AND(LEFT(A25,14)="SEBI-CORE-LAW-",LEN(A25)=20),"VALID","INVALID")</x:f>
        <x:v>VALID</x:v>
      </x:c>
      <x:c r="N25" s="305" t="str">
        <x:v>FROZEN</x:v>
      </x:c>
      <x:c r="O25" s="305" t="str">
        <x:v>P2 REVIEWED</x:v>
      </x:c>
    </x:row>
    <x:row r="26" ht="48" customHeight="1">
      <x:c r="A26" s="305" t="str">
        <x:v>SEBI-CORE-LAW-000022</x:v>
      </x:c>
      <x:c r="B26" s="305" t="n">
        <x:v>22</x:v>
      </x:c>
      <x:c r="C26" s="305" t="str">
        <x:v>CAP-LAW090</x:v>
      </x:c>
      <x:c r="D26" s="305" t="str">
        <x:v>Master Circular for listing obligations and disclosure requirements for Non-convertible Securities, Securitized Debt Instruments and/or Commercial Paper dated July 11, 2025</x:v>
      </x:c>
      <x:c r="E26" s="305" t="str">
        <x:v>CURRENT CANONICAL PARENT</x:v>
      </x:c>
      <x:c r="F26" s="305" t="str">
        <x:v>ATOMIZED — APPLICABILITY-GATED</x:v>
      </x:c>
      <x:c r="G26" s="305" t="str">
        <x:v>DEBT_OR_OTHER_SECURITY_LISTED</x:v>
      </x:c>
      <x:c r="H26" s="305" t="n">
        <x:v>16</x:v>
      </x:c>
      <x:c r="I26" s="305" t="str">
        <x:v>https://www.sebi.gov.in/legal/master-circulars/jul-2025/master-circular-for-listing-obligations-and-disclosure-requirements-for-non-convertible-securities-securitized-debt-instruments-and-or-commercial-paper_95230.html</x:v>
      </x:c>
      <x:c r="J26" s="305" t="str">
        <x:v>MIGRATED — FROZEN</x:v>
      </x:c>
      <x:c r="K26" s="305" t="str">
        <x:f>IF(COUNTIF($A$5:$A$81,A26)=1,"UNIQUE","DUPLICATE")</x:f>
        <x:v>UNIQUE</x:v>
      </x:c>
      <x:c r="L26" s="305" t="str">
        <x:f>IF(COUNTIF($C$5:$C$81,C26)=1,"UNIQUE","DUPLICATE")</x:f>
        <x:v>UNIQUE</x:v>
      </x:c>
      <x:c r="M26" s="305" t="str">
        <x:f>IF(AND(LEFT(A26,14)="SEBI-CORE-LAW-",LEN(A26)=20),"VALID","INVALID")</x:f>
        <x:v>VALID</x:v>
      </x:c>
      <x:c r="N26" s="305" t="str">
        <x:v>FROZEN</x:v>
      </x:c>
      <x:c r="O26" s="305" t="str">
        <x:v>P2 REVIEWED</x:v>
      </x:c>
    </x:row>
    <x:row r="27" ht="48" customHeight="1">
      <x:c r="A27" s="305" t="str">
        <x:v>SEBI-CORE-LAW-000023</x:v>
      </x:c>
      <x:c r="B27" s="305" t="n">
        <x:v>23</x:v>
      </x:c>
      <x:c r="C27" s="305" t="str">
        <x:v>CAP-LAW095</x:v>
      </x:c>
      <x:c r="D27" s="305" t="str">
        <x:v>Master Circular for Depositories dated December 3, 2024</x:v>
      </x:c>
      <x:c r="E27" s="305" t="str">
        <x:v>CURRENT — P2 BOUNDARY HOLD</x:v>
      </x:c>
      <x:c r="F27" s="305" t="str">
        <x:v>BOUNDARY REFERENCE — ISSUER DUTIES MAPPED ELSEWHERE</x:v>
      </x:c>
      <x:c r="G27" s="305" t="str">
        <x:v>ISSUER_OR_RTA_DEMAT_EVENT</x:v>
      </x:c>
      <x:c r="H27" s="305" t="n">
        <x:v>0</x:v>
      </x:c>
      <x:c r="I27" s="305" t="str">
        <x:v>https://www.sebi.gov.in/legal/master-circulars/dec-2024/master-circular-for-depositories_89888.html</x:v>
      </x:c>
      <x:c r="J27" s="305" t="str">
        <x:v>MIGRATED — FROZEN</x:v>
      </x:c>
      <x:c r="K27" s="305" t="str">
        <x:f>IF(COUNTIF($A$5:$A$81,A27)=1,"UNIQUE","DUPLICATE")</x:f>
        <x:v>UNIQUE</x:v>
      </x:c>
      <x:c r="L27" s="305" t="str">
        <x:f>IF(COUNTIF($C$5:$C$81,C27)=1,"UNIQUE","DUPLICATE")</x:f>
        <x:v>UNIQUE</x:v>
      </x:c>
      <x:c r="M27" s="305" t="str">
        <x:f>IF(AND(LEFT(A27,14)="SEBI-CORE-LAW-",LEN(A27)=20),"VALID","INVALID")</x:f>
        <x:v>VALID</x:v>
      </x:c>
      <x:c r="N27" s="305" t="str">
        <x:v>FROZEN</x:v>
      </x:c>
      <x:c r="O27" s="305" t="str">
        <x:v>P2 REVIEWED</x:v>
      </x:c>
    </x:row>
    <x:row r="28" ht="48" customHeight="1">
      <x:c r="A28" s="305" t="str">
        <x:v>SEBI-CORE-LAW-000024</x:v>
      </x:c>
      <x:c r="B28" s="305" t="n">
        <x:v>24</x:v>
      </x:c>
      <x:c r="C28" s="305" t="str">
        <x:v>CAP-LAW099</x:v>
      </x:c>
      <x:c r="D28" s="305" t="str">
        <x:v>SEBI Online Resolution of Disputes in the Indian Securities Market framework, as amended</x:v>
      </x:c>
      <x:c r="E28" s="305" t="str">
        <x:v>CURRENT CANONICAL PARENT</x:v>
      </x:c>
      <x:c r="F28" s="305" t="str">
        <x:v>ATOMIZED — APPLICABILITY-GATED</x:v>
      </x:c>
      <x:c r="G28" s="305" t="str">
        <x:v>EQUITY_OR_APPLICABLE_LISTED_SECURITY</x:v>
      </x:c>
      <x:c r="H28" s="305" t="n">
        <x:v>2</x:v>
      </x:c>
      <x:c r="I28" s="305" t="str">
        <x:v>https://www.sebi.gov.in/legal/master-circulars/dec-2023/master-circular-for-online-resolution-of-disputes-in-the-indian-securities-market_80236.html</x:v>
      </x:c>
      <x:c r="J28" s="305" t="str">
        <x:v>MIGRATED — FROZEN</x:v>
      </x:c>
      <x:c r="K28" s="305" t="str">
        <x:f>IF(COUNTIF($A$5:$A$81,A28)=1,"UNIQUE","DUPLICATE")</x:f>
        <x:v>UNIQUE</x:v>
      </x:c>
      <x:c r="L28" s="305" t="str">
        <x:f>IF(COUNTIF($C$5:$C$81,C28)=1,"UNIQUE","DUPLICATE")</x:f>
        <x:v>UNIQUE</x:v>
      </x:c>
      <x:c r="M28" s="305" t="str">
        <x:f>IF(AND(LEFT(A28,14)="SEBI-CORE-LAW-",LEN(A28)=20),"VALID","INVALID")</x:f>
        <x:v>VALID</x:v>
      </x:c>
      <x:c r="N28" s="305" t="str">
        <x:v>FROZEN</x:v>
      </x:c>
      <x:c r="O28" s="305" t="str">
        <x:v>P2 REVIEWED</x:v>
      </x:c>
    </x:row>
    <x:row r="29" ht="48" customHeight="1">
      <x:c r="A29" s="305" t="str">
        <x:v>SEBI-CORE-LAW-000025</x:v>
      </x:c>
      <x:c r="B29" s="305" t="n">
        <x:v>25</x:v>
      </x:c>
      <x:c r="C29" s="305" t="str">
        <x:v>CAP-LAW106</x:v>
      </x:c>
      <x:c r="D29" s="305" t="str">
        <x:v>Framework concerning association of SEBI regulated entities and their agents with specified/prohibited persons, including finfluencer controls</x:v>
      </x:c>
      <x:c r="E29" s="305" t="str">
        <x:v>ROLE-BOUND — EXCLUDE FROM LISTING OVERLAY</x:v>
      </x:c>
      <x:c r="F29" s="305" t="str">
        <x:v>EXCLUDED — ROUTE TO CAPITAL MARKETS</x:v>
      </x:c>
      <x:c r="G29" s="305" t="str">
        <x:v>SEBI_REGISTERED_ROLE_ONLY</x:v>
      </x:c>
      <x:c r="H29" s="305" t="n">
        <x:v>0</x:v>
      </x:c>
      <x:c r="I29" s="305" t="str">
        <x:v>https://www.sebi.gov.in/legal/circulars/jan-2025/details-clarifications-on-provisions-related-to-association-of-persons-regulated-by-the-board-miis-and-their-agents-with-persons-engaged-in-prohibited-activities_91356.html</x:v>
      </x:c>
      <x:c r="J29" s="305" t="str">
        <x:v>MIGRATED — FROZEN</x:v>
      </x:c>
      <x:c r="K29" s="305" t="str">
        <x:f>IF(COUNTIF($A$5:$A$81,A29)=1,"UNIQUE","DUPLICATE")</x:f>
        <x:v>UNIQUE</x:v>
      </x:c>
      <x:c r="L29" s="305" t="str">
        <x:f>IF(COUNTIF($C$5:$C$81,C29)=1,"UNIQUE","DUPLICATE")</x:f>
        <x:v>UNIQUE</x:v>
      </x:c>
      <x:c r="M29" s="305" t="str">
        <x:f>IF(AND(LEFT(A29,14)="SEBI-CORE-LAW-",LEN(A29)=20),"VALID","INVALID")</x:f>
        <x:v>VALID</x:v>
      </x:c>
      <x:c r="N29" s="305" t="str">
        <x:v>FROZEN</x:v>
      </x:c>
      <x:c r="O29" s="305" t="str">
        <x:v>P2 REVIEWED</x:v>
      </x:c>
    </x:row>
    <x:row r="30" ht="48" customHeight="1">
      <x:c r="A30" s="305" t="str">
        <x:v>SEBI-CORE-LAW-000026</x:v>
      </x:c>
      <x:c r="B30" s="305" t="n">
        <x:v>26</x:v>
      </x:c>
      <x:c r="C30" s="305" t="str">
        <x:v>CAP-LAW107</x:v>
      </x:c>
      <x:c r="D30" s="305" t="str">
        <x:v>CAP-LAW083 — LODR Master Circular (2026)</x:v>
      </x:c>
      <x:c r="E30" s="305" t="str">
        <x:v>CONSOLIDATED / LINEAGE ONLY</x:v>
      </x:c>
      <x:c r="F30" s="305" t="str">
        <x:v>LINEAGE ONLY — NO NEW ATOM</x:v>
      </x:c>
      <x:c r="G30" s="305" t="str">
        <x:v>EQUITY_OR_APPLICABLE_LISTED_SECURITY</x:v>
      </x:c>
      <x:c r="H30" s="305" t="n">
        <x:v>0</x:v>
      </x:c>
      <x:c r="I30" s="305" t="str">
        <x:v>https://www.sebi.gov.in/legal/master-circulars/jan-2026/master-circular-for-compliance-with-the-provisions-of-the-securities-and-exchange-board-of-india-listing-obligations-and-disclosure-requirements-regulations-2015-by-listed-entities_99432.html</x:v>
      </x:c>
      <x:c r="J30" s="305" t="str">
        <x:v>MIGRATED — FROZEN</x:v>
      </x:c>
      <x:c r="K30" s="305" t="str">
        <x:f>IF(COUNTIF($A$5:$A$81,A30)=1,"UNIQUE","DUPLICATE")</x:f>
        <x:v>UNIQUE</x:v>
      </x:c>
      <x:c r="L30" s="305" t="str">
        <x:f>IF(COUNTIF($C$5:$C$81,C30)=1,"UNIQUE","DUPLICATE")</x:f>
        <x:v>UNIQUE</x:v>
      </x:c>
      <x:c r="M30" s="305" t="str">
        <x:f>IF(AND(LEFT(A30,14)="SEBI-CORE-LAW-",LEN(A30)=20),"VALID","INVALID")</x:f>
        <x:v>VALID</x:v>
      </x:c>
      <x:c r="N30" s="305" t="str">
        <x:v>FROZEN</x:v>
      </x:c>
      <x:c r="O30" s="305" t="str">
        <x:v>P2 REVIEWED</x:v>
      </x:c>
    </x:row>
    <x:row r="31" ht="48" customHeight="1">
      <x:c r="A31" s="305" t="str">
        <x:v>SEBI-CORE-LAW-000027</x:v>
      </x:c>
      <x:c r="B31" s="305" t="n">
        <x:v>27</x:v>
      </x:c>
      <x:c r="C31" s="305" t="str">
        <x:v>CAP-LAW124</x:v>
      </x:c>
      <x:c r="D31" s="305" t="str">
        <x:v>CAP-LAW083 — LODR Master Circular (2026)</x:v>
      </x:c>
      <x:c r="E31" s="305" t="str">
        <x:v>CONSOLIDATED / LINEAGE ONLY</x:v>
      </x:c>
      <x:c r="F31" s="305" t="str">
        <x:v>LINEAGE ONLY — NO NEW ATOM</x:v>
      </x:c>
      <x:c r="G31" s="305" t="str">
        <x:v>EQUITY_OR_APPLICABLE_LISTED_SECURITY</x:v>
      </x:c>
      <x:c r="H31" s="305" t="n">
        <x:v>0</x:v>
      </x:c>
      <x:c r="I31" s="305" t="str">
        <x:v>https://www.sebi.gov.in/legal/master-circulars/jan-2026/master-circular-for-compliance-with-the-provisions-of-the-securities-and-exchange-board-of-india-listing-obligations-and-disclosure-requirements-regulations-2015-by-listed-entities_99432.html</x:v>
      </x:c>
      <x:c r="J31" s="305" t="str">
        <x:v>MIGRATED — FROZEN</x:v>
      </x:c>
      <x:c r="K31" s="305" t="str">
        <x:f>IF(COUNTIF($A$5:$A$81,A31)=1,"UNIQUE","DUPLICATE")</x:f>
        <x:v>UNIQUE</x:v>
      </x:c>
      <x:c r="L31" s="305" t="str">
        <x:f>IF(COUNTIF($C$5:$C$81,C31)=1,"UNIQUE","DUPLICATE")</x:f>
        <x:v>UNIQUE</x:v>
      </x:c>
      <x:c r="M31" s="305" t="str">
        <x:f>IF(AND(LEFT(A31,14)="SEBI-CORE-LAW-",LEN(A31)=20),"VALID","INVALID")</x:f>
        <x:v>VALID</x:v>
      </x:c>
      <x:c r="N31" s="305" t="str">
        <x:v>FROZEN</x:v>
      </x:c>
      <x:c r="O31" s="305" t="str">
        <x:v>P2 REVIEWED</x:v>
      </x:c>
    </x:row>
    <x:row r="32" ht="48" customHeight="1">
      <x:c r="A32" s="305" t="str">
        <x:v>SEBI-CORE-LAW-000028</x:v>
      </x:c>
      <x:c r="B32" s="305" t="n">
        <x:v>28</x:v>
      </x:c>
      <x:c r="C32" s="305" t="str">
        <x:v>CAP-LAW178</x:v>
      </x:c>
      <x:c r="D32" s="305" t="str">
        <x:v>P1-GAP001 — Surveillance Master Circular (2026)</x:v>
      </x:c>
      <x:c r="E32" s="305" t="str">
        <x:v>CONSOLIDATED / LINEAGE ONLY</x:v>
      </x:c>
      <x:c r="F32" s="305" t="str">
        <x:v>LINEAGE ONLY — NO NEW ATOM</x:v>
      </x:c>
      <x:c r="G32" s="305" t="str">
        <x:v>EQUITY_OR_APPLICABLE_LISTED_SECURITY</x:v>
      </x:c>
      <x:c r="H32" s="305" t="n">
        <x:v>0</x:v>
      </x:c>
      <x:c r="I32" s="305" t="str">
        <x:v>https://www.sebi.gov.in/legal/master-circulars/may-2026/master-circular-on-surveillance-of-securities-market_101473.html</x:v>
      </x:c>
      <x:c r="J32" s="305" t="str">
        <x:v>MIGRATED — FROZEN</x:v>
      </x:c>
      <x:c r="K32" s="305" t="str">
        <x:f>IF(COUNTIF($A$5:$A$81,A32)=1,"UNIQUE","DUPLICATE")</x:f>
        <x:v>UNIQUE</x:v>
      </x:c>
      <x:c r="L32" s="305" t="str">
        <x:f>IF(COUNTIF($C$5:$C$81,C32)=1,"UNIQUE","DUPLICATE")</x:f>
        <x:v>UNIQUE</x:v>
      </x:c>
      <x:c r="M32" s="305" t="str">
        <x:f>IF(AND(LEFT(A32,14)="SEBI-CORE-LAW-",LEN(A32)=20),"VALID","INVALID")</x:f>
        <x:v>VALID</x:v>
      </x:c>
      <x:c r="N32" s="305" t="str">
        <x:v>FROZEN</x:v>
      </x:c>
      <x:c r="O32" s="305" t="str">
        <x:v>P2 REVIEWED</x:v>
      </x:c>
    </x:row>
    <x:row r="33" ht="48" customHeight="1">
      <x:c r="A33" s="305" t="str">
        <x:v>SEBI-CORE-LAW-000029</x:v>
      </x:c>
      <x:c r="B33" s="305" t="n">
        <x:v>29</x:v>
      </x:c>
      <x:c r="C33" s="305" t="str">
        <x:v>CAP-LAW180</x:v>
      </x:c>
      <x:c r="D33" s="305" t="str">
        <x:v>P1-GAP001 — Surveillance Master Circular (2026)</x:v>
      </x:c>
      <x:c r="E33" s="305" t="str">
        <x:v>CONSOLIDATED / LINEAGE ONLY</x:v>
      </x:c>
      <x:c r="F33" s="305" t="str">
        <x:v>LINEAGE ONLY — NO NEW ATOM</x:v>
      </x:c>
      <x:c r="G33" s="305" t="str">
        <x:v>EQUITY_OR_APPLICABLE_LISTED_SECURITY</x:v>
      </x:c>
      <x:c r="H33" s="305" t="n">
        <x:v>0</x:v>
      </x:c>
      <x:c r="I33" s="305" t="str">
        <x:v>https://www.sebi.gov.in/legal/master-circulars/may-2026/master-circular-on-surveillance-of-securities-market_101473.html</x:v>
      </x:c>
      <x:c r="J33" s="305" t="str">
        <x:v>MIGRATED — FROZEN</x:v>
      </x:c>
      <x:c r="K33" s="305" t="str">
        <x:f>IF(COUNTIF($A$5:$A$81,A33)=1,"UNIQUE","DUPLICATE")</x:f>
        <x:v>UNIQUE</x:v>
      </x:c>
      <x:c r="L33" s="305" t="str">
        <x:f>IF(COUNTIF($C$5:$C$81,C33)=1,"UNIQUE","DUPLICATE")</x:f>
        <x:v>UNIQUE</x:v>
      </x:c>
      <x:c r="M33" s="305" t="str">
        <x:f>IF(AND(LEFT(A33,14)="SEBI-CORE-LAW-",LEN(A33)=20),"VALID","INVALID")</x:f>
        <x:v>VALID</x:v>
      </x:c>
      <x:c r="N33" s="305" t="str">
        <x:v>FROZEN</x:v>
      </x:c>
      <x:c r="O33" s="305" t="str">
        <x:v>P2 REVIEWED</x:v>
      </x:c>
    </x:row>
    <x:row r="34" ht="48" customHeight="1">
      <x:c r="A34" s="305" t="str">
        <x:v>SEBI-CORE-LAW-000030</x:v>
      </x:c>
      <x:c r="B34" s="305" t="n">
        <x:v>30</x:v>
      </x:c>
      <x:c r="C34" s="305" t="str">
        <x:v>CAP-LAW181</x:v>
      </x:c>
      <x:c r="D34" s="305" t="str">
        <x:v>P1-GAP001 — Surveillance Master Circular (2026)</x:v>
      </x:c>
      <x:c r="E34" s="305" t="str">
        <x:v>CONSOLIDATED / LINEAGE ONLY</x:v>
      </x:c>
      <x:c r="F34" s="305" t="str">
        <x:v>LINEAGE ONLY — NO NEW ATOM</x:v>
      </x:c>
      <x:c r="G34" s="305" t="str">
        <x:v>EQUITY_OR_APPLICABLE_LISTED_SECURITY</x:v>
      </x:c>
      <x:c r="H34" s="305" t="n">
        <x:v>0</x:v>
      </x:c>
      <x:c r="I34" s="305" t="str">
        <x:v>https://www.sebi.gov.in/legal/master-circulars/may-2026/master-circular-on-surveillance-of-securities-market_101473.html</x:v>
      </x:c>
      <x:c r="J34" s="305" t="str">
        <x:v>MIGRATED — FROZEN</x:v>
      </x:c>
      <x:c r="K34" s="305" t="str">
        <x:f>IF(COUNTIF($A$5:$A$81,A34)=1,"UNIQUE","DUPLICATE")</x:f>
        <x:v>UNIQUE</x:v>
      </x:c>
      <x:c r="L34" s="305" t="str">
        <x:f>IF(COUNTIF($C$5:$C$81,C34)=1,"UNIQUE","DUPLICATE")</x:f>
        <x:v>UNIQUE</x:v>
      </x:c>
      <x:c r="M34" s="305" t="str">
        <x:f>IF(AND(LEFT(A34,14)="SEBI-CORE-LAW-",LEN(A34)=20),"VALID","INVALID")</x:f>
        <x:v>VALID</x:v>
      </x:c>
      <x:c r="N34" s="305" t="str">
        <x:v>FROZEN</x:v>
      </x:c>
      <x:c r="O34" s="305" t="str">
        <x:v>P2 REVIEWED</x:v>
      </x:c>
    </x:row>
    <x:row r="35" ht="48" customHeight="1">
      <x:c r="A35" s="305" t="str">
        <x:v>SEBI-CORE-LAW-000031</x:v>
      </x:c>
      <x:c r="B35" s="305" t="n">
        <x:v>31</x:v>
      </x:c>
      <x:c r="C35" s="305" t="str">
        <x:v>CAP-LAW182</x:v>
      </x:c>
      <x:c r="D35" s="305" t="str">
        <x:v>P1-GAP001 — Surveillance Master Circular (2026)</x:v>
      </x:c>
      <x:c r="E35" s="305" t="str">
        <x:v>CONSOLIDATED / LINEAGE ONLY</x:v>
      </x:c>
      <x:c r="F35" s="305" t="str">
        <x:v>LINEAGE ONLY — NO NEW ATOM</x:v>
      </x:c>
      <x:c r="G35" s="305" t="str">
        <x:v>EQUITY_OR_APPLICABLE_LISTED_SECURITY</x:v>
      </x:c>
      <x:c r="H35" s="305" t="n">
        <x:v>0</x:v>
      </x:c>
      <x:c r="I35" s="305" t="str">
        <x:v>https://www.sebi.gov.in/legal/master-circulars/may-2026/master-circular-on-surveillance-of-securities-market_101473.html</x:v>
      </x:c>
      <x:c r="J35" s="305" t="str">
        <x:v>MIGRATED — FROZEN</x:v>
      </x:c>
      <x:c r="K35" s="305" t="str">
        <x:f>IF(COUNTIF($A$5:$A$81,A35)=1,"UNIQUE","DUPLICATE")</x:f>
        <x:v>UNIQUE</x:v>
      </x:c>
      <x:c r="L35" s="305" t="str">
        <x:f>IF(COUNTIF($C$5:$C$81,C35)=1,"UNIQUE","DUPLICATE")</x:f>
        <x:v>UNIQUE</x:v>
      </x:c>
      <x:c r="M35" s="305" t="str">
        <x:f>IF(AND(LEFT(A35,14)="SEBI-CORE-LAW-",LEN(A35)=20),"VALID","INVALID")</x:f>
        <x:v>VALID</x:v>
      </x:c>
      <x:c r="N35" s="305" t="str">
        <x:v>FROZEN</x:v>
      </x:c>
      <x:c r="O35" s="305" t="str">
        <x:v>P2 REVIEWED</x:v>
      </x:c>
    </x:row>
    <x:row r="36" ht="48" customHeight="1">
      <x:c r="A36" s="305" t="str">
        <x:v>SEBI-CORE-LAW-000032</x:v>
      </x:c>
      <x:c r="B36" s="305" t="n">
        <x:v>32</x:v>
      </x:c>
      <x:c r="C36" s="305" t="str">
        <x:v>CAP-LAW183</x:v>
      </x:c>
      <x:c r="D36" s="305" t="str">
        <x:v>P1-GAP001 — Surveillance Master Circular (2026)</x:v>
      </x:c>
      <x:c r="E36" s="305" t="str">
        <x:v>CONSOLIDATED / LINEAGE ONLY</x:v>
      </x:c>
      <x:c r="F36" s="305" t="str">
        <x:v>LINEAGE ONLY — NO NEW ATOM</x:v>
      </x:c>
      <x:c r="G36" s="305" t="str">
        <x:v>EQUITY_OR_APPLICABLE_LISTED_SECURITY</x:v>
      </x:c>
      <x:c r="H36" s="305" t="n">
        <x:v>0</x:v>
      </x:c>
      <x:c r="I36" s="305" t="str">
        <x:v>https://www.sebi.gov.in/legal/master-circulars/may-2026/master-circular-on-surveillance-of-securities-market_101473.html</x:v>
      </x:c>
      <x:c r="J36" s="305" t="str">
        <x:v>MIGRATED — FROZEN</x:v>
      </x:c>
      <x:c r="K36" s="305" t="str">
        <x:f>IF(COUNTIF($A$5:$A$81,A36)=1,"UNIQUE","DUPLICATE")</x:f>
        <x:v>UNIQUE</x:v>
      </x:c>
      <x:c r="L36" s="305" t="str">
        <x:f>IF(COUNTIF($C$5:$C$81,C36)=1,"UNIQUE","DUPLICATE")</x:f>
        <x:v>UNIQUE</x:v>
      </x:c>
      <x:c r="M36" s="305" t="str">
        <x:f>IF(AND(LEFT(A36,14)="SEBI-CORE-LAW-",LEN(A36)=20),"VALID","INVALID")</x:f>
        <x:v>VALID</x:v>
      </x:c>
      <x:c r="N36" s="305" t="str">
        <x:v>FROZEN</x:v>
      </x:c>
      <x:c r="O36" s="305" t="str">
        <x:v>P2 REVIEWED</x:v>
      </x:c>
    </x:row>
    <x:row r="37" ht="48" customHeight="1">
      <x:c r="A37" s="305" t="str">
        <x:v>SEBI-CORE-LAW-000033</x:v>
      </x:c>
      <x:c r="B37" s="305" t="n">
        <x:v>33</x:v>
      </x:c>
      <x:c r="C37" s="305" t="str">
        <x:v>CAP-LAW184</x:v>
      </x:c>
      <x:c r="D37" s="305" t="str">
        <x:v>P1-GAP001 — Surveillance Master Circular (2026)</x:v>
      </x:c>
      <x:c r="E37" s="305" t="str">
        <x:v>CONSOLIDATED / LINEAGE ONLY</x:v>
      </x:c>
      <x:c r="F37" s="305" t="str">
        <x:v>LINEAGE ONLY — NO NEW ATOM</x:v>
      </x:c>
      <x:c r="G37" s="305" t="str">
        <x:v>EQUITY_OR_APPLICABLE_LISTED_SECURITY</x:v>
      </x:c>
      <x:c r="H37" s="305" t="n">
        <x:v>0</x:v>
      </x:c>
      <x:c r="I37" s="305" t="str">
        <x:v>https://www.sebi.gov.in/legal/master-circulars/may-2026/master-circular-on-surveillance-of-securities-market_101473.html</x:v>
      </x:c>
      <x:c r="J37" s="305" t="str">
        <x:v>MIGRATED — FROZEN</x:v>
      </x:c>
      <x:c r="K37" s="305" t="str">
        <x:f>IF(COUNTIF($A$5:$A$81,A37)=1,"UNIQUE","DUPLICATE")</x:f>
        <x:v>UNIQUE</x:v>
      </x:c>
      <x:c r="L37" s="305" t="str">
        <x:f>IF(COUNTIF($C$5:$C$81,C37)=1,"UNIQUE","DUPLICATE")</x:f>
        <x:v>UNIQUE</x:v>
      </x:c>
      <x:c r="M37" s="305" t="str">
        <x:f>IF(AND(LEFT(A37,14)="SEBI-CORE-LAW-",LEN(A37)=20),"VALID","INVALID")</x:f>
        <x:v>VALID</x:v>
      </x:c>
      <x:c r="N37" s="305" t="str">
        <x:v>FROZEN</x:v>
      </x:c>
      <x:c r="O37" s="305" t="str">
        <x:v>P2 REVIEWED</x:v>
      </x:c>
    </x:row>
    <x:row r="38" ht="48" customHeight="1">
      <x:c r="A38" s="305" t="str">
        <x:v>SEBI-CORE-LAW-000034</x:v>
      </x:c>
      <x:c r="B38" s="305" t="n">
        <x:v>34</x:v>
      </x:c>
      <x:c r="C38" s="305" t="str">
        <x:v>CAP-LAW217</x:v>
      </x:c>
      <x:c r="D38" s="305" t="str">
        <x:v>CAP-LAW079 — ICDR Master Circular (2026)</x:v>
      </x:c>
      <x:c r="E38" s="305" t="str">
        <x:v>CONSOLIDATED / LINEAGE ONLY</x:v>
      </x:c>
      <x:c r="F38" s="305" t="str">
        <x:v>LINEAGE ONLY — NO NEW ATOM</x:v>
      </x:c>
      <x:c r="G38" s="305" t="str">
        <x:v>ISSUE_OR_CORPORATE_ACTION</x:v>
      </x:c>
      <x:c r="H38" s="305" t="n">
        <x:v>0</x:v>
      </x:c>
      <x:c r="I38" s="305" t="str">
        <x:v>https://www.sebi.gov.in/legal/master-circulars/feb-2026/master-circular-for-issue-of-capital-and-disclosure-requirements_99611.html</x:v>
      </x:c>
      <x:c r="J38" s="305" t="str">
        <x:v>MIGRATED — FROZEN</x:v>
      </x:c>
      <x:c r="K38" s="305" t="str">
        <x:f>IF(COUNTIF($A$5:$A$81,A38)=1,"UNIQUE","DUPLICATE")</x:f>
        <x:v>UNIQUE</x:v>
      </x:c>
      <x:c r="L38" s="305" t="str">
        <x:f>IF(COUNTIF($C$5:$C$81,C38)=1,"UNIQUE","DUPLICATE")</x:f>
        <x:v>UNIQUE</x:v>
      </x:c>
      <x:c r="M38" s="305" t="str">
        <x:f>IF(AND(LEFT(A38,14)="SEBI-CORE-LAW-",LEN(A38)=20),"VALID","INVALID")</x:f>
        <x:v>VALID</x:v>
      </x:c>
      <x:c r="N38" s="305" t="str">
        <x:v>FROZEN</x:v>
      </x:c>
      <x:c r="O38" s="305" t="str">
        <x:v>P2 REVIEWED</x:v>
      </x:c>
    </x:row>
    <x:row r="39" ht="48" customHeight="1">
      <x:c r="A39" s="305" t="str">
        <x:v>SEBI-CORE-LAW-000035</x:v>
      </x:c>
      <x:c r="B39" s="305" t="n">
        <x:v>35</x:v>
      </x:c>
      <x:c r="C39" s="305" t="str">
        <x:v>CAP-LAW218</x:v>
      </x:c>
      <x:c r="D39" s="305" t="str">
        <x:v>Mechanism for lock-in of pledged shares under the SEBI ICDR Regulations dated April 8, 2026</x:v>
      </x:c>
      <x:c r="E39" s="305" t="str">
        <x:v>CURRENT SUPPLEMENTARY DIRECTION</x:v>
      </x:c>
      <x:c r="F39" s="305" t="str">
        <x:v>ATOMIZED — APPLICABILITY-GATED</x:v>
      </x:c>
      <x:c r="G39" s="305" t="str">
        <x:v>ISSUE_OR_CORPORATE_ACTION</x:v>
      </x:c>
      <x:c r="H39" s="305" t="n">
        <x:v>1</x:v>
      </x:c>
      <x:c r="I39" s="305" t="str">
        <x:v>https://www.sebi.gov.in/legal/circulars/apr-2026/ease-of-doing-business-mechanism-for-lock-in-of-pledged-shares-under-sebi-issue-of-capital-and-disclosure-requirements-regulations-2018_100826.html</x:v>
      </x:c>
      <x:c r="J39" s="305" t="str">
        <x:v>MIGRATED — FROZEN</x:v>
      </x:c>
      <x:c r="K39" s="305" t="str">
        <x:f>IF(COUNTIF($A$5:$A$81,A39)=1,"UNIQUE","DUPLICATE")</x:f>
        <x:v>UNIQUE</x:v>
      </x:c>
      <x:c r="L39" s="305" t="str">
        <x:f>IF(COUNTIF($C$5:$C$81,C39)=1,"UNIQUE","DUPLICATE")</x:f>
        <x:v>UNIQUE</x:v>
      </x:c>
      <x:c r="M39" s="305" t="str">
        <x:f>IF(AND(LEFT(A39,14)="SEBI-CORE-LAW-",LEN(A39)=20),"VALID","INVALID")</x:f>
        <x:v>VALID</x:v>
      </x:c>
      <x:c r="N39" s="305" t="str">
        <x:v>FROZEN</x:v>
      </x:c>
      <x:c r="O39" s="305" t="str">
        <x:v>P2 REVIEWED</x:v>
      </x:c>
    </x:row>
    <x:row r="40" ht="48" customHeight="1">
      <x:c r="A40" s="305" t="str">
        <x:v>SEBI-CORE-LAW-000036</x:v>
      </x:c>
      <x:c r="B40" s="305" t="n">
        <x:v>36</x:v>
      </x:c>
      <x:c r="C40" s="305" t="str">
        <x:v>CAP-LAW219</x:v>
      </x:c>
      <x:c r="D40" s="305" t="str">
        <x:v>One-time relaxation with respect to validity of SEBI observation letters dated April 7, 2026</x:v>
      </x:c>
      <x:c r="E40" s="305" t="str">
        <x:v>CURRENT SUPPLEMENTARY DIRECTION</x:v>
      </x:c>
      <x:c r="F40" s="305" t="str">
        <x:v>CONDITION / RELIEF LAYER — NO ROUTINE ATOM</x:v>
      </x:c>
      <x:c r="G40" s="305" t="str">
        <x:v>ISSUE_OR_CORPORATE_ACTION</x:v>
      </x:c>
      <x:c r="H40" s="305" t="n">
        <x:v>0</x:v>
      </x:c>
      <x:c r="I40" s="305" t="str">
        <x:v>https://www.sebi.gov.in/legal/circulars/apr-2026/one-time-relaxation-with-respect-to-validity-of-sebi-observations_100786.html</x:v>
      </x:c>
      <x:c r="J40" s="305" t="str">
        <x:v>MIGRATED — FROZEN</x:v>
      </x:c>
      <x:c r="K40" s="305" t="str">
        <x:f>IF(COUNTIF($A$5:$A$81,A40)=1,"UNIQUE","DUPLICATE")</x:f>
        <x:v>UNIQUE</x:v>
      </x:c>
      <x:c r="L40" s="305" t="str">
        <x:f>IF(COUNTIF($C$5:$C$81,C40)=1,"UNIQUE","DUPLICATE")</x:f>
        <x:v>UNIQUE</x:v>
      </x:c>
      <x:c r="M40" s="305" t="str">
        <x:f>IF(AND(LEFT(A40,14)="SEBI-CORE-LAW-",LEN(A40)=20),"VALID","INVALID")</x:f>
        <x:v>VALID</x:v>
      </x:c>
      <x:c r="N40" s="305" t="str">
        <x:v>FROZEN</x:v>
      </x:c>
      <x:c r="O40" s="305" t="str">
        <x:v>P2 REVIEWED</x:v>
      </x:c>
    </x:row>
    <x:row r="41" ht="48" customHeight="1">
      <x:c r="A41" s="305" t="str">
        <x:v>SEBI-CORE-LAW-000037</x:v>
      </x:c>
      <x:c r="B41" s="305" t="n">
        <x:v>37</x:v>
      </x:c>
      <x:c r="C41" s="305" t="str">
        <x:v>CAP-LAW220</x:v>
      </x:c>
      <x:c r="D41" s="305" t="str">
        <x:v>CAP-LAW079 — ICDR Master Circular (2026)</x:v>
      </x:c>
      <x:c r="E41" s="305" t="str">
        <x:v>CONSOLIDATED / LINEAGE ONLY</x:v>
      </x:c>
      <x:c r="F41" s="305" t="str">
        <x:v>LINEAGE ONLY — NO NEW ATOM</x:v>
      </x:c>
      <x:c r="G41" s="305" t="str">
        <x:v>ISSUE_OR_CORPORATE_ACTION</x:v>
      </x:c>
      <x:c r="H41" s="305" t="n">
        <x:v>0</x:v>
      </x:c>
      <x:c r="I41" s="305" t="str">
        <x:v>https://www.sebi.gov.in/legal/master-circulars/feb-2026/master-circular-for-issue-of-capital-and-disclosure-requirements_99611.html</x:v>
      </x:c>
      <x:c r="J41" s="305" t="str">
        <x:v>MIGRATED — FROZEN</x:v>
      </x:c>
      <x:c r="K41" s="305" t="str">
        <x:f>IF(COUNTIF($A$5:$A$81,A41)=1,"UNIQUE","DUPLICATE")</x:f>
        <x:v>UNIQUE</x:v>
      </x:c>
      <x:c r="L41" s="305" t="str">
        <x:f>IF(COUNTIF($C$5:$C$81,C41)=1,"UNIQUE","DUPLICATE")</x:f>
        <x:v>UNIQUE</x:v>
      </x:c>
      <x:c r="M41" s="305" t="str">
        <x:f>IF(AND(LEFT(A41,14)="SEBI-CORE-LAW-",LEN(A41)=20),"VALID","INVALID")</x:f>
        <x:v>VALID</x:v>
      </x:c>
      <x:c r="N41" s="305" t="str">
        <x:v>FROZEN</x:v>
      </x:c>
      <x:c r="O41" s="305" t="str">
        <x:v>P2 REVIEWED</x:v>
      </x:c>
    </x:row>
    <x:row r="42" ht="48" customHeight="1">
      <x:c r="A42" s="305" t="str">
        <x:v>SEBI-CORE-LAW-000038</x:v>
      </x:c>
      <x:c r="B42" s="305" t="n">
        <x:v>38</x:v>
      </x:c>
      <x:c r="C42" s="305" t="str">
        <x:v>CAP-LAW221</x:v>
      </x:c>
      <x:c r="D42" s="305" t="str">
        <x:v>CAP-LAW079 — ICDR Master Circular (2026)</x:v>
      </x:c>
      <x:c r="E42" s="305" t="str">
        <x:v>CONSOLIDATED / LINEAGE ONLY</x:v>
      </x:c>
      <x:c r="F42" s="305" t="str">
        <x:v>LINEAGE ONLY — NO NEW ATOM</x:v>
      </x:c>
      <x:c r="G42" s="305" t="str">
        <x:v>ISSUE_OR_CORPORATE_ACTION</x:v>
      </x:c>
      <x:c r="H42" s="305" t="n">
        <x:v>0</x:v>
      </x:c>
      <x:c r="I42" s="305" t="str">
        <x:v>https://www.sebi.gov.in/legal/master-circulars/feb-2026/master-circular-for-issue-of-capital-and-disclosure-requirements_99611.html</x:v>
      </x:c>
      <x:c r="J42" s="305" t="str">
        <x:v>MIGRATED — FROZEN</x:v>
      </x:c>
      <x:c r="K42" s="305" t="str">
        <x:f>IF(COUNTIF($A$5:$A$81,A42)=1,"UNIQUE","DUPLICATE")</x:f>
        <x:v>UNIQUE</x:v>
      </x:c>
      <x:c r="L42" s="305" t="str">
        <x:f>IF(COUNTIF($C$5:$C$81,C42)=1,"UNIQUE","DUPLICATE")</x:f>
        <x:v>UNIQUE</x:v>
      </x:c>
      <x:c r="M42" s="305" t="str">
        <x:f>IF(AND(LEFT(A42,14)="SEBI-CORE-LAW-",LEN(A42)=20),"VALID","INVALID")</x:f>
        <x:v>VALID</x:v>
      </x:c>
      <x:c r="N42" s="305" t="str">
        <x:v>FROZEN</x:v>
      </x:c>
      <x:c r="O42" s="305" t="str">
        <x:v>P2 REVIEWED</x:v>
      </x:c>
    </x:row>
    <x:row r="43" ht="48" customHeight="1">
      <x:c r="A43" s="305" t="str">
        <x:v>SEBI-CORE-LAW-000039</x:v>
      </x:c>
      <x:c r="B43" s="305" t="n">
        <x:v>39</x:v>
      </x:c>
      <x:c r="C43" s="305" t="str">
        <x:v>CAP-LAW222</x:v>
      </x:c>
      <x:c r="D43" s="305" t="str">
        <x:v>CAP-LAW079 — ICDR Master Circular (2026)</x:v>
      </x:c>
      <x:c r="E43" s="305" t="str">
        <x:v>CONSOLIDATED / LINEAGE ONLY</x:v>
      </x:c>
      <x:c r="F43" s="305" t="str">
        <x:v>LINEAGE ONLY — NO NEW ATOM</x:v>
      </x:c>
      <x:c r="G43" s="305" t="str">
        <x:v>ISSUE_OR_CORPORATE_ACTION</x:v>
      </x:c>
      <x:c r="H43" s="305" t="n">
        <x:v>0</x:v>
      </x:c>
      <x:c r="I43" s="305" t="str">
        <x:v>https://www.sebi.gov.in/legal/master-circulars/feb-2026/master-circular-for-issue-of-capital-and-disclosure-requirements_99611.html</x:v>
      </x:c>
      <x:c r="J43" s="305" t="str">
        <x:v>MIGRATED — FROZEN</x:v>
      </x:c>
      <x:c r="K43" s="305" t="str">
        <x:f>IF(COUNTIF($A$5:$A$81,A43)=1,"UNIQUE","DUPLICATE")</x:f>
        <x:v>UNIQUE</x:v>
      </x:c>
      <x:c r="L43" s="305" t="str">
        <x:f>IF(COUNTIF($C$5:$C$81,C43)=1,"UNIQUE","DUPLICATE")</x:f>
        <x:v>UNIQUE</x:v>
      </x:c>
      <x:c r="M43" s="305" t="str">
        <x:f>IF(AND(LEFT(A43,14)="SEBI-CORE-LAW-",LEN(A43)=20),"VALID","INVALID")</x:f>
        <x:v>VALID</x:v>
      </x:c>
      <x:c r="N43" s="305" t="str">
        <x:v>FROZEN</x:v>
      </x:c>
      <x:c r="O43" s="305" t="str">
        <x:v>P2 REVIEWED</x:v>
      </x:c>
    </x:row>
    <x:row r="44" ht="48" customHeight="1">
      <x:c r="A44" s="305" t="str">
        <x:v>SEBI-CORE-LAW-000040</x:v>
      </x:c>
      <x:c r="B44" s="305" t="n">
        <x:v>40</x:v>
      </x:c>
      <x:c r="C44" s="305" t="str">
        <x:v>CAP-LAW223</x:v>
      </x:c>
      <x:c r="D44" s="305" t="str">
        <x:v>CAP-LAW079 — ICDR Master Circular (2026)</x:v>
      </x:c>
      <x:c r="E44" s="305" t="str">
        <x:v>CONSOLIDATED / LINEAGE ONLY</x:v>
      </x:c>
      <x:c r="F44" s="305" t="str">
        <x:v>LINEAGE ONLY — NO NEW ATOM</x:v>
      </x:c>
      <x:c r="G44" s="305" t="str">
        <x:v>ISSUE_OR_CORPORATE_ACTION</x:v>
      </x:c>
      <x:c r="H44" s="305" t="n">
        <x:v>0</x:v>
      </x:c>
      <x:c r="I44" s="305" t="str">
        <x:v>https://www.sebi.gov.in/legal/master-circulars/feb-2026/master-circular-for-issue-of-capital-and-disclosure-requirements_99611.html</x:v>
      </x:c>
      <x:c r="J44" s="305" t="str">
        <x:v>MIGRATED — FROZEN</x:v>
      </x:c>
      <x:c r="K44" s="305" t="str">
        <x:f>IF(COUNTIF($A$5:$A$81,A44)=1,"UNIQUE","DUPLICATE")</x:f>
        <x:v>UNIQUE</x:v>
      </x:c>
      <x:c r="L44" s="305" t="str">
        <x:f>IF(COUNTIF($C$5:$C$81,C44)=1,"UNIQUE","DUPLICATE")</x:f>
        <x:v>UNIQUE</x:v>
      </x:c>
      <x:c r="M44" s="305" t="str">
        <x:f>IF(AND(LEFT(A44,14)="SEBI-CORE-LAW-",LEN(A44)=20),"VALID","INVALID")</x:f>
        <x:v>VALID</x:v>
      </x:c>
      <x:c r="N44" s="305" t="str">
        <x:v>FROZEN</x:v>
      </x:c>
      <x:c r="O44" s="305" t="str">
        <x:v>P2 REVIEWED</x:v>
      </x:c>
    </x:row>
    <x:row r="45" ht="48" customHeight="1">
      <x:c r="A45" s="305" t="str">
        <x:v>SEBI-CORE-LAW-000041</x:v>
      </x:c>
      <x:c r="B45" s="305" t="n">
        <x:v>41</x:v>
      </x:c>
      <x:c r="C45" s="305" t="str">
        <x:v>CAP-LAW224</x:v>
      </x:c>
      <x:c r="D45" s="305" t="str">
        <x:v>CAP-LAW083 — LODR Master Circular (2026)</x:v>
      </x:c>
      <x:c r="E45" s="305" t="str">
        <x:v>CONSOLIDATED / LINEAGE ONLY</x:v>
      </x:c>
      <x:c r="F45" s="305" t="str">
        <x:v>LINEAGE ONLY — NO NEW ATOM</x:v>
      </x:c>
      <x:c r="G45" s="305" t="str">
        <x:v>EQUITY_OR_APPLICABLE_LISTED_SECURITY</x:v>
      </x:c>
      <x:c r="H45" s="305" t="n">
        <x:v>0</x:v>
      </x:c>
      <x:c r="I45" s="305" t="str">
        <x:v>https://www.sebi.gov.in/legal/master-circulars/jan-2026/master-circular-for-compliance-with-the-provisions-of-the-securities-and-exchange-board-of-india-listing-obligations-and-disclosure-requirements-regulations-2015-by-listed-entities_99432.html</x:v>
      </x:c>
      <x:c r="J45" s="305" t="str">
        <x:v>MIGRATED — FROZEN</x:v>
      </x:c>
      <x:c r="K45" s="305" t="str">
        <x:f>IF(COUNTIF($A$5:$A$81,A45)=1,"UNIQUE","DUPLICATE")</x:f>
        <x:v>UNIQUE</x:v>
      </x:c>
      <x:c r="L45" s="305" t="str">
        <x:f>IF(COUNTIF($C$5:$C$81,C45)=1,"UNIQUE","DUPLICATE")</x:f>
        <x:v>UNIQUE</x:v>
      </x:c>
      <x:c r="M45" s="305" t="str">
        <x:f>IF(AND(LEFT(A45,14)="SEBI-CORE-LAW-",LEN(A45)=20),"VALID","INVALID")</x:f>
        <x:v>VALID</x:v>
      </x:c>
      <x:c r="N45" s="305" t="str">
        <x:v>FROZEN</x:v>
      </x:c>
      <x:c r="O45" s="305" t="str">
        <x:v>P2 REVIEWED</x:v>
      </x:c>
    </x:row>
    <x:row r="46" ht="48" customHeight="1">
      <x:c r="A46" s="305" t="str">
        <x:v>SEBI-CORE-LAW-000042</x:v>
      </x:c>
      <x:c r="B46" s="305" t="n">
        <x:v>42</x:v>
      </x:c>
      <x:c r="C46" s="305" t="str">
        <x:v>CAP-LAW225</x:v>
      </x:c>
      <x:c r="D46" s="305" t="str">
        <x:v>CAP-LAW079 — ICDR Master Circular (2026)</x:v>
      </x:c>
      <x:c r="E46" s="305" t="str">
        <x:v>CONSOLIDATED / LINEAGE ONLY</x:v>
      </x:c>
      <x:c r="F46" s="305" t="str">
        <x:v>LINEAGE ONLY — NO NEW ATOM</x:v>
      </x:c>
      <x:c r="G46" s="305" t="str">
        <x:v>ISSUE_OR_CORPORATE_ACTION</x:v>
      </x:c>
      <x:c r="H46" s="305" t="n">
        <x:v>0</x:v>
      </x:c>
      <x:c r="I46" s="305" t="str">
        <x:v>https://www.sebi.gov.in/legal/master-circulars/feb-2026/master-circular-for-issue-of-capital-and-disclosure-requirements_99611.html</x:v>
      </x:c>
      <x:c r="J46" s="305" t="str">
        <x:v>MIGRATED — FROZEN</x:v>
      </x:c>
      <x:c r="K46" s="305" t="str">
        <x:f>IF(COUNTIF($A$5:$A$81,A46)=1,"UNIQUE","DUPLICATE")</x:f>
        <x:v>UNIQUE</x:v>
      </x:c>
      <x:c r="L46" s="305" t="str">
        <x:f>IF(COUNTIF($C$5:$C$81,C46)=1,"UNIQUE","DUPLICATE")</x:f>
        <x:v>UNIQUE</x:v>
      </x:c>
      <x:c r="M46" s="305" t="str">
        <x:f>IF(AND(LEFT(A46,14)="SEBI-CORE-LAW-",LEN(A46)=20),"VALID","INVALID")</x:f>
        <x:v>VALID</x:v>
      </x:c>
      <x:c r="N46" s="305" t="str">
        <x:v>FROZEN</x:v>
      </x:c>
      <x:c r="O46" s="305" t="str">
        <x:v>P2 REVIEWED</x:v>
      </x:c>
    </x:row>
    <x:row r="47" ht="48" customHeight="1">
      <x:c r="A47" s="305" t="str">
        <x:v>SEBI-CORE-LAW-000043</x:v>
      </x:c>
      <x:c r="B47" s="305" t="n">
        <x:v>43</x:v>
      </x:c>
      <x:c r="C47" s="305" t="str">
        <x:v>CAP-LAW226</x:v>
      </x:c>
      <x:c r="D47" s="305" t="str">
        <x:v>CAP-LAW079 — ICDR Master Circular (2026)</x:v>
      </x:c>
      <x:c r="E47" s="305" t="str">
        <x:v>CONSOLIDATED / LINEAGE ONLY</x:v>
      </x:c>
      <x:c r="F47" s="305" t="str">
        <x:v>LINEAGE ONLY — NO NEW ATOM</x:v>
      </x:c>
      <x:c r="G47" s="305" t="str">
        <x:v>ISSUE_OR_CORPORATE_ACTION</x:v>
      </x:c>
      <x:c r="H47" s="305" t="n">
        <x:v>0</x:v>
      </x:c>
      <x:c r="I47" s="305" t="str">
        <x:v>https://www.sebi.gov.in/legal/master-circulars/feb-2026/master-circular-for-issue-of-capital-and-disclosure-requirements_99611.html</x:v>
      </x:c>
      <x:c r="J47" s="305" t="str">
        <x:v>MIGRATED — FROZEN</x:v>
      </x:c>
      <x:c r="K47" s="305" t="str">
        <x:f>IF(COUNTIF($A$5:$A$81,A47)=1,"UNIQUE","DUPLICATE")</x:f>
        <x:v>UNIQUE</x:v>
      </x:c>
      <x:c r="L47" s="305" t="str">
        <x:f>IF(COUNTIF($C$5:$C$81,C47)=1,"UNIQUE","DUPLICATE")</x:f>
        <x:v>UNIQUE</x:v>
      </x:c>
      <x:c r="M47" s="305" t="str">
        <x:f>IF(AND(LEFT(A47,14)="SEBI-CORE-LAW-",LEN(A47)=20),"VALID","INVALID")</x:f>
        <x:v>VALID</x:v>
      </x:c>
      <x:c r="N47" s="305" t="str">
        <x:v>FROZEN</x:v>
      </x:c>
      <x:c r="O47" s="305" t="str">
        <x:v>P2 REVIEWED</x:v>
      </x:c>
    </x:row>
    <x:row r="48" ht="48" customHeight="1">
      <x:c r="A48" s="305" t="str">
        <x:v>SEBI-CORE-LAW-000044</x:v>
      </x:c>
      <x:c r="B48" s="305" t="n">
        <x:v>44</x:v>
      </x:c>
      <x:c r="C48" s="305" t="str">
        <x:v>CAP-LAW227</x:v>
      </x:c>
      <x:c r="D48" s="305" t="str">
        <x:v>CAP-LAW083 — LODR Master Circular (2026)</x:v>
      </x:c>
      <x:c r="E48" s="305" t="str">
        <x:v>CONSOLIDATED / LINEAGE ONLY</x:v>
      </x:c>
      <x:c r="F48" s="305" t="str">
        <x:v>LINEAGE ONLY — NO NEW ATOM</x:v>
      </x:c>
      <x:c r="G48" s="305" t="str">
        <x:v>EQUITY_OR_APPLICABLE_LISTED_SECURITY</x:v>
      </x:c>
      <x:c r="H48" s="305" t="n">
        <x:v>0</x:v>
      </x:c>
      <x:c r="I48" s="305" t="str">
        <x:v>https://www.sebi.gov.in/legal/master-circulars/jan-2026/master-circular-for-compliance-with-the-provisions-of-the-securities-and-exchange-board-of-india-listing-obligations-and-disclosure-requirements-regulations-2015-by-listed-entities_99432.html</x:v>
      </x:c>
      <x:c r="J48" s="305" t="str">
        <x:v>MIGRATED — FROZEN</x:v>
      </x:c>
      <x:c r="K48" s="305" t="str">
        <x:f>IF(COUNTIF($A$5:$A$81,A48)=1,"UNIQUE","DUPLICATE")</x:f>
        <x:v>UNIQUE</x:v>
      </x:c>
      <x:c r="L48" s="305" t="str">
        <x:f>IF(COUNTIF($C$5:$C$81,C48)=1,"UNIQUE","DUPLICATE")</x:f>
        <x:v>UNIQUE</x:v>
      </x:c>
      <x:c r="M48" s="305" t="str">
        <x:f>IF(AND(LEFT(A48,14)="SEBI-CORE-LAW-",LEN(A48)=20),"VALID","INVALID")</x:f>
        <x:v>VALID</x:v>
      </x:c>
      <x:c r="N48" s="305" t="str">
        <x:v>FROZEN</x:v>
      </x:c>
      <x:c r="O48" s="305" t="str">
        <x:v>P2 REVIEWED</x:v>
      </x:c>
    </x:row>
    <x:row r="49" ht="48" customHeight="1">
      <x:c r="A49" s="305" t="str">
        <x:v>SEBI-CORE-LAW-000045</x:v>
      </x:c>
      <x:c r="B49" s="305" t="n">
        <x:v>45</x:v>
      </x:c>
      <x:c r="C49" s="305" t="str">
        <x:v>CAP-LAW228</x:v>
      </x:c>
      <x:c r="D49" s="305" t="str">
        <x:v>Relaxation from the applicability of the LODR Master Circular on non-compliance with Minimum Public Shareholding requirements dated April 7, 2026</x:v>
      </x:c>
      <x:c r="E49" s="305" t="str">
        <x:v>CURRENT SUPPLEMENTARY DIRECTION</x:v>
      </x:c>
      <x:c r="F49" s="305" t="str">
        <x:v>CONDITION / RELIEF LAYER — NO ROUTINE ATOM</x:v>
      </x:c>
      <x:c r="G49" s="305" t="str">
        <x:v>EQUITY_OR_APPLICABLE_LISTED_SECURITY</x:v>
      </x:c>
      <x:c r="H49" s="305" t="n">
        <x:v>0</x:v>
      </x:c>
      <x:c r="I49" s="305" t="str">
        <x:v>https://www.sebi.gov.in/legal/circulars/apr-2026/relaxation-from-the-applicability-of-sebi-master-circular-for-compliance-with-the-provisions-of-the-sebi-listing-obligations-and-disclosure-requirements-regulations-2015-on-non-compliance-with-the-_100787.html</x:v>
      </x:c>
      <x:c r="J49" s="305" t="str">
        <x:v>MIGRATED — FROZEN</x:v>
      </x:c>
      <x:c r="K49" s="305" t="str">
        <x:f>IF(COUNTIF($A$5:$A$81,A49)=1,"UNIQUE","DUPLICATE")</x:f>
        <x:v>UNIQUE</x:v>
      </x:c>
      <x:c r="L49" s="305" t="str">
        <x:f>IF(COUNTIF($C$5:$C$81,C49)=1,"UNIQUE","DUPLICATE")</x:f>
        <x:v>UNIQUE</x:v>
      </x:c>
      <x:c r="M49" s="305" t="str">
        <x:f>IF(AND(LEFT(A49,14)="SEBI-CORE-LAW-",LEN(A49)=20),"VALID","INVALID")</x:f>
        <x:v>VALID</x:v>
      </x:c>
      <x:c r="N49" s="305" t="str">
        <x:v>FROZEN</x:v>
      </x:c>
      <x:c r="O49" s="305" t="str">
        <x:v>P2 REVIEWED</x:v>
      </x:c>
    </x:row>
    <x:row r="50" ht="48" customHeight="1">
      <x:c r="A50" s="305" t="str">
        <x:v>SEBI-CORE-LAW-000046</x:v>
      </x:c>
      <x:c r="B50" s="305" t="n">
        <x:v>46</x:v>
      </x:c>
      <x:c r="C50" s="305" t="str">
        <x:v>CAP-LAW229</x:v>
      </x:c>
      <x:c r="D50" s="305" t="str">
        <x:v>CAP-LAW083 — LODR Master Circular (2026)</x:v>
      </x:c>
      <x:c r="E50" s="305" t="str">
        <x:v>CONSOLIDATED / LINEAGE ONLY</x:v>
      </x:c>
      <x:c r="F50" s="305" t="str">
        <x:v>LINEAGE ONLY — NO NEW ATOM</x:v>
      </x:c>
      <x:c r="G50" s="305" t="str">
        <x:v>EQUITY_OR_APPLICABLE_LISTED_SECURITY</x:v>
      </x:c>
      <x:c r="H50" s="305" t="n">
        <x:v>0</x:v>
      </x:c>
      <x:c r="I50" s="305" t="str">
        <x:v>https://www.sebi.gov.in/legal/master-circulars/jan-2026/master-circular-for-compliance-with-the-provisions-of-the-securities-and-exchange-board-of-india-listing-obligations-and-disclosure-requirements-regulations-2015-by-listed-entities_99432.html</x:v>
      </x:c>
      <x:c r="J50" s="305" t="str">
        <x:v>MIGRATED — FROZEN</x:v>
      </x:c>
      <x:c r="K50" s="305" t="str">
        <x:f>IF(COUNTIF($A$5:$A$81,A50)=1,"UNIQUE","DUPLICATE")</x:f>
        <x:v>UNIQUE</x:v>
      </x:c>
      <x:c r="L50" s="305" t="str">
        <x:f>IF(COUNTIF($C$5:$C$81,C50)=1,"UNIQUE","DUPLICATE")</x:f>
        <x:v>UNIQUE</x:v>
      </x:c>
      <x:c r="M50" s="305" t="str">
        <x:f>IF(AND(LEFT(A50,14)="SEBI-CORE-LAW-",LEN(A50)=20),"VALID","INVALID")</x:f>
        <x:v>VALID</x:v>
      </x:c>
      <x:c r="N50" s="305" t="str">
        <x:v>FROZEN</x:v>
      </x:c>
      <x:c r="O50" s="305" t="str">
        <x:v>P2 REVIEWED</x:v>
      </x:c>
    </x:row>
    <x:row r="51" ht="48" customHeight="1">
      <x:c r="A51" s="305" t="str">
        <x:v>SEBI-CORE-LAW-000047</x:v>
      </x:c>
      <x:c r="B51" s="305" t="n">
        <x:v>47</x:v>
      </x:c>
      <x:c r="C51" s="305" t="str">
        <x:v>CAP-LAW230</x:v>
      </x:c>
      <x:c r="D51" s="305" t="str">
        <x:v>CAP-LAW083 — LODR Master Circular (2026)</x:v>
      </x:c>
      <x:c r="E51" s="305" t="str">
        <x:v>CONSOLIDATED / LINEAGE ONLY</x:v>
      </x:c>
      <x:c r="F51" s="305" t="str">
        <x:v>LINEAGE ONLY — NO NEW ATOM</x:v>
      </x:c>
      <x:c r="G51" s="305" t="str">
        <x:v>EQUITY_OR_APPLICABLE_LISTED_SECURITY</x:v>
      </x:c>
      <x:c r="H51" s="305" t="n">
        <x:v>0</x:v>
      </x:c>
      <x:c r="I51" s="305" t="str">
        <x:v>https://www.sebi.gov.in/legal/master-circulars/jan-2026/master-circular-for-compliance-with-the-provisions-of-the-securities-and-exchange-board-of-india-listing-obligations-and-disclosure-requirements-regulations-2015-by-listed-entities_99432.html</x:v>
      </x:c>
      <x:c r="J51" s="305" t="str">
        <x:v>MIGRATED — FROZEN</x:v>
      </x:c>
      <x:c r="K51" s="305" t="str">
        <x:f>IF(COUNTIF($A$5:$A$81,A51)=1,"UNIQUE","DUPLICATE")</x:f>
        <x:v>UNIQUE</x:v>
      </x:c>
      <x:c r="L51" s="305" t="str">
        <x:f>IF(COUNTIF($C$5:$C$81,C51)=1,"UNIQUE","DUPLICATE")</x:f>
        <x:v>UNIQUE</x:v>
      </x:c>
      <x:c r="M51" s="305" t="str">
        <x:f>IF(AND(LEFT(A51,14)="SEBI-CORE-LAW-",LEN(A51)=20),"VALID","INVALID")</x:f>
        <x:v>VALID</x:v>
      </x:c>
      <x:c r="N51" s="305" t="str">
        <x:v>FROZEN</x:v>
      </x:c>
      <x:c r="O51" s="305" t="str">
        <x:v>P2 REVIEWED</x:v>
      </x:c>
    </x:row>
    <x:row r="52" ht="48" customHeight="1">
      <x:c r="A52" s="305" t="str">
        <x:v>SEBI-CORE-LAW-000048</x:v>
      </x:c>
      <x:c r="B52" s="305" t="n">
        <x:v>48</x:v>
      </x:c>
      <x:c r="C52" s="305" t="str">
        <x:v>CAP-LAW231</x:v>
      </x:c>
      <x:c r="D52" s="305" t="str">
        <x:v>CAP-LAW083 — LODR Master Circular (2026)</x:v>
      </x:c>
      <x:c r="E52" s="305" t="str">
        <x:v>CONSOLIDATED / LINEAGE ONLY</x:v>
      </x:c>
      <x:c r="F52" s="305" t="str">
        <x:v>LINEAGE ONLY — NO NEW ATOM</x:v>
      </x:c>
      <x:c r="G52" s="305" t="str">
        <x:v>EQUITY_OR_APPLICABLE_LISTED_SECURITY</x:v>
      </x:c>
      <x:c r="H52" s="305" t="n">
        <x:v>0</x:v>
      </x:c>
      <x:c r="I52" s="305" t="str">
        <x:v>https://www.sebi.gov.in/legal/master-circulars/jan-2026/master-circular-for-compliance-with-the-provisions-of-the-securities-and-exchange-board-of-india-listing-obligations-and-disclosure-requirements-regulations-2015-by-listed-entities_99432.html</x:v>
      </x:c>
      <x:c r="J52" s="305" t="str">
        <x:v>MIGRATED — FROZEN</x:v>
      </x:c>
      <x:c r="K52" s="305" t="str">
        <x:f>IF(COUNTIF($A$5:$A$81,A52)=1,"UNIQUE","DUPLICATE")</x:f>
        <x:v>UNIQUE</x:v>
      </x:c>
      <x:c r="L52" s="305" t="str">
        <x:f>IF(COUNTIF($C$5:$C$81,C52)=1,"UNIQUE","DUPLICATE")</x:f>
        <x:v>UNIQUE</x:v>
      </x:c>
      <x:c r="M52" s="305" t="str">
        <x:f>IF(AND(LEFT(A52,14)="SEBI-CORE-LAW-",LEN(A52)=20),"VALID","INVALID")</x:f>
        <x:v>VALID</x:v>
      </x:c>
      <x:c r="N52" s="305" t="str">
        <x:v>FROZEN</x:v>
      </x:c>
      <x:c r="O52" s="305" t="str">
        <x:v>P2 REVIEWED</x:v>
      </x:c>
    </x:row>
    <x:row r="53" ht="48" customHeight="1">
      <x:c r="A53" s="305" t="str">
        <x:v>SEBI-CORE-LAW-000049</x:v>
      </x:c>
      <x:c r="B53" s="305" t="n">
        <x:v>49</x:v>
      </x:c>
      <x:c r="C53" s="305" t="str">
        <x:v>CAP-LAW232</x:v>
      </x:c>
      <x:c r="D53" s="305" t="str">
        <x:v>CAP-LAW083 — LODR Master Circular (2026)</x:v>
      </x:c>
      <x:c r="E53" s="305" t="str">
        <x:v>CONSOLIDATED / LINEAGE ONLY</x:v>
      </x:c>
      <x:c r="F53" s="305" t="str">
        <x:v>LINEAGE ONLY — NO NEW ATOM</x:v>
      </x:c>
      <x:c r="G53" s="305" t="str">
        <x:v>EQUITY_OR_APPLICABLE_LISTED_SECURITY</x:v>
      </x:c>
      <x:c r="H53" s="305" t="n">
        <x:v>0</x:v>
      </x:c>
      <x:c r="I53" s="305" t="str">
        <x:v>https://www.sebi.gov.in/legal/master-circulars/jan-2026/master-circular-for-compliance-with-the-provisions-of-the-securities-and-exchange-board-of-india-listing-obligations-and-disclosure-requirements-regulations-2015-by-listed-entities_99432.html</x:v>
      </x:c>
      <x:c r="J53" s="305" t="str">
        <x:v>MIGRATED — FROZEN</x:v>
      </x:c>
      <x:c r="K53" s="305" t="str">
        <x:f>IF(COUNTIF($A$5:$A$81,A53)=1,"UNIQUE","DUPLICATE")</x:f>
        <x:v>UNIQUE</x:v>
      </x:c>
      <x:c r="L53" s="305" t="str">
        <x:f>IF(COUNTIF($C$5:$C$81,C53)=1,"UNIQUE","DUPLICATE")</x:f>
        <x:v>UNIQUE</x:v>
      </x:c>
      <x:c r="M53" s="305" t="str">
        <x:f>IF(AND(LEFT(A53,14)="SEBI-CORE-LAW-",LEN(A53)=20),"VALID","INVALID")</x:f>
        <x:v>VALID</x:v>
      </x:c>
      <x:c r="N53" s="305" t="str">
        <x:v>FROZEN</x:v>
      </x:c>
      <x:c r="O53" s="305" t="str">
        <x:v>P2 REVIEWED</x:v>
      </x:c>
    </x:row>
    <x:row r="54" ht="48" customHeight="1">
      <x:c r="A54" s="305" t="str">
        <x:v>SEBI-CORE-LAW-000050</x:v>
      </x:c>
      <x:c r="B54" s="305" t="n">
        <x:v>50</x:v>
      </x:c>
      <x:c r="C54" s="305" t="str">
        <x:v>CAP-LAW233</x:v>
      </x:c>
      <x:c r="D54" s="305" t="str">
        <x:v>CAP-LAW083 — LODR Master Circular (2026)</x:v>
      </x:c>
      <x:c r="E54" s="305" t="str">
        <x:v>CONSOLIDATED / LINEAGE ONLY</x:v>
      </x:c>
      <x:c r="F54" s="305" t="str">
        <x:v>LINEAGE ONLY — NO NEW ATOM</x:v>
      </x:c>
      <x:c r="G54" s="305" t="str">
        <x:v>EQUITY_OR_APPLICABLE_LISTED_SECURITY</x:v>
      </x:c>
      <x:c r="H54" s="305" t="n">
        <x:v>0</x:v>
      </x:c>
      <x:c r="I54" s="305" t="str">
        <x:v>https://www.sebi.gov.in/legal/master-circulars/jan-2026/master-circular-for-compliance-with-the-provisions-of-the-securities-and-exchange-board-of-india-listing-obligations-and-disclosure-requirements-regulations-2015-by-listed-entities_99432.html</x:v>
      </x:c>
      <x:c r="J54" s="305" t="str">
        <x:v>MIGRATED — FROZEN</x:v>
      </x:c>
      <x:c r="K54" s="305" t="str">
        <x:f>IF(COUNTIF($A$5:$A$81,A54)=1,"UNIQUE","DUPLICATE")</x:f>
        <x:v>UNIQUE</x:v>
      </x:c>
      <x:c r="L54" s="305" t="str">
        <x:f>IF(COUNTIF($C$5:$C$81,C54)=1,"UNIQUE","DUPLICATE")</x:f>
        <x:v>UNIQUE</x:v>
      </x:c>
      <x:c r="M54" s="305" t="str">
        <x:f>IF(AND(LEFT(A54,14)="SEBI-CORE-LAW-",LEN(A54)=20),"VALID","INVALID")</x:f>
        <x:v>VALID</x:v>
      </x:c>
      <x:c r="N54" s="305" t="str">
        <x:v>FROZEN</x:v>
      </x:c>
      <x:c r="O54" s="305" t="str">
        <x:v>P2 REVIEWED</x:v>
      </x:c>
    </x:row>
    <x:row r="55" ht="48" customHeight="1">
      <x:c r="A55" s="305" t="str">
        <x:v>SEBI-CORE-LAW-000051</x:v>
      </x:c>
      <x:c r="B55" s="305" t="n">
        <x:v>51</x:v>
      </x:c>
      <x:c r="C55" s="305" t="str">
        <x:v>CAP-LAW234</x:v>
      </x:c>
      <x:c r="D55" s="305" t="str">
        <x:v>CAP-LAW083 — LODR Master Circular (2026)</x:v>
      </x:c>
      <x:c r="E55" s="305" t="str">
        <x:v>CONSOLIDATED / LINEAGE ONLY</x:v>
      </x:c>
      <x:c r="F55" s="305" t="str">
        <x:v>LINEAGE ONLY — NO NEW ATOM</x:v>
      </x:c>
      <x:c r="G55" s="305" t="str">
        <x:v>EQUITY_OR_APPLICABLE_LISTED_SECURITY</x:v>
      </x:c>
      <x:c r="H55" s="305" t="n">
        <x:v>0</x:v>
      </x:c>
      <x:c r="I55" s="305" t="str">
        <x:v>https://www.sebi.gov.in/legal/master-circulars/jan-2026/master-circular-for-compliance-with-the-provisions-of-the-securities-and-exchange-board-of-india-listing-obligations-and-disclosure-requirements-regulations-2015-by-listed-entities_99432.html</x:v>
      </x:c>
      <x:c r="J55" s="305" t="str">
        <x:v>MIGRATED — FROZEN</x:v>
      </x:c>
      <x:c r="K55" s="305" t="str">
        <x:f>IF(COUNTIF($A$5:$A$81,A55)=1,"UNIQUE","DUPLICATE")</x:f>
        <x:v>UNIQUE</x:v>
      </x:c>
      <x:c r="L55" s="305" t="str">
        <x:f>IF(COUNTIF($C$5:$C$81,C55)=1,"UNIQUE","DUPLICATE")</x:f>
        <x:v>UNIQUE</x:v>
      </x:c>
      <x:c r="M55" s="305" t="str">
        <x:f>IF(AND(LEFT(A55,14)="SEBI-CORE-LAW-",LEN(A55)=20),"VALID","INVALID")</x:f>
        <x:v>VALID</x:v>
      </x:c>
      <x:c r="N55" s="305" t="str">
        <x:v>FROZEN</x:v>
      </x:c>
      <x:c r="O55" s="305" t="str">
        <x:v>P2 REVIEWED</x:v>
      </x:c>
    </x:row>
    <x:row r="56" ht="48" customHeight="1">
      <x:c r="A56" s="305" t="str">
        <x:v>SEBI-CORE-LAW-000052</x:v>
      </x:c>
      <x:c r="B56" s="305" t="n">
        <x:v>52</x:v>
      </x:c>
      <x:c r="C56" s="305" t="str">
        <x:v>CAP-LAW235</x:v>
      </x:c>
      <x:c r="D56" s="305" t="str">
        <x:v>CAP-LAW083 — LODR Master Circular (2026)</x:v>
      </x:c>
      <x:c r="E56" s="305" t="str">
        <x:v>CONSOLIDATED / LINEAGE ONLY</x:v>
      </x:c>
      <x:c r="F56" s="305" t="str">
        <x:v>LINEAGE ONLY — NO NEW ATOM</x:v>
      </x:c>
      <x:c r="G56" s="305" t="str">
        <x:v>EQUITY_OR_APPLICABLE_LISTED_SECURITY</x:v>
      </x:c>
      <x:c r="H56" s="305" t="n">
        <x:v>0</x:v>
      </x:c>
      <x:c r="I56" s="305" t="str">
        <x:v>https://www.sebi.gov.in/legal/master-circulars/jan-2026/master-circular-for-compliance-with-the-provisions-of-the-securities-and-exchange-board-of-india-listing-obligations-and-disclosure-requirements-regulations-2015-by-listed-entities_99432.html</x:v>
      </x:c>
      <x:c r="J56" s="305" t="str">
        <x:v>MIGRATED — FROZEN</x:v>
      </x:c>
      <x:c r="K56" s="305" t="str">
        <x:f>IF(COUNTIF($A$5:$A$81,A56)=1,"UNIQUE","DUPLICATE")</x:f>
        <x:v>UNIQUE</x:v>
      </x:c>
      <x:c r="L56" s="305" t="str">
        <x:f>IF(COUNTIF($C$5:$C$81,C56)=1,"UNIQUE","DUPLICATE")</x:f>
        <x:v>UNIQUE</x:v>
      </x:c>
      <x:c r="M56" s="305" t="str">
        <x:f>IF(AND(LEFT(A56,14)="SEBI-CORE-LAW-",LEN(A56)=20),"VALID","INVALID")</x:f>
        <x:v>VALID</x:v>
      </x:c>
      <x:c r="N56" s="305" t="str">
        <x:v>FROZEN</x:v>
      </x:c>
      <x:c r="O56" s="305" t="str">
        <x:v>P2 REVIEWED</x:v>
      </x:c>
    </x:row>
    <x:row r="57" ht="48" customHeight="1">
      <x:c r="A57" s="305" t="str">
        <x:v>SEBI-CORE-LAW-000053</x:v>
      </x:c>
      <x:c r="B57" s="305" t="n">
        <x:v>53</x:v>
      </x:c>
      <x:c r="C57" s="305" t="str">
        <x:v>CAP-LAW236</x:v>
      </x:c>
      <x:c r="D57" s="305" t="str">
        <x:v>CAP-LAW083 — LODR Master Circular (2026)</x:v>
      </x:c>
      <x:c r="E57" s="305" t="str">
        <x:v>CONSOLIDATED / LINEAGE ONLY</x:v>
      </x:c>
      <x:c r="F57" s="305" t="str">
        <x:v>LINEAGE ONLY — NO NEW ATOM</x:v>
      </x:c>
      <x:c r="G57" s="305" t="str">
        <x:v>EQUITY_OR_APPLICABLE_LISTED_SECURITY</x:v>
      </x:c>
      <x:c r="H57" s="305" t="n">
        <x:v>0</x:v>
      </x:c>
      <x:c r="I57" s="305" t="str">
        <x:v>https://www.sebi.gov.in/legal/master-circulars/jan-2026/master-circular-for-compliance-with-the-provisions-of-the-securities-and-exchange-board-of-india-listing-obligations-and-disclosure-requirements-regulations-2015-by-listed-entities_99432.html</x:v>
      </x:c>
      <x:c r="J57" s="305" t="str">
        <x:v>MIGRATED — FROZEN</x:v>
      </x:c>
      <x:c r="K57" s="305" t="str">
        <x:f>IF(COUNTIF($A$5:$A$81,A57)=1,"UNIQUE","DUPLICATE")</x:f>
        <x:v>UNIQUE</x:v>
      </x:c>
      <x:c r="L57" s="305" t="str">
        <x:f>IF(COUNTIF($C$5:$C$81,C57)=1,"UNIQUE","DUPLICATE")</x:f>
        <x:v>UNIQUE</x:v>
      </x:c>
      <x:c r="M57" s="305" t="str">
        <x:f>IF(AND(LEFT(A57,14)="SEBI-CORE-LAW-",LEN(A57)=20),"VALID","INVALID")</x:f>
        <x:v>VALID</x:v>
      </x:c>
      <x:c r="N57" s="305" t="str">
        <x:v>FROZEN</x:v>
      </x:c>
      <x:c r="O57" s="305" t="str">
        <x:v>P2 REVIEWED</x:v>
      </x:c>
    </x:row>
    <x:row r="58" ht="48" customHeight="1">
      <x:c r="A58" s="305" t="str">
        <x:v>SEBI-CORE-LAW-000054</x:v>
      </x:c>
      <x:c r="B58" s="305" t="n">
        <x:v>54</x:v>
      </x:c>
      <x:c r="C58" s="305" t="str">
        <x:v>CAP-LAW237</x:v>
      </x:c>
      <x:c r="D58" s="305" t="str">
        <x:v>Master Circular for Substantial Acquisition of Shares and Takeovers dated February 16, 2023</x:v>
      </x:c>
      <x:c r="E58" s="305" t="str">
        <x:v>CURRENT CANONICAL PARENT</x:v>
      </x:c>
      <x:c r="F58" s="305" t="str">
        <x:v>AUTHORITY / OPERATING REFERENCE — NO DUPLICATE ATOM</x:v>
      </x:c>
      <x:c r="G58" s="305" t="str">
        <x:v>EQUITY_OR_APPLICABLE_LISTED_SECURITY</x:v>
      </x:c>
      <x:c r="H58" s="305" t="n">
        <x:v>0</x:v>
      </x:c>
      <x:c r="I58" s="305" t="str">
        <x:v>https://www.sebi.gov.in/legal/master-circulars/feb-2023/master-circular-for-substantial-acquisition-of-shares-and-takeovers_68091.html</x:v>
      </x:c>
      <x:c r="J58" s="305" t="str">
        <x:v>MIGRATED — FROZEN</x:v>
      </x:c>
      <x:c r="K58" s="305" t="str">
        <x:f>IF(COUNTIF($A$5:$A$81,A58)=1,"UNIQUE","DUPLICATE")</x:f>
        <x:v>UNIQUE</x:v>
      </x:c>
      <x:c r="L58" s="305" t="str">
        <x:f>IF(COUNTIF($C$5:$C$81,C58)=1,"UNIQUE","DUPLICATE")</x:f>
        <x:v>UNIQUE</x:v>
      </x:c>
      <x:c r="M58" s="305" t="str">
        <x:f>IF(AND(LEFT(A58,14)="SEBI-CORE-LAW-",LEN(A58)=20),"VALID","INVALID")</x:f>
        <x:v>VALID</x:v>
      </x:c>
      <x:c r="N58" s="305" t="str">
        <x:v>FROZEN</x:v>
      </x:c>
      <x:c r="O58" s="305" t="str">
        <x:v>P2 REVIEWED</x:v>
      </x:c>
    </x:row>
    <x:row r="59" ht="48" customHeight="1">
      <x:c r="A59" s="305" t="str">
        <x:v>SEBI-CORE-LAW-000055</x:v>
      </x:c>
      <x:c r="B59" s="305" t="n">
        <x:v>55</x:v>
      </x:c>
      <x:c r="C59" s="305" t="str">
        <x:v>CAP-LAW238</x:v>
      </x:c>
      <x:c r="D59" s="305" t="str">
        <x:v>Online Filing System for reports under Regulation 10(7) of the SAST Regulations dated March 20, 2025</x:v>
      </x:c>
      <x:c r="E59" s="305" t="str">
        <x:v>CURRENT SUPPLEMENTARY DIRECTION</x:v>
      </x:c>
      <x:c r="F59" s="305" t="str">
        <x:v>ATOMIZED — APPLICABILITY-GATED</x:v>
      </x:c>
      <x:c r="G59" s="305" t="str">
        <x:v>EQUITY_OR_APPLICABLE_LISTED_SECURITY</x:v>
      </x:c>
      <x:c r="H59" s="305" t="n">
        <x:v>1</x:v>
      </x:c>
      <x:c r="I59" s="305" t="str">
        <x:v>https://www.sebi.gov.in/legal/circulars/mar-2025/online-filing-system-for-reports-filed-under-regulation-10-7-of-sebi-substantial-acquisition-of-shares-and-takeovers-regulations-2011_92791.html</x:v>
      </x:c>
      <x:c r="J59" s="305" t="str">
        <x:v>MIGRATED — FROZEN</x:v>
      </x:c>
      <x:c r="K59" s="305" t="str">
        <x:f>IF(COUNTIF($A$5:$A$81,A59)=1,"UNIQUE","DUPLICATE")</x:f>
        <x:v>UNIQUE</x:v>
      </x:c>
      <x:c r="L59" s="305" t="str">
        <x:f>IF(COUNTIF($C$5:$C$81,C59)=1,"UNIQUE","DUPLICATE")</x:f>
        <x:v>UNIQUE</x:v>
      </x:c>
      <x:c r="M59" s="305" t="str">
        <x:f>IF(AND(LEFT(A59,14)="SEBI-CORE-LAW-",LEN(A59)=20),"VALID","INVALID")</x:f>
        <x:v>VALID</x:v>
      </x:c>
      <x:c r="N59" s="305" t="str">
        <x:v>FROZEN</x:v>
      </x:c>
      <x:c r="O59" s="305" t="str">
        <x:v>P2 REVIEWED</x:v>
      </x:c>
    </x:row>
    <x:row r="60" ht="48" customHeight="1">
      <x:c r="A60" s="305" t="str">
        <x:v>SEBI-CORE-LAW-000056</x:v>
      </x:c>
      <x:c r="B60" s="305" t="n">
        <x:v>56</x:v>
      </x:c>
      <x:c r="C60" s="305" t="str">
        <x:v>CAP-LAW239</x:v>
      </x:c>
      <x:c r="D60" s="305" t="str">
        <x:v>Operationalisation of freezing of promoter holdings at ISIN level under the Buy-back Regulations dated July 21, 2026</x:v>
      </x:c>
      <x:c r="E60" s="305" t="str">
        <x:v>CURRENT SUPPLEMENTARY DIRECTION</x:v>
      </x:c>
      <x:c r="F60" s="305" t="str">
        <x:v>ATOMIZED — APPLICABILITY-GATED</x:v>
      </x:c>
      <x:c r="G60" s="305" t="str">
        <x:v>ISSUE_OR_CORPORATE_ACTION</x:v>
      </x:c>
      <x:c r="H60" s="305" t="n">
        <x:v>1</x:v>
      </x:c>
      <x:c r="I60" s="305" t="str">
        <x:v>https://www.sebi.gov.in/legal/circulars/jul-2026/operationalisation-of-freezing-of-holdings-of-promoter-and-promoter-group-including-their-associates-promoter-holdings-at-the-isin-level-under-regulation-24-i-ea-of-the-sebi-buy-back-of-securitie-_102978.html</x:v>
      </x:c>
      <x:c r="J60" s="305" t="str">
        <x:v>MIGRATED — FROZEN</x:v>
      </x:c>
      <x:c r="K60" s="305" t="str">
        <x:f>IF(COUNTIF($A$5:$A$81,A60)=1,"UNIQUE","DUPLICATE")</x:f>
        <x:v>UNIQUE</x:v>
      </x:c>
      <x:c r="L60" s="305" t="str">
        <x:f>IF(COUNTIF($C$5:$C$81,C60)=1,"UNIQUE","DUPLICATE")</x:f>
        <x:v>UNIQUE</x:v>
      </x:c>
      <x:c r="M60" s="305" t="str">
        <x:f>IF(AND(LEFT(A60,14)="SEBI-CORE-LAW-",LEN(A60)=20),"VALID","INVALID")</x:f>
        <x:v>VALID</x:v>
      </x:c>
      <x:c r="N60" s="305" t="str">
        <x:v>FROZEN</x:v>
      </x:c>
      <x:c r="O60" s="305" t="str">
        <x:v>P2 REVIEWED</x:v>
      </x:c>
    </x:row>
    <x:row r="61" ht="48" customHeight="1">
      <x:c r="A61" s="305" t="str">
        <x:v>SEBI-CORE-LAW-000057</x:v>
      </x:c>
      <x:c r="B61" s="305" t="n">
        <x:v>57</x:v>
      </x:c>
      <x:c r="C61" s="305" t="str">
        <x:v>CAP-LAW246</x:v>
      </x:c>
      <x:c r="D61" s="305" t="str">
        <x:v>CAP-LAW085 — NCS/SDI/SR/CP Master Circular (2025)</x:v>
      </x:c>
      <x:c r="E61" s="305" t="str">
        <x:v>CONSOLIDATED / LINEAGE ONLY</x:v>
      </x:c>
      <x:c r="F61" s="305" t="str">
        <x:v>LINEAGE ONLY — NO NEW ATOM</x:v>
      </x:c>
      <x:c r="G61" s="305" t="str">
        <x:v>DEBT_OR_OTHER_SECURITY_LISTED</x:v>
      </x:c>
      <x:c r="H61" s="305" t="n">
        <x:v>0</x:v>
      </x:c>
      <x:c r="I61" s="305" t="str">
        <x:v>https://www.sebi.gov.in/legal/master-circulars/oct-2025/master-circular-for-issue-and-listing-of-non-convertible-securities-securitised-debt-instruments-security-receipts-municipal-debt-securities-and-commercial-paper_97343.html</x:v>
      </x:c>
      <x:c r="J61" s="305" t="str">
        <x:v>MIGRATED — FROZEN</x:v>
      </x:c>
      <x:c r="K61" s="305" t="str">
        <x:f>IF(COUNTIF($A$5:$A$81,A61)=1,"UNIQUE","DUPLICATE")</x:f>
        <x:v>UNIQUE</x:v>
      </x:c>
      <x:c r="L61" s="305" t="str">
        <x:f>IF(COUNTIF($C$5:$C$81,C61)=1,"UNIQUE","DUPLICATE")</x:f>
        <x:v>UNIQUE</x:v>
      </x:c>
      <x:c r="M61" s="305" t="str">
        <x:f>IF(AND(LEFT(A61,14)="SEBI-CORE-LAW-",LEN(A61)=20),"VALID","INVALID")</x:f>
        <x:v>VALID</x:v>
      </x:c>
      <x:c r="N61" s="305" t="str">
        <x:v>FROZEN</x:v>
      </x:c>
      <x:c r="O61" s="305" t="str">
        <x:v>P2 REVIEWED</x:v>
      </x:c>
    </x:row>
    <x:row r="62" ht="48" customHeight="1">
      <x:c r="A62" s="305" t="str">
        <x:v>SEBI-CORE-LAW-000058</x:v>
      </x:c>
      <x:c r="B62" s="305" t="n">
        <x:v>58</x:v>
      </x:c>
      <x:c r="C62" s="305" t="str">
        <x:v>CAP-LAW247</x:v>
      </x:c>
      <x:c r="D62" s="305" t="str">
        <x:v>Modification in the conditions specified for reduction in denomination of debt securities dated December 18, 2025</x:v>
      </x:c>
      <x:c r="E62" s="305" t="str">
        <x:v>CURRENT SUPPLEMENTARY DIRECTION</x:v>
      </x:c>
      <x:c r="F62" s="305" t="str">
        <x:v>ATOMIZED — APPLICABILITY-GATED</x:v>
      </x:c>
      <x:c r="G62" s="305" t="str">
        <x:v>DEBT_OR_OTHER_SECURITY_LISTED</x:v>
      </x:c>
      <x:c r="H62" s="305" t="n">
        <x:v>1</x:v>
      </x:c>
      <x:c r="I62" s="305" t="str">
        <x:v>https://www.sebi.gov.in/legal/circulars/dec-2025/modification-in-the-conditions-specified-for-reduction-in-denomination-of-debt-securities_98463.html</x:v>
      </x:c>
      <x:c r="J62" s="305" t="str">
        <x:v>MIGRATED — FROZEN</x:v>
      </x:c>
      <x:c r="K62" s="305" t="str">
        <x:f>IF(COUNTIF($A$5:$A$81,A62)=1,"UNIQUE","DUPLICATE")</x:f>
        <x:v>UNIQUE</x:v>
      </x:c>
      <x:c r="L62" s="305" t="str">
        <x:f>IF(COUNTIF($C$5:$C$81,C62)=1,"UNIQUE","DUPLICATE")</x:f>
        <x:v>UNIQUE</x:v>
      </x:c>
      <x:c r="M62" s="305" t="str">
        <x:f>IF(AND(LEFT(A62,14)="SEBI-CORE-LAW-",LEN(A62)=20),"VALID","INVALID")</x:f>
        <x:v>VALID</x:v>
      </x:c>
      <x:c r="N62" s="305" t="str">
        <x:v>FROZEN</x:v>
      </x:c>
      <x:c r="O62" s="305" t="str">
        <x:v>P2 REVIEWED</x:v>
      </x:c>
    </x:row>
    <x:row r="63" ht="48" customHeight="1">
      <x:c r="A63" s="305" t="str">
        <x:v>SEBI-CORE-LAW-000059</x:v>
      </x:c>
      <x:c r="B63" s="305" t="n">
        <x:v>59</x:v>
      </x:c>
      <x:c r="C63" s="305" t="str">
        <x:v>CAP-LAW248</x:v>
      </x:c>
      <x:c r="D63" s="305" t="str">
        <x:v>Mandating periodic disclosure requirements- Securitised Debt Instruments (SDIs) dated December 16, 2025</x:v>
      </x:c>
      <x:c r="E63" s="305" t="str">
        <x:v>CURRENT SUPPLEMENTARY DIRECTION</x:v>
      </x:c>
      <x:c r="F63" s="305" t="str">
        <x:v>ATOMIZED — APPLICABILITY-GATED</x:v>
      </x:c>
      <x:c r="G63" s="305" t="str">
        <x:v>DEBT_OR_OTHER_SECURITY_LISTED</x:v>
      </x:c>
      <x:c r="H63" s="305" t="n">
        <x:v>1</x:v>
      </x:c>
      <x:c r="I63" s="305" t="str">
        <x:v>https://www.sebi.gov.in/legal/circulars/dec-2025/mandating-periodic-disclosure-requirements-securitised-debt-instruments-sdis-_98409.html</x:v>
      </x:c>
      <x:c r="J63" s="305" t="str">
        <x:v>MIGRATED — FROZEN</x:v>
      </x:c>
      <x:c r="K63" s="305" t="str">
        <x:f>IF(COUNTIF($A$5:$A$81,A63)=1,"UNIQUE","DUPLICATE")</x:f>
        <x:v>UNIQUE</x:v>
      </x:c>
      <x:c r="L63" s="305" t="str">
        <x:f>IF(COUNTIF($C$5:$C$81,C63)=1,"UNIQUE","DUPLICATE")</x:f>
        <x:v>UNIQUE</x:v>
      </x:c>
      <x:c r="M63" s="305" t="str">
        <x:f>IF(AND(LEFT(A63,14)="SEBI-CORE-LAW-",LEN(A63)=20),"VALID","INVALID")</x:f>
        <x:v>VALID</x:v>
      </x:c>
      <x:c r="N63" s="305" t="str">
        <x:v>FROZEN</x:v>
      </x:c>
      <x:c r="O63" s="305" t="str">
        <x:v>P2 REVIEWED</x:v>
      </x:c>
    </x:row>
    <x:row r="64" ht="48" customHeight="1">
      <x:c r="A64" s="305" t="str">
        <x:v>SEBI-CORE-LAW-000060</x:v>
      </x:c>
      <x:c r="B64" s="305" t="n">
        <x:v>60</x:v>
      </x:c>
      <x:c r="C64" s="305" t="str">
        <x:v>CAP-LAW249</x:v>
      </x:c>
      <x:c r="D64" s="305" t="str">
        <x:v>Revised Norms for appointment of an independent third-party reviewer/ certifier for green debt security dated February 27, 2026</x:v>
      </x:c>
      <x:c r="E64" s="305" t="str">
        <x:v>CURRENT SUPPLEMENTARY DIRECTION</x:v>
      </x:c>
      <x:c r="F64" s="305" t="str">
        <x:v>ATOMIZED — APPLICABILITY-GATED</x:v>
      </x:c>
      <x:c r="G64" s="305" t="str">
        <x:v>DEBT_OR_OTHER_SECURITY_LISTED</x:v>
      </x:c>
      <x:c r="H64" s="305" t="n">
        <x:v>2</x:v>
      </x:c>
      <x:c r="I64" s="305" t="str">
        <x:v>https://www.sebi.gov.in/legal/circulars/feb-2026/revised-norms-for-appointment-of-an-independent-third-party-reviewer-certifier-for-green-debt-security_100043.html</x:v>
      </x:c>
      <x:c r="J64" s="305" t="str">
        <x:v>MIGRATED — FROZEN</x:v>
      </x:c>
      <x:c r="K64" s="305" t="str">
        <x:f>IF(COUNTIF($A$5:$A$81,A64)=1,"UNIQUE","DUPLICATE")</x:f>
        <x:v>UNIQUE</x:v>
      </x:c>
      <x:c r="L64" s="305" t="str">
        <x:f>IF(COUNTIF($C$5:$C$81,C64)=1,"UNIQUE","DUPLICATE")</x:f>
        <x:v>UNIQUE</x:v>
      </x:c>
      <x:c r="M64" s="305" t="str">
        <x:f>IF(AND(LEFT(A64,14)="SEBI-CORE-LAW-",LEN(A64)=20),"VALID","INVALID")</x:f>
        <x:v>VALID</x:v>
      </x:c>
      <x:c r="N64" s="305" t="str">
        <x:v>FROZEN</x:v>
      </x:c>
      <x:c r="O64" s="305" t="str">
        <x:v>P2 REVIEWED</x:v>
      </x:c>
    </x:row>
    <x:row r="65" ht="48" customHeight="1">
      <x:c r="A65" s="305" t="str">
        <x:v>SEBI-CORE-LAW-000061</x:v>
      </x:c>
      <x:c r="B65" s="305" t="n">
        <x:v>61</x:v>
      </x:c>
      <x:c r="C65" s="305" t="str">
        <x:v>CAP-LAW250</x:v>
      </x:c>
      <x:c r="D65" s="305" t="str">
        <x:v>CAP-LAW085 — NCS/SDI/SR/CP Master Circular (2025)</x:v>
      </x:c>
      <x:c r="E65" s="305" t="str">
        <x:v>CONSOLIDATED / LINEAGE ONLY</x:v>
      </x:c>
      <x:c r="F65" s="305" t="str">
        <x:v>LINEAGE ONLY — NO NEW ATOM</x:v>
      </x:c>
      <x:c r="G65" s="305" t="str">
        <x:v>DEBT_OR_OTHER_SECURITY_LISTED</x:v>
      </x:c>
      <x:c r="H65" s="305" t="n">
        <x:v>0</x:v>
      </x:c>
      <x:c r="I65" s="305" t="str">
        <x:v>https://www.sebi.gov.in/legal/master-circulars/oct-2025/master-circular-for-issue-and-listing-of-non-convertible-securities-securitised-debt-instruments-security-receipts-municipal-debt-securities-and-commercial-paper_97343.html</x:v>
      </x:c>
      <x:c r="J65" s="305" t="str">
        <x:v>MIGRATED — FROZEN</x:v>
      </x:c>
      <x:c r="K65" s="305" t="str">
        <x:f>IF(COUNTIF($A$5:$A$81,A65)=1,"UNIQUE","DUPLICATE")</x:f>
        <x:v>UNIQUE</x:v>
      </x:c>
      <x:c r="L65" s="305" t="str">
        <x:f>IF(COUNTIF($C$5:$C$81,C65)=1,"UNIQUE","DUPLICATE")</x:f>
        <x:v>UNIQUE</x:v>
      </x:c>
      <x:c r="M65" s="305" t="str">
        <x:f>IF(AND(LEFT(A65,14)="SEBI-CORE-LAW-",LEN(A65)=20),"VALID","INVALID")</x:f>
        <x:v>VALID</x:v>
      </x:c>
      <x:c r="N65" s="305" t="str">
        <x:v>FROZEN</x:v>
      </x:c>
      <x:c r="O65" s="305" t="str">
        <x:v>P2 REVIEWED</x:v>
      </x:c>
    </x:row>
    <x:row r="66" ht="48" customHeight="1">
      <x:c r="A66" s="305" t="str">
        <x:v>SEBI-CORE-LAW-000062</x:v>
      </x:c>
      <x:c r="B66" s="305" t="n">
        <x:v>62</x:v>
      </x:c>
      <x:c r="C66" s="305" t="str">
        <x:v>CAP-LAW264</x:v>
      </x:c>
      <x:c r="D66" s="305" t="str">
        <x:v>Extension of timelines with respect to compliance of Digital Accessibility Circulars dated July 31, 2026</x:v>
      </x:c>
      <x:c r="E66" s="305" t="str">
        <x:v>ROLE-BOUND — EXCLUDE FROM LISTING OVERLAY</x:v>
      </x:c>
      <x:c r="F66" s="305" t="str">
        <x:v>EXCLUDED — ROUTE TO CAPITAL MARKETS</x:v>
      </x:c>
      <x:c r="G66" s="305" t="str">
        <x:v>SEBI_REGISTERED_ROLE_ONLY</x:v>
      </x:c>
      <x:c r="H66" s="305" t="n">
        <x:v>0</x:v>
      </x:c>
      <x:c r="I66" s="305" t="str">
        <x:v>https://www.sebi.gov.in/sebi_data/attachdocs/aug-2025/1754651443956.pdf</x:v>
      </x:c>
      <x:c r="J66" s="305" t="str">
        <x:v>MIGRATED — FROZEN</x:v>
      </x:c>
      <x:c r="K66" s="305" t="str">
        <x:f>IF(COUNTIF($A$5:$A$81,A66)=1,"UNIQUE","DUPLICATE")</x:f>
        <x:v>UNIQUE</x:v>
      </x:c>
      <x:c r="L66" s="305" t="str">
        <x:f>IF(COUNTIF($C$5:$C$81,C66)=1,"UNIQUE","DUPLICATE")</x:f>
        <x:v>UNIQUE</x:v>
      </x:c>
      <x:c r="M66" s="305" t="str">
        <x:f>IF(AND(LEFT(A66,14)="SEBI-CORE-LAW-",LEN(A66)=20),"VALID","INVALID")</x:f>
        <x:v>VALID</x:v>
      </x:c>
      <x:c r="N66" s="305" t="str">
        <x:v>FROZEN</x:v>
      </x:c>
      <x:c r="O66" s="305" t="str">
        <x:v>P2 REVIEWED</x:v>
      </x:c>
    </x:row>
    <x:row r="67" ht="48" customHeight="1">
      <x:c r="A67" s="305" t="str">
        <x:v>SEBI-CORE-LAW-000063</x:v>
      </x:c>
      <x:c r="B67" s="305" t="n">
        <x:v>63</x:v>
      </x:c>
      <x:c r="C67" s="305" t="str">
        <x:v>CAP-LAW285</x:v>
      </x:c>
      <x:c r="D67" s="305" t="str">
        <x:v>Redressal of investor grievances through SCORES and linking to ODR, as operationalised through SCORES 2.0</x:v>
      </x:c>
      <x:c r="E67" s="305" t="str">
        <x:v>CURRENT SUPPLEMENTARY DIRECTION</x:v>
      </x:c>
      <x:c r="F67" s="305" t="str">
        <x:v>ATOMIZED — APPLICABILITY-GATED</x:v>
      </x:c>
      <x:c r="G67" s="305" t="str">
        <x:v>EQUITY_OR_APPLICABLE_LISTED_SECURITY</x:v>
      </x:c>
      <x:c r="H67" s="305" t="n">
        <x:v>2</x:v>
      </x:c>
      <x:c r="I67" s="305" t="str">
        <x:v>https://scores.sebi.gov.in/</x:v>
      </x:c>
      <x:c r="J67" s="305" t="str">
        <x:v>MIGRATED — FROZEN</x:v>
      </x:c>
      <x:c r="K67" s="305" t="str">
        <x:f>IF(COUNTIF($A$5:$A$81,A67)=1,"UNIQUE","DUPLICATE")</x:f>
        <x:v>UNIQUE</x:v>
      </x:c>
      <x:c r="L67" s="305" t="str">
        <x:f>IF(COUNTIF($C$5:$C$81,C67)=1,"UNIQUE","DUPLICATE")</x:f>
        <x:v>UNIQUE</x:v>
      </x:c>
      <x:c r="M67" s="305" t="str">
        <x:f>IF(AND(LEFT(A67,14)="SEBI-CORE-LAW-",LEN(A67)=20),"VALID","INVALID")</x:f>
        <x:v>VALID</x:v>
      </x:c>
      <x:c r="N67" s="305" t="str">
        <x:v>FROZEN</x:v>
      </x:c>
      <x:c r="O67" s="305" t="str">
        <x:v>P2 REVIEWED</x:v>
      </x:c>
    </x:row>
    <x:row r="68" ht="48" customHeight="1">
      <x:c r="A68" s="305" t="str">
        <x:v>SEBI-CORE-LAW-000064</x:v>
      </x:c>
      <x:c r="B68" s="305" t="n">
        <x:v>64</x:v>
      </x:c>
      <x:c r="C68" s="305" t="str">
        <x:v>CAP-LAW295</x:v>
      </x:c>
      <x:c r="D68" s="305" t="str">
        <x:v>Advisory on Emerging Advanced Artificial Intelligence (AI) Tools for Vulnerability Detection</x:v>
      </x:c>
      <x:c r="E68" s="305" t="str">
        <x:v>ROLE-BOUND — EXCLUDE FROM LISTING OVERLAY</x:v>
      </x:c>
      <x:c r="F68" s="305" t="str">
        <x:v>EXCLUDED — ROUTE TO CAPITAL MARKETS</x:v>
      </x:c>
      <x:c r="G68" s="305" t="str">
        <x:v>SEBI_REGISTERED_ROLE_ONLY</x:v>
      </x:c>
      <x:c r="H68" s="305" t="n">
        <x:v>0</x:v>
      </x:c>
      <x:c r="I68" s="305" t="str">
        <x:v>https://www.sebi.gov.in/sebi_data/attachdocs/may-2026/1777992004516.pdf</x:v>
      </x:c>
      <x:c r="J68" s="305" t="str">
        <x:v>MIGRATED — FROZEN</x:v>
      </x:c>
      <x:c r="K68" s="305" t="str">
        <x:f>IF(COUNTIF($A$5:$A$81,A68)=1,"UNIQUE","DUPLICATE")</x:f>
        <x:v>UNIQUE</x:v>
      </x:c>
      <x:c r="L68" s="305" t="str">
        <x:f>IF(COUNTIF($C$5:$C$81,C68)=1,"UNIQUE","DUPLICATE")</x:f>
        <x:v>UNIQUE</x:v>
      </x:c>
      <x:c r="M68" s="305" t="str">
        <x:f>IF(AND(LEFT(A68,14)="SEBI-CORE-LAW-",LEN(A68)=20),"VALID","INVALID")</x:f>
        <x:v>VALID</x:v>
      </x:c>
      <x:c r="N68" s="305" t="str">
        <x:v>FROZEN</x:v>
      </x:c>
      <x:c r="O68" s="305" t="str">
        <x:v>P2 REVIEWED</x:v>
      </x:c>
    </x:row>
    <x:row r="69" ht="48" customHeight="1">
      <x:c r="A69" s="305" t="str">
        <x:v>SEBI-CORE-LAW-000065</x:v>
      </x:c>
      <x:c r="B69" s="305" t="n">
        <x:v>65</x:v>
      </x:c>
      <x:c r="C69" s="305" t="str">
        <x:v>CAP-LAW314</x:v>
      </x:c>
      <x:c r="D69" s="305" t="str">
        <x:v>Revised Norms for appointment of an independent third-party reviewer/certifier for green debt security dated February 27, 2026</x:v>
      </x:c>
      <x:c r="E69" s="305" t="str">
        <x:v>QUARANTINE — DUPLICATE</x:v>
      </x:c>
      <x:c r="F69" s="305" t="str">
        <x:v>QUARANTINED — NO ATOM</x:v>
      </x:c>
      <x:c r="G69" s="305" t="str">
        <x:v>EQUITY_OR_APPLICABLE_LISTED_SECURITY</x:v>
      </x:c>
      <x:c r="H69" s="305" t="n">
        <x:v>0</x:v>
      </x:c>
      <x:c r="I69" s="305" t="str">
        <x:v>https://www.sebi.gov.in/legal/circulars/feb-2026/revised-norms-for-appointment-of-an-independent-third-party-reviewer-certifier-for-green-debt-security_100043.html</x:v>
      </x:c>
      <x:c r="J69" s="305" t="str">
        <x:v>MIGRATED — FROZEN</x:v>
      </x:c>
      <x:c r="K69" s="305" t="str">
        <x:f>IF(COUNTIF($A$5:$A$81,A69)=1,"UNIQUE","DUPLICATE")</x:f>
        <x:v>UNIQUE</x:v>
      </x:c>
      <x:c r="L69" s="305" t="str">
        <x:f>IF(COUNTIF($C$5:$C$81,C69)=1,"UNIQUE","DUPLICATE")</x:f>
        <x:v>UNIQUE</x:v>
      </x:c>
      <x:c r="M69" s="305" t="str">
        <x:f>IF(AND(LEFT(A69,14)="SEBI-CORE-LAW-",LEN(A69)=20),"VALID","INVALID")</x:f>
        <x:v>VALID</x:v>
      </x:c>
      <x:c r="N69" s="305" t="str">
        <x:v>FROZEN</x:v>
      </x:c>
      <x:c r="O69" s="305" t="str">
        <x:v>P2 REVIEWED</x:v>
      </x:c>
    </x:row>
    <x:row r="70" ht="48" customHeight="1">
      <x:c r="A70" s="305" t="str">
        <x:v>SEBI-CORE-LAW-000066</x:v>
      </x:c>
      <x:c r="B70" s="305" t="n">
        <x:v>66</x:v>
      </x:c>
      <x:c r="C70" s="305" t="str">
        <x:v>CAP-LAW321</x:v>
      </x:c>
      <x:c r="D70" s="305" t="str">
        <x:v>NISM Certification for Social Impact Assessors dated April 13, 2026</x:v>
      </x:c>
      <x:c r="E70" s="305" t="str">
        <x:v>ROLE-BOUND — EXCLUDE FROM LISTING OVERLAY</x:v>
      </x:c>
      <x:c r="F70" s="305" t="str">
        <x:v>EXCLUDED — ROUTE TO CAPITAL MARKETS</x:v>
      </x:c>
      <x:c r="G70" s="305" t="str">
        <x:v>SEBI_REGISTERED_ROLE_ONLY</x:v>
      </x:c>
      <x:c r="H70" s="305" t="n">
        <x:v>0</x:v>
      </x:c>
      <x:c r="I70" s="305" t="str">
        <x:v>https://www.sebi.gov.in/legal/circulars/apr-2026/nism-certification-for-social-impact-assessors_100911.html</x:v>
      </x:c>
      <x:c r="J70" s="305" t="str">
        <x:v>MIGRATED — FROZEN</x:v>
      </x:c>
      <x:c r="K70" s="305" t="str">
        <x:f>IF(COUNTIF($A$5:$A$81,A70)=1,"UNIQUE","DUPLICATE")</x:f>
        <x:v>UNIQUE</x:v>
      </x:c>
      <x:c r="L70" s="305" t="str">
        <x:f>IF(COUNTIF($C$5:$C$81,C70)=1,"UNIQUE","DUPLICATE")</x:f>
        <x:v>UNIQUE</x:v>
      </x:c>
      <x:c r="M70" s="305" t="str">
        <x:f>IF(AND(LEFT(A70,14)="SEBI-CORE-LAW-",LEN(A70)=20),"VALID","INVALID")</x:f>
        <x:v>VALID</x:v>
      </x:c>
      <x:c r="N70" s="305" t="str">
        <x:v>FROZEN</x:v>
      </x:c>
      <x:c r="O70" s="305" t="str">
        <x:v>P2 REVIEWED</x:v>
      </x:c>
    </x:row>
    <x:row r="71" ht="48" customHeight="1">
      <x:c r="A71" s="305" t="str">
        <x:v>SEBI-CORE-LAW-000067</x:v>
      </x:c>
      <x:c r="B71" s="305" t="n">
        <x:v>67</x:v>
      </x:c>
      <x:c r="C71" s="305" t="str">
        <x:v>CAP-LAW331</x:v>
      </x:c>
      <x:c r="D71" s="305" t="str">
        <x:v>Securities and Exchange Board of India (Procedure for Holding Inquiry and Imposing Penalties) Rules, 1995 [last amended December 31, 2021]</x:v>
      </x:c>
      <x:c r="E71" s="305" t="str">
        <x:v>CURRENT — EVENT / REFERENCE ONLY</x:v>
      </x:c>
      <x:c r="F71" s="305" t="str">
        <x:v>EVENT REFERENCE — NO RECURRING ATOM</x:v>
      </x:c>
      <x:c r="G71" s="305" t="str">
        <x:v>LEGAL_ENFORCEMENT_EVENT</x:v>
      </x:c>
      <x:c r="H71" s="305" t="n">
        <x:v>0</x:v>
      </x:c>
      <x:c r="I71" s="305" t="str">
        <x:v>https://www.sebi.gov.in/legal/rules/jan-2022/securities-and-exchange-board-of-india-procedure-for-holding-inquiry-and-imposing-penalties-rules-1995-last-amended-on-december-31-2021-_55412.html</x:v>
      </x:c>
      <x:c r="J71" s="305" t="str">
        <x:v>MIGRATED — FROZEN</x:v>
      </x:c>
      <x:c r="K71" s="305" t="str">
        <x:f>IF(COUNTIF($A$5:$A$81,A71)=1,"UNIQUE","DUPLICATE")</x:f>
        <x:v>UNIQUE</x:v>
      </x:c>
      <x:c r="L71" s="305" t="str">
        <x:f>IF(COUNTIF($C$5:$C$81,C71)=1,"UNIQUE","DUPLICATE")</x:f>
        <x:v>UNIQUE</x:v>
      </x:c>
      <x:c r="M71" s="305" t="str">
        <x:f>IF(AND(LEFT(A71,14)="SEBI-CORE-LAW-",LEN(A71)=20),"VALID","INVALID")</x:f>
        <x:v>VALID</x:v>
      </x:c>
      <x:c r="N71" s="305" t="str">
        <x:v>FROZEN</x:v>
      </x:c>
      <x:c r="O71" s="305" t="str">
        <x:v>P2 REVIEWED</x:v>
      </x:c>
    </x:row>
    <x:row r="72" ht="48" customHeight="1">
      <x:c r="A72" s="305" t="str">
        <x:v>SEBI-CORE-LAW-000068</x:v>
      </x:c>
      <x:c r="B72" s="305" t="n">
        <x:v>68</x:v>
      </x:c>
      <x:c r="C72" s="305" t="str">
        <x:v>CAP-LAW332</x:v>
      </x:c>
      <x:c r="D72" s="305" t="str">
        <x:v>Securities Contracts (Regulation) (Procedure for Holding Inquiry and Imposing Penalties) Rules, 2005 [last amended December 31, 2021]</x:v>
      </x:c>
      <x:c r="E72" s="305" t="str">
        <x:v>CURRENT — EVENT / REFERENCE ONLY</x:v>
      </x:c>
      <x:c r="F72" s="305" t="str">
        <x:v>EVENT REFERENCE — NO RECURRING ATOM</x:v>
      </x:c>
      <x:c r="G72" s="305" t="str">
        <x:v>LEGAL_ENFORCEMENT_EVENT</x:v>
      </x:c>
      <x:c r="H72" s="305" t="n">
        <x:v>0</x:v>
      </x:c>
      <x:c r="I72" s="305" t="str">
        <x:v>https://www.sebi.gov.in/legal/rules/dec-2021/securities-contracts-regulations-procedure-for-holding-inquiry-and-imposing-penalties-rules-2005-last-amended-on-december-31-2021-_55395.html</x:v>
      </x:c>
      <x:c r="J72" s="305" t="str">
        <x:v>MIGRATED — FROZEN</x:v>
      </x:c>
      <x:c r="K72" s="305" t="str">
        <x:f>IF(COUNTIF($A$5:$A$81,A72)=1,"UNIQUE","DUPLICATE")</x:f>
        <x:v>UNIQUE</x:v>
      </x:c>
      <x:c r="L72" s="305" t="str">
        <x:f>IF(COUNTIF($C$5:$C$81,C72)=1,"UNIQUE","DUPLICATE")</x:f>
        <x:v>UNIQUE</x:v>
      </x:c>
      <x:c r="M72" s="305" t="str">
        <x:f>IF(AND(LEFT(A72,14)="SEBI-CORE-LAW-",LEN(A72)=20),"VALID","INVALID")</x:f>
        <x:v>VALID</x:v>
      </x:c>
      <x:c r="N72" s="305" t="str">
        <x:v>FROZEN</x:v>
      </x:c>
      <x:c r="O72" s="305" t="str">
        <x:v>P2 REVIEWED</x:v>
      </x:c>
    </x:row>
    <x:row r="73" ht="48" customHeight="1">
      <x:c r="A73" s="305" t="str">
        <x:v>SEBI-CORE-LAW-000069</x:v>
      </x:c>
      <x:c r="B73" s="305" t="n">
        <x:v>69</x:v>
      </x:c>
      <x:c r="C73" s="305" t="str">
        <x:v>CAP-LAW333</x:v>
      </x:c>
      <x:c r="D73" s="305" t="str">
        <x:v>Depositories (Procedure for Holding Inquiry and Imposing Penalties) Rules, 2005 [last amended December 31, 2021]</x:v>
      </x:c>
      <x:c r="E73" s="305" t="str">
        <x:v>CURRENT — EVENT / REFERENCE ONLY</x:v>
      </x:c>
      <x:c r="F73" s="305" t="str">
        <x:v>EVENT REFERENCE — NO RECURRING ATOM</x:v>
      </x:c>
      <x:c r="G73" s="305" t="str">
        <x:v>LEGAL_ENFORCEMENT_EVENT</x:v>
      </x:c>
      <x:c r="H73" s="305" t="n">
        <x:v>0</x:v>
      </x:c>
      <x:c r="I73" s="305" t="str">
        <x:v>https://www.sebi.gov.in/legal/rules/dec-2021/depositories-procedure-for-holding-inquiry-and-imposing-penalties-rules-2005-last-amended-on-december-31-2021-_55388.html</x:v>
      </x:c>
      <x:c r="J73" s="305" t="str">
        <x:v>MIGRATED — FROZEN</x:v>
      </x:c>
      <x:c r="K73" s="305" t="str">
        <x:f>IF(COUNTIF($A$5:$A$81,A73)=1,"UNIQUE","DUPLICATE")</x:f>
        <x:v>UNIQUE</x:v>
      </x:c>
      <x:c r="L73" s="305" t="str">
        <x:f>IF(COUNTIF($C$5:$C$81,C73)=1,"UNIQUE","DUPLICATE")</x:f>
        <x:v>UNIQUE</x:v>
      </x:c>
      <x:c r="M73" s="305" t="str">
        <x:f>IF(AND(LEFT(A73,14)="SEBI-CORE-LAW-",LEN(A73)=20),"VALID","INVALID")</x:f>
        <x:v>VALID</x:v>
      </x:c>
      <x:c r="N73" s="305" t="str">
        <x:v>FROZEN</x:v>
      </x:c>
      <x:c r="O73" s="305" t="str">
        <x:v>P2 REVIEWED</x:v>
      </x:c>
    </x:row>
    <x:row r="74" ht="48" customHeight="1">
      <x:c r="A74" s="305" t="str">
        <x:v>SEBI-CORE-LAW-000070</x:v>
      </x:c>
      <x:c r="B74" s="305" t="n">
        <x:v>70</x:v>
      </x:c>
      <x:c r="C74" s="305" t="str">
        <x:v>CAP-LAW334</x:v>
      </x:c>
      <x:c r="D74" s="305" t="str">
        <x:v>Securities Appellate Tribunal (Procedure) Rules, 2000</x:v>
      </x:c>
      <x:c r="E74" s="305" t="str">
        <x:v>CURRENT — EVENT / REFERENCE ONLY</x:v>
      </x:c>
      <x:c r="F74" s="305" t="str">
        <x:v>EVENT REFERENCE — NO RECURRING ATOM</x:v>
      </x:c>
      <x:c r="G74" s="305" t="str">
        <x:v>LEGAL_ENFORCEMENT_EVENT</x:v>
      </x:c>
      <x:c r="H74" s="305" t="n">
        <x:v>0</x:v>
      </x:c>
      <x:c r="I74" s="305" t="str">
        <x:v>https://www.sebi.gov.in/legal/rules/feb-2000/securities-appellate-tribunal-procedure-rules-2000_34665.html</x:v>
      </x:c>
      <x:c r="J74" s="305" t="str">
        <x:v>MIGRATED — FROZEN</x:v>
      </x:c>
      <x:c r="K74" s="305" t="str">
        <x:f>IF(COUNTIF($A$5:$A$81,A74)=1,"UNIQUE","DUPLICATE")</x:f>
        <x:v>UNIQUE</x:v>
      </x:c>
      <x:c r="L74" s="305" t="str">
        <x:f>IF(COUNTIF($C$5:$C$81,C74)=1,"UNIQUE","DUPLICATE")</x:f>
        <x:v>UNIQUE</x:v>
      </x:c>
      <x:c r="M74" s="305" t="str">
        <x:f>IF(AND(LEFT(A74,14)="SEBI-CORE-LAW-",LEN(A74)=20),"VALID","INVALID")</x:f>
        <x:v>VALID</x:v>
      </x:c>
      <x:c r="N74" s="305" t="str">
        <x:v>FROZEN</x:v>
      </x:c>
      <x:c r="O74" s="305" t="str">
        <x:v>P2 REVIEWED</x:v>
      </x:c>
    </x:row>
    <x:row r="75" ht="48" customHeight="1">
      <x:c r="A75" s="305" t="str">
        <x:v>SEBI-CORE-LAW-000071</x:v>
      </x:c>
      <x:c r="B75" s="305" t="n">
        <x:v>71</x:v>
      </x:c>
      <x:c r="C75" s="305" t="str">
        <x:v>CAP-LAW335</x:v>
      </x:c>
      <x:c r="D75" s="305" t="str">
        <x:v>Securities Contracts (Regulation) (Appeal to Securities Appellate Tribunal) Rules, 2000</x:v>
      </x:c>
      <x:c r="E75" s="305" t="str">
        <x:v>CURRENT — EVENT / REFERENCE ONLY</x:v>
      </x:c>
      <x:c r="F75" s="305" t="str">
        <x:v>EVENT REFERENCE — NO RECURRING ATOM</x:v>
      </x:c>
      <x:c r="G75" s="305" t="str">
        <x:v>LEGAL_ENFORCEMENT_EVENT</x:v>
      </x:c>
      <x:c r="H75" s="305" t="n">
        <x:v>0</x:v>
      </x:c>
      <x:c r="I75" s="305" t="str">
        <x:v>https://www.sebi.gov.in/legal/rules/feb-2000/securities-contracts-regulations-appeal-to-securities-appellate-tribunal-rules-2000_34669.html</x:v>
      </x:c>
      <x:c r="J75" s="305" t="str">
        <x:v>MIGRATED — FROZEN</x:v>
      </x:c>
      <x:c r="K75" s="305" t="str">
        <x:f>IF(COUNTIF($A$5:$A$81,A75)=1,"UNIQUE","DUPLICATE")</x:f>
        <x:v>UNIQUE</x:v>
      </x:c>
      <x:c r="L75" s="305" t="str">
        <x:f>IF(COUNTIF($C$5:$C$81,C75)=1,"UNIQUE","DUPLICATE")</x:f>
        <x:v>UNIQUE</x:v>
      </x:c>
      <x:c r="M75" s="305" t="str">
        <x:f>IF(AND(LEFT(A75,14)="SEBI-CORE-LAW-",LEN(A75)=20),"VALID","INVALID")</x:f>
        <x:v>VALID</x:v>
      </x:c>
      <x:c r="N75" s="305" t="str">
        <x:v>FROZEN</x:v>
      </x:c>
      <x:c r="O75" s="305" t="str">
        <x:v>P2 REVIEWED</x:v>
      </x:c>
    </x:row>
    <x:row r="76" ht="48" customHeight="1">
      <x:c r="A76" s="305" t="str">
        <x:v>SEBI-CORE-LAW-000072</x:v>
      </x:c>
      <x:c r="B76" s="305" t="n">
        <x:v>72</x:v>
      </x:c>
      <x:c r="C76" s="305" t="str">
        <x:v>CAP-LAW336</x:v>
      </x:c>
      <x:c r="D76" s="305" t="str">
        <x:v>Depositories (Appeal to Securities Appellate Tribunal) Rules, 2000</x:v>
      </x:c>
      <x:c r="E76" s="305" t="str">
        <x:v>CURRENT — EVENT / REFERENCE ONLY</x:v>
      </x:c>
      <x:c r="F76" s="305" t="str">
        <x:v>EVENT REFERENCE — NO RECURRING ATOM</x:v>
      </x:c>
      <x:c r="G76" s="305" t="str">
        <x:v>LEGAL_ENFORCEMENT_EVENT</x:v>
      </x:c>
      <x:c r="H76" s="305" t="n">
        <x:v>0</x:v>
      </x:c>
      <x:c r="I76" s="305" t="str">
        <x:v>https://www.sebi.gov.in/legal/rules/feb-2000/depositories-appeal-to-securities-appellate-tribunal-rules-2000_13538.html</x:v>
      </x:c>
      <x:c r="J76" s="305" t="str">
        <x:v>MIGRATED — FROZEN</x:v>
      </x:c>
      <x:c r="K76" s="305" t="str">
        <x:f>IF(COUNTIF($A$5:$A$81,A76)=1,"UNIQUE","DUPLICATE")</x:f>
        <x:v>UNIQUE</x:v>
      </x:c>
      <x:c r="L76" s="305" t="str">
        <x:f>IF(COUNTIF($C$5:$C$81,C76)=1,"UNIQUE","DUPLICATE")</x:f>
        <x:v>UNIQUE</x:v>
      </x:c>
      <x:c r="M76" s="305" t="str">
        <x:f>IF(AND(LEFT(A76,14)="SEBI-CORE-LAW-",LEN(A76)=20),"VALID","INVALID")</x:f>
        <x:v>VALID</x:v>
      </x:c>
      <x:c r="N76" s="305" t="str">
        <x:v>FROZEN</x:v>
      </x:c>
      <x:c r="O76" s="305" t="str">
        <x:v>P2 REVIEWED</x:v>
      </x:c>
    </x:row>
    <x:row r="77" ht="48" customHeight="1">
      <x:c r="A77" s="305" t="str">
        <x:v>SEBI-CORE-LAW-000073</x:v>
      </x:c>
      <x:c r="B77" s="305" t="n">
        <x:v>73</x:v>
      </x:c>
      <x:c r="C77" s="305" t="str">
        <x:v>P1-GAP001</x:v>
      </x:c>
      <x:c r="D77" s="305" t="str">
        <x:v>Master Circular on Surveillance of Securities Market</x:v>
      </x:c>
      <x:c r="E77" s="305" t="str">
        <x:v>P1 OFFICIAL ADDITION</x:v>
      </x:c>
      <x:c r="F77" s="305" t="str">
        <x:v>ATOMIZED — APPLICABILITY-GATED</x:v>
      </x:c>
      <x:c r="G77" s="305" t="str">
        <x:v>EQUITY_LISTED / PIT_SURVEILLANCE</x:v>
      </x:c>
      <x:c r="H77" s="305" t="n">
        <x:v>1</x:v>
      </x:c>
      <x:c r="I77" s="305" t="str">
        <x:v>https://www.sebi.gov.in/legal/master-circulars/may-2026/master-circular-on-surveillance-of-securities-market_101473.html</x:v>
      </x:c>
      <x:c r="J77" s="305" t="str">
        <x:v>MIGRATED — FROZEN</x:v>
      </x:c>
      <x:c r="K77" s="305" t="str">
        <x:f>IF(COUNTIF($A$5:$A$81,A77)=1,"UNIQUE","DUPLICATE")</x:f>
        <x:v>UNIQUE</x:v>
      </x:c>
      <x:c r="L77" s="305" t="str">
        <x:f>IF(COUNTIF($C$5:$C$81,C77)=1,"UNIQUE","DUPLICATE")</x:f>
        <x:v>UNIQUE</x:v>
      </x:c>
      <x:c r="M77" s="305" t="str">
        <x:f>IF(AND(LEFT(A77,14)="SEBI-CORE-LAW-",LEN(A77)=20),"VALID","INVALID")</x:f>
        <x:v>VALID</x:v>
      </x:c>
      <x:c r="N77" s="305" t="str">
        <x:v>FROZEN</x:v>
      </x:c>
      <x:c r="O77" s="305" t="str">
        <x:v>P2 REVIEWED</x:v>
      </x:c>
    </x:row>
    <x:row r="78" ht="48" customHeight="1">
      <x:c r="A78" s="305" t="str">
        <x:v>SEBI-CORE-LAW-000074</x:v>
      </x:c>
      <x:c r="B78" s="305" t="n">
        <x:v>74</x:v>
      </x:c>
      <x:c r="C78" s="305" t="str">
        <x:v>P1-GAP002</x:v>
      </x:c>
      <x:c r="D78" s="305" t="str">
        <x:v>Master Circular for Registrars to an Issue and Share Transfer Agents</x:v>
      </x:c>
      <x:c r="E78" s="305" t="str">
        <x:v>P1 OFFICIAL ADDITION</x:v>
      </x:c>
      <x:c r="F78" s="305" t="str">
        <x:v>BOUNDARY REFERENCE — ISSUER DUTIES MAPPED ELSEWHERE</x:v>
      </x:c>
      <x:c r="G78" s="305" t="str">
        <x:v>ISSUER_OR_RTA_DEMAT_EVENT</x:v>
      </x:c>
      <x:c r="H78" s="305" t="n">
        <x:v>0</x:v>
      </x:c>
      <x:c r="I78" s="305" t="str">
        <x:v>https://www.sebi.gov.in/legal/master-circulars/feb-2026/master-circular-for-registrars-to-an-issue-and-share-transfer-agents_99567.html</x:v>
      </x:c>
      <x:c r="J78" s="305" t="str">
        <x:v>MIGRATED — FROZEN</x:v>
      </x:c>
      <x:c r="K78" s="305" t="str">
        <x:f>IF(COUNTIF($A$5:$A$81,A78)=1,"UNIQUE","DUPLICATE")</x:f>
        <x:v>UNIQUE</x:v>
      </x:c>
      <x:c r="L78" s="305" t="str">
        <x:f>IF(COUNTIF($C$5:$C$81,C78)=1,"UNIQUE","DUPLICATE")</x:f>
        <x:v>UNIQUE</x:v>
      </x:c>
      <x:c r="M78" s="305" t="str">
        <x:f>IF(AND(LEFT(A78,14)="SEBI-CORE-LAW-",LEN(A78)=20),"VALID","INVALID")</x:f>
        <x:v>VALID</x:v>
      </x:c>
      <x:c r="N78" s="305" t="str">
        <x:v>FROZEN</x:v>
      </x:c>
      <x:c r="O78" s="305" t="str">
        <x:v>P2 REVIEWED</x:v>
      </x:c>
    </x:row>
    <x:row r="79" ht="48" customHeight="1">
      <x:c r="A79" s="305" t="str">
        <x:v>SEBI-CORE-LAW-000075</x:v>
      </x:c>
      <x:c r="B79" s="305" t="n">
        <x:v>75</x:v>
      </x:c>
      <x:c r="C79" s="305" t="str">
        <x:v>P1-GAP003</x:v>
      </x:c>
      <x:c r="D79" s="305" t="str">
        <x:v>Ease of Doing Investment — Special Window for Transfer and Dematerialisation of Physical Securities</x:v>
      </x:c>
      <x:c r="E79" s="305" t="str">
        <x:v>P1 OFFICIAL ADDITION</x:v>
      </x:c>
      <x:c r="F79" s="305" t="str">
        <x:v>ATOMIZED — APPLICABILITY-GATED</x:v>
      </x:c>
      <x:c r="G79" s="305" t="str">
        <x:v>INVESTOR_SERVICE_EVENT</x:v>
      </x:c>
      <x:c r="H79" s="305" t="n">
        <x:v>5</x:v>
      </x:c>
      <x:c r="I79" s="305" t="str">
        <x:v>https://www.sebi.gov.in/legal/circulars/jan-2026/ease-of-doing-investment-special-window-for-transfer-and-dematerialisation-of-physical-securities_99411.html</x:v>
      </x:c>
      <x:c r="J79" s="305" t="str">
        <x:v>MIGRATED — FROZEN</x:v>
      </x:c>
      <x:c r="K79" s="305" t="str">
        <x:f>IF(COUNTIF($A$5:$A$81,A79)=1,"UNIQUE","DUPLICATE")</x:f>
        <x:v>UNIQUE</x:v>
      </x:c>
      <x:c r="L79" s="305" t="str">
        <x:f>IF(COUNTIF($C$5:$C$81,C79)=1,"UNIQUE","DUPLICATE")</x:f>
        <x:v>UNIQUE</x:v>
      </x:c>
      <x:c r="M79" s="305" t="str">
        <x:f>IF(AND(LEFT(A79,14)="SEBI-CORE-LAW-",LEN(A79)=20),"VALID","INVALID")</x:f>
        <x:v>VALID</x:v>
      </x:c>
      <x:c r="N79" s="305" t="str">
        <x:v>FROZEN</x:v>
      </x:c>
      <x:c r="O79" s="305" t="str">
        <x:v>P2 REVIEWED</x:v>
      </x:c>
    </x:row>
    <x:row r="80" ht="48" customHeight="1">
      <x:c r="A80" s="305" t="str">
        <x:v>SEBI-CORE-LAW-000076</x:v>
      </x:c>
      <x:c r="B80" s="305" t="n">
        <x:v>76</x:v>
      </x:c>
      <x:c r="C80" s="305" t="str">
        <x:v>P1-GAP004</x:v>
      </x:c>
      <x:c r="D80" s="305" t="str">
        <x:v>Doing away with Letter of Confirmation and direct credit of securities in investor demat account</x:v>
      </x:c>
      <x:c r="E80" s="305" t="str">
        <x:v>P1 OFFICIAL ADDITION</x:v>
      </x:c>
      <x:c r="F80" s="305" t="str">
        <x:v>ATOMIZED — APPLICABILITY-GATED</x:v>
      </x:c>
      <x:c r="G80" s="305" t="str">
        <x:v>INVESTOR_SERVICE_EVENT</x:v>
      </x:c>
      <x:c r="H80" s="305" t="n">
        <x:v>4</x:v>
      </x:c>
      <x:c r="I80" s="305" t="str">
        <x:v>https://www.sebi.gov.in/legal/circulars/jan-2026/ease-of-doing-investment-and-ease-of-doing-business-doing-away-with-requirement-of-issuance-of-letter-of-confirmation-loc-and-to-effect-direct-credit-of-securities-in-dematerialisation-account-o-_99421.html</x:v>
      </x:c>
      <x:c r="J80" s="305" t="str">
        <x:v>MIGRATED — FROZEN</x:v>
      </x:c>
      <x:c r="K80" s="305" t="str">
        <x:f>IF(COUNTIF($A$5:$A$81,A80)=1,"UNIQUE","DUPLICATE")</x:f>
        <x:v>UNIQUE</x:v>
      </x:c>
      <x:c r="L80" s="305" t="str">
        <x:f>IF(COUNTIF($C$5:$C$81,C80)=1,"UNIQUE","DUPLICATE")</x:f>
        <x:v>UNIQUE</x:v>
      </x:c>
      <x:c r="M80" s="305" t="str">
        <x:f>IF(AND(LEFT(A80,14)="SEBI-CORE-LAW-",LEN(A80)=20),"VALID","INVALID")</x:f>
        <x:v>VALID</x:v>
      </x:c>
      <x:c r="N80" s="305" t="str">
        <x:v>FROZEN</x:v>
      </x:c>
      <x:c r="O80" s="305" t="str">
        <x:v>P2 REVIEWED</x:v>
      </x:c>
    </x:row>
    <x:row r="81" ht="48" customHeight="1">
      <x:c r="A81" s="306" t="str">
        <x:v>SEBI-CORE-LAW-000077</x:v>
      </x:c>
      <x:c r="B81" s="306" t="n">
        <x:v>77</x:v>
      </x:c>
      <x:c r="C81" s="306" t="str">
        <x:v>P1-GAP005</x:v>
      </x:c>
      <x:c r="D81" s="306" t="str">
        <x:v>Simplification and standardisation of the framework for transmission of securities</x:v>
      </x:c>
      <x:c r="E81" s="306" t="str">
        <x:v>P1 OFFICIAL ADDITION</x:v>
      </x:c>
      <x:c r="F81" s="306" t="str">
        <x:v>ATOMIZED — APPLICABILITY-GATED</x:v>
      </x:c>
      <x:c r="G81" s="306" t="str">
        <x:v>INVESTOR_SERVICE_EVENT</x:v>
      </x:c>
      <x:c r="H81" s="306" t="n">
        <x:v>8</x:v>
      </x:c>
      <x:c r="I81" s="306" t="str">
        <x:v>https://www.sebi.gov.in/legal/circulars/jul-2026/ease-of-doing-investment-and-ease-of-doing-business-simplification-and-standardisation-of-the-framework-for-transmission-of-securities_103030.html</x:v>
      </x:c>
      <x:c r="J81" s="306" t="str">
        <x:v>MIGRATED — FROZEN</x:v>
      </x:c>
      <x:c r="K81" s="306" t="str">
        <x:f>IF(COUNTIF($A$5:$A$81,A81)=1,"UNIQUE","DUPLICATE")</x:f>
        <x:v>UNIQUE</x:v>
      </x:c>
      <x:c r="L81" s="306" t="str">
        <x:f>IF(COUNTIF($C$5:$C$81,C81)=1,"UNIQUE","DUPLICATE")</x:f>
        <x:v>UNIQUE</x:v>
      </x:c>
      <x:c r="M81" s="306" t="str">
        <x:f>IF(AND(LEFT(A81,14)="SEBI-CORE-LAW-",LEN(A81)=20),"VALID","INVALID")</x:f>
        <x:v>VALID</x:v>
      </x:c>
      <x:c r="N81" s="306" t="str">
        <x:v>FROZEN</x:v>
      </x:c>
      <x:c r="O81" s="306" t="str">
        <x:v>P2 REVIEWED</x:v>
      </x:c>
    </x:row>
  </x:sheetData>
  <x:mergeCells>
    <x:mergeCell ref="A1:O1"/>
    <x:mergeCell ref="A2:O2"/>
  </x:mergeCells>
  <x:conditionalFormatting sqref="J5:N81">
    <x:cfRule type="containsText" dxfId="81" priority="1" operator="containsText" text="PASS"/>
    <x:cfRule type="containsText" dxfId="82" priority="2" operator="containsText" text="YES"/>
    <x:cfRule type="containsText" dxfId="83" priority="3" operator="containsText" text="UNIQUE"/>
    <x:cfRule type="containsText" dxfId="84" priority="4" operator="containsText" text="VALID"/>
    <x:cfRule type="containsText" dxfId="85" priority="5" operator="containsText" text="COMPLETE"/>
    <x:cfRule type="containsText" dxfId="86" priority="6" operator="containsText" text="FROZEN"/>
    <x:cfRule type="containsText" dxfId="87" priority="7" operator="containsText" text="APPROVED"/>
    <x:cfRule type="containsText" dxfId="88" priority="8" operator="containsText" text="LINKED"/>
    <x:cfRule type="containsText" dxfId="89" priority="9" operator="containsText" text="NO"/>
    <x:cfRule type="containsText" dxfId="90" priority="10" operator="containsText" text="FAIL"/>
    <x:cfRule type="containsText" dxfId="91" priority="11" operator="containsText" text="DUPLICATE"/>
    <x:cfRule type="containsText" dxfId="92" priority="12" operator="containsText" text="INVALID"/>
    <x:cfRule type="containsText" dxfId="93" priority="13" operator="containsText" text="INCOMPLETE"/>
    <x:cfRule type="containsText" dxfId="94" priority="14" operator="containsText" text="ORPHAN"/>
  </x:conditionalFormatting>
  <x:pageMargins left="0.7" right="0.7" top="0.75" bottom="0.75" header="0.3" footer="0.3"/>
  <x:tableParts count="1">
    <x:tablePart xmlns:r="http://schemas.openxmlformats.org/officeDocument/2006/relationships" r:id="R6bcd8b259a1f439b"/>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26" hidden="0" customWidth="1"/>
    <x:col min="4" max="4" width="34" hidden="0" customWidth="1"/>
    <x:col min="5" max="5" width="16" hidden="0" customWidth="1"/>
    <x:col min="6" max="6" width="72" hidden="0" customWidth="1"/>
    <x:col min="7" max="7" width="24" hidden="0" customWidth="1"/>
    <x:col min="8" max="8" width="66" hidden="0" customWidth="1"/>
    <x:col min="9" max="9" width="30" hidden="0" customWidth="1"/>
    <x:col min="10" max="10" width="34" hidden="0" customWidth="1"/>
    <x:col min="11" max="11" width="38" hidden="0" customWidth="1"/>
    <x:col min="12" max="12" width="42" hidden="0" customWidth="1"/>
    <x:col min="13" max="13" width="54" hidden="0" customWidth="1"/>
    <x:col min="14" max="14" width="30" hidden="0" customWidth="1"/>
    <x:col min="15" max="15" width="24" hidden="0" customWidth="1"/>
    <x:col min="16" max="16" width="62" hidden="0" customWidth="1"/>
    <x:col min="17" max="17" width="62" hidden="0" customWidth="1"/>
    <x:col min="18" max="18" width="20" hidden="0" customWidth="1"/>
    <x:col min="19" max="19" width="62" hidden="0" customWidth="1"/>
    <x:col min="20" max="20" width="16" hidden="0" customWidth="1"/>
    <x:col min="21" max="21" width="24" hidden="0" customWidth="1"/>
    <x:col min="22" max="22" width="18" hidden="0" customWidth="1"/>
    <x:col min="23" max="23" width="18" hidden="0" customWidth="1"/>
    <x:col min="24" max="24" width="18" hidden="0" customWidth="1"/>
    <x:col min="25" max="25" width="16" hidden="0" customWidth="1"/>
  </x:cols>
  <x:sheetData>
    <x:row r="1" ht="30" customHeight="1">
      <x:c r="A1" s="499" t="str">
        <x:v>Common SEBI Listed-Entity Overlay — Frozen Atomic Provision Master</x:v>
      </x:c>
      <x:c r="B1" s="499" t="str">
        <x:v>Common SEBI Listed-Entity Overlay — Frozen Atomic Provision Master</x:v>
      </x:c>
      <x:c r="C1" s="499" t="str">
        <x:v>Common SEBI Listed-Entity Overlay — Frozen Atomic Provision Master</x:v>
      </x:c>
      <x:c r="D1" s="499" t="str">
        <x:v>Common SEBI Listed-Entity Overlay — Frozen Atomic Provision Master</x:v>
      </x:c>
      <x:c r="E1" s="499" t="str">
        <x:v>Common SEBI Listed-Entity Overlay — Frozen Atomic Provision Master</x:v>
      </x:c>
      <x:c r="F1" s="499" t="str">
        <x:v>Common SEBI Listed-Entity Overlay — Frozen Atomic Provision Master</x:v>
      </x:c>
      <x:c r="G1" s="499" t="str">
        <x:v>Common SEBI Listed-Entity Overlay — Frozen Atomic Provision Master</x:v>
      </x:c>
      <x:c r="H1" s="499" t="str">
        <x:v>Common SEBI Listed-Entity Overlay — Frozen Atomic Provision Master</x:v>
      </x:c>
      <x:c r="I1" s="499" t="str">
        <x:v>Common SEBI Listed-Entity Overlay — Frozen Atomic Provision Master</x:v>
      </x:c>
      <x:c r="J1" s="499" t="str">
        <x:v>Common SEBI Listed-Entity Overlay — Frozen Atomic Provision Master</x:v>
      </x:c>
      <x:c r="K1" s="499" t="str">
        <x:v>Common SEBI Listed-Entity Overlay — Frozen Atomic Provision Master</x:v>
      </x:c>
      <x:c r="L1" s="499" t="str">
        <x:v>Common SEBI Listed-Entity Overlay — Frozen Atomic Provision Master</x:v>
      </x:c>
      <x:c r="M1" s="499" t="str">
        <x:v>Common SEBI Listed-Entity Overlay — Frozen Atomic Provision Master</x:v>
      </x:c>
      <x:c r="N1" s="499" t="str">
        <x:v>Common SEBI Listed-Entity Overlay — Frozen Atomic Provision Master</x:v>
      </x:c>
      <x:c r="O1" s="499" t="str">
        <x:v>Common SEBI Listed-Entity Overlay — Frozen Atomic Provision Master</x:v>
      </x:c>
      <x:c r="P1" s="499" t="str">
        <x:v>Common SEBI Listed-Entity Overlay — Frozen Atomic Provision Master</x:v>
      </x:c>
      <x:c r="Q1" s="499" t="str">
        <x:v>Common SEBI Listed-Entity Overlay — Frozen Atomic Provision Master</x:v>
      </x:c>
      <x:c r="R1" s="499" t="str">
        <x:v>Common SEBI Listed-Entity Overlay — Frozen Atomic Provision Master</x:v>
      </x:c>
      <x:c r="S1" s="499" t="str">
        <x:v>Common SEBI Listed-Entity Overlay — Frozen Atomic Provision Master</x:v>
      </x:c>
      <x:c r="T1" s="499" t="str">
        <x:v>Common SEBI Listed-Entity Overlay — Frozen Atomic Provision Master</x:v>
      </x:c>
      <x:c r="U1" s="499" t="str">
        <x:v>Common SEBI Listed-Entity Overlay — Frozen Atomic Provision Master</x:v>
      </x:c>
      <x:c r="V1" s="499" t="str">
        <x:v>Common SEBI Listed-Entity Overlay — Frozen Atomic Provision Master</x:v>
      </x:c>
      <x:c r="W1" s="499" t="str">
        <x:v>Common SEBI Listed-Entity Overlay — Frozen Atomic Provision Master</x:v>
      </x:c>
      <x:c r="X1" s="499" t="str">
        <x:v>Common SEBI Listed-Entity Overlay — Frozen Atomic Provision Master</x:v>
      </x:c>
      <x:c r="Y1" s="499" t="str">
        <x:v>Common SEBI Listed-Entity Overlay — Frozen Atomic Provision Master</x:v>
      </x:c>
    </x:row>
    <x:row r="2" ht="38" customHeight="1">
      <x:c r="A2" s="503" t="str">
        <x:v>One statutory obligation per frozen production Provision ID. Working Atomic Keys and CAP-LAW source IDs are retained as immutable lineage; no applicability or legal-content decision is changed by migration.</x:v>
      </x:c>
      <x:c r="B2" s="503" t="str">
        <x:v>One statutory obligation per frozen production Provision ID. Working Atomic Keys and CAP-LAW source IDs are retained as immutable lineage; no applicability or legal-content decision is changed by migration.</x:v>
      </x:c>
      <x:c r="C2" s="503" t="str">
        <x:v>One statutory obligation per frozen production Provision ID. Working Atomic Keys and CAP-LAW source IDs are retained as immutable lineage; no applicability or legal-content decision is changed by migration.</x:v>
      </x:c>
      <x:c r="D2" s="503" t="str">
        <x:v>One statutory obligation per frozen production Provision ID. Working Atomic Keys and CAP-LAW source IDs are retained as immutable lineage; no applicability or legal-content decision is changed by migration.</x:v>
      </x:c>
      <x:c r="E2" s="503" t="str">
        <x:v>One statutory obligation per frozen production Provision ID. Working Atomic Keys and CAP-LAW source IDs are retained as immutable lineage; no applicability or legal-content decision is changed by migration.</x:v>
      </x:c>
      <x:c r="F2" s="503" t="str">
        <x:v>One statutory obligation per frozen production Provision ID. Working Atomic Keys and CAP-LAW source IDs are retained as immutable lineage; no applicability or legal-content decision is changed by migration.</x:v>
      </x:c>
      <x:c r="G2" s="503" t="str">
        <x:v>One statutory obligation per frozen production Provision ID. Working Atomic Keys and CAP-LAW source IDs are retained as immutable lineage; no applicability or legal-content decision is changed by migration.</x:v>
      </x:c>
      <x:c r="H2" s="503" t="str">
        <x:v>One statutory obligation per frozen production Provision ID. Working Atomic Keys and CAP-LAW source IDs are retained as immutable lineage; no applicability or legal-content decision is changed by migration.</x:v>
      </x:c>
      <x:c r="I2" s="503" t="str">
        <x:v>One statutory obligation per frozen production Provision ID. Working Atomic Keys and CAP-LAW source IDs are retained as immutable lineage; no applicability or legal-content decision is changed by migration.</x:v>
      </x:c>
      <x:c r="J2" s="503" t="str">
        <x:v>One statutory obligation per frozen production Provision ID. Working Atomic Keys and CAP-LAW source IDs are retained as immutable lineage; no applicability or legal-content decision is changed by migration.</x:v>
      </x:c>
      <x:c r="K2" s="503" t="str">
        <x:v>One statutory obligation per frozen production Provision ID. Working Atomic Keys and CAP-LAW source IDs are retained as immutable lineage; no applicability or legal-content decision is changed by migration.</x:v>
      </x:c>
      <x:c r="L2" s="503" t="str">
        <x:v>One statutory obligation per frozen production Provision ID. Working Atomic Keys and CAP-LAW source IDs are retained as immutable lineage; no applicability or legal-content decision is changed by migration.</x:v>
      </x:c>
      <x:c r="M2" s="503" t="str">
        <x:v>One statutory obligation per frozen production Provision ID. Working Atomic Keys and CAP-LAW source IDs are retained as immutable lineage; no applicability or legal-content decision is changed by migration.</x:v>
      </x:c>
      <x:c r="N2" s="503" t="str">
        <x:v>One statutory obligation per frozen production Provision ID. Working Atomic Keys and CAP-LAW source IDs are retained as immutable lineage; no applicability or legal-content decision is changed by migration.</x:v>
      </x:c>
      <x:c r="O2" s="503" t="str">
        <x:v>One statutory obligation per frozen production Provision ID. Working Atomic Keys and CAP-LAW source IDs are retained as immutable lineage; no applicability or legal-content decision is changed by migration.</x:v>
      </x:c>
      <x:c r="P2" s="503" t="str">
        <x:v>One statutory obligation per frozen production Provision ID. Working Atomic Keys and CAP-LAW source IDs are retained as immutable lineage; no applicability or legal-content decision is changed by migration.</x:v>
      </x:c>
      <x:c r="Q2" s="503" t="str">
        <x:v>One statutory obligation per frozen production Provision ID. Working Atomic Keys and CAP-LAW source IDs are retained as immutable lineage; no applicability or legal-content decision is changed by migration.</x:v>
      </x:c>
      <x:c r="R2" s="503" t="str">
        <x:v>One statutory obligation per frozen production Provision ID. Working Atomic Keys and CAP-LAW source IDs are retained as immutable lineage; no applicability or legal-content decision is changed by migration.</x:v>
      </x:c>
      <x:c r="S2" s="503" t="str">
        <x:v>One statutory obligation per frozen production Provision ID. Working Atomic Keys and CAP-LAW source IDs are retained as immutable lineage; no applicability or legal-content decision is changed by migration.</x:v>
      </x:c>
      <x:c r="T2" s="503" t="str">
        <x:v>One statutory obligation per frozen production Provision ID. Working Atomic Keys and CAP-LAW source IDs are retained as immutable lineage; no applicability or legal-content decision is changed by migration.</x:v>
      </x:c>
      <x:c r="U2" s="503" t="str">
        <x:v>One statutory obligation per frozen production Provision ID. Working Atomic Keys and CAP-LAW source IDs are retained as immutable lineage; no applicability or legal-content decision is changed by migration.</x:v>
      </x:c>
      <x:c r="V2" s="503" t="str">
        <x:v>One statutory obligation per frozen production Provision ID. Working Atomic Keys and CAP-LAW source IDs are retained as immutable lineage; no applicability or legal-content decision is changed by migration.</x:v>
      </x:c>
      <x:c r="W2" s="503" t="str">
        <x:v>One statutory obligation per frozen production Provision ID. Working Atomic Keys and CAP-LAW source IDs are retained as immutable lineage; no applicability or legal-content decision is changed by migration.</x:v>
      </x:c>
      <x:c r="X2" s="503" t="str">
        <x:v>One statutory obligation per frozen production Provision ID. Working Atomic Keys and CAP-LAW source IDs are retained as immutable lineage; no applicability or legal-content decision is changed by migration.</x:v>
      </x:c>
      <x:c r="Y2" s="503" t="str">
        <x:v>One statutory obligation per frozen production Provision ID. Working Atomic Keys and CAP-LAW source IDs are retained as immutable lineage; no applicability or legal-content decision is changed by migration.</x:v>
      </x:c>
    </x:row>
    <x:row r="4" ht="38" customHeight="1">
      <x:c r="A4" s="515" t="str">
        <x:v>Production Provision ID</x:v>
      </x:c>
      <x:c r="B4" s="516" t="str">
        <x:v>Sequence</x:v>
      </x:c>
      <x:c r="C4" s="516" t="str">
        <x:v>Production Law ID</x:v>
      </x:c>
      <x:c r="D4" s="516" t="str">
        <x:v>Working Atomic Key</x:v>
      </x:c>
      <x:c r="E4" s="516" t="str">
        <x:v>Source Law ID</x:v>
      </x:c>
      <x:c r="F4" s="516" t="str">
        <x:v>Instrument</x:v>
      </x:c>
      <x:c r="G4" s="516" t="str">
        <x:v>Provision Reference</x:v>
      </x:c>
      <x:c r="H4" s="516" t="str">
        <x:v>Atomic Obligation</x:v>
      </x:c>
      <x:c r="I4" s="516" t="str">
        <x:v>Primary Duty Holder</x:v>
      </x:c>
      <x:c r="J4" s="516" t="str">
        <x:v>Activation Gate</x:v>
      </x:c>
      <x:c r="K4" s="516" t="str">
        <x:v>Security / Capacity</x:v>
      </x:c>
      <x:c r="L4" s="516" t="str">
        <x:v>Event / Trigger</x:v>
      </x:c>
      <x:c r="M4" s="516" t="str">
        <x:v>Threshold / Exemption</x:v>
      </x:c>
      <x:c r="N4" s="516" t="str">
        <x:v>Timing / Frequency</x:v>
      </x:c>
      <x:c r="O4" s="516" t="str">
        <x:v>Compliance Area</x:v>
      </x:c>
      <x:c r="P4" s="516" t="str">
        <x:v>Compliance Requirement</x:v>
      </x:c>
      <x:c r="Q4" s="516" t="str">
        <x:v>Boundary / Exclusion</x:v>
      </x:c>
      <x:c r="R4" s="516" t="str">
        <x:v>Effective / As-of</x:v>
      </x:c>
      <x:c r="S4" s="516" t="str">
        <x:v>Official Source URL</x:v>
      </x:c>
      <x:c r="T4" s="516" t="str">
        <x:v>P-2 Status</x:v>
      </x:c>
      <x:c r="U4" s="516" t="str">
        <x:v>Migration Status</x:v>
      </x:c>
      <x:c r="V4" s="516" t="str">
        <x:v>Parent Law Exists?</x:v>
      </x:c>
      <x:c r="W4" s="516" t="str">
        <x:v>Production ID Unique?</x:v>
      </x:c>
      <x:c r="X4" s="516" t="str">
        <x:v>Working Alias Unique?</x:v>
      </x:c>
      <x:c r="Y4" s="517" t="str">
        <x:v>Format Valid?</x:v>
      </x:c>
    </x:row>
    <x:row r="5" ht="48" customHeight="1">
      <x:c r="A5" s="304" t="str">
        <x:v>SEBI-CORE-PRV-000001</x:v>
      </x:c>
      <x:c r="B5" s="304" t="n">
        <x:v>1</x:v>
      </x:c>
      <x:c r="C5" s="304" t="str">
        <x:v>SEBI-CORE-LAW-000003</x:v>
      </x:c>
      <x:c r="D5" s="304" t="str">
        <x:v>CAP-LAW003|Rule 19(2)(b)</x:v>
      </x:c>
      <x:c r="E5" s="304" t="str">
        <x:v>CAP-LAW003</x:v>
      </x:c>
      <x:c r="F5" s="304" t="str">
        <x:v>Securities Contracts (Regulation) Rules, 1957 [Last amended on March 13, 2026]</x:v>
      </x:c>
      <x:c r="G5" s="304" t="str">
        <x:v>Rule 19(2)(b)</x:v>
      </x:c>
      <x:c r="H5" s="304" t="str">
        <x:v>Satisfy the applicable conditions for admission of specified securities to listing.</x:v>
      </x:c>
      <x:c r="I5" s="304" t="str">
        <x:v>Issuer</x:v>
      </x:c>
      <x:c r="J5" s="304" t="str">
        <x:v>GATE|PROPOSED_ISSUE</x:v>
      </x:c>
      <x:c r="K5" s="304" t="str">
        <x:v>Equity / specified securities</x:v>
      </x:c>
      <x:c r="L5" s="304" t="str">
        <x:v>Application for listing</x:v>
      </x:c>
      <x:c r="M5" s="304" t="str">
        <x:v>Apply the route-specific rule conditions and permitted relaxations.</x:v>
      </x:c>
      <x:c r="N5" s="304" t="str">
        <x:v>Before listing approval</x:v>
      </x:c>
      <x:c r="O5" s="304" t="str">
        <x:v>Listing eligibility</x:v>
      </x:c>
      <x:c r="P5" s="304" t="str">
        <x:v>Document compliance with the applicable admission conditions.</x:v>
      </x:c>
      <x:c r="Q5" s="304" t="str">
        <x:v>Route-specific ICDR requirements remain separately mapped.</x:v>
      </x:c>
      <x:c r="R5" s="304" t="str">
        <x:v>Current as of 2026-09-06</x:v>
      </x:c>
      <x:c r="S5" s="304" t="str">
        <x:v>https://www.sebi.gov.in/legal/rules/mar-2026/securities-contracts-regulation-rules-1957-last-amended-on-march-13-2026-_100665.html</x:v>
      </x:c>
      <x:c r="T5" s="304" t="str">
        <x:v>P2 MAPPED</x:v>
      </x:c>
      <x:c r="U5" s="304" t="str">
        <x:v>MIGRATED — FROZEN</x:v>
      </x:c>
      <x:c r="V5" s="304" t="str">
        <x:f>IF(COUNTIF('PROD Law Master'!$A$5:$A$81,C5)=1,"YES","NO")</x:f>
        <x:v>YES</x:v>
      </x:c>
      <x:c r="W5" s="304" t="str">
        <x:f>IF(COUNTIF($A$5:$A$176,A5)=1,"UNIQUE","DUPLICATE")</x:f>
        <x:v>UNIQUE</x:v>
      </x:c>
      <x:c r="X5" s="304" t="str">
        <x:f>IF(COUNTIF($D$5:$D$176,D5)=1,"UNIQUE","DUPLICATE")</x:f>
        <x:v>UNIQUE</x:v>
      </x:c>
      <x:c r="Y5" s="304" t="str">
        <x:f>IF(AND(LEFT(A5,14)="SEBI-CORE-PRV-",LEN(A5)=20),"VALID","INVALID")</x:f>
        <x:v>VALID</x:v>
      </x:c>
    </x:row>
    <x:row r="6" ht="48" customHeight="1">
      <x:c r="A6" s="305" t="str">
        <x:v>SEBI-CORE-PRV-000002</x:v>
      </x:c>
      <x:c r="B6" s="305" t="n">
        <x:v>2</x:v>
      </x:c>
      <x:c r="C6" s="305" t="str">
        <x:v>SEBI-CORE-LAW-000003</x:v>
      </x:c>
      <x:c r="D6" s="305" t="str">
        <x:v>CAP-LAW003|Rule 19A</x:v>
      </x:c>
      <x:c r="E6" s="305" t="str">
        <x:v>CAP-LAW003</x:v>
      </x:c>
      <x:c r="F6" s="305" t="str">
        <x:v>Securities Contracts (Regulation) Rules, 1957 [Last amended on March 13, 2026]</x:v>
      </x:c>
      <x:c r="G6" s="305" t="str">
        <x:v>Rule 19A</x:v>
      </x:c>
      <x:c r="H6" s="305" t="str">
        <x:v>Maintain minimum public shareholding and restore it within the period prescribed when it falls below the minimum.</x:v>
      </x:c>
      <x:c r="I6" s="305" t="str">
        <x:v>Listed entity</x:v>
      </x:c>
      <x:c r="J6" s="305" t="str">
        <x:v>GATE|EQUITY_MAIN or GATE|EQUITY_SME</x:v>
      </x:c>
      <x:c r="K6" s="305" t="str">
        <x:v>Specified securities</x:v>
      </x:c>
      <x:c r="L6" s="305" t="str">
        <x:v>Continuing listing / MPS shortfall</x:v>
      </x:c>
      <x:c r="M6" s="305" t="str">
        <x:v>Apply the current minimum, exemptions and restoration route for the entity class.</x:v>
      </x:c>
      <x:c r="N6" s="305" t="str">
        <x:v>Continuous; cure period when triggered</x:v>
      </x:c>
      <x:c r="O6" s="305" t="str">
        <x:v>Shareholding</x:v>
      </x:c>
      <x:c r="P6" s="305" t="str">
        <x:v>Monitor public shareholding and execute an approved restoration method when required.</x:v>
      </x:c>
      <x:c r="Q6" s="305" t="str">
        <x:v>CAP-LAW228 is an enforcement-relaxation condition, not a second MPS duty.</x:v>
      </x:c>
      <x:c r="R6" s="305" t="str">
        <x:v>Current as of 2026-09-06</x:v>
      </x:c>
      <x:c r="S6" s="305" t="str">
        <x:v>https://www.sebi.gov.in/legal/rules/mar-2026/securities-contracts-regulation-rules-1957-last-amended-on-march-13-2026-_100665.html</x:v>
      </x:c>
      <x:c r="T6" s="305" t="str">
        <x:v>P2 MAPPED</x:v>
      </x:c>
      <x:c r="U6" s="305" t="str">
        <x:v>MIGRATED — FROZEN</x:v>
      </x:c>
      <x:c r="V6" s="305" t="str">
        <x:f>IF(COUNTIF('PROD Law Master'!$A$5:$A$81,C6)=1,"YES","NO")</x:f>
        <x:v>YES</x:v>
      </x:c>
      <x:c r="W6" s="305" t="str">
        <x:f>IF(COUNTIF($A$5:$A$176,A6)=1,"UNIQUE","DUPLICATE")</x:f>
        <x:v>UNIQUE</x:v>
      </x:c>
      <x:c r="X6" s="305" t="str">
        <x:f>IF(COUNTIF($D$5:$D$176,D6)=1,"UNIQUE","DUPLICATE")</x:f>
        <x:v>UNIQUE</x:v>
      </x:c>
      <x:c r="Y6" s="305" t="str">
        <x:f>IF(AND(LEFT(A6,14)="SEBI-CORE-PRV-",LEN(A6)=20),"VALID","INVALID")</x:f>
        <x:v>VALID</x:v>
      </x:c>
    </x:row>
    <x:row r="7" ht="48" customHeight="1">
      <x:c r="A7" s="305" t="str">
        <x:v>SEBI-CORE-PRV-000003</x:v>
      </x:c>
      <x:c r="B7" s="305" t="n">
        <x:v>3</x:v>
      </x:c>
      <x:c r="C7" s="305" t="str">
        <x:v>SEBI-CORE-LAW-000013</x:v>
      </x:c>
      <x:c r="D7" s="305" t="str">
        <x:v>CAP-LAW053|Reg. 5</x:v>
      </x:c>
      <x:c r="E7" s="305" t="str">
        <x:v>CAP-LAW053</x:v>
      </x:c>
      <x:c r="F7" s="305" t="str">
        <x:v>Securities and Exchange Board of India (Listing Obligations and Disclosure Requirements) Regulations, 2015 [last amended July 14, 2026]</x:v>
      </x:c>
      <x:c r="G7" s="305" t="str">
        <x:v>Reg. 5</x:v>
      </x:c>
      <x:c r="H7" s="305" t="str">
        <x:v>Ensure responsibility for compliance with LODR obligations.</x:v>
      </x:c>
      <x:c r="I7" s="305" t="str">
        <x:v>Listed entity</x:v>
      </x:c>
      <x:c r="J7" s="305" t="str">
        <x:v>GATE|EQUITY_MAIN or GATE|EQUITY_SME</x:v>
      </x:c>
      <x:c r="K7" s="305" t="str">
        <x:v>Specified securities</x:v>
      </x:c>
      <x:c r="L7" s="305" t="str">
        <x:v>Listing remains active</x:v>
      </x:c>
      <x:c r="M7" s="305" t="str">
        <x:v>Subject to Reg. 15 and other stated applicability provisions.</x:v>
      </x:c>
      <x:c r="N7" s="305" t="str">
        <x:v>Continuous</x:v>
      </x:c>
      <x:c r="O7" s="305" t="str">
        <x:v>Governance</x:v>
      </x:c>
      <x:c r="P7" s="305" t="str">
        <x:v>Maintain ownership, controls and records for LODR compliance.</x:v>
      </x:c>
      <x:c r="Q7" s="305" t="str">
        <x:v>General accountability row; underlying duties remain separately atomic.</x:v>
      </x:c>
      <x:c r="R7" s="305" t="str">
        <x:v>Current as of 2026-09-06</x:v>
      </x:c>
      <x:c r="S7" s="305" t="str">
        <x:v>https://www.sebi.gov.in/legal/regulations/jul-2026/securities-and-exchange-board-of-india-listing-obligations-and-disclosure-requirements-regulations-2015-last-amended-on-july-14-2026-_102974.html</x:v>
      </x:c>
      <x:c r="T7" s="305" t="str">
        <x:v>P2 MAPPED</x:v>
      </x:c>
      <x:c r="U7" s="305" t="str">
        <x:v>MIGRATED — FROZEN</x:v>
      </x:c>
      <x:c r="V7" s="305" t="str">
        <x:f>IF(COUNTIF('PROD Law Master'!$A$5:$A$81,C7)=1,"YES","NO")</x:f>
        <x:v>YES</x:v>
      </x:c>
      <x:c r="W7" s="305" t="str">
        <x:f>IF(COUNTIF($A$5:$A$176,A7)=1,"UNIQUE","DUPLICATE")</x:f>
        <x:v>UNIQUE</x:v>
      </x:c>
      <x:c r="X7" s="305" t="str">
        <x:f>IF(COUNTIF($D$5:$D$176,D7)=1,"UNIQUE","DUPLICATE")</x:f>
        <x:v>UNIQUE</x:v>
      </x:c>
      <x:c r="Y7" s="305" t="str">
        <x:f>IF(AND(LEFT(A7,14)="SEBI-CORE-PRV-",LEN(A7)=20),"VALID","INVALID")</x:f>
        <x:v>VALID</x:v>
      </x:c>
    </x:row>
    <x:row r="8" ht="48" customHeight="1">
      <x:c r="A8" s="305" t="str">
        <x:v>SEBI-CORE-PRV-000004</x:v>
      </x:c>
      <x:c r="B8" s="305" t="n">
        <x:v>4</x:v>
      </x:c>
      <x:c r="C8" s="305" t="str">
        <x:v>SEBI-CORE-LAW-000013</x:v>
      </x:c>
      <x:c r="D8" s="305" t="str">
        <x:v>CAP-LAW053|Reg. 6</x:v>
      </x:c>
      <x:c r="E8" s="305" t="str">
        <x:v>CAP-LAW053</x:v>
      </x:c>
      <x:c r="F8" s="305" t="str">
        <x:v>Securities and Exchange Board of India (Listing Obligations and Disclosure Requirements) Regulations, 2015 [last amended July 14, 2026]</x:v>
      </x:c>
      <x:c r="G8" s="305" t="str">
        <x:v>Reg. 6</x:v>
      </x:c>
      <x:c r="H8" s="305" t="str">
        <x:v>Appoint and maintain an eligible compliance officer and ensure the prescribed reporting line.</x:v>
      </x:c>
      <x:c r="I8" s="305" t="str">
        <x:v>Listed entity</x:v>
      </x:c>
      <x:c r="J8" s="305" t="str">
        <x:v>GATE|EQUITY_MAIN or GATE|EQUITY_SME</x:v>
      </x:c>
      <x:c r="K8" s="305" t="str">
        <x:v>Specified securities</x:v>
      </x:c>
      <x:c r="L8" s="305" t="str">
        <x:v>Listing remains active</x:v>
      </x:c>
      <x:c r="M8" s="305" t="str">
        <x:v>Apply current qualification, full-time and reporting requirements.</x:v>
      </x:c>
      <x:c r="N8" s="305" t="str">
        <x:v>Continuous; vacancy/appointment event</x:v>
      </x:c>
      <x:c r="O8" s="305" t="str">
        <x:v>Governance</x:v>
      </x:c>
      <x:c r="P8" s="305" t="str">
        <x:v>Evidence appointment, authority, reporting line and vacancy handling.</x:v>
      </x:c>
      <x:c r="Q8" s="305" t="str">
        <x:v>Validate latest amended text before production.</x:v>
      </x:c>
      <x:c r="R8" s="305" t="str">
        <x:v>Current as of 2026-09-06</x:v>
      </x:c>
      <x:c r="S8" s="305" t="str">
        <x:v>https://www.sebi.gov.in/legal/regulations/jul-2026/securities-and-exchange-board-of-india-listing-obligations-and-disclosure-requirements-regulations-2015-last-amended-on-july-14-2026-_102974.html</x:v>
      </x:c>
      <x:c r="T8" s="305" t="str">
        <x:v>P2 MAPPED</x:v>
      </x:c>
      <x:c r="U8" s="305" t="str">
        <x:v>MIGRATED — FROZEN</x:v>
      </x:c>
      <x:c r="V8" s="305" t="str">
        <x:f>IF(COUNTIF('PROD Law Master'!$A$5:$A$81,C8)=1,"YES","NO")</x:f>
        <x:v>YES</x:v>
      </x:c>
      <x:c r="W8" s="305" t="str">
        <x:f>IF(COUNTIF($A$5:$A$176,A8)=1,"UNIQUE","DUPLICATE")</x:f>
        <x:v>UNIQUE</x:v>
      </x:c>
      <x:c r="X8" s="305" t="str">
        <x:f>IF(COUNTIF($D$5:$D$176,D8)=1,"UNIQUE","DUPLICATE")</x:f>
        <x:v>UNIQUE</x:v>
      </x:c>
      <x:c r="Y8" s="305" t="str">
        <x:f>IF(AND(LEFT(A8,14)="SEBI-CORE-PRV-",LEN(A8)=20),"VALID","INVALID")</x:f>
        <x:v>VALID</x:v>
      </x:c>
    </x:row>
    <x:row r="9" ht="48" customHeight="1">
      <x:c r="A9" s="305" t="str">
        <x:v>SEBI-CORE-PRV-000005</x:v>
      </x:c>
      <x:c r="B9" s="305" t="n">
        <x:v>5</x:v>
      </x:c>
      <x:c r="C9" s="305" t="str">
        <x:v>SEBI-CORE-LAW-000013</x:v>
      </x:c>
      <x:c r="D9" s="305" t="str">
        <x:v>CAP-LAW053|Reg. 7</x:v>
      </x:c>
      <x:c r="E9" s="305" t="str">
        <x:v>CAP-LAW053</x:v>
      </x:c>
      <x:c r="F9" s="305" t="str">
        <x:v>Securities and Exchange Board of India (Listing Obligations and Disclosure Requirements) Regulations, 2015 [last amended July 14, 2026]</x:v>
      </x:c>
      <x:c r="G9" s="305" t="str">
        <x:v>Reg. 7</x:v>
      </x:c>
      <x:c r="H9" s="305" t="str">
        <x:v>Maintain a share-transfer facility in-house or through an eligible RTA and complete the prescribed certification.</x:v>
      </x:c>
      <x:c r="I9" s="305" t="str">
        <x:v>Listed entity</x:v>
      </x:c>
      <x:c r="J9" s="305" t="str">
        <x:v>GATE|INVESTOR_SERVICE</x:v>
      </x:c>
      <x:c r="K9" s="305" t="str">
        <x:v>Specified securities</x:v>
      </x:c>
      <x:c r="L9" s="305" t="str">
        <x:v>Investor-service function active</x:v>
      </x:c>
      <x:c r="M9" s="305" t="str">
        <x:v>Apply the current holder-count and RTA conditions.</x:v>
      </x:c>
      <x:c r="N9" s="305" t="str">
        <x:v>Continuous; certification as prescribed</x:v>
      </x:c>
      <x:c r="O9" s="305" t="str">
        <x:v>Investor service</x:v>
      </x:c>
      <x:c r="P9" s="305" t="str">
        <x:v>Maintain issuer/RTA interface and obtain the required compliance certificate.</x:v>
      </x:c>
      <x:c r="Q9" s="305" t="str">
        <x:v>RTA-owned internal controls are excluded.</x:v>
      </x:c>
      <x:c r="R9" s="305" t="str">
        <x:v>Current as of 2026-09-06</x:v>
      </x:c>
      <x:c r="S9" s="305" t="str">
        <x:v>https://www.sebi.gov.in/legal/regulations/jul-2026/securities-and-exchange-board-of-india-listing-obligations-and-disclosure-requirements-regulations-2015-last-amended-on-july-14-2026-_102974.html</x:v>
      </x:c>
      <x:c r="T9" s="305" t="str">
        <x:v>P2 MAPPED</x:v>
      </x:c>
      <x:c r="U9" s="305" t="str">
        <x:v>MIGRATED — FROZEN</x:v>
      </x:c>
      <x:c r="V9" s="305" t="str">
        <x:f>IF(COUNTIF('PROD Law Master'!$A$5:$A$81,C9)=1,"YES","NO")</x:f>
        <x:v>YES</x:v>
      </x:c>
      <x:c r="W9" s="305" t="str">
        <x:f>IF(COUNTIF($A$5:$A$176,A9)=1,"UNIQUE","DUPLICATE")</x:f>
        <x:v>UNIQUE</x:v>
      </x:c>
      <x:c r="X9" s="305" t="str">
        <x:f>IF(COUNTIF($D$5:$D$176,D9)=1,"UNIQUE","DUPLICATE")</x:f>
        <x:v>UNIQUE</x:v>
      </x:c>
      <x:c r="Y9" s="305" t="str">
        <x:f>IF(AND(LEFT(A9,14)="SEBI-CORE-PRV-",LEN(A9)=20),"VALID","INVALID")</x:f>
        <x:v>VALID</x:v>
      </x:c>
    </x:row>
    <x:row r="10" ht="48" customHeight="1">
      <x:c r="A10" s="305" t="str">
        <x:v>SEBI-CORE-PRV-000006</x:v>
      </x:c>
      <x:c r="B10" s="305" t="n">
        <x:v>6</x:v>
      </x:c>
      <x:c r="C10" s="305" t="str">
        <x:v>SEBI-CORE-LAW-000013</x:v>
      </x:c>
      <x:c r="D10" s="305" t="str">
        <x:v>CAP-LAW053|Reg. 9</x:v>
      </x:c>
      <x:c r="E10" s="305" t="str">
        <x:v>CAP-LAW053</x:v>
      </x:c>
      <x:c r="F10" s="305" t="str">
        <x:v>Securities and Exchange Board of India (Listing Obligations and Disclosure Requirements) Regulations, 2015 [last amended July 14, 2026]</x:v>
      </x:c>
      <x:c r="G10" s="305" t="str">
        <x:v>Reg. 9</x:v>
      </x:c>
      <x:c r="H10" s="305" t="str">
        <x:v>Preserve documents under an approved policy for the prescribed periods.</x:v>
      </x:c>
      <x:c r="I10" s="305" t="str">
        <x:v>Listed entity</x:v>
      </x:c>
      <x:c r="J10" s="305" t="str">
        <x:v>GATE|EQUITY_MAIN or GATE|EQUITY_SME</x:v>
      </x:c>
      <x:c r="K10" s="305" t="str">
        <x:v>Specified securities</x:v>
      </x:c>
      <x:c r="L10" s="305" t="str">
        <x:v>Records created under securities law</x:v>
      </x:c>
      <x:c r="M10" s="305" t="str">
        <x:v>Permanent or minimum-period categories as prescribed.</x:v>
      </x:c>
      <x:c r="N10" s="305" t="str">
        <x:v>Continuous</x:v>
      </x:c>
      <x:c r="O10" s="305" t="str">
        <x:v>Records</x:v>
      </x:c>
      <x:c r="P10" s="305" t="str">
        <x:v>Approve and operate a document-preservation policy.</x:v>
      </x:c>
      <x:c r="Q10" s="305" t="str">
        <x:v>Common Corporate Core retention duties are referenced, not duplicated.</x:v>
      </x:c>
      <x:c r="R10" s="305" t="str">
        <x:v>Current as of 2026-09-06</x:v>
      </x:c>
      <x:c r="S10" s="305" t="str">
        <x:v>https://www.sebi.gov.in/legal/regulations/jul-2026/securities-and-exchange-board-of-india-listing-obligations-and-disclosure-requirements-regulations-2015-last-amended-on-july-14-2026-_102974.html</x:v>
      </x:c>
      <x:c r="T10" s="305" t="str">
        <x:v>P2 MAPPED</x:v>
      </x:c>
      <x:c r="U10" s="305" t="str">
        <x:v>MIGRATED — FROZEN</x:v>
      </x:c>
      <x:c r="V10" s="305" t="str">
        <x:f>IF(COUNTIF('PROD Law Master'!$A$5:$A$81,C10)=1,"YES","NO")</x:f>
        <x:v>YES</x:v>
      </x:c>
      <x:c r="W10" s="305" t="str">
        <x:f>IF(COUNTIF($A$5:$A$176,A10)=1,"UNIQUE","DUPLICATE")</x:f>
        <x:v>UNIQUE</x:v>
      </x:c>
      <x:c r="X10" s="305" t="str">
        <x:f>IF(COUNTIF($D$5:$D$176,D10)=1,"UNIQUE","DUPLICATE")</x:f>
        <x:v>UNIQUE</x:v>
      </x:c>
      <x:c r="Y10" s="305" t="str">
        <x:f>IF(AND(LEFT(A10,14)="SEBI-CORE-PRV-",LEN(A10)=20),"VALID","INVALID")</x:f>
        <x:v>VALID</x:v>
      </x:c>
    </x:row>
    <x:row r="11" ht="48" customHeight="1">
      <x:c r="A11" s="305" t="str">
        <x:v>SEBI-CORE-PRV-000007</x:v>
      </x:c>
      <x:c r="B11" s="305" t="n">
        <x:v>7</x:v>
      </x:c>
      <x:c r="C11" s="305" t="str">
        <x:v>SEBI-CORE-LAW-000013</x:v>
      </x:c>
      <x:c r="D11" s="305" t="str">
        <x:v>CAP-LAW053|Reg. 10</x:v>
      </x:c>
      <x:c r="E11" s="305" t="str">
        <x:v>CAP-LAW053</x:v>
      </x:c>
      <x:c r="F11" s="305" t="str">
        <x:v>Securities and Exchange Board of India (Listing Obligations and Disclosure Requirements) Regulations, 2015 [last amended July 14, 2026]</x:v>
      </x:c>
      <x:c r="G11" s="305" t="str">
        <x:v>Reg. 10</x:v>
      </x:c>
      <x:c r="H11" s="305" t="str">
        <x:v>File reports, statements and documents with the stock exchange in the prescribed electronic manner.</x:v>
      </x:c>
      <x:c r="I11" s="305" t="str">
        <x:v>Listed entity</x:v>
      </x:c>
      <x:c r="J11" s="305" t="str">
        <x:v>GATE|EQUITY_MAIN or GATE|EQUITY_SME</x:v>
      </x:c>
      <x:c r="K11" s="305" t="str">
        <x:v>Specified securities</x:v>
      </x:c>
      <x:c r="L11" s="305" t="str">
        <x:v>A filing obligation becomes due</x:v>
      </x:c>
      <x:c r="M11" s="305" t="str">
        <x:v>Use the exchange/SEBI format and system then in force.</x:v>
      </x:c>
      <x:c r="N11" s="305" t="str">
        <x:v>At each filing due date</x:v>
      </x:c>
      <x:c r="O11" s="305" t="str">
        <x:v>Regulatory filing</x:v>
      </x:c>
      <x:c r="P11" s="305" t="str">
        <x:v>Submit through the required electronic channel and retain acknowledgement.</x:v>
      </x:c>
      <x:c r="Q11" s="305" t="str">
        <x:v>Operational formats may sit in CAP-LAW083.</x:v>
      </x:c>
      <x:c r="R11" s="305" t="str">
        <x:v>Current as of 2026-09-06</x:v>
      </x:c>
      <x:c r="S11" s="305" t="str">
        <x:v>https://www.sebi.gov.in/legal/regulations/jul-2026/securities-and-exchange-board-of-india-listing-obligations-and-disclosure-requirements-regulations-2015-last-amended-on-july-14-2026-_102974.html</x:v>
      </x:c>
      <x:c r="T11" s="305" t="str">
        <x:v>P2 MAPPED</x:v>
      </x:c>
      <x:c r="U11" s="305" t="str">
        <x:v>MIGRATED — FROZEN</x:v>
      </x:c>
      <x:c r="V11" s="305" t="str">
        <x:f>IF(COUNTIF('PROD Law Master'!$A$5:$A$81,C11)=1,"YES","NO")</x:f>
        <x:v>YES</x:v>
      </x:c>
      <x:c r="W11" s="305" t="str">
        <x:f>IF(COUNTIF($A$5:$A$176,A11)=1,"UNIQUE","DUPLICATE")</x:f>
        <x:v>UNIQUE</x:v>
      </x:c>
      <x:c r="X11" s="305" t="str">
        <x:f>IF(COUNTIF($D$5:$D$176,D11)=1,"UNIQUE","DUPLICATE")</x:f>
        <x:v>UNIQUE</x:v>
      </x:c>
      <x:c r="Y11" s="305" t="str">
        <x:f>IF(AND(LEFT(A11,14)="SEBI-CORE-PRV-",LEN(A11)=20),"VALID","INVALID")</x:f>
        <x:v>VALID</x:v>
      </x:c>
    </x:row>
    <x:row r="12" ht="48" customHeight="1">
      <x:c r="A12" s="305" t="str">
        <x:v>SEBI-CORE-PRV-000008</x:v>
      </x:c>
      <x:c r="B12" s="305" t="n">
        <x:v>8</x:v>
      </x:c>
      <x:c r="C12" s="305" t="str">
        <x:v>SEBI-CORE-LAW-000013</x:v>
      </x:c>
      <x:c r="D12" s="305" t="str">
        <x:v>CAP-LAW053|Reg. 12</x:v>
      </x:c>
      <x:c r="E12" s="305" t="str">
        <x:v>CAP-LAW053</x:v>
      </x:c>
      <x:c r="F12" s="305" t="str">
        <x:v>Securities and Exchange Board of India (Listing Obligations and Disclosure Requirements) Regulations, 2015 [last amended July 14, 2026]</x:v>
      </x:c>
      <x:c r="G12" s="305" t="str">
        <x:v>Reg. 12</x:v>
      </x:c>
      <x:c r="H12" s="305" t="str">
        <x:v>Use electronic modes for payments to security holders, subject to the stated exceptions.</x:v>
      </x:c>
      <x:c r="I12" s="305" t="str">
        <x:v>Listed entity</x:v>
      </x:c>
      <x:c r="J12" s="305" t="str">
        <x:v>GATE|EQUITY_MAIN or GATE|EQUITY_SME</x:v>
      </x:c>
      <x:c r="K12" s="305" t="str">
        <x:v>Specified securities</x:v>
      </x:c>
      <x:c r="L12" s="305" t="str">
        <x:v>Payment to security holder</x:v>
      </x:c>
      <x:c r="M12" s="305" t="str">
        <x:v>Apply the prescribed electronic-payment rule and exception handling.</x:v>
      </x:c>
      <x:c r="N12" s="305" t="str">
        <x:v>At payment event</x:v>
      </x:c>
      <x:c r="O12" s="305" t="str">
        <x:v>Investor payment</x:v>
      </x:c>
      <x:c r="P12" s="305" t="str">
        <x:v>Pay through permitted electronic modes and document exceptions.</x:v>
      </x:c>
      <x:c r="Q12" s="305" t="str">
        <x:v>Instrument-specific payment rules may add requirements.</x:v>
      </x:c>
      <x:c r="R12" s="305" t="str">
        <x:v>Current as of 2026-09-06</x:v>
      </x:c>
      <x:c r="S12" s="305" t="str">
        <x:v>https://www.sebi.gov.in/legal/regulations/jul-2026/securities-and-exchange-board-of-india-listing-obligations-and-disclosure-requirements-regulations-2015-last-amended-on-july-14-2026-_102974.html</x:v>
      </x:c>
      <x:c r="T12" s="305" t="str">
        <x:v>P2 MAPPED</x:v>
      </x:c>
      <x:c r="U12" s="305" t="str">
        <x:v>MIGRATED — FROZEN</x:v>
      </x:c>
      <x:c r="V12" s="305" t="str">
        <x:f>IF(COUNTIF('PROD Law Master'!$A$5:$A$81,C12)=1,"YES","NO")</x:f>
        <x:v>YES</x:v>
      </x:c>
      <x:c r="W12" s="305" t="str">
        <x:f>IF(COUNTIF($A$5:$A$176,A12)=1,"UNIQUE","DUPLICATE")</x:f>
        <x:v>UNIQUE</x:v>
      </x:c>
      <x:c r="X12" s="305" t="str">
        <x:f>IF(COUNTIF($D$5:$D$176,D12)=1,"UNIQUE","DUPLICATE")</x:f>
        <x:v>UNIQUE</x:v>
      </x:c>
      <x:c r="Y12" s="305" t="str">
        <x:f>IF(AND(LEFT(A12,14)="SEBI-CORE-PRV-",LEN(A12)=20),"VALID","INVALID")</x:f>
        <x:v>VALID</x:v>
      </x:c>
    </x:row>
    <x:row r="13" ht="48" customHeight="1">
      <x:c r="A13" s="305" t="str">
        <x:v>SEBI-CORE-PRV-000009</x:v>
      </x:c>
      <x:c r="B13" s="305" t="n">
        <x:v>9</x:v>
      </x:c>
      <x:c r="C13" s="305" t="str">
        <x:v>SEBI-CORE-LAW-000013</x:v>
      </x:c>
      <x:c r="D13" s="305" t="str">
        <x:v>CAP-LAW053|Reg. 13</x:v>
      </x:c>
      <x:c r="E13" s="305" t="str">
        <x:v>CAP-LAW053</x:v>
      </x:c>
      <x:c r="F13" s="305" t="str">
        <x:v>Securities and Exchange Board of India (Listing Obligations and Disclosure Requirements) Regulations, 2015 [last amended July 14, 2026]</x:v>
      </x:c>
      <x:c r="G13" s="305" t="str">
        <x:v>Reg. 13</x:v>
      </x:c>
      <x:c r="H13" s="305" t="str">
        <x:v>Register, resolve and report investor complaints in the prescribed manner.</x:v>
      </x:c>
      <x:c r="I13" s="305" t="str">
        <x:v>Listed entity</x:v>
      </x:c>
      <x:c r="J13" s="305" t="str">
        <x:v>GATE|INVESTOR_SERVICE</x:v>
      </x:c>
      <x:c r="K13" s="305" t="str">
        <x:v>Specified securities</x:v>
      </x:c>
      <x:c r="L13" s="305" t="str">
        <x:v>Complaint received / periodic statement due</x:v>
      </x:c>
      <x:c r="M13" s="305" t="str">
        <x:v>Use current SCORES, exchange and integrated-filing requirements.</x:v>
      </x:c>
      <x:c r="N13" s="305" t="str">
        <x:v>Ongoing; periodic reporting</x:v>
      </x:c>
      <x:c r="O13" s="305" t="str">
        <x:v>Grievance redressal</x:v>
      </x:c>
      <x:c r="P13" s="305" t="str">
        <x:v>Maintain complaint register, aging, resolution evidence and filed status.</x:v>
      </x:c>
      <x:c r="Q13" s="305" t="str">
        <x:v>CAP-LAW285 and CAP-LAW099 provide channel/escalation layers.</x:v>
      </x:c>
      <x:c r="R13" s="305" t="str">
        <x:v>Current as of 2026-09-06</x:v>
      </x:c>
      <x:c r="S13" s="305" t="str">
        <x:v>https://www.sebi.gov.in/legal/regulations/jul-2026/securities-and-exchange-board-of-india-listing-obligations-and-disclosure-requirements-regulations-2015-last-amended-on-july-14-2026-_102974.html</x:v>
      </x:c>
      <x:c r="T13" s="305" t="str">
        <x:v>P2 MAPPED</x:v>
      </x:c>
      <x:c r="U13" s="305" t="str">
        <x:v>MIGRATED — FROZEN</x:v>
      </x:c>
      <x:c r="V13" s="305" t="str">
        <x:f>IF(COUNTIF('PROD Law Master'!$A$5:$A$81,C13)=1,"YES","NO")</x:f>
        <x:v>YES</x:v>
      </x:c>
      <x:c r="W13" s="305" t="str">
        <x:f>IF(COUNTIF($A$5:$A$176,A13)=1,"UNIQUE","DUPLICATE")</x:f>
        <x:v>UNIQUE</x:v>
      </x:c>
      <x:c r="X13" s="305" t="str">
        <x:f>IF(COUNTIF($D$5:$D$176,D13)=1,"UNIQUE","DUPLICATE")</x:f>
        <x:v>UNIQUE</x:v>
      </x:c>
      <x:c r="Y13" s="305" t="str">
        <x:f>IF(AND(LEFT(A13,14)="SEBI-CORE-PRV-",LEN(A13)=20),"VALID","INVALID")</x:f>
        <x:v>VALID</x:v>
      </x:c>
    </x:row>
    <x:row r="14" ht="48" customHeight="1">
      <x:c r="A14" s="305" t="str">
        <x:v>SEBI-CORE-PRV-000010</x:v>
      </x:c>
      <x:c r="B14" s="305" t="n">
        <x:v>10</x:v>
      </x:c>
      <x:c r="C14" s="305" t="str">
        <x:v>SEBI-CORE-LAW-000013</x:v>
      </x:c>
      <x:c r="D14" s="305" t="str">
        <x:v>CAP-LAW053|Reg. 14</x:v>
      </x:c>
      <x:c r="E14" s="305" t="str">
        <x:v>CAP-LAW053</x:v>
      </x:c>
      <x:c r="F14" s="305" t="str">
        <x:v>Securities and Exchange Board of India (Listing Obligations and Disclosure Requirements) Regulations, 2015 [last amended July 14, 2026]</x:v>
      </x:c>
      <x:c r="G14" s="305" t="str">
        <x:v>Reg. 14</x:v>
      </x:c>
      <x:c r="H14" s="305" t="str">
        <x:v>Pay annual listing fees to the recognised stock exchange.</x:v>
      </x:c>
      <x:c r="I14" s="305" t="str">
        <x:v>Listed entity</x:v>
      </x:c>
      <x:c r="J14" s="305" t="str">
        <x:v>GATE|EQUITY_MAIN or GATE|EQUITY_SME</x:v>
      </x:c>
      <x:c r="K14" s="305" t="str">
        <x:v>Specified securities</x:v>
      </x:c>
      <x:c r="L14" s="305" t="str">
        <x:v>Annual fee becomes due</x:v>
      </x:c>
      <x:c r="M14" s="305" t="str">
        <x:v>Amount and due date per exchange schedule.</x:v>
      </x:c>
      <x:c r="N14" s="305" t="str">
        <x:v>Annual</x:v>
      </x:c>
      <x:c r="O14" s="305" t="str">
        <x:v>Fees</x:v>
      </x:c>
      <x:c r="P14" s="305" t="str">
        <x:v>Pay and retain exchange acknowledgement.</x:v>
      </x:c>
      <x:c r="Q14" s="305" t="str">
        <x:v>Exchange commercial charges outside the regulation are not mapped.</x:v>
      </x:c>
      <x:c r="R14" s="305" t="str">
        <x:v>Current as of 2026-09-06</x:v>
      </x:c>
      <x:c r="S14" s="305" t="str">
        <x:v>https://www.sebi.gov.in/legal/regulations/jul-2026/securities-and-exchange-board-of-india-listing-obligations-and-disclosure-requirements-regulations-2015-last-amended-on-july-14-2026-_102974.html</x:v>
      </x:c>
      <x:c r="T14" s="305" t="str">
        <x:v>P2 MAPPED</x:v>
      </x:c>
      <x:c r="U14" s="305" t="str">
        <x:v>MIGRATED — FROZEN</x:v>
      </x:c>
      <x:c r="V14" s="305" t="str">
        <x:f>IF(COUNTIF('PROD Law Master'!$A$5:$A$81,C14)=1,"YES","NO")</x:f>
        <x:v>YES</x:v>
      </x:c>
      <x:c r="W14" s="305" t="str">
        <x:f>IF(COUNTIF($A$5:$A$176,A14)=1,"UNIQUE","DUPLICATE")</x:f>
        <x:v>UNIQUE</x:v>
      </x:c>
      <x:c r="X14" s="305" t="str">
        <x:f>IF(COUNTIF($D$5:$D$176,D14)=1,"UNIQUE","DUPLICATE")</x:f>
        <x:v>UNIQUE</x:v>
      </x:c>
      <x:c r="Y14" s="305" t="str">
        <x:f>IF(AND(LEFT(A14,14)="SEBI-CORE-PRV-",LEN(A14)=20),"VALID","INVALID")</x:f>
        <x:v>VALID</x:v>
      </x:c>
    </x:row>
    <x:row r="15" ht="48" customHeight="1">
      <x:c r="A15" s="305" t="str">
        <x:v>SEBI-CORE-PRV-000011</x:v>
      </x:c>
      <x:c r="B15" s="305" t="n">
        <x:v>11</x:v>
      </x:c>
      <x:c r="C15" s="305" t="str">
        <x:v>SEBI-CORE-LAW-000013</x:v>
      </x:c>
      <x:c r="D15" s="305" t="str">
        <x:v>CAP-LAW053|Reg. 15</x:v>
      </x:c>
      <x:c r="E15" s="305" t="str">
        <x:v>CAP-LAW053</x:v>
      </x:c>
      <x:c r="F15" s="305" t="str">
        <x:v>Securities and Exchange Board of India (Listing Obligations and Disclosure Requirements) Regulations, 2015 [last amended July 14, 2026]</x:v>
      </x:c>
      <x:c r="G15" s="305" t="str">
        <x:v>Reg. 15</x:v>
      </x:c>
      <x:c r="H15" s="305" t="str">
        <x:v>Apply the corporate-governance chapter only after testing the current applicability, exemption and transition provisions.</x:v>
      </x:c>
      <x:c r="I15" s="305" t="str">
        <x:v>Listed entity</x:v>
      </x:c>
      <x:c r="J15" s="305" t="str">
        <x:v>GATE|EQUITY_MAIN or GATE|EQUITY_SME or GATE|HVDLE</x:v>
      </x:c>
      <x:c r="K15" s="305" t="str">
        <x:v>Specified securities / high-value debt</x:v>
      </x:c>
      <x:c r="L15" s="305" t="str">
        <x:v>Governance applicability assessment</x:v>
      </x:c>
      <x:c r="M15" s="305" t="str">
        <x:v>Use current paid-up capital, net worth, security class, entity type and transition rules.</x:v>
      </x:c>
      <x:c r="N15" s="305" t="str">
        <x:v>At year start and on relevant change</x:v>
      </x:c>
      <x:c r="O15" s="305" t="str">
        <x:v>Applicability</x:v>
      </x:c>
      <x:c r="P15" s="305" t="str">
        <x:v>Document the chapter-applicability conclusion and any exemption.</x:v>
      </x:c>
      <x:c r="Q15" s="305" t="str">
        <x:v>This is an applicability control, not a blanket governance duty.</x:v>
      </x:c>
      <x:c r="R15" s="305" t="str">
        <x:v>Current as of 2026-09-06</x:v>
      </x:c>
      <x:c r="S15" s="305" t="str">
        <x:v>https://www.sebi.gov.in/legal/regulations/jul-2026/securities-and-exchange-board-of-india-listing-obligations-and-disclosure-requirements-regulations-2015-last-amended-on-july-14-2026-_102974.html</x:v>
      </x:c>
      <x:c r="T15" s="305" t="str">
        <x:v>P2 MAPPED</x:v>
      </x:c>
      <x:c r="U15" s="305" t="str">
        <x:v>MIGRATED — FROZEN</x:v>
      </x:c>
      <x:c r="V15" s="305" t="str">
        <x:f>IF(COUNTIF('PROD Law Master'!$A$5:$A$81,C15)=1,"YES","NO")</x:f>
        <x:v>YES</x:v>
      </x:c>
      <x:c r="W15" s="305" t="str">
        <x:f>IF(COUNTIF($A$5:$A$176,A15)=1,"UNIQUE","DUPLICATE")</x:f>
        <x:v>UNIQUE</x:v>
      </x:c>
      <x:c r="X15" s="305" t="str">
        <x:f>IF(COUNTIF($D$5:$D$176,D15)=1,"UNIQUE","DUPLICATE")</x:f>
        <x:v>UNIQUE</x:v>
      </x:c>
      <x:c r="Y15" s="305" t="str">
        <x:f>IF(AND(LEFT(A15,14)="SEBI-CORE-PRV-",LEN(A15)=20),"VALID","INVALID")</x:f>
        <x:v>VALID</x:v>
      </x:c>
    </x:row>
    <x:row r="16" ht="48" customHeight="1">
      <x:c r="A16" s="305" t="str">
        <x:v>SEBI-CORE-PRV-000012</x:v>
      </x:c>
      <x:c r="B16" s="305" t="n">
        <x:v>12</x:v>
      </x:c>
      <x:c r="C16" s="305" t="str">
        <x:v>SEBI-CORE-LAW-000013</x:v>
      </x:c>
      <x:c r="D16" s="305" t="str">
        <x:v>CAP-LAW053|Reg. 17(1)-(2)</x:v>
      </x:c>
      <x:c r="E16" s="305" t="str">
        <x:v>CAP-LAW053</x:v>
      </x:c>
      <x:c r="F16" s="305" t="str">
        <x:v>Securities and Exchange Board of India (Listing Obligations and Disclosure Requirements) Regulations, 2015 [last amended July 14, 2026]</x:v>
      </x:c>
      <x:c r="G16" s="305" t="str">
        <x:v>Reg. 17(1)-(2)</x:v>
      </x:c>
      <x:c r="H16" s="305" t="str">
        <x:v>Maintain the board composition, independence, gender and meeting requirements that apply to the entity.</x:v>
      </x:c>
      <x:c r="I16" s="305" t="str">
        <x:v>Listed entity / board</x:v>
      </x:c>
      <x:c r="J16" s="305" t="str">
        <x:v>GATE|EQUITY_MAIN or GATE|HVDLE</x:v>
      </x:c>
      <x:c r="K16" s="305" t="str">
        <x:v>Specified securities / HVDLE</x:v>
      </x:c>
      <x:c r="L16" s="305" t="str">
        <x:v>Governance chapter applies</x:v>
      </x:c>
      <x:c r="M16" s="305" t="str">
        <x:v>Apply entity-specific composition and top-entity requirements.</x:v>
      </x:c>
      <x:c r="N16" s="305" t="str">
        <x:v>Continuous; meetings as prescribed</x:v>
      </x:c>
      <x:c r="O16" s="305" t="str">
        <x:v>Board governance</x:v>
      </x:c>
      <x:c r="P16" s="305" t="str">
        <x:v>Monitor composition, vacancies, quorum and meeting cadence.</x:v>
      </x:c>
      <x:c r="Q16" s="305" t="str">
        <x:v>SME/exempt entities require a separate applicability conclusion.</x:v>
      </x:c>
      <x:c r="R16" s="305" t="str">
        <x:v>Current as of 2026-09-06</x:v>
      </x:c>
      <x:c r="S16" s="305" t="str">
        <x:v>https://www.sebi.gov.in/legal/regulations/jul-2026/securities-and-exchange-board-of-india-listing-obligations-and-disclosure-requirements-regulations-2015-last-amended-on-july-14-2026-_102974.html</x:v>
      </x:c>
      <x:c r="T16" s="305" t="str">
        <x:v>P2 MAPPED</x:v>
      </x:c>
      <x:c r="U16" s="305" t="str">
        <x:v>MIGRATED — FROZEN</x:v>
      </x:c>
      <x:c r="V16" s="305" t="str">
        <x:f>IF(COUNTIF('PROD Law Master'!$A$5:$A$81,C16)=1,"YES","NO")</x:f>
        <x:v>YES</x:v>
      </x:c>
      <x:c r="W16" s="305" t="str">
        <x:f>IF(COUNTIF($A$5:$A$176,A16)=1,"UNIQUE","DUPLICATE")</x:f>
        <x:v>UNIQUE</x:v>
      </x:c>
      <x:c r="X16" s="305" t="str">
        <x:f>IF(COUNTIF($D$5:$D$176,D16)=1,"UNIQUE","DUPLICATE")</x:f>
        <x:v>UNIQUE</x:v>
      </x:c>
      <x:c r="Y16" s="305" t="str">
        <x:f>IF(AND(LEFT(A16,14)="SEBI-CORE-PRV-",LEN(A16)=20),"VALID","INVALID")</x:f>
        <x:v>VALID</x:v>
      </x:c>
    </x:row>
    <x:row r="17" ht="48" customHeight="1">
      <x:c r="A17" s="305" t="str">
        <x:v>SEBI-CORE-PRV-000013</x:v>
      </x:c>
      <x:c r="B17" s="305" t="n">
        <x:v>13</x:v>
      </x:c>
      <x:c r="C17" s="305" t="str">
        <x:v>SEBI-CORE-LAW-000013</x:v>
      </x:c>
      <x:c r="D17" s="305" t="str">
        <x:v>CAP-LAW053|Reg. 17(8)</x:v>
      </x:c>
      <x:c r="E17" s="305" t="str">
        <x:v>CAP-LAW053</x:v>
      </x:c>
      <x:c r="F17" s="305" t="str">
        <x:v>Securities and Exchange Board of India (Listing Obligations and Disclosure Requirements) Regulations, 2015 [last amended July 14, 2026]</x:v>
      </x:c>
      <x:c r="G17" s="305" t="str">
        <x:v>Reg. 17(8)</x:v>
      </x:c>
      <x:c r="H17" s="305" t="str">
        <x:v>Obtain the prescribed chief executive and chief financial officer compliance certification.</x:v>
      </x:c>
      <x:c r="I17" s="305" t="str">
        <x:v>CEO and CFO / listed entity</x:v>
      </x:c>
      <x:c r="J17" s="305" t="str">
        <x:v>GATE|EQUITY_MAIN or GATE|HVDLE</x:v>
      </x:c>
      <x:c r="K17" s="305" t="str">
        <x:v>Specified securities / HVDLE</x:v>
      </x:c>
      <x:c r="L17" s="305" t="str">
        <x:v>Financial reporting cycle</x:v>
      </x:c>
      <x:c r="M17" s="305" t="str">
        <x:v>Governance chapter applies.</x:v>
      </x:c>
      <x:c r="N17" s="305" t="str">
        <x:v>Annual / reporting cycle as prescribed</x:v>
      </x:c>
      <x:c r="O17" s="305" t="str">
        <x:v>Financial governance</x:v>
      </x:c>
      <x:c r="P17" s="305" t="str">
        <x:v>Table the signed certification before the board and retain it.</x:v>
      </x:c>
      <x:c r="Q17" s="305" t="str">
        <x:v>Do not merge with Companies Act certifications.</x:v>
      </x:c>
      <x:c r="R17" s="305" t="str">
        <x:v>Current as of 2026-09-06</x:v>
      </x:c>
      <x:c r="S17" s="305" t="str">
        <x:v>https://www.sebi.gov.in/legal/regulations/jul-2026/securities-and-exchange-board-of-india-listing-obligations-and-disclosure-requirements-regulations-2015-last-amended-on-july-14-2026-_102974.html</x:v>
      </x:c>
      <x:c r="T17" s="305" t="str">
        <x:v>P2 MAPPED</x:v>
      </x:c>
      <x:c r="U17" s="305" t="str">
        <x:v>MIGRATED — FROZEN</x:v>
      </x:c>
      <x:c r="V17" s="305" t="str">
        <x:f>IF(COUNTIF('PROD Law Master'!$A$5:$A$81,C17)=1,"YES","NO")</x:f>
        <x:v>YES</x:v>
      </x:c>
      <x:c r="W17" s="305" t="str">
        <x:f>IF(COUNTIF($A$5:$A$176,A17)=1,"UNIQUE","DUPLICATE")</x:f>
        <x:v>UNIQUE</x:v>
      </x:c>
      <x:c r="X17" s="305" t="str">
        <x:f>IF(COUNTIF($D$5:$D$176,D17)=1,"UNIQUE","DUPLICATE")</x:f>
        <x:v>UNIQUE</x:v>
      </x:c>
      <x:c r="Y17" s="305" t="str">
        <x:f>IF(AND(LEFT(A17,14)="SEBI-CORE-PRV-",LEN(A17)=20),"VALID","INVALID")</x:f>
        <x:v>VALID</x:v>
      </x:c>
    </x:row>
    <x:row r="18" ht="48" customHeight="1">
      <x:c r="A18" s="305" t="str">
        <x:v>SEBI-CORE-PRV-000014</x:v>
      </x:c>
      <x:c r="B18" s="305" t="n">
        <x:v>14</x:v>
      </x:c>
      <x:c r="C18" s="305" t="str">
        <x:v>SEBI-CORE-LAW-000013</x:v>
      </x:c>
      <x:c r="D18" s="305" t="str">
        <x:v>CAP-LAW053|Reg. 18</x:v>
      </x:c>
      <x:c r="E18" s="305" t="str">
        <x:v>CAP-LAW053</x:v>
      </x:c>
      <x:c r="F18" s="305" t="str">
        <x:v>Securities and Exchange Board of India (Listing Obligations and Disclosure Requirements) Regulations, 2015 [last amended July 14, 2026]</x:v>
      </x:c>
      <x:c r="G18" s="305" t="str">
        <x:v>Reg. 18</x:v>
      </x:c>
      <x:c r="H18" s="305" t="str">
        <x:v>Constitute and operate the audit committee with the prescribed composition, meetings, powers and review responsibilities.</x:v>
      </x:c>
      <x:c r="I18" s="305" t="str">
        <x:v>Listed entity / audit committee</x:v>
      </x:c>
      <x:c r="J18" s="305" t="str">
        <x:v>GATE|EQUITY_MAIN or GATE|HVDLE</x:v>
      </x:c>
      <x:c r="K18" s="305" t="str">
        <x:v>Specified securities / HVDLE</x:v>
      </x:c>
      <x:c r="L18" s="305" t="str">
        <x:v>Governance chapter applies</x:v>
      </x:c>
      <x:c r="M18" s="305" t="str">
        <x:v>Apply stated exemptions and transition periods.</x:v>
      </x:c>
      <x:c r="N18" s="305" t="str">
        <x:v>Continuous; each meeting cycle</x:v>
      </x:c>
      <x:c r="O18" s="305" t="str">
        <x:v>Committee governance</x:v>
      </x:c>
      <x:c r="P18" s="305" t="str">
        <x:v>Maintain charter, composition, agenda coverage, minutes and action tracking.</x:v>
      </x:c>
      <x:c r="Q18" s="305" t="str">
        <x:v>Subsidiary financial review is separately mapped under Reg. 24.</x:v>
      </x:c>
      <x:c r="R18" s="305" t="str">
        <x:v>Current as of 2026-09-06</x:v>
      </x:c>
      <x:c r="S18" s="305" t="str">
        <x:v>https://www.sebi.gov.in/legal/regulations/jul-2026/securities-and-exchange-board-of-india-listing-obligations-and-disclosure-requirements-regulations-2015-last-amended-on-july-14-2026-_102974.html</x:v>
      </x:c>
      <x:c r="T18" s="305" t="str">
        <x:v>P2 MAPPED</x:v>
      </x:c>
      <x:c r="U18" s="305" t="str">
        <x:v>MIGRATED — FROZEN</x:v>
      </x:c>
      <x:c r="V18" s="305" t="str">
        <x:f>IF(COUNTIF('PROD Law Master'!$A$5:$A$81,C18)=1,"YES","NO")</x:f>
        <x:v>YES</x:v>
      </x:c>
      <x:c r="W18" s="305" t="str">
        <x:f>IF(COUNTIF($A$5:$A$176,A18)=1,"UNIQUE","DUPLICATE")</x:f>
        <x:v>UNIQUE</x:v>
      </x:c>
      <x:c r="X18" s="305" t="str">
        <x:f>IF(COUNTIF($D$5:$D$176,D18)=1,"UNIQUE","DUPLICATE")</x:f>
        <x:v>UNIQUE</x:v>
      </x:c>
      <x:c r="Y18" s="305" t="str">
        <x:f>IF(AND(LEFT(A18,14)="SEBI-CORE-PRV-",LEN(A18)=20),"VALID","INVALID")</x:f>
        <x:v>VALID</x:v>
      </x:c>
    </x:row>
    <x:row r="19" ht="48" customHeight="1">
      <x:c r="A19" s="305" t="str">
        <x:v>SEBI-CORE-PRV-000015</x:v>
      </x:c>
      <x:c r="B19" s="305" t="n">
        <x:v>15</x:v>
      </x:c>
      <x:c r="C19" s="305" t="str">
        <x:v>SEBI-CORE-LAW-000013</x:v>
      </x:c>
      <x:c r="D19" s="305" t="str">
        <x:v>CAP-LAW053|Reg. 19</x:v>
      </x:c>
      <x:c r="E19" s="305" t="str">
        <x:v>CAP-LAW053</x:v>
      </x:c>
      <x:c r="F19" s="305" t="str">
        <x:v>Securities and Exchange Board of India (Listing Obligations and Disclosure Requirements) Regulations, 2015 [last amended July 14, 2026]</x:v>
      </x:c>
      <x:c r="G19" s="305" t="str">
        <x:v>Reg. 19</x:v>
      </x:c>
      <x:c r="H19" s="305" t="str">
        <x:v>Constitute and operate the nomination and remuneration committee as prescribed.</x:v>
      </x:c>
      <x:c r="I19" s="305" t="str">
        <x:v>Listed entity / NRC</x:v>
      </x:c>
      <x:c r="J19" s="305" t="str">
        <x:v>GATE|EQUITY_MAIN or GATE|HVDLE</x:v>
      </x:c>
      <x:c r="K19" s="305" t="str">
        <x:v>Specified securities / HVDLE</x:v>
      </x:c>
      <x:c r="L19" s="305" t="str">
        <x:v>Governance chapter applies</x:v>
      </x:c>
      <x:c r="M19" s="305" t="str">
        <x:v>Apply stated exemptions.</x:v>
      </x:c>
      <x:c r="N19" s="305" t="str">
        <x:v>Continuous; as events arise</x:v>
      </x:c>
      <x:c r="O19" s="305" t="str">
        <x:v>Committee governance</x:v>
      </x:c>
      <x:c r="P19" s="305" t="str">
        <x:v>Maintain composition, policy, evaluation and minutes evidence.</x:v>
      </x:c>
      <x:c r="Q19" s="305" t="str">
        <x:v>Companies Act overlap is Common Corporate Core.</x:v>
      </x:c>
      <x:c r="R19" s="305" t="str">
        <x:v>Current as of 2026-09-06</x:v>
      </x:c>
      <x:c r="S19" s="305" t="str">
        <x:v>https://www.sebi.gov.in/legal/regulations/jul-2026/securities-and-exchange-board-of-india-listing-obligations-and-disclosure-requirements-regulations-2015-last-amended-on-july-14-2026-_102974.html</x:v>
      </x:c>
      <x:c r="T19" s="305" t="str">
        <x:v>P2 MAPPED</x:v>
      </x:c>
      <x:c r="U19" s="305" t="str">
        <x:v>MIGRATED — FROZEN</x:v>
      </x:c>
      <x:c r="V19" s="305" t="str">
        <x:f>IF(COUNTIF('PROD Law Master'!$A$5:$A$81,C19)=1,"YES","NO")</x:f>
        <x:v>YES</x:v>
      </x:c>
      <x:c r="W19" s="305" t="str">
        <x:f>IF(COUNTIF($A$5:$A$176,A19)=1,"UNIQUE","DUPLICATE")</x:f>
        <x:v>UNIQUE</x:v>
      </x:c>
      <x:c r="X19" s="305" t="str">
        <x:f>IF(COUNTIF($D$5:$D$176,D19)=1,"UNIQUE","DUPLICATE")</x:f>
        <x:v>UNIQUE</x:v>
      </x:c>
      <x:c r="Y19" s="305" t="str">
        <x:f>IF(AND(LEFT(A19,14)="SEBI-CORE-PRV-",LEN(A19)=20),"VALID","INVALID")</x:f>
        <x:v>VALID</x:v>
      </x:c>
    </x:row>
    <x:row r="20" ht="48" customHeight="1">
      <x:c r="A20" s="305" t="str">
        <x:v>SEBI-CORE-PRV-000016</x:v>
      </x:c>
      <x:c r="B20" s="305" t="n">
        <x:v>16</x:v>
      </x:c>
      <x:c r="C20" s="305" t="str">
        <x:v>SEBI-CORE-LAW-000013</x:v>
      </x:c>
      <x:c r="D20" s="305" t="str">
        <x:v>CAP-LAW053|Reg. 20</x:v>
      </x:c>
      <x:c r="E20" s="305" t="str">
        <x:v>CAP-LAW053</x:v>
      </x:c>
      <x:c r="F20" s="305" t="str">
        <x:v>Securities and Exchange Board of India (Listing Obligations and Disclosure Requirements) Regulations, 2015 [last amended July 14, 2026]</x:v>
      </x:c>
      <x:c r="G20" s="305" t="str">
        <x:v>Reg. 20</x:v>
      </x:c>
      <x:c r="H20" s="305" t="str">
        <x:v>Constitute and operate the stakeholders relationship committee and review security-holder service matters.</x:v>
      </x:c>
      <x:c r="I20" s="305" t="str">
        <x:v>Listed entity / SRC</x:v>
      </x:c>
      <x:c r="J20" s="305" t="str">
        <x:v>GATE|EQUITY_MAIN or GATE|HVDLE</x:v>
      </x:c>
      <x:c r="K20" s="305" t="str">
        <x:v>Specified securities / HVDLE</x:v>
      </x:c>
      <x:c r="L20" s="305" t="str">
        <x:v>Governance chapter applies / grievances exist</x:v>
      </x:c>
      <x:c r="M20" s="305" t="str">
        <x:v>Apply current composition and meeting requirements.</x:v>
      </x:c>
      <x:c r="N20" s="305" t="str">
        <x:v>Continuous; periodic meetings</x:v>
      </x:c>
      <x:c r="O20" s="305" t="str">
        <x:v>Investor governance</x:v>
      </x:c>
      <x:c r="P20" s="305" t="str">
        <x:v>Track grievances, service requests and committee oversight.</x:v>
      </x:c>
      <x:c r="Q20" s="305" t="str">
        <x:v>Operational complaint processing is separately mapped.</x:v>
      </x:c>
      <x:c r="R20" s="305" t="str">
        <x:v>Current as of 2026-09-06</x:v>
      </x:c>
      <x:c r="S20" s="305" t="str">
        <x:v>https://www.sebi.gov.in/legal/regulations/jul-2026/securities-and-exchange-board-of-india-listing-obligations-and-disclosure-requirements-regulations-2015-last-amended-on-july-14-2026-_102974.html</x:v>
      </x:c>
      <x:c r="T20" s="305" t="str">
        <x:v>P2 MAPPED</x:v>
      </x:c>
      <x:c r="U20" s="305" t="str">
        <x:v>MIGRATED — FROZEN</x:v>
      </x:c>
      <x:c r="V20" s="305" t="str">
        <x:f>IF(COUNTIF('PROD Law Master'!$A$5:$A$81,C20)=1,"YES","NO")</x:f>
        <x:v>YES</x:v>
      </x:c>
      <x:c r="W20" s="305" t="str">
        <x:f>IF(COUNTIF($A$5:$A$176,A20)=1,"UNIQUE","DUPLICATE")</x:f>
        <x:v>UNIQUE</x:v>
      </x:c>
      <x:c r="X20" s="305" t="str">
        <x:f>IF(COUNTIF($D$5:$D$176,D20)=1,"UNIQUE","DUPLICATE")</x:f>
        <x:v>UNIQUE</x:v>
      </x:c>
      <x:c r="Y20" s="305" t="str">
        <x:f>IF(AND(LEFT(A20,14)="SEBI-CORE-PRV-",LEN(A20)=20),"VALID","INVALID")</x:f>
        <x:v>VALID</x:v>
      </x:c>
    </x:row>
    <x:row r="21" ht="48" customHeight="1">
      <x:c r="A21" s="305" t="str">
        <x:v>SEBI-CORE-PRV-000017</x:v>
      </x:c>
      <x:c r="B21" s="305" t="n">
        <x:v>17</x:v>
      </x:c>
      <x:c r="C21" s="305" t="str">
        <x:v>SEBI-CORE-LAW-000013</x:v>
      </x:c>
      <x:c r="D21" s="305" t="str">
        <x:v>CAP-LAW053|Reg. 21</x:v>
      </x:c>
      <x:c r="E21" s="305" t="str">
        <x:v>CAP-LAW053</x:v>
      </x:c>
      <x:c r="F21" s="305" t="str">
        <x:v>Securities and Exchange Board of India (Listing Obligations and Disclosure Requirements) Regulations, 2015 [last amended July 14, 2026]</x:v>
      </x:c>
      <x:c r="G21" s="305" t="str">
        <x:v>Reg. 21</x:v>
      </x:c>
      <x:c r="H21" s="305" t="str">
        <x:v>Constitute and operate the risk management committee where the current applicability test is met.</x:v>
      </x:c>
      <x:c r="I21" s="305" t="str">
        <x:v>Listed entity / RMC</x:v>
      </x:c>
      <x:c r="J21" s="305" t="str">
        <x:v>GATE|EQUITY_MAIN</x:v>
      </x:c>
      <x:c r="K21" s="305" t="str">
        <x:v>Specified securities</x:v>
      </x:c>
      <x:c r="L21" s="305" t="str">
        <x:v>Entity falls within prescribed class/ranking</x:v>
      </x:c>
      <x:c r="M21" s="305" t="str">
        <x:v>Apply current ranking, composition and meeting rules.</x:v>
      </x:c>
      <x:c r="N21" s="305" t="str">
        <x:v>Continuous; periodic meetings</x:v>
      </x:c>
      <x:c r="O21" s="305" t="str">
        <x:v>Risk governance</x:v>
      </x:c>
      <x:c r="P21" s="305" t="str">
        <x:v>Document applicability, committee workplan, risks and minutes.</x:v>
      </x:c>
      <x:c r="Q21" s="305" t="str">
        <x:v>Do not auto-apply to every listed entity.</x:v>
      </x:c>
      <x:c r="R21" s="305" t="str">
        <x:v>Current as of 2026-09-06</x:v>
      </x:c>
      <x:c r="S21" s="305" t="str">
        <x:v>https://www.sebi.gov.in/legal/regulations/jul-2026/securities-and-exchange-board-of-india-listing-obligations-and-disclosure-requirements-regulations-2015-last-amended-on-july-14-2026-_102974.html</x:v>
      </x:c>
      <x:c r="T21" s="305" t="str">
        <x:v>P2 MAPPED</x:v>
      </x:c>
      <x:c r="U21" s="305" t="str">
        <x:v>MIGRATED — FROZEN</x:v>
      </x:c>
      <x:c r="V21" s="305" t="str">
        <x:f>IF(COUNTIF('PROD Law Master'!$A$5:$A$81,C21)=1,"YES","NO")</x:f>
        <x:v>YES</x:v>
      </x:c>
      <x:c r="W21" s="305" t="str">
        <x:f>IF(COUNTIF($A$5:$A$176,A21)=1,"UNIQUE","DUPLICATE")</x:f>
        <x:v>UNIQUE</x:v>
      </x:c>
      <x:c r="X21" s="305" t="str">
        <x:f>IF(COUNTIF($D$5:$D$176,D21)=1,"UNIQUE","DUPLICATE")</x:f>
        <x:v>UNIQUE</x:v>
      </x:c>
      <x:c r="Y21" s="305" t="str">
        <x:f>IF(AND(LEFT(A21,14)="SEBI-CORE-PRV-",LEN(A21)=20),"VALID","INVALID")</x:f>
        <x:v>VALID</x:v>
      </x:c>
    </x:row>
    <x:row r="22" ht="48" customHeight="1">
      <x:c r="A22" s="305" t="str">
        <x:v>SEBI-CORE-PRV-000018</x:v>
      </x:c>
      <x:c r="B22" s="305" t="n">
        <x:v>18</x:v>
      </x:c>
      <x:c r="C22" s="305" t="str">
        <x:v>SEBI-CORE-LAW-000013</x:v>
      </x:c>
      <x:c r="D22" s="305" t="str">
        <x:v>CAP-LAW053|Reg. 22</x:v>
      </x:c>
      <x:c r="E22" s="305" t="str">
        <x:v>CAP-LAW053</x:v>
      </x:c>
      <x:c r="F22" s="305" t="str">
        <x:v>Securities and Exchange Board of India (Listing Obligations and Disclosure Requirements) Regulations, 2015 [last amended July 14, 2026]</x:v>
      </x:c>
      <x:c r="G22" s="305" t="str">
        <x:v>Reg. 22</x:v>
      </x:c>
      <x:c r="H22" s="305" t="str">
        <x:v>Maintain a vigil mechanism for directors and employees.</x:v>
      </x:c>
      <x:c r="I22" s="305" t="str">
        <x:v>Listed entity</x:v>
      </x:c>
      <x:c r="J22" s="305" t="str">
        <x:v>GATE|EQUITY_MAIN or GATE|HVDLE</x:v>
      </x:c>
      <x:c r="K22" s="305" t="str">
        <x:v>Specified securities / HVDLE</x:v>
      </x:c>
      <x:c r="L22" s="305" t="str">
        <x:v>Governance chapter applies</x:v>
      </x:c>
      <x:c r="M22" s="305" t="str">
        <x:v>Provide safeguards and audit-committee access as prescribed.</x:v>
      </x:c>
      <x:c r="N22" s="305" t="str">
        <x:v>Continuous</x:v>
      </x:c>
      <x:c r="O22" s="305" t="str">
        <x:v>Whistleblowing</x:v>
      </x:c>
      <x:c r="P22" s="305" t="str">
        <x:v>Operate and disclose the vigil mechanism and investigate reports.</x:v>
      </x:c>
      <x:c r="Q22" s="305" t="str">
        <x:v>Common Corporate Core mechanism may be reused if requirements are met.</x:v>
      </x:c>
      <x:c r="R22" s="305" t="str">
        <x:v>Current as of 2026-09-06</x:v>
      </x:c>
      <x:c r="S22" s="305" t="str">
        <x:v>https://www.sebi.gov.in/legal/regulations/jul-2026/securities-and-exchange-board-of-india-listing-obligations-and-disclosure-requirements-regulations-2015-last-amended-on-july-14-2026-_102974.html</x:v>
      </x:c>
      <x:c r="T22" s="305" t="str">
        <x:v>P2 MAPPED</x:v>
      </x:c>
      <x:c r="U22" s="305" t="str">
        <x:v>MIGRATED — FROZEN</x:v>
      </x:c>
      <x:c r="V22" s="305" t="str">
        <x:f>IF(COUNTIF('PROD Law Master'!$A$5:$A$81,C22)=1,"YES","NO")</x:f>
        <x:v>YES</x:v>
      </x:c>
      <x:c r="W22" s="305" t="str">
        <x:f>IF(COUNTIF($A$5:$A$176,A22)=1,"UNIQUE","DUPLICATE")</x:f>
        <x:v>UNIQUE</x:v>
      </x:c>
      <x:c r="X22" s="305" t="str">
        <x:f>IF(COUNTIF($D$5:$D$176,D22)=1,"UNIQUE","DUPLICATE")</x:f>
        <x:v>UNIQUE</x:v>
      </x:c>
      <x:c r="Y22" s="305" t="str">
        <x:f>IF(AND(LEFT(A22,14)="SEBI-CORE-PRV-",LEN(A22)=20),"VALID","INVALID")</x:f>
        <x:v>VALID</x:v>
      </x:c>
    </x:row>
    <x:row r="23" ht="48" customHeight="1">
      <x:c r="A23" s="305" t="str">
        <x:v>SEBI-CORE-PRV-000019</x:v>
      </x:c>
      <x:c r="B23" s="305" t="n">
        <x:v>19</x:v>
      </x:c>
      <x:c r="C23" s="305" t="str">
        <x:v>SEBI-CORE-LAW-000013</x:v>
      </x:c>
      <x:c r="D23" s="305" t="str">
        <x:v>CAP-LAW053|Reg. 23(1)</x:v>
      </x:c>
      <x:c r="E23" s="305" t="str">
        <x:v>CAP-LAW053</x:v>
      </x:c>
      <x:c r="F23" s="305" t="str">
        <x:v>Securities and Exchange Board of India (Listing Obligations and Disclosure Requirements) Regulations, 2015 [last amended July 14, 2026]</x:v>
      </x:c>
      <x:c r="G23" s="305" t="str">
        <x:v>Reg. 23(1)</x:v>
      </x:c>
      <x:c r="H23" s="305" t="str">
        <x:v>Adopt and periodically review a policy on materiality of related-party transactions and dealing with related parties.</x:v>
      </x:c>
      <x:c r="I23" s="305" t="str">
        <x:v>Listed entity / board</x:v>
      </x:c>
      <x:c r="J23" s="305" t="str">
        <x:v>GATE|EQUITY_MAIN or GATE|HVDLE</x:v>
      </x:c>
      <x:c r="K23" s="305" t="str">
        <x:v>Specified securities / HVDLE</x:v>
      </x:c>
      <x:c r="L23" s="305" t="str">
        <x:v>Governance chapter applies</x:v>
      </x:c>
      <x:c r="M23" s="305" t="str">
        <x:v>Use current materiality thresholds and review cycle.</x:v>
      </x:c>
      <x:c r="N23" s="305" t="str">
        <x:v>Periodic / on policy change</x:v>
      </x:c>
      <x:c r="O23" s="305" t="str">
        <x:v>Related parties</x:v>
      </x:c>
      <x:c r="P23" s="305" t="str">
        <x:v>Maintain the board-approved policy and threshold assessment.</x:v>
      </x:c>
      <x:c r="Q23" s="305" t="str">
        <x:v>Companies Act RPT policy is not duplicated.</x:v>
      </x:c>
      <x:c r="R23" s="305" t="str">
        <x:v>Current as of 2026-09-06</x:v>
      </x:c>
      <x:c r="S23" s="305" t="str">
        <x:v>https://www.sebi.gov.in/legal/regulations/jul-2026/securities-and-exchange-board-of-india-listing-obligations-and-disclosure-requirements-regulations-2015-last-amended-on-july-14-2026-_102974.html</x:v>
      </x:c>
      <x:c r="T23" s="305" t="str">
        <x:v>P2 MAPPED</x:v>
      </x:c>
      <x:c r="U23" s="305" t="str">
        <x:v>MIGRATED — FROZEN</x:v>
      </x:c>
      <x:c r="V23" s="305" t="str">
        <x:f>IF(COUNTIF('PROD Law Master'!$A$5:$A$81,C23)=1,"YES","NO")</x:f>
        <x:v>YES</x:v>
      </x:c>
      <x:c r="W23" s="305" t="str">
        <x:f>IF(COUNTIF($A$5:$A$176,A23)=1,"UNIQUE","DUPLICATE")</x:f>
        <x:v>UNIQUE</x:v>
      </x:c>
      <x:c r="X23" s="305" t="str">
        <x:f>IF(COUNTIF($D$5:$D$176,D23)=1,"UNIQUE","DUPLICATE")</x:f>
        <x:v>UNIQUE</x:v>
      </x:c>
      <x:c r="Y23" s="305" t="str">
        <x:f>IF(AND(LEFT(A23,14)="SEBI-CORE-PRV-",LEN(A23)=20),"VALID","INVALID")</x:f>
        <x:v>VALID</x:v>
      </x:c>
    </x:row>
    <x:row r="24" ht="48" customHeight="1">
      <x:c r="A24" s="305" t="str">
        <x:v>SEBI-CORE-PRV-000020</x:v>
      </x:c>
      <x:c r="B24" s="305" t="n">
        <x:v>20</x:v>
      </x:c>
      <x:c r="C24" s="305" t="str">
        <x:v>SEBI-CORE-LAW-000013</x:v>
      </x:c>
      <x:c r="D24" s="305" t="str">
        <x:v>CAP-LAW053|Reg. 23(2)-(4)</x:v>
      </x:c>
      <x:c r="E24" s="305" t="str">
        <x:v>CAP-LAW053</x:v>
      </x:c>
      <x:c r="F24" s="305" t="str">
        <x:v>Securities and Exchange Board of India (Listing Obligations and Disclosure Requirements) Regulations, 2015 [last amended July 14, 2026]</x:v>
      </x:c>
      <x:c r="G24" s="305" t="str">
        <x:v>Reg. 23(2)-(4)</x:v>
      </x:c>
      <x:c r="H24" s="305" t="str">
        <x:v>Obtain the required audit-committee and shareholder approvals before entering applicable related-party transactions.</x:v>
      </x:c>
      <x:c r="I24" s="305" t="str">
        <x:v>Listed entity / audit committee / shareholders</x:v>
      </x:c>
      <x:c r="J24" s="305" t="str">
        <x:v>GATE|EQUITY_MAIN or GATE|HVDLE</x:v>
      </x:c>
      <x:c r="K24" s="305" t="str">
        <x:v>Specified securities / HVDLE</x:v>
      </x:c>
      <x:c r="L24" s="305" t="str">
        <x:v>RPT proposed</x:v>
      </x:c>
      <x:c r="M24" s="305" t="str">
        <x:v>Apply omnibus, materiality, voting and exemption provisions.</x:v>
      </x:c>
      <x:c r="N24" s="305" t="str">
        <x:v>Before transaction; ratification only where allowed</x:v>
      </x:c>
      <x:c r="O24" s="305" t="str">
        <x:v>Related parties</x:v>
      </x:c>
      <x:c r="P24" s="305" t="str">
        <x:v>Route each transaction through the correct approval path.</x:v>
      </x:c>
      <x:c r="Q24" s="305" t="str">
        <x:v>Threshold and exemption tests stay in the transaction file.</x:v>
      </x:c>
      <x:c r="R24" s="305" t="str">
        <x:v>Current as of 2026-09-06</x:v>
      </x:c>
      <x:c r="S24" s="305" t="str">
        <x:v>https://www.sebi.gov.in/legal/regulations/jul-2026/securities-and-exchange-board-of-india-listing-obligations-and-disclosure-requirements-regulations-2015-last-amended-on-july-14-2026-_102974.html</x:v>
      </x:c>
      <x:c r="T24" s="305" t="str">
        <x:v>P2 MAPPED</x:v>
      </x:c>
      <x:c r="U24" s="305" t="str">
        <x:v>MIGRATED — FROZEN</x:v>
      </x:c>
      <x:c r="V24" s="305" t="str">
        <x:f>IF(COUNTIF('PROD Law Master'!$A$5:$A$81,C24)=1,"YES","NO")</x:f>
        <x:v>YES</x:v>
      </x:c>
      <x:c r="W24" s="305" t="str">
        <x:f>IF(COUNTIF($A$5:$A$176,A24)=1,"UNIQUE","DUPLICATE")</x:f>
        <x:v>UNIQUE</x:v>
      </x:c>
      <x:c r="X24" s="305" t="str">
        <x:f>IF(COUNTIF($D$5:$D$176,D24)=1,"UNIQUE","DUPLICATE")</x:f>
        <x:v>UNIQUE</x:v>
      </x:c>
      <x:c r="Y24" s="305" t="str">
        <x:f>IF(AND(LEFT(A24,14)="SEBI-CORE-PRV-",LEN(A24)=20),"VALID","INVALID")</x:f>
        <x:v>VALID</x:v>
      </x:c>
    </x:row>
    <x:row r="25" ht="48" customHeight="1">
      <x:c r="A25" s="305" t="str">
        <x:v>SEBI-CORE-PRV-000021</x:v>
      </x:c>
      <x:c r="B25" s="305" t="n">
        <x:v>21</x:v>
      </x:c>
      <x:c r="C25" s="305" t="str">
        <x:v>SEBI-CORE-LAW-000013</x:v>
      </x:c>
      <x:c r="D25" s="305" t="str">
        <x:v>CAP-LAW053|Reg. 23(9)</x:v>
      </x:c>
      <x:c r="E25" s="305" t="str">
        <x:v>CAP-LAW053</x:v>
      </x:c>
      <x:c r="F25" s="305" t="str">
        <x:v>Securities and Exchange Board of India (Listing Obligations and Disclosure Requirements) Regulations, 2015 [last amended July 14, 2026]</x:v>
      </x:c>
      <x:c r="G25" s="305" t="str">
        <x:v>Reg. 23(9)</x:v>
      </x:c>
      <x:c r="H25" s="305" t="str">
        <x:v>Disclose related-party transactions in the prescribed format.</x:v>
      </x:c>
      <x:c r="I25" s="305" t="str">
        <x:v>Listed entity</x:v>
      </x:c>
      <x:c r="J25" s="305" t="str">
        <x:v>GATE|EQUITY_MAIN or GATE|HVDLE</x:v>
      </x:c>
      <x:c r="K25" s="305" t="str">
        <x:v>Specified securities / HVDLE</x:v>
      </x:c>
      <x:c r="L25" s="305" t="str">
        <x:v>Periodic RPT disclosure due</x:v>
      </x:c>
      <x:c r="M25" s="305" t="str">
        <x:v>Use current SEBI/exchange format and timing.</x:v>
      </x:c>
      <x:c r="N25" s="305" t="str">
        <x:v>Periodic as prescribed</x:v>
      </x:c>
      <x:c r="O25" s="305" t="str">
        <x:v>Disclosure</x:v>
      </x:c>
      <x:c r="P25" s="305" t="str">
        <x:v>File and publish the RPT disclosure with acknowledgement.</x:v>
      </x:c>
      <x:c r="Q25" s="305" t="str">
        <x:v>CAP-LAW083 may prescribe the current format.</x:v>
      </x:c>
      <x:c r="R25" s="305" t="str">
        <x:v>Current as of 2026-09-06</x:v>
      </x:c>
      <x:c r="S25" s="305" t="str">
        <x:v>https://www.sebi.gov.in/legal/regulations/jul-2026/securities-and-exchange-board-of-india-listing-obligations-and-disclosure-requirements-regulations-2015-last-amended-on-july-14-2026-_102974.html</x:v>
      </x:c>
      <x:c r="T25" s="305" t="str">
        <x:v>P2 MAPPED</x:v>
      </x:c>
      <x:c r="U25" s="305" t="str">
        <x:v>MIGRATED — FROZEN</x:v>
      </x:c>
      <x:c r="V25" s="305" t="str">
        <x:f>IF(COUNTIF('PROD Law Master'!$A$5:$A$81,C25)=1,"YES","NO")</x:f>
        <x:v>YES</x:v>
      </x:c>
      <x:c r="W25" s="305" t="str">
        <x:f>IF(COUNTIF($A$5:$A$176,A25)=1,"UNIQUE","DUPLICATE")</x:f>
        <x:v>UNIQUE</x:v>
      </x:c>
      <x:c r="X25" s="305" t="str">
        <x:f>IF(COUNTIF($D$5:$D$176,D25)=1,"UNIQUE","DUPLICATE")</x:f>
        <x:v>UNIQUE</x:v>
      </x:c>
      <x:c r="Y25" s="305" t="str">
        <x:f>IF(AND(LEFT(A25,14)="SEBI-CORE-PRV-",LEN(A25)=20),"VALID","INVALID")</x:f>
        <x:v>VALID</x:v>
      </x:c>
    </x:row>
    <x:row r="26" ht="48" customHeight="1">
      <x:c r="A26" s="305" t="str">
        <x:v>SEBI-CORE-PRV-000022</x:v>
      </x:c>
      <x:c r="B26" s="305" t="n">
        <x:v>22</x:v>
      </x:c>
      <x:c r="C26" s="305" t="str">
        <x:v>SEBI-CORE-LAW-000013</x:v>
      </x:c>
      <x:c r="D26" s="305" t="str">
        <x:v>CAP-LAW053|Reg. 24(1)</x:v>
      </x:c>
      <x:c r="E26" s="305" t="str">
        <x:v>CAP-LAW053</x:v>
      </x:c>
      <x:c r="F26" s="305" t="str">
        <x:v>Securities and Exchange Board of India (Listing Obligations and Disclosure Requirements) Regulations, 2015 [last amended July 14, 2026]</x:v>
      </x:c>
      <x:c r="G26" s="305" t="str">
        <x:v>Reg. 24(1)</x:v>
      </x:c>
      <x:c r="H26" s="305" t="str">
        <x:v>Ensure the board of an unlisted material subsidiary includes the independent director required by LODR.</x:v>
      </x:c>
      <x:c r="I26" s="305" t="str">
        <x:v>Listed entity / material unlisted subsidiary</x:v>
      </x:c>
      <x:c r="J26" s="305" t="str">
        <x:v>GATE|MATERIAL_SUB</x:v>
      </x:c>
      <x:c r="K26" s="305" t="str">
        <x:v>Material unlisted subsidiary</x:v>
      </x:c>
      <x:c r="L26" s="305" t="str">
        <x:v>Subsidiary meets current materiality test</x:v>
      </x:c>
      <x:c r="M26" s="305" t="str">
        <x:v>Apply location, definition and exemption conditions in current text.</x:v>
      </x:c>
      <x:c r="N26" s="305" t="str">
        <x:v>Continuous while gate remains true</x:v>
      </x:c>
      <x:c r="O26" s="305" t="str">
        <x:v>Subsidiary governance</x:v>
      </x:c>
      <x:c r="P26" s="305" t="str">
        <x:v>Track materiality and board composition of the affected subsidiary.</x:v>
      </x:c>
      <x:c r="Q26" s="305" t="str">
        <x:v>Flow-down only; subsidiary is not classified as listed.</x:v>
      </x:c>
      <x:c r="R26" s="305" t="str">
        <x:v>Current as of 2026-09-06</x:v>
      </x:c>
      <x:c r="S26" s="305" t="str">
        <x:v>https://www.sebi.gov.in/legal/regulations/jul-2026/securities-and-exchange-board-of-india-listing-obligations-and-disclosure-requirements-regulations-2015-last-amended-on-july-14-2026-_102974.html</x:v>
      </x:c>
      <x:c r="T26" s="305" t="str">
        <x:v>P2 MAPPED</x:v>
      </x:c>
      <x:c r="U26" s="305" t="str">
        <x:v>MIGRATED — FROZEN</x:v>
      </x:c>
      <x:c r="V26" s="305" t="str">
        <x:f>IF(COUNTIF('PROD Law Master'!$A$5:$A$81,C26)=1,"YES","NO")</x:f>
        <x:v>YES</x:v>
      </x:c>
      <x:c r="W26" s="305" t="str">
        <x:f>IF(COUNTIF($A$5:$A$176,A26)=1,"UNIQUE","DUPLICATE")</x:f>
        <x:v>UNIQUE</x:v>
      </x:c>
      <x:c r="X26" s="305" t="str">
        <x:f>IF(COUNTIF($D$5:$D$176,D26)=1,"UNIQUE","DUPLICATE")</x:f>
        <x:v>UNIQUE</x:v>
      </x:c>
      <x:c r="Y26" s="305" t="str">
        <x:f>IF(AND(LEFT(A26,14)="SEBI-CORE-PRV-",LEN(A26)=20),"VALID","INVALID")</x:f>
        <x:v>VALID</x:v>
      </x:c>
    </x:row>
    <x:row r="27" ht="48" customHeight="1">
      <x:c r="A27" s="305" t="str">
        <x:v>SEBI-CORE-PRV-000023</x:v>
      </x:c>
      <x:c r="B27" s="305" t="n">
        <x:v>23</x:v>
      </x:c>
      <x:c r="C27" s="305" t="str">
        <x:v>SEBI-CORE-LAW-000013</x:v>
      </x:c>
      <x:c r="D27" s="305" t="str">
        <x:v>CAP-LAW053|Reg. 24(2)</x:v>
      </x:c>
      <x:c r="E27" s="305" t="str">
        <x:v>CAP-LAW053</x:v>
      </x:c>
      <x:c r="F27" s="305" t="str">
        <x:v>Securities and Exchange Board of India (Listing Obligations and Disclosure Requirements) Regulations, 2015 [last amended July 14, 2026]</x:v>
      </x:c>
      <x:c r="G27" s="305" t="str">
        <x:v>Reg. 24(2)</x:v>
      </x:c>
      <x:c r="H27" s="305" t="str">
        <x:v>Have the listed entity audit committee review the financial statements and investments of unlisted subsidiaries as prescribed.</x:v>
      </x:c>
      <x:c r="I27" s="305" t="str">
        <x:v>Listed entity / audit committee</x:v>
      </x:c>
      <x:c r="J27" s="305" t="str">
        <x:v>GATE|MATERIAL_SUB</x:v>
      </x:c>
      <x:c r="K27" s="305" t="str">
        <x:v>Unlisted subsidiary</x:v>
      </x:c>
      <x:c r="L27" s="305" t="str">
        <x:v>Specified review cycle</x:v>
      </x:c>
      <x:c r="M27" s="305" t="str">
        <x:v>Scope is the subsidiary information identified by the provision.</x:v>
      </x:c>
      <x:c r="N27" s="305" t="str">
        <x:v>Periodic</x:v>
      </x:c>
      <x:c r="O27" s="305" t="str">
        <x:v>Subsidiary oversight</x:v>
      </x:c>
      <x:c r="P27" s="305" t="str">
        <x:v>Table the required subsidiary financial and investment information.</x:v>
      </x:c>
      <x:c r="Q27" s="305" t="str">
        <x:v>This is a parent-listed-entity duty.</x:v>
      </x:c>
      <x:c r="R27" s="305" t="str">
        <x:v>Current as of 2026-09-06</x:v>
      </x:c>
      <x:c r="S27" s="305" t="str">
        <x:v>https://www.sebi.gov.in/legal/regulations/jul-2026/securities-and-exchange-board-of-india-listing-obligations-and-disclosure-requirements-regulations-2015-last-amended-on-july-14-2026-_102974.html</x:v>
      </x:c>
      <x:c r="T27" s="305" t="str">
        <x:v>P2 MAPPED</x:v>
      </x:c>
      <x:c r="U27" s="305" t="str">
        <x:v>MIGRATED — FROZEN</x:v>
      </x:c>
      <x:c r="V27" s="305" t="str">
        <x:f>IF(COUNTIF('PROD Law Master'!$A$5:$A$81,C27)=1,"YES","NO")</x:f>
        <x:v>YES</x:v>
      </x:c>
      <x:c r="W27" s="305" t="str">
        <x:f>IF(COUNTIF($A$5:$A$176,A27)=1,"UNIQUE","DUPLICATE")</x:f>
        <x:v>UNIQUE</x:v>
      </x:c>
      <x:c r="X27" s="305" t="str">
        <x:f>IF(COUNTIF($D$5:$D$176,D27)=1,"UNIQUE","DUPLICATE")</x:f>
        <x:v>UNIQUE</x:v>
      </x:c>
      <x:c r="Y27" s="305" t="str">
        <x:f>IF(AND(LEFT(A27,14)="SEBI-CORE-PRV-",LEN(A27)=20),"VALID","INVALID")</x:f>
        <x:v>VALID</x:v>
      </x:c>
    </x:row>
    <x:row r="28" ht="48" customHeight="1">
      <x:c r="A28" s="305" t="str">
        <x:v>SEBI-CORE-PRV-000024</x:v>
      </x:c>
      <x:c r="B28" s="305" t="n">
        <x:v>24</x:v>
      </x:c>
      <x:c r="C28" s="305" t="str">
        <x:v>SEBI-CORE-LAW-000013</x:v>
      </x:c>
      <x:c r="D28" s="305" t="str">
        <x:v>CAP-LAW053|Reg. 24(3)</x:v>
      </x:c>
      <x:c r="E28" s="305" t="str">
        <x:v>CAP-LAW053</x:v>
      </x:c>
      <x:c r="F28" s="305" t="str">
        <x:v>Securities and Exchange Board of India (Listing Obligations and Disclosure Requirements) Regulations, 2015 [last amended July 14, 2026]</x:v>
      </x:c>
      <x:c r="G28" s="305" t="str">
        <x:v>Reg. 24(3)</x:v>
      </x:c>
      <x:c r="H28" s="305" t="str">
        <x:v>Place minutes of unlisted-subsidiary board meetings before the listed entity board.</x:v>
      </x:c>
      <x:c r="I28" s="305" t="str">
        <x:v>Listed entity / board</x:v>
      </x:c>
      <x:c r="J28" s="305" t="str">
        <x:v>GATE|MATERIAL_SUB</x:v>
      </x:c>
      <x:c r="K28" s="305" t="str">
        <x:v>Unlisted subsidiary</x:v>
      </x:c>
      <x:c r="L28" s="305" t="str">
        <x:v>Subsidiary board meeting held</x:v>
      </x:c>
      <x:c r="M28" s="305" t="str">
        <x:v>All unlisted subsidiaries within the clause scope.</x:v>
      </x:c>
      <x:c r="N28" s="305" t="str">
        <x:v>At listed-entity board cycle</x:v>
      </x:c>
      <x:c r="O28" s="305" t="str">
        <x:v>Subsidiary oversight</x:v>
      </x:c>
      <x:c r="P28" s="305" t="str">
        <x:v>Obtain and table subsidiary board minutes.</x:v>
      </x:c>
      <x:c r="Q28" s="305" t="str">
        <x:v>Do not convert subsidiary governance generally into LODR duties.</x:v>
      </x:c>
      <x:c r="R28" s="305" t="str">
        <x:v>Current as of 2026-09-06</x:v>
      </x:c>
      <x:c r="S28" s="305" t="str">
        <x:v>https://www.sebi.gov.in/legal/regulations/jul-2026/securities-and-exchange-board-of-india-listing-obligations-and-disclosure-requirements-regulations-2015-last-amended-on-july-14-2026-_102974.html</x:v>
      </x:c>
      <x:c r="T28" s="305" t="str">
        <x:v>P2 MAPPED</x:v>
      </x:c>
      <x:c r="U28" s="305" t="str">
        <x:v>MIGRATED — FROZEN</x:v>
      </x:c>
      <x:c r="V28" s="305" t="str">
        <x:f>IF(COUNTIF('PROD Law Master'!$A$5:$A$81,C28)=1,"YES","NO")</x:f>
        <x:v>YES</x:v>
      </x:c>
      <x:c r="W28" s="305" t="str">
        <x:f>IF(COUNTIF($A$5:$A$176,A28)=1,"UNIQUE","DUPLICATE")</x:f>
        <x:v>UNIQUE</x:v>
      </x:c>
      <x:c r="X28" s="305" t="str">
        <x:f>IF(COUNTIF($D$5:$D$176,D28)=1,"UNIQUE","DUPLICATE")</x:f>
        <x:v>UNIQUE</x:v>
      </x:c>
      <x:c r="Y28" s="305" t="str">
        <x:f>IF(AND(LEFT(A28,14)="SEBI-CORE-PRV-",LEN(A28)=20),"VALID","INVALID")</x:f>
        <x:v>VALID</x:v>
      </x:c>
    </x:row>
    <x:row r="29" ht="48" customHeight="1">
      <x:c r="A29" s="305" t="str">
        <x:v>SEBI-CORE-PRV-000025</x:v>
      </x:c>
      <x:c r="B29" s="305" t="n">
        <x:v>25</x:v>
      </x:c>
      <x:c r="C29" s="305" t="str">
        <x:v>SEBI-CORE-LAW-000013</x:v>
      </x:c>
      <x:c r="D29" s="305" t="str">
        <x:v>CAP-LAW053|Reg. 24(4)</x:v>
      </x:c>
      <x:c r="E29" s="305" t="str">
        <x:v>CAP-LAW053</x:v>
      </x:c>
      <x:c r="F29" s="305" t="str">
        <x:v>Securities and Exchange Board of India (Listing Obligations and Disclosure Requirements) Regulations, 2015 [last amended July 14, 2026]</x:v>
      </x:c>
      <x:c r="G29" s="305" t="str">
        <x:v>Reg. 24(4)</x:v>
      </x:c>
      <x:c r="H29" s="305" t="str">
        <x:v>Bring significant transactions and arrangements of unlisted subsidiaries to the listed entity board.</x:v>
      </x:c>
      <x:c r="I29" s="305" t="str">
        <x:v>Listed entity / board</x:v>
      </x:c>
      <x:c r="J29" s="305" t="str">
        <x:v>GATE|MATERIAL_SUB</x:v>
      </x:c>
      <x:c r="K29" s="305" t="str">
        <x:v>Unlisted subsidiary</x:v>
      </x:c>
      <x:c r="L29" s="305" t="str">
        <x:v>Significant subsidiary transaction/arrangement</x:v>
      </x:c>
      <x:c r="M29" s="305" t="str">
        <x:v>Apply the percentage definition in the provision.</x:v>
      </x:c>
      <x:c r="N29" s="305" t="str">
        <x:v>At occurrence / board cycle</x:v>
      </x:c>
      <x:c r="O29" s="305" t="str">
        <x:v>Subsidiary oversight</x:v>
      </x:c>
      <x:c r="P29" s="305" t="str">
        <x:v>Identify, report and minute significant subsidiary transactions.</x:v>
      </x:c>
      <x:c r="Q29" s="305" t="str">
        <x:v>Threshold must be calculated from current subsidiary metrics.</x:v>
      </x:c>
      <x:c r="R29" s="305" t="str">
        <x:v>Current as of 2026-09-06</x:v>
      </x:c>
      <x:c r="S29" s="305" t="str">
        <x:v>https://www.sebi.gov.in/legal/regulations/jul-2026/securities-and-exchange-board-of-india-listing-obligations-and-disclosure-requirements-regulations-2015-last-amended-on-july-14-2026-_102974.html</x:v>
      </x:c>
      <x:c r="T29" s="305" t="str">
        <x:v>P2 MAPPED</x:v>
      </x:c>
      <x:c r="U29" s="305" t="str">
        <x:v>MIGRATED — FROZEN</x:v>
      </x:c>
      <x:c r="V29" s="305" t="str">
        <x:f>IF(COUNTIF('PROD Law Master'!$A$5:$A$81,C29)=1,"YES","NO")</x:f>
        <x:v>YES</x:v>
      </x:c>
      <x:c r="W29" s="305" t="str">
        <x:f>IF(COUNTIF($A$5:$A$176,A29)=1,"UNIQUE","DUPLICATE")</x:f>
        <x:v>UNIQUE</x:v>
      </x:c>
      <x:c r="X29" s="305" t="str">
        <x:f>IF(COUNTIF($D$5:$D$176,D29)=1,"UNIQUE","DUPLICATE")</x:f>
        <x:v>UNIQUE</x:v>
      </x:c>
      <x:c r="Y29" s="305" t="str">
        <x:f>IF(AND(LEFT(A29,14)="SEBI-CORE-PRV-",LEN(A29)=20),"VALID","INVALID")</x:f>
        <x:v>VALID</x:v>
      </x:c>
    </x:row>
    <x:row r="30" ht="48" customHeight="1">
      <x:c r="A30" s="305" t="str">
        <x:v>SEBI-CORE-PRV-000026</x:v>
      </x:c>
      <x:c r="B30" s="305" t="n">
        <x:v>26</x:v>
      </x:c>
      <x:c r="C30" s="305" t="str">
        <x:v>SEBI-CORE-LAW-000013</x:v>
      </x:c>
      <x:c r="D30" s="305" t="str">
        <x:v>CAP-LAW053|Reg. 24(5)-(6)</x:v>
      </x:c>
      <x:c r="E30" s="305" t="str">
        <x:v>CAP-LAW053</x:v>
      </x:c>
      <x:c r="F30" s="305" t="str">
        <x:v>Securities and Exchange Board of India (Listing Obligations and Disclosure Requirements) Regulations, 2015 [last amended July 14, 2026]</x:v>
      </x:c>
      <x:c r="G30" s="305" t="str">
        <x:v>Reg. 24(5)-(6)</x:v>
      </x:c>
      <x:c r="H30" s="305" t="str">
        <x:v>Obtain required shareholder approval before disposal of shares or assets of a material subsidiary beyond the permitted limits.</x:v>
      </x:c>
      <x:c r="I30" s="305" t="str">
        <x:v>Listed entity</x:v>
      </x:c>
      <x:c r="J30" s="305" t="str">
        <x:v>GATE|MATERIAL_SUB</x:v>
      </x:c>
      <x:c r="K30" s="305" t="str">
        <x:v>Material subsidiary</x:v>
      </x:c>
      <x:c r="L30" s="305" t="str">
        <x:v>Proposed disposal / loss of control</x:v>
      </x:c>
      <x:c r="M30" s="305" t="str">
        <x:v>Apply ordinary-course, scheme and stated exception provisions.</x:v>
      </x:c>
      <x:c r="N30" s="305" t="str">
        <x:v>Before disposal</x:v>
      </x:c>
      <x:c r="O30" s="305" t="str">
        <x:v>Corporate action</x:v>
      </x:c>
      <x:c r="P30" s="305" t="str">
        <x:v>Perform threshold test and complete approval before execution.</x:v>
      </x:c>
      <x:c r="Q30" s="305" t="str">
        <x:v>Only the specified disposal flow-down applies.</x:v>
      </x:c>
      <x:c r="R30" s="305" t="str">
        <x:v>Current as of 2026-09-06</x:v>
      </x:c>
      <x:c r="S30" s="305" t="str">
        <x:v>https://www.sebi.gov.in/legal/regulations/jul-2026/securities-and-exchange-board-of-india-listing-obligations-and-disclosure-requirements-regulations-2015-last-amended-on-july-14-2026-_102974.html</x:v>
      </x:c>
      <x:c r="T30" s="305" t="str">
        <x:v>P2 MAPPED</x:v>
      </x:c>
      <x:c r="U30" s="305" t="str">
        <x:v>MIGRATED — FROZEN</x:v>
      </x:c>
      <x:c r="V30" s="305" t="str">
        <x:f>IF(COUNTIF('PROD Law Master'!$A$5:$A$81,C30)=1,"YES","NO")</x:f>
        <x:v>YES</x:v>
      </x:c>
      <x:c r="W30" s="305" t="str">
        <x:f>IF(COUNTIF($A$5:$A$176,A30)=1,"UNIQUE","DUPLICATE")</x:f>
        <x:v>UNIQUE</x:v>
      </x:c>
      <x:c r="X30" s="305" t="str">
        <x:f>IF(COUNTIF($D$5:$D$176,D30)=1,"UNIQUE","DUPLICATE")</x:f>
        <x:v>UNIQUE</x:v>
      </x:c>
      <x:c r="Y30" s="305" t="str">
        <x:f>IF(AND(LEFT(A30,14)="SEBI-CORE-PRV-",LEN(A30)=20),"VALID","INVALID")</x:f>
        <x:v>VALID</x:v>
      </x:c>
    </x:row>
    <x:row r="31" ht="48" customHeight="1">
      <x:c r="A31" s="305" t="str">
        <x:v>SEBI-CORE-PRV-000027</x:v>
      </x:c>
      <x:c r="B31" s="305" t="n">
        <x:v>27</x:v>
      </x:c>
      <x:c r="C31" s="305" t="str">
        <x:v>SEBI-CORE-LAW-000013</x:v>
      </x:c>
      <x:c r="D31" s="305" t="str">
        <x:v>CAP-LAW053|Reg. 24A</x:v>
      </x:c>
      <x:c r="E31" s="305" t="str">
        <x:v>CAP-LAW053</x:v>
      </x:c>
      <x:c r="F31" s="305" t="str">
        <x:v>Securities and Exchange Board of India (Listing Obligations and Disclosure Requirements) Regulations, 2015 [last amended July 14, 2026]</x:v>
      </x:c>
      <x:c r="G31" s="305" t="str">
        <x:v>Reg. 24A</x:v>
      </x:c>
      <x:c r="H31" s="305" t="str">
        <x:v>Ensure the listed entity and covered material unlisted Indian subsidiaries undergo secretarial audit and provide the required reports/compliance filing.</x:v>
      </x:c>
      <x:c r="I31" s="305" t="str">
        <x:v>Listed entity / material unlisted Indian subsidiary</x:v>
      </x:c>
      <x:c r="J31" s="305" t="str">
        <x:v>GATE|MATERIAL_SUB or GATE|EQUITY_MAIN</x:v>
      </x:c>
      <x:c r="K31" s="305" t="str">
        <x:v>Specified securities / covered subsidiary</x:v>
      </x:c>
      <x:c r="L31" s="305" t="str">
        <x:v>Annual audit and filing cycle</x:v>
      </x:c>
      <x:c r="M31" s="305" t="str">
        <x:v>Apply current entity coverage, format and due date.</x:v>
      </x:c>
      <x:c r="N31" s="305" t="str">
        <x:v>Annual</x:v>
      </x:c>
      <x:c r="O31" s="305" t="str">
        <x:v>Secretarial compliance</x:v>
      </x:c>
      <x:c r="P31" s="305" t="str">
        <x:v>Appoint eligible auditor, complete audit and file/annex the prescribed reports.</x:v>
      </x:c>
      <x:c r="Q31" s="305" t="str">
        <x:v>Subsidiary coverage is clause-specific, not full listing status.</x:v>
      </x:c>
      <x:c r="R31" s="305" t="str">
        <x:v>Current as of 2026-09-06</x:v>
      </x:c>
      <x:c r="S31" s="305" t="str">
        <x:v>https://www.sebi.gov.in/legal/regulations/jul-2026/securities-and-exchange-board-of-india-listing-obligations-and-disclosure-requirements-regulations-2015-last-amended-on-july-14-2026-_102974.html</x:v>
      </x:c>
      <x:c r="T31" s="305" t="str">
        <x:v>P2 MAPPED</x:v>
      </x:c>
      <x:c r="U31" s="305" t="str">
        <x:v>MIGRATED — FROZEN</x:v>
      </x:c>
      <x:c r="V31" s="305" t="str">
        <x:f>IF(COUNTIF('PROD Law Master'!$A$5:$A$81,C31)=1,"YES","NO")</x:f>
        <x:v>YES</x:v>
      </x:c>
      <x:c r="W31" s="305" t="str">
        <x:f>IF(COUNTIF($A$5:$A$176,A31)=1,"UNIQUE","DUPLICATE")</x:f>
        <x:v>UNIQUE</x:v>
      </x:c>
      <x:c r="X31" s="305" t="str">
        <x:f>IF(COUNTIF($D$5:$D$176,D31)=1,"UNIQUE","DUPLICATE")</x:f>
        <x:v>UNIQUE</x:v>
      </x:c>
      <x:c r="Y31" s="305" t="str">
        <x:f>IF(AND(LEFT(A31,14)="SEBI-CORE-PRV-",LEN(A31)=20),"VALID","INVALID")</x:f>
        <x:v>VALID</x:v>
      </x:c>
    </x:row>
    <x:row r="32" ht="48" customHeight="1">
      <x:c r="A32" s="305" t="str">
        <x:v>SEBI-CORE-PRV-000028</x:v>
      </x:c>
      <x:c r="B32" s="305" t="n">
        <x:v>28</x:v>
      </x:c>
      <x:c r="C32" s="305" t="str">
        <x:v>SEBI-CORE-LAW-000013</x:v>
      </x:c>
      <x:c r="D32" s="305" t="str">
        <x:v>CAP-LAW053|Reg. 25</x:v>
      </x:c>
      <x:c r="E32" s="305" t="str">
        <x:v>CAP-LAW053</x:v>
      </x:c>
      <x:c r="F32" s="305" t="str">
        <x:v>Securities and Exchange Board of India (Listing Obligations and Disclosure Requirements) Regulations, 2015 [last amended July 14, 2026]</x:v>
      </x:c>
      <x:c r="G32" s="305" t="str">
        <x:v>Reg. 25</x:v>
      </x:c>
      <x:c r="H32" s="305" t="str">
        <x:v>Comply with appointment, tenure, meeting, liability, familiarisation and other applicable independent-director requirements.</x:v>
      </x:c>
      <x:c r="I32" s="305" t="str">
        <x:v>Listed entity / independent directors</x:v>
      </x:c>
      <x:c r="J32" s="305" t="str">
        <x:v>GATE|EQUITY_MAIN or GATE|HVDLE</x:v>
      </x:c>
      <x:c r="K32" s="305" t="str">
        <x:v>Specified securities / HVDLE</x:v>
      </x:c>
      <x:c r="L32" s="305" t="str">
        <x:v>Governance chapter applies</x:v>
      </x:c>
      <x:c r="M32" s="305" t="str">
        <x:v>Apply current exemptions and transition provisions.</x:v>
      </x:c>
      <x:c r="N32" s="305" t="str">
        <x:v>Continuous / annual</x:v>
      </x:c>
      <x:c r="O32" s="305" t="str">
        <x:v>Board governance</x:v>
      </x:c>
      <x:c r="P32" s="305" t="str">
        <x:v>Maintain appointment and annual compliance evidence for independent directors.</x:v>
      </x:c>
      <x:c r="Q32" s="305" t="str">
        <x:v>Companies Act duties are referenced through Common Corporate Core.</x:v>
      </x:c>
      <x:c r="R32" s="305" t="str">
        <x:v>Current as of 2026-09-06</x:v>
      </x:c>
      <x:c r="S32" s="305" t="str">
        <x:v>https://www.sebi.gov.in/legal/regulations/jul-2026/securities-and-exchange-board-of-india-listing-obligations-and-disclosure-requirements-regulations-2015-last-amended-on-july-14-2026-_102974.html</x:v>
      </x:c>
      <x:c r="T32" s="305" t="str">
        <x:v>P2 MAPPED</x:v>
      </x:c>
      <x:c r="U32" s="305" t="str">
        <x:v>MIGRATED — FROZEN</x:v>
      </x:c>
      <x:c r="V32" s="305" t="str">
        <x:f>IF(COUNTIF('PROD Law Master'!$A$5:$A$81,C32)=1,"YES","NO")</x:f>
        <x:v>YES</x:v>
      </x:c>
      <x:c r="W32" s="305" t="str">
        <x:f>IF(COUNTIF($A$5:$A$176,A32)=1,"UNIQUE","DUPLICATE")</x:f>
        <x:v>UNIQUE</x:v>
      </x:c>
      <x:c r="X32" s="305" t="str">
        <x:f>IF(COUNTIF($D$5:$D$176,D32)=1,"UNIQUE","DUPLICATE")</x:f>
        <x:v>UNIQUE</x:v>
      </x:c>
      <x:c r="Y32" s="305" t="str">
        <x:f>IF(AND(LEFT(A32,14)="SEBI-CORE-PRV-",LEN(A32)=20),"VALID","INVALID")</x:f>
        <x:v>VALID</x:v>
      </x:c>
    </x:row>
    <x:row r="33" ht="48" customHeight="1">
      <x:c r="A33" s="305" t="str">
        <x:v>SEBI-CORE-PRV-000029</x:v>
      </x:c>
      <x:c r="B33" s="305" t="n">
        <x:v>29</x:v>
      </x:c>
      <x:c r="C33" s="305" t="str">
        <x:v>SEBI-CORE-LAW-000013</x:v>
      </x:c>
      <x:c r="D33" s="305" t="str">
        <x:v>CAP-LAW053|Reg. 26</x:v>
      </x:c>
      <x:c r="E33" s="305" t="str">
        <x:v>CAP-LAW053</x:v>
      </x:c>
      <x:c r="F33" s="305" t="str">
        <x:v>Securities and Exchange Board of India (Listing Obligations and Disclosure Requirements) Regulations, 2015 [last amended July 14, 2026]</x:v>
      </x:c>
      <x:c r="G33" s="305" t="str">
        <x:v>Reg. 26</x:v>
      </x:c>
      <x:c r="H33" s="305" t="str">
        <x:v>Comply with applicable obligations of directors and senior management, including code-of-conduct and disclosure controls.</x:v>
      </x:c>
      <x:c r="I33" s="305" t="str">
        <x:v>Directors / senior management / listed entity</x:v>
      </x:c>
      <x:c r="J33" s="305" t="str">
        <x:v>GATE|EQUITY_MAIN or GATE|HVDLE</x:v>
      </x:c>
      <x:c r="K33" s="305" t="str">
        <x:v>Specified securities / HVDLE</x:v>
      </x:c>
      <x:c r="L33" s="305" t="str">
        <x:v>Governance chapter applies</x:v>
      </x:c>
      <x:c r="M33" s="305" t="str">
        <x:v>Apply current conflict, compensation and disclosure clauses.</x:v>
      </x:c>
      <x:c r="N33" s="305" t="str">
        <x:v>Continuous / annual declarations</x:v>
      </x:c>
      <x:c r="O33" s="305" t="str">
        <x:v>Conduct</x:v>
      </x:c>
      <x:c r="P33" s="305" t="str">
        <x:v>Obtain declarations and evidence code compliance.</x:v>
      </x:c>
      <x:c r="Q33" s="305" t="str">
        <x:v>Role-specific disclosures are not treated as issuer acts where the duty holder is personal.</x:v>
      </x:c>
      <x:c r="R33" s="305" t="str">
        <x:v>Current as of 2026-09-06</x:v>
      </x:c>
      <x:c r="S33" s="305" t="str">
        <x:v>https://www.sebi.gov.in/legal/regulations/jul-2026/securities-and-exchange-board-of-india-listing-obligations-and-disclosure-requirements-regulations-2015-last-amended-on-july-14-2026-_102974.html</x:v>
      </x:c>
      <x:c r="T33" s="305" t="str">
        <x:v>P2 MAPPED</x:v>
      </x:c>
      <x:c r="U33" s="305" t="str">
        <x:v>MIGRATED — FROZEN</x:v>
      </x:c>
      <x:c r="V33" s="305" t="str">
        <x:f>IF(COUNTIF('PROD Law Master'!$A$5:$A$81,C33)=1,"YES","NO")</x:f>
        <x:v>YES</x:v>
      </x:c>
      <x:c r="W33" s="305" t="str">
        <x:f>IF(COUNTIF($A$5:$A$176,A33)=1,"UNIQUE","DUPLICATE")</x:f>
        <x:v>UNIQUE</x:v>
      </x:c>
      <x:c r="X33" s="305" t="str">
        <x:f>IF(COUNTIF($D$5:$D$176,D33)=1,"UNIQUE","DUPLICATE")</x:f>
        <x:v>UNIQUE</x:v>
      </x:c>
      <x:c r="Y33" s="305" t="str">
        <x:f>IF(AND(LEFT(A33,14)="SEBI-CORE-PRV-",LEN(A33)=20),"VALID","INVALID")</x:f>
        <x:v>VALID</x:v>
      </x:c>
    </x:row>
    <x:row r="34" ht="48" customHeight="1">
      <x:c r="A34" s="305" t="str">
        <x:v>SEBI-CORE-PRV-000030</x:v>
      </x:c>
      <x:c r="B34" s="305" t="n">
        <x:v>30</x:v>
      </x:c>
      <x:c r="C34" s="305" t="str">
        <x:v>SEBI-CORE-LAW-000013</x:v>
      </x:c>
      <x:c r="D34" s="305" t="str">
        <x:v>CAP-LAW053|Reg. 27</x:v>
      </x:c>
      <x:c r="E34" s="305" t="str">
        <x:v>CAP-LAW053</x:v>
      </x:c>
      <x:c r="F34" s="305" t="str">
        <x:v>Securities and Exchange Board of India (Listing Obligations and Disclosure Requirements) Regulations, 2015 [last amended July 14, 2026]</x:v>
      </x:c>
      <x:c r="G34" s="305" t="str">
        <x:v>Reg. 27</x:v>
      </x:c>
      <x:c r="H34" s="305" t="str">
        <x:v>File the corporate-governance compliance report in the current form.</x:v>
      </x:c>
      <x:c r="I34" s="305" t="str">
        <x:v>Listed entity</x:v>
      </x:c>
      <x:c r="J34" s="305" t="str">
        <x:v>GATE|EQUITY_MAIN or GATE|HVDLE</x:v>
      </x:c>
      <x:c r="K34" s="305" t="str">
        <x:v>Specified securities / HVDLE</x:v>
      </x:c>
      <x:c r="L34" s="305" t="str">
        <x:v>Reporting period closes</x:v>
      </x:c>
      <x:c r="M34" s="305" t="str">
        <x:v>Apply integrated-filing format and current applicability.</x:v>
      </x:c>
      <x:c r="N34" s="305" t="str">
        <x:v>Periodic as prescribed</x:v>
      </x:c>
      <x:c r="O34" s="305" t="str">
        <x:v>Regulatory filing</x:v>
      </x:c>
      <x:c r="P34" s="305" t="str">
        <x:v>Prepare, approve and file the governance report with acknowledgement.</x:v>
      </x:c>
      <x:c r="Q34" s="305" t="str">
        <x:v>Use CAP-LAW083 operational format.</x:v>
      </x:c>
      <x:c r="R34" s="305" t="str">
        <x:v>Current as of 2026-09-06</x:v>
      </x:c>
      <x:c r="S34" s="305" t="str">
        <x:v>https://www.sebi.gov.in/legal/regulations/jul-2026/securities-and-exchange-board-of-india-listing-obligations-and-disclosure-requirements-regulations-2015-last-amended-on-july-14-2026-_102974.html</x:v>
      </x:c>
      <x:c r="T34" s="305" t="str">
        <x:v>P2 MAPPED</x:v>
      </x:c>
      <x:c r="U34" s="305" t="str">
        <x:v>MIGRATED — FROZEN</x:v>
      </x:c>
      <x:c r="V34" s="305" t="str">
        <x:f>IF(COUNTIF('PROD Law Master'!$A$5:$A$81,C34)=1,"YES","NO")</x:f>
        <x:v>YES</x:v>
      </x:c>
      <x:c r="W34" s="305" t="str">
        <x:f>IF(COUNTIF($A$5:$A$176,A34)=1,"UNIQUE","DUPLICATE")</x:f>
        <x:v>UNIQUE</x:v>
      </x:c>
      <x:c r="X34" s="305" t="str">
        <x:f>IF(COUNTIF($D$5:$D$176,D34)=1,"UNIQUE","DUPLICATE")</x:f>
        <x:v>UNIQUE</x:v>
      </x:c>
      <x:c r="Y34" s="305" t="str">
        <x:f>IF(AND(LEFT(A34,14)="SEBI-CORE-PRV-",LEN(A34)=20),"VALID","INVALID")</x:f>
        <x:v>VALID</x:v>
      </x:c>
    </x:row>
    <x:row r="35" ht="48" customHeight="1">
      <x:c r="A35" s="305" t="str">
        <x:v>SEBI-CORE-PRV-000031</x:v>
      </x:c>
      <x:c r="B35" s="305" t="n">
        <x:v>31</x:v>
      </x:c>
      <x:c r="C35" s="305" t="str">
        <x:v>SEBI-CORE-LAW-000013</x:v>
      </x:c>
      <x:c r="D35" s="305" t="str">
        <x:v>CAP-LAW053|Reg. 29</x:v>
      </x:c>
      <x:c r="E35" s="305" t="str">
        <x:v>CAP-LAW053</x:v>
      </x:c>
      <x:c r="F35" s="305" t="str">
        <x:v>Securities and Exchange Board of India (Listing Obligations and Disclosure Requirements) Regulations, 2015 [last amended July 14, 2026]</x:v>
      </x:c>
      <x:c r="G35" s="305" t="str">
        <x:v>Reg. 29</x:v>
      </x:c>
      <x:c r="H35" s="305" t="str">
        <x:v>Give prior intimation of specified board meetings and proposals to the stock exchange.</x:v>
      </x:c>
      <x:c r="I35" s="305" t="str">
        <x:v>Listed entity</x:v>
      </x:c>
      <x:c r="J35" s="305" t="str">
        <x:v>GATE|EQUITY_MAIN or GATE|EQUITY_SME</x:v>
      </x:c>
      <x:c r="K35" s="305" t="str">
        <x:v>Specified securities</x:v>
      </x:c>
      <x:c r="L35" s="305" t="str">
        <x:v>Specified board agenda item planned</x:v>
      </x:c>
      <x:c r="M35" s="305" t="str">
        <x:v>Apply topic-specific notice period and exceptions.</x:v>
      </x:c>
      <x:c r="N35" s="305" t="str">
        <x:v>Before board meeting</x:v>
      </x:c>
      <x:c r="O35" s="305" t="str">
        <x:v>Disclosure</x:v>
      </x:c>
      <x:c r="P35" s="305" t="str">
        <x:v>Identify covered agenda items and file prior intimation on time.</x:v>
      </x:c>
      <x:c r="Q35" s="305" t="str">
        <x:v>P3 must calendar each topic-specific deadline.</x:v>
      </x:c>
      <x:c r="R35" s="305" t="str">
        <x:v>Current as of 2026-09-06</x:v>
      </x:c>
      <x:c r="S35" s="305" t="str">
        <x:v>https://www.sebi.gov.in/legal/regulations/jul-2026/securities-and-exchange-board-of-india-listing-obligations-and-disclosure-requirements-regulations-2015-last-amended-on-july-14-2026-_102974.html</x:v>
      </x:c>
      <x:c r="T35" s="305" t="str">
        <x:v>P2 MAPPED</x:v>
      </x:c>
      <x:c r="U35" s="305" t="str">
        <x:v>MIGRATED — FROZEN</x:v>
      </x:c>
      <x:c r="V35" s="305" t="str">
        <x:f>IF(COUNTIF('PROD Law Master'!$A$5:$A$81,C35)=1,"YES","NO")</x:f>
        <x:v>YES</x:v>
      </x:c>
      <x:c r="W35" s="305" t="str">
        <x:f>IF(COUNTIF($A$5:$A$176,A35)=1,"UNIQUE","DUPLICATE")</x:f>
        <x:v>UNIQUE</x:v>
      </x:c>
      <x:c r="X35" s="305" t="str">
        <x:f>IF(COUNTIF($D$5:$D$176,D35)=1,"UNIQUE","DUPLICATE")</x:f>
        <x:v>UNIQUE</x:v>
      </x:c>
      <x:c r="Y35" s="305" t="str">
        <x:f>IF(AND(LEFT(A35,14)="SEBI-CORE-PRV-",LEN(A35)=20),"VALID","INVALID")</x:f>
        <x:v>VALID</x:v>
      </x:c>
    </x:row>
    <x:row r="36" ht="48" customHeight="1">
      <x:c r="A36" s="305" t="str">
        <x:v>SEBI-CORE-PRV-000032</x:v>
      </x:c>
      <x:c r="B36" s="305" t="n">
        <x:v>32</x:v>
      </x:c>
      <x:c r="C36" s="305" t="str">
        <x:v>SEBI-CORE-LAW-000013</x:v>
      </x:c>
      <x:c r="D36" s="305" t="str">
        <x:v>CAP-LAW053|Reg. 30</x:v>
      </x:c>
      <x:c r="E36" s="305" t="str">
        <x:v>CAP-LAW053</x:v>
      </x:c>
      <x:c r="F36" s="305" t="str">
        <x:v>Securities and Exchange Board of India (Listing Obligations and Disclosure Requirements) Regulations, 2015 [last amended July 14, 2026]</x:v>
      </x:c>
      <x:c r="G36" s="305" t="str">
        <x:v>Reg. 30</x:v>
      </x:c>
      <x:c r="H36" s="305" t="str">
        <x:v>Determine materiality and disclose listed events or information to the stock exchange.</x:v>
      </x:c>
      <x:c r="I36" s="305" t="str">
        <x:v>Listed entity</x:v>
      </x:c>
      <x:c r="J36" s="305" t="str">
        <x:v>GATE|EQUITY_MAIN or GATE|EQUITY_SME</x:v>
      </x:c>
      <x:c r="K36" s="305" t="str">
        <x:v>Specified securities</x:v>
      </x:c>
      <x:c r="L36" s="305" t="str">
        <x:v>Schedule III event/information occurs</x:v>
      </x:c>
      <x:c r="M36" s="305" t="str">
        <x:v>Apply deemed-material events, quantitative/qualitative tests, verification and update duties.</x:v>
      </x:c>
      <x:c r="N36" s="305" t="str">
        <x:v>Promptly within the applicable current deadline; update until closure</x:v>
      </x:c>
      <x:c r="O36" s="305" t="str">
        <x:v>Continuous disclosure</x:v>
      </x:c>
      <x:c r="P36" s="305" t="str">
        <x:v>Operate event escalation, materiality decision, filing and update workflow.</x:v>
      </x:c>
      <x:c r="Q36" s="305" t="str">
        <x:v>Exact event deadline belongs in P3 operational calendar.</x:v>
      </x:c>
      <x:c r="R36" s="305" t="str">
        <x:v>Current as of 2026-09-06</x:v>
      </x:c>
      <x:c r="S36" s="305" t="str">
        <x:v>https://www.sebi.gov.in/legal/regulations/jul-2026/securities-and-exchange-board-of-india-listing-obligations-and-disclosure-requirements-regulations-2015-last-amended-on-july-14-2026-_102974.html</x:v>
      </x:c>
      <x:c r="T36" s="305" t="str">
        <x:v>P2 MAPPED</x:v>
      </x:c>
      <x:c r="U36" s="305" t="str">
        <x:v>MIGRATED — FROZEN</x:v>
      </x:c>
      <x:c r="V36" s="305" t="str">
        <x:f>IF(COUNTIF('PROD Law Master'!$A$5:$A$81,C36)=1,"YES","NO")</x:f>
        <x:v>YES</x:v>
      </x:c>
      <x:c r="W36" s="305" t="str">
        <x:f>IF(COUNTIF($A$5:$A$176,A36)=1,"UNIQUE","DUPLICATE")</x:f>
        <x:v>UNIQUE</x:v>
      </x:c>
      <x:c r="X36" s="305" t="str">
        <x:f>IF(COUNTIF($D$5:$D$176,D36)=1,"UNIQUE","DUPLICATE")</x:f>
        <x:v>UNIQUE</x:v>
      </x:c>
      <x:c r="Y36" s="305" t="str">
        <x:f>IF(AND(LEFT(A36,14)="SEBI-CORE-PRV-",LEN(A36)=20),"VALID","INVALID")</x:f>
        <x:v>VALID</x:v>
      </x:c>
    </x:row>
    <x:row r="37" ht="48" customHeight="1">
      <x:c r="A37" s="305" t="str">
        <x:v>SEBI-CORE-PRV-000033</x:v>
      </x:c>
      <x:c r="B37" s="305" t="n">
        <x:v>33</x:v>
      </x:c>
      <x:c r="C37" s="305" t="str">
        <x:v>SEBI-CORE-LAW-000013</x:v>
      </x:c>
      <x:c r="D37" s="305" t="str">
        <x:v>CAP-LAW053|Reg. 30A</x:v>
      </x:c>
      <x:c r="E37" s="305" t="str">
        <x:v>CAP-LAW053</x:v>
      </x:c>
      <x:c r="F37" s="305" t="str">
        <x:v>Securities and Exchange Board of India (Listing Obligations and Disclosure Requirements) Regulations, 2015 [last amended July 14, 2026]</x:v>
      </x:c>
      <x:c r="G37" s="305" t="str">
        <x:v>Reg. 30A</x:v>
      </x:c>
      <x:c r="H37" s="305" t="str">
        <x:v>Disclose covered agreements binding the listed entity and meet the associated governance requirements.</x:v>
      </x:c>
      <x:c r="I37" s="305" t="str">
        <x:v>Listed entity / covered parties</x:v>
      </x:c>
      <x:c r="J37" s="305" t="str">
        <x:v>GATE|EQUITY_MAIN or GATE|EQUITY_SME</x:v>
      </x:c>
      <x:c r="K37" s="305" t="str">
        <x:v>Specified securities</x:v>
      </x:c>
      <x:c r="L37" s="305" t="str">
        <x:v>Covered agreement exists or changes</x:v>
      </x:c>
      <x:c r="M37" s="305" t="str">
        <x:v>Apply party, subject-matter, disclosure and legacy-agreement conditions.</x:v>
      </x:c>
      <x:c r="N37" s="305" t="str">
        <x:v>At execution/change and as otherwise prescribed</x:v>
      </x:c>
      <x:c r="O37" s="305" t="str">
        <x:v>Disclosure</x:v>
      </x:c>
      <x:c r="P37" s="305" t="str">
        <x:v>Maintain agreement inventory and complete required disclosure/action.</x:v>
      </x:c>
      <x:c r="Q37" s="305" t="str">
        <x:v>Personal duty-holder elements must be separately assigned.</x:v>
      </x:c>
      <x:c r="R37" s="305" t="str">
        <x:v>Current as of 2026-09-06</x:v>
      </x:c>
      <x:c r="S37" s="305" t="str">
        <x:v>https://www.sebi.gov.in/legal/regulations/jul-2026/securities-and-exchange-board-of-india-listing-obligations-and-disclosure-requirements-regulations-2015-last-amended-on-july-14-2026-_102974.html</x:v>
      </x:c>
      <x:c r="T37" s="305" t="str">
        <x:v>P2 MAPPED</x:v>
      </x:c>
      <x:c r="U37" s="305" t="str">
        <x:v>MIGRATED — FROZEN</x:v>
      </x:c>
      <x:c r="V37" s="305" t="str">
        <x:f>IF(COUNTIF('PROD Law Master'!$A$5:$A$81,C37)=1,"YES","NO")</x:f>
        <x:v>YES</x:v>
      </x:c>
      <x:c r="W37" s="305" t="str">
        <x:f>IF(COUNTIF($A$5:$A$176,A37)=1,"UNIQUE","DUPLICATE")</x:f>
        <x:v>UNIQUE</x:v>
      </x:c>
      <x:c r="X37" s="305" t="str">
        <x:f>IF(COUNTIF($D$5:$D$176,D37)=1,"UNIQUE","DUPLICATE")</x:f>
        <x:v>UNIQUE</x:v>
      </x:c>
      <x:c r="Y37" s="305" t="str">
        <x:f>IF(AND(LEFT(A37,14)="SEBI-CORE-PRV-",LEN(A37)=20),"VALID","INVALID")</x:f>
        <x:v>VALID</x:v>
      </x:c>
    </x:row>
    <x:row r="38" ht="48" customHeight="1">
      <x:c r="A38" s="305" t="str">
        <x:v>SEBI-CORE-PRV-000034</x:v>
      </x:c>
      <x:c r="B38" s="305" t="n">
        <x:v>34</x:v>
      </x:c>
      <x:c r="C38" s="305" t="str">
        <x:v>SEBI-CORE-LAW-000013</x:v>
      </x:c>
      <x:c r="D38" s="305" t="str">
        <x:v>CAP-LAW053|Reg. 31</x:v>
      </x:c>
      <x:c r="E38" s="305" t="str">
        <x:v>CAP-LAW053</x:v>
      </x:c>
      <x:c r="F38" s="305" t="str">
        <x:v>Securities and Exchange Board of India (Listing Obligations and Disclosure Requirements) Regulations, 2015 [last amended July 14, 2026]</x:v>
      </x:c>
      <x:c r="G38" s="305" t="str">
        <x:v>Reg. 31</x:v>
      </x:c>
      <x:c r="H38" s="305" t="str">
        <x:v>File the shareholding pattern in the prescribed form.</x:v>
      </x:c>
      <x:c r="I38" s="305" t="str">
        <x:v>Listed entity</x:v>
      </x:c>
      <x:c r="J38" s="305" t="str">
        <x:v>GATE|EQUITY_MAIN or GATE|EQUITY_SME</x:v>
      </x:c>
      <x:c r="K38" s="305" t="str">
        <x:v>Specified securities</x:v>
      </x:c>
      <x:c r="L38" s="305" t="str">
        <x:v>Quarter/event triggers in the provision</x:v>
      </x:c>
      <x:c r="M38" s="305" t="str">
        <x:v>Use current format and classification rules.</x:v>
      </x:c>
      <x:c r="N38" s="305" t="str">
        <x:v>Periodic / event-based</x:v>
      </x:c>
      <x:c r="O38" s="305" t="str">
        <x:v>Shareholding</x:v>
      </x:c>
      <x:c r="P38" s="305" t="str">
        <x:v>Reconcile depository, RTA and corporate records and file the pattern.</x:v>
      </x:c>
      <x:c r="Q38" s="305" t="str">
        <x:v>CAP-LAW083 contains operational format.</x:v>
      </x:c>
      <x:c r="R38" s="305" t="str">
        <x:v>Current as of 2026-09-06</x:v>
      </x:c>
      <x:c r="S38" s="305" t="str">
        <x:v>https://www.sebi.gov.in/legal/regulations/jul-2026/securities-and-exchange-board-of-india-listing-obligations-and-disclosure-requirements-regulations-2015-last-amended-on-july-14-2026-_102974.html</x:v>
      </x:c>
      <x:c r="T38" s="305" t="str">
        <x:v>P2 MAPPED</x:v>
      </x:c>
      <x:c r="U38" s="305" t="str">
        <x:v>MIGRATED — FROZEN</x:v>
      </x:c>
      <x:c r="V38" s="305" t="str">
        <x:f>IF(COUNTIF('PROD Law Master'!$A$5:$A$81,C38)=1,"YES","NO")</x:f>
        <x:v>YES</x:v>
      </x:c>
      <x:c r="W38" s="305" t="str">
        <x:f>IF(COUNTIF($A$5:$A$176,A38)=1,"UNIQUE","DUPLICATE")</x:f>
        <x:v>UNIQUE</x:v>
      </x:c>
      <x:c r="X38" s="305" t="str">
        <x:f>IF(COUNTIF($D$5:$D$176,D38)=1,"UNIQUE","DUPLICATE")</x:f>
        <x:v>UNIQUE</x:v>
      </x:c>
      <x:c r="Y38" s="305" t="str">
        <x:f>IF(AND(LEFT(A38,14)="SEBI-CORE-PRV-",LEN(A38)=20),"VALID","INVALID")</x:f>
        <x:v>VALID</x:v>
      </x:c>
    </x:row>
    <x:row r="39" ht="48" customHeight="1">
      <x:c r="A39" s="305" t="str">
        <x:v>SEBI-CORE-PRV-000035</x:v>
      </x:c>
      <x:c r="B39" s="305" t="n">
        <x:v>35</x:v>
      </x:c>
      <x:c r="C39" s="305" t="str">
        <x:v>SEBI-CORE-LAW-000013</x:v>
      </x:c>
      <x:c r="D39" s="305" t="str">
        <x:v>CAP-LAW053|Reg. 31A</x:v>
      </x:c>
      <x:c r="E39" s="305" t="str">
        <x:v>CAP-LAW053</x:v>
      </x:c>
      <x:c r="F39" s="305" t="str">
        <x:v>Securities and Exchange Board of India (Listing Obligations and Disclosure Requirements) Regulations, 2015 [last amended July 14, 2026]</x:v>
      </x:c>
      <x:c r="G39" s="305" t="str">
        <x:v>Reg. 31A</x:v>
      </x:c>
      <x:c r="H39" s="305" t="str">
        <x:v>Follow the prescribed conditions and process for promoter/public reclassification.</x:v>
      </x:c>
      <x:c r="I39" s="305" t="str">
        <x:v>Listed entity</x:v>
      </x:c>
      <x:c r="J39" s="305" t="str">
        <x:v>GATE|EQUITY_MAIN or GATE|EQUITY_SME</x:v>
      </x:c>
      <x:c r="K39" s="305" t="str">
        <x:v>Specified securities</x:v>
      </x:c>
      <x:c r="L39" s="305" t="str">
        <x:v>Reclassification requested or proposed</x:v>
      </x:c>
      <x:c r="M39" s="305" t="str">
        <x:v>Apply eligibility, approvals, voting, disclosure and post-event conditions.</x:v>
      </x:c>
      <x:c r="N39" s="305" t="str">
        <x:v>Event-based</x:v>
      </x:c>
      <x:c r="O39" s="305" t="str">
        <x:v>Shareholding</x:v>
      </x:c>
      <x:c r="P39" s="305" t="str">
        <x:v>Validate eligibility and complete the regulated reclassification process.</x:v>
      </x:c>
      <x:c r="Q39" s="305" t="str">
        <x:v>Do not infer reclassification from factual dilution alone.</x:v>
      </x:c>
      <x:c r="R39" s="305" t="str">
        <x:v>Current as of 2026-09-06</x:v>
      </x:c>
      <x:c r="S39" s="305" t="str">
        <x:v>https://www.sebi.gov.in/legal/regulations/jul-2026/securities-and-exchange-board-of-india-listing-obligations-and-disclosure-requirements-regulations-2015-last-amended-on-july-14-2026-_102974.html</x:v>
      </x:c>
      <x:c r="T39" s="305" t="str">
        <x:v>P2 MAPPED</x:v>
      </x:c>
      <x:c r="U39" s="305" t="str">
        <x:v>MIGRATED — FROZEN</x:v>
      </x:c>
      <x:c r="V39" s="305" t="str">
        <x:f>IF(COUNTIF('PROD Law Master'!$A$5:$A$81,C39)=1,"YES","NO")</x:f>
        <x:v>YES</x:v>
      </x:c>
      <x:c r="W39" s="305" t="str">
        <x:f>IF(COUNTIF($A$5:$A$176,A39)=1,"UNIQUE","DUPLICATE")</x:f>
        <x:v>UNIQUE</x:v>
      </x:c>
      <x:c r="X39" s="305" t="str">
        <x:f>IF(COUNTIF($D$5:$D$176,D39)=1,"UNIQUE","DUPLICATE")</x:f>
        <x:v>UNIQUE</x:v>
      </x:c>
      <x:c r="Y39" s="305" t="str">
        <x:f>IF(AND(LEFT(A39,14)="SEBI-CORE-PRV-",LEN(A39)=20),"VALID","INVALID")</x:f>
        <x:v>VALID</x:v>
      </x:c>
    </x:row>
    <x:row r="40" ht="48" customHeight="1">
      <x:c r="A40" s="305" t="str">
        <x:v>SEBI-CORE-PRV-000036</x:v>
      </x:c>
      <x:c r="B40" s="305" t="n">
        <x:v>36</x:v>
      </x:c>
      <x:c r="C40" s="305" t="str">
        <x:v>SEBI-CORE-LAW-000013</x:v>
      </x:c>
      <x:c r="D40" s="305" t="str">
        <x:v>CAP-LAW053|Reg. 32</x:v>
      </x:c>
      <x:c r="E40" s="305" t="str">
        <x:v>CAP-LAW053</x:v>
      </x:c>
      <x:c r="F40" s="305" t="str">
        <x:v>Securities and Exchange Board of India (Listing Obligations and Disclosure Requirements) Regulations, 2015 [last amended July 14, 2026]</x:v>
      </x:c>
      <x:c r="G40" s="305" t="str">
        <x:v>Reg. 32</x:v>
      </x:c>
      <x:c r="H40" s="305" t="str">
        <x:v>File statements of deviation or variation in use of issue proceeds and obtain the prescribed review.</x:v>
      </x:c>
      <x:c r="I40" s="305" t="str">
        <x:v>Listed entity / audit committee</x:v>
      </x:c>
      <x:c r="J40" s="305" t="str">
        <x:v>GATE|EQUITY_MAIN or GATE|EQUITY_SME</x:v>
      </x:c>
      <x:c r="K40" s="305" t="str">
        <x:v>Specified securities</x:v>
      </x:c>
      <x:c r="L40" s="305" t="str">
        <x:v>Issue proceeds remain to be fully utilised</x:v>
      </x:c>
      <x:c r="M40" s="305" t="str">
        <x:v>Apply issue type, monitoring-agency and format requirements.</x:v>
      </x:c>
      <x:c r="N40" s="305" t="str">
        <x:v>Periodic until full utilisation</x:v>
      </x:c>
      <x:c r="O40" s="305" t="str">
        <x:v>Use of proceeds</x:v>
      </x:c>
      <x:c r="P40" s="305" t="str">
        <x:v>Reconcile proceeds, obtain review and file the statement.</x:v>
      </x:c>
      <x:c r="Q40" s="305" t="str">
        <x:v>Issue-specific monitoring obligations may also arise under ICDR.</x:v>
      </x:c>
      <x:c r="R40" s="305" t="str">
        <x:v>Current as of 2026-09-06</x:v>
      </x:c>
      <x:c r="S40" s="305" t="str">
        <x:v>https://www.sebi.gov.in/legal/regulations/jul-2026/securities-and-exchange-board-of-india-listing-obligations-and-disclosure-requirements-regulations-2015-last-amended-on-july-14-2026-_102974.html</x:v>
      </x:c>
      <x:c r="T40" s="305" t="str">
        <x:v>P2 MAPPED</x:v>
      </x:c>
      <x:c r="U40" s="305" t="str">
        <x:v>MIGRATED — FROZEN</x:v>
      </x:c>
      <x:c r="V40" s="305" t="str">
        <x:f>IF(COUNTIF('PROD Law Master'!$A$5:$A$81,C40)=1,"YES","NO")</x:f>
        <x:v>YES</x:v>
      </x:c>
      <x:c r="W40" s="305" t="str">
        <x:f>IF(COUNTIF($A$5:$A$176,A40)=1,"UNIQUE","DUPLICATE")</x:f>
        <x:v>UNIQUE</x:v>
      </x:c>
      <x:c r="X40" s="305" t="str">
        <x:f>IF(COUNTIF($D$5:$D$176,D40)=1,"UNIQUE","DUPLICATE")</x:f>
        <x:v>UNIQUE</x:v>
      </x:c>
      <x:c r="Y40" s="305" t="str">
        <x:f>IF(AND(LEFT(A40,14)="SEBI-CORE-PRV-",LEN(A40)=20),"VALID","INVALID")</x:f>
        <x:v>VALID</x:v>
      </x:c>
    </x:row>
    <x:row r="41" ht="48" customHeight="1">
      <x:c r="A41" s="305" t="str">
        <x:v>SEBI-CORE-PRV-000037</x:v>
      </x:c>
      <x:c r="B41" s="305" t="n">
        <x:v>37</x:v>
      </x:c>
      <x:c r="C41" s="305" t="str">
        <x:v>SEBI-CORE-LAW-000013</x:v>
      </x:c>
      <x:c r="D41" s="305" t="str">
        <x:v>CAP-LAW053|Reg. 33</x:v>
      </x:c>
      <x:c r="E41" s="305" t="str">
        <x:v>CAP-LAW053</x:v>
      </x:c>
      <x:c r="F41" s="305" t="str">
        <x:v>Securities and Exchange Board of India (Listing Obligations and Disclosure Requirements) Regulations, 2015 [last amended July 14, 2026]</x:v>
      </x:c>
      <x:c r="G41" s="305" t="str">
        <x:v>Reg. 33</x:v>
      </x:c>
      <x:c r="H41" s="305" t="str">
        <x:v>Prepare, approve, audit/review and file financial results in accordance with the prescribed standards and timelines.</x:v>
      </x:c>
      <x:c r="I41" s="305" t="str">
        <x:v>Listed entity / board / auditors</x:v>
      </x:c>
      <x:c r="J41" s="305" t="str">
        <x:v>GATE|EQUITY_MAIN or GATE|EQUITY_SME</x:v>
      </x:c>
      <x:c r="K41" s="305" t="str">
        <x:v>Specified securities</x:v>
      </x:c>
      <x:c r="L41" s="305" t="str">
        <x:v>Reporting period closes</x:v>
      </x:c>
      <x:c r="M41" s="305" t="str">
        <x:v>Apply standalone/consolidated, limited-review/audit and extension provisions.</x:v>
      </x:c>
      <x:c r="N41" s="305" t="str">
        <x:v>Quarterly and annual as prescribed</x:v>
      </x:c>
      <x:c r="O41" s="305" t="str">
        <x:v>Financial reporting</x:v>
      </x:c>
      <x:c r="P41" s="305" t="str">
        <x:v>Run close, board approval, auditor report and exchange filing controls.</x:v>
      </x:c>
      <x:c r="Q41" s="305" t="str">
        <x:v>Exact due dates and modified-opinion formats belong in P3.</x:v>
      </x:c>
      <x:c r="R41" s="305" t="str">
        <x:v>Current as of 2026-09-06</x:v>
      </x:c>
      <x:c r="S41" s="305" t="str">
        <x:v>https://www.sebi.gov.in/legal/regulations/jul-2026/securities-and-exchange-board-of-india-listing-obligations-and-disclosure-requirements-regulations-2015-last-amended-on-july-14-2026-_102974.html</x:v>
      </x:c>
      <x:c r="T41" s="305" t="str">
        <x:v>P2 MAPPED</x:v>
      </x:c>
      <x:c r="U41" s="305" t="str">
        <x:v>MIGRATED — FROZEN</x:v>
      </x:c>
      <x:c r="V41" s="305" t="str">
        <x:f>IF(COUNTIF('PROD Law Master'!$A$5:$A$81,C41)=1,"YES","NO")</x:f>
        <x:v>YES</x:v>
      </x:c>
      <x:c r="W41" s="305" t="str">
        <x:f>IF(COUNTIF($A$5:$A$176,A41)=1,"UNIQUE","DUPLICATE")</x:f>
        <x:v>UNIQUE</x:v>
      </x:c>
      <x:c r="X41" s="305" t="str">
        <x:f>IF(COUNTIF($D$5:$D$176,D41)=1,"UNIQUE","DUPLICATE")</x:f>
        <x:v>UNIQUE</x:v>
      </x:c>
      <x:c r="Y41" s="305" t="str">
        <x:f>IF(AND(LEFT(A41,14)="SEBI-CORE-PRV-",LEN(A41)=20),"VALID","INVALID")</x:f>
        <x:v>VALID</x:v>
      </x:c>
    </x:row>
    <x:row r="42" ht="48" customHeight="1">
      <x:c r="A42" s="305" t="str">
        <x:v>SEBI-CORE-PRV-000038</x:v>
      </x:c>
      <x:c r="B42" s="305" t="n">
        <x:v>38</x:v>
      </x:c>
      <x:c r="C42" s="305" t="str">
        <x:v>SEBI-CORE-LAW-000013</x:v>
      </x:c>
      <x:c r="D42" s="305" t="str">
        <x:v>CAP-LAW053|Reg. 34</x:v>
      </x:c>
      <x:c r="E42" s="305" t="str">
        <x:v>CAP-LAW053</x:v>
      </x:c>
      <x:c r="F42" s="305" t="str">
        <x:v>Securities and Exchange Board of India (Listing Obligations and Disclosure Requirements) Regulations, 2015 [last amended July 14, 2026]</x:v>
      </x:c>
      <x:c r="G42" s="305" t="str">
        <x:v>Reg. 34</x:v>
      </x:c>
      <x:c r="H42" s="305" t="str">
        <x:v>Submit and publish the annual report with the prescribed contents.</x:v>
      </x:c>
      <x:c r="I42" s="305" t="str">
        <x:v>Listed entity</x:v>
      </x:c>
      <x:c r="J42" s="305" t="str">
        <x:v>GATE|EQUITY_MAIN or GATE|EQUITY_SME</x:v>
      </x:c>
      <x:c r="K42" s="305" t="str">
        <x:v>Specified securities</x:v>
      </x:c>
      <x:c r="L42" s="305" t="str">
        <x:v>Annual general meeting cycle</x:v>
      </x:c>
      <x:c r="M42" s="305" t="str">
        <x:v>Apply BRSR, governance, subsidiary and electronic-delivery requirements as applicable.</x:v>
      </x:c>
      <x:c r="N42" s="305" t="str">
        <x:v>Annual before/after AGM as prescribed</x:v>
      </x:c>
      <x:c r="O42" s="305" t="str">
        <x:v>Annual reporting</x:v>
      </x:c>
      <x:c r="P42" s="305" t="str">
        <x:v>Assemble required reports, dispatch/publish and file the annual report.</x:v>
      </x:c>
      <x:c r="Q42" s="305" t="str">
        <x:v>Common Corporate Core annual-report content is incorporated by reference.</x:v>
      </x:c>
      <x:c r="R42" s="305" t="str">
        <x:v>Current as of 2026-09-06</x:v>
      </x:c>
      <x:c r="S42" s="305" t="str">
        <x:v>https://www.sebi.gov.in/legal/regulations/jul-2026/securities-and-exchange-board-of-india-listing-obligations-and-disclosure-requirements-regulations-2015-last-amended-on-july-14-2026-_102974.html</x:v>
      </x:c>
      <x:c r="T42" s="305" t="str">
        <x:v>P2 MAPPED</x:v>
      </x:c>
      <x:c r="U42" s="305" t="str">
        <x:v>MIGRATED — FROZEN</x:v>
      </x:c>
      <x:c r="V42" s="305" t="str">
        <x:f>IF(COUNTIF('PROD Law Master'!$A$5:$A$81,C42)=1,"YES","NO")</x:f>
        <x:v>YES</x:v>
      </x:c>
      <x:c r="W42" s="305" t="str">
        <x:f>IF(COUNTIF($A$5:$A$176,A42)=1,"UNIQUE","DUPLICATE")</x:f>
        <x:v>UNIQUE</x:v>
      </x:c>
      <x:c r="X42" s="305" t="str">
        <x:f>IF(COUNTIF($D$5:$D$176,D42)=1,"UNIQUE","DUPLICATE")</x:f>
        <x:v>UNIQUE</x:v>
      </x:c>
      <x:c r="Y42" s="305" t="str">
        <x:f>IF(AND(LEFT(A42,14)="SEBI-CORE-PRV-",LEN(A42)=20),"VALID","INVALID")</x:f>
        <x:v>VALID</x:v>
      </x:c>
    </x:row>
    <x:row r="43" ht="48" customHeight="1">
      <x:c r="A43" s="305" t="str">
        <x:v>SEBI-CORE-PRV-000039</x:v>
      </x:c>
      <x:c r="B43" s="305" t="n">
        <x:v>39</x:v>
      </x:c>
      <x:c r="C43" s="305" t="str">
        <x:v>SEBI-CORE-LAW-000013</x:v>
      </x:c>
      <x:c r="D43" s="305" t="str">
        <x:v>CAP-LAW053|Reg. 36</x:v>
      </x:c>
      <x:c r="E43" s="305" t="str">
        <x:v>CAP-LAW053</x:v>
      </x:c>
      <x:c r="F43" s="305" t="str">
        <x:v>Securities and Exchange Board of India (Listing Obligations and Disclosure Requirements) Regulations, 2015 [last amended July 14, 2026]</x:v>
      </x:c>
      <x:c r="G43" s="305" t="str">
        <x:v>Reg. 36</x:v>
      </x:c>
      <x:c r="H43" s="305" t="str">
        <x:v>Send the annual report and other specified documents/information to holders within the applicable period.</x:v>
      </x:c>
      <x:c r="I43" s="305" t="str">
        <x:v>Listed entity</x:v>
      </x:c>
      <x:c r="J43" s="305" t="str">
        <x:v>GATE|EQUITY_MAIN or GATE|EQUITY_SME</x:v>
      </x:c>
      <x:c r="K43" s="305" t="str">
        <x:v>Specified securities</x:v>
      </x:c>
      <x:c r="L43" s="305" t="str">
        <x:v>General meeting / information delivery</x:v>
      </x:c>
      <x:c r="M43" s="305" t="str">
        <x:v>Apply electronic, physical and notice requirements then in force.</x:v>
      </x:c>
      <x:c r="N43" s="305" t="str">
        <x:v>Before meeting / on request</x:v>
      </x:c>
      <x:c r="O43" s="305" t="str">
        <x:v>Security-holder communication</x:v>
      </x:c>
      <x:c r="P43" s="305" t="str">
        <x:v>Complete dispatch and retain delivery evidence.</x:v>
      </x:c>
      <x:c r="Q43" s="305" t="str">
        <x:v>Companies Act notice requirements remain in Common Corporate Core.</x:v>
      </x:c>
      <x:c r="R43" s="305" t="str">
        <x:v>Current as of 2026-09-06</x:v>
      </x:c>
      <x:c r="S43" s="305" t="str">
        <x:v>https://www.sebi.gov.in/legal/regulations/jul-2026/securities-and-exchange-board-of-india-listing-obligations-and-disclosure-requirements-regulations-2015-last-amended-on-july-14-2026-_102974.html</x:v>
      </x:c>
      <x:c r="T43" s="305" t="str">
        <x:v>P2 MAPPED</x:v>
      </x:c>
      <x:c r="U43" s="305" t="str">
        <x:v>MIGRATED — FROZEN</x:v>
      </x:c>
      <x:c r="V43" s="305" t="str">
        <x:f>IF(COUNTIF('PROD Law Master'!$A$5:$A$81,C43)=1,"YES","NO")</x:f>
        <x:v>YES</x:v>
      </x:c>
      <x:c r="W43" s="305" t="str">
        <x:f>IF(COUNTIF($A$5:$A$176,A43)=1,"UNIQUE","DUPLICATE")</x:f>
        <x:v>UNIQUE</x:v>
      </x:c>
      <x:c r="X43" s="305" t="str">
        <x:f>IF(COUNTIF($D$5:$D$176,D43)=1,"UNIQUE","DUPLICATE")</x:f>
        <x:v>UNIQUE</x:v>
      </x:c>
      <x:c r="Y43" s="305" t="str">
        <x:f>IF(AND(LEFT(A43,14)="SEBI-CORE-PRV-",LEN(A43)=20),"VALID","INVALID")</x:f>
        <x:v>VALID</x:v>
      </x:c>
    </x:row>
    <x:row r="44" ht="48" customHeight="1">
      <x:c r="A44" s="305" t="str">
        <x:v>SEBI-CORE-PRV-000040</x:v>
      </x:c>
      <x:c r="B44" s="305" t="n">
        <x:v>40</x:v>
      </x:c>
      <x:c r="C44" s="305" t="str">
        <x:v>SEBI-CORE-LAW-000013</x:v>
      </x:c>
      <x:c r="D44" s="305" t="str">
        <x:v>CAP-LAW053|Reg. 37</x:v>
      </x:c>
      <x:c r="E44" s="305" t="str">
        <x:v>CAP-LAW053</x:v>
      </x:c>
      <x:c r="F44" s="305" t="str">
        <x:v>Securities and Exchange Board of India (Listing Obligations and Disclosure Requirements) Regulations, 2015 [last amended July 14, 2026]</x:v>
      </x:c>
      <x:c r="G44" s="305" t="str">
        <x:v>Reg. 37</x:v>
      </x:c>
      <x:c r="H44" s="305" t="str">
        <x:v>Obtain the stock exchange no-objection/observation process for a scheme of arrangement before filing it with the tribunal.</x:v>
      </x:c>
      <x:c r="I44" s="305" t="str">
        <x:v>Listed entity</x:v>
      </x:c>
      <x:c r="J44" s="305" t="str">
        <x:v>GATE|CORP_ACTION</x:v>
      </x:c>
      <x:c r="K44" s="305" t="str">
        <x:v>Specified securities</x:v>
      </x:c>
      <x:c r="L44" s="305" t="str">
        <x:v>Scheme of arrangement proposed</x:v>
      </x:c>
      <x:c r="M44" s="305" t="str">
        <x:v>Apply exclusions, valuation, fairness, audit-committee and voting conditions.</x:v>
      </x:c>
      <x:c r="N44" s="305" t="str">
        <x:v>Before tribunal filing</x:v>
      </x:c>
      <x:c r="O44" s="305" t="str">
        <x:v>Restructuring</x:v>
      </x:c>
      <x:c r="P44" s="305" t="str">
        <x:v>Complete exchange filing and obtain the required letter.</x:v>
      </x:c>
      <x:c r="Q44" s="305" t="str">
        <x:v>Company-law scheme procedure remains in Common Corporate Core.</x:v>
      </x:c>
      <x:c r="R44" s="305" t="str">
        <x:v>Current as of 2026-09-06</x:v>
      </x:c>
      <x:c r="S44" s="305" t="str">
        <x:v>https://www.sebi.gov.in/legal/regulations/jul-2026/securities-and-exchange-board-of-india-listing-obligations-and-disclosure-requirements-regulations-2015-last-amended-on-july-14-2026-_102974.html</x:v>
      </x:c>
      <x:c r="T44" s="305" t="str">
        <x:v>P2 MAPPED</x:v>
      </x:c>
      <x:c r="U44" s="305" t="str">
        <x:v>MIGRATED — FROZEN</x:v>
      </x:c>
      <x:c r="V44" s="305" t="str">
        <x:f>IF(COUNTIF('PROD Law Master'!$A$5:$A$81,C44)=1,"YES","NO")</x:f>
        <x:v>YES</x:v>
      </x:c>
      <x:c r="W44" s="305" t="str">
        <x:f>IF(COUNTIF($A$5:$A$176,A44)=1,"UNIQUE","DUPLICATE")</x:f>
        <x:v>UNIQUE</x:v>
      </x:c>
      <x:c r="X44" s="305" t="str">
        <x:f>IF(COUNTIF($D$5:$D$176,D44)=1,"UNIQUE","DUPLICATE")</x:f>
        <x:v>UNIQUE</x:v>
      </x:c>
      <x:c r="Y44" s="305" t="str">
        <x:f>IF(AND(LEFT(A44,14)="SEBI-CORE-PRV-",LEN(A44)=20),"VALID","INVALID")</x:f>
        <x:v>VALID</x:v>
      </x:c>
    </x:row>
    <x:row r="45" ht="48" customHeight="1">
      <x:c r="A45" s="305" t="str">
        <x:v>SEBI-CORE-PRV-000041</x:v>
      </x:c>
      <x:c r="B45" s="305" t="n">
        <x:v>41</x:v>
      </x:c>
      <x:c r="C45" s="305" t="str">
        <x:v>SEBI-CORE-LAW-000013</x:v>
      </x:c>
      <x:c r="D45" s="305" t="str">
        <x:v>CAP-LAW053|Reg. 38</x:v>
      </x:c>
      <x:c r="E45" s="305" t="str">
        <x:v>CAP-LAW053</x:v>
      </x:c>
      <x:c r="F45" s="305" t="str">
        <x:v>Securities and Exchange Board of India (Listing Obligations and Disclosure Requirements) Regulations, 2015 [last amended July 14, 2026]</x:v>
      </x:c>
      <x:c r="G45" s="305" t="str">
        <x:v>Reg. 38</x:v>
      </x:c>
      <x:c r="H45" s="305" t="str">
        <x:v>Comply with minimum public shareholding requirements.</x:v>
      </x:c>
      <x:c r="I45" s="305" t="str">
        <x:v>Listed entity</x:v>
      </x:c>
      <x:c r="J45" s="305" t="str">
        <x:v>GATE|EQUITY_MAIN or GATE|EQUITY_SME</x:v>
      </x:c>
      <x:c r="K45" s="305" t="str">
        <x:v>Specified securities</x:v>
      </x:c>
      <x:c r="L45" s="305" t="str">
        <x:v>Continuing listing / MPS shortfall</x:v>
      </x:c>
      <x:c r="M45" s="305" t="str">
        <x:v>Apply SCRR rule, permitted methods, exemption and enforcement-relaxation conditions.</x:v>
      </x:c>
      <x:c r="N45" s="305" t="str">
        <x:v>Continuous; cure when triggered</x:v>
      </x:c>
      <x:c r="O45" s="305" t="str">
        <x:v>Shareholding</x:v>
      </x:c>
      <x:c r="P45" s="305" t="str">
        <x:v>Monitor MPS and document any restoration plan.</x:v>
      </x:c>
      <x:c r="Q45" s="305" t="str">
        <x:v>Primary minimum derives from SCRR Rule 19A.</x:v>
      </x:c>
      <x:c r="R45" s="305" t="str">
        <x:v>Current as of 2026-09-06</x:v>
      </x:c>
      <x:c r="S45" s="305" t="str">
        <x:v>https://www.sebi.gov.in/legal/regulations/jul-2026/securities-and-exchange-board-of-india-listing-obligations-and-disclosure-requirements-regulations-2015-last-amended-on-july-14-2026-_102974.html</x:v>
      </x:c>
      <x:c r="T45" s="305" t="str">
        <x:v>P2 MAPPED</x:v>
      </x:c>
      <x:c r="U45" s="305" t="str">
        <x:v>MIGRATED — FROZEN</x:v>
      </x:c>
      <x:c r="V45" s="305" t="str">
        <x:f>IF(COUNTIF('PROD Law Master'!$A$5:$A$81,C45)=1,"YES","NO")</x:f>
        <x:v>YES</x:v>
      </x:c>
      <x:c r="W45" s="305" t="str">
        <x:f>IF(COUNTIF($A$5:$A$176,A45)=1,"UNIQUE","DUPLICATE")</x:f>
        <x:v>UNIQUE</x:v>
      </x:c>
      <x:c r="X45" s="305" t="str">
        <x:f>IF(COUNTIF($D$5:$D$176,D45)=1,"UNIQUE","DUPLICATE")</x:f>
        <x:v>UNIQUE</x:v>
      </x:c>
      <x:c r="Y45" s="305" t="str">
        <x:f>IF(AND(LEFT(A45,14)="SEBI-CORE-PRV-",LEN(A45)=20),"VALID","INVALID")</x:f>
        <x:v>VALID</x:v>
      </x:c>
    </x:row>
    <x:row r="46" ht="48" customHeight="1">
      <x:c r="A46" s="305" t="str">
        <x:v>SEBI-CORE-PRV-000042</x:v>
      </x:c>
      <x:c r="B46" s="305" t="n">
        <x:v>42</x:v>
      </x:c>
      <x:c r="C46" s="305" t="str">
        <x:v>SEBI-CORE-LAW-000013</x:v>
      </x:c>
      <x:c r="D46" s="305" t="str">
        <x:v>CAP-LAW053|Reg. 39</x:v>
      </x:c>
      <x:c r="E46" s="305" t="str">
        <x:v>CAP-LAW053</x:v>
      </x:c>
      <x:c r="F46" s="305" t="str">
        <x:v>Securities and Exchange Board of India (Listing Obligations and Disclosure Requirements) Regulations, 2015 [last amended July 14, 2026]</x:v>
      </x:c>
      <x:c r="G46" s="305" t="str">
        <x:v>Reg. 39</x:v>
      </x:c>
      <x:c r="H46" s="305" t="str">
        <x:v>Process loss-of-certificate and issuance/credit events in the prescribed manner.</x:v>
      </x:c>
      <x:c r="I46" s="305" t="str">
        <x:v>Listed entity / RTA</x:v>
      </x:c>
      <x:c r="J46" s="305" t="str">
        <x:v>GATE|INVESTOR_SERVICE</x:v>
      </x:c>
      <x:c r="K46" s="305" t="str">
        <x:v>Specified securities</x:v>
      </x:c>
      <x:c r="L46" s="305" t="str">
        <x:v>Loss/duplicate/service request</x:v>
      </x:c>
      <x:c r="M46" s="305" t="str">
        <x:v>Apply current dematerialisation and direct-credit framework.</x:v>
      </x:c>
      <x:c r="N46" s="305" t="str">
        <x:v>Event-based</x:v>
      </x:c>
      <x:c r="O46" s="305" t="str">
        <x:v>Investor service</x:v>
      </x:c>
      <x:c r="P46" s="305" t="str">
        <x:v>Verify request, disclose as required and complete issuance/credit workflow.</x:v>
      </x:c>
      <x:c r="Q46" s="305" t="str">
        <x:v>Detailed direct-credit mechanics are in P1-GAP004.</x:v>
      </x:c>
      <x:c r="R46" s="305" t="str">
        <x:v>Current as of 2026-09-06</x:v>
      </x:c>
      <x:c r="S46" s="305" t="str">
        <x:v>https://www.sebi.gov.in/legal/regulations/jul-2026/securities-and-exchange-board-of-india-listing-obligations-and-disclosure-requirements-regulations-2015-last-amended-on-july-14-2026-_102974.html</x:v>
      </x:c>
      <x:c r="T46" s="305" t="str">
        <x:v>P2 MAPPED</x:v>
      </x:c>
      <x:c r="U46" s="305" t="str">
        <x:v>MIGRATED — FROZEN</x:v>
      </x:c>
      <x:c r="V46" s="305" t="str">
        <x:f>IF(COUNTIF('PROD Law Master'!$A$5:$A$81,C46)=1,"YES","NO")</x:f>
        <x:v>YES</x:v>
      </x:c>
      <x:c r="W46" s="305" t="str">
        <x:f>IF(COUNTIF($A$5:$A$176,A46)=1,"UNIQUE","DUPLICATE")</x:f>
        <x:v>UNIQUE</x:v>
      </x:c>
      <x:c r="X46" s="305" t="str">
        <x:f>IF(COUNTIF($D$5:$D$176,D46)=1,"UNIQUE","DUPLICATE")</x:f>
        <x:v>UNIQUE</x:v>
      </x:c>
      <x:c r="Y46" s="305" t="str">
        <x:f>IF(AND(LEFT(A46,14)="SEBI-CORE-PRV-",LEN(A46)=20),"VALID","INVALID")</x:f>
        <x:v>VALID</x:v>
      </x:c>
    </x:row>
    <x:row r="47" ht="48" customHeight="1">
      <x:c r="A47" s="305" t="str">
        <x:v>SEBI-CORE-PRV-000043</x:v>
      </x:c>
      <x:c r="B47" s="305" t="n">
        <x:v>43</x:v>
      </x:c>
      <x:c r="C47" s="305" t="str">
        <x:v>SEBI-CORE-LAW-000013</x:v>
      </x:c>
      <x:c r="D47" s="305" t="str">
        <x:v>CAP-LAW053|Reg. 40</x:v>
      </x:c>
      <x:c r="E47" s="305" t="str">
        <x:v>CAP-LAW053</x:v>
      </x:c>
      <x:c r="F47" s="305" t="str">
        <x:v>Securities and Exchange Board of India (Listing Obligations and Disclosure Requirements) Regulations, 2015 [last amended July 14, 2026]</x:v>
      </x:c>
      <x:c r="G47" s="305" t="str">
        <x:v>Reg. 40</x:v>
      </x:c>
      <x:c r="H47" s="305" t="str">
        <x:v>Comply with transfer, transmission and transposition requirements for securities.</x:v>
      </x:c>
      <x:c r="I47" s="305" t="str">
        <x:v>Listed entity / RTA</x:v>
      </x:c>
      <x:c r="J47" s="305" t="str">
        <x:v>GATE|INVESTOR_SERVICE</x:v>
      </x:c>
      <x:c r="K47" s="305" t="str">
        <x:v>Specified securities</x:v>
      </x:c>
      <x:c r="L47" s="305" t="str">
        <x:v>Transfer/transmission/transposition request</x:v>
      </x:c>
      <x:c r="M47" s="305" t="str">
        <x:v>Apply demat mandate, exception and current service standards.</x:v>
      </x:c>
      <x:c r="N47" s="305" t="str">
        <x:v>Event-based; certification as prescribed</x:v>
      </x:c>
      <x:c r="O47" s="305" t="str">
        <x:v>Investor service</x:v>
      </x:c>
      <x:c r="P47" s="305" t="str">
        <x:v>Operate the issuer/RTA process and retain decision evidence.</x:v>
      </x:c>
      <x:c r="Q47" s="305" t="str">
        <x:v>RTA internal duties are excluded; direct issuer duties are retained.</x:v>
      </x:c>
      <x:c r="R47" s="305" t="str">
        <x:v>Current as of 2026-09-06</x:v>
      </x:c>
      <x:c r="S47" s="305" t="str">
        <x:v>https://www.sebi.gov.in/legal/regulations/jul-2026/securities-and-exchange-board-of-india-listing-obligations-and-disclosure-requirements-regulations-2015-last-amended-on-july-14-2026-_102974.html</x:v>
      </x:c>
      <x:c r="T47" s="305" t="str">
        <x:v>P2 MAPPED</x:v>
      </x:c>
      <x:c r="U47" s="305" t="str">
        <x:v>MIGRATED — FROZEN</x:v>
      </x:c>
      <x:c r="V47" s="305" t="str">
        <x:f>IF(COUNTIF('PROD Law Master'!$A$5:$A$81,C47)=1,"YES","NO")</x:f>
        <x:v>YES</x:v>
      </x:c>
      <x:c r="W47" s="305" t="str">
        <x:f>IF(COUNTIF($A$5:$A$176,A47)=1,"UNIQUE","DUPLICATE")</x:f>
        <x:v>UNIQUE</x:v>
      </x:c>
      <x:c r="X47" s="305" t="str">
        <x:f>IF(COUNTIF($D$5:$D$176,D47)=1,"UNIQUE","DUPLICATE")</x:f>
        <x:v>UNIQUE</x:v>
      </x:c>
      <x:c r="Y47" s="305" t="str">
        <x:f>IF(AND(LEFT(A47,14)="SEBI-CORE-PRV-",LEN(A47)=20),"VALID","INVALID")</x:f>
        <x:v>VALID</x:v>
      </x:c>
    </x:row>
    <x:row r="48" ht="48" customHeight="1">
      <x:c r="A48" s="305" t="str">
        <x:v>SEBI-CORE-PRV-000044</x:v>
      </x:c>
      <x:c r="B48" s="305" t="n">
        <x:v>44</x:v>
      </x:c>
      <x:c r="C48" s="305" t="str">
        <x:v>SEBI-CORE-LAW-000013</x:v>
      </x:c>
      <x:c r="D48" s="305" t="str">
        <x:v>CAP-LAW053|Reg. 42</x:v>
      </x:c>
      <x:c r="E48" s="305" t="str">
        <x:v>CAP-LAW053</x:v>
      </x:c>
      <x:c r="F48" s="305" t="str">
        <x:v>Securities and Exchange Board of India (Listing Obligations and Disclosure Requirements) Regulations, 2015 [last amended July 14, 2026]</x:v>
      </x:c>
      <x:c r="G48" s="305" t="str">
        <x:v>Reg. 42</x:v>
      </x:c>
      <x:c r="H48" s="305" t="str">
        <x:v>Give advance notice of record date/book closure and maintain the required interval.</x:v>
      </x:c>
      <x:c r="I48" s="305" t="str">
        <x:v>Listed entity</x:v>
      </x:c>
      <x:c r="J48" s="305" t="str">
        <x:v>GATE|EQUITY_MAIN or GATE|EQUITY_SME</x:v>
      </x:c>
      <x:c r="K48" s="305" t="str">
        <x:v>Specified securities</x:v>
      </x:c>
      <x:c r="L48" s="305" t="str">
        <x:v>Corporate action requires record date/book closure</x:v>
      </x:c>
      <x:c r="M48" s="305" t="str">
        <x:v>Apply action-specific notice and interval rules.</x:v>
      </x:c>
      <x:c r="N48" s="305" t="str">
        <x:v>Before record date/book closure</x:v>
      </x:c>
      <x:c r="O48" s="305" t="str">
        <x:v>Corporate action</x:v>
      </x:c>
      <x:c r="P48" s="305" t="str">
        <x:v>Approve, intimate and reconcile the record date.</x:v>
      </x:c>
      <x:c r="Q48" s="305" t="str">
        <x:v>P3 calendars exact lead times by action.</x:v>
      </x:c>
      <x:c r="R48" s="305" t="str">
        <x:v>Current as of 2026-09-06</x:v>
      </x:c>
      <x:c r="S48" s="305" t="str">
        <x:v>https://www.sebi.gov.in/legal/regulations/jul-2026/securities-and-exchange-board-of-india-listing-obligations-and-disclosure-requirements-regulations-2015-last-amended-on-july-14-2026-_102974.html</x:v>
      </x:c>
      <x:c r="T48" s="305" t="str">
        <x:v>P2 MAPPED</x:v>
      </x:c>
      <x:c r="U48" s="305" t="str">
        <x:v>MIGRATED — FROZEN</x:v>
      </x:c>
      <x:c r="V48" s="305" t="str">
        <x:f>IF(COUNTIF('PROD Law Master'!$A$5:$A$81,C48)=1,"YES","NO")</x:f>
        <x:v>YES</x:v>
      </x:c>
      <x:c r="W48" s="305" t="str">
        <x:f>IF(COUNTIF($A$5:$A$176,A48)=1,"UNIQUE","DUPLICATE")</x:f>
        <x:v>UNIQUE</x:v>
      </x:c>
      <x:c r="X48" s="305" t="str">
        <x:f>IF(COUNTIF($D$5:$D$176,D48)=1,"UNIQUE","DUPLICATE")</x:f>
        <x:v>UNIQUE</x:v>
      </x:c>
      <x:c r="Y48" s="305" t="str">
        <x:f>IF(AND(LEFT(A48,14)="SEBI-CORE-PRV-",LEN(A48)=20),"VALID","INVALID")</x:f>
        <x:v>VALID</x:v>
      </x:c>
    </x:row>
    <x:row r="49" ht="48" customHeight="1">
      <x:c r="A49" s="305" t="str">
        <x:v>SEBI-CORE-PRV-000045</x:v>
      </x:c>
      <x:c r="B49" s="305" t="n">
        <x:v>45</x:v>
      </x:c>
      <x:c r="C49" s="305" t="str">
        <x:v>SEBI-CORE-LAW-000013</x:v>
      </x:c>
      <x:c r="D49" s="305" t="str">
        <x:v>CAP-LAW053|Reg. 43A</x:v>
      </x:c>
      <x:c r="E49" s="305" t="str">
        <x:v>CAP-LAW053</x:v>
      </x:c>
      <x:c r="F49" s="305" t="str">
        <x:v>Securities and Exchange Board of India (Listing Obligations and Disclosure Requirements) Regulations, 2015 [last amended July 14, 2026]</x:v>
      </x:c>
      <x:c r="G49" s="305" t="str">
        <x:v>Reg. 43A</x:v>
      </x:c>
      <x:c r="H49" s="305" t="str">
        <x:v>Adopt and disclose a dividend-distribution policy where the current applicability test is met.</x:v>
      </x:c>
      <x:c r="I49" s="305" t="str">
        <x:v>Listed entity</x:v>
      </x:c>
      <x:c r="J49" s="305" t="str">
        <x:v>GATE|EQUITY_MAIN</x:v>
      </x:c>
      <x:c r="K49" s="305" t="str">
        <x:v>Specified securities</x:v>
      </x:c>
      <x:c r="L49" s="305" t="str">
        <x:v>Entity falls within prescribed class/ranking</x:v>
      </x:c>
      <x:c r="M49" s="305" t="str">
        <x:v>Use current ranking and voluntary-disclosure treatment.</x:v>
      </x:c>
      <x:c r="N49" s="305" t="str">
        <x:v>Annual review / on change</x:v>
      </x:c>
      <x:c r="O49" s="305" t="str">
        <x:v>Shareholder return</x:v>
      </x:c>
      <x:c r="P49" s="305" t="str">
        <x:v>Maintain board-approved policy and website/annual-report disclosure.</x:v>
      </x:c>
      <x:c r="Q49" s="305" t="str">
        <x:v>Not automatically mandatory for every listed entity.</x:v>
      </x:c>
      <x:c r="R49" s="305" t="str">
        <x:v>Current as of 2026-09-06</x:v>
      </x:c>
      <x:c r="S49" s="305" t="str">
        <x:v>https://www.sebi.gov.in/legal/regulations/jul-2026/securities-and-exchange-board-of-india-listing-obligations-and-disclosure-requirements-regulations-2015-last-amended-on-july-14-2026-_102974.html</x:v>
      </x:c>
      <x:c r="T49" s="305" t="str">
        <x:v>P2 MAPPED</x:v>
      </x:c>
      <x:c r="U49" s="305" t="str">
        <x:v>MIGRATED — FROZEN</x:v>
      </x:c>
      <x:c r="V49" s="305" t="str">
        <x:f>IF(COUNTIF('PROD Law Master'!$A$5:$A$81,C49)=1,"YES","NO")</x:f>
        <x:v>YES</x:v>
      </x:c>
      <x:c r="W49" s="305" t="str">
        <x:f>IF(COUNTIF($A$5:$A$176,A49)=1,"UNIQUE","DUPLICATE")</x:f>
        <x:v>UNIQUE</x:v>
      </x:c>
      <x:c r="X49" s="305" t="str">
        <x:f>IF(COUNTIF($D$5:$D$176,D49)=1,"UNIQUE","DUPLICATE")</x:f>
        <x:v>UNIQUE</x:v>
      </x:c>
      <x:c r="Y49" s="305" t="str">
        <x:f>IF(AND(LEFT(A49,14)="SEBI-CORE-PRV-",LEN(A49)=20),"VALID","INVALID")</x:f>
        <x:v>VALID</x:v>
      </x:c>
    </x:row>
    <x:row r="50" ht="48" customHeight="1">
      <x:c r="A50" s="305" t="str">
        <x:v>SEBI-CORE-PRV-000046</x:v>
      </x:c>
      <x:c r="B50" s="305" t="n">
        <x:v>46</x:v>
      </x:c>
      <x:c r="C50" s="305" t="str">
        <x:v>SEBI-CORE-LAW-000013</x:v>
      </x:c>
      <x:c r="D50" s="305" t="str">
        <x:v>CAP-LAW053|Reg. 44</x:v>
      </x:c>
      <x:c r="E50" s="305" t="str">
        <x:v>CAP-LAW053</x:v>
      </x:c>
      <x:c r="F50" s="305" t="str">
        <x:v>Securities and Exchange Board of India (Listing Obligations and Disclosure Requirements) Regulations, 2015 [last amended July 14, 2026]</x:v>
      </x:c>
      <x:c r="G50" s="305" t="str">
        <x:v>Reg. 44</x:v>
      </x:c>
      <x:c r="H50" s="305" t="str">
        <x:v>Provide voting facilities and disclose voting results in the prescribed form.</x:v>
      </x:c>
      <x:c r="I50" s="305" t="str">
        <x:v>Listed entity</x:v>
      </x:c>
      <x:c r="J50" s="305" t="str">
        <x:v>GATE|EQUITY_MAIN or GATE|EQUITY_SME</x:v>
      </x:c>
      <x:c r="K50" s="305" t="str">
        <x:v>Specified securities</x:v>
      </x:c>
      <x:c r="L50" s="305" t="str">
        <x:v>General meeting / postal ballot</x:v>
      </x:c>
      <x:c r="M50" s="305" t="str">
        <x:v>Apply e-voting, scrutiniser and filing requirements.</x:v>
      </x:c>
      <x:c r="N50" s="305" t="str">
        <x:v>At each voting event</x:v>
      </x:c>
      <x:c r="O50" s="305" t="str">
        <x:v>Shareholder meeting</x:v>
      </x:c>
      <x:c r="P50" s="305" t="str">
        <x:v>Arrange voting and file results with report.</x:v>
      </x:c>
      <x:c r="Q50" s="305" t="str">
        <x:v>Companies Act meeting procedure remains in Common Corporate Core.</x:v>
      </x:c>
      <x:c r="R50" s="305" t="str">
        <x:v>Current as of 2026-09-06</x:v>
      </x:c>
      <x:c r="S50" s="305" t="str">
        <x:v>https://www.sebi.gov.in/legal/regulations/jul-2026/securities-and-exchange-board-of-india-listing-obligations-and-disclosure-requirements-regulations-2015-last-amended-on-july-14-2026-_102974.html</x:v>
      </x:c>
      <x:c r="T50" s="305" t="str">
        <x:v>P2 MAPPED</x:v>
      </x:c>
      <x:c r="U50" s="305" t="str">
        <x:v>MIGRATED — FROZEN</x:v>
      </x:c>
      <x:c r="V50" s="305" t="str">
        <x:f>IF(COUNTIF('PROD Law Master'!$A$5:$A$81,C50)=1,"YES","NO")</x:f>
        <x:v>YES</x:v>
      </x:c>
      <x:c r="W50" s="305" t="str">
        <x:f>IF(COUNTIF($A$5:$A$176,A50)=1,"UNIQUE","DUPLICATE")</x:f>
        <x:v>UNIQUE</x:v>
      </x:c>
      <x:c r="X50" s="305" t="str">
        <x:f>IF(COUNTIF($D$5:$D$176,D50)=1,"UNIQUE","DUPLICATE")</x:f>
        <x:v>UNIQUE</x:v>
      </x:c>
      <x:c r="Y50" s="305" t="str">
        <x:f>IF(AND(LEFT(A50,14)="SEBI-CORE-PRV-",LEN(A50)=20),"VALID","INVALID")</x:f>
        <x:v>VALID</x:v>
      </x:c>
    </x:row>
    <x:row r="51" ht="48" customHeight="1">
      <x:c r="A51" s="305" t="str">
        <x:v>SEBI-CORE-PRV-000047</x:v>
      </x:c>
      <x:c r="B51" s="305" t="n">
        <x:v>47</x:v>
      </x:c>
      <x:c r="C51" s="305" t="str">
        <x:v>SEBI-CORE-LAW-000013</x:v>
      </x:c>
      <x:c r="D51" s="305" t="str">
        <x:v>CAP-LAW053|Reg. 45</x:v>
      </x:c>
      <x:c r="E51" s="305" t="str">
        <x:v>CAP-LAW053</x:v>
      </x:c>
      <x:c r="F51" s="305" t="str">
        <x:v>Securities and Exchange Board of India (Listing Obligations and Disclosure Requirements) Regulations, 2015 [last amended July 14, 2026]</x:v>
      </x:c>
      <x:c r="G51" s="305" t="str">
        <x:v>Reg. 45</x:v>
      </x:c>
      <x:c r="H51" s="305" t="str">
        <x:v>Comply with conditions for a change in name by the listed entity.</x:v>
      </x:c>
      <x:c r="I51" s="305" t="str">
        <x:v>Listed entity</x:v>
      </x:c>
      <x:c r="J51" s="305" t="str">
        <x:v>GATE|EQUITY_MAIN or GATE|EQUITY_SME</x:v>
      </x:c>
      <x:c r="K51" s="305" t="str">
        <x:v>Specified securities</x:v>
      </x:c>
      <x:c r="L51" s="305" t="str">
        <x:v>Name change proposed</x:v>
      </x:c>
      <x:c r="M51" s="305" t="str">
        <x:v>Apply revenue/asset and period conditions, subject to stated exceptions.</x:v>
      </x:c>
      <x:c r="N51" s="305" t="str">
        <x:v>Before/at name-change approval</x:v>
      </x:c>
      <x:c r="O51" s="305" t="str">
        <x:v>Corporate action</x:v>
      </x:c>
      <x:c r="P51" s="305" t="str">
        <x:v>Document eligibility and include required certificate/disclosures.</x:v>
      </x:c>
      <x:c r="Q51" s="305" t="str">
        <x:v>Companies Act name-change approvals remain separate.</x:v>
      </x:c>
      <x:c r="R51" s="305" t="str">
        <x:v>Current as of 2026-09-06</x:v>
      </x:c>
      <x:c r="S51" s="305" t="str">
        <x:v>https://www.sebi.gov.in/legal/regulations/jul-2026/securities-and-exchange-board-of-india-listing-obligations-and-disclosure-requirements-regulations-2015-last-amended-on-july-14-2026-_102974.html</x:v>
      </x:c>
      <x:c r="T51" s="305" t="str">
        <x:v>P2 MAPPED</x:v>
      </x:c>
      <x:c r="U51" s="305" t="str">
        <x:v>MIGRATED — FROZEN</x:v>
      </x:c>
      <x:c r="V51" s="305" t="str">
        <x:f>IF(COUNTIF('PROD Law Master'!$A$5:$A$81,C51)=1,"YES","NO")</x:f>
        <x:v>YES</x:v>
      </x:c>
      <x:c r="W51" s="305" t="str">
        <x:f>IF(COUNTIF($A$5:$A$176,A51)=1,"UNIQUE","DUPLICATE")</x:f>
        <x:v>UNIQUE</x:v>
      </x:c>
      <x:c r="X51" s="305" t="str">
        <x:f>IF(COUNTIF($D$5:$D$176,D51)=1,"UNIQUE","DUPLICATE")</x:f>
        <x:v>UNIQUE</x:v>
      </x:c>
      <x:c r="Y51" s="305" t="str">
        <x:f>IF(AND(LEFT(A51,14)="SEBI-CORE-PRV-",LEN(A51)=20),"VALID","INVALID")</x:f>
        <x:v>VALID</x:v>
      </x:c>
    </x:row>
    <x:row r="52" ht="48" customHeight="1">
      <x:c r="A52" s="305" t="str">
        <x:v>SEBI-CORE-PRV-000048</x:v>
      </x:c>
      <x:c r="B52" s="305" t="n">
        <x:v>48</x:v>
      </x:c>
      <x:c r="C52" s="305" t="str">
        <x:v>SEBI-CORE-LAW-000013</x:v>
      </x:c>
      <x:c r="D52" s="305" t="str">
        <x:v>CAP-LAW053|Reg. 46</x:v>
      </x:c>
      <x:c r="E52" s="305" t="str">
        <x:v>CAP-LAW053</x:v>
      </x:c>
      <x:c r="F52" s="305" t="str">
        <x:v>Securities and Exchange Board of India (Listing Obligations and Disclosure Requirements) Regulations, 2015 [last amended July 14, 2026]</x:v>
      </x:c>
      <x:c r="G52" s="305" t="str">
        <x:v>Reg. 46</x:v>
      </x:c>
      <x:c r="H52" s="305" t="str">
        <x:v>Maintain and update the listed entity website with prescribed information.</x:v>
      </x:c>
      <x:c r="I52" s="305" t="str">
        <x:v>Listed entity</x:v>
      </x:c>
      <x:c r="J52" s="305" t="str">
        <x:v>GATE|EQUITY_MAIN or GATE|EQUITY_SME</x:v>
      </x:c>
      <x:c r="K52" s="305" t="str">
        <x:v>Specified securities</x:v>
      </x:c>
      <x:c r="L52" s="305" t="str">
        <x:v>Listing remains active / disclosure changes</x:v>
      </x:c>
      <x:c r="M52" s="305" t="str">
        <x:v>Apply current content, archival and update timing.</x:v>
      </x:c>
      <x:c r="N52" s="305" t="str">
        <x:v>Continuous; prompt updates</x:v>
      </x:c>
      <x:c r="O52" s="305" t="str">
        <x:v>Website disclosure</x:v>
      </x:c>
      <x:c r="P52" s="305" t="str">
        <x:v>Operate a controlled website-content register and archive.</x:v>
      </x:c>
      <x:c r="Q52" s="305" t="str">
        <x:v>Do not copy role-bound website duties.</x:v>
      </x:c>
      <x:c r="R52" s="305" t="str">
        <x:v>Current as of 2026-09-06</x:v>
      </x:c>
      <x:c r="S52" s="305" t="str">
        <x:v>https://www.sebi.gov.in/legal/regulations/jul-2026/securities-and-exchange-board-of-india-listing-obligations-and-disclosure-requirements-regulations-2015-last-amended-on-july-14-2026-_102974.html</x:v>
      </x:c>
      <x:c r="T52" s="305" t="str">
        <x:v>P2 MAPPED</x:v>
      </x:c>
      <x:c r="U52" s="305" t="str">
        <x:v>MIGRATED — FROZEN</x:v>
      </x:c>
      <x:c r="V52" s="305" t="str">
        <x:f>IF(COUNTIF('PROD Law Master'!$A$5:$A$81,C52)=1,"YES","NO")</x:f>
        <x:v>YES</x:v>
      </x:c>
      <x:c r="W52" s="305" t="str">
        <x:f>IF(COUNTIF($A$5:$A$176,A52)=1,"UNIQUE","DUPLICATE")</x:f>
        <x:v>UNIQUE</x:v>
      </x:c>
      <x:c r="X52" s="305" t="str">
        <x:f>IF(COUNTIF($D$5:$D$176,D52)=1,"UNIQUE","DUPLICATE")</x:f>
        <x:v>UNIQUE</x:v>
      </x:c>
      <x:c r="Y52" s="305" t="str">
        <x:f>IF(AND(LEFT(A52,14)="SEBI-CORE-PRV-",LEN(A52)=20),"VALID","INVALID")</x:f>
        <x:v>VALID</x:v>
      </x:c>
    </x:row>
    <x:row r="53" ht="48" customHeight="1">
      <x:c r="A53" s="305" t="str">
        <x:v>SEBI-CORE-PRV-000049</x:v>
      </x:c>
      <x:c r="B53" s="305" t="n">
        <x:v>49</x:v>
      </x:c>
      <x:c r="C53" s="305" t="str">
        <x:v>SEBI-CORE-LAW-000013</x:v>
      </x:c>
      <x:c r="D53" s="305" t="str">
        <x:v>CAP-LAW053|Reg. 47</x:v>
      </x:c>
      <x:c r="E53" s="305" t="str">
        <x:v>CAP-LAW053</x:v>
      </x:c>
      <x:c r="F53" s="305" t="str">
        <x:v>Securities and Exchange Board of India (Listing Obligations and Disclosure Requirements) Regulations, 2015 [last amended July 14, 2026]</x:v>
      </x:c>
      <x:c r="G53" s="305" t="str">
        <x:v>Reg. 47</x:v>
      </x:c>
      <x:c r="H53" s="305" t="str">
        <x:v>Publish prescribed advertisements in newspapers where required.</x:v>
      </x:c>
      <x:c r="I53" s="305" t="str">
        <x:v>Listed entity</x:v>
      </x:c>
      <x:c r="J53" s="305" t="str">
        <x:v>GATE|EQUITY_MAIN or GATE|EQUITY_SME</x:v>
      </x:c>
      <x:c r="K53" s="305" t="str">
        <x:v>Specified securities</x:v>
      </x:c>
      <x:c r="L53" s="305" t="str">
        <x:v>A covered notice/result becomes publishable</x:v>
      </x:c>
      <x:c r="M53" s="305" t="str">
        <x:v>Apply content, language and timing requirements.</x:v>
      </x:c>
      <x:c r="N53" s="305" t="str">
        <x:v>Event-based / periodic as specified</x:v>
      </x:c>
      <x:c r="O53" s="305" t="str">
        <x:v>Public notice</x:v>
      </x:c>
      <x:c r="P53" s="305" t="str">
        <x:v>Publish and retain full-page evidence and invoices.</x:v>
      </x:c>
      <x:c r="Q53" s="305" t="str">
        <x:v>Check current relaxations before each publication.</x:v>
      </x:c>
      <x:c r="R53" s="305" t="str">
        <x:v>Current as of 2026-09-06</x:v>
      </x:c>
      <x:c r="S53" s="305" t="str">
        <x:v>https://www.sebi.gov.in/legal/regulations/jul-2026/securities-and-exchange-board-of-india-listing-obligations-and-disclosure-requirements-regulations-2015-last-amended-on-july-14-2026-_102974.html</x:v>
      </x:c>
      <x:c r="T53" s="305" t="str">
        <x:v>P2 MAPPED</x:v>
      </x:c>
      <x:c r="U53" s="305" t="str">
        <x:v>MIGRATED — FROZEN</x:v>
      </x:c>
      <x:c r="V53" s="305" t="str">
        <x:f>IF(COUNTIF('PROD Law Master'!$A$5:$A$81,C53)=1,"YES","NO")</x:f>
        <x:v>YES</x:v>
      </x:c>
      <x:c r="W53" s="305" t="str">
        <x:f>IF(COUNTIF($A$5:$A$176,A53)=1,"UNIQUE","DUPLICATE")</x:f>
        <x:v>UNIQUE</x:v>
      </x:c>
      <x:c r="X53" s="305" t="str">
        <x:f>IF(COUNTIF($D$5:$D$176,D53)=1,"UNIQUE","DUPLICATE")</x:f>
        <x:v>UNIQUE</x:v>
      </x:c>
      <x:c r="Y53" s="305" t="str">
        <x:f>IF(AND(LEFT(A53,14)="SEBI-CORE-PRV-",LEN(A53)=20),"VALID","INVALID")</x:f>
        <x:v>VALID</x:v>
      </x:c>
    </x:row>
    <x:row r="54" ht="48" customHeight="1">
      <x:c r="A54" s="305" t="str">
        <x:v>SEBI-CORE-PRV-000050</x:v>
      </x:c>
      <x:c r="B54" s="305" t="n">
        <x:v>50</x:v>
      </x:c>
      <x:c r="C54" s="305" t="str">
        <x:v>SEBI-CORE-LAW-000020</x:v>
      </x:c>
      <x:c r="D54" s="305" t="str">
        <x:v>CAP-LAW083|Ch. II</x:v>
      </x:c>
      <x:c r="E54" s="305" t="str">
        <x:v>CAP-LAW083</x:v>
      </x:c>
      <x:c r="F54" s="305" t="str">
        <x:v>Master Circular for compliance with the SEBI LODR Regulations by listed entities [Last updated January 30, 2026]</x:v>
      </x:c>
      <x:c r="G54" s="305" t="str">
        <x:v>Ch. II</x:v>
      </x:c>
      <x:c r="H54" s="305" t="str">
        <x:v>Use the current prescribed shareholding-pattern forms and filing instructions.</x:v>
      </x:c>
      <x:c r="I54" s="305" t="str">
        <x:v>Listed entity</x:v>
      </x:c>
      <x:c r="J54" s="305" t="str">
        <x:v>GATE|EQUITY_MAIN or GATE|EQUITY_SME</x:v>
      </x:c>
      <x:c r="K54" s="305" t="str">
        <x:v>Specified securities</x:v>
      </x:c>
      <x:c r="L54" s="305" t="str">
        <x:v>Reg. 31 filing due</x:v>
      </x:c>
      <x:c r="M54" s="305" t="str">
        <x:v>Apply current category, beneficial-owner and format instructions.</x:v>
      </x:c>
      <x:c r="N54" s="305" t="str">
        <x:v>At each Reg. 31 filing</x:v>
      </x:c>
      <x:c r="O54" s="305" t="str">
        <x:v>Shareholding</x:v>
      </x:c>
      <x:c r="P54" s="305" t="str">
        <x:v>Prepare the filing using the master-circular form and validations.</x:v>
      </x:c>
      <x:c r="Q54" s="305" t="str">
        <x:v>Operationalizes CAP-LAW053; does not duplicate it.</x:v>
      </x:c>
      <x:c r="R54" s="305" t="str">
        <x:v>Current as of 2026-09-06</x:v>
      </x:c>
      <x:c r="S54" s="305" t="str">
        <x:v>https://www.sebi.gov.in/legal/master-circulars/jan-2026/master-circular-for-compliance-with-the-provisions-of-the-securities-and-exchange-board-of-india-listing-obligations-and-disclosure-requirements-regulations-2015-by-listed-entities_99432.html</x:v>
      </x:c>
      <x:c r="T54" s="305" t="str">
        <x:v>P2 MAPPED</x:v>
      </x:c>
      <x:c r="U54" s="305" t="str">
        <x:v>MIGRATED — FROZEN</x:v>
      </x:c>
      <x:c r="V54" s="305" t="str">
        <x:f>IF(COUNTIF('PROD Law Master'!$A$5:$A$81,C54)=1,"YES","NO")</x:f>
        <x:v>YES</x:v>
      </x:c>
      <x:c r="W54" s="305" t="str">
        <x:f>IF(COUNTIF($A$5:$A$176,A54)=1,"UNIQUE","DUPLICATE")</x:f>
        <x:v>UNIQUE</x:v>
      </x:c>
      <x:c r="X54" s="305" t="str">
        <x:f>IF(COUNTIF($D$5:$D$176,D54)=1,"UNIQUE","DUPLICATE")</x:f>
        <x:v>UNIQUE</x:v>
      </x:c>
      <x:c r="Y54" s="305" t="str">
        <x:f>IF(AND(LEFT(A54,14)="SEBI-CORE-PRV-",LEN(A54)=20),"VALID","INVALID")</x:f>
        <x:v>VALID</x:v>
      </x:c>
    </x:row>
    <x:row r="55" ht="48" customHeight="1">
      <x:c r="A55" s="305" t="str">
        <x:v>SEBI-CORE-PRV-000051</x:v>
      </x:c>
      <x:c r="B55" s="305" t="n">
        <x:v>51</x:v>
      </x:c>
      <x:c r="C55" s="305" t="str">
        <x:v>SEBI-CORE-LAW-000020</x:v>
      </x:c>
      <x:c r="D55" s="305" t="str">
        <x:v>CAP-LAW083|RPT chapter</x:v>
      </x:c>
      <x:c r="E55" s="305" t="str">
        <x:v>CAP-LAW083</x:v>
      </x:c>
      <x:c r="F55" s="305" t="str">
        <x:v>Master Circular for compliance with the SEBI LODR Regulations by listed entities [Last updated January 30, 2026]</x:v>
      </x:c>
      <x:c r="G55" s="305" t="str">
        <x:v>RPT chapter</x:v>
      </x:c>
      <x:c r="H55" s="305" t="str">
        <x:v>Use the current related-party transaction disclosure format and operational instructions.</x:v>
      </x:c>
      <x:c r="I55" s="305" t="str">
        <x:v>Listed entity</x:v>
      </x:c>
      <x:c r="J55" s="305" t="str">
        <x:v>GATE|EQUITY_MAIN or GATE|HVDLE</x:v>
      </x:c>
      <x:c r="K55" s="305" t="str">
        <x:v>Specified securities / HVDLE</x:v>
      </x:c>
      <x:c r="L55" s="305" t="str">
        <x:v>RPT disclosure due</x:v>
      </x:c>
      <x:c r="M55" s="305" t="str">
        <x:v>Apply current value thresholds and format fields.</x:v>
      </x:c>
      <x:c r="N55" s="305" t="str">
        <x:v>Periodic as prescribed</x:v>
      </x:c>
      <x:c r="O55" s="305" t="str">
        <x:v>Related parties</x:v>
      </x:c>
      <x:c r="P55" s="305" t="str">
        <x:v>Reconcile and file the prescribed RPT return.</x:v>
      </x:c>
      <x:c r="Q55" s="305" t="str">
        <x:v>Underlying approval duty remains CAP-LAW053 Reg. 23.</x:v>
      </x:c>
      <x:c r="R55" s="305" t="str">
        <x:v>Current as of 2026-09-06</x:v>
      </x:c>
      <x:c r="S55" s="305" t="str">
        <x:v>https://www.sebi.gov.in/legal/master-circulars/jan-2026/master-circular-for-compliance-with-the-provisions-of-the-securities-and-exchange-board-of-india-listing-obligations-and-disclosure-requirements-regulations-2015-by-listed-entities_99432.html</x:v>
      </x:c>
      <x:c r="T55" s="305" t="str">
        <x:v>P2 MAPPED</x:v>
      </x:c>
      <x:c r="U55" s="305" t="str">
        <x:v>MIGRATED — FROZEN</x:v>
      </x:c>
      <x:c r="V55" s="305" t="str">
        <x:f>IF(COUNTIF('PROD Law Master'!$A$5:$A$81,C55)=1,"YES","NO")</x:f>
        <x:v>YES</x:v>
      </x:c>
      <x:c r="W55" s="305" t="str">
        <x:f>IF(COUNTIF($A$5:$A$176,A55)=1,"UNIQUE","DUPLICATE")</x:f>
        <x:v>UNIQUE</x:v>
      </x:c>
      <x:c r="X55" s="305" t="str">
        <x:f>IF(COUNTIF($D$5:$D$176,D55)=1,"UNIQUE","DUPLICATE")</x:f>
        <x:v>UNIQUE</x:v>
      </x:c>
      <x:c r="Y55" s="305" t="str">
        <x:f>IF(AND(LEFT(A55,14)="SEBI-CORE-PRV-",LEN(A55)=20),"VALID","INVALID")</x:f>
        <x:v>VALID</x:v>
      </x:c>
    </x:row>
    <x:row r="56" ht="48" customHeight="1">
      <x:c r="A56" s="305" t="str">
        <x:v>SEBI-CORE-PRV-000052</x:v>
      </x:c>
      <x:c r="B56" s="305" t="n">
        <x:v>52</x:v>
      </x:c>
      <x:c r="C56" s="305" t="str">
        <x:v>SEBI-CORE-LAW-000020</x:v>
      </x:c>
      <x:c r="D56" s="305" t="str">
        <x:v>CAP-LAW083|BRSR chapter</x:v>
      </x:c>
      <x:c r="E56" s="305" t="str">
        <x:v>CAP-LAW083</x:v>
      </x:c>
      <x:c r="F56" s="305" t="str">
        <x:v>Master Circular for compliance with the SEBI LODR Regulations by listed entities [Last updated January 30, 2026]</x:v>
      </x:c>
      <x:c r="G56" s="305" t="str">
        <x:v>BRSR chapter</x:v>
      </x:c>
      <x:c r="H56" s="305" t="str">
        <x:v>Prepare BRSR and BRSR Core disclosures and assurance/assessment where the applicability test is met.</x:v>
      </x:c>
      <x:c r="I56" s="305" t="str">
        <x:v>Listed entity</x:v>
      </x:c>
      <x:c r="J56" s="305" t="str">
        <x:v>GATE|EQUITY_MAIN</x:v>
      </x:c>
      <x:c r="K56" s="305" t="str">
        <x:v>Specified securities</x:v>
      </x:c>
      <x:c r="L56" s="305" t="str">
        <x:v>Entity falls in current BRSR/BRSR Core class</x:v>
      </x:c>
      <x:c r="M56" s="305" t="str">
        <x:v>Apply current market-cap ranking, value-chain phase-in and assurance/assessment terminology.</x:v>
      </x:c>
      <x:c r="N56" s="305" t="str">
        <x:v>Annual</x:v>
      </x:c>
      <x:c r="O56" s="305" t="str">
        <x:v>Sustainability reporting</x:v>
      </x:c>
      <x:c r="P56" s="305" t="str">
        <x:v>Document applicability, data owners, review and annual-report inclusion.</x:v>
      </x:c>
      <x:c r="Q56" s="305" t="str">
        <x:v>Do not assume universal application.</x:v>
      </x:c>
      <x:c r="R56" s="305" t="str">
        <x:v>Current as of 2026-09-06</x:v>
      </x:c>
      <x:c r="S56" s="305" t="str">
        <x:v>https://www.sebi.gov.in/legal/master-circulars/jan-2026/master-circular-for-compliance-with-the-provisions-of-the-securities-and-exchange-board-of-india-listing-obligations-and-disclosure-requirements-regulations-2015-by-listed-entities_99432.html</x:v>
      </x:c>
      <x:c r="T56" s="305" t="str">
        <x:v>P2 MAPPED</x:v>
      </x:c>
      <x:c r="U56" s="305" t="str">
        <x:v>MIGRATED — FROZEN</x:v>
      </x:c>
      <x:c r="V56" s="305" t="str">
        <x:f>IF(COUNTIF('PROD Law Master'!$A$5:$A$81,C56)=1,"YES","NO")</x:f>
        <x:v>YES</x:v>
      </x:c>
      <x:c r="W56" s="305" t="str">
        <x:f>IF(COUNTIF($A$5:$A$176,A56)=1,"UNIQUE","DUPLICATE")</x:f>
        <x:v>UNIQUE</x:v>
      </x:c>
      <x:c r="X56" s="305" t="str">
        <x:f>IF(COUNTIF($D$5:$D$176,D56)=1,"UNIQUE","DUPLICATE")</x:f>
        <x:v>UNIQUE</x:v>
      </x:c>
      <x:c r="Y56" s="305" t="str">
        <x:f>IF(AND(LEFT(A56,14)="SEBI-CORE-PRV-",LEN(A56)=20),"VALID","INVALID")</x:f>
        <x:v>VALID</x:v>
      </x:c>
    </x:row>
    <x:row r="57" ht="48" customHeight="1">
      <x:c r="A57" s="305" t="str">
        <x:v>SEBI-CORE-PRV-000053</x:v>
      </x:c>
      <x:c r="B57" s="305" t="n">
        <x:v>53</x:v>
      </x:c>
      <x:c r="C57" s="305" t="str">
        <x:v>SEBI-CORE-LAW-000020</x:v>
      </x:c>
      <x:c r="D57" s="305" t="str">
        <x:v>CAP-LAW083|Material-event chapter</x:v>
      </x:c>
      <x:c r="E57" s="305" t="str">
        <x:v>CAP-LAW083</x:v>
      </x:c>
      <x:c r="F57" s="305" t="str">
        <x:v>Master Circular for compliance with the SEBI LODR Regulations by listed entities [Last updated January 30, 2026]</x:v>
      </x:c>
      <x:c r="G57" s="305" t="str">
        <x:v>Material-event chapter</x:v>
      </x:c>
      <x:c r="H57" s="305" t="str">
        <x:v>Use prescribed details, formats and operational guidance for material-event, default, auditor-resignation and related disclosures.</x:v>
      </x:c>
      <x:c r="I57" s="305" t="str">
        <x:v>Listed entity</x:v>
      </x:c>
      <x:c r="J57" s="305" t="str">
        <x:v>GATE|EQUITY_MAIN or GATE|EQUITY_SME</x:v>
      </x:c>
      <x:c r="K57" s="305" t="str">
        <x:v>Specified securities</x:v>
      </x:c>
      <x:c r="L57" s="305" t="str">
        <x:v>Reg. 30 event occurs</x:v>
      </x:c>
      <x:c r="M57" s="305" t="str">
        <x:v>Apply event-specific data and continuing-update expectations.</x:v>
      </x:c>
      <x:c r="N57" s="305" t="str">
        <x:v>At event and updates</x:v>
      </x:c>
      <x:c r="O57" s="305" t="str">
        <x:v>Continuous disclosure</x:v>
      </x:c>
      <x:c r="P57" s="305" t="str">
        <x:v>Attach the required particulars and evidence to each exchange filing.</x:v>
      </x:c>
      <x:c r="Q57" s="305" t="str">
        <x:v>Underlying trigger/timing remains CAP-LAW053 Reg. 30.</x:v>
      </x:c>
      <x:c r="R57" s="305" t="str">
        <x:v>Current as of 2026-09-06</x:v>
      </x:c>
      <x:c r="S57" s="305" t="str">
        <x:v>https://www.sebi.gov.in/legal/master-circulars/jan-2026/master-circular-for-compliance-with-the-provisions-of-the-securities-and-exchange-board-of-india-listing-obligations-and-disclosure-requirements-regulations-2015-by-listed-entities_99432.html</x:v>
      </x:c>
      <x:c r="T57" s="305" t="str">
        <x:v>P2 MAPPED</x:v>
      </x:c>
      <x:c r="U57" s="305" t="str">
        <x:v>MIGRATED — FROZEN</x:v>
      </x:c>
      <x:c r="V57" s="305" t="str">
        <x:f>IF(COUNTIF('PROD Law Master'!$A$5:$A$81,C57)=1,"YES","NO")</x:f>
        <x:v>YES</x:v>
      </x:c>
      <x:c r="W57" s="305" t="str">
        <x:f>IF(COUNTIF($A$5:$A$176,A57)=1,"UNIQUE","DUPLICATE")</x:f>
        <x:v>UNIQUE</x:v>
      </x:c>
      <x:c r="X57" s="305" t="str">
        <x:f>IF(COUNTIF($D$5:$D$176,D57)=1,"UNIQUE","DUPLICATE")</x:f>
        <x:v>UNIQUE</x:v>
      </x:c>
      <x:c r="Y57" s="305" t="str">
        <x:f>IF(AND(LEFT(A57,14)="SEBI-CORE-PRV-",LEN(A57)=20),"VALID","INVALID")</x:f>
        <x:v>VALID</x:v>
      </x:c>
    </x:row>
    <x:row r="58" ht="48" customHeight="1">
      <x:c r="A58" s="305" t="str">
        <x:v>SEBI-CORE-PRV-000054</x:v>
      </x:c>
      <x:c r="B58" s="305" t="n">
        <x:v>54</x:v>
      </x:c>
      <x:c r="C58" s="305" t="str">
        <x:v>SEBI-CORE-LAW-000020</x:v>
      </x:c>
      <x:c r="D58" s="305" t="str">
        <x:v>CAP-LAW083|Rumour-verification chapter</x:v>
      </x:c>
      <x:c r="E58" s="305" t="str">
        <x:v>CAP-LAW083</x:v>
      </x:c>
      <x:c r="F58" s="305" t="str">
        <x:v>Master Circular for compliance with the SEBI LODR Regulations by listed entities [Last updated January 30, 2026]</x:v>
      </x:c>
      <x:c r="G58" s="305" t="str">
        <x:v>Rumour-verification chapter</x:v>
      </x:c>
      <x:c r="H58" s="305" t="str">
        <x:v>Apply the current rumour-verification framework where the entity falls within the prescribed class.</x:v>
      </x:c>
      <x:c r="I58" s="305" t="str">
        <x:v>Listed entity</x:v>
      </x:c>
      <x:c r="J58" s="305" t="str">
        <x:v>GATE|EQUITY_MAIN</x:v>
      </x:c>
      <x:c r="K58" s="305" t="str">
        <x:v>Specified securities</x:v>
      </x:c>
      <x:c r="L58" s="305" t="str">
        <x:v>Material price movement / mainstream-media rumour</x:v>
      </x:c>
      <x:c r="M58" s="305" t="str">
        <x:v>Apply current ranking, implementation date, materiality and exception provisions.</x:v>
      </x:c>
      <x:c r="N58" s="305" t="str">
        <x:v>Within current prescribed period</x:v>
      </x:c>
      <x:c r="O58" s="305" t="str">
        <x:v>Continuous disclosure</x:v>
      </x:c>
      <x:c r="P58" s="305" t="str">
        <x:v>Detect eligible rumours, verify facts and disclose confirmation/denial/clarification.</x:v>
      </x:c>
      <x:c r="Q58" s="305" t="str">
        <x:v>This is a controlled dynamic gate; P3 must validate current exchange parameters.</x:v>
      </x:c>
      <x:c r="R58" s="305" t="str">
        <x:v>Current as of 2026-09-06</x:v>
      </x:c>
      <x:c r="S58" s="305" t="str">
        <x:v>https://www.sebi.gov.in/legal/master-circulars/jan-2026/master-circular-for-compliance-with-the-provisions-of-the-securities-and-exchange-board-of-india-listing-obligations-and-disclosure-requirements-regulations-2015-by-listed-entities_99432.html</x:v>
      </x:c>
      <x:c r="T58" s="305" t="str">
        <x:v>P2 MAPPED</x:v>
      </x:c>
      <x:c r="U58" s="305" t="str">
        <x:v>MIGRATED — FROZEN</x:v>
      </x:c>
      <x:c r="V58" s="305" t="str">
        <x:f>IF(COUNTIF('PROD Law Master'!$A$5:$A$81,C58)=1,"YES","NO")</x:f>
        <x:v>YES</x:v>
      </x:c>
      <x:c r="W58" s="305" t="str">
        <x:f>IF(COUNTIF($A$5:$A$176,A58)=1,"UNIQUE","DUPLICATE")</x:f>
        <x:v>UNIQUE</x:v>
      </x:c>
      <x:c r="X58" s="305" t="str">
        <x:f>IF(COUNTIF($D$5:$D$176,D58)=1,"UNIQUE","DUPLICATE")</x:f>
        <x:v>UNIQUE</x:v>
      </x:c>
      <x:c r="Y58" s="305" t="str">
        <x:f>IF(AND(LEFT(A58,14)="SEBI-CORE-PRV-",LEN(A58)=20),"VALID","INVALID")</x:f>
        <x:v>VALID</x:v>
      </x:c>
    </x:row>
    <x:row r="59" ht="48" customHeight="1">
      <x:c r="A59" s="305" t="str">
        <x:v>SEBI-CORE-PRV-000055</x:v>
      </x:c>
      <x:c r="B59" s="305" t="n">
        <x:v>55</x:v>
      </x:c>
      <x:c r="C59" s="305" t="str">
        <x:v>SEBI-CORE-LAW-000020</x:v>
      </x:c>
      <x:c r="D59" s="305" t="str">
        <x:v>CAP-LAW083|Integrated Filing chapter</x:v>
      </x:c>
      <x:c r="E59" s="305" t="str">
        <x:v>CAP-LAW083</x:v>
      </x:c>
      <x:c r="F59" s="305" t="str">
        <x:v>Master Circular for compliance with the SEBI LODR Regulations by listed entities [Last updated January 30, 2026]</x:v>
      </x:c>
      <x:c r="G59" s="305" t="str">
        <x:v>Integrated Filing chapter</x:v>
      </x:c>
      <x:c r="H59" s="305" t="str">
        <x:v>Submit governance and financial filing components through the current integrated-filing structure.</x:v>
      </x:c>
      <x:c r="I59" s="305" t="str">
        <x:v>Listed entity</x:v>
      </x:c>
      <x:c r="J59" s="305" t="str">
        <x:v>GATE|EQUITY_MAIN or GATE|HVDLE</x:v>
      </x:c>
      <x:c r="K59" s="305" t="str">
        <x:v>Specified securities / HVDLE</x:v>
      </x:c>
      <x:c r="L59" s="305" t="str">
        <x:v>Integrated filing period closes</x:v>
      </x:c>
      <x:c r="M59" s="305" t="str">
        <x:v>Apply part, format and transition provisions.</x:v>
      </x:c>
      <x:c r="N59" s="305" t="str">
        <x:v>Periodic as prescribed</x:v>
      </x:c>
      <x:c r="O59" s="305" t="str">
        <x:v>Regulatory filing</x:v>
      </x:c>
      <x:c r="P59" s="305" t="str">
        <x:v>Maintain a single filing checklist with component ownership and acknowledgement.</x:v>
      </x:c>
      <x:c r="Q59" s="305" t="str">
        <x:v>Does not eliminate underlying regulations.</x:v>
      </x:c>
      <x:c r="R59" s="305" t="str">
        <x:v>Current as of 2026-09-06</x:v>
      </x:c>
      <x:c r="S59" s="305" t="str">
        <x:v>https://www.sebi.gov.in/legal/master-circulars/jan-2026/master-circular-for-compliance-with-the-provisions-of-the-securities-and-exchange-board-of-india-listing-obligations-and-disclosure-requirements-regulations-2015-by-listed-entities_99432.html</x:v>
      </x:c>
      <x:c r="T59" s="305" t="str">
        <x:v>P2 MAPPED</x:v>
      </x:c>
      <x:c r="U59" s="305" t="str">
        <x:v>MIGRATED — FROZEN</x:v>
      </x:c>
      <x:c r="V59" s="305" t="str">
        <x:f>IF(COUNTIF('PROD Law Master'!$A$5:$A$81,C59)=1,"YES","NO")</x:f>
        <x:v>YES</x:v>
      </x:c>
      <x:c r="W59" s="305" t="str">
        <x:f>IF(COUNTIF($A$5:$A$176,A59)=1,"UNIQUE","DUPLICATE")</x:f>
        <x:v>UNIQUE</x:v>
      </x:c>
      <x:c r="X59" s="305" t="str">
        <x:f>IF(COUNTIF($D$5:$D$176,D59)=1,"UNIQUE","DUPLICATE")</x:f>
        <x:v>UNIQUE</x:v>
      </x:c>
      <x:c r="Y59" s="305" t="str">
        <x:f>IF(AND(LEFT(A59,14)="SEBI-CORE-PRV-",LEN(A59)=20),"VALID","INVALID")</x:f>
        <x:v>VALID</x:v>
      </x:c>
    </x:row>
    <x:row r="60" ht="48" customHeight="1">
      <x:c r="A60" s="305" t="str">
        <x:v>SEBI-CORE-PRV-000056</x:v>
      </x:c>
      <x:c r="B60" s="305" t="n">
        <x:v>56</x:v>
      </x:c>
      <x:c r="C60" s="305" t="str">
        <x:v>SEBI-CORE-LAW-000014</x:v>
      </x:c>
      <x:c r="D60" s="305" t="str">
        <x:v>CAP-LAW054|Reg. 3(1)</x:v>
      </x:c>
      <x:c r="E60" s="305" t="str">
        <x:v>CAP-LAW054</x:v>
      </x:c>
      <x:c r="F60" s="305" t="str">
        <x:v>Securities and Exchange Board of India (Prohibition of Insider Trading) Regulations, 2015 [Last amended on March 12, 2025]</x:v>
      </x:c>
      <x:c r="G60" s="305" t="str">
        <x:v>Reg. 3(1)</x:v>
      </x:c>
      <x:c r="H60" s="305" t="str">
        <x:v>Do not communicate, provide or allow access to unpublished price sensitive information except for permitted purposes.</x:v>
      </x:c>
      <x:c r="I60" s="305" t="str">
        <x:v>Listed entity / insiders</x:v>
      </x:c>
      <x:c r="J60" s="305" t="str">
        <x:v>GATE|EQUITY_MAIN or GATE|EQUITY_SME</x:v>
      </x:c>
      <x:c r="K60" s="305" t="str">
        <x:v>Listed or proposed specified securities</x:v>
      </x:c>
      <x:c r="L60" s="305" t="str">
        <x:v>UPSI exists</x:v>
      </x:c>
      <x:c r="M60" s="305" t="str">
        <x:v>Legitimate purpose, performance of duties or legal obligation exception.</x:v>
      </x:c>
      <x:c r="N60" s="305" t="str">
        <x:v>Continuous</x:v>
      </x:c>
      <x:c r="O60" s="305" t="str">
        <x:v>Insider trading</x:v>
      </x:c>
      <x:c r="P60" s="305" t="str">
        <x:v>Restrict, approve and evidence each permitted UPSI sharing.</x:v>
      </x:c>
      <x:c r="Q60" s="305" t="str">
        <x:v>Personal conduct and company control components must be separately owned.</x:v>
      </x:c>
      <x:c r="R60" s="305" t="str">
        <x:v>Current as of 2026-09-06</x:v>
      </x:c>
      <x:c r="S60" s="305" t="str">
        <x:v>https://www.sebi.gov.in/legal/regulations/mar-2025/securities-and-exchange-board-of-india-prohibition-of-insider-trading-regulations-2015-last-amended-on-march-12-2025-_92672.html</x:v>
      </x:c>
      <x:c r="T60" s="305" t="str">
        <x:v>P2 MAPPED</x:v>
      </x:c>
      <x:c r="U60" s="305" t="str">
        <x:v>MIGRATED — FROZEN</x:v>
      </x:c>
      <x:c r="V60" s="305" t="str">
        <x:f>IF(COUNTIF('PROD Law Master'!$A$5:$A$81,C60)=1,"YES","NO")</x:f>
        <x:v>YES</x:v>
      </x:c>
      <x:c r="W60" s="305" t="str">
        <x:f>IF(COUNTIF($A$5:$A$176,A60)=1,"UNIQUE","DUPLICATE")</x:f>
        <x:v>UNIQUE</x:v>
      </x:c>
      <x:c r="X60" s="305" t="str">
        <x:f>IF(COUNTIF($D$5:$D$176,D60)=1,"UNIQUE","DUPLICATE")</x:f>
        <x:v>UNIQUE</x:v>
      </x:c>
      <x:c r="Y60" s="305" t="str">
        <x:f>IF(AND(LEFT(A60,14)="SEBI-CORE-PRV-",LEN(A60)=20),"VALID","INVALID")</x:f>
        <x:v>VALID</x:v>
      </x:c>
    </x:row>
    <x:row r="61" ht="48" customHeight="1">
      <x:c r="A61" s="305" t="str">
        <x:v>SEBI-CORE-PRV-000057</x:v>
      </x:c>
      <x:c r="B61" s="305" t="n">
        <x:v>57</x:v>
      </x:c>
      <x:c r="C61" s="305" t="str">
        <x:v>SEBI-CORE-LAW-000014</x:v>
      </x:c>
      <x:c r="D61" s="305" t="str">
        <x:v>CAP-LAW054|Reg. 3(2A)</x:v>
      </x:c>
      <x:c r="E61" s="305" t="str">
        <x:v>CAP-LAW054</x:v>
      </x:c>
      <x:c r="F61" s="305" t="str">
        <x:v>Securities and Exchange Board of India (Prohibition of Insider Trading) Regulations, 2015 [Last amended on March 12, 2025]</x:v>
      </x:c>
      <x:c r="G61" s="305" t="str">
        <x:v>Reg. 3(2A)</x:v>
      </x:c>
      <x:c r="H61" s="305" t="str">
        <x:v>Maintain a board-approved policy defining legitimate purposes for sharing UPSI.</x:v>
      </x:c>
      <x:c r="I61" s="305" t="str">
        <x:v>Listed entity / board</x:v>
      </x:c>
      <x:c r="J61" s="305" t="str">
        <x:v>GATE|EQUITY_MAIN or GATE|EQUITY_SME</x:v>
      </x:c>
      <x:c r="K61" s="305" t="str">
        <x:v>Listed or proposed specified securities</x:v>
      </x:c>
      <x:c r="L61" s="305" t="str">
        <x:v>PIT framework applies</x:v>
      </x:c>
      <x:c r="M61" s="305" t="str">
        <x:v>Policy must form part of the fair-disclosure code.</x:v>
      </x:c>
      <x:c r="N61" s="305" t="str">
        <x:v>Continuous; review on change</x:v>
      </x:c>
      <x:c r="O61" s="305" t="str">
        <x:v>Insider trading</x:v>
      </x:c>
      <x:c r="P61" s="305" t="str">
        <x:v>Approve, publish and apply the legitimate-purpose policy.</x:v>
      </x:c>
      <x:c r="Q61" s="305" t="str">
        <x:v>Record each recipient as an insider where required.</x:v>
      </x:c>
      <x:c r="R61" s="305" t="str">
        <x:v>Current as of 2026-09-06</x:v>
      </x:c>
      <x:c r="S61" s="305" t="str">
        <x:v>https://www.sebi.gov.in/legal/regulations/mar-2025/securities-and-exchange-board-of-india-prohibition-of-insider-trading-regulations-2015-last-amended-on-march-12-2025-_92672.html</x:v>
      </x:c>
      <x:c r="T61" s="305" t="str">
        <x:v>P2 MAPPED</x:v>
      </x:c>
      <x:c r="U61" s="305" t="str">
        <x:v>MIGRATED — FROZEN</x:v>
      </x:c>
      <x:c r="V61" s="305" t="str">
        <x:f>IF(COUNTIF('PROD Law Master'!$A$5:$A$81,C61)=1,"YES","NO")</x:f>
        <x:v>YES</x:v>
      </x:c>
      <x:c r="W61" s="305" t="str">
        <x:f>IF(COUNTIF($A$5:$A$176,A61)=1,"UNIQUE","DUPLICATE")</x:f>
        <x:v>UNIQUE</x:v>
      </x:c>
      <x:c r="X61" s="305" t="str">
        <x:f>IF(COUNTIF($D$5:$D$176,D61)=1,"UNIQUE","DUPLICATE")</x:f>
        <x:v>UNIQUE</x:v>
      </x:c>
      <x:c r="Y61" s="305" t="str">
        <x:f>IF(AND(LEFT(A61,14)="SEBI-CORE-PRV-",LEN(A61)=20),"VALID","INVALID")</x:f>
        <x:v>VALID</x:v>
      </x:c>
    </x:row>
    <x:row r="62" ht="48" customHeight="1">
      <x:c r="A62" s="305" t="str">
        <x:v>SEBI-CORE-PRV-000058</x:v>
      </x:c>
      <x:c r="B62" s="305" t="n">
        <x:v>58</x:v>
      </x:c>
      <x:c r="C62" s="305" t="str">
        <x:v>SEBI-CORE-LAW-000014</x:v>
      </x:c>
      <x:c r="D62" s="305" t="str">
        <x:v>CAP-LAW054|Reg. 3(5)</x:v>
      </x:c>
      <x:c r="E62" s="305" t="str">
        <x:v>CAP-LAW054</x:v>
      </x:c>
      <x:c r="F62" s="305" t="str">
        <x:v>Securities and Exchange Board of India (Prohibition of Insider Trading) Regulations, 2015 [Last amended on March 12, 2025]</x:v>
      </x:c>
      <x:c r="G62" s="305" t="str">
        <x:v>Reg. 3(5)</x:v>
      </x:c>
      <x:c r="H62" s="305" t="str">
        <x:v>Maintain a structured digital database of persons/entities with whom UPSI is shared, with prescribed controls and retention.</x:v>
      </x:c>
      <x:c r="I62" s="305" t="str">
        <x:v>Listed entity / intermediary / fiduciary as applicable</x:v>
      </x:c>
      <x:c r="J62" s="305" t="str">
        <x:v>GATE|EQUITY_MAIN or GATE|EQUITY_SME</x:v>
      </x:c>
      <x:c r="K62" s="305" t="str">
        <x:v>Listed or proposed specified securities</x:v>
      </x:c>
      <x:c r="L62" s="305" t="str">
        <x:v>UPSI is internally generated or shared</x:v>
      </x:c>
      <x:c r="M62" s="305" t="str">
        <x:v>Apply non-outsourcing, integrity, access and retention requirements.</x:v>
      </x:c>
      <x:c r="N62" s="305" t="str">
        <x:v>Contemporaneous; preserve as prescribed</x:v>
      </x:c>
      <x:c r="O62" s="305" t="str">
        <x:v>Insider trading</x:v>
      </x:c>
      <x:c r="P62" s="305" t="str">
        <x:v>Capture UPSI nature, sharer, recipient, identifiers and audit trail.</x:v>
      </x:c>
      <x:c r="Q62" s="305" t="str">
        <x:v>Only the listed-entity instance belongs in this overlay.</x:v>
      </x:c>
      <x:c r="R62" s="305" t="str">
        <x:v>Current as of 2026-09-06</x:v>
      </x:c>
      <x:c r="S62" s="305" t="str">
        <x:v>https://www.sebi.gov.in/legal/regulations/mar-2025/securities-and-exchange-board-of-india-prohibition-of-insider-trading-regulations-2015-last-amended-on-march-12-2025-_92672.html</x:v>
      </x:c>
      <x:c r="T62" s="305" t="str">
        <x:v>P2 MAPPED</x:v>
      </x:c>
      <x:c r="U62" s="305" t="str">
        <x:v>MIGRATED — FROZEN</x:v>
      </x:c>
      <x:c r="V62" s="305" t="str">
        <x:f>IF(COUNTIF('PROD Law Master'!$A$5:$A$81,C62)=1,"YES","NO")</x:f>
        <x:v>YES</x:v>
      </x:c>
      <x:c r="W62" s="305" t="str">
        <x:f>IF(COUNTIF($A$5:$A$176,A62)=1,"UNIQUE","DUPLICATE")</x:f>
        <x:v>UNIQUE</x:v>
      </x:c>
      <x:c r="X62" s="305" t="str">
        <x:f>IF(COUNTIF($D$5:$D$176,D62)=1,"UNIQUE","DUPLICATE")</x:f>
        <x:v>UNIQUE</x:v>
      </x:c>
      <x:c r="Y62" s="305" t="str">
        <x:f>IF(AND(LEFT(A62,14)="SEBI-CORE-PRV-",LEN(A62)=20),"VALID","INVALID")</x:f>
        <x:v>VALID</x:v>
      </x:c>
    </x:row>
    <x:row r="63" ht="48" customHeight="1">
      <x:c r="A63" s="305" t="str">
        <x:v>SEBI-CORE-PRV-000059</x:v>
      </x:c>
      <x:c r="B63" s="305" t="n">
        <x:v>59</x:v>
      </x:c>
      <x:c r="C63" s="305" t="str">
        <x:v>SEBI-CORE-LAW-000014</x:v>
      </x:c>
      <x:c r="D63" s="305" t="str">
        <x:v>CAP-LAW054|Reg. 4</x:v>
      </x:c>
      <x:c r="E63" s="305" t="str">
        <x:v>CAP-LAW054</x:v>
      </x:c>
      <x:c r="F63" s="305" t="str">
        <x:v>Securities and Exchange Board of India (Prohibition of Insider Trading) Regulations, 2015 [Last amended on March 12, 2025]</x:v>
      </x:c>
      <x:c r="G63" s="305" t="str">
        <x:v>Reg. 4</x:v>
      </x:c>
      <x:c r="H63" s="305" t="str">
        <x:v>Prevent trading while in possession of UPSI, subject to available defences.</x:v>
      </x:c>
      <x:c r="I63" s="305" t="str">
        <x:v>Insiders / company where it trades</x:v>
      </x:c>
      <x:c r="J63" s="305" t="str">
        <x:v>GATE|EQUITY_MAIN or GATE|EQUITY_SME</x:v>
      </x:c>
      <x:c r="K63" s="305" t="str">
        <x:v>Listed or proposed specified securities</x:v>
      </x:c>
      <x:c r="L63" s="305" t="str">
        <x:v>Trade proposed while UPSI may exist</x:v>
      </x:c>
      <x:c r="M63" s="305" t="str">
        <x:v>Evaluate statutory defences and connected-person/possession facts.</x:v>
      </x:c>
      <x:c r="N63" s="305" t="str">
        <x:v>Per trade</x:v>
      </x:c>
      <x:c r="O63" s="305" t="str">
        <x:v>Insider trading</x:v>
      </x:c>
      <x:c r="P63" s="305" t="str">
        <x:v>Run pre-clearance, restricted-list and investigation controls.</x:v>
      </x:c>
      <x:c r="Q63" s="305" t="str">
        <x:v>The prohibition is person-specific; company monitoring is the compliance control.</x:v>
      </x:c>
      <x:c r="R63" s="305" t="str">
        <x:v>Current as of 2026-09-06</x:v>
      </x:c>
      <x:c r="S63" s="305" t="str">
        <x:v>https://www.sebi.gov.in/legal/regulations/mar-2025/securities-and-exchange-board-of-india-prohibition-of-insider-trading-regulations-2015-last-amended-on-march-12-2025-_92672.html</x:v>
      </x:c>
      <x:c r="T63" s="305" t="str">
        <x:v>P2 MAPPED</x:v>
      </x:c>
      <x:c r="U63" s="305" t="str">
        <x:v>MIGRATED — FROZEN</x:v>
      </x:c>
      <x:c r="V63" s="305" t="str">
        <x:f>IF(COUNTIF('PROD Law Master'!$A$5:$A$81,C63)=1,"YES","NO")</x:f>
        <x:v>YES</x:v>
      </x:c>
      <x:c r="W63" s="305" t="str">
        <x:f>IF(COUNTIF($A$5:$A$176,A63)=1,"UNIQUE","DUPLICATE")</x:f>
        <x:v>UNIQUE</x:v>
      </x:c>
      <x:c r="X63" s="305" t="str">
        <x:f>IF(COUNTIF($D$5:$D$176,D63)=1,"UNIQUE","DUPLICATE")</x:f>
        <x:v>UNIQUE</x:v>
      </x:c>
      <x:c r="Y63" s="305" t="str">
        <x:f>IF(AND(LEFT(A63,14)="SEBI-CORE-PRV-",LEN(A63)=20),"VALID","INVALID")</x:f>
        <x:v>VALID</x:v>
      </x:c>
    </x:row>
    <x:row r="64" ht="48" customHeight="1">
      <x:c r="A64" s="305" t="str">
        <x:v>SEBI-CORE-PRV-000060</x:v>
      </x:c>
      <x:c r="B64" s="305" t="n">
        <x:v>60</x:v>
      </x:c>
      <x:c r="C64" s="305" t="str">
        <x:v>SEBI-CORE-LAW-000014</x:v>
      </x:c>
      <x:c r="D64" s="305" t="str">
        <x:v>CAP-LAW054|Reg. 5</x:v>
      </x:c>
      <x:c r="E64" s="305" t="str">
        <x:v>CAP-LAW054</x:v>
      </x:c>
      <x:c r="F64" s="305" t="str">
        <x:v>Securities and Exchange Board of India (Prohibition of Insider Trading) Regulations, 2015 [Last amended on March 12, 2025]</x:v>
      </x:c>
      <x:c r="G64" s="305" t="str">
        <x:v>Reg. 5</x:v>
      </x:c>
      <x:c r="H64" s="305" t="str">
        <x:v>Administer compliant trading plans where insiders elect to use them.</x:v>
      </x:c>
      <x:c r="I64" s="305" t="str">
        <x:v>Insider / compliance officer / listed entity</x:v>
      </x:c>
      <x:c r="J64" s="305" t="str">
        <x:v>GATE|EQUITY_MAIN or GATE|EQUITY_SME</x:v>
      </x:c>
      <x:c r="K64" s="305" t="str">
        <x:v>Listed securities</x:v>
      </x:c>
      <x:c r="L64" s="305" t="str">
        <x:v>Trading plan submitted</x:v>
      </x:c>
      <x:c r="M64" s="305" t="str">
        <x:v>Apply current formulation, approval, disclosure and execution conditions.</x:v>
      </x:c>
      <x:c r="N64" s="305" t="str">
        <x:v>Event-based</x:v>
      </x:c>
      <x:c r="O64" s="305" t="str">
        <x:v>Insider trading</x:v>
      </x:c>
      <x:c r="P64" s="305" t="str">
        <x:v>Review, approve/disallow, disclose and monitor plan execution.</x:v>
      </x:c>
      <x:c r="Q64" s="305" t="str">
        <x:v>No trading-plan duty arises absent a submitted plan.</x:v>
      </x:c>
      <x:c r="R64" s="305" t="str">
        <x:v>Current as of 2026-09-06</x:v>
      </x:c>
      <x:c r="S64" s="305" t="str">
        <x:v>https://www.sebi.gov.in/legal/regulations/mar-2025/securities-and-exchange-board-of-india-prohibition-of-insider-trading-regulations-2015-last-amended-on-march-12-2025-_92672.html</x:v>
      </x:c>
      <x:c r="T64" s="305" t="str">
        <x:v>P2 MAPPED</x:v>
      </x:c>
      <x:c r="U64" s="305" t="str">
        <x:v>MIGRATED — FROZEN</x:v>
      </x:c>
      <x:c r="V64" s="305" t="str">
        <x:f>IF(COUNTIF('PROD Law Master'!$A$5:$A$81,C64)=1,"YES","NO")</x:f>
        <x:v>YES</x:v>
      </x:c>
      <x:c r="W64" s="305" t="str">
        <x:f>IF(COUNTIF($A$5:$A$176,A64)=1,"UNIQUE","DUPLICATE")</x:f>
        <x:v>UNIQUE</x:v>
      </x:c>
      <x:c r="X64" s="305" t="str">
        <x:f>IF(COUNTIF($D$5:$D$176,D64)=1,"UNIQUE","DUPLICATE")</x:f>
        <x:v>UNIQUE</x:v>
      </x:c>
      <x:c r="Y64" s="305" t="str">
        <x:f>IF(AND(LEFT(A64,14)="SEBI-CORE-PRV-",LEN(A64)=20),"VALID","INVALID")</x:f>
        <x:v>VALID</x:v>
      </x:c>
    </x:row>
    <x:row r="65" ht="48" customHeight="1">
      <x:c r="A65" s="305" t="str">
        <x:v>SEBI-CORE-PRV-000061</x:v>
      </x:c>
      <x:c r="B65" s="305" t="n">
        <x:v>61</x:v>
      </x:c>
      <x:c r="C65" s="305" t="str">
        <x:v>SEBI-CORE-LAW-000014</x:v>
      </x:c>
      <x:c r="D65" s="305" t="str">
        <x:v>CAP-LAW054|Reg. 7</x:v>
      </x:c>
      <x:c r="E65" s="305" t="str">
        <x:v>CAP-LAW054</x:v>
      </x:c>
      <x:c r="F65" s="305" t="str">
        <x:v>Securities and Exchange Board of India (Prohibition of Insider Trading) Regulations, 2015 [Last amended on March 12, 2025]</x:v>
      </x:c>
      <x:c r="G65" s="305" t="str">
        <x:v>Reg. 7</x:v>
      </x:c>
      <x:c r="H65" s="305" t="str">
        <x:v>Make or facilitate PIT disclosures required from promoters, members of promoter group, designated persons, directors or other covered persons.</x:v>
      </x:c>
      <x:c r="I65" s="305" t="str">
        <x:v>Covered person / listed entity interface</x:v>
      </x:c>
      <x:c r="J65" s="305" t="str">
        <x:v>GATE|EQUITY_MAIN or GATE|EQUITY_SME</x:v>
      </x:c>
      <x:c r="K65" s="305" t="str">
        <x:v>Listed securities</x:v>
      </x:c>
      <x:c r="L65" s="305" t="str">
        <x:v>Holding/trade crosses current disclosure trigger</x:v>
      </x:c>
      <x:c r="M65" s="305" t="str">
        <x:v>Apply person, threshold, aggregation and automated-system provisions.</x:v>
      </x:c>
      <x:c r="N65" s="305" t="str">
        <x:v>Event-based within prescribed deadline</x:v>
      </x:c>
      <x:c r="O65" s="305" t="str">
        <x:v>Insider disclosure</x:v>
      </x:c>
      <x:c r="P65" s="305" t="str">
        <x:v>Capture, validate and file covered disclosures.</x:v>
      </x:c>
      <x:c r="Q65" s="305" t="str">
        <x:v>Primary duty may sit with the person; issuer duty is receipt/filing/interface where prescribed.</x:v>
      </x:c>
      <x:c r="R65" s="305" t="str">
        <x:v>Current as of 2026-09-06</x:v>
      </x:c>
      <x:c r="S65" s="305" t="str">
        <x:v>https://www.sebi.gov.in/legal/regulations/mar-2025/securities-and-exchange-board-of-india-prohibition-of-insider-trading-regulations-2015-last-amended-on-march-12-2025-_92672.html</x:v>
      </x:c>
      <x:c r="T65" s="305" t="str">
        <x:v>P2 MAPPED</x:v>
      </x:c>
      <x:c r="U65" s="305" t="str">
        <x:v>MIGRATED — FROZEN</x:v>
      </x:c>
      <x:c r="V65" s="305" t="str">
        <x:f>IF(COUNTIF('PROD Law Master'!$A$5:$A$81,C65)=1,"YES","NO")</x:f>
        <x:v>YES</x:v>
      </x:c>
      <x:c r="W65" s="305" t="str">
        <x:f>IF(COUNTIF($A$5:$A$176,A65)=1,"UNIQUE","DUPLICATE")</x:f>
        <x:v>UNIQUE</x:v>
      </x:c>
      <x:c r="X65" s="305" t="str">
        <x:f>IF(COUNTIF($D$5:$D$176,D65)=1,"UNIQUE","DUPLICATE")</x:f>
        <x:v>UNIQUE</x:v>
      </x:c>
      <x:c r="Y65" s="305" t="str">
        <x:f>IF(AND(LEFT(A65,14)="SEBI-CORE-PRV-",LEN(A65)=20),"VALID","INVALID")</x:f>
        <x:v>VALID</x:v>
      </x:c>
    </x:row>
    <x:row r="66" ht="48" customHeight="1">
      <x:c r="A66" s="305" t="str">
        <x:v>SEBI-CORE-PRV-000062</x:v>
      </x:c>
      <x:c r="B66" s="305" t="n">
        <x:v>62</x:v>
      </x:c>
      <x:c r="C66" s="305" t="str">
        <x:v>SEBI-CORE-LAW-000014</x:v>
      </x:c>
      <x:c r="D66" s="305" t="str">
        <x:v>CAP-LAW054|Reg. 8</x:v>
      </x:c>
      <x:c r="E66" s="305" t="str">
        <x:v>CAP-LAW054</x:v>
      </x:c>
      <x:c r="F66" s="305" t="str">
        <x:v>Securities and Exchange Board of India (Prohibition of Insider Trading) Regulations, 2015 [Last amended on March 12, 2025]</x:v>
      </x:c>
      <x:c r="G66" s="305" t="str">
        <x:v>Reg. 8</x:v>
      </x:c>
      <x:c r="H66" s="305" t="str">
        <x:v>Adopt and publish a code of practices and procedures for fair disclosure of UPSI.</x:v>
      </x:c>
      <x:c r="I66" s="305" t="str">
        <x:v>Listed entity / board</x:v>
      </x:c>
      <x:c r="J66" s="305" t="str">
        <x:v>GATE|EQUITY_MAIN or GATE|EQUITY_SME</x:v>
      </x:c>
      <x:c r="K66" s="305" t="str">
        <x:v>Listed or proposed specified securities</x:v>
      </x:c>
      <x:c r="L66" s="305" t="str">
        <x:v>PIT framework applies</x:v>
      </x:c>
      <x:c r="M66" s="305" t="str">
        <x:v>Apply Schedule A principles and prompt-disclosure controls.</x:v>
      </x:c>
      <x:c r="N66" s="305" t="str">
        <x:v>Continuous; review on change</x:v>
      </x:c>
      <x:c r="O66" s="305" t="str">
        <x:v>Insider trading</x:v>
      </x:c>
      <x:c r="P66" s="305" t="str">
        <x:v>Maintain code, chief investor-relations ownership and dissemination process.</x:v>
      </x:c>
      <x:c r="Q66" s="305" t="str">
        <x:v>Policy governance is distinct from individual trading controls.</x:v>
      </x:c>
      <x:c r="R66" s="305" t="str">
        <x:v>Current as of 2026-09-06</x:v>
      </x:c>
      <x:c r="S66" s="305" t="str">
        <x:v>https://www.sebi.gov.in/legal/regulations/mar-2025/securities-and-exchange-board-of-india-prohibition-of-insider-trading-regulations-2015-last-amended-on-march-12-2025-_92672.html</x:v>
      </x:c>
      <x:c r="T66" s="305" t="str">
        <x:v>P2 MAPPED</x:v>
      </x:c>
      <x:c r="U66" s="305" t="str">
        <x:v>MIGRATED — FROZEN</x:v>
      </x:c>
      <x:c r="V66" s="305" t="str">
        <x:f>IF(COUNTIF('PROD Law Master'!$A$5:$A$81,C66)=1,"YES","NO")</x:f>
        <x:v>YES</x:v>
      </x:c>
      <x:c r="W66" s="305" t="str">
        <x:f>IF(COUNTIF($A$5:$A$176,A66)=1,"UNIQUE","DUPLICATE")</x:f>
        <x:v>UNIQUE</x:v>
      </x:c>
      <x:c r="X66" s="305" t="str">
        <x:f>IF(COUNTIF($D$5:$D$176,D66)=1,"UNIQUE","DUPLICATE")</x:f>
        <x:v>UNIQUE</x:v>
      </x:c>
      <x:c r="Y66" s="305" t="str">
        <x:f>IF(AND(LEFT(A66,14)="SEBI-CORE-PRV-",LEN(A66)=20),"VALID","INVALID")</x:f>
        <x:v>VALID</x:v>
      </x:c>
    </x:row>
    <x:row r="67" ht="48" customHeight="1">
      <x:c r="A67" s="305" t="str">
        <x:v>SEBI-CORE-PRV-000063</x:v>
      </x:c>
      <x:c r="B67" s="305" t="n">
        <x:v>63</x:v>
      </x:c>
      <x:c r="C67" s="305" t="str">
        <x:v>SEBI-CORE-LAW-000014</x:v>
      </x:c>
      <x:c r="D67" s="305" t="str">
        <x:v>CAP-LAW054|Reg. 9</x:v>
      </x:c>
      <x:c r="E67" s="305" t="str">
        <x:v>CAP-LAW054</x:v>
      </x:c>
      <x:c r="F67" s="305" t="str">
        <x:v>Securities and Exchange Board of India (Prohibition of Insider Trading) Regulations, 2015 [Last amended on March 12, 2025]</x:v>
      </x:c>
      <x:c r="G67" s="305" t="str">
        <x:v>Reg. 9</x:v>
      </x:c>
      <x:c r="H67" s="305" t="str">
        <x:v>Adopt and administer a code of conduct to regulate, monitor and report trading by designated persons and immediate relatives.</x:v>
      </x:c>
      <x:c r="I67" s="305" t="str">
        <x:v>Listed entity / compliance officer</x:v>
      </x:c>
      <x:c r="J67" s="305" t="str">
        <x:v>GATE|EQUITY_MAIN or GATE|EQUITY_SME</x:v>
      </x:c>
      <x:c r="K67" s="305" t="str">
        <x:v>Listed or proposed specified securities</x:v>
      </x:c>
      <x:c r="L67" s="305" t="str">
        <x:v>PIT framework applies</x:v>
      </x:c>
      <x:c r="M67" s="305" t="str">
        <x:v>Identify designated persons using role/access criteria; apply Schedule B.</x:v>
      </x:c>
      <x:c r="N67" s="305" t="str">
        <x:v>Continuous</x:v>
      </x:c>
      <x:c r="O67" s="305" t="str">
        <x:v>Insider trading</x:v>
      </x:c>
      <x:c r="P67" s="305" t="str">
        <x:v>Maintain designated-person universe, trading window, pre-clearance and contra-trade controls.</x:v>
      </x:c>
      <x:c r="Q67" s="305" t="str">
        <x:v>Other regulated intermediaries use their role-specific code outside this overlay.</x:v>
      </x:c>
      <x:c r="R67" s="305" t="str">
        <x:v>Current as of 2026-09-06</x:v>
      </x:c>
      <x:c r="S67" s="305" t="str">
        <x:v>https://www.sebi.gov.in/legal/regulations/mar-2025/securities-and-exchange-board-of-india-prohibition-of-insider-trading-regulations-2015-last-amended-on-march-12-2025-_92672.html</x:v>
      </x:c>
      <x:c r="T67" s="305" t="str">
        <x:v>P2 MAPPED</x:v>
      </x:c>
      <x:c r="U67" s="305" t="str">
        <x:v>MIGRATED — FROZEN</x:v>
      </x:c>
      <x:c r="V67" s="305" t="str">
        <x:f>IF(COUNTIF('PROD Law Master'!$A$5:$A$81,C67)=1,"YES","NO")</x:f>
        <x:v>YES</x:v>
      </x:c>
      <x:c r="W67" s="305" t="str">
        <x:f>IF(COUNTIF($A$5:$A$176,A67)=1,"UNIQUE","DUPLICATE")</x:f>
        <x:v>UNIQUE</x:v>
      </x:c>
      <x:c r="X67" s="305" t="str">
        <x:f>IF(COUNTIF($D$5:$D$176,D67)=1,"UNIQUE","DUPLICATE")</x:f>
        <x:v>UNIQUE</x:v>
      </x:c>
      <x:c r="Y67" s="305" t="str">
        <x:f>IF(AND(LEFT(A67,14)="SEBI-CORE-PRV-",LEN(A67)=20),"VALID","INVALID")</x:f>
        <x:v>VALID</x:v>
      </x:c>
    </x:row>
    <x:row r="68" ht="48" customHeight="1">
      <x:c r="A68" s="305" t="str">
        <x:v>SEBI-CORE-PRV-000064</x:v>
      </x:c>
      <x:c r="B68" s="305" t="n">
        <x:v>64</x:v>
      </x:c>
      <x:c r="C68" s="305" t="str">
        <x:v>SEBI-CORE-LAW-000014</x:v>
      </x:c>
      <x:c r="D68" s="305" t="str">
        <x:v>CAP-LAW054|Reg. 9A</x:v>
      </x:c>
      <x:c r="E68" s="305" t="str">
        <x:v>CAP-LAW054</x:v>
      </x:c>
      <x:c r="F68" s="305" t="str">
        <x:v>Securities and Exchange Board of India (Prohibition of Insider Trading) Regulations, 2015 [Last amended on March 12, 2025]</x:v>
      </x:c>
      <x:c r="G68" s="305" t="str">
        <x:v>Reg. 9A</x:v>
      </x:c>
      <x:c r="H68" s="305" t="str">
        <x:v>Maintain institutional mechanisms, internal controls, inquiry and whistleblower arrangements to prevent insider trading.</x:v>
      </x:c>
      <x:c r="I68" s="305" t="str">
        <x:v>Listed entity / CEO or MD / board</x:v>
      </x:c>
      <x:c r="J68" s="305" t="str">
        <x:v>GATE|EQUITY_MAIN or GATE|EQUITY_SME</x:v>
      </x:c>
      <x:c r="K68" s="305" t="str">
        <x:v>Listed securities</x:v>
      </x:c>
      <x:c r="L68" s="305" t="str">
        <x:v>PIT framework applies / leak suspected</x:v>
      </x:c>
      <x:c r="M68" s="305" t="str">
        <x:v>Apply inquiry and reporting provisions.</x:v>
      </x:c>
      <x:c r="N68" s="305" t="str">
        <x:v>Continuous; event-based investigation</x:v>
      </x:c>
      <x:c r="O68" s="305" t="str">
        <x:v>Insider trading</x:v>
      </x:c>
      <x:c r="P68" s="305" t="str">
        <x:v>Test controls, investigate leaks and report/escalate as required.</x:v>
      </x:c>
      <x:c r="Q68" s="305" t="str">
        <x:v>Common vigil mechanism may support but does not replace PIT-specific controls.</x:v>
      </x:c>
      <x:c r="R68" s="305" t="str">
        <x:v>Current as of 2026-09-06</x:v>
      </x:c>
      <x:c r="S68" s="305" t="str">
        <x:v>https://www.sebi.gov.in/legal/regulations/mar-2025/securities-and-exchange-board-of-india-prohibition-of-insider-trading-regulations-2015-last-amended-on-march-12-2025-_92672.html</x:v>
      </x:c>
      <x:c r="T68" s="305" t="str">
        <x:v>P2 MAPPED</x:v>
      </x:c>
      <x:c r="U68" s="305" t="str">
        <x:v>MIGRATED — FROZEN</x:v>
      </x:c>
      <x:c r="V68" s="305" t="str">
        <x:f>IF(COUNTIF('PROD Law Master'!$A$5:$A$81,C68)=1,"YES","NO")</x:f>
        <x:v>YES</x:v>
      </x:c>
      <x:c r="W68" s="305" t="str">
        <x:f>IF(COUNTIF($A$5:$A$176,A68)=1,"UNIQUE","DUPLICATE")</x:f>
        <x:v>UNIQUE</x:v>
      </x:c>
      <x:c r="X68" s="305" t="str">
        <x:f>IF(COUNTIF($D$5:$D$176,D68)=1,"UNIQUE","DUPLICATE")</x:f>
        <x:v>UNIQUE</x:v>
      </x:c>
      <x:c r="Y68" s="305" t="str">
        <x:f>IF(AND(LEFT(A68,14)="SEBI-CORE-PRV-",LEN(A68)=20),"VALID","INVALID")</x:f>
        <x:v>VALID</x:v>
      </x:c>
    </x:row>
    <x:row r="69" ht="48" customHeight="1">
      <x:c r="A69" s="305" t="str">
        <x:v>SEBI-CORE-PRV-000065</x:v>
      </x:c>
      <x:c r="B69" s="305" t="n">
        <x:v>65</x:v>
      </x:c>
      <x:c r="C69" s="305" t="str">
        <x:v>SEBI-CORE-LAW-000073</x:v>
      </x:c>
      <x:c r="D69" s="305" t="str">
        <x:v>P1-GAP001|PIT surveillance chapters</x:v>
      </x:c>
      <x:c r="E69" s="305" t="str">
        <x:v>P1-GAP001</x:v>
      </x:c>
      <x:c r="F69" s="305" t="str">
        <x:v>Master Circular on Surveillance of Securities Market</x:v>
      </x:c>
      <x:c r="G69" s="305" t="str">
        <x:v>PIT surveillance chapters</x:v>
      </x:c>
      <x:c r="H69" s="305" t="str">
        <x:v>Implement the current exchange/depository surveillance directions applicable to listed-company PIT controls, including automated trading-window restrictions where applicable.</x:v>
      </x:c>
      <x:c r="I69" s="305" t="str">
        <x:v>Listed entity / compliance officer</x:v>
      </x:c>
      <x:c r="J69" s="305" t="str">
        <x:v>GATE|EQUITY_MAIN or GATE|EQUITY_SME</x:v>
      </x:c>
      <x:c r="K69" s="305" t="str">
        <x:v>Listed securities</x:v>
      </x:c>
      <x:c r="L69" s="305" t="str">
        <x:v>Entity/security is within current system scope</x:v>
      </x:c>
      <x:c r="M69" s="305" t="str">
        <x:v>Apply current PAN/ISIN, designated-person and system instructions.</x:v>
      </x:c>
      <x:c r="N69" s="305" t="str">
        <x:v>Continuous / event-based</x:v>
      </x:c>
      <x:c r="O69" s="305" t="str">
        <x:v>Insider surveillance</x:v>
      </x:c>
      <x:c r="P69" s="305" t="str">
        <x:v>Maintain accurate identifiers and reconcile system restrictions/exceptions.</x:v>
      </x:c>
      <x:c r="Q69" s="305" t="str">
        <x:v>Non-issuer market-surveillance content routes to Capital Markets.</x:v>
      </x:c>
      <x:c r="R69" s="305" t="str">
        <x:v>Current as of 2026-09-06</x:v>
      </x:c>
      <x:c r="S69" s="305" t="str">
        <x:v>https://www.sebi.gov.in/legal/master-circulars/may-2026/master-circular-on-surveillance-of-securities-market_101473.html</x:v>
      </x:c>
      <x:c r="T69" s="305" t="str">
        <x:v>P2 MAPPED</x:v>
      </x:c>
      <x:c r="U69" s="305" t="str">
        <x:v>MIGRATED — FROZEN</x:v>
      </x:c>
      <x:c r="V69" s="305" t="str">
        <x:f>IF(COUNTIF('PROD Law Master'!$A$5:$A$81,C69)=1,"YES","NO")</x:f>
        <x:v>YES</x:v>
      </x:c>
      <x:c r="W69" s="305" t="str">
        <x:f>IF(COUNTIF($A$5:$A$176,A69)=1,"UNIQUE","DUPLICATE")</x:f>
        <x:v>UNIQUE</x:v>
      </x:c>
      <x:c r="X69" s="305" t="str">
        <x:f>IF(COUNTIF($D$5:$D$176,D69)=1,"UNIQUE","DUPLICATE")</x:f>
        <x:v>UNIQUE</x:v>
      </x:c>
      <x:c r="Y69" s="305" t="str">
        <x:f>IF(AND(LEFT(A69,14)="SEBI-CORE-PRV-",LEN(A69)=20),"VALID","INVALID")</x:f>
        <x:v>VALID</x:v>
      </x:c>
    </x:row>
    <x:row r="70" ht="48" customHeight="1">
      <x:c r="A70" s="305" t="str">
        <x:v>SEBI-CORE-PRV-000066</x:v>
      </x:c>
      <x:c r="B70" s="305" t="n">
        <x:v>66</x:v>
      </x:c>
      <x:c r="C70" s="305" t="str">
        <x:v>SEBI-CORE-LAW-000018</x:v>
      </x:c>
      <x:c r="D70" s="305" t="str">
        <x:v>CAP-LAW067|Reg. 3</x:v>
      </x:c>
      <x:c r="E70" s="305" t="str">
        <x:v>CAP-LAW067</x:v>
      </x:c>
      <x:c r="F70" s="305" t="str">
        <x:v>Securities and Exchange Board of India (Prohibition of Fraudulent and Unfair Trade Practices relating to Securities Market) Regulations, 2003 [Last amended on December 05, 2025]</x:v>
      </x:c>
      <x:c r="G70" s="305" t="str">
        <x:v>Reg. 3</x:v>
      </x:c>
      <x:c r="H70" s="305" t="str">
        <x:v>Do not deal in securities through a manipulative, fraudulent or unfair device or scheme.</x:v>
      </x:c>
      <x:c r="I70" s="305" t="str">
        <x:v>Listed entity and any person acting for it</x:v>
      </x:c>
      <x:c r="J70" s="305" t="str">
        <x:v>GATE|EQUITY_MAIN or GATE|DEBT</x:v>
      </x:c>
      <x:c r="K70" s="305" t="str">
        <x:v>Any securities</x:v>
      </x:c>
      <x:c r="L70" s="305" t="str">
        <x:v>Market-facing transaction or communication</x:v>
      </x:c>
      <x:c r="M70" s="305" t="str">
        <x:v>Prohibition applies based on conduct and facts.</x:v>
      </x:c>
      <x:c r="N70" s="305" t="str">
        <x:v>Continuous</x:v>
      </x:c>
      <x:c r="O70" s="305" t="str">
        <x:v>Market conduct</x:v>
      </x:c>
      <x:c r="P70" s="305" t="str">
        <x:v>Subject market transactions and disclosures to fraud/manipulation review.</x:v>
      </x:c>
      <x:c r="Q70" s="305" t="str">
        <x:v>Negative conduct rule; no artificial periodic filing.</x:v>
      </x:c>
      <x:c r="R70" s="305" t="str">
        <x:v>Current as of 2026-09-06</x:v>
      </x:c>
      <x:c r="S70" s="305" t="str">
        <x:v>https://www.sebi.gov.in/legal/regulations/dec-2025/securities-and-exchange-board-of-india-prohibition-of-fraudulent-and-unfair-trade-practices-relating-to-securities-market-regulations-2003-last-amended-on-december-05-2025-_98694.html</x:v>
      </x:c>
      <x:c r="T70" s="305" t="str">
        <x:v>P2 MAPPED</x:v>
      </x:c>
      <x:c r="U70" s="305" t="str">
        <x:v>MIGRATED — FROZEN</x:v>
      </x:c>
      <x:c r="V70" s="305" t="str">
        <x:f>IF(COUNTIF('PROD Law Master'!$A$5:$A$81,C70)=1,"YES","NO")</x:f>
        <x:v>YES</x:v>
      </x:c>
      <x:c r="W70" s="305" t="str">
        <x:f>IF(COUNTIF($A$5:$A$176,A70)=1,"UNIQUE","DUPLICATE")</x:f>
        <x:v>UNIQUE</x:v>
      </x:c>
      <x:c r="X70" s="305" t="str">
        <x:f>IF(COUNTIF($D$5:$D$176,D70)=1,"UNIQUE","DUPLICATE")</x:f>
        <x:v>UNIQUE</x:v>
      </x:c>
      <x:c r="Y70" s="305" t="str">
        <x:f>IF(AND(LEFT(A70,14)="SEBI-CORE-PRV-",LEN(A70)=20),"VALID","INVALID")</x:f>
        <x:v>VALID</x:v>
      </x:c>
    </x:row>
    <x:row r="71" ht="48" customHeight="1">
      <x:c r="A71" s="305" t="str">
        <x:v>SEBI-CORE-PRV-000067</x:v>
      </x:c>
      <x:c r="B71" s="305" t="n">
        <x:v>67</x:v>
      </x:c>
      <x:c r="C71" s="305" t="str">
        <x:v>SEBI-CORE-LAW-000018</x:v>
      </x:c>
      <x:c r="D71" s="305" t="str">
        <x:v>CAP-LAW067|Reg. 4</x:v>
      </x:c>
      <x:c r="E71" s="305" t="str">
        <x:v>CAP-LAW067</x:v>
      </x:c>
      <x:c r="F71" s="305" t="str">
        <x:v>Securities and Exchange Board of India (Prohibition of Fraudulent and Unfair Trade Practices relating to Securities Market) Regulations, 2003 [Last amended on December 05, 2025]</x:v>
      </x:c>
      <x:c r="G71" s="305" t="str">
        <x:v>Reg. 4</x:v>
      </x:c>
      <x:c r="H71" s="305" t="str">
        <x:v>Do not engage in the listed manipulative, fraudulent or unfair trade practices.</x:v>
      </x:c>
      <x:c r="I71" s="305" t="str">
        <x:v>Listed entity and any person acting for it</x:v>
      </x:c>
      <x:c r="J71" s="305" t="str">
        <x:v>GATE|EQUITY_MAIN or GATE|DEBT</x:v>
      </x:c>
      <x:c r="K71" s="305" t="str">
        <x:v>Any securities</x:v>
      </x:c>
      <x:c r="L71" s="305" t="str">
        <x:v>Trading, order, disclosure or securities-market conduct</x:v>
      </x:c>
      <x:c r="M71" s="305" t="str">
        <x:v>Apply current illustrative practices and deeming provisions.</x:v>
      </x:c>
      <x:c r="N71" s="305" t="str">
        <x:v>Continuous</x:v>
      </x:c>
      <x:c r="O71" s="305" t="str">
        <x:v>Market conduct</x:v>
      </x:c>
      <x:c r="P71" s="305" t="str">
        <x:v>Escalate suspicious practices and preserve transaction rationale/evidence.</x:v>
      </x:c>
      <x:c r="Q71" s="305" t="str">
        <x:v>Event/fact-specific prohibition.</x:v>
      </x:c>
      <x:c r="R71" s="305" t="str">
        <x:v>Current as of 2026-09-06</x:v>
      </x:c>
      <x:c r="S71" s="305" t="str">
        <x:v>https://www.sebi.gov.in/legal/regulations/dec-2025/securities-and-exchange-board-of-india-prohibition-of-fraudulent-and-unfair-trade-practices-relating-to-securities-market-regulations-2003-last-amended-on-december-05-2025-_98694.html</x:v>
      </x:c>
      <x:c r="T71" s="305" t="str">
        <x:v>P2 MAPPED</x:v>
      </x:c>
      <x:c r="U71" s="305" t="str">
        <x:v>MIGRATED — FROZEN</x:v>
      </x:c>
      <x:c r="V71" s="305" t="str">
        <x:f>IF(COUNTIF('PROD Law Master'!$A$5:$A$81,C71)=1,"YES","NO")</x:f>
        <x:v>YES</x:v>
      </x:c>
      <x:c r="W71" s="305" t="str">
        <x:f>IF(COUNTIF($A$5:$A$176,A71)=1,"UNIQUE","DUPLICATE")</x:f>
        <x:v>UNIQUE</x:v>
      </x:c>
      <x:c r="X71" s="305" t="str">
        <x:f>IF(COUNTIF($D$5:$D$176,D71)=1,"UNIQUE","DUPLICATE")</x:f>
        <x:v>UNIQUE</x:v>
      </x:c>
      <x:c r="Y71" s="305" t="str">
        <x:f>IF(AND(LEFT(A71,14)="SEBI-CORE-PRV-",LEN(A71)=20),"VALID","INVALID")</x:f>
        <x:v>VALID</x:v>
      </x:c>
    </x:row>
    <x:row r="72" ht="48" customHeight="1">
      <x:c r="A72" s="305" t="str">
        <x:v>SEBI-CORE-PRV-000068</x:v>
      </x:c>
      <x:c r="B72" s="305" t="n">
        <x:v>68</x:v>
      </x:c>
      <x:c r="C72" s="305" t="str">
        <x:v>SEBI-CORE-LAW-000015</x:v>
      </x:c>
      <x:c r="D72" s="305" t="str">
        <x:v>CAP-LAW060|Reg. 26(2)</x:v>
      </x:c>
      <x:c r="E72" s="305" t="str">
        <x:v>CAP-LAW060</x:v>
      </x:c>
      <x:c r="F72" s="305" t="str">
        <x:v>Securities and Exchange Board of India (Substantial Acquisition of Shares and Takeovers) Regulations, 2011 [Last amended on December 5, 2025]</x:v>
      </x:c>
      <x:c r="G72" s="305" t="str">
        <x:v>Reg. 26(2)</x:v>
      </x:c>
      <x:c r="H72" s="305" t="str">
        <x:v>During an open offer, do not undertake restricted material actions outside the ordinary course without the required shareholder approval.</x:v>
      </x:c>
      <x:c r="I72" s="305" t="str">
        <x:v>Target company / board</x:v>
      </x:c>
      <x:c r="J72" s="305" t="str">
        <x:v>GATE|TAKEOVER</x:v>
      </x:c>
      <x:c r="K72" s="305" t="str">
        <x:v>Target company equity shares</x:v>
      </x:c>
      <x:c r="L72" s="305" t="str">
        <x:v>Public announcement of open offer until offer completion</x:v>
      </x:c>
      <x:c r="M72" s="305" t="str">
        <x:v>Apply the specified actions, postal-ballot special-resolution route and statutory exceptions.</x:v>
      </x:c>
      <x:c r="N72" s="305" t="str">
        <x:v>During offer period</x:v>
      </x:c>
      <x:c r="O72" s="305" t="str">
        <x:v>Takeover response</x:v>
      </x:c>
      <x:c r="P72" s="305" t="str">
        <x:v>Freeze covered actions or obtain required approval before proceeding.</x:v>
      </x:c>
      <x:c r="Q72" s="305" t="str">
        <x:v>Target-company duty only.</x:v>
      </x:c>
      <x:c r="R72" s="305" t="str">
        <x:v>Current as of 2026-09-06</x:v>
      </x:c>
      <x:c r="S72" s="305" t="str">
        <x:v>https://www.sebi.gov.in/legal/regulations/dec-2025/securities-and-exchange-board-of-india-substantial-acquisition-of-shares-and-takeovers-regulations-2011-last-amended-on-december-5-2025-_98643.html</x:v>
      </x:c>
      <x:c r="T72" s="305" t="str">
        <x:v>P2 MAPPED</x:v>
      </x:c>
      <x:c r="U72" s="305" t="str">
        <x:v>MIGRATED — FROZEN</x:v>
      </x:c>
      <x:c r="V72" s="305" t="str">
        <x:f>IF(COUNTIF('PROD Law Master'!$A$5:$A$81,C72)=1,"YES","NO")</x:f>
        <x:v>YES</x:v>
      </x:c>
      <x:c r="W72" s="305" t="str">
        <x:f>IF(COUNTIF($A$5:$A$176,A72)=1,"UNIQUE","DUPLICATE")</x:f>
        <x:v>UNIQUE</x:v>
      </x:c>
      <x:c r="X72" s="305" t="str">
        <x:f>IF(COUNTIF($D$5:$D$176,D72)=1,"UNIQUE","DUPLICATE")</x:f>
        <x:v>UNIQUE</x:v>
      </x:c>
      <x:c r="Y72" s="305" t="str">
        <x:f>IF(AND(LEFT(A72,14)="SEBI-CORE-PRV-",LEN(A72)=20),"VALID","INVALID")</x:f>
        <x:v>VALID</x:v>
      </x:c>
    </x:row>
    <x:row r="73" ht="48" customHeight="1">
      <x:c r="A73" s="305" t="str">
        <x:v>SEBI-CORE-PRV-000069</x:v>
      </x:c>
      <x:c r="B73" s="305" t="n">
        <x:v>69</x:v>
      </x:c>
      <x:c r="C73" s="305" t="str">
        <x:v>SEBI-CORE-LAW-000015</x:v>
      </x:c>
      <x:c r="D73" s="305" t="str">
        <x:v>CAP-LAW060|Reg. 26(4)</x:v>
      </x:c>
      <x:c r="E73" s="305" t="str">
        <x:v>CAP-LAW060</x:v>
      </x:c>
      <x:c r="F73" s="305" t="str">
        <x:v>Securities and Exchange Board of India (Substantial Acquisition of Shares and Takeovers) Regulations, 2011 [Last amended on December 5, 2025]</x:v>
      </x:c>
      <x:c r="G73" s="305" t="str">
        <x:v>Reg. 26(4)</x:v>
      </x:c>
      <x:c r="H73" s="305" t="str">
        <x:v>Do not fix a record date for corporate actions so as to fall within the restricted period around the tendering period.</x:v>
      </x:c>
      <x:c r="I73" s="305" t="str">
        <x:v>Target company</x:v>
      </x:c>
      <x:c r="J73" s="305" t="str">
        <x:v>GATE|TAKEOVER</x:v>
      </x:c>
      <x:c r="K73" s="305" t="str">
        <x:v>Target company equity shares</x:v>
      </x:c>
      <x:c r="L73" s="305" t="str">
        <x:v>Open-offer tendering period scheduled</x:v>
      </x:c>
      <x:c r="M73" s="305" t="str">
        <x:v>Apply the exact buffer period in current regulation.</x:v>
      </x:c>
      <x:c r="N73" s="305" t="str">
        <x:v>During offer timetable</x:v>
      </x:c>
      <x:c r="O73" s="305" t="str">
        <x:v>Takeover response</x:v>
      </x:c>
      <x:c r="P73" s="305" t="str">
        <x:v>Screen corporate-action calendar against the tender period.</x:v>
      </x:c>
      <x:c r="Q73" s="305" t="str">
        <x:v>P3 must calendar the exact days.</x:v>
      </x:c>
      <x:c r="R73" s="305" t="str">
        <x:v>Current as of 2026-09-06</x:v>
      </x:c>
      <x:c r="S73" s="305" t="str">
        <x:v>https://www.sebi.gov.in/legal/regulations/dec-2025/securities-and-exchange-board-of-india-substantial-acquisition-of-shares-and-takeovers-regulations-2011-last-amended-on-december-5-2025-_98643.html</x:v>
      </x:c>
      <x:c r="T73" s="305" t="str">
        <x:v>P2 MAPPED</x:v>
      </x:c>
      <x:c r="U73" s="305" t="str">
        <x:v>MIGRATED — FROZEN</x:v>
      </x:c>
      <x:c r="V73" s="305" t="str">
        <x:f>IF(COUNTIF('PROD Law Master'!$A$5:$A$81,C73)=1,"YES","NO")</x:f>
        <x:v>YES</x:v>
      </x:c>
      <x:c r="W73" s="305" t="str">
        <x:f>IF(COUNTIF($A$5:$A$176,A73)=1,"UNIQUE","DUPLICATE")</x:f>
        <x:v>UNIQUE</x:v>
      </x:c>
      <x:c r="X73" s="305" t="str">
        <x:f>IF(COUNTIF($D$5:$D$176,D73)=1,"UNIQUE","DUPLICATE")</x:f>
        <x:v>UNIQUE</x:v>
      </x:c>
      <x:c r="Y73" s="305" t="str">
        <x:f>IF(AND(LEFT(A73,14)="SEBI-CORE-PRV-",LEN(A73)=20),"VALID","INVALID")</x:f>
        <x:v>VALID</x:v>
      </x:c>
    </x:row>
    <x:row r="74" ht="48" customHeight="1">
      <x:c r="A74" s="305" t="str">
        <x:v>SEBI-CORE-PRV-000070</x:v>
      </x:c>
      <x:c r="B74" s="305" t="n">
        <x:v>70</x:v>
      </x:c>
      <x:c r="C74" s="305" t="str">
        <x:v>SEBI-CORE-LAW-000015</x:v>
      </x:c>
      <x:c r="D74" s="305" t="str">
        <x:v>CAP-LAW060|Reg. 26(6)</x:v>
      </x:c>
      <x:c r="E74" s="305" t="str">
        <x:v>CAP-LAW060</x:v>
      </x:c>
      <x:c r="F74" s="305" t="str">
        <x:v>Securities and Exchange Board of India (Substantial Acquisition of Shares and Takeovers) Regulations, 2011 [Last amended on December 5, 2025]</x:v>
      </x:c>
      <x:c r="G74" s="305" t="str">
        <x:v>Reg. 26(6)</x:v>
      </x:c>
      <x:c r="H74" s="305" t="str">
        <x:v>Furnish the acquirer with the list of shareholders and related data required for the open offer.</x:v>
      </x:c>
      <x:c r="I74" s="305" t="str">
        <x:v>Target company</x:v>
      </x:c>
      <x:c r="J74" s="305" t="str">
        <x:v>GATE|TAKEOVER</x:v>
      </x:c>
      <x:c r="K74" s="305" t="str">
        <x:v>Target company equity shares</x:v>
      </x:c>
      <x:c r="L74" s="305" t="str">
        <x:v>Acquirer request / identified persons date</x:v>
      </x:c>
      <x:c r="M74" s="305" t="str">
        <x:v>Data scope as prescribed.</x:v>
      </x:c>
      <x:c r="N74" s="305" t="str">
        <x:v>Within two working days of request/identified date as applicable</x:v>
      </x:c>
      <x:c r="O74" s="305" t="str">
        <x:v>Takeover response</x:v>
      </x:c>
      <x:c r="P74" s="305" t="str">
        <x:v>Extract, validate and securely provide the shareholder list.</x:v>
      </x:c>
      <x:c r="Q74" s="305" t="str">
        <x:v>Exact trigger mechanics must be validated in the deal checklist.</x:v>
      </x:c>
      <x:c r="R74" s="305" t="str">
        <x:v>Current as of 2026-09-06</x:v>
      </x:c>
      <x:c r="S74" s="305" t="str">
        <x:v>https://www.sebi.gov.in/legal/regulations/dec-2025/securities-and-exchange-board-of-india-substantial-acquisition-of-shares-and-takeovers-regulations-2011-last-amended-on-december-5-2025-_98643.html</x:v>
      </x:c>
      <x:c r="T74" s="305" t="str">
        <x:v>P2 MAPPED</x:v>
      </x:c>
      <x:c r="U74" s="305" t="str">
        <x:v>MIGRATED — FROZEN</x:v>
      </x:c>
      <x:c r="V74" s="305" t="str">
        <x:f>IF(COUNTIF('PROD Law Master'!$A$5:$A$81,C74)=1,"YES","NO")</x:f>
        <x:v>YES</x:v>
      </x:c>
      <x:c r="W74" s="305" t="str">
        <x:f>IF(COUNTIF($A$5:$A$176,A74)=1,"UNIQUE","DUPLICATE")</x:f>
        <x:v>UNIQUE</x:v>
      </x:c>
      <x:c r="X74" s="305" t="str">
        <x:f>IF(COUNTIF($D$5:$D$176,D74)=1,"UNIQUE","DUPLICATE")</x:f>
        <x:v>UNIQUE</x:v>
      </x:c>
      <x:c r="Y74" s="305" t="str">
        <x:f>IF(AND(LEFT(A74,14)="SEBI-CORE-PRV-",LEN(A74)=20),"VALID","INVALID")</x:f>
        <x:v>VALID</x:v>
      </x:c>
    </x:row>
    <x:row r="75" ht="48" customHeight="1">
      <x:c r="A75" s="305" t="str">
        <x:v>SEBI-CORE-PRV-000071</x:v>
      </x:c>
      <x:c r="B75" s="305" t="n">
        <x:v>71</x:v>
      </x:c>
      <x:c r="C75" s="305" t="str">
        <x:v>SEBI-CORE-LAW-000015</x:v>
      </x:c>
      <x:c r="D75" s="305" t="str">
        <x:v>CAP-LAW060|Reg. 26(6A)</x:v>
      </x:c>
      <x:c r="E75" s="305" t="str">
        <x:v>CAP-LAW060</x:v>
      </x:c>
      <x:c r="F75" s="305" t="str">
        <x:v>Securities and Exchange Board of India (Substantial Acquisition of Shares and Takeovers) Regulations, 2011 [Last amended on December 5, 2025]</x:v>
      </x:c>
      <x:c r="G75" s="305" t="str">
        <x:v>Reg. 26(6A)</x:v>
      </x:c>
      <x:c r="H75" s="305" t="str">
        <x:v>Constitute the committee of independent directors required for the open offer.</x:v>
      </x:c>
      <x:c r="I75" s="305" t="str">
        <x:v>Target company / board</x:v>
      </x:c>
      <x:c r="J75" s="305" t="str">
        <x:v>GATE|TAKEOVER</x:v>
      </x:c>
      <x:c r="K75" s="305" t="str">
        <x:v>Target company equity shares</x:v>
      </x:c>
      <x:c r="L75" s="305" t="str">
        <x:v>Detailed public statement / open offer</x:v>
      </x:c>
      <x:c r="M75" s="305" t="str">
        <x:v>Composition and conflict requirements as prescribed.</x:v>
      </x:c>
      <x:c r="N75" s="305" t="str">
        <x:v>Promptly for the offer</x:v>
      </x:c>
      <x:c r="O75" s="305" t="str">
        <x:v>Takeover response</x:v>
      </x:c>
      <x:c r="P75" s="305" t="str">
        <x:v>Approve committee constitution and document independence.</x:v>
      </x:c>
      <x:c r="Q75" s="305" t="str">
        <x:v>Use current numbering/text in final legal sign-off.</x:v>
      </x:c>
      <x:c r="R75" s="305" t="str">
        <x:v>Current as of 2026-09-06</x:v>
      </x:c>
      <x:c r="S75" s="305" t="str">
        <x:v>https://www.sebi.gov.in/legal/regulations/dec-2025/securities-and-exchange-board-of-india-substantial-acquisition-of-shares-and-takeovers-regulations-2011-last-amended-on-december-5-2025-_98643.html</x:v>
      </x:c>
      <x:c r="T75" s="305" t="str">
        <x:v>P2 MAPPED</x:v>
      </x:c>
      <x:c r="U75" s="305" t="str">
        <x:v>MIGRATED — FROZEN</x:v>
      </x:c>
      <x:c r="V75" s="305" t="str">
        <x:f>IF(COUNTIF('PROD Law Master'!$A$5:$A$81,C75)=1,"YES","NO")</x:f>
        <x:v>YES</x:v>
      </x:c>
      <x:c r="W75" s="305" t="str">
        <x:f>IF(COUNTIF($A$5:$A$176,A75)=1,"UNIQUE","DUPLICATE")</x:f>
        <x:v>UNIQUE</x:v>
      </x:c>
      <x:c r="X75" s="305" t="str">
        <x:f>IF(COUNTIF($D$5:$D$176,D75)=1,"UNIQUE","DUPLICATE")</x:f>
        <x:v>UNIQUE</x:v>
      </x:c>
      <x:c r="Y75" s="305" t="str">
        <x:f>IF(AND(LEFT(A75,14)="SEBI-CORE-PRV-",LEN(A75)=20),"VALID","INVALID")</x:f>
        <x:v>VALID</x:v>
      </x:c>
    </x:row>
    <x:row r="76" ht="48" customHeight="1">
      <x:c r="A76" s="305" t="str">
        <x:v>SEBI-CORE-PRV-000072</x:v>
      </x:c>
      <x:c r="B76" s="305" t="n">
        <x:v>72</x:v>
      </x:c>
      <x:c r="C76" s="305" t="str">
        <x:v>SEBI-CORE-LAW-000015</x:v>
      </x:c>
      <x:c r="D76" s="305" t="str">
        <x:v>CAP-LAW060|Reg. 26(7)</x:v>
      </x:c>
      <x:c r="E76" s="305" t="str">
        <x:v>CAP-LAW060</x:v>
      </x:c>
      <x:c r="F76" s="305" t="str">
        <x:v>Securities and Exchange Board of India (Substantial Acquisition of Shares and Takeovers) Regulations, 2011 [Last amended on December 5, 2025]</x:v>
      </x:c>
      <x:c r="G76" s="305" t="str">
        <x:v>Reg. 26(7)</x:v>
      </x:c>
      <x:c r="H76" s="305" t="str">
        <x:v>Publish the independent-director committee's reasoned recommendations on the open offer.</x:v>
      </x:c>
      <x:c r="I76" s="305" t="str">
        <x:v>Independent directors' committee / target company</x:v>
      </x:c>
      <x:c r="J76" s="305" t="str">
        <x:v>GATE|TAKEOVER</x:v>
      </x:c>
      <x:c r="K76" s="305" t="str">
        <x:v>Target company equity shares</x:v>
      </x:c>
      <x:c r="L76" s="305" t="str">
        <x:v>Open offer underway</x:v>
      </x:c>
      <x:c r="M76" s="305" t="str">
        <x:v>Use prescribed format and publication route.</x:v>
      </x:c>
      <x:c r="N76" s="305" t="str">
        <x:v>At least two working days before tendering period begins</x:v>
      </x:c>
      <x:c r="O76" s="305" t="str">
        <x:v>Takeover response</x:v>
      </x:c>
      <x:c r="P76" s="305" t="str">
        <x:v>Approve and publish recommendations and send to required recipients.</x:v>
      </x:c>
      <x:c r="Q76" s="305" t="str">
        <x:v>Recommendation content belongs to the committee.</x:v>
      </x:c>
      <x:c r="R76" s="305" t="str">
        <x:v>Current as of 2026-09-06</x:v>
      </x:c>
      <x:c r="S76" s="305" t="str">
        <x:v>https://www.sebi.gov.in/legal/regulations/dec-2025/securities-and-exchange-board-of-india-substantial-acquisition-of-shares-and-takeovers-regulations-2011-last-amended-on-december-5-2025-_98643.html</x:v>
      </x:c>
      <x:c r="T76" s="305" t="str">
        <x:v>P2 MAPPED</x:v>
      </x:c>
      <x:c r="U76" s="305" t="str">
        <x:v>MIGRATED — FROZEN</x:v>
      </x:c>
      <x:c r="V76" s="305" t="str">
        <x:f>IF(COUNTIF('PROD Law Master'!$A$5:$A$81,C76)=1,"YES","NO")</x:f>
        <x:v>YES</x:v>
      </x:c>
      <x:c r="W76" s="305" t="str">
        <x:f>IF(COUNTIF($A$5:$A$176,A76)=1,"UNIQUE","DUPLICATE")</x:f>
        <x:v>UNIQUE</x:v>
      </x:c>
      <x:c r="X76" s="305" t="str">
        <x:f>IF(COUNTIF($D$5:$D$176,D76)=1,"UNIQUE","DUPLICATE")</x:f>
        <x:v>UNIQUE</x:v>
      </x:c>
      <x:c r="Y76" s="305" t="str">
        <x:f>IF(AND(LEFT(A76,14)="SEBI-CORE-PRV-",LEN(A76)=20),"VALID","INVALID")</x:f>
        <x:v>VALID</x:v>
      </x:c>
    </x:row>
    <x:row r="77" ht="48" customHeight="1">
      <x:c r="A77" s="305" t="str">
        <x:v>SEBI-CORE-PRV-000073</x:v>
      </x:c>
      <x:c r="B77" s="305" t="n">
        <x:v>73</x:v>
      </x:c>
      <x:c r="C77" s="305" t="str">
        <x:v>SEBI-CORE-LAW-000015</x:v>
      </x:c>
      <x:c r="D77" s="305" t="str">
        <x:v>CAP-LAW060|Reg. 26(8)</x:v>
      </x:c>
      <x:c r="E77" s="305" t="str">
        <x:v>CAP-LAW060</x:v>
      </x:c>
      <x:c r="F77" s="305" t="str">
        <x:v>Securities and Exchange Board of India (Substantial Acquisition of Shares and Takeovers) Regulations, 2011 [Last amended on December 5, 2025]</x:v>
      </x:c>
      <x:c r="G77" s="305" t="str">
        <x:v>Reg. 26(8)</x:v>
      </x:c>
      <x:c r="H77" s="305" t="str">
        <x:v>Facilitate verification of shares tendered in the open offer.</x:v>
      </x:c>
      <x:c r="I77" s="305" t="str">
        <x:v>Target company</x:v>
      </x:c>
      <x:c r="J77" s="305" t="str">
        <x:v>GATE|TAKEOVER</x:v>
      </x:c>
      <x:c r="K77" s="305" t="str">
        <x:v>Target company equity shares</x:v>
      </x:c>
      <x:c r="L77" s="305" t="str">
        <x:v>Tendering/verification stage</x:v>
      </x:c>
      <x:c r="M77" s="305" t="str">
        <x:v>Coordinate with registrar/acquirer as prescribed.</x:v>
      </x:c>
      <x:c r="N77" s="305" t="str">
        <x:v>During offer processing</x:v>
      </x:c>
      <x:c r="O77" s="305" t="str">
        <x:v>Takeover response</x:v>
      </x:c>
      <x:c r="P77" s="305" t="str">
        <x:v>Provide records and support verification without delay.</x:v>
      </x:c>
      <x:c r="Q77" s="305" t="str">
        <x:v>Registrar operations are not imported wholesale.</x:v>
      </x:c>
      <x:c r="R77" s="305" t="str">
        <x:v>Current as of 2026-09-06</x:v>
      </x:c>
      <x:c r="S77" s="305" t="str">
        <x:v>https://www.sebi.gov.in/legal/regulations/dec-2025/securities-and-exchange-board-of-india-substantial-acquisition-of-shares-and-takeovers-regulations-2011-last-amended-on-december-5-2025-_98643.html</x:v>
      </x:c>
      <x:c r="T77" s="305" t="str">
        <x:v>P2 MAPPED</x:v>
      </x:c>
      <x:c r="U77" s="305" t="str">
        <x:v>MIGRATED — FROZEN</x:v>
      </x:c>
      <x:c r="V77" s="305" t="str">
        <x:f>IF(COUNTIF('PROD Law Master'!$A$5:$A$81,C77)=1,"YES","NO")</x:f>
        <x:v>YES</x:v>
      </x:c>
      <x:c r="W77" s="305" t="str">
        <x:f>IF(COUNTIF($A$5:$A$176,A77)=1,"UNIQUE","DUPLICATE")</x:f>
        <x:v>UNIQUE</x:v>
      </x:c>
      <x:c r="X77" s="305" t="str">
        <x:f>IF(COUNTIF($D$5:$D$176,D77)=1,"UNIQUE","DUPLICATE")</x:f>
        <x:v>UNIQUE</x:v>
      </x:c>
      <x:c r="Y77" s="305" t="str">
        <x:f>IF(AND(LEFT(A77,14)="SEBI-CORE-PRV-",LEN(A77)=20),"VALID","INVALID")</x:f>
        <x:v>VALID</x:v>
      </x:c>
    </x:row>
    <x:row r="78" ht="48" customHeight="1">
      <x:c r="A78" s="305" t="str">
        <x:v>SEBI-CORE-PRV-000074</x:v>
      </x:c>
      <x:c r="B78" s="305" t="n">
        <x:v>74</x:v>
      </x:c>
      <x:c r="C78" s="305" t="str">
        <x:v>SEBI-CORE-LAW-000015</x:v>
      </x:c>
      <x:c r="D78" s="305" t="str">
        <x:v>CAP-LAW060|Reg. 26(9)</x:v>
      </x:c>
      <x:c r="E78" s="305" t="str">
        <x:v>CAP-LAW060</x:v>
      </x:c>
      <x:c r="F78" s="305" t="str">
        <x:v>Securities and Exchange Board of India (Substantial Acquisition of Shares and Takeovers) Regulations, 2011 [Last amended on December 5, 2025]</x:v>
      </x:c>
      <x:c r="G78" s="305" t="str">
        <x:v>Reg. 26(9)</x:v>
      </x:c>
      <x:c r="H78" s="305" t="str">
        <x:v>Provide equivalent information to all competing acquirers in a competitive offer.</x:v>
      </x:c>
      <x:c r="I78" s="305" t="str">
        <x:v>Target company</x:v>
      </x:c>
      <x:c r="J78" s="305" t="str">
        <x:v>GATE|TAKEOVER</x:v>
      </x:c>
      <x:c r="K78" s="305" t="str">
        <x:v>Target company equity shares</x:v>
      </x:c>
      <x:c r="L78" s="305" t="str">
        <x:v>Competing offers exist</x:v>
      </x:c>
      <x:c r="M78" s="305" t="str">
        <x:v>Equality applies to information provided during due diligence/offer process.</x:v>
      </x:c>
      <x:c r="N78" s="305" t="str">
        <x:v>Throughout competing-offer process</x:v>
      </x:c>
      <x:c r="O78" s="305" t="str">
        <x:v>Takeover response</x:v>
      </x:c>
      <x:c r="P78" s="305" t="str">
        <x:v>Maintain an information log and equal-access control.</x:v>
      </x:c>
      <x:c r="Q78" s="305" t="str">
        <x:v>Subject to lawful confidentiality controls.</x:v>
      </x:c>
      <x:c r="R78" s="305" t="str">
        <x:v>Current as of 2026-09-06</x:v>
      </x:c>
      <x:c r="S78" s="305" t="str">
        <x:v>https://www.sebi.gov.in/legal/regulations/dec-2025/securities-and-exchange-board-of-india-substantial-acquisition-of-shares-and-takeovers-regulations-2011-last-amended-on-december-5-2025-_98643.html</x:v>
      </x:c>
      <x:c r="T78" s="305" t="str">
        <x:v>P2 MAPPED</x:v>
      </x:c>
      <x:c r="U78" s="305" t="str">
        <x:v>MIGRATED — FROZEN</x:v>
      </x:c>
      <x:c r="V78" s="305" t="str">
        <x:f>IF(COUNTIF('PROD Law Master'!$A$5:$A$81,C78)=1,"YES","NO")</x:f>
        <x:v>YES</x:v>
      </x:c>
      <x:c r="W78" s="305" t="str">
        <x:f>IF(COUNTIF($A$5:$A$176,A78)=1,"UNIQUE","DUPLICATE")</x:f>
        <x:v>UNIQUE</x:v>
      </x:c>
      <x:c r="X78" s="305" t="str">
        <x:f>IF(COUNTIF($D$5:$D$176,D78)=1,"UNIQUE","DUPLICATE")</x:f>
        <x:v>UNIQUE</x:v>
      </x:c>
      <x:c r="Y78" s="305" t="str">
        <x:f>IF(AND(LEFT(A78,14)="SEBI-CORE-PRV-",LEN(A78)=20),"VALID","INVALID")</x:f>
        <x:v>VALID</x:v>
      </x:c>
    </x:row>
    <x:row r="79" ht="48" customHeight="1">
      <x:c r="A79" s="305" t="str">
        <x:v>SEBI-CORE-PRV-000075</x:v>
      </x:c>
      <x:c r="B79" s="305" t="n">
        <x:v>75</x:v>
      </x:c>
      <x:c r="C79" s="305" t="str">
        <x:v>SEBI-CORE-LAW-000015</x:v>
      </x:c>
      <x:c r="D79" s="305" t="str">
        <x:v>CAP-LAW060|Reg. 26(10)</x:v>
      </x:c>
      <x:c r="E79" s="305" t="str">
        <x:v>CAP-LAW060</x:v>
      </x:c>
      <x:c r="F79" s="305" t="str">
        <x:v>Securities and Exchange Board of India (Substantial Acquisition of Shares and Takeovers) Regulations, 2011 [Last amended on December 5, 2025]</x:v>
      </x:c>
      <x:c r="G79" s="305" t="str">
        <x:v>Reg. 26(10)</x:v>
      </x:c>
      <x:c r="H79" s="305" t="str">
        <x:v>Register transfer of securities without delay during the open-offer process, subject to permitted exceptions.</x:v>
      </x:c>
      <x:c r="I79" s="305" t="str">
        <x:v>Target company / RTA</x:v>
      </x:c>
      <x:c r="J79" s="305" t="str">
        <x:v>GATE|TAKEOVER</x:v>
      </x:c>
      <x:c r="K79" s="305" t="str">
        <x:v>Target company equity shares</x:v>
      </x:c>
      <x:c r="L79" s="305" t="str">
        <x:v>Transfer lodged during open offer</x:v>
      </x:c>
      <x:c r="M79" s="305" t="str">
        <x:v>Apply current legal exceptions.</x:v>
      </x:c>
      <x:c r="N79" s="305" t="str">
        <x:v>Without delay</x:v>
      </x:c>
      <x:c r="O79" s="305" t="str">
        <x:v>Takeover response</x:v>
      </x:c>
      <x:c r="P79" s="305" t="str">
        <x:v>Monitor transfer queue and record any lawful hold.</x:v>
      </x:c>
      <x:c r="Q79" s="305" t="str">
        <x:v>Direct issuer/RTA interface only.</x:v>
      </x:c>
      <x:c r="R79" s="305" t="str">
        <x:v>Current as of 2026-09-06</x:v>
      </x:c>
      <x:c r="S79" s="305" t="str">
        <x:v>https://www.sebi.gov.in/legal/regulations/dec-2025/securities-and-exchange-board-of-india-substantial-acquisition-of-shares-and-takeovers-regulations-2011-last-amended-on-december-5-2025-_98643.html</x:v>
      </x:c>
      <x:c r="T79" s="305" t="str">
        <x:v>P2 MAPPED</x:v>
      </x:c>
      <x:c r="U79" s="305" t="str">
        <x:v>MIGRATED — FROZEN</x:v>
      </x:c>
      <x:c r="V79" s="305" t="str">
        <x:f>IF(COUNTIF('PROD Law Master'!$A$5:$A$81,C79)=1,"YES","NO")</x:f>
        <x:v>YES</x:v>
      </x:c>
      <x:c r="W79" s="305" t="str">
        <x:f>IF(COUNTIF($A$5:$A$176,A79)=1,"UNIQUE","DUPLICATE")</x:f>
        <x:v>UNIQUE</x:v>
      </x:c>
      <x:c r="X79" s="305" t="str">
        <x:f>IF(COUNTIF($D$5:$D$176,D79)=1,"UNIQUE","DUPLICATE")</x:f>
        <x:v>UNIQUE</x:v>
      </x:c>
      <x:c r="Y79" s="305" t="str">
        <x:f>IF(AND(LEFT(A79,14)="SEBI-CORE-PRV-",LEN(A79)=20),"VALID","INVALID")</x:f>
        <x:v>VALID</x:v>
      </x:c>
    </x:row>
    <x:row r="80" ht="48" customHeight="1">
      <x:c r="A80" s="305" t="str">
        <x:v>SEBI-CORE-PRV-000076</x:v>
      </x:c>
      <x:c r="B80" s="305" t="n">
        <x:v>76</x:v>
      </x:c>
      <x:c r="C80" s="305" t="str">
        <x:v>SEBI-CORE-LAW-000015</x:v>
      </x:c>
      <x:c r="D80" s="305" t="str">
        <x:v>CAP-LAW060|Reg. 29</x:v>
      </x:c>
      <x:c r="E80" s="305" t="str">
        <x:v>CAP-LAW060</x:v>
      </x:c>
      <x:c r="F80" s="305" t="str">
        <x:v>Securities and Exchange Board of India (Substantial Acquisition of Shares and Takeovers) Regulations, 2011 [Last amended on December 5, 2025]</x:v>
      </x:c>
      <x:c r="G80" s="305" t="str">
        <x:v>Reg. 29</x:v>
      </x:c>
      <x:c r="H80" s="305" t="str">
        <x:v>Make and process substantial-acquisition/holding disclosures when current thresholds are crossed.</x:v>
      </x:c>
      <x:c r="I80" s="305" t="str">
        <x:v>Acquirer / person acting in concert / listed entity interface</x:v>
      </x:c>
      <x:c r="J80" s="305" t="str">
        <x:v>GATE|TAKEOVER</x:v>
      </x:c>
      <x:c r="K80" s="305" t="str">
        <x:v>Target company shares/voting rights</x:v>
      </x:c>
      <x:c r="L80" s="305" t="str">
        <x:v>Acquisition/disposal crosses prescribed threshold</x:v>
      </x:c>
      <x:c r="M80" s="305" t="str">
        <x:v>Apply aggregation, instrument and timing rules.</x:v>
      </x:c>
      <x:c r="N80" s="305" t="str">
        <x:v>Event-based</x:v>
      </x:c>
      <x:c r="O80" s="305" t="str">
        <x:v>Takeover disclosure</x:v>
      </x:c>
      <x:c r="P80" s="305" t="str">
        <x:v>Determine duty holder, prepare disclosure and retain exchange/target receipt.</x:v>
      </x:c>
      <x:c r="Q80" s="305" t="str">
        <x:v>Not an automatic issuer duty; applies when the company/person has the regulated capacity.</x:v>
      </x:c>
      <x:c r="R80" s="305" t="str">
        <x:v>Current as of 2026-09-06</x:v>
      </x:c>
      <x:c r="S80" s="305" t="str">
        <x:v>https://www.sebi.gov.in/legal/regulations/dec-2025/securities-and-exchange-board-of-india-substantial-acquisition-of-shares-and-takeovers-regulations-2011-last-amended-on-december-5-2025-_98643.html</x:v>
      </x:c>
      <x:c r="T80" s="305" t="str">
        <x:v>P2 MAPPED</x:v>
      </x:c>
      <x:c r="U80" s="305" t="str">
        <x:v>MIGRATED — FROZEN</x:v>
      </x:c>
      <x:c r="V80" s="305" t="str">
        <x:f>IF(COUNTIF('PROD Law Master'!$A$5:$A$81,C80)=1,"YES","NO")</x:f>
        <x:v>YES</x:v>
      </x:c>
      <x:c r="W80" s="305" t="str">
        <x:f>IF(COUNTIF($A$5:$A$176,A80)=1,"UNIQUE","DUPLICATE")</x:f>
        <x:v>UNIQUE</x:v>
      </x:c>
      <x:c r="X80" s="305" t="str">
        <x:f>IF(COUNTIF($D$5:$D$176,D80)=1,"UNIQUE","DUPLICATE")</x:f>
        <x:v>UNIQUE</x:v>
      </x:c>
      <x:c r="Y80" s="305" t="str">
        <x:f>IF(AND(LEFT(A80,14)="SEBI-CORE-PRV-",LEN(A80)=20),"VALID","INVALID")</x:f>
        <x:v>VALID</x:v>
      </x:c>
    </x:row>
    <x:row r="81" ht="48" customHeight="1">
      <x:c r="A81" s="305" t="str">
        <x:v>SEBI-CORE-PRV-000077</x:v>
      </x:c>
      <x:c r="B81" s="305" t="n">
        <x:v>77</x:v>
      </x:c>
      <x:c r="C81" s="305" t="str">
        <x:v>SEBI-CORE-LAW-000015</x:v>
      </x:c>
      <x:c r="D81" s="305" t="str">
        <x:v>CAP-LAW060|Reg. 31</x:v>
      </x:c>
      <x:c r="E81" s="305" t="str">
        <x:v>CAP-LAW060</x:v>
      </x:c>
      <x:c r="F81" s="305" t="str">
        <x:v>Securities and Exchange Board of India (Substantial Acquisition of Shares and Takeovers) Regulations, 2011 [Last amended on December 5, 2025]</x:v>
      </x:c>
      <x:c r="G81" s="305" t="str">
        <x:v>Reg. 31</x:v>
      </x:c>
      <x:c r="H81" s="305" t="str">
        <x:v>Disclose creation, invocation and release of encumbrances by promoters and persons acting in concert.</x:v>
      </x:c>
      <x:c r="I81" s="305" t="str">
        <x:v>Promoter / PAC / listed entity interface</x:v>
      </x:c>
      <x:c r="J81" s="305" t="str">
        <x:v>GATE|TAKEOVER</x:v>
      </x:c>
      <x:c r="K81" s="305" t="str">
        <x:v>Target company shares</x:v>
      </x:c>
      <x:c r="L81" s="305" t="str">
        <x:v>Encumbrance event occurs</x:v>
      </x:c>
      <x:c r="M81" s="305" t="str">
        <x:v>Apply current definition, format, timing and annual-declaration rules.</x:v>
      </x:c>
      <x:c r="N81" s="305" t="str">
        <x:v>Event-based / annual as prescribed</x:v>
      </x:c>
      <x:c r="O81" s="305" t="str">
        <x:v>Takeover disclosure</x:v>
      </x:c>
      <x:c r="P81" s="305" t="str">
        <x:v>Capture promoter declarations and complete required filing/interface steps.</x:v>
      </x:c>
      <x:c r="Q81" s="305" t="str">
        <x:v>Primary duty holder may be promoter/PAC.</x:v>
      </x:c>
      <x:c r="R81" s="305" t="str">
        <x:v>Current as of 2026-09-06</x:v>
      </x:c>
      <x:c r="S81" s="305" t="str">
        <x:v>https://www.sebi.gov.in/legal/regulations/dec-2025/securities-and-exchange-board-of-india-substantial-acquisition-of-shares-and-takeovers-regulations-2011-last-amended-on-december-5-2025-_98643.html</x:v>
      </x:c>
      <x:c r="T81" s="305" t="str">
        <x:v>P2 MAPPED</x:v>
      </x:c>
      <x:c r="U81" s="305" t="str">
        <x:v>MIGRATED — FROZEN</x:v>
      </x:c>
      <x:c r="V81" s="305" t="str">
        <x:f>IF(COUNTIF('PROD Law Master'!$A$5:$A$81,C81)=1,"YES","NO")</x:f>
        <x:v>YES</x:v>
      </x:c>
      <x:c r="W81" s="305" t="str">
        <x:f>IF(COUNTIF($A$5:$A$176,A81)=1,"UNIQUE","DUPLICATE")</x:f>
        <x:v>UNIQUE</x:v>
      </x:c>
      <x:c r="X81" s="305" t="str">
        <x:f>IF(COUNTIF($D$5:$D$176,D81)=1,"UNIQUE","DUPLICATE")</x:f>
        <x:v>UNIQUE</x:v>
      </x:c>
      <x:c r="Y81" s="305" t="str">
        <x:f>IF(AND(LEFT(A81,14)="SEBI-CORE-PRV-",LEN(A81)=20),"VALID","INVALID")</x:f>
        <x:v>VALID</x:v>
      </x:c>
    </x:row>
    <x:row r="82" ht="48" customHeight="1">
      <x:c r="A82" s="305" t="str">
        <x:v>SEBI-CORE-PRV-000078</x:v>
      </x:c>
      <x:c r="B82" s="305" t="n">
        <x:v>78</x:v>
      </x:c>
      <x:c r="C82" s="305" t="str">
        <x:v>SEBI-CORE-LAW-000055</x:v>
      </x:c>
      <x:c r="D82" s="305" t="str">
        <x:v>CAP-LAW238|Reg. 10(7) online filing</x:v>
      </x:c>
      <x:c r="E82" s="305" t="str">
        <x:v>CAP-LAW238</x:v>
      </x:c>
      <x:c r="F82" s="305" t="str">
        <x:v>Online Filing System for reports under Regulation 10(7) of the SAST Regulations dated March 20, 2025</x:v>
      </x:c>
      <x:c r="G82" s="305" t="str">
        <x:v>Reg. 10(7) online filing</x:v>
      </x:c>
      <x:c r="H82" s="305" t="str">
        <x:v>File the exemption report under SAST Regulation 10(7) through the SEBI online system when relying on a reportable exemption.</x:v>
      </x:c>
      <x:c r="I82" s="305" t="str">
        <x:v>Acquirer</x:v>
      </x:c>
      <x:c r="J82" s="305" t="str">
        <x:v>GATE|TAKEOVER</x:v>
      </x:c>
      <x:c r="K82" s="305" t="str">
        <x:v>Target company shares</x:v>
      </x:c>
      <x:c r="L82" s="305" t="str">
        <x:v>A reportable exempt acquisition is completed</x:v>
      </x:c>
      <x:c r="M82" s="305" t="str">
        <x:v>Only exemptions covered by Reg. 10(7); apply fee and form requirements.</x:v>
      </x:c>
      <x:c r="N82" s="305" t="str">
        <x:v>Within the statutory filing period</x:v>
      </x:c>
      <x:c r="O82" s="305" t="str">
        <x:v>Takeover filing</x:v>
      </x:c>
      <x:c r="P82" s="305" t="str">
        <x:v>Submit electronically and retain payment/acknowledgement.</x:v>
      </x:c>
      <x:c r="Q82" s="305" t="str">
        <x:v>Company-only if it is the acquirer.</x:v>
      </x:c>
      <x:c r="R82" s="305" t="str">
        <x:v>Current as of 2026-09-06</x:v>
      </x:c>
      <x:c r="S82" s="305" t="str">
        <x:v>https://www.sebi.gov.in/legal/circulars/mar-2025/online-filing-system-for-reports-filed-under-regulation-10-7-of-sebi-substantial-acquisition-of-shares-and-takeovers-regulations-2011_92791.html</x:v>
      </x:c>
      <x:c r="T82" s="305" t="str">
        <x:v>P2 MAPPED</x:v>
      </x:c>
      <x:c r="U82" s="305" t="str">
        <x:v>MIGRATED — FROZEN</x:v>
      </x:c>
      <x:c r="V82" s="305" t="str">
        <x:f>IF(COUNTIF('PROD Law Master'!$A$5:$A$81,C82)=1,"YES","NO")</x:f>
        <x:v>YES</x:v>
      </x:c>
      <x:c r="W82" s="305" t="str">
        <x:f>IF(COUNTIF($A$5:$A$176,A82)=1,"UNIQUE","DUPLICATE")</x:f>
        <x:v>UNIQUE</x:v>
      </x:c>
      <x:c r="X82" s="305" t="str">
        <x:f>IF(COUNTIF($D$5:$D$176,D82)=1,"UNIQUE","DUPLICATE")</x:f>
        <x:v>UNIQUE</x:v>
      </x:c>
      <x:c r="Y82" s="305" t="str">
        <x:f>IF(AND(LEFT(A82,14)="SEBI-CORE-PRV-",LEN(A82)=20),"VALID","INVALID")</x:f>
        <x:v>VALID</x:v>
      </x:c>
    </x:row>
    <x:row r="83" ht="48" customHeight="1">
      <x:c r="A83" s="305" t="str">
        <x:v>SEBI-CORE-PRV-000079</x:v>
      </x:c>
      <x:c r="B83" s="305" t="n">
        <x:v>79</x:v>
      </x:c>
      <x:c r="C83" s="305" t="str">
        <x:v>SEBI-CORE-LAW-000011</x:v>
      </x:c>
      <x:c r="D83" s="305" t="str">
        <x:v>CAP-LAW049|Ch. II / Reg. 6</x:v>
      </x:c>
      <x:c r="E83" s="305" t="str">
        <x:v>CAP-LAW049</x:v>
      </x:c>
      <x:c r="F83" s="305" t="str">
        <x:v>Securities and Exchange Board of India (Issue of Capital and Disclosure Requirements) Regulations, 2018 [Last amended on March 21, 2026]</x:v>
      </x:c>
      <x:c r="G83" s="305" t="str">
        <x:v>Ch. II / Reg. 6</x:v>
      </x:c>
      <x:c r="H83" s="305" t="str">
        <x:v>Satisfy the eligibility conditions for an initial public offer under the selected route.</x:v>
      </x:c>
      <x:c r="I83" s="305" t="str">
        <x:v>Issuer</x:v>
      </x:c>
      <x:c r="J83" s="305" t="str">
        <x:v>GATE|PROPOSED_ISSUE</x:v>
      </x:c>
      <x:c r="K83" s="305" t="str">
        <x:v>Specified securities</x:v>
      </x:c>
      <x:c r="L83" s="305" t="str">
        <x:v>IPO proposed</x:v>
      </x:c>
      <x:c r="M83" s="305" t="str">
        <x:v>Apply main-board/SME and alternative eligibility route conditions.</x:v>
      </x:c>
      <x:c r="N83" s="305" t="str">
        <x:v>Before draft offer document</x:v>
      </x:c>
      <x:c r="O83" s="305" t="str">
        <x:v>Capital raising</x:v>
      </x:c>
      <x:c r="P83" s="305" t="str">
        <x:v>Document each eligibility limb and any route-specific condition.</x:v>
      </x:c>
      <x:c r="Q83" s="305" t="str">
        <x:v>Do not reuse main-board conclusion for SME.</x:v>
      </x:c>
      <x:c r="R83" s="305" t="str">
        <x:v>Current as of 2026-09-06</x:v>
      </x:c>
      <x:c r="S83" s="305" t="str">
        <x:v>https://www.sebi.gov.in/legal/regulations/mar-2026/securities-and-exchange-board-of-india-issue-of-capital-and-disclosure-requirements-regulations-2018-last-amended-on-march-21-2026-_100581.html</x:v>
      </x:c>
      <x:c r="T83" s="305" t="str">
        <x:v>P2 MAPPED</x:v>
      </x:c>
      <x:c r="U83" s="305" t="str">
        <x:v>MIGRATED — FROZEN</x:v>
      </x:c>
      <x:c r="V83" s="305" t="str">
        <x:f>IF(COUNTIF('PROD Law Master'!$A$5:$A$81,C83)=1,"YES","NO")</x:f>
        <x:v>YES</x:v>
      </x:c>
      <x:c r="W83" s="305" t="str">
        <x:f>IF(COUNTIF($A$5:$A$176,A83)=1,"UNIQUE","DUPLICATE")</x:f>
        <x:v>UNIQUE</x:v>
      </x:c>
      <x:c r="X83" s="305" t="str">
        <x:f>IF(COUNTIF($D$5:$D$176,D83)=1,"UNIQUE","DUPLICATE")</x:f>
        <x:v>UNIQUE</x:v>
      </x:c>
      <x:c r="Y83" s="305" t="str">
        <x:f>IF(AND(LEFT(A83,14)="SEBI-CORE-PRV-",LEN(A83)=20),"VALID","INVALID")</x:f>
        <x:v>VALID</x:v>
      </x:c>
    </x:row>
    <x:row r="84" ht="48" customHeight="1">
      <x:c r="A84" s="305" t="str">
        <x:v>SEBI-CORE-PRV-000080</x:v>
      </x:c>
      <x:c r="B84" s="305" t="n">
        <x:v>80</x:v>
      </x:c>
      <x:c r="C84" s="305" t="str">
        <x:v>SEBI-CORE-LAW-000011</x:v>
      </x:c>
      <x:c r="D84" s="305" t="str">
        <x:v>CAP-LAW049|Ch. II offer document</x:v>
      </x:c>
      <x:c r="E84" s="305" t="str">
        <x:v>CAP-LAW049</x:v>
      </x:c>
      <x:c r="F84" s="305" t="str">
        <x:v>Securities and Exchange Board of India (Issue of Capital and Disclosure Requirements) Regulations, 2018 [Last amended on March 21, 2026]</x:v>
      </x:c>
      <x:c r="G84" s="305" t="str">
        <x:v>Ch. II offer document</x:v>
      </x:c>
      <x:c r="H84" s="305" t="str">
        <x:v>Prepare and file the draft/offer documents with complete material disclosures.</x:v>
      </x:c>
      <x:c r="I84" s="305" t="str">
        <x:v>Issuer / lead managers</x:v>
      </x:c>
      <x:c r="J84" s="305" t="str">
        <x:v>GATE|PROPOSED_ISSUE</x:v>
      </x:c>
      <x:c r="K84" s="305" t="str">
        <x:v>Specified securities</x:v>
      </x:c>
      <x:c r="L84" s="305" t="str">
        <x:v>IPO proposed</x:v>
      </x:c>
      <x:c r="M84" s="305" t="str">
        <x:v>Apply current financial, risk, litigation, objects, promoter and issue disclosures.</x:v>
      </x:c>
      <x:c r="N84" s="305" t="str">
        <x:v>At each draft/final filing stage</x:v>
      </x:c>
      <x:c r="O84" s="305" t="str">
        <x:v>Capital raising</x:v>
      </x:c>
      <x:c r="P84" s="305" t="str">
        <x:v>Run disclosure verification and board/manager sign-off.</x:v>
      </x:c>
      <x:c r="Q84" s="305" t="str">
        <x:v>Merchant-banker role controls remain in Capital Markets.</x:v>
      </x:c>
      <x:c r="R84" s="305" t="str">
        <x:v>Current as of 2026-09-06</x:v>
      </x:c>
      <x:c r="S84" s="305" t="str">
        <x:v>https://www.sebi.gov.in/legal/regulations/mar-2026/securities-and-exchange-board-of-india-issue-of-capital-and-disclosure-requirements-regulations-2018-last-amended-on-march-21-2026-_100581.html</x:v>
      </x:c>
      <x:c r="T84" s="305" t="str">
        <x:v>P2 MAPPED</x:v>
      </x:c>
      <x:c r="U84" s="305" t="str">
        <x:v>MIGRATED — FROZEN</x:v>
      </x:c>
      <x:c r="V84" s="305" t="str">
        <x:f>IF(COUNTIF('PROD Law Master'!$A$5:$A$81,C84)=1,"YES","NO")</x:f>
        <x:v>YES</x:v>
      </x:c>
      <x:c r="W84" s="305" t="str">
        <x:f>IF(COUNTIF($A$5:$A$176,A84)=1,"UNIQUE","DUPLICATE")</x:f>
        <x:v>UNIQUE</x:v>
      </x:c>
      <x:c r="X84" s="305" t="str">
        <x:f>IF(COUNTIF($D$5:$D$176,D84)=1,"UNIQUE","DUPLICATE")</x:f>
        <x:v>UNIQUE</x:v>
      </x:c>
      <x:c r="Y84" s="305" t="str">
        <x:f>IF(AND(LEFT(A84,14)="SEBI-CORE-PRV-",LEN(A84)=20),"VALID","INVALID")</x:f>
        <x:v>VALID</x:v>
      </x:c>
    </x:row>
    <x:row r="85" ht="48" customHeight="1">
      <x:c r="A85" s="305" t="str">
        <x:v>SEBI-CORE-PRV-000081</x:v>
      </x:c>
      <x:c r="B85" s="305" t="n">
        <x:v>81</x:v>
      </x:c>
      <x:c r="C85" s="305" t="str">
        <x:v>SEBI-CORE-LAW-000011</x:v>
      </x:c>
      <x:c r="D85" s="305" t="str">
        <x:v>CAP-LAW049|Ch. II issue process</x:v>
      </x:c>
      <x:c r="E85" s="305" t="str">
        <x:v>CAP-LAW049</x:v>
      </x:c>
      <x:c r="F85" s="305" t="str">
        <x:v>Securities and Exchange Board of India (Issue of Capital and Disclosure Requirements) Regulations, 2018 [Last amended on March 21, 2026]</x:v>
      </x:c>
      <x:c r="G85" s="305" t="str">
        <x:v>Ch. II issue process</x:v>
      </x:c>
      <x:c r="H85" s="305" t="str">
        <x:v>Complete approvals, marketing, bidding, allocation, allotment, refund and listing steps for an IPO.</x:v>
      </x:c>
      <x:c r="I85" s="305" t="str">
        <x:v>Issuer</x:v>
      </x:c>
      <x:c r="J85" s="305" t="str">
        <x:v>GATE|PROPOSED_ISSUE</x:v>
      </x:c>
      <x:c r="K85" s="305" t="str">
        <x:v>Specified securities</x:v>
      </x:c>
      <x:c r="L85" s="305" t="str">
        <x:v>IPO launched</x:v>
      </x:c>
      <x:c r="M85" s="305" t="str">
        <x:v>Apply investor category, price-band, anchor and timeline rules for the route.</x:v>
      </x:c>
      <x:c r="N85" s="305" t="str">
        <x:v>Transaction timetable</x:v>
      </x:c>
      <x:c r="O85" s="305" t="str">
        <x:v>Capital raising</x:v>
      </x:c>
      <x:c r="P85" s="305" t="str">
        <x:v>Operate a signed transaction checklist from launch through listing.</x:v>
      </x:c>
      <x:c r="Q85" s="305" t="str">
        <x:v>Split into detailed procedures at P3.</x:v>
      </x:c>
      <x:c r="R85" s="305" t="str">
        <x:v>Current as of 2026-09-06</x:v>
      </x:c>
      <x:c r="S85" s="305" t="str">
        <x:v>https://www.sebi.gov.in/legal/regulations/mar-2026/securities-and-exchange-board-of-india-issue-of-capital-and-disclosure-requirements-regulations-2018-last-amended-on-march-21-2026-_100581.html</x:v>
      </x:c>
      <x:c r="T85" s="305" t="str">
        <x:v>P2 MAPPED</x:v>
      </x:c>
      <x:c r="U85" s="305" t="str">
        <x:v>MIGRATED — FROZEN</x:v>
      </x:c>
      <x:c r="V85" s="305" t="str">
        <x:f>IF(COUNTIF('PROD Law Master'!$A$5:$A$81,C85)=1,"YES","NO")</x:f>
        <x:v>YES</x:v>
      </x:c>
      <x:c r="W85" s="305" t="str">
        <x:f>IF(COUNTIF($A$5:$A$176,A85)=1,"UNIQUE","DUPLICATE")</x:f>
        <x:v>UNIQUE</x:v>
      </x:c>
      <x:c r="X85" s="305" t="str">
        <x:f>IF(COUNTIF($D$5:$D$176,D85)=1,"UNIQUE","DUPLICATE")</x:f>
        <x:v>UNIQUE</x:v>
      </x:c>
      <x:c r="Y85" s="305" t="str">
        <x:f>IF(AND(LEFT(A85,14)="SEBI-CORE-PRV-",LEN(A85)=20),"VALID","INVALID")</x:f>
        <x:v>VALID</x:v>
      </x:c>
    </x:row>
    <x:row r="86" ht="48" customHeight="1">
      <x:c r="A86" s="305" t="str">
        <x:v>SEBI-CORE-PRV-000082</x:v>
      </x:c>
      <x:c r="B86" s="305" t="n">
        <x:v>82</x:v>
      </x:c>
      <x:c r="C86" s="305" t="str">
        <x:v>SEBI-CORE-LAW-000011</x:v>
      </x:c>
      <x:c r="D86" s="305" t="str">
        <x:v>CAP-LAW049|Ch. III</x:v>
      </x:c>
      <x:c r="E86" s="305" t="str">
        <x:v>CAP-LAW049</x:v>
      </x:c>
      <x:c r="F86" s="305" t="str">
        <x:v>Securities and Exchange Board of India (Issue of Capital and Disclosure Requirements) Regulations, 2018 [Last amended on March 21, 2026]</x:v>
      </x:c>
      <x:c r="G86" s="305" t="str">
        <x:v>Ch. III</x:v>
      </x:c>
      <x:c r="H86" s="305" t="str">
        <x:v>Comply with rights-issue eligibility, record-date, offer-document, pricing, renunciation, allotment and listing requirements.</x:v>
      </x:c>
      <x:c r="I86" s="305" t="str">
        <x:v>Listed issuer</x:v>
      </x:c>
      <x:c r="J86" s="305" t="str">
        <x:v>GATE|PROPOSED_ISSUE</x:v>
      </x:c>
      <x:c r="K86" s="305" t="str">
        <x:v>Specified securities</x:v>
      </x:c>
      <x:c r="L86" s="305" t="str">
        <x:v>Rights issue proposed</x:v>
      </x:c>
      <x:c r="M86" s="305" t="str">
        <x:v>Apply fast-track/normal route and issue-size conditions.</x:v>
      </x:c>
      <x:c r="N86" s="305" t="str">
        <x:v>Transaction timetable</x:v>
      </x:c>
      <x:c r="O86" s="305" t="str">
        <x:v>Capital raising</x:v>
      </x:c>
      <x:c r="P86" s="305" t="str">
        <x:v>Select route and evidence each rights-issue step.</x:v>
      </x:c>
      <x:c r="Q86" s="305" t="str">
        <x:v>Only activated for a rights issue.</x:v>
      </x:c>
      <x:c r="R86" s="305" t="str">
        <x:v>Current as of 2026-09-06</x:v>
      </x:c>
      <x:c r="S86" s="305" t="str">
        <x:v>https://www.sebi.gov.in/legal/regulations/mar-2026/securities-and-exchange-board-of-india-issue-of-capital-and-disclosure-requirements-regulations-2018-last-amended-on-march-21-2026-_100581.html</x:v>
      </x:c>
      <x:c r="T86" s="305" t="str">
        <x:v>P2 MAPPED</x:v>
      </x:c>
      <x:c r="U86" s="305" t="str">
        <x:v>MIGRATED — FROZEN</x:v>
      </x:c>
      <x:c r="V86" s="305" t="str">
        <x:f>IF(COUNTIF('PROD Law Master'!$A$5:$A$81,C86)=1,"YES","NO")</x:f>
        <x:v>YES</x:v>
      </x:c>
      <x:c r="W86" s="305" t="str">
        <x:f>IF(COUNTIF($A$5:$A$176,A86)=1,"UNIQUE","DUPLICATE")</x:f>
        <x:v>UNIQUE</x:v>
      </x:c>
      <x:c r="X86" s="305" t="str">
        <x:f>IF(COUNTIF($D$5:$D$176,D86)=1,"UNIQUE","DUPLICATE")</x:f>
        <x:v>UNIQUE</x:v>
      </x:c>
      <x:c r="Y86" s="305" t="str">
        <x:f>IF(AND(LEFT(A86,14)="SEBI-CORE-PRV-",LEN(A86)=20),"VALID","INVALID")</x:f>
        <x:v>VALID</x:v>
      </x:c>
    </x:row>
    <x:row r="87" ht="48" customHeight="1">
      <x:c r="A87" s="305" t="str">
        <x:v>SEBI-CORE-PRV-000083</x:v>
      </x:c>
      <x:c r="B87" s="305" t="n">
        <x:v>83</x:v>
      </x:c>
      <x:c r="C87" s="305" t="str">
        <x:v>SEBI-CORE-LAW-000011</x:v>
      </x:c>
      <x:c r="D87" s="305" t="str">
        <x:v>CAP-LAW049|Ch. IV</x:v>
      </x:c>
      <x:c r="E87" s="305" t="str">
        <x:v>CAP-LAW049</x:v>
      </x:c>
      <x:c r="F87" s="305" t="str">
        <x:v>Securities and Exchange Board of India (Issue of Capital and Disclosure Requirements) Regulations, 2018 [Last amended on March 21, 2026]</x:v>
      </x:c>
      <x:c r="G87" s="305" t="str">
        <x:v>Ch. IV</x:v>
      </x:c>
      <x:c r="H87" s="305" t="str">
        <x:v>Comply with further-public-offer eligibility, offer-document and issue-process requirements.</x:v>
      </x:c>
      <x:c r="I87" s="305" t="str">
        <x:v>Listed issuer</x:v>
      </x:c>
      <x:c r="J87" s="305" t="str">
        <x:v>GATE|PROPOSED_ISSUE</x:v>
      </x:c>
      <x:c r="K87" s="305" t="str">
        <x:v>Specified securities</x:v>
      </x:c>
      <x:c r="L87" s="305" t="str">
        <x:v>FPO proposed</x:v>
      </x:c>
      <x:c r="M87" s="305" t="str">
        <x:v>Apply fast-track/normal route conditions.</x:v>
      </x:c>
      <x:c r="N87" s="305" t="str">
        <x:v>Transaction timetable</x:v>
      </x:c>
      <x:c r="O87" s="305" t="str">
        <x:v>Capital raising</x:v>
      </x:c>
      <x:c r="P87" s="305" t="str">
        <x:v>Document eligibility, disclosures and completion steps.</x:v>
      </x:c>
      <x:c r="Q87" s="305" t="str">
        <x:v>Only activated for an FPO.</x:v>
      </x:c>
      <x:c r="R87" s="305" t="str">
        <x:v>Current as of 2026-09-06</x:v>
      </x:c>
      <x:c r="S87" s="305" t="str">
        <x:v>https://www.sebi.gov.in/legal/regulations/mar-2026/securities-and-exchange-board-of-india-issue-of-capital-and-disclosure-requirements-regulations-2018-last-amended-on-march-21-2026-_100581.html</x:v>
      </x:c>
      <x:c r="T87" s="305" t="str">
        <x:v>P2 MAPPED</x:v>
      </x:c>
      <x:c r="U87" s="305" t="str">
        <x:v>MIGRATED — FROZEN</x:v>
      </x:c>
      <x:c r="V87" s="305" t="str">
        <x:f>IF(COUNTIF('PROD Law Master'!$A$5:$A$81,C87)=1,"YES","NO")</x:f>
        <x:v>YES</x:v>
      </x:c>
      <x:c r="W87" s="305" t="str">
        <x:f>IF(COUNTIF($A$5:$A$176,A87)=1,"UNIQUE","DUPLICATE")</x:f>
        <x:v>UNIQUE</x:v>
      </x:c>
      <x:c r="X87" s="305" t="str">
        <x:f>IF(COUNTIF($D$5:$D$176,D87)=1,"UNIQUE","DUPLICATE")</x:f>
        <x:v>UNIQUE</x:v>
      </x:c>
      <x:c r="Y87" s="305" t="str">
        <x:f>IF(AND(LEFT(A87,14)="SEBI-CORE-PRV-",LEN(A87)=20),"VALID","INVALID")</x:f>
        <x:v>VALID</x:v>
      </x:c>
    </x:row>
    <x:row r="88" ht="48" customHeight="1">
      <x:c r="A88" s="305" t="str">
        <x:v>SEBI-CORE-PRV-000084</x:v>
      </x:c>
      <x:c r="B88" s="305" t="n">
        <x:v>84</x:v>
      </x:c>
      <x:c r="C88" s="305" t="str">
        <x:v>SEBI-CORE-LAW-000011</x:v>
      </x:c>
      <x:c r="D88" s="305" t="str">
        <x:v>CAP-LAW049|Ch. V</x:v>
      </x:c>
      <x:c r="E88" s="305" t="str">
        <x:v>CAP-LAW049</x:v>
      </x:c>
      <x:c r="F88" s="305" t="str">
        <x:v>Securities and Exchange Board of India (Issue of Capital and Disclosure Requirements) Regulations, 2018 [Last amended on March 21, 2026]</x:v>
      </x:c>
      <x:c r="G88" s="305" t="str">
        <x:v>Ch. V</x:v>
      </x:c>
      <x:c r="H88" s="305" t="str">
        <x:v>Obtain approvals and comply with pricing, valuation, disclosure, allotment and lock-in requirements for a preferential issue.</x:v>
      </x:c>
      <x:c r="I88" s="305" t="str">
        <x:v>Listed issuer</x:v>
      </x:c>
      <x:c r="J88" s="305" t="str">
        <x:v>GATE|PROPOSED_ISSUE</x:v>
      </x:c>
      <x:c r="K88" s="305" t="str">
        <x:v>Specified securities / convertible instruments</x:v>
      </x:c>
      <x:c r="L88" s="305" t="str">
        <x:v>Preferential issue proposed</x:v>
      </x:c>
      <x:c r="M88" s="305" t="str">
        <x:v>Apply allottee status, pricing date, change-of-control and exemption provisions.</x:v>
      </x:c>
      <x:c r="N88" s="305" t="str">
        <x:v>Before approval through allotment/listing</x:v>
      </x:c>
      <x:c r="O88" s="305" t="str">
        <x:v>Capital raising</x:v>
      </x:c>
      <x:c r="P88" s="305" t="str">
        <x:v>Run allottee diligence, valuation/pricing, approval and allotment controls.</x:v>
      </x:c>
      <x:c r="Q88" s="305" t="str">
        <x:v>Companies Act preferential-allotment process remains in Common Corporate Core.</x:v>
      </x:c>
      <x:c r="R88" s="305" t="str">
        <x:v>Current as of 2026-09-06</x:v>
      </x:c>
      <x:c r="S88" s="305" t="str">
        <x:v>https://www.sebi.gov.in/legal/regulations/mar-2026/securities-and-exchange-board-of-india-issue-of-capital-and-disclosure-requirements-regulations-2018-last-amended-on-march-21-2026-_100581.html</x:v>
      </x:c>
      <x:c r="T88" s="305" t="str">
        <x:v>P2 MAPPED</x:v>
      </x:c>
      <x:c r="U88" s="305" t="str">
        <x:v>MIGRATED — FROZEN</x:v>
      </x:c>
      <x:c r="V88" s="305" t="str">
        <x:f>IF(COUNTIF('PROD Law Master'!$A$5:$A$81,C88)=1,"YES","NO")</x:f>
        <x:v>YES</x:v>
      </x:c>
      <x:c r="W88" s="305" t="str">
        <x:f>IF(COUNTIF($A$5:$A$176,A88)=1,"UNIQUE","DUPLICATE")</x:f>
        <x:v>UNIQUE</x:v>
      </x:c>
      <x:c r="X88" s="305" t="str">
        <x:f>IF(COUNTIF($D$5:$D$176,D88)=1,"UNIQUE","DUPLICATE")</x:f>
        <x:v>UNIQUE</x:v>
      </x:c>
      <x:c r="Y88" s="305" t="str">
        <x:f>IF(AND(LEFT(A88,14)="SEBI-CORE-PRV-",LEN(A88)=20),"VALID","INVALID")</x:f>
        <x:v>VALID</x:v>
      </x:c>
    </x:row>
    <x:row r="89" ht="48" customHeight="1">
      <x:c r="A89" s="305" t="str">
        <x:v>SEBI-CORE-PRV-000085</x:v>
      </x:c>
      <x:c r="B89" s="305" t="n">
        <x:v>85</x:v>
      </x:c>
      <x:c r="C89" s="305" t="str">
        <x:v>SEBI-CORE-LAW-000011</x:v>
      </x:c>
      <x:c r="D89" s="305" t="str">
        <x:v>CAP-LAW049|Ch. VI</x:v>
      </x:c>
      <x:c r="E89" s="305" t="str">
        <x:v>CAP-LAW049</x:v>
      </x:c>
      <x:c r="F89" s="305" t="str">
        <x:v>Securities and Exchange Board of India (Issue of Capital and Disclosure Requirements) Regulations, 2018 [Last amended on March 21, 2026]</x:v>
      </x:c>
      <x:c r="G89" s="305" t="str">
        <x:v>Ch. VI</x:v>
      </x:c>
      <x:c r="H89" s="305" t="str">
        <x:v>Comply with qualified-institutions-placement approvals, eligible-investor, pricing, allocation and disclosure conditions.</x:v>
      </x:c>
      <x:c r="I89" s="305" t="str">
        <x:v>Listed issuer</x:v>
      </x:c>
      <x:c r="J89" s="305" t="str">
        <x:v>GATE|PROPOSED_ISSUE</x:v>
      </x:c>
      <x:c r="K89" s="305" t="str">
        <x:v>Specified securities / eligible instruments</x:v>
      </x:c>
      <x:c r="L89" s="305" t="str">
        <x:v>QIP proposed</x:v>
      </x:c>
      <x:c r="M89" s="305" t="str">
        <x:v>Apply current eligibility and minimum pricing/allotment rules.</x:v>
      </x:c>
      <x:c r="N89" s="305" t="str">
        <x:v>Transaction timetable</x:v>
      </x:c>
      <x:c r="O89" s="305" t="str">
        <x:v>Capital raising</x:v>
      </x:c>
      <x:c r="P89" s="305" t="str">
        <x:v>Evidence route eligibility, book build, allocation and filing.</x:v>
      </x:c>
      <x:c r="Q89" s="305" t="str">
        <x:v>Only activated for a QIP.</x:v>
      </x:c>
      <x:c r="R89" s="305" t="str">
        <x:v>Current as of 2026-09-06</x:v>
      </x:c>
      <x:c r="S89" s="305" t="str">
        <x:v>https://www.sebi.gov.in/legal/regulations/mar-2026/securities-and-exchange-board-of-india-issue-of-capital-and-disclosure-requirements-regulations-2018-last-amended-on-march-21-2026-_100581.html</x:v>
      </x:c>
      <x:c r="T89" s="305" t="str">
        <x:v>P2 MAPPED</x:v>
      </x:c>
      <x:c r="U89" s="305" t="str">
        <x:v>MIGRATED — FROZEN</x:v>
      </x:c>
      <x:c r="V89" s="305" t="str">
        <x:f>IF(COUNTIF('PROD Law Master'!$A$5:$A$81,C89)=1,"YES","NO")</x:f>
        <x:v>YES</x:v>
      </x:c>
      <x:c r="W89" s="305" t="str">
        <x:f>IF(COUNTIF($A$5:$A$176,A89)=1,"UNIQUE","DUPLICATE")</x:f>
        <x:v>UNIQUE</x:v>
      </x:c>
      <x:c r="X89" s="305" t="str">
        <x:f>IF(COUNTIF($D$5:$D$176,D89)=1,"UNIQUE","DUPLICATE")</x:f>
        <x:v>UNIQUE</x:v>
      </x:c>
      <x:c r="Y89" s="305" t="str">
        <x:f>IF(AND(LEFT(A89,14)="SEBI-CORE-PRV-",LEN(A89)=20),"VALID","INVALID")</x:f>
        <x:v>VALID</x:v>
      </x:c>
    </x:row>
    <x:row r="90" ht="48" customHeight="1">
      <x:c r="A90" s="305" t="str">
        <x:v>SEBI-CORE-PRV-000086</x:v>
      </x:c>
      <x:c r="B90" s="305" t="n">
        <x:v>86</x:v>
      </x:c>
      <x:c r="C90" s="305" t="str">
        <x:v>SEBI-CORE-LAW-000011</x:v>
      </x:c>
      <x:c r="D90" s="305" t="str">
        <x:v>CAP-LAW049|Ch. IX</x:v>
      </x:c>
      <x:c r="E90" s="305" t="str">
        <x:v>CAP-LAW049</x:v>
      </x:c>
      <x:c r="F90" s="305" t="str">
        <x:v>Securities and Exchange Board of India (Issue of Capital and Disclosure Requirements) Regulations, 2018 [Last amended on March 21, 2026]</x:v>
      </x:c>
      <x:c r="G90" s="305" t="str">
        <x:v>Ch. IX</x:v>
      </x:c>
      <x:c r="H90" s="305" t="str">
        <x:v>Comply with conditions for a bonus issue, including eligibility, approvals, capitalisation and implementation.</x:v>
      </x:c>
      <x:c r="I90" s="305" t="str">
        <x:v>Listed issuer</x:v>
      </x:c>
      <x:c r="J90" s="305" t="str">
        <x:v>GATE|PROPOSED_ISSUE</x:v>
      </x:c>
      <x:c r="K90" s="305" t="str">
        <x:v>Specified securities</x:v>
      </x:c>
      <x:c r="L90" s="305" t="str">
        <x:v>Bonus issue proposed</x:v>
      </x:c>
      <x:c r="M90" s="305" t="str">
        <x:v>Apply default, authorisation, partly-paid and completion conditions.</x:v>
      </x:c>
      <x:c r="N90" s="305" t="str">
        <x:v>Board/record date through allotment</x:v>
      </x:c>
      <x:c r="O90" s="305" t="str">
        <x:v>Capital raising</x:v>
      </x:c>
      <x:c r="P90" s="305" t="str">
        <x:v>Validate conditions and complete issue/listing actions.</x:v>
      </x:c>
      <x:c r="Q90" s="305" t="str">
        <x:v>Companies Act capitalisation approvals remain separate.</x:v>
      </x:c>
      <x:c r="R90" s="305" t="str">
        <x:v>Current as of 2026-09-06</x:v>
      </x:c>
      <x:c r="S90" s="305" t="str">
        <x:v>https://www.sebi.gov.in/legal/regulations/mar-2026/securities-and-exchange-board-of-india-issue-of-capital-and-disclosure-requirements-regulations-2018-last-amended-on-march-21-2026-_100581.html</x:v>
      </x:c>
      <x:c r="T90" s="305" t="str">
        <x:v>P2 MAPPED</x:v>
      </x:c>
      <x:c r="U90" s="305" t="str">
        <x:v>MIGRATED — FROZEN</x:v>
      </x:c>
      <x:c r="V90" s="305" t="str">
        <x:f>IF(COUNTIF('PROD Law Master'!$A$5:$A$81,C90)=1,"YES","NO")</x:f>
        <x:v>YES</x:v>
      </x:c>
      <x:c r="W90" s="305" t="str">
        <x:f>IF(COUNTIF($A$5:$A$176,A90)=1,"UNIQUE","DUPLICATE")</x:f>
        <x:v>UNIQUE</x:v>
      </x:c>
      <x:c r="X90" s="305" t="str">
        <x:f>IF(COUNTIF($D$5:$D$176,D90)=1,"UNIQUE","DUPLICATE")</x:f>
        <x:v>UNIQUE</x:v>
      </x:c>
      <x:c r="Y90" s="305" t="str">
        <x:f>IF(AND(LEFT(A90,14)="SEBI-CORE-PRV-",LEN(A90)=20),"VALID","INVALID")</x:f>
        <x:v>VALID</x:v>
      </x:c>
    </x:row>
    <x:row r="91" ht="48" customHeight="1">
      <x:c r="A91" s="305" t="str">
        <x:v>SEBI-CORE-PRV-000087</x:v>
      </x:c>
      <x:c r="B91" s="305" t="n">
        <x:v>87</x:v>
      </x:c>
      <x:c r="C91" s="305" t="str">
        <x:v>SEBI-CORE-LAW-000019</x:v>
      </x:c>
      <x:c r="D91" s="305" t="str">
        <x:v>CAP-LAW079|Operational chapters</x:v>
      </x:c>
      <x:c r="E91" s="305" t="str">
        <x:v>CAP-LAW079</x:v>
      </x:c>
      <x:c r="F91" s="305" t="str">
        <x:v>Master Circular for Issue of Capital and Disclosure Requirements dated February 9, 2026</x:v>
      </x:c>
      <x:c r="G91" s="305" t="str">
        <x:v>Operational chapters</x:v>
      </x:c>
      <x:c r="H91" s="305" t="str">
        <x:v>Use the current ICDR master-circular forms, system steps and due-diligence instructions for the selected issue route.</x:v>
      </x:c>
      <x:c r="I91" s="305" t="str">
        <x:v>Issuer</x:v>
      </x:c>
      <x:c r="J91" s="305" t="str">
        <x:v>GATE|PROPOSED_ISSUE</x:v>
      </x:c>
      <x:c r="K91" s="305" t="str">
        <x:v>Specified securities</x:v>
      </x:c>
      <x:c r="L91" s="305" t="str">
        <x:v>ICDR transaction active</x:v>
      </x:c>
      <x:c r="M91" s="305" t="str">
        <x:v>Only the route-specific chapter applies.</x:v>
      </x:c>
      <x:c r="N91" s="305" t="str">
        <x:v>Transaction timetable</x:v>
      </x:c>
      <x:c r="O91" s="305" t="str">
        <x:v>Capital raising</x:v>
      </x:c>
      <x:c r="P91" s="305" t="str">
        <x:v>Map each regulatory step to its current circular form/evidence.</x:v>
      </x:c>
      <x:c r="Q91" s="305" t="str">
        <x:v>Underlying substantive duty remains CAP-LAW049.</x:v>
      </x:c>
      <x:c r="R91" s="305" t="str">
        <x:v>Current as of 2026-09-06</x:v>
      </x:c>
      <x:c r="S91" s="305" t="str">
        <x:v>https://www.sebi.gov.in/legal/master-circulars/feb-2026/master-circular-for-issue-of-capital-and-disclosure-requirements_99611.html</x:v>
      </x:c>
      <x:c r="T91" s="305" t="str">
        <x:v>P2 MAPPED</x:v>
      </x:c>
      <x:c r="U91" s="305" t="str">
        <x:v>MIGRATED — FROZEN</x:v>
      </x:c>
      <x:c r="V91" s="305" t="str">
        <x:f>IF(COUNTIF('PROD Law Master'!$A$5:$A$81,C91)=1,"YES","NO")</x:f>
        <x:v>YES</x:v>
      </x:c>
      <x:c r="W91" s="305" t="str">
        <x:f>IF(COUNTIF($A$5:$A$176,A91)=1,"UNIQUE","DUPLICATE")</x:f>
        <x:v>UNIQUE</x:v>
      </x:c>
      <x:c r="X91" s="305" t="str">
        <x:f>IF(COUNTIF($D$5:$D$176,D91)=1,"UNIQUE","DUPLICATE")</x:f>
        <x:v>UNIQUE</x:v>
      </x:c>
      <x:c r="Y91" s="305" t="str">
        <x:f>IF(AND(LEFT(A91,14)="SEBI-CORE-PRV-",LEN(A91)=20),"VALID","INVALID")</x:f>
        <x:v>VALID</x:v>
      </x:c>
    </x:row>
    <x:row r="92" ht="48" customHeight="1">
      <x:c r="A92" s="305" t="str">
        <x:v>SEBI-CORE-PRV-000088</x:v>
      </x:c>
      <x:c r="B92" s="305" t="n">
        <x:v>88</x:v>
      </x:c>
      <x:c r="C92" s="305" t="str">
        <x:v>SEBI-CORE-LAW-000035</x:v>
      </x:c>
      <x:c r="D92" s="305" t="str">
        <x:v>CAP-LAW218|Pledged-share lock-in mechanism</x:v>
      </x:c>
      <x:c r="E92" s="305" t="str">
        <x:v>CAP-LAW218</x:v>
      </x:c>
      <x:c r="F92" s="305" t="str">
        <x:v>Mechanism for lock-in of pledged shares under the SEBI ICDR Regulations dated April 8, 2026</x:v>
      </x:c>
      <x:c r="G92" s="305" t="str">
        <x:v>Pledged-share lock-in mechanism</x:v>
      </x:c>
      <x:c r="H92" s="305" t="str">
        <x:v>Implement the prescribed depository mechanism where shares subject to ICDR lock-in are pledged.</x:v>
      </x:c>
      <x:c r="I92" s="305" t="str">
        <x:v>Issuer / promoter or allottee interface</x:v>
      </x:c>
      <x:c r="J92" s="305" t="str">
        <x:v>GATE|PROPOSED_ISSUE</x:v>
      </x:c>
      <x:c r="K92" s="305" t="str">
        <x:v>ICDR-locked specified securities</x:v>
      </x:c>
      <x:c r="L92" s="305" t="str">
        <x:v>Locked-in shares are pledged</x:v>
      </x:c>
      <x:c r="M92" s="305" t="str">
        <x:v>Apply eligibility, pledge, invocation and depository instructions.</x:v>
      </x:c>
      <x:c r="N92" s="305" t="str">
        <x:v>At pledge/invocation event</x:v>
      </x:c>
      <x:c r="O92" s="305" t="str">
        <x:v>Capital raising</x:v>
      </x:c>
      <x:c r="P92" s="305" t="str">
        <x:v>Identify locked shares and follow the permitted lock-in/pledge workflow.</x:v>
      </x:c>
      <x:c r="Q92" s="305" t="str">
        <x:v>Company duty limited to its issuer/interface steps.</x:v>
      </x:c>
      <x:c r="R92" s="305" t="str">
        <x:v>Current as of 2026-09-06</x:v>
      </x:c>
      <x:c r="S92" s="305" t="str">
        <x:v>https://www.sebi.gov.in/legal/circulars/apr-2026/ease-of-doing-business-mechanism-for-lock-in-of-pledged-shares-under-sebi-issue-of-capital-and-disclosure-requirements-regulations-2018_100826.html</x:v>
      </x:c>
      <x:c r="T92" s="305" t="str">
        <x:v>P2 MAPPED</x:v>
      </x:c>
      <x:c r="U92" s="305" t="str">
        <x:v>MIGRATED — FROZEN</x:v>
      </x:c>
      <x:c r="V92" s="305" t="str">
        <x:f>IF(COUNTIF('PROD Law Master'!$A$5:$A$81,C92)=1,"YES","NO")</x:f>
        <x:v>YES</x:v>
      </x:c>
      <x:c r="W92" s="305" t="str">
        <x:f>IF(COUNTIF($A$5:$A$176,A92)=1,"UNIQUE","DUPLICATE")</x:f>
        <x:v>UNIQUE</x:v>
      </x:c>
      <x:c r="X92" s="305" t="str">
        <x:f>IF(COUNTIF($D$5:$D$176,D92)=1,"UNIQUE","DUPLICATE")</x:f>
        <x:v>UNIQUE</x:v>
      </x:c>
      <x:c r="Y92" s="305" t="str">
        <x:f>IF(AND(LEFT(A92,14)="SEBI-CORE-PRV-",LEN(A92)=20),"VALID","INVALID")</x:f>
        <x:v>VALID</x:v>
      </x:c>
    </x:row>
    <x:row r="93" ht="48" customHeight="1">
      <x:c r="A93" s="305" t="str">
        <x:v>SEBI-CORE-PRV-000089</x:v>
      </x:c>
      <x:c r="B93" s="305" t="n">
        <x:v>89</x:v>
      </x:c>
      <x:c r="C93" s="305" t="str">
        <x:v>SEBI-CORE-LAW-000009</x:v>
      </x:c>
      <x:c r="D93" s="305" t="str">
        <x:v>CAP-LAW047|Reg. 4</x:v>
      </x:c>
      <x:c r="E93" s="305" t="str">
        <x:v>CAP-LAW047</x:v>
      </x:c>
      <x:c r="F93" s="305" t="str">
        <x:v>Securities and Exchange Board of India (Buy-Back of Securities) Regulations, 2018 [last amended July 6, 2026]</x:v>
      </x:c>
      <x:c r="G93" s="305" t="str">
        <x:v>Reg. 4</x:v>
      </x:c>
      <x:c r="H93" s="305" t="str">
        <x:v>Satisfy the conditions and limits for undertaking a buy-back.</x:v>
      </x:c>
      <x:c r="I93" s="305" t="str">
        <x:v>Listed company</x:v>
      </x:c>
      <x:c r="J93" s="305" t="str">
        <x:v>GATE|CORP_ACTION</x:v>
      </x:c>
      <x:c r="K93" s="305" t="str">
        <x:v>Shares or other specified securities</x:v>
      </x:c>
      <x:c r="L93" s="305" t="str">
        <x:v>Buy-back proposed</x:v>
      </x:c>
      <x:c r="M93" s="305" t="str">
        <x:v>Apply capital/free-reserve, size, debt-equity, fully-paid and cooling-period conditions.</x:v>
      </x:c>
      <x:c r="N93" s="305" t="str">
        <x:v>Before approval and throughout offer</x:v>
      </x:c>
      <x:c r="O93" s="305" t="str">
        <x:v>Buy-back</x:v>
      </x:c>
      <x:c r="P93" s="305" t="str">
        <x:v>Prepare a legal/financial conditions memorandum.</x:v>
      </x:c>
      <x:c r="Q93" s="305" t="str">
        <x:v>Companies Act buy-back conditions also apply through Common Corporate Core.</x:v>
      </x:c>
      <x:c r="R93" s="305" t="str">
        <x:v>Current as of 2026-09-06</x:v>
      </x:c>
      <x:c r="S93" s="305" t="str">
        <x:v>https://www.sebi.gov.in/legal/regulations/jul-2026/securities-and-exchange-board-of-india-buy-back-of-securities-regulations-2018-last-amended-on-july-6-2026-_103042.html</x:v>
      </x:c>
      <x:c r="T93" s="305" t="str">
        <x:v>P2 MAPPED</x:v>
      </x:c>
      <x:c r="U93" s="305" t="str">
        <x:v>MIGRATED — FROZEN</x:v>
      </x:c>
      <x:c r="V93" s="305" t="str">
        <x:f>IF(COUNTIF('PROD Law Master'!$A$5:$A$81,C93)=1,"YES","NO")</x:f>
        <x:v>YES</x:v>
      </x:c>
      <x:c r="W93" s="305" t="str">
        <x:f>IF(COUNTIF($A$5:$A$176,A93)=1,"UNIQUE","DUPLICATE")</x:f>
        <x:v>UNIQUE</x:v>
      </x:c>
      <x:c r="X93" s="305" t="str">
        <x:f>IF(COUNTIF($D$5:$D$176,D93)=1,"UNIQUE","DUPLICATE")</x:f>
        <x:v>UNIQUE</x:v>
      </x:c>
      <x:c r="Y93" s="305" t="str">
        <x:f>IF(AND(LEFT(A93,14)="SEBI-CORE-PRV-",LEN(A93)=20),"VALID","INVALID")</x:f>
        <x:v>VALID</x:v>
      </x:c>
    </x:row>
    <x:row r="94" ht="48" customHeight="1">
      <x:c r="A94" s="305" t="str">
        <x:v>SEBI-CORE-PRV-000090</x:v>
      </x:c>
      <x:c r="B94" s="305" t="n">
        <x:v>90</x:v>
      </x:c>
      <x:c r="C94" s="305" t="str">
        <x:v>SEBI-CORE-LAW-000009</x:v>
      </x:c>
      <x:c r="D94" s="305" t="str">
        <x:v>CAP-LAW047|Reg. 6</x:v>
      </x:c>
      <x:c r="E94" s="305" t="str">
        <x:v>CAP-LAW047</x:v>
      </x:c>
      <x:c r="F94" s="305" t="str">
        <x:v>Securities and Exchange Board of India (Buy-Back of Securities) Regulations, 2018 [last amended July 6, 2026]</x:v>
      </x:c>
      <x:c r="G94" s="305" t="str">
        <x:v>Reg. 6</x:v>
      </x:c>
      <x:c r="H94" s="305" t="str">
        <x:v>Undertake a tender-offer buy-back in accordance with the route conditions, including the required small-shareholder reservation.</x:v>
      </x:c>
      <x:c r="I94" s="305" t="str">
        <x:v>Listed company</x:v>
      </x:c>
      <x:c r="J94" s="305" t="str">
        <x:v>GATE|CORP_ACTION</x:v>
      </x:c>
      <x:c r="K94" s="305" t="str">
        <x:v>Shares or other specified securities</x:v>
      </x:c>
      <x:c r="L94" s="305" t="str">
        <x:v>Tender-offer buy-back proposed</x:v>
      </x:c>
      <x:c r="M94" s="305" t="str">
        <x:v>Apply entitlement, reservation and current route conditions.</x:v>
      </x:c>
      <x:c r="N94" s="305" t="str">
        <x:v>Before launch and during offer</x:v>
      </x:c>
      <x:c r="O94" s="305" t="str">
        <x:v>Buy-back</x:v>
      </x:c>
      <x:c r="P94" s="305" t="str">
        <x:v>Document route conditions and reservation computation.</x:v>
      </x:c>
      <x:c r="Q94" s="305" t="str">
        <x:v>Revalidate any other currently permitted method before use.</x:v>
      </x:c>
      <x:c r="R94" s="305" t="str">
        <x:v>Current as of 2026-09-06</x:v>
      </x:c>
      <x:c r="S94" s="305" t="str">
        <x:v>https://www.sebi.gov.in/legal/regulations/jul-2026/securities-and-exchange-board-of-india-buy-back-of-securities-regulations-2018-last-amended-on-july-6-2026-_103042.html</x:v>
      </x:c>
      <x:c r="T94" s="305" t="str">
        <x:v>P2 MAPPED</x:v>
      </x:c>
      <x:c r="U94" s="305" t="str">
        <x:v>MIGRATED — FROZEN</x:v>
      </x:c>
      <x:c r="V94" s="305" t="str">
        <x:f>IF(COUNTIF('PROD Law Master'!$A$5:$A$81,C94)=1,"YES","NO")</x:f>
        <x:v>YES</x:v>
      </x:c>
      <x:c r="W94" s="305" t="str">
        <x:f>IF(COUNTIF($A$5:$A$176,A94)=1,"UNIQUE","DUPLICATE")</x:f>
        <x:v>UNIQUE</x:v>
      </x:c>
      <x:c r="X94" s="305" t="str">
        <x:f>IF(COUNTIF($D$5:$D$176,D94)=1,"UNIQUE","DUPLICATE")</x:f>
        <x:v>UNIQUE</x:v>
      </x:c>
      <x:c r="Y94" s="305" t="str">
        <x:f>IF(AND(LEFT(A94,14)="SEBI-CORE-PRV-",LEN(A94)=20),"VALID","INVALID")</x:f>
        <x:v>VALID</x:v>
      </x:c>
    </x:row>
    <x:row r="95" ht="48" customHeight="1">
      <x:c r="A95" s="305" t="str">
        <x:v>SEBI-CORE-PRV-000091</x:v>
      </x:c>
      <x:c r="B95" s="305" t="n">
        <x:v>91</x:v>
      </x:c>
      <x:c r="C95" s="305" t="str">
        <x:v>SEBI-CORE-LAW-000009</x:v>
      </x:c>
      <x:c r="D95" s="305" t="str">
        <x:v>CAP-LAW047|Reg. 5</x:v>
      </x:c>
      <x:c r="E95" s="305" t="str">
        <x:v>CAP-LAW047</x:v>
      </x:c>
      <x:c r="F95" s="305" t="str">
        <x:v>Securities and Exchange Board of India (Buy-Back of Securities) Regulations, 2018 [last amended July 6, 2026]</x:v>
      </x:c>
      <x:c r="G95" s="305" t="str">
        <x:v>Reg. 5</x:v>
      </x:c>
      <x:c r="H95" s="305" t="str">
        <x:v>Obtain the board or special-resolution authorisation required for the proposed buy-back.</x:v>
      </x:c>
      <x:c r="I95" s="305" t="str">
        <x:v>Listed company / board / shareholders</x:v>
      </x:c>
      <x:c r="J95" s="305" t="str">
        <x:v>GATE|CORP_ACTION</x:v>
      </x:c>
      <x:c r="K95" s="305" t="str">
        <x:v>Shares or other specified securities</x:v>
      </x:c>
      <x:c r="L95" s="305" t="str">
        <x:v>Buy-back proposed</x:v>
      </x:c>
      <x:c r="M95" s="305" t="str">
        <x:v>Apply current approval threshold and voting rules.</x:v>
      </x:c>
      <x:c r="N95" s="305" t="str">
        <x:v>Before public announcement</x:v>
      </x:c>
      <x:c r="O95" s="305" t="str">
        <x:v>Buy-back</x:v>
      </x:c>
      <x:c r="P95" s="305" t="str">
        <x:v>Complete financial analysis and approval records.</x:v>
      </x:c>
      <x:c r="Q95" s="305" t="str">
        <x:v>Companies Act authorisation remains in Common Corporate Core.</x:v>
      </x:c>
      <x:c r="R95" s="305" t="str">
        <x:v>Current as of 2026-09-06</x:v>
      </x:c>
      <x:c r="S95" s="305" t="str">
        <x:v>https://www.sebi.gov.in/legal/regulations/jul-2026/securities-and-exchange-board-of-india-buy-back-of-securities-regulations-2018-last-amended-on-july-6-2026-_103042.html</x:v>
      </x:c>
      <x:c r="T95" s="305" t="str">
        <x:v>P2 MAPPED</x:v>
      </x:c>
      <x:c r="U95" s="305" t="str">
        <x:v>MIGRATED — FROZEN</x:v>
      </x:c>
      <x:c r="V95" s="305" t="str">
        <x:f>IF(COUNTIF('PROD Law Master'!$A$5:$A$81,C95)=1,"YES","NO")</x:f>
        <x:v>YES</x:v>
      </x:c>
      <x:c r="W95" s="305" t="str">
        <x:f>IF(COUNTIF($A$5:$A$176,A95)=1,"UNIQUE","DUPLICATE")</x:f>
        <x:v>UNIQUE</x:v>
      </x:c>
      <x:c r="X95" s="305" t="str">
        <x:f>IF(COUNTIF($D$5:$D$176,D95)=1,"UNIQUE","DUPLICATE")</x:f>
        <x:v>UNIQUE</x:v>
      </x:c>
      <x:c r="Y95" s="305" t="str">
        <x:f>IF(AND(LEFT(A95,14)="SEBI-CORE-PRV-",LEN(A95)=20),"VALID","INVALID")</x:f>
        <x:v>VALID</x:v>
      </x:c>
    </x:row>
    <x:row r="96" ht="48" customHeight="1">
      <x:c r="A96" s="305" t="str">
        <x:v>SEBI-CORE-PRV-000092</x:v>
      </x:c>
      <x:c r="B96" s="305" t="n">
        <x:v>92</x:v>
      </x:c>
      <x:c r="C96" s="305" t="str">
        <x:v>SEBI-CORE-LAW-000009</x:v>
      </x:c>
      <x:c r="D96" s="305" t="str">
        <x:v>CAP-LAW047|Reg. 7</x:v>
      </x:c>
      <x:c r="E96" s="305" t="str">
        <x:v>CAP-LAW047</x:v>
      </x:c>
      <x:c r="F96" s="305" t="str">
        <x:v>Securities and Exchange Board of India (Buy-Back of Securities) Regulations, 2018 [last amended July 6, 2026]</x:v>
      </x:c>
      <x:c r="G96" s="305" t="str">
        <x:v>Reg. 7</x:v>
      </x:c>
      <x:c r="H96" s="305" t="str">
        <x:v>Publish and file the buy-back public announcement with the prescribed contents.</x:v>
      </x:c>
      <x:c r="I96" s="305" t="str">
        <x:v>Listed company / appointed adviser if used</x:v>
      </x:c>
      <x:c r="J96" s="305" t="str">
        <x:v>GATE|CORP_ACTION</x:v>
      </x:c>
      <x:c r="K96" s="305" t="str">
        <x:v>Shares or other specified securities</x:v>
      </x:c>
      <x:c r="L96" s="305" t="str">
        <x:v>Buy-back authorised</x:v>
      </x:c>
      <x:c r="M96" s="305" t="str">
        <x:v>Apply current schedule, publication, filing and responsibility requirements.</x:v>
      </x:c>
      <x:c r="N96" s="305" t="str">
        <x:v>At announcement stage</x:v>
      </x:c>
      <x:c r="O96" s="305" t="str">
        <x:v>Buy-back</x:v>
      </x:c>
      <x:c r="P96" s="305" t="str">
        <x:v>Verify, approve, publish and file the announcement.</x:v>
      </x:c>
      <x:c r="Q96" s="305" t="str">
        <x:v>Role-bound adviser controls are excluded.</x:v>
      </x:c>
      <x:c r="R96" s="305" t="str">
        <x:v>Current as of 2026-09-06</x:v>
      </x:c>
      <x:c r="S96" s="305" t="str">
        <x:v>https://www.sebi.gov.in/legal/regulations/jul-2026/securities-and-exchange-board-of-india-buy-back-of-securities-regulations-2018-last-amended-on-july-6-2026-_103042.html</x:v>
      </x:c>
      <x:c r="T96" s="305" t="str">
        <x:v>P2 MAPPED</x:v>
      </x:c>
      <x:c r="U96" s="305" t="str">
        <x:v>MIGRATED — FROZEN</x:v>
      </x:c>
      <x:c r="V96" s="305" t="str">
        <x:f>IF(COUNTIF('PROD Law Master'!$A$5:$A$81,C96)=1,"YES","NO")</x:f>
        <x:v>YES</x:v>
      </x:c>
      <x:c r="W96" s="305" t="str">
        <x:f>IF(COUNTIF($A$5:$A$176,A96)=1,"UNIQUE","DUPLICATE")</x:f>
        <x:v>UNIQUE</x:v>
      </x:c>
      <x:c r="X96" s="305" t="str">
        <x:f>IF(COUNTIF($D$5:$D$176,D96)=1,"UNIQUE","DUPLICATE")</x:f>
        <x:v>UNIQUE</x:v>
      </x:c>
      <x:c r="Y96" s="305" t="str">
        <x:f>IF(AND(LEFT(A96,14)="SEBI-CORE-PRV-",LEN(A96)=20),"VALID","INVALID")</x:f>
        <x:v>VALID</x:v>
      </x:c>
    </x:row>
    <x:row r="97" ht="48" customHeight="1">
      <x:c r="A97" s="305" t="str">
        <x:v>SEBI-CORE-PRV-000093</x:v>
      </x:c>
      <x:c r="B97" s="305" t="n">
        <x:v>93</x:v>
      </x:c>
      <x:c r="C97" s="305" t="str">
        <x:v>SEBI-CORE-LAW-000009</x:v>
      </x:c>
      <x:c r="D97" s="305" t="str">
        <x:v>CAP-LAW047|Reg. 8</x:v>
      </x:c>
      <x:c r="E97" s="305" t="str">
        <x:v>CAP-LAW047</x:v>
      </x:c>
      <x:c r="F97" s="305" t="str">
        <x:v>Securities and Exchange Board of India (Buy-Back of Securities) Regulations, 2018 [last amended July 6, 2026]</x:v>
      </x:c>
      <x:c r="G97" s="305" t="str">
        <x:v>Reg. 8</x:v>
      </x:c>
      <x:c r="H97" s="305" t="str">
        <x:v>Prepare and submit the draft letter of offer and dispatch the final offer material as prescribed.</x:v>
      </x:c>
      <x:c r="I97" s="305" t="str">
        <x:v>Listed company / appointed adviser if used</x:v>
      </x:c>
      <x:c r="J97" s="305" t="str">
        <x:v>GATE|CORP_ACTION</x:v>
      </x:c>
      <x:c r="K97" s="305" t="str">
        <x:v>Shares or other specified securities</x:v>
      </x:c>
      <x:c r="L97" s="305" t="str">
        <x:v>Tender-offer route active</x:v>
      </x:c>
      <x:c r="M97" s="305" t="str">
        <x:v>Apply current content, filing and dispatch provisions.</x:v>
      </x:c>
      <x:c r="N97" s="305" t="str">
        <x:v>Before offer opening</x:v>
      </x:c>
      <x:c r="O97" s="305" t="str">
        <x:v>Buy-back</x:v>
      </x:c>
      <x:c r="P97" s="305" t="str">
        <x:v>Complete disclosure verification and retain filing/dispatch evidence.</x:v>
      </x:c>
      <x:c r="Q97" s="305" t="str">
        <x:v>Company retains the duties assigned by the current 2026 text.</x:v>
      </x:c>
      <x:c r="R97" s="305" t="str">
        <x:v>Current as of 2026-09-06</x:v>
      </x:c>
      <x:c r="S97" s="305" t="str">
        <x:v>https://www.sebi.gov.in/legal/regulations/jul-2026/securities-and-exchange-board-of-india-buy-back-of-securities-regulations-2018-last-amended-on-july-6-2026-_103042.html</x:v>
      </x:c>
      <x:c r="T97" s="305" t="str">
        <x:v>P2 MAPPED</x:v>
      </x:c>
      <x:c r="U97" s="305" t="str">
        <x:v>MIGRATED — FROZEN</x:v>
      </x:c>
      <x:c r="V97" s="305" t="str">
        <x:f>IF(COUNTIF('PROD Law Master'!$A$5:$A$81,C97)=1,"YES","NO")</x:f>
        <x:v>YES</x:v>
      </x:c>
      <x:c r="W97" s="305" t="str">
        <x:f>IF(COUNTIF($A$5:$A$176,A97)=1,"UNIQUE","DUPLICATE")</x:f>
        <x:v>UNIQUE</x:v>
      </x:c>
      <x:c r="X97" s="305" t="str">
        <x:f>IF(COUNTIF($D$5:$D$176,D97)=1,"UNIQUE","DUPLICATE")</x:f>
        <x:v>UNIQUE</x:v>
      </x:c>
      <x:c r="Y97" s="305" t="str">
        <x:f>IF(AND(LEFT(A97,14)="SEBI-CORE-PRV-",LEN(A97)=20),"VALID","INVALID")</x:f>
        <x:v>VALID</x:v>
      </x:c>
    </x:row>
    <x:row r="98" ht="48" customHeight="1">
      <x:c r="A98" s="305" t="str">
        <x:v>SEBI-CORE-PRV-000094</x:v>
      </x:c>
      <x:c r="B98" s="305" t="n">
        <x:v>94</x:v>
      </x:c>
      <x:c r="C98" s="305" t="str">
        <x:v>SEBI-CORE-LAW-000009</x:v>
      </x:c>
      <x:c r="D98" s="305" t="str">
        <x:v>CAP-LAW047|Reg. 9(xi)</x:v>
      </x:c>
      <x:c r="E98" s="305" t="str">
        <x:v>CAP-LAW047</x:v>
      </x:c>
      <x:c r="F98" s="305" t="str">
        <x:v>Securities and Exchange Board of India (Buy-Back of Securities) Regulations, 2018 [last amended July 6, 2026]</x:v>
      </x:c>
      <x:c r="G98" s="305" t="str">
        <x:v>Reg. 9(xi)</x:v>
      </x:c>
      <x:c r="H98" s="305" t="str">
        <x:v>Create, fund and maintain the required escrow arrangement for the tender offer.</x:v>
      </x:c>
      <x:c r="I98" s="305" t="str">
        <x:v>Listed company</x:v>
      </x:c>
      <x:c r="J98" s="305" t="str">
        <x:v>GATE|CORP_ACTION</x:v>
      </x:c>
      <x:c r="K98" s="305" t="str">
        <x:v>Shares or other specified securities</x:v>
      </x:c>
      <x:c r="L98" s="305" t="str">
        <x:v>Tender offer launched</x:v>
      </x:c>
      <x:c r="M98" s="305" t="str">
        <x:v>Amount and permitted forms depend on the offer size and current text.</x:v>
      </x:c>
      <x:c r="N98" s="305" t="str">
        <x:v>Before opening through completion</x:v>
      </x:c>
      <x:c r="O98" s="305" t="str">
        <x:v>Buy-back</x:v>
      </x:c>
      <x:c r="P98" s="305" t="str">
        <x:v>Fund, monitor and release escrow only as permitted.</x:v>
      </x:c>
      <x:c r="Q98" s="305" t="str">
        <x:v>Bank/adviser controls are supporting evidence, not imported duties.</x:v>
      </x:c>
      <x:c r="R98" s="305" t="str">
        <x:v>Current as of 2026-09-06</x:v>
      </x:c>
      <x:c r="S98" s="305" t="str">
        <x:v>https://www.sebi.gov.in/legal/regulations/jul-2026/securities-and-exchange-board-of-india-buy-back-of-securities-regulations-2018-last-amended-on-july-6-2026-_103042.html</x:v>
      </x:c>
      <x:c r="T98" s="305" t="str">
        <x:v>P2 MAPPED</x:v>
      </x:c>
      <x:c r="U98" s="305" t="str">
        <x:v>MIGRATED — FROZEN</x:v>
      </x:c>
      <x:c r="V98" s="305" t="str">
        <x:f>IF(COUNTIF('PROD Law Master'!$A$5:$A$81,C98)=1,"YES","NO")</x:f>
        <x:v>YES</x:v>
      </x:c>
      <x:c r="W98" s="305" t="str">
        <x:f>IF(COUNTIF($A$5:$A$176,A98)=1,"UNIQUE","DUPLICATE")</x:f>
        <x:v>UNIQUE</x:v>
      </x:c>
      <x:c r="X98" s="305" t="str">
        <x:f>IF(COUNTIF($D$5:$D$176,D98)=1,"UNIQUE","DUPLICATE")</x:f>
        <x:v>UNIQUE</x:v>
      </x:c>
      <x:c r="Y98" s="305" t="str">
        <x:f>IF(AND(LEFT(A98,14)="SEBI-CORE-PRV-",LEN(A98)=20),"VALID","INVALID")</x:f>
        <x:v>VALID</x:v>
      </x:c>
    </x:row>
    <x:row r="99" ht="48" customHeight="1">
      <x:c r="A99" s="305" t="str">
        <x:v>SEBI-CORE-PRV-000095</x:v>
      </x:c>
      <x:c r="B99" s="305" t="n">
        <x:v>95</x:v>
      </x:c>
      <x:c r="C99" s="305" t="str">
        <x:v>SEBI-CORE-LAW-000009</x:v>
      </x:c>
      <x:c r="D99" s="305" t="str">
        <x:v>CAP-LAW047|Reg. 9</x:v>
      </x:c>
      <x:c r="E99" s="305" t="str">
        <x:v>CAP-LAW047</x:v>
      </x:c>
      <x:c r="F99" s="305" t="str">
        <x:v>Securities and Exchange Board of India (Buy-Back of Securities) Regulations, 2018 [last amended July 6, 2026]</x:v>
      </x:c>
      <x:c r="G99" s="305" t="str">
        <x:v>Reg. 9</x:v>
      </x:c>
      <x:c r="H99" s="305" t="str">
        <x:v>Provide the regulated tendering, acceptance and verification process.</x:v>
      </x:c>
      <x:c r="I99" s="305" t="str">
        <x:v>Listed company / RTA interface</x:v>
      </x:c>
      <x:c r="J99" s="305" t="str">
        <x:v>GATE|CORP_ACTION</x:v>
      </x:c>
      <x:c r="K99" s="305" t="str">
        <x:v>Shares or other specified securities</x:v>
      </x:c>
      <x:c r="L99" s="305" t="str">
        <x:v>Tender offer opens</x:v>
      </x:c>
      <x:c r="M99" s="305" t="str">
        <x:v>Apply entitlement, additional tender, acceptance and verification rules.</x:v>
      </x:c>
      <x:c r="N99" s="305" t="str">
        <x:v>Offer period</x:v>
      </x:c>
      <x:c r="O99" s="305" t="str">
        <x:v>Buy-back</x:v>
      </x:c>
      <x:c r="P99" s="305" t="str">
        <x:v>Reconcile eligible holders, bids, acceptance and communication.</x:v>
      </x:c>
      <x:c r="Q99" s="305" t="str">
        <x:v>RTA operations are supporting evidence.</x:v>
      </x:c>
      <x:c r="R99" s="305" t="str">
        <x:v>Current as of 2026-09-06</x:v>
      </x:c>
      <x:c r="S99" s="305" t="str">
        <x:v>https://www.sebi.gov.in/legal/regulations/jul-2026/securities-and-exchange-board-of-india-buy-back-of-securities-regulations-2018-last-amended-on-july-6-2026-_103042.html</x:v>
      </x:c>
      <x:c r="T99" s="305" t="str">
        <x:v>P2 MAPPED</x:v>
      </x:c>
      <x:c r="U99" s="305" t="str">
        <x:v>MIGRATED — FROZEN</x:v>
      </x:c>
      <x:c r="V99" s="305" t="str">
        <x:f>IF(COUNTIF('PROD Law Master'!$A$5:$A$81,C99)=1,"YES","NO")</x:f>
        <x:v>YES</x:v>
      </x:c>
      <x:c r="W99" s="305" t="str">
        <x:f>IF(COUNTIF($A$5:$A$176,A99)=1,"UNIQUE","DUPLICATE")</x:f>
        <x:v>UNIQUE</x:v>
      </x:c>
      <x:c r="X99" s="305" t="str">
        <x:f>IF(COUNTIF($D$5:$D$176,D99)=1,"UNIQUE","DUPLICATE")</x:f>
        <x:v>UNIQUE</x:v>
      </x:c>
      <x:c r="Y99" s="305" t="str">
        <x:f>IF(AND(LEFT(A99,14)="SEBI-CORE-PRV-",LEN(A99)=20),"VALID","INVALID")</x:f>
        <x:v>VALID</x:v>
      </x:c>
    </x:row>
    <x:row r="100" ht="48" customHeight="1">
      <x:c r="A100" s="305" t="str">
        <x:v>SEBI-CORE-PRV-000096</x:v>
      </x:c>
      <x:c r="B100" s="305" t="n">
        <x:v>96</x:v>
      </x:c>
      <x:c r="C100" s="305" t="str">
        <x:v>SEBI-CORE-LAW-000009</x:v>
      </x:c>
      <x:c r="D100" s="305" t="str">
        <x:v>CAP-LAW047|Reg. 10</x:v>
      </x:c>
      <x:c r="E100" s="305" t="str">
        <x:v>CAP-LAW047</x:v>
      </x:c>
      <x:c r="F100" s="305" t="str">
        <x:v>Securities and Exchange Board of India (Buy-Back of Securities) Regulations, 2018 [last amended July 6, 2026]</x:v>
      </x:c>
      <x:c r="G100" s="305" t="str">
        <x:v>Reg. 10</x:v>
      </x:c>
      <x:c r="H100" s="305" t="str">
        <x:v>Complete offer closure, verify acceptances, pay accepted holders and return remaining securities within the prescribed timetable.</x:v>
      </x:c>
      <x:c r="I100" s="305" t="str">
        <x:v>Listed company</x:v>
      </x:c>
      <x:c r="J100" s="305" t="str">
        <x:v>GATE|CORP_ACTION</x:v>
      </x:c>
      <x:c r="K100" s="305" t="str">
        <x:v>Shares or other specified securities</x:v>
      </x:c>
      <x:c r="L100" s="305" t="str">
        <x:v>Offer closes</x:v>
      </x:c>
      <x:c r="M100" s="305" t="str">
        <x:v>Apply current special-account, payment and return mechanics.</x:v>
      </x:c>
      <x:c r="N100" s="305" t="str">
        <x:v>After offer closure as prescribed</x:v>
      </x:c>
      <x:c r="O100" s="305" t="str">
        <x:v>Buy-back</x:v>
      </x:c>
      <x:c r="P100" s="305" t="str">
        <x:v>Reconcile accepted quantity and complete payment/return.</x:v>
      </x:c>
      <x:c r="Q100" s="305" t="str">
        <x:v>P3 calendars the exact current deadline.</x:v>
      </x:c>
      <x:c r="R100" s="305" t="str">
        <x:v>Current as of 2026-09-06</x:v>
      </x:c>
      <x:c r="S100" s="305" t="str">
        <x:v>https://www.sebi.gov.in/legal/regulations/jul-2026/securities-and-exchange-board-of-india-buy-back-of-securities-regulations-2018-last-amended-on-july-6-2026-_103042.html</x:v>
      </x:c>
      <x:c r="T100" s="305" t="str">
        <x:v>P2 MAPPED</x:v>
      </x:c>
      <x:c r="U100" s="305" t="str">
        <x:v>MIGRATED — FROZEN</x:v>
      </x:c>
      <x:c r="V100" s="305" t="str">
        <x:f>IF(COUNTIF('PROD Law Master'!$A$5:$A$81,C100)=1,"YES","NO")</x:f>
        <x:v>YES</x:v>
      </x:c>
      <x:c r="W100" s="305" t="str">
        <x:f>IF(COUNTIF($A$5:$A$176,A100)=1,"UNIQUE","DUPLICATE")</x:f>
        <x:v>UNIQUE</x:v>
      </x:c>
      <x:c r="X100" s="305" t="str">
        <x:f>IF(COUNTIF($D$5:$D$176,D100)=1,"UNIQUE","DUPLICATE")</x:f>
        <x:v>UNIQUE</x:v>
      </x:c>
      <x:c r="Y100" s="305" t="str">
        <x:f>IF(AND(LEFT(A100,14)="SEBI-CORE-PRV-",LEN(A100)=20),"VALID","INVALID")</x:f>
        <x:v>VALID</x:v>
      </x:c>
    </x:row>
    <x:row r="101" ht="48" customHeight="1">
      <x:c r="A101" s="305" t="str">
        <x:v>SEBI-CORE-PRV-000097</x:v>
      </x:c>
      <x:c r="B101" s="305" t="n">
        <x:v>97</x:v>
      </x:c>
      <x:c r="C101" s="305" t="str">
        <x:v>SEBI-CORE-LAW-000009</x:v>
      </x:c>
      <x:c r="D101" s="305" t="str">
        <x:v>CAP-LAW047|Reg. 11</x:v>
      </x:c>
      <x:c r="E101" s="305" t="str">
        <x:v>CAP-LAW047</x:v>
      </x:c>
      <x:c r="F101" s="305" t="str">
        <x:v>Securities and Exchange Board of India (Buy-Back of Securities) Regulations, 2018 [last amended July 6, 2026]</x:v>
      </x:c>
      <x:c r="G101" s="305" t="str">
        <x:v>Reg. 11</x:v>
      </x:c>
      <x:c r="H101" s="305" t="str">
        <x:v>Extinguish and cancel bought-back securities and complete the prescribed closure certification/reporting.</x:v>
      </x:c>
      <x:c r="I101" s="305" t="str">
        <x:v>Listed company / compliance officer as assigned</x:v>
      </x:c>
      <x:c r="J101" s="305" t="str">
        <x:v>GATE|CORP_ACTION</x:v>
      </x:c>
      <x:c r="K101" s="305" t="str">
        <x:v>Shares or other specified securities</x:v>
      </x:c>
      <x:c r="L101" s="305" t="str">
        <x:v>Securities bought back</x:v>
      </x:c>
      <x:c r="M101" s="305" t="str">
        <x:v>Apply current depository, presence, certificate and filing requirements.</x:v>
      </x:c>
      <x:c r="N101" s="305" t="str">
        <x:v>Within prescribed post-closure period</x:v>
      </x:c>
      <x:c r="O101" s="305" t="str">
        <x:v>Buy-back</x:v>
      </x:c>
      <x:c r="P101" s="305" t="str">
        <x:v>Complete extinguishment and file the required evidence.</x:v>
      </x:c>
      <x:c r="Q101" s="305" t="str">
        <x:v>Use the duty allocation in the July 2026 text.</x:v>
      </x:c>
      <x:c r="R101" s="305" t="str">
        <x:v>Current as of 2026-09-06</x:v>
      </x:c>
      <x:c r="S101" s="305" t="str">
        <x:v>https://www.sebi.gov.in/legal/regulations/jul-2026/securities-and-exchange-board-of-india-buy-back-of-securities-regulations-2018-last-amended-on-july-6-2026-_103042.html</x:v>
      </x:c>
      <x:c r="T101" s="305" t="str">
        <x:v>P2 MAPPED</x:v>
      </x:c>
      <x:c r="U101" s="305" t="str">
        <x:v>MIGRATED — FROZEN</x:v>
      </x:c>
      <x:c r="V101" s="305" t="str">
        <x:f>IF(COUNTIF('PROD Law Master'!$A$5:$A$81,C101)=1,"YES","NO")</x:f>
        <x:v>YES</x:v>
      </x:c>
      <x:c r="W101" s="305" t="str">
        <x:f>IF(COUNTIF($A$5:$A$176,A101)=1,"UNIQUE","DUPLICATE")</x:f>
        <x:v>UNIQUE</x:v>
      </x:c>
      <x:c r="X101" s="305" t="str">
        <x:f>IF(COUNTIF($D$5:$D$176,D101)=1,"UNIQUE","DUPLICATE")</x:f>
        <x:v>UNIQUE</x:v>
      </x:c>
      <x:c r="Y101" s="305" t="str">
        <x:f>IF(AND(LEFT(A101,14)="SEBI-CORE-PRV-",LEN(A101)=20),"VALID","INVALID")</x:f>
        <x:v>VALID</x:v>
      </x:c>
    </x:row>
    <x:row r="102" ht="48" customHeight="1">
      <x:c r="A102" s="305" t="str">
        <x:v>SEBI-CORE-PRV-000098</x:v>
      </x:c>
      <x:c r="B102" s="305" t="n">
        <x:v>98</x:v>
      </x:c>
      <x:c r="C102" s="305" t="str">
        <x:v>SEBI-CORE-LAW-000009</x:v>
      </x:c>
      <x:c r="D102" s="305" t="str">
        <x:v>CAP-LAW047|Reg. 24 general obligations</x:v>
      </x:c>
      <x:c r="E102" s="305" t="str">
        <x:v>CAP-LAW047</x:v>
      </x:c>
      <x:c r="F102" s="305" t="str">
        <x:v>Securities and Exchange Board of India (Buy-Back of Securities) Regulations, 2018 [last amended July 6, 2026]</x:v>
      </x:c>
      <x:c r="G102" s="305" t="str">
        <x:v>Reg. 24 general obligations</x:v>
      </x:c>
      <x:c r="H102" s="305" t="str">
        <x:v>Comply with the general obligations and restrictions applicable during and after the buy-back.</x:v>
      </x:c>
      <x:c r="I102" s="305" t="str">
        <x:v>Listed company</x:v>
      </x:c>
      <x:c r="J102" s="305" t="str">
        <x:v>GATE|CORP_ACTION</x:v>
      </x:c>
      <x:c r="K102" s="305" t="str">
        <x:v>Shares or other specified securities</x:v>
      </x:c>
      <x:c r="L102" s="305" t="str">
        <x:v>Buy-back approved/ongoing</x:v>
      </x:c>
      <x:c r="M102" s="305" t="str">
        <x:v>Apply restrictions on further issue, promoter conduct, announcements and compliance certification.</x:v>
      </x:c>
      <x:c r="N102" s="305" t="str">
        <x:v>Throughout buy-back and specified post-period</x:v>
      </x:c>
      <x:c r="O102" s="305" t="str">
        <x:v>Buy-back</x:v>
      </x:c>
      <x:c r="P102" s="305" t="str">
        <x:v>Maintain a transaction restrictions register and final compliance file.</x:v>
      </x:c>
      <x:c r="Q102" s="305" t="str">
        <x:v>Do not convert event restrictions into recurring controls.</x:v>
      </x:c>
      <x:c r="R102" s="305" t="str">
        <x:v>Current as of 2026-09-06</x:v>
      </x:c>
      <x:c r="S102" s="305" t="str">
        <x:v>https://www.sebi.gov.in/legal/regulations/jul-2026/securities-and-exchange-board-of-india-buy-back-of-securities-regulations-2018-last-amended-on-july-6-2026-_103042.html</x:v>
      </x:c>
      <x:c r="T102" s="305" t="str">
        <x:v>P2 MAPPED</x:v>
      </x:c>
      <x:c r="U102" s="305" t="str">
        <x:v>MIGRATED — FROZEN</x:v>
      </x:c>
      <x:c r="V102" s="305" t="str">
        <x:f>IF(COUNTIF('PROD Law Master'!$A$5:$A$81,C102)=1,"YES","NO")</x:f>
        <x:v>YES</x:v>
      </x:c>
      <x:c r="W102" s="305" t="str">
        <x:f>IF(COUNTIF($A$5:$A$176,A102)=1,"UNIQUE","DUPLICATE")</x:f>
        <x:v>UNIQUE</x:v>
      </x:c>
      <x:c r="X102" s="305" t="str">
        <x:f>IF(COUNTIF($D$5:$D$176,D102)=1,"UNIQUE","DUPLICATE")</x:f>
        <x:v>UNIQUE</x:v>
      </x:c>
      <x:c r="Y102" s="305" t="str">
        <x:f>IF(AND(LEFT(A102,14)="SEBI-CORE-PRV-",LEN(A102)=20),"VALID","INVALID")</x:f>
        <x:v>VALID</x:v>
      </x:c>
    </x:row>
    <x:row r="103" ht="48" customHeight="1">
      <x:c r="A103" s="305" t="str">
        <x:v>SEBI-CORE-PRV-000099</x:v>
      </x:c>
      <x:c r="B103" s="305" t="n">
        <x:v>99</x:v>
      </x:c>
      <x:c r="C103" s="305" t="str">
        <x:v>SEBI-CORE-LAW-000056</x:v>
      </x:c>
      <x:c r="D103" s="305" t="str">
        <x:v>CAP-LAW239|Reg. 24(i)(ea) operationalisation</x:v>
      </x:c>
      <x:c r="E103" s="305" t="str">
        <x:v>CAP-LAW239</x:v>
      </x:c>
      <x:c r="F103" s="305" t="str">
        <x:v>Operationalisation of freezing of promoter holdings at ISIN level under the Buy-back Regulations dated July 21, 2026</x:v>
      </x:c>
      <x:c r="G103" s="305" t="str">
        <x:v>Reg. 24(i)(ea) operationalisation</x:v>
      </x:c>
      <x:c r="H103" s="305" t="str">
        <x:v>Instruct and coordinate the ISIN-level freeze of promoter/promoter-group/associate holdings from approval until closing, subject to permitted tender and encumbrance actions.</x:v>
      </x:c>
      <x:c r="I103" s="305" t="str">
        <x:v>Listed company</x:v>
      </x:c>
      <x:c r="J103" s="305" t="str">
        <x:v>GATE|CORP_ACTION</x:v>
      </x:c>
      <x:c r="K103" s="305" t="str">
        <x:v>Buy-back security ISIN</x:v>
      </x:c>
      <x:c r="L103" s="305" t="str">
        <x:v>Board or special resolution approving buy-back</x:v>
      </x:c>
      <x:c r="M103" s="305" t="str">
        <x:v>Freeze permits tendering under tender route and invocation/release of pre-existing encumbrances as specified.</x:v>
      </x:c>
      <x:c r="N103" s="305" t="str">
        <x:v>From approval date to offer closing</x:v>
      </x:c>
      <x:c r="O103" s="305" t="str">
        <x:v>Buy-back</x:v>
      </x:c>
      <x:c r="P103" s="305" t="str">
        <x:v>Send depository instruction and reconcile freeze status through closing.</x:v>
      </x:c>
      <x:c r="Q103" s="305" t="str">
        <x:v>Circular effective 2026-07-21; depository framework was to be ready before 2026-08-01.</x:v>
      </x:c>
      <x:c r="R103" s="305" t="str">
        <x:v>Effective 2026-07-21</x:v>
      </x:c>
      <x:c r="S103" s="305" t="str">
        <x:v>https://www.sebi.gov.in/legal/circulars/jul-2026/operationalisation-of-freezing-of-holdings-of-promoter-and-promoter-group-including-their-associates-promoter-holdings-at-the-isin-level-under-regulation-24-i-ea-of-the-sebi-buy-back-of-securitie-_102978.html</x:v>
      </x:c>
      <x:c r="T103" s="305" t="str">
        <x:v>P2 MAPPED</x:v>
      </x:c>
      <x:c r="U103" s="305" t="str">
        <x:v>MIGRATED — FROZEN</x:v>
      </x:c>
      <x:c r="V103" s="305" t="str">
        <x:f>IF(COUNTIF('PROD Law Master'!$A$5:$A$81,C103)=1,"YES","NO")</x:f>
        <x:v>YES</x:v>
      </x:c>
      <x:c r="W103" s="305" t="str">
        <x:f>IF(COUNTIF($A$5:$A$176,A103)=1,"UNIQUE","DUPLICATE")</x:f>
        <x:v>UNIQUE</x:v>
      </x:c>
      <x:c r="X103" s="305" t="str">
        <x:f>IF(COUNTIF($D$5:$D$176,D103)=1,"UNIQUE","DUPLICATE")</x:f>
        <x:v>UNIQUE</x:v>
      </x:c>
      <x:c r="Y103" s="305" t="str">
        <x:f>IF(AND(LEFT(A103,14)="SEBI-CORE-PRV-",LEN(A103)=20),"VALID","INVALID")</x:f>
        <x:v>VALID</x:v>
      </x:c>
    </x:row>
    <x:row r="104" ht="48" customHeight="1">
      <x:c r="A104" s="305" t="str">
        <x:v>SEBI-CORE-PRV-000100</x:v>
      </x:c>
      <x:c r="B104" s="305" t="n">
        <x:v>100</x:v>
      </x:c>
      <x:c r="C104" s="305" t="str">
        <x:v>SEBI-CORE-LAW-000005</x:v>
      </x:c>
      <x:c r="D104" s="305" t="str">
        <x:v>CAP-LAW040|Reg. 8</x:v>
      </x:c>
      <x:c r="E104" s="305" t="str">
        <x:v>CAP-LAW040</x:v>
      </x:c>
      <x:c r="F104" s="305" t="str">
        <x:v>Securities and Exchange Board of India (Delisting of Equity Shares) Regulations, 2021 [last amended September 3, 2025]</x:v>
      </x:c>
      <x:c r="G104" s="305" t="str">
        <x:v>Reg. 8</x:v>
      </x:c>
      <x:c r="H104" s="305" t="str">
        <x:v>Issue the initial public announcement to the stock exchanges and provide the prescribed copy to the company when the acquirer decides to delist.</x:v>
      </x:c>
      <x:c r="I104" s="305" t="str">
        <x:v>Acquirer / listed company interface</x:v>
      </x:c>
      <x:c r="J104" s="305" t="str">
        <x:v>GATE|CORP_ACTION</x:v>
      </x:c>
      <x:c r="K104" s="305" t="str">
        <x:v>Equity shares</x:v>
      </x:c>
      <x:c r="L104" s="305" t="str">
        <x:v>Acquirer decides to pursue voluntary delisting</x:v>
      </x:c>
      <x:c r="M104" s="305" t="str">
        <x:v>Apply content, truthfulness and delivery requirements.</x:v>
      </x:c>
      <x:c r="N104" s="305" t="str">
        <x:v>At decision / within prescribed delivery time</x:v>
      </x:c>
      <x:c r="O104" s="305" t="str">
        <x:v>Delisting</x:v>
      </x:c>
      <x:c r="P104" s="305" t="str">
        <x:v>File the initial announcement and retain exchange/company acknowledgements.</x:v>
      </x:c>
      <x:c r="Q104" s="305" t="str">
        <x:v>No row activates absent a delisting event.</x:v>
      </x:c>
      <x:c r="R104" s="305" t="str">
        <x:v>Current as of 2026-09-06</x:v>
      </x:c>
      <x:c r="S104" s="305" t="str">
        <x:v>https://www.sebi.gov.in/legal/regulations/sep-2025/securities-and-exchange-board-of-india-delisting-of-equity-shares-regulations-2021-last-amended-on-september-3-2025-_96548.html</x:v>
      </x:c>
      <x:c r="T104" s="305" t="str">
        <x:v>P2 MAPPED</x:v>
      </x:c>
      <x:c r="U104" s="305" t="str">
        <x:v>MIGRATED — FROZEN</x:v>
      </x:c>
      <x:c r="V104" s="305" t="str">
        <x:f>IF(COUNTIF('PROD Law Master'!$A$5:$A$81,C104)=1,"YES","NO")</x:f>
        <x:v>YES</x:v>
      </x:c>
      <x:c r="W104" s="305" t="str">
        <x:f>IF(COUNTIF($A$5:$A$176,A104)=1,"UNIQUE","DUPLICATE")</x:f>
        <x:v>UNIQUE</x:v>
      </x:c>
      <x:c r="X104" s="305" t="str">
        <x:f>IF(COUNTIF($D$5:$D$176,D104)=1,"UNIQUE","DUPLICATE")</x:f>
        <x:v>UNIQUE</x:v>
      </x:c>
      <x:c r="Y104" s="305" t="str">
        <x:f>IF(AND(LEFT(A104,14)="SEBI-CORE-PRV-",LEN(A104)=20),"VALID","INVALID")</x:f>
        <x:v>VALID</x:v>
      </x:c>
    </x:row>
    <x:row r="105" ht="48" customHeight="1">
      <x:c r="A105" s="305" t="str">
        <x:v>SEBI-CORE-PRV-000101</x:v>
      </x:c>
      <x:c r="B105" s="305" t="n">
        <x:v>101</x:v>
      </x:c>
      <x:c r="C105" s="305" t="str">
        <x:v>SEBI-CORE-LAW-000005</x:v>
      </x:c>
      <x:c r="D105" s="305" t="str">
        <x:v>CAP-LAW040|Regs. 9 and 10(2)-(3)</x:v>
      </x:c>
      <x:c r="E105" s="305" t="str">
        <x:v>CAP-LAW040</x:v>
      </x:c>
      <x:c r="F105" s="305" t="str">
        <x:v>Securities and Exchange Board of India (Delisting of Equity Shares) Regulations, 2021 [last amended September 3, 2025]</x:v>
      </x:c>
      <x:c r="G105" s="305" t="str">
        <x:v>Regs. 9 and 10(2)-(3)</x:v>
      </x:c>
      <x:c r="H105" s="305" t="str">
        <x:v>Complete the required manager-to-offer and peer-review company-secretary appointments and obtain the due-diligence report.</x:v>
      </x:c>
      <x:c r="I105" s="305" t="str">
        <x:v>Acquirer / listed company</x:v>
      </x:c>
      <x:c r="J105" s="305" t="str">
        <x:v>GATE|CORP_ACTION</x:v>
      </x:c>
      <x:c r="K105" s="305" t="str">
        <x:v>Equity shares</x:v>
      </x:c>
      <x:c r="L105" s="305" t="str">
        <x:v>Initial public announcement made</x:v>
      </x:c>
      <x:c r="M105" s="305" t="str">
        <x:v>Apply independence, appointment timing and report-scope requirements.</x:v>
      </x:c>
      <x:c r="N105" s="305" t="str">
        <x:v>Before board approval</x:v>
      </x:c>
      <x:c r="O105" s="305" t="str">
        <x:v>Delisting</x:v>
      </x:c>
      <x:c r="P105" s="305" t="str">
        <x:v>Complete appointments and table the due-diligence report.</x:v>
      </x:c>
      <x:c r="Q105" s="305" t="str">
        <x:v>Adviser professional duties remain role-bound.</x:v>
      </x:c>
      <x:c r="R105" s="305" t="str">
        <x:v>Current as of 2026-09-06</x:v>
      </x:c>
      <x:c r="S105" s="305" t="str">
        <x:v>https://www.sebi.gov.in/legal/regulations/sep-2025/securities-and-exchange-board-of-india-delisting-of-equity-shares-regulations-2021-last-amended-on-september-3-2025-_96548.html</x:v>
      </x:c>
      <x:c r="T105" s="305" t="str">
        <x:v>P2 MAPPED</x:v>
      </x:c>
      <x:c r="U105" s="305" t="str">
        <x:v>MIGRATED — FROZEN</x:v>
      </x:c>
      <x:c r="V105" s="305" t="str">
        <x:f>IF(COUNTIF('PROD Law Master'!$A$5:$A$81,C105)=1,"YES","NO")</x:f>
        <x:v>YES</x:v>
      </x:c>
      <x:c r="W105" s="305" t="str">
        <x:f>IF(COUNTIF($A$5:$A$176,A105)=1,"UNIQUE","DUPLICATE")</x:f>
        <x:v>UNIQUE</x:v>
      </x:c>
      <x:c r="X105" s="305" t="str">
        <x:f>IF(COUNTIF($D$5:$D$176,D105)=1,"UNIQUE","DUPLICATE")</x:f>
        <x:v>UNIQUE</x:v>
      </x:c>
      <x:c r="Y105" s="305" t="str">
        <x:f>IF(AND(LEFT(A105,14)="SEBI-CORE-PRV-",LEN(A105)=20),"VALID","INVALID")</x:f>
        <x:v>VALID</x:v>
      </x:c>
    </x:row>
    <x:row r="106" ht="48" customHeight="1">
      <x:c r="A106" s="305" t="str">
        <x:v>SEBI-CORE-PRV-000102</x:v>
      </x:c>
      <x:c r="B106" s="305" t="n">
        <x:v>102</x:v>
      </x:c>
      <x:c r="C106" s="305" t="str">
        <x:v>SEBI-CORE-LAW-000005</x:v>
      </x:c>
      <x:c r="D106" s="305" t="str">
        <x:v>CAP-LAW040|Reg. 10(1),(4)-(6)</x:v>
      </x:c>
      <x:c r="E106" s="305" t="str">
        <x:v>CAP-LAW040</x:v>
      </x:c>
      <x:c r="F106" s="305" t="str">
        <x:v>Securities and Exchange Board of India (Delisting of Equity Shares) Regulations, 2021 [last amended September 3, 2025]</x:v>
      </x:c>
      <x:c r="G106" s="305" t="str">
        <x:v>Reg. 10(1),(4)-(6)</x:v>
      </x:c>
      <x:c r="H106" s="305" t="str">
        <x:v>Have the board approve or reject the proposal, make the prescribed certifications and disclose its decision.</x:v>
      </x:c>
      <x:c r="I106" s="305" t="str">
        <x:v>Listed company / board</x:v>
      </x:c>
      <x:c r="J106" s="305" t="str">
        <x:v>GATE|CORP_ACTION</x:v>
      </x:c>
      <x:c r="K106" s="305" t="str">
        <x:v>Equity shares</x:v>
      </x:c>
      <x:c r="L106" s="305" t="str">
        <x:v>Delisting considered by board</x:v>
      </x:c>
      <x:c r="M106" s="305" t="str">
        <x:v>Apply current board findings, certification and disclosure conditions.</x:v>
      </x:c>
      <x:c r="N106" s="305" t="str">
        <x:v>At board meeting / promptly after</x:v>
      </x:c>
      <x:c r="O106" s="305" t="str">
        <x:v>Delisting</x:v>
      </x:c>
      <x:c r="P106" s="305" t="str">
        <x:v>Record findings and file the exchange disclosure.</x:v>
      </x:c>
      <x:c r="Q106" s="305" t="str">
        <x:v>Issuer-facing board duty.</x:v>
      </x:c>
      <x:c r="R106" s="305" t="str">
        <x:v>Current as of 2026-09-06</x:v>
      </x:c>
      <x:c r="S106" s="305" t="str">
        <x:v>https://www.sebi.gov.in/legal/regulations/sep-2025/securities-and-exchange-board-of-india-delisting-of-equity-shares-regulations-2021-last-amended-on-september-3-2025-_96548.html</x:v>
      </x:c>
      <x:c r="T106" s="305" t="str">
        <x:v>P2 MAPPED</x:v>
      </x:c>
      <x:c r="U106" s="305" t="str">
        <x:v>MIGRATED — FROZEN</x:v>
      </x:c>
      <x:c r="V106" s="305" t="str">
        <x:f>IF(COUNTIF('PROD Law Master'!$A$5:$A$81,C106)=1,"YES","NO")</x:f>
        <x:v>YES</x:v>
      </x:c>
      <x:c r="W106" s="305" t="str">
        <x:f>IF(COUNTIF($A$5:$A$176,A106)=1,"UNIQUE","DUPLICATE")</x:f>
        <x:v>UNIQUE</x:v>
      </x:c>
      <x:c r="X106" s="305" t="str">
        <x:f>IF(COUNTIF($D$5:$D$176,D106)=1,"UNIQUE","DUPLICATE")</x:f>
        <x:v>UNIQUE</x:v>
      </x:c>
      <x:c r="Y106" s="305" t="str">
        <x:f>IF(AND(LEFT(A106,14)="SEBI-CORE-PRV-",LEN(A106)=20),"VALID","INVALID")</x:f>
        <x:v>VALID</x:v>
      </x:c>
    </x:row>
    <x:row r="107" ht="48" customHeight="1">
      <x:c r="A107" s="305" t="str">
        <x:v>SEBI-CORE-PRV-000103</x:v>
      </x:c>
      <x:c r="B107" s="305" t="n">
        <x:v>103</x:v>
      </x:c>
      <x:c r="C107" s="305" t="str">
        <x:v>SEBI-CORE-LAW-000005</x:v>
      </x:c>
      <x:c r="D107" s="305" t="str">
        <x:v>CAP-LAW040|Reg. 11</x:v>
      </x:c>
      <x:c r="E107" s="305" t="str">
        <x:v>CAP-LAW040</x:v>
      </x:c>
      <x:c r="F107" s="305" t="str">
        <x:v>Securities and Exchange Board of India (Delisting of Equity Shares) Regulations, 2021 [last amended September 3, 2025]</x:v>
      </x:c>
      <x:c r="G107" s="305" t="str">
        <x:v>Reg. 11</x:v>
      </x:c>
      <x:c r="H107" s="305" t="str">
        <x:v>Obtain the special resolution and the required public-shareholder voting result.</x:v>
      </x:c>
      <x:c r="I107" s="305" t="str">
        <x:v>Listed company / shareholders</x:v>
      </x:c>
      <x:c r="J107" s="305" t="str">
        <x:v>GATE|CORP_ACTION</x:v>
      </x:c>
      <x:c r="K107" s="305" t="str">
        <x:v>Equity shares</x:v>
      </x:c>
      <x:c r="L107" s="305" t="str">
        <x:v>Delisting approved by board</x:v>
      </x:c>
      <x:c r="M107" s="305" t="str">
        <x:v>Apply postal-ballot/e-voting and public-shareholder vote test.</x:v>
      </x:c>
      <x:c r="N107" s="305" t="str">
        <x:v>Before exchange in-principle approval</x:v>
      </x:c>
      <x:c r="O107" s="305" t="str">
        <x:v>Delisting</x:v>
      </x:c>
      <x:c r="P107" s="305" t="str">
        <x:v>Conduct vote and document result.</x:v>
      </x:c>
      <x:c r="Q107" s="305" t="str">
        <x:v>Companies Act meeting procedure remains separate.</x:v>
      </x:c>
      <x:c r="R107" s="305" t="str">
        <x:v>Current as of 2026-09-06</x:v>
      </x:c>
      <x:c r="S107" s="305" t="str">
        <x:v>https://www.sebi.gov.in/legal/regulations/sep-2025/securities-and-exchange-board-of-india-delisting-of-equity-shares-regulations-2021-last-amended-on-september-3-2025-_96548.html</x:v>
      </x:c>
      <x:c r="T107" s="305" t="str">
        <x:v>P2 MAPPED</x:v>
      </x:c>
      <x:c r="U107" s="305" t="str">
        <x:v>MIGRATED — FROZEN</x:v>
      </x:c>
      <x:c r="V107" s="305" t="str">
        <x:f>IF(COUNTIF('PROD Law Master'!$A$5:$A$81,C107)=1,"YES","NO")</x:f>
        <x:v>YES</x:v>
      </x:c>
      <x:c r="W107" s="305" t="str">
        <x:f>IF(COUNTIF($A$5:$A$176,A107)=1,"UNIQUE","DUPLICATE")</x:f>
        <x:v>UNIQUE</x:v>
      </x:c>
      <x:c r="X107" s="305" t="str">
        <x:f>IF(COUNTIF($D$5:$D$176,D107)=1,"UNIQUE","DUPLICATE")</x:f>
        <x:v>UNIQUE</x:v>
      </x:c>
      <x:c r="Y107" s="305" t="str">
        <x:f>IF(AND(LEFT(A107,14)="SEBI-CORE-PRV-",LEN(A107)=20),"VALID","INVALID")</x:f>
        <x:v>VALID</x:v>
      </x:c>
    </x:row>
    <x:row r="108" ht="48" customHeight="1">
      <x:c r="A108" s="305" t="str">
        <x:v>SEBI-CORE-PRV-000104</x:v>
      </x:c>
      <x:c r="B108" s="305" t="n">
        <x:v>104</x:v>
      </x:c>
      <x:c r="C108" s="305" t="str">
        <x:v>SEBI-CORE-LAW-000005</x:v>
      </x:c>
      <x:c r="D108" s="305" t="str">
        <x:v>CAP-LAW040|Reg. 12</x:v>
      </x:c>
      <x:c r="E108" s="305" t="str">
        <x:v>CAP-LAW040</x:v>
      </x:c>
      <x:c r="F108" s="305" t="str">
        <x:v>Securities and Exchange Board of India (Delisting of Equity Shares) Regulations, 2021 [last amended September 3, 2025]</x:v>
      </x:c>
      <x:c r="G108" s="305" t="str">
        <x:v>Reg. 12</x:v>
      </x:c>
      <x:c r="H108" s="305" t="str">
        <x:v>Apply to the stock exchange for in-principle approval of the proposed delisting.</x:v>
      </x:c>
      <x:c r="I108" s="305" t="str">
        <x:v>Listed company</x:v>
      </x:c>
      <x:c r="J108" s="305" t="str">
        <x:v>GATE|CORP_ACTION</x:v>
      </x:c>
      <x:c r="K108" s="305" t="str">
        <x:v>Equity shares</x:v>
      </x:c>
      <x:c r="L108" s="305" t="str">
        <x:v>Shareholder approval obtained</x:v>
      </x:c>
      <x:c r="M108" s="305" t="str">
        <x:v>Apply filing, compliance and exchange-query requirements.</x:v>
      </x:c>
      <x:c r="N108" s="305" t="str">
        <x:v>Within the current prescribed period</x:v>
      </x:c>
      <x:c r="O108" s="305" t="str">
        <x:v>Delisting</x:v>
      </x:c>
      <x:c r="P108" s="305" t="str">
        <x:v>Submit the complete application and obtain the exchange decision.</x:v>
      </x:c>
      <x:c r="Q108" s="305" t="str">
        <x:v>P3 calendars the exact current deadline.</x:v>
      </x:c>
      <x:c r="R108" s="305" t="str">
        <x:v>Current as of 2026-09-06</x:v>
      </x:c>
      <x:c r="S108" s="305" t="str">
        <x:v>https://www.sebi.gov.in/legal/regulations/sep-2025/securities-and-exchange-board-of-india-delisting-of-equity-shares-regulations-2021-last-amended-on-september-3-2025-_96548.html</x:v>
      </x:c>
      <x:c r="T108" s="305" t="str">
        <x:v>P2 MAPPED</x:v>
      </x:c>
      <x:c r="U108" s="305" t="str">
        <x:v>MIGRATED — FROZEN</x:v>
      </x:c>
      <x:c r="V108" s="305" t="str">
        <x:f>IF(COUNTIF('PROD Law Master'!$A$5:$A$81,C108)=1,"YES","NO")</x:f>
        <x:v>YES</x:v>
      </x:c>
      <x:c r="W108" s="305" t="str">
        <x:f>IF(COUNTIF($A$5:$A$176,A108)=1,"UNIQUE","DUPLICATE")</x:f>
        <x:v>UNIQUE</x:v>
      </x:c>
      <x:c r="X108" s="305" t="str">
        <x:f>IF(COUNTIF($D$5:$D$176,D108)=1,"UNIQUE","DUPLICATE")</x:f>
        <x:v>UNIQUE</x:v>
      </x:c>
      <x:c r="Y108" s="305" t="str">
        <x:f>IF(AND(LEFT(A108,14)="SEBI-CORE-PRV-",LEN(A108)=20),"VALID","INVALID")</x:f>
        <x:v>VALID</x:v>
      </x:c>
    </x:row>
    <x:row r="109" ht="48" customHeight="1">
      <x:c r="A109" s="305" t="str">
        <x:v>SEBI-CORE-PRV-000105</x:v>
      </x:c>
      <x:c r="B109" s="305" t="n">
        <x:v>105</x:v>
      </x:c>
      <x:c r="C109" s="305" t="str">
        <x:v>SEBI-CORE-LAW-000005</x:v>
      </x:c>
      <x:c r="D109" s="305" t="str">
        <x:v>CAP-LAW040|Reg. 14</x:v>
      </x:c>
      <x:c r="E109" s="305" t="str">
        <x:v>CAP-LAW040</x:v>
      </x:c>
      <x:c r="F109" s="305" t="str">
        <x:v>Securities and Exchange Board of India (Delisting of Equity Shares) Regulations, 2021 [last amended September 3, 2025]</x:v>
      </x:c>
      <x:c r="G109" s="305" t="str">
        <x:v>Reg. 14</x:v>
      </x:c>
      <x:c r="H109" s="305" t="str">
        <x:v>Create and fund the escrow account required for the exit offer.</x:v>
      </x:c>
      <x:c r="I109" s="305" t="str">
        <x:v>Acquirer</x:v>
      </x:c>
      <x:c r="J109" s="305" t="str">
        <x:v>GATE|CORP_ACTION</x:v>
      </x:c>
      <x:c r="K109" s="305" t="str">
        <x:v>Equity shares</x:v>
      </x:c>
      <x:c r="L109" s="305" t="str">
        <x:v>Shareholder approval obtained / exit offer proceeds</x:v>
      </x:c>
      <x:c r="M109" s="305" t="str">
        <x:v>Apply amount, form, top-up, release and failure provisions.</x:v>
      </x:c>
      <x:c r="N109" s="305" t="str">
        <x:v>Before detailed public announcement and through payment</x:v>
      </x:c>
      <x:c r="O109" s="305" t="str">
        <x:v>Delisting</x:v>
      </x:c>
      <x:c r="P109" s="305" t="str">
        <x:v>Fund, reconcile and release escrow only as permitted.</x:v>
      </x:c>
      <x:c r="Q109" s="305" t="str">
        <x:v>Primary funding duty sits with the acquirer.</x:v>
      </x:c>
      <x:c r="R109" s="305" t="str">
        <x:v>Current as of 2026-09-06</x:v>
      </x:c>
      <x:c r="S109" s="305" t="str">
        <x:v>https://www.sebi.gov.in/legal/regulations/sep-2025/securities-and-exchange-board-of-india-delisting-of-equity-shares-regulations-2021-last-amended-on-september-3-2025-_96548.html</x:v>
      </x:c>
      <x:c r="T109" s="305" t="str">
        <x:v>P2 MAPPED</x:v>
      </x:c>
      <x:c r="U109" s="305" t="str">
        <x:v>MIGRATED — FROZEN</x:v>
      </x:c>
      <x:c r="V109" s="305" t="str">
        <x:f>IF(COUNTIF('PROD Law Master'!$A$5:$A$81,C109)=1,"YES","NO")</x:f>
        <x:v>YES</x:v>
      </x:c>
      <x:c r="W109" s="305" t="str">
        <x:f>IF(COUNTIF($A$5:$A$176,A109)=1,"UNIQUE","DUPLICATE")</x:f>
        <x:v>UNIQUE</x:v>
      </x:c>
      <x:c r="X109" s="305" t="str">
        <x:f>IF(COUNTIF($D$5:$D$176,D109)=1,"UNIQUE","DUPLICATE")</x:f>
        <x:v>UNIQUE</x:v>
      </x:c>
      <x:c r="Y109" s="305" t="str">
        <x:f>IF(AND(LEFT(A109,14)="SEBI-CORE-PRV-",LEN(A109)=20),"VALID","INVALID")</x:f>
        <x:v>VALID</x:v>
      </x:c>
    </x:row>
    <x:row r="110" ht="48" customHeight="1">
      <x:c r="A110" s="305" t="str">
        <x:v>SEBI-CORE-PRV-000106</x:v>
      </x:c>
      <x:c r="B110" s="305" t="n">
        <x:v>106</x:v>
      </x:c>
      <x:c r="C110" s="305" t="str">
        <x:v>SEBI-CORE-LAW-000005</x:v>
      </x:c>
      <x:c r="D110" s="305" t="str">
        <x:v>CAP-LAW040|Reg. 15</x:v>
      </x:c>
      <x:c r="E110" s="305" t="str">
        <x:v>CAP-LAW040</x:v>
      </x:c>
      <x:c r="F110" s="305" t="str">
        <x:v>Securities and Exchange Board of India (Delisting of Equity Shares) Regulations, 2021 [last amended September 3, 2025]</x:v>
      </x:c>
      <x:c r="G110" s="305" t="str">
        <x:v>Reg. 15</x:v>
      </x:c>
      <x:c r="H110" s="305" t="str">
        <x:v>Publish the detailed public announcement with the prescribed contents.</x:v>
      </x:c>
      <x:c r="I110" s="305" t="str">
        <x:v>Acquirer / manager to offer</x:v>
      </x:c>
      <x:c r="J110" s="305" t="str">
        <x:v>GATE|CORP_ACTION</x:v>
      </x:c>
      <x:c r="K110" s="305" t="str">
        <x:v>Equity shares</x:v>
      </x:c>
      <x:c r="L110" s="305" t="str">
        <x:v>In-principle approval received and escrow funded</x:v>
      </x:c>
      <x:c r="M110" s="305" t="str">
        <x:v>Apply Schedule I, publication and correction requirements.</x:v>
      </x:c>
      <x:c r="N110" s="305" t="str">
        <x:v>Before bidding opens</x:v>
      </x:c>
      <x:c r="O110" s="305" t="str">
        <x:v>Delisting</x:v>
      </x:c>
      <x:c r="P110" s="305" t="str">
        <x:v>Verify and publish the detailed announcement.</x:v>
      </x:c>
      <x:c r="Q110" s="305" t="str">
        <x:v>Manager role remains in Capital Markets.</x:v>
      </x:c>
      <x:c r="R110" s="305" t="str">
        <x:v>Current as of 2026-09-06</x:v>
      </x:c>
      <x:c r="S110" s="305" t="str">
        <x:v>https://www.sebi.gov.in/legal/regulations/sep-2025/securities-and-exchange-board-of-india-delisting-of-equity-shares-regulations-2021-last-amended-on-september-3-2025-_96548.html</x:v>
      </x:c>
      <x:c r="T110" s="305" t="str">
        <x:v>P2 MAPPED</x:v>
      </x:c>
      <x:c r="U110" s="305" t="str">
        <x:v>MIGRATED — FROZEN</x:v>
      </x:c>
      <x:c r="V110" s="305" t="str">
        <x:f>IF(COUNTIF('PROD Law Master'!$A$5:$A$81,C110)=1,"YES","NO")</x:f>
        <x:v>YES</x:v>
      </x:c>
      <x:c r="W110" s="305" t="str">
        <x:f>IF(COUNTIF($A$5:$A$176,A110)=1,"UNIQUE","DUPLICATE")</x:f>
        <x:v>UNIQUE</x:v>
      </x:c>
      <x:c r="X110" s="305" t="str">
        <x:f>IF(COUNTIF($D$5:$D$176,D110)=1,"UNIQUE","DUPLICATE")</x:f>
        <x:v>UNIQUE</x:v>
      </x:c>
      <x:c r="Y110" s="305" t="str">
        <x:f>IF(AND(LEFT(A110,14)="SEBI-CORE-PRV-",LEN(A110)=20),"VALID","INVALID")</x:f>
        <x:v>VALID</x:v>
      </x:c>
    </x:row>
    <x:row r="111" ht="48" customHeight="1">
      <x:c r="A111" s="305" t="str">
        <x:v>SEBI-CORE-PRV-000107</x:v>
      </x:c>
      <x:c r="B111" s="305" t="n">
        <x:v>107</x:v>
      </x:c>
      <x:c r="C111" s="305" t="str">
        <x:v>SEBI-CORE-LAW-000005</x:v>
      </x:c>
      <x:c r="D111" s="305" t="str">
        <x:v>CAP-LAW040|Reg. 16</x:v>
      </x:c>
      <x:c r="E111" s="305" t="str">
        <x:v>CAP-LAW040</x:v>
      </x:c>
      <x:c r="F111" s="305" t="str">
        <x:v>Securities and Exchange Board of India (Delisting of Equity Shares) Regulations, 2021 [last amended September 3, 2025]</x:v>
      </x:c>
      <x:c r="G111" s="305" t="str">
        <x:v>Reg. 16</x:v>
      </x:c>
      <x:c r="H111" s="305" t="str">
        <x:v>Dispatch the letter of offer to public shareholders.</x:v>
      </x:c>
      <x:c r="I111" s="305" t="str">
        <x:v>Acquirer / manager / listed company interface</x:v>
      </x:c>
      <x:c r="J111" s="305" t="str">
        <x:v>GATE|CORP_ACTION</x:v>
      </x:c>
      <x:c r="K111" s="305" t="str">
        <x:v>Equity shares</x:v>
      </x:c>
      <x:c r="L111" s="305" t="str">
        <x:v>Detailed public announcement issued</x:v>
      </x:c>
      <x:c r="M111" s="305" t="str">
        <x:v>Apply content, electronic/physical dispatch and delivery requirements.</x:v>
      </x:c>
      <x:c r="N111" s="305" t="str">
        <x:v>Within the prescribed offer timetable</x:v>
      </x:c>
      <x:c r="O111" s="305" t="str">
        <x:v>Delisting</x:v>
      </x:c>
      <x:c r="P111" s="305" t="str">
        <x:v>Complete holder data, dispatch and delivery reconciliation.</x:v>
      </x:c>
      <x:c r="Q111" s="305" t="str">
        <x:v>RTA support is evidence, not a reclassified issuer duty.</x:v>
      </x:c>
      <x:c r="R111" s="305" t="str">
        <x:v>Current as of 2026-09-06</x:v>
      </x:c>
      <x:c r="S111" s="305" t="str">
        <x:v>https://www.sebi.gov.in/legal/regulations/sep-2025/securities-and-exchange-board-of-india-delisting-of-equity-shares-regulations-2021-last-amended-on-september-3-2025-_96548.html</x:v>
      </x:c>
      <x:c r="T111" s="305" t="str">
        <x:v>P2 MAPPED</x:v>
      </x:c>
      <x:c r="U111" s="305" t="str">
        <x:v>MIGRATED — FROZEN</x:v>
      </x:c>
      <x:c r="V111" s="305" t="str">
        <x:f>IF(COUNTIF('PROD Law Master'!$A$5:$A$81,C111)=1,"YES","NO")</x:f>
        <x:v>YES</x:v>
      </x:c>
      <x:c r="W111" s="305" t="str">
        <x:f>IF(COUNTIF($A$5:$A$176,A111)=1,"UNIQUE","DUPLICATE")</x:f>
        <x:v>UNIQUE</x:v>
      </x:c>
      <x:c r="X111" s="305" t="str">
        <x:f>IF(COUNTIF($D$5:$D$176,D111)=1,"UNIQUE","DUPLICATE")</x:f>
        <x:v>UNIQUE</x:v>
      </x:c>
      <x:c r="Y111" s="305" t="str">
        <x:f>IF(AND(LEFT(A111,14)="SEBI-CORE-PRV-",LEN(A111)=20),"VALID","INVALID")</x:f>
        <x:v>VALID</x:v>
      </x:c>
    </x:row>
    <x:row r="112" ht="48" customHeight="1">
      <x:c r="A112" s="305" t="str">
        <x:v>SEBI-CORE-PRV-000108</x:v>
      </x:c>
      <x:c r="B112" s="305" t="n">
        <x:v>108</x:v>
      </x:c>
      <x:c r="C112" s="305" t="str">
        <x:v>SEBI-CORE-LAW-000005</x:v>
      </x:c>
      <x:c r="D112" s="305" t="str">
        <x:v>CAP-LAW040|Regs. 19A-23 and Schedules II/IV</x:v>
      </x:c>
      <x:c r="E112" s="305" t="str">
        <x:v>CAP-LAW040</x:v>
      </x:c>
      <x:c r="F112" s="305" t="str">
        <x:v>Securities and Exchange Board of India (Delisting of Equity Shares) Regulations, 2021 [last amended September 3, 2025]</x:v>
      </x:c>
      <x:c r="G112" s="305" t="str">
        <x:v>Regs. 19A-23 and Schedules II/IV</x:v>
      </x:c>
      <x:c r="H112" s="305" t="str">
        <x:v>Conduct the applicable reverse-book-building or fixed-price process and determine acceptance, success, counter-offer or failure.</x:v>
      </x:c>
      <x:c r="I112" s="305" t="str">
        <x:v>Acquirer / listed company interface</x:v>
      </x:c>
      <x:c r="J112" s="305" t="str">
        <x:v>GATE|CORP_ACTION</x:v>
      </x:c>
      <x:c r="K112" s="305" t="str">
        <x:v>Equity shares</x:v>
      </x:c>
      <x:c r="L112" s="305" t="str">
        <x:v>Delisting bidding period opens</x:v>
      </x:c>
      <x:c r="M112" s="305" t="str">
        <x:v>Apply floor price, bidding, 90% success condition, counter-offer and failure rules.</x:v>
      </x:c>
      <x:c r="N112" s="305" t="str">
        <x:v>Offer period</x:v>
      </x:c>
      <x:c r="O112" s="305" t="str">
        <x:v>Delisting</x:v>
      </x:c>
      <x:c r="P112" s="305" t="str">
        <x:v>Operate the selected process and document price/success determination.</x:v>
      </x:c>
      <x:c r="Q112" s="305" t="str">
        <x:v>Route selection must be legally confirmed for the facts.</x:v>
      </x:c>
      <x:c r="R112" s="305" t="str">
        <x:v>Current as of 2026-09-06</x:v>
      </x:c>
      <x:c r="S112" s="305" t="str">
        <x:v>https://www.sebi.gov.in/legal/regulations/sep-2025/securities-and-exchange-board-of-india-delisting-of-equity-shares-regulations-2021-last-amended-on-september-3-2025-_96548.html</x:v>
      </x:c>
      <x:c r="T112" s="305" t="str">
        <x:v>P2 MAPPED</x:v>
      </x:c>
      <x:c r="U112" s="305" t="str">
        <x:v>MIGRATED — FROZEN</x:v>
      </x:c>
      <x:c r="V112" s="305" t="str">
        <x:f>IF(COUNTIF('PROD Law Master'!$A$5:$A$81,C112)=1,"YES","NO")</x:f>
        <x:v>YES</x:v>
      </x:c>
      <x:c r="W112" s="305" t="str">
        <x:f>IF(COUNTIF($A$5:$A$176,A112)=1,"UNIQUE","DUPLICATE")</x:f>
        <x:v>UNIQUE</x:v>
      </x:c>
      <x:c r="X112" s="305" t="str">
        <x:f>IF(COUNTIF($D$5:$D$176,D112)=1,"UNIQUE","DUPLICATE")</x:f>
        <x:v>UNIQUE</x:v>
      </x:c>
      <x:c r="Y112" s="305" t="str">
        <x:f>IF(AND(LEFT(A112,14)="SEBI-CORE-PRV-",LEN(A112)=20),"VALID","INVALID")</x:f>
        <x:v>VALID</x:v>
      </x:c>
    </x:row>
    <x:row r="113" ht="48" customHeight="1">
      <x:c r="A113" s="305" t="str">
        <x:v>SEBI-CORE-PRV-000109</x:v>
      </x:c>
      <x:c r="B113" s="305" t="n">
        <x:v>109</x:v>
      </x:c>
      <x:c r="C113" s="305" t="str">
        <x:v>SEBI-CORE-LAW-000005</x:v>
      </x:c>
      <x:c r="D113" s="305" t="str">
        <x:v>CAP-LAW040|Reg. 24</x:v>
      </x:c>
      <x:c r="E113" s="305" t="str">
        <x:v>CAP-LAW040</x:v>
      </x:c>
      <x:c r="F113" s="305" t="str">
        <x:v>Securities and Exchange Board of India (Delisting of Equity Shares) Regulations, 2021 [last amended September 3, 2025]</x:v>
      </x:c>
      <x:c r="G113" s="305" t="str">
        <x:v>Reg. 24</x:v>
      </x:c>
      <x:c r="H113" s="305" t="str">
        <x:v>Pay consideration to accepting public shareholders within the prescribed period.</x:v>
      </x:c>
      <x:c r="I113" s="305" t="str">
        <x:v>Acquirer</x:v>
      </x:c>
      <x:c r="J113" s="305" t="str">
        <x:v>GATE|CORP_ACTION</x:v>
      </x:c>
      <x:c r="K113" s="305" t="str">
        <x:v>Equity shares</x:v>
      </x:c>
      <x:c r="L113" s="305" t="str">
        <x:v>Successful delisting offer</x:v>
      </x:c>
      <x:c r="M113" s="305" t="str">
        <x:v>Apply settlement route and delay-interest provisions.</x:v>
      </x:c>
      <x:c r="N113" s="305" t="str">
        <x:v>Post offer within prescribed period</x:v>
      </x:c>
      <x:c r="O113" s="305" t="str">
        <x:v>Delisting</x:v>
      </x:c>
      <x:c r="P113" s="305" t="str">
        <x:v>Reconcile accepted shares and complete payment.</x:v>
      </x:c>
      <x:c r="Q113" s="305" t="str">
        <x:v>Primary payment duty sits with the acquirer.</x:v>
      </x:c>
      <x:c r="R113" s="305" t="str">
        <x:v>Current as of 2026-09-06</x:v>
      </x:c>
      <x:c r="S113" s="305" t="str">
        <x:v>https://www.sebi.gov.in/legal/regulations/sep-2025/securities-and-exchange-board-of-india-delisting-of-equity-shares-regulations-2021-last-amended-on-september-3-2025-_96548.html</x:v>
      </x:c>
      <x:c r="T113" s="305" t="str">
        <x:v>P2 MAPPED</x:v>
      </x:c>
      <x:c r="U113" s="305" t="str">
        <x:v>MIGRATED — FROZEN</x:v>
      </x:c>
      <x:c r="V113" s="305" t="str">
        <x:f>IF(COUNTIF('PROD Law Master'!$A$5:$A$81,C113)=1,"YES","NO")</x:f>
        <x:v>YES</x:v>
      </x:c>
      <x:c r="W113" s="305" t="str">
        <x:f>IF(COUNTIF($A$5:$A$176,A113)=1,"UNIQUE","DUPLICATE")</x:f>
        <x:v>UNIQUE</x:v>
      </x:c>
      <x:c r="X113" s="305" t="str">
        <x:f>IF(COUNTIF($D$5:$D$176,D113)=1,"UNIQUE","DUPLICATE")</x:f>
        <x:v>UNIQUE</x:v>
      </x:c>
      <x:c r="Y113" s="305" t="str">
        <x:f>IF(AND(LEFT(A113,14)="SEBI-CORE-PRV-",LEN(A113)=20),"VALID","INVALID")</x:f>
        <x:v>VALID</x:v>
      </x:c>
    </x:row>
    <x:row r="114" ht="48" customHeight="1">
      <x:c r="A114" s="305" t="str">
        <x:v>SEBI-CORE-PRV-000110</x:v>
      </x:c>
      <x:c r="B114" s="305" t="n">
        <x:v>110</x:v>
      </x:c>
      <x:c r="C114" s="305" t="str">
        <x:v>SEBI-CORE-LAW-000005</x:v>
      </x:c>
      <x:c r="D114" s="305" t="str">
        <x:v>CAP-LAW040|Reg. 25</x:v>
      </x:c>
      <x:c r="E114" s="305" t="str">
        <x:v>CAP-LAW040</x:v>
      </x:c>
      <x:c r="F114" s="305" t="str">
        <x:v>Securities and Exchange Board of India (Delisting of Equity Shares) Regulations, 2021 [last amended September 3, 2025]</x:v>
      </x:c>
      <x:c r="G114" s="305" t="str">
        <x:v>Reg. 25</x:v>
      </x:c>
      <x:c r="H114" s="305" t="str">
        <x:v>Submit the final delisting application to the stock exchange with proof of the exit opportunity.</x:v>
      </x:c>
      <x:c r="I114" s="305" t="str">
        <x:v>Listed company / acquirer interface</x:v>
      </x:c>
      <x:c r="J114" s="305" t="str">
        <x:v>GATE|CORP_ACTION</x:v>
      </x:c>
      <x:c r="K114" s="305" t="str">
        <x:v>Equity shares</x:v>
      </x:c>
      <x:c r="L114" s="305" t="str">
        <x:v>Payment completed</x:v>
      </x:c>
      <x:c r="M114" s="305" t="str">
        <x:v>Apply filing content and deadline.</x:v>
      </x:c>
      <x:c r="N114" s="305" t="str">
        <x:v>Within current prescribed post-payment period</x:v>
      </x:c>
      <x:c r="O114" s="305" t="str">
        <x:v>Delisting</x:v>
      </x:c>
      <x:c r="P114" s="305" t="str">
        <x:v>Submit final application and obtain delisting order.</x:v>
      </x:c>
      <x:c r="Q114" s="305" t="str">
        <x:v>P3 calendars the exact current deadline.</x:v>
      </x:c>
      <x:c r="R114" s="305" t="str">
        <x:v>Current as of 2026-09-06</x:v>
      </x:c>
      <x:c r="S114" s="305" t="str">
        <x:v>https://www.sebi.gov.in/legal/regulations/sep-2025/securities-and-exchange-board-of-india-delisting-of-equity-shares-regulations-2021-last-amended-on-september-3-2025-_96548.html</x:v>
      </x:c>
      <x:c r="T114" s="305" t="str">
        <x:v>P2 MAPPED</x:v>
      </x:c>
      <x:c r="U114" s="305" t="str">
        <x:v>MIGRATED — FROZEN</x:v>
      </x:c>
      <x:c r="V114" s="305" t="str">
        <x:f>IF(COUNTIF('PROD Law Master'!$A$5:$A$81,C114)=1,"YES","NO")</x:f>
        <x:v>YES</x:v>
      </x:c>
      <x:c r="W114" s="305" t="str">
        <x:f>IF(COUNTIF($A$5:$A$176,A114)=1,"UNIQUE","DUPLICATE")</x:f>
        <x:v>UNIQUE</x:v>
      </x:c>
      <x:c r="X114" s="305" t="str">
        <x:f>IF(COUNTIF($D$5:$D$176,D114)=1,"UNIQUE","DUPLICATE")</x:f>
        <x:v>UNIQUE</x:v>
      </x:c>
      <x:c r="Y114" s="305" t="str">
        <x:f>IF(AND(LEFT(A114,14)="SEBI-CORE-PRV-",LEN(A114)=20),"VALID","INVALID")</x:f>
        <x:v>VALID</x:v>
      </x:c>
    </x:row>
    <x:row r="115" ht="48" customHeight="1">
      <x:c r="A115" s="305" t="str">
        <x:v>SEBI-CORE-PRV-000111</x:v>
      </x:c>
      <x:c r="B115" s="305" t="n">
        <x:v>111</x:v>
      </x:c>
      <x:c r="C115" s="305" t="str">
        <x:v>SEBI-CORE-LAW-000007</x:v>
      </x:c>
      <x:c r="D115" s="305" t="str">
        <x:v>CAP-LAW042|Reg. 5</x:v>
      </x:c>
      <x:c r="E115" s="305" t="str">
        <x:v>CAP-LAW042</x:v>
      </x:c>
      <x:c r="F115" s="305" t="str">
        <x:v>Securities and Exchange Board of India (Share Based Employee Benefits and Sweat Equity) Regulations, 2021 [last amended December 4, 2025]</x:v>
      </x:c>
      <x:c r="G115" s="305" t="str">
        <x:v>Reg. 5</x:v>
      </x:c>
      <x:c r="H115" s="305" t="str">
        <x:v>Constitute the compensation committee and assign the prescribed scheme-administration powers.</x:v>
      </x:c>
      <x:c r="I115" s="305" t="str">
        <x:v>Listed company / board</x:v>
      </x:c>
      <x:c r="J115" s="305" t="str">
        <x:v>GATE|CORP_ACTION</x:v>
      </x:c>
      <x:c r="K115" s="305" t="str">
        <x:v>Equity-linked employee benefits</x:v>
      </x:c>
      <x:c r="L115" s="305" t="str">
        <x:v>SBEB scheme proposed/operated</x:v>
      </x:c>
      <x:c r="M115" s="305" t="str">
        <x:v>Apply composition and independent-director requirements.</x:v>
      </x:c>
      <x:c r="N115" s="305" t="str">
        <x:v>Continuous while scheme exists</x:v>
      </x:c>
      <x:c r="O115" s="305" t="str">
        <x:v>Employee benefits</x:v>
      </x:c>
      <x:c r="P115" s="305" t="str">
        <x:v>Maintain committee charter, composition, approvals and minutes.</x:v>
      </x:c>
      <x:c r="Q115" s="305" t="str">
        <x:v>NRC may act where composition requirements are met.</x:v>
      </x:c>
      <x:c r="R115" s="305" t="str">
        <x:v>Current as of 2026-09-06</x:v>
      </x:c>
      <x:c r="S115" s="305" t="str">
        <x:v>https://www.sebi.gov.in/legal/regulations/dec-2025/securities-and-exchange-board-of-india-share-based-employee-benefits-and-sweat-equity-regulations-2021-last-amended-on-december-4-2025-_98638.html</x:v>
      </x:c>
      <x:c r="T115" s="305" t="str">
        <x:v>P2 MAPPED</x:v>
      </x:c>
      <x:c r="U115" s="305" t="str">
        <x:v>MIGRATED — FROZEN</x:v>
      </x:c>
      <x:c r="V115" s="305" t="str">
        <x:f>IF(COUNTIF('PROD Law Master'!$A$5:$A$81,C115)=1,"YES","NO")</x:f>
        <x:v>YES</x:v>
      </x:c>
      <x:c r="W115" s="305" t="str">
        <x:f>IF(COUNTIF($A$5:$A$176,A115)=1,"UNIQUE","DUPLICATE")</x:f>
        <x:v>UNIQUE</x:v>
      </x:c>
      <x:c r="X115" s="305" t="str">
        <x:f>IF(COUNTIF($D$5:$D$176,D115)=1,"UNIQUE","DUPLICATE")</x:f>
        <x:v>UNIQUE</x:v>
      </x:c>
      <x:c r="Y115" s="305" t="str">
        <x:f>IF(AND(LEFT(A115,14)="SEBI-CORE-PRV-",LEN(A115)=20),"VALID","INVALID")</x:f>
        <x:v>VALID</x:v>
      </x:c>
    </x:row>
    <x:row r="116" ht="48" customHeight="1">
      <x:c r="A116" s="305" t="str">
        <x:v>SEBI-CORE-PRV-000112</x:v>
      </x:c>
      <x:c r="B116" s="305" t="n">
        <x:v>112</x:v>
      </x:c>
      <x:c r="C116" s="305" t="str">
        <x:v>SEBI-CORE-LAW-000007</x:v>
      </x:c>
      <x:c r="D116" s="305" t="str">
        <x:v>CAP-LAW042|Reg. 6</x:v>
      </x:c>
      <x:c r="E116" s="305" t="str">
        <x:v>CAP-LAW042</x:v>
      </x:c>
      <x:c r="F116" s="305" t="str">
        <x:v>Securities and Exchange Board of India (Share Based Employee Benefits and Sweat Equity) Regulations, 2021 [last amended December 4, 2025]</x:v>
      </x:c>
      <x:c r="G116" s="305" t="str">
        <x:v>Reg. 6</x:v>
      </x:c>
      <x:c r="H116" s="305" t="str">
        <x:v>Obtain shareholders' approval for each scheme and separate approvals for specified variations/classes of grants.</x:v>
      </x:c>
      <x:c r="I116" s="305" t="str">
        <x:v>Listed company / shareholders</x:v>
      </x:c>
      <x:c r="J116" s="305" t="str">
        <x:v>GATE|CORP_ACTION</x:v>
      </x:c>
      <x:c r="K116" s="305" t="str">
        <x:v>Equity-linked employee benefits</x:v>
      </x:c>
      <x:c r="L116" s="305" t="str">
        <x:v>Scheme/grant/variation proposed</x:v>
      </x:c>
      <x:c r="M116" s="305" t="str">
        <x:v>Apply special-resolution and separate-approval conditions.</x:v>
      </x:c>
      <x:c r="N116" s="305" t="str">
        <x:v>Before implementation/grant/change</x:v>
      </x:c>
      <x:c r="O116" s="305" t="str">
        <x:v>Employee benefits</x:v>
      </x:c>
      <x:c r="P116" s="305" t="str">
        <x:v>Prepare explanatory statement and voting evidence.</x:v>
      </x:c>
      <x:c r="Q116" s="305" t="str">
        <x:v>Companies Act approvals remain in Common Corporate Core.</x:v>
      </x:c>
      <x:c r="R116" s="305" t="str">
        <x:v>Current as of 2026-09-06</x:v>
      </x:c>
      <x:c r="S116" s="305" t="str">
        <x:v>https://www.sebi.gov.in/legal/regulations/dec-2025/securities-and-exchange-board-of-india-share-based-employee-benefits-and-sweat-equity-regulations-2021-last-amended-on-december-4-2025-_98638.html</x:v>
      </x:c>
      <x:c r="T116" s="305" t="str">
        <x:v>P2 MAPPED</x:v>
      </x:c>
      <x:c r="U116" s="305" t="str">
        <x:v>MIGRATED — FROZEN</x:v>
      </x:c>
      <x:c r="V116" s="305" t="str">
        <x:f>IF(COUNTIF('PROD Law Master'!$A$5:$A$81,C116)=1,"YES","NO")</x:f>
        <x:v>YES</x:v>
      </x:c>
      <x:c r="W116" s="305" t="str">
        <x:f>IF(COUNTIF($A$5:$A$176,A116)=1,"UNIQUE","DUPLICATE")</x:f>
        <x:v>UNIQUE</x:v>
      </x:c>
      <x:c r="X116" s="305" t="str">
        <x:f>IF(COUNTIF($D$5:$D$176,D116)=1,"UNIQUE","DUPLICATE")</x:f>
        <x:v>UNIQUE</x:v>
      </x:c>
      <x:c r="Y116" s="305" t="str">
        <x:f>IF(AND(LEFT(A116,14)="SEBI-CORE-PRV-",LEN(A116)=20),"VALID","INVALID")</x:f>
        <x:v>VALID</x:v>
      </x:c>
    </x:row>
    <x:row r="117" ht="48" customHeight="1">
      <x:c r="A117" s="305" t="str">
        <x:v>SEBI-CORE-PRV-000113</x:v>
      </x:c>
      <x:c r="B117" s="305" t="n">
        <x:v>113</x:v>
      </x:c>
      <x:c r="C117" s="305" t="str">
        <x:v>SEBI-CORE-LAW-000007</x:v>
      </x:c>
      <x:c r="D117" s="305" t="str">
        <x:v>CAP-LAW042|Regs. 6 and 14 / Schedule I</x:v>
      </x:c>
      <x:c r="E117" s="305" t="str">
        <x:v>CAP-LAW042</x:v>
      </x:c>
      <x:c r="F117" s="305" t="str">
        <x:v>Securities and Exchange Board of India (Share Based Employee Benefits and Sweat Equity) Regulations, 2021 [last amended December 4, 2025]</x:v>
      </x:c>
      <x:c r="G117" s="305" t="str">
        <x:v>Regs. 6 and 14 / Schedule I</x:v>
      </x:c>
      <x:c r="H117" s="305" t="str">
        <x:v>Provide the prescribed shareholder-approval, annual-report and scheme disclosures.</x:v>
      </x:c>
      <x:c r="I117" s="305" t="str">
        <x:v>Listed company</x:v>
      </x:c>
      <x:c r="J117" s="305" t="str">
        <x:v>GATE|CORP_ACTION</x:v>
      </x:c>
      <x:c r="K117" s="305" t="str">
        <x:v>Equity-linked employee benefits</x:v>
      </x:c>
      <x:c r="L117" s="305" t="str">
        <x:v>Scheme approval or annual reporting</x:v>
      </x:c>
      <x:c r="M117" s="305" t="str">
        <x:v>Apply scheme-type and trust disclosure tables.</x:v>
      </x:c>
      <x:c r="N117" s="305" t="str">
        <x:v>At approval; annual and on update</x:v>
      </x:c>
      <x:c r="O117" s="305" t="str">
        <x:v>Employee benefits</x:v>
      </x:c>
      <x:c r="P117" s="305" t="str">
        <x:v>Maintain the disclosure schedule and required communications.</x:v>
      </x:c>
      <x:c r="Q117" s="305" t="str">
        <x:v>One scheme type per applicability test.</x:v>
      </x:c>
      <x:c r="R117" s="305" t="str">
        <x:v>Current as of 2026-09-06</x:v>
      </x:c>
      <x:c r="S117" s="305" t="str">
        <x:v>https://www.sebi.gov.in/legal/regulations/dec-2025/securities-and-exchange-board-of-india-share-based-employee-benefits-and-sweat-equity-regulations-2021-last-amended-on-december-4-2025-_98638.html</x:v>
      </x:c>
      <x:c r="T117" s="305" t="str">
        <x:v>P2 MAPPED</x:v>
      </x:c>
      <x:c r="U117" s="305" t="str">
        <x:v>MIGRATED — FROZEN</x:v>
      </x:c>
      <x:c r="V117" s="305" t="str">
        <x:f>IF(COUNTIF('PROD Law Master'!$A$5:$A$81,C117)=1,"YES","NO")</x:f>
        <x:v>YES</x:v>
      </x:c>
      <x:c r="W117" s="305" t="str">
        <x:f>IF(COUNTIF($A$5:$A$176,A117)=1,"UNIQUE","DUPLICATE")</x:f>
        <x:v>UNIQUE</x:v>
      </x:c>
      <x:c r="X117" s="305" t="str">
        <x:f>IF(COUNTIF($D$5:$D$176,D117)=1,"UNIQUE","DUPLICATE")</x:f>
        <x:v>UNIQUE</x:v>
      </x:c>
      <x:c r="Y117" s="305" t="str">
        <x:f>IF(AND(LEFT(A117,14)="SEBI-CORE-PRV-",LEN(A117)=20),"VALID","INVALID")</x:f>
        <x:v>VALID</x:v>
      </x:c>
    </x:row>
    <x:row r="118" ht="48" customHeight="1">
      <x:c r="A118" s="305" t="str">
        <x:v>SEBI-CORE-PRV-000114</x:v>
      </x:c>
      <x:c r="B118" s="305" t="n">
        <x:v>114</x:v>
      </x:c>
      <x:c r="C118" s="305" t="str">
        <x:v>SEBI-CORE-LAW-000007</x:v>
      </x:c>
      <x:c r="D118" s="305" t="str">
        <x:v>CAP-LAW042|Reg. 3</x:v>
      </x:c>
      <x:c r="E118" s="305" t="str">
        <x:v>CAP-LAW042</x:v>
      </x:c>
      <x:c r="F118" s="305" t="str">
        <x:v>Securities and Exchange Board of India (Share Based Employee Benefits and Sweat Equity) Regulations, 2021 [last amended December 4, 2025]</x:v>
      </x:c>
      <x:c r="G118" s="305" t="str">
        <x:v>Reg. 3</x:v>
      </x:c>
      <x:c r="H118" s="305" t="str">
        <x:v>Operate any employee-benefit trust and secondary acquisition within the prescribed limits and restrictions.</x:v>
      </x:c>
      <x:c r="I118" s="305" t="str">
        <x:v>Listed company / trust</x:v>
      </x:c>
      <x:c r="J118" s="305" t="str">
        <x:v>GATE|CORP_ACTION</x:v>
      </x:c>
      <x:c r="K118" s="305" t="str">
        <x:v>Equity-linked employee benefits</x:v>
      </x:c>
      <x:c r="L118" s="305" t="str">
        <x:v>Trust route or secondary acquisition used</x:v>
      </x:c>
      <x:c r="M118" s="305" t="str">
        <x:v>Apply trust independence, funding, holding, acquisition and sale limits.</x:v>
      </x:c>
      <x:c r="N118" s="305" t="str">
        <x:v>Continuous / transaction-based</x:v>
      </x:c>
      <x:c r="O118" s="305" t="str">
        <x:v>Employee benefits</x:v>
      </x:c>
      <x:c r="P118" s="305" t="str">
        <x:v>Monitor trust transactions and quantitative limits.</x:v>
      </x:c>
      <x:c r="Q118" s="305" t="str">
        <x:v>Trust fiduciary duties outside SEBI overlay are not duplicated.</x:v>
      </x:c>
      <x:c r="R118" s="305" t="str">
        <x:v>Current as of 2026-09-06</x:v>
      </x:c>
      <x:c r="S118" s="305" t="str">
        <x:v>https://www.sebi.gov.in/legal/regulations/dec-2025/securities-and-exchange-board-of-india-share-based-employee-benefits-and-sweat-equity-regulations-2021-last-amended-on-december-4-2025-_98638.html</x:v>
      </x:c>
      <x:c r="T118" s="305" t="str">
        <x:v>P2 MAPPED</x:v>
      </x:c>
      <x:c r="U118" s="305" t="str">
        <x:v>MIGRATED — FROZEN</x:v>
      </x:c>
      <x:c r="V118" s="305" t="str">
        <x:f>IF(COUNTIF('PROD Law Master'!$A$5:$A$81,C118)=1,"YES","NO")</x:f>
        <x:v>YES</x:v>
      </x:c>
      <x:c r="W118" s="305" t="str">
        <x:f>IF(COUNTIF($A$5:$A$176,A118)=1,"UNIQUE","DUPLICATE")</x:f>
        <x:v>UNIQUE</x:v>
      </x:c>
      <x:c r="X118" s="305" t="str">
        <x:f>IF(COUNTIF($D$5:$D$176,D118)=1,"UNIQUE","DUPLICATE")</x:f>
        <x:v>UNIQUE</x:v>
      </x:c>
      <x:c r="Y118" s="305" t="str">
        <x:f>IF(AND(LEFT(A118,14)="SEBI-CORE-PRV-",LEN(A118)=20),"VALID","INVALID")</x:f>
        <x:v>VALID</x:v>
      </x:c>
    </x:row>
    <x:row r="119" ht="48" customHeight="1">
      <x:c r="A119" s="305" t="str">
        <x:v>SEBI-CORE-PRV-000115</x:v>
      </x:c>
      <x:c r="B119" s="305" t="n">
        <x:v>115</x:v>
      </x:c>
      <x:c r="C119" s="305" t="str">
        <x:v>SEBI-CORE-LAW-000007</x:v>
      </x:c>
      <x:c r="D119" s="305" t="str">
        <x:v>CAP-LAW042|Reg. 12(3)</x:v>
      </x:c>
      <x:c r="E119" s="305" t="str">
        <x:v>CAP-LAW042</x:v>
      </x:c>
      <x:c r="F119" s="305" t="str">
        <x:v>Securities and Exchange Board of India (Share Based Employee Benefits and Sweat Equity) Regulations, 2021 [last amended December 4, 2025]</x:v>
      </x:c>
      <x:c r="G119" s="305" t="str">
        <x:v>Reg. 12(3)</x:v>
      </x:c>
      <x:c r="H119" s="305" t="str">
        <x:v>Obtain stock-exchange in-principle approval before grant of options or SARs that will result in listed shares.</x:v>
      </x:c>
      <x:c r="I119" s="305" t="str">
        <x:v>Listed company</x:v>
      </x:c>
      <x:c r="J119" s="305" t="str">
        <x:v>GATE|CORP_ACTION</x:v>
      </x:c>
      <x:c r="K119" s="305" t="str">
        <x:v>Equity-linked employee benefits</x:v>
      </x:c>
      <x:c r="L119" s="305" t="str">
        <x:v>New-share issuance under ESOS/ESPS/SAR scheme</x:v>
      </x:c>
      <x:c r="M119" s="305" t="str">
        <x:v>Apply exchange-document requirements.</x:v>
      </x:c>
      <x:c r="N119" s="305" t="str">
        <x:v>Before grant as prescribed</x:v>
      </x:c>
      <x:c r="O119" s="305" t="str">
        <x:v>Employee benefits</x:v>
      </x:c>
      <x:c r="P119" s="305" t="str">
        <x:v>Submit the application and retain approval.</x:v>
      </x:c>
      <x:c r="Q119" s="305" t="str">
        <x:v>Only applies to new-share route.</x:v>
      </x:c>
      <x:c r="R119" s="305" t="str">
        <x:v>Current as of 2026-09-06</x:v>
      </x:c>
      <x:c r="S119" s="305" t="str">
        <x:v>https://www.sebi.gov.in/legal/regulations/dec-2025/securities-and-exchange-board-of-india-share-based-employee-benefits-and-sweat-equity-regulations-2021-last-amended-on-december-4-2025-_98638.html</x:v>
      </x:c>
      <x:c r="T119" s="305" t="str">
        <x:v>P2 MAPPED</x:v>
      </x:c>
      <x:c r="U119" s="305" t="str">
        <x:v>MIGRATED — FROZEN</x:v>
      </x:c>
      <x:c r="V119" s="305" t="str">
        <x:f>IF(COUNTIF('PROD Law Master'!$A$5:$A$81,C119)=1,"YES","NO")</x:f>
        <x:v>YES</x:v>
      </x:c>
      <x:c r="W119" s="305" t="str">
        <x:f>IF(COUNTIF($A$5:$A$176,A119)=1,"UNIQUE","DUPLICATE")</x:f>
        <x:v>UNIQUE</x:v>
      </x:c>
      <x:c r="X119" s="305" t="str">
        <x:f>IF(COUNTIF($D$5:$D$176,D119)=1,"UNIQUE","DUPLICATE")</x:f>
        <x:v>UNIQUE</x:v>
      </x:c>
      <x:c r="Y119" s="305" t="str">
        <x:f>IF(AND(LEFT(A119,14)="SEBI-CORE-PRV-",LEN(A119)=20),"VALID","INVALID")</x:f>
        <x:v>VALID</x:v>
      </x:c>
    </x:row>
    <x:row r="120" ht="48" customHeight="1">
      <x:c r="A120" s="305" t="str">
        <x:v>SEBI-CORE-PRV-000116</x:v>
      </x:c>
      <x:c r="B120" s="305" t="n">
        <x:v>116</x:v>
      </x:c>
      <x:c r="C120" s="305" t="str">
        <x:v>SEBI-CORE-LAW-000007</x:v>
      </x:c>
      <x:c r="D120" s="305" t="str">
        <x:v>CAP-LAW042|Regs. 10 and 12</x:v>
      </x:c>
      <x:c r="E120" s="305" t="str">
        <x:v>CAP-LAW042</x:v>
      </x:c>
      <x:c r="F120" s="305" t="str">
        <x:v>Securities and Exchange Board of India (Share Based Employee Benefits and Sweat Equity) Regulations, 2021 [last amended December 4, 2025]</x:v>
      </x:c>
      <x:c r="G120" s="305" t="str">
        <x:v>Regs. 10 and 12</x:v>
      </x:c>
      <x:c r="H120" s="305" t="str">
        <x:v>Notify each issue/allotment and obtain listing/trading approval for shares issued under the approved scheme.</x:v>
      </x:c>
      <x:c r="I120" s="305" t="str">
        <x:v>Listed company</x:v>
      </x:c>
      <x:c r="J120" s="305" t="str">
        <x:v>GATE|CORP_ACTION</x:v>
      </x:c>
      <x:c r="K120" s="305" t="str">
        <x:v>Equity-linked employee benefits</x:v>
      </x:c>
      <x:c r="L120" s="305" t="str">
        <x:v>Options/benefits exercised and shares issued</x:v>
      </x:c>
      <x:c r="M120" s="305" t="str">
        <x:v>Apply scheme, exchange notification and listing conditions.</x:v>
      </x:c>
      <x:c r="N120" s="305" t="str">
        <x:v>At each issue/allotment cycle</x:v>
      </x:c>
      <x:c r="O120" s="305" t="str">
        <x:v>Employee benefits</x:v>
      </x:c>
      <x:c r="P120" s="305" t="str">
        <x:v>Reconcile exercise, allotment, demat credit and exchange approval.</x:v>
      </x:c>
      <x:c r="Q120" s="305" t="str">
        <x:v>Tax and Companies Act tasks remain in Common Corporate Core.</x:v>
      </x:c>
      <x:c r="R120" s="305" t="str">
        <x:v>Current as of 2026-09-06</x:v>
      </x:c>
      <x:c r="S120" s="305" t="str">
        <x:v>https://www.sebi.gov.in/legal/regulations/dec-2025/securities-and-exchange-board-of-india-share-based-employee-benefits-and-sweat-equity-regulations-2021-last-amended-on-december-4-2025-_98638.html</x:v>
      </x:c>
      <x:c r="T120" s="305" t="str">
        <x:v>P2 MAPPED</x:v>
      </x:c>
      <x:c r="U120" s="305" t="str">
        <x:v>MIGRATED — FROZEN</x:v>
      </x:c>
      <x:c r="V120" s="305" t="str">
        <x:f>IF(COUNTIF('PROD Law Master'!$A$5:$A$81,C120)=1,"YES","NO")</x:f>
        <x:v>YES</x:v>
      </x:c>
      <x:c r="W120" s="305" t="str">
        <x:f>IF(COUNTIF($A$5:$A$176,A120)=1,"UNIQUE","DUPLICATE")</x:f>
        <x:v>UNIQUE</x:v>
      </x:c>
      <x:c r="X120" s="305" t="str">
        <x:f>IF(COUNTIF($D$5:$D$176,D120)=1,"UNIQUE","DUPLICATE")</x:f>
        <x:v>UNIQUE</x:v>
      </x:c>
      <x:c r="Y120" s="305" t="str">
        <x:f>IF(AND(LEFT(A120,14)="SEBI-CORE-PRV-",LEN(A120)=20),"VALID","INVALID")</x:f>
        <x:v>VALID</x:v>
      </x:c>
    </x:row>
    <x:row r="121" ht="48" customHeight="1">
      <x:c r="A121" s="305" t="str">
        <x:v>SEBI-CORE-PRV-000117</x:v>
      </x:c>
      <x:c r="B121" s="305" t="n">
        <x:v>117</x:v>
      </x:c>
      <x:c r="C121" s="305" t="str">
        <x:v>SEBI-CORE-LAW-000007</x:v>
      </x:c>
      <x:c r="D121" s="305" t="str">
        <x:v>CAP-LAW042|Reg. 14 / Schedule I Part F</x:v>
      </x:c>
      <x:c r="E121" s="305" t="str">
        <x:v>CAP-LAW042</x:v>
      </x:c>
      <x:c r="F121" s="305" t="str">
        <x:v>Securities and Exchange Board of India (Share Based Employee Benefits and Sweat Equity) Regulations, 2021 [last amended December 4, 2025]</x:v>
      </x:c>
      <x:c r="G121" s="305" t="str">
        <x:v>Reg. 14 / Schedule I Part F</x:v>
      </x:c>
      <x:c r="H121" s="305" t="str">
        <x:v>Make the prescribed annual-report and website disclosures for employee-benefit schemes.</x:v>
      </x:c>
      <x:c r="I121" s="305" t="str">
        <x:v>Listed company</x:v>
      </x:c>
      <x:c r="J121" s="305" t="str">
        <x:v>GATE|CORP_ACTION</x:v>
      </x:c>
      <x:c r="K121" s="305" t="str">
        <x:v>Equity-linked employee benefits</x:v>
      </x:c>
      <x:c r="L121" s="305" t="str">
        <x:v>Scheme remains active / year closes</x:v>
      </x:c>
      <x:c r="M121" s="305" t="str">
        <x:v>Apply scheme-type disclosure tables.</x:v>
      </x:c>
      <x:c r="N121" s="305" t="str">
        <x:v>Annual and on update</x:v>
      </x:c>
      <x:c r="O121" s="305" t="str">
        <x:v>Employee benefits</x:v>
      </x:c>
      <x:c r="P121" s="305" t="str">
        <x:v>Compile scheme metrics and publish/file required disclosures.</x:v>
      </x:c>
      <x:c r="Q121" s="305" t="str">
        <x:v>Use latest SEBI format in P3.</x:v>
      </x:c>
      <x:c r="R121" s="305" t="str">
        <x:v>Current as of 2026-09-06</x:v>
      </x:c>
      <x:c r="S121" s="305" t="str">
        <x:v>https://www.sebi.gov.in/legal/regulations/dec-2025/securities-and-exchange-board-of-india-share-based-employee-benefits-and-sweat-equity-regulations-2021-last-amended-on-december-4-2025-_98638.html</x:v>
      </x:c>
      <x:c r="T121" s="305" t="str">
        <x:v>P2 MAPPED</x:v>
      </x:c>
      <x:c r="U121" s="305" t="str">
        <x:v>MIGRATED — FROZEN</x:v>
      </x:c>
      <x:c r="V121" s="305" t="str">
        <x:f>IF(COUNTIF('PROD Law Master'!$A$5:$A$81,C121)=1,"YES","NO")</x:f>
        <x:v>YES</x:v>
      </x:c>
      <x:c r="W121" s="305" t="str">
        <x:f>IF(COUNTIF($A$5:$A$176,A121)=1,"UNIQUE","DUPLICATE")</x:f>
        <x:v>UNIQUE</x:v>
      </x:c>
      <x:c r="X121" s="305" t="str">
        <x:f>IF(COUNTIF($D$5:$D$176,D121)=1,"UNIQUE","DUPLICATE")</x:f>
        <x:v>UNIQUE</x:v>
      </x:c>
      <x:c r="Y121" s="305" t="str">
        <x:f>IF(AND(LEFT(A121,14)="SEBI-CORE-PRV-",LEN(A121)=20),"VALID","INVALID")</x:f>
        <x:v>VALID</x:v>
      </x:c>
    </x:row>
    <x:row r="122" ht="48" customHeight="1">
      <x:c r="A122" s="305" t="str">
        <x:v>SEBI-CORE-PRV-000118</x:v>
      </x:c>
      <x:c r="B122" s="305" t="n">
        <x:v>118</x:v>
      </x:c>
      <x:c r="C122" s="305" t="str">
        <x:v>SEBI-CORE-LAW-000007</x:v>
      </x:c>
      <x:c r="D122" s="305" t="str">
        <x:v>CAP-LAW042|Reg. 13</x:v>
      </x:c>
      <x:c r="E122" s="305" t="str">
        <x:v>CAP-LAW042</x:v>
      </x:c>
      <x:c r="F122" s="305" t="str">
        <x:v>Securities and Exchange Board of India (Share Based Employee Benefits and Sweat Equity) Regulations, 2021 [last amended December 4, 2025]</x:v>
      </x:c>
      <x:c r="G122" s="305" t="str">
        <x:v>Reg. 13</x:v>
      </x:c>
      <x:c r="H122" s="305" t="str">
        <x:v>Place the secretarial-auditor certificate on scheme compliance before shareholders at each annual general meeting.</x:v>
      </x:c>
      <x:c r="I122" s="305" t="str">
        <x:v>Listed company</x:v>
      </x:c>
      <x:c r="J122" s="305" t="str">
        <x:v>GATE|CORP_ACTION</x:v>
      </x:c>
      <x:c r="K122" s="305" t="str">
        <x:v>Equity-linked employee benefits</x:v>
      </x:c>
      <x:c r="L122" s="305" t="str">
        <x:v>Annual general meeting cycle</x:v>
      </x:c>
      <x:c r="M122" s="305" t="str">
        <x:v>Certificate covers compliance with regulations and the shareholder resolution.</x:v>
      </x:c>
      <x:c r="N122" s="305" t="str">
        <x:v>Annual</x:v>
      </x:c>
      <x:c r="O122" s="305" t="str">
        <x:v>Employee benefits</x:v>
      </x:c>
      <x:c r="P122" s="305" t="str">
        <x:v>Obtain the certificate and place it before the meeting.</x:v>
      </x:c>
      <x:c r="Q122" s="305" t="str">
        <x:v>Separate from LODR Reg. 24A audit.</x:v>
      </x:c>
      <x:c r="R122" s="305" t="str">
        <x:v>Current as of 2026-09-06</x:v>
      </x:c>
      <x:c r="S122" s="305" t="str">
        <x:v>https://www.sebi.gov.in/legal/regulations/dec-2025/securities-and-exchange-board-of-india-share-based-employee-benefits-and-sweat-equity-regulations-2021-last-amended-on-december-4-2025-_98638.html</x:v>
      </x:c>
      <x:c r="T122" s="305" t="str">
        <x:v>P2 MAPPED</x:v>
      </x:c>
      <x:c r="U122" s="305" t="str">
        <x:v>MIGRATED — FROZEN</x:v>
      </x:c>
      <x:c r="V122" s="305" t="str">
        <x:f>IF(COUNTIF('PROD Law Master'!$A$5:$A$81,C122)=1,"YES","NO")</x:f>
        <x:v>YES</x:v>
      </x:c>
      <x:c r="W122" s="305" t="str">
        <x:f>IF(COUNTIF($A$5:$A$176,A122)=1,"UNIQUE","DUPLICATE")</x:f>
        <x:v>UNIQUE</x:v>
      </x:c>
      <x:c r="X122" s="305" t="str">
        <x:f>IF(COUNTIF($D$5:$D$176,D122)=1,"UNIQUE","DUPLICATE")</x:f>
        <x:v>UNIQUE</x:v>
      </x:c>
      <x:c r="Y122" s="305" t="str">
        <x:f>IF(AND(LEFT(A122,14)="SEBI-CORE-PRV-",LEN(A122)=20),"VALID","INVALID")</x:f>
        <x:v>VALID</x:v>
      </x:c>
    </x:row>
    <x:row r="123" ht="48" customHeight="1">
      <x:c r="A123" s="305" t="str">
        <x:v>SEBI-CORE-PRV-000119</x:v>
      </x:c>
      <x:c r="B123" s="305" t="n">
        <x:v>119</x:v>
      </x:c>
      <x:c r="C123" s="305" t="str">
        <x:v>SEBI-CORE-LAW-000007</x:v>
      </x:c>
      <x:c r="D123" s="305" t="str">
        <x:v>CAP-LAW042|Chapter IV (Regs. 28-38)</x:v>
      </x:c>
      <x:c r="E123" s="305" t="str">
        <x:v>CAP-LAW042</x:v>
      </x:c>
      <x:c r="F123" s="305" t="str">
        <x:v>Securities and Exchange Board of India (Share Based Employee Benefits and Sweat Equity) Regulations, 2021 [last amended December 4, 2025]</x:v>
      </x:c>
      <x:c r="G123" s="305" t="str">
        <x:v>Chapter IV (Regs. 28-38)</x:v>
      </x:c>
      <x:c r="H123" s="305" t="str">
        <x:v>Apply the sweat-equity approval, limit, pricing, valuation, accounting, certificate and post-issue disclosure requirements.</x:v>
      </x:c>
      <x:c r="I123" s="305" t="str">
        <x:v>Listed company</x:v>
      </x:c>
      <x:c r="J123" s="305" t="str">
        <x:v>GATE|CORP_ACTION</x:v>
      </x:c>
      <x:c r="K123" s="305" t="str">
        <x:v>Sweat equity shares</x:v>
      </x:c>
      <x:c r="L123" s="305" t="str">
        <x:v>Sweat equity proposed</x:v>
      </x:c>
      <x:c r="M123" s="305" t="str">
        <x:v>Apply employee/director, annual/overall quantum and current valuer conditions.</x:v>
      </x:c>
      <x:c r="N123" s="305" t="str">
        <x:v>Before issue through post-allotment</x:v>
      </x:c>
      <x:c r="O123" s="305" t="str">
        <x:v>Employee benefits</x:v>
      </x:c>
      <x:c r="P123" s="305" t="str">
        <x:v>Operate a sweat-equity transaction checklist with separate evidence for each applicable regulation.</x:v>
      </x:c>
      <x:c r="Q123" s="305" t="str">
        <x:v>Only activated for sweat equity; P3 splits the transaction evidence by regulation.</x:v>
      </x:c>
      <x:c r="R123" s="305" t="str">
        <x:v>Current as of 2026-09-06</x:v>
      </x:c>
      <x:c r="S123" s="305" t="str">
        <x:v>https://www.sebi.gov.in/legal/regulations/dec-2025/securities-and-exchange-board-of-india-share-based-employee-benefits-and-sweat-equity-regulations-2021-last-amended-on-december-4-2025-_98638.html</x:v>
      </x:c>
      <x:c r="T123" s="305" t="str">
        <x:v>P2 MAPPED</x:v>
      </x:c>
      <x:c r="U123" s="305" t="str">
        <x:v>MIGRATED — FROZEN</x:v>
      </x:c>
      <x:c r="V123" s="305" t="str">
        <x:f>IF(COUNTIF('PROD Law Master'!$A$5:$A$81,C123)=1,"YES","NO")</x:f>
        <x:v>YES</x:v>
      </x:c>
      <x:c r="W123" s="305" t="str">
        <x:f>IF(COUNTIF($A$5:$A$176,A123)=1,"UNIQUE","DUPLICATE")</x:f>
        <x:v>UNIQUE</x:v>
      </x:c>
      <x:c r="X123" s="305" t="str">
        <x:f>IF(COUNTIF($D$5:$D$176,D123)=1,"UNIQUE","DUPLICATE")</x:f>
        <x:v>UNIQUE</x:v>
      </x:c>
      <x:c r="Y123" s="305" t="str">
        <x:f>IF(AND(LEFT(A123,14)="SEBI-CORE-PRV-",LEN(A123)=20),"VALID","INVALID")</x:f>
        <x:v>VALID</x:v>
      </x:c>
    </x:row>
    <x:row r="124" ht="48" customHeight="1">
      <x:c r="A124" s="305" t="str">
        <x:v>SEBI-CORE-PRV-000120</x:v>
      </x:c>
      <x:c r="B124" s="305" t="n">
        <x:v>120</x:v>
      </x:c>
      <x:c r="C124" s="305" t="str">
        <x:v>SEBI-CORE-LAW-000006</x:v>
      </x:c>
      <x:c r="D124" s="305" t="str">
        <x:v>CAP-LAW041|Eligibility / general conditions</x:v>
      </x:c>
      <x:c r="E124" s="305" t="str">
        <x:v>CAP-LAW041</x:v>
      </x:c>
      <x:c r="F124" s="305" t="str">
        <x:v>Securities and Exchange Board of India (Issue and Listing of Non-Convertible Securities) Regulations, 2021 [Last amended as on January 21, 2026]</x:v>
      </x:c>
      <x:c r="G124" s="305" t="str">
        <x:v>Eligibility / general conditions</x:v>
      </x:c>
      <x:c r="H124" s="305" t="str">
        <x:v>Satisfy the applicable eligibility and general conditions before issuing listed non-convertible securities.</x:v>
      </x:c>
      <x:c r="I124" s="305" t="str">
        <x:v>Issuer</x:v>
      </x:c>
      <x:c r="J124" s="305" t="str">
        <x:v>GATE|PROPOSED_ISSUE or GATE|DEBT</x:v>
      </x:c>
      <x:c r="K124" s="305" t="str">
        <x:v>NCS / NCRPS</x:v>
      </x:c>
      <x:c r="L124" s="305" t="str">
        <x:v>Listed NCS issue proposed</x:v>
      </x:c>
      <x:c r="M124" s="305" t="str">
        <x:v>Apply public/private placement, secured/unsecured and issuer-class provisions.</x:v>
      </x:c>
      <x:c r="N124" s="305" t="str">
        <x:v>Before offer/placement</x:v>
      </x:c>
      <x:c r="O124" s="305" t="str">
        <x:v>Debt issuance</x:v>
      </x:c>
      <x:c r="P124" s="305" t="str">
        <x:v>Prepare an eligibility and conditions memorandum.</x:v>
      </x:c>
      <x:c r="Q124" s="305" t="str">
        <x:v>Instrument and route must be fixed before testing.</x:v>
      </x:c>
      <x:c r="R124" s="305" t="str">
        <x:v>Current as of 2026-09-06</x:v>
      </x:c>
      <x:c r="S124" s="305" t="str">
        <x:v>https://www.sebi.gov.in/legal/regulations/jan-2026/securities-and-exchange-board-of-india-issue-and-listing-of-non-convertible-securities-regulations-2021-last-amended-as-on-january-21-2026-_99288.html</x:v>
      </x:c>
      <x:c r="T124" s="305" t="str">
        <x:v>P2 MAPPED</x:v>
      </x:c>
      <x:c r="U124" s="305" t="str">
        <x:v>MIGRATED — FROZEN</x:v>
      </x:c>
      <x:c r="V124" s="305" t="str">
        <x:f>IF(COUNTIF('PROD Law Master'!$A$5:$A$81,C124)=1,"YES","NO")</x:f>
        <x:v>YES</x:v>
      </x:c>
      <x:c r="W124" s="305" t="str">
        <x:f>IF(COUNTIF($A$5:$A$176,A124)=1,"UNIQUE","DUPLICATE")</x:f>
        <x:v>UNIQUE</x:v>
      </x:c>
      <x:c r="X124" s="305" t="str">
        <x:f>IF(COUNTIF($D$5:$D$176,D124)=1,"UNIQUE","DUPLICATE")</x:f>
        <x:v>UNIQUE</x:v>
      </x:c>
      <x:c r="Y124" s="305" t="str">
        <x:f>IF(AND(LEFT(A124,14)="SEBI-CORE-PRV-",LEN(A124)=20),"VALID","INVALID")</x:f>
        <x:v>VALID</x:v>
      </x:c>
    </x:row>
    <x:row r="125" ht="48" customHeight="1">
      <x:c r="A125" s="305" t="str">
        <x:v>SEBI-CORE-PRV-000121</x:v>
      </x:c>
      <x:c r="B125" s="305" t="n">
        <x:v>121</x:v>
      </x:c>
      <x:c r="C125" s="305" t="str">
        <x:v>SEBI-CORE-LAW-000006</x:v>
      </x:c>
      <x:c r="D125" s="305" t="str">
        <x:v>CAP-LAW041|Offer document / placement memorandum</x:v>
      </x:c>
      <x:c r="E125" s="305" t="str">
        <x:v>CAP-LAW041</x:v>
      </x:c>
      <x:c r="F125" s="305" t="str">
        <x:v>Securities and Exchange Board of India (Issue and Listing of Non-Convertible Securities) Regulations, 2021 [Last amended as on January 21, 2026]</x:v>
      </x:c>
      <x:c r="G125" s="305" t="str">
        <x:v>Offer document / placement memorandum</x:v>
      </x:c>
      <x:c r="H125" s="305" t="str">
        <x:v>Prepare and file the prescribed offer document or placement memorandum with complete disclosures.</x:v>
      </x:c>
      <x:c r="I125" s="305" t="str">
        <x:v>Issuer</x:v>
      </x:c>
      <x:c r="J125" s="305" t="str">
        <x:v>GATE|PROPOSED_ISSUE or GATE|DEBT</x:v>
      </x:c>
      <x:c r="K125" s="305" t="str">
        <x:v>NCS / NCRPS</x:v>
      </x:c>
      <x:c r="L125" s="305" t="str">
        <x:v>Debt issue proposed</x:v>
      </x:c>
      <x:c r="M125" s="305" t="str">
        <x:v>Apply route, issuer and instrument-specific schedules.</x:v>
      </x:c>
      <x:c r="N125" s="305" t="str">
        <x:v>Before issue opens/allotment</x:v>
      </x:c>
      <x:c r="O125" s="305" t="str">
        <x:v>Debt issuance</x:v>
      </x:c>
      <x:c r="P125" s="305" t="str">
        <x:v>Run disclosure verification and approval.</x:v>
      </x:c>
      <x:c r="Q125" s="305" t="str">
        <x:v>Merchant-banker due diligence remains role-bound.</x:v>
      </x:c>
      <x:c r="R125" s="305" t="str">
        <x:v>Current as of 2026-09-06</x:v>
      </x:c>
      <x:c r="S125" s="305" t="str">
        <x:v>https://www.sebi.gov.in/legal/regulations/jan-2026/securities-and-exchange-board-of-india-issue-and-listing-of-non-convertible-securities-regulations-2021-last-amended-as-on-january-21-2026-_99288.html</x:v>
      </x:c>
      <x:c r="T125" s="305" t="str">
        <x:v>P2 MAPPED</x:v>
      </x:c>
      <x:c r="U125" s="305" t="str">
        <x:v>MIGRATED — FROZEN</x:v>
      </x:c>
      <x:c r="V125" s="305" t="str">
        <x:f>IF(COUNTIF('PROD Law Master'!$A$5:$A$81,C125)=1,"YES","NO")</x:f>
        <x:v>YES</x:v>
      </x:c>
      <x:c r="W125" s="305" t="str">
        <x:f>IF(COUNTIF($A$5:$A$176,A125)=1,"UNIQUE","DUPLICATE")</x:f>
        <x:v>UNIQUE</x:v>
      </x:c>
      <x:c r="X125" s="305" t="str">
        <x:f>IF(COUNTIF($D$5:$D$176,D125)=1,"UNIQUE","DUPLICATE")</x:f>
        <x:v>UNIQUE</x:v>
      </x:c>
      <x:c r="Y125" s="305" t="str">
        <x:f>IF(AND(LEFT(A125,14)="SEBI-CORE-PRV-",LEN(A125)=20),"VALID","INVALID")</x:f>
        <x:v>VALID</x:v>
      </x:c>
    </x:row>
    <x:row r="126" ht="48" customHeight="1">
      <x:c r="A126" s="305" t="str">
        <x:v>SEBI-CORE-PRV-000122</x:v>
      </x:c>
      <x:c r="B126" s="305" t="n">
        <x:v>122</x:v>
      </x:c>
      <x:c r="C126" s="305" t="str">
        <x:v>SEBI-CORE-LAW-000006</x:v>
      </x:c>
      <x:c r="D126" s="305" t="str">
        <x:v>CAP-LAW041|Debenture trustee / security / rating provisions</x:v>
      </x:c>
      <x:c r="E126" s="305" t="str">
        <x:v>CAP-LAW041</x:v>
      </x:c>
      <x:c r="F126" s="305" t="str">
        <x:v>Securities and Exchange Board of India (Issue and Listing of Non-Convertible Securities) Regulations, 2021 [Last amended as on January 21, 2026]</x:v>
      </x:c>
      <x:c r="G126" s="305" t="str">
        <x:v>Debenture trustee / security / rating provisions</x:v>
      </x:c>
      <x:c r="H126" s="305" t="str">
        <x:v>Complete required credit rating, debenture-trustee appointment, trust deed and security creation steps.</x:v>
      </x:c>
      <x:c r="I126" s="305" t="str">
        <x:v>Issuer</x:v>
      </x:c>
      <x:c r="J126" s="305" t="str">
        <x:v>GATE|PROPOSED_ISSUE or GATE|DEBT</x:v>
      </x:c>
      <x:c r="K126" s="305" t="str">
        <x:v>Debt securities</x:v>
      </x:c>
      <x:c r="L126" s="305" t="str">
        <x:v>Debt issue proposed</x:v>
      </x:c>
      <x:c r="M126" s="305" t="str">
        <x:v>Apply secured/unsecured, public/private and conversion features.</x:v>
      </x:c>
      <x:c r="N126" s="305" t="str">
        <x:v>Before issue/allotment and within prescribed post-allotment period</x:v>
      </x:c>
      <x:c r="O126" s="305" t="str">
        <x:v>Debt issuance</x:v>
      </x:c>
      <x:c r="P126" s="305" t="str">
        <x:v>Track rating, trustee consent, security documents and charge completion.</x:v>
      </x:c>
      <x:c r="Q126" s="305" t="str">
        <x:v>Companies Act charge and debenture rules remain in Common Corporate Core.</x:v>
      </x:c>
      <x:c r="R126" s="305" t="str">
        <x:v>Current as of 2026-09-06</x:v>
      </x:c>
      <x:c r="S126" s="305" t="str">
        <x:v>https://www.sebi.gov.in/legal/regulations/jan-2026/securities-and-exchange-board-of-india-issue-and-listing-of-non-convertible-securities-regulations-2021-last-amended-as-on-january-21-2026-_99288.html</x:v>
      </x:c>
      <x:c r="T126" s="305" t="str">
        <x:v>P2 MAPPED</x:v>
      </x:c>
      <x:c r="U126" s="305" t="str">
        <x:v>MIGRATED — FROZEN</x:v>
      </x:c>
      <x:c r="V126" s="305" t="str">
        <x:f>IF(COUNTIF('PROD Law Master'!$A$5:$A$81,C126)=1,"YES","NO")</x:f>
        <x:v>YES</x:v>
      </x:c>
      <x:c r="W126" s="305" t="str">
        <x:f>IF(COUNTIF($A$5:$A$176,A126)=1,"UNIQUE","DUPLICATE")</x:f>
        <x:v>UNIQUE</x:v>
      </x:c>
      <x:c r="X126" s="305" t="str">
        <x:f>IF(COUNTIF($D$5:$D$176,D126)=1,"UNIQUE","DUPLICATE")</x:f>
        <x:v>UNIQUE</x:v>
      </x:c>
      <x:c r="Y126" s="305" t="str">
        <x:f>IF(AND(LEFT(A126,14)="SEBI-CORE-PRV-",LEN(A126)=20),"VALID","INVALID")</x:f>
        <x:v>VALID</x:v>
      </x:c>
    </x:row>
    <x:row r="127" ht="48" customHeight="1">
      <x:c r="A127" s="305" t="str">
        <x:v>SEBI-CORE-PRV-000123</x:v>
      </x:c>
      <x:c r="B127" s="305" t="n">
        <x:v>123</x:v>
      </x:c>
      <x:c r="C127" s="305" t="str">
        <x:v>SEBI-CORE-LAW-000006</x:v>
      </x:c>
      <x:c r="D127" s="305" t="str">
        <x:v>CAP-LAW041|Allotment / listing provisions</x:v>
      </x:c>
      <x:c r="E127" s="305" t="str">
        <x:v>CAP-LAW041</x:v>
      </x:c>
      <x:c r="F127" s="305" t="str">
        <x:v>Securities and Exchange Board of India (Issue and Listing of Non-Convertible Securities) Regulations, 2021 [Last amended as on January 21, 2026]</x:v>
      </x:c>
      <x:c r="G127" s="305" t="str">
        <x:v>Allotment / listing provisions</x:v>
      </x:c>
      <x:c r="H127" s="305" t="str">
        <x:v>Complete allotment, demat credit, refunds and listing within the prescribed timetable.</x:v>
      </x:c>
      <x:c r="I127" s="305" t="str">
        <x:v>Issuer</x:v>
      </x:c>
      <x:c r="J127" s="305" t="str">
        <x:v>GATE|PROPOSED_ISSUE or GATE|DEBT</x:v>
      </x:c>
      <x:c r="K127" s="305" t="str">
        <x:v>NCS / NCRPS</x:v>
      </x:c>
      <x:c r="L127" s="305" t="str">
        <x:v>Issue closes</x:v>
      </x:c>
      <x:c r="M127" s="305" t="str">
        <x:v>Apply route-specific timelines and delay consequences.</x:v>
      </x:c>
      <x:c r="N127" s="305" t="str">
        <x:v>Transaction timetable</x:v>
      </x:c>
      <x:c r="O127" s="305" t="str">
        <x:v>Debt issuance</x:v>
      </x:c>
      <x:c r="P127" s="305" t="str">
        <x:v>Reconcile applications, allot, credit/refund and obtain listing approval.</x:v>
      </x:c>
      <x:c r="Q127" s="305" t="str">
        <x:v>P3 must calendar current exact deadlines.</x:v>
      </x:c>
      <x:c r="R127" s="305" t="str">
        <x:v>Current as of 2026-09-06</x:v>
      </x:c>
      <x:c r="S127" s="305" t="str">
        <x:v>https://www.sebi.gov.in/legal/regulations/jan-2026/securities-and-exchange-board-of-india-issue-and-listing-of-non-convertible-securities-regulations-2021-last-amended-as-on-january-21-2026-_99288.html</x:v>
      </x:c>
      <x:c r="T127" s="305" t="str">
        <x:v>P2 MAPPED</x:v>
      </x:c>
      <x:c r="U127" s="305" t="str">
        <x:v>MIGRATED — FROZEN</x:v>
      </x:c>
      <x:c r="V127" s="305" t="str">
        <x:f>IF(COUNTIF('PROD Law Master'!$A$5:$A$81,C127)=1,"YES","NO")</x:f>
        <x:v>YES</x:v>
      </x:c>
      <x:c r="W127" s="305" t="str">
        <x:f>IF(COUNTIF($A$5:$A$176,A127)=1,"UNIQUE","DUPLICATE")</x:f>
        <x:v>UNIQUE</x:v>
      </x:c>
      <x:c r="X127" s="305" t="str">
        <x:f>IF(COUNTIF($D$5:$D$176,D127)=1,"UNIQUE","DUPLICATE")</x:f>
        <x:v>UNIQUE</x:v>
      </x:c>
      <x:c r="Y127" s="305" t="str">
        <x:f>IF(AND(LEFT(A127,14)="SEBI-CORE-PRV-",LEN(A127)=20),"VALID","INVALID")</x:f>
        <x:v>VALID</x:v>
      </x:c>
    </x:row>
    <x:row r="128" ht="48" customHeight="1">
      <x:c r="A128" s="305" t="str">
        <x:v>SEBI-CORE-PRV-000124</x:v>
      </x:c>
      <x:c r="B128" s="305" t="n">
        <x:v>124</x:v>
      </x:c>
      <x:c r="C128" s="305" t="str">
        <x:v>SEBI-CORE-LAW-000021</x:v>
      </x:c>
      <x:c r="D128" s="305" t="str">
        <x:v>CAP-LAW085|Public issue / ASBA chapter</x:v>
      </x:c>
      <x:c r="E128" s="305" t="str">
        <x:v>CAP-LAW085</x:v>
      </x:c>
      <x:c r="F128" s="305" t="str">
        <x:v>Master Circular for issue and listing of Non-convertible Securities, Securitised Debt Instruments, Security Receipts, Municipal Debt Securities and Commercial Paper dated October 15, 2025</x:v>
      </x:c>
      <x:c r="G128" s="305" t="str">
        <x:v>Public issue / ASBA chapter</x:v>
      </x:c>
      <x:c r="H128" s="305" t="str">
        <x:v>Use the prescribed application, ASBA, advertisement and issue-timeline process for a public NCS issue.</x:v>
      </x:c>
      <x:c r="I128" s="305" t="str">
        <x:v>Issuer</x:v>
      </x:c>
      <x:c r="J128" s="305" t="str">
        <x:v>GATE|PROPOSED_ISSUE</x:v>
      </x:c>
      <x:c r="K128" s="305" t="str">
        <x:v>Public NCS / NCRPS</x:v>
      </x:c>
      <x:c r="L128" s="305" t="str">
        <x:v>Public debt issue selected</x:v>
      </x:c>
      <x:c r="M128" s="305" t="str">
        <x:v>Apply current issue size, bidding and application provisions.</x:v>
      </x:c>
      <x:c r="N128" s="305" t="str">
        <x:v>Transaction timetable</x:v>
      </x:c>
      <x:c r="O128" s="305" t="str">
        <x:v>Debt issuance</x:v>
      </x:c>
      <x:c r="P128" s="305" t="str">
        <x:v>Map each public-issue step to evidence and owner.</x:v>
      </x:c>
      <x:c r="Q128" s="305" t="str">
        <x:v>Only applies to public issue route.</x:v>
      </x:c>
      <x:c r="R128" s="305" t="str">
        <x:v>Current as of 2026-09-06</x:v>
      </x:c>
      <x:c r="S128" s="305" t="str">
        <x:v>https://www.sebi.gov.in/legal/master-circulars/oct-2025/master-circular-for-issue-and-listing-of-non-convertible-securities-securitised-debt-instruments-security-receipts-municipal-debt-securities-and-commercial-paper_97343.html</x:v>
      </x:c>
      <x:c r="T128" s="305" t="str">
        <x:v>P2 MAPPED</x:v>
      </x:c>
      <x:c r="U128" s="305" t="str">
        <x:v>MIGRATED — FROZEN</x:v>
      </x:c>
      <x:c r="V128" s="305" t="str">
        <x:f>IF(COUNTIF('PROD Law Master'!$A$5:$A$81,C128)=1,"YES","NO")</x:f>
        <x:v>YES</x:v>
      </x:c>
      <x:c r="W128" s="305" t="str">
        <x:f>IF(COUNTIF($A$5:$A$176,A128)=1,"UNIQUE","DUPLICATE")</x:f>
        <x:v>UNIQUE</x:v>
      </x:c>
      <x:c r="X128" s="305" t="str">
        <x:f>IF(COUNTIF($D$5:$D$176,D128)=1,"UNIQUE","DUPLICATE")</x:f>
        <x:v>UNIQUE</x:v>
      </x:c>
      <x:c r="Y128" s="305" t="str">
        <x:f>IF(AND(LEFT(A128,14)="SEBI-CORE-PRV-",LEN(A128)=20),"VALID","INVALID")</x:f>
        <x:v>VALID</x:v>
      </x:c>
    </x:row>
    <x:row r="129" ht="48" customHeight="1">
      <x:c r="A129" s="305" t="str">
        <x:v>SEBI-CORE-PRV-000125</x:v>
      </x:c>
      <x:c r="B129" s="305" t="n">
        <x:v>125</x:v>
      </x:c>
      <x:c r="C129" s="305" t="str">
        <x:v>SEBI-CORE-LAW-000021</x:v>
      </x:c>
      <x:c r="D129" s="305" t="str">
        <x:v>CAP-LAW085|Private placement / EBP chapter</x:v>
      </x:c>
      <x:c r="E129" s="305" t="str">
        <x:v>CAP-LAW085</x:v>
      </x:c>
      <x:c r="F129" s="305" t="str">
        <x:v>Master Circular for issue and listing of Non-convertible Securities, Securitised Debt Instruments, Security Receipts, Municipal Debt Securities and Commercial Paper dated October 15, 2025</x:v>
      </x:c>
      <x:c r="G129" s="305" t="str">
        <x:v>Private placement / EBP chapter</x:v>
      </x:c>
      <x:c r="H129" s="305" t="str">
        <x:v>Use the prescribed electronic book provider and listing process where a private placement falls within the current EBP framework.</x:v>
      </x:c>
      <x:c r="I129" s="305" t="str">
        <x:v>Issuer</x:v>
      </x:c>
      <x:c r="J129" s="305" t="str">
        <x:v>GATE|PROPOSED_ISSUE</x:v>
      </x:c>
      <x:c r="K129" s="305" t="str">
        <x:v>Privately placed NCS / NCRPS</x:v>
      </x:c>
      <x:c r="L129" s="305" t="str">
        <x:v>Private placement proposed</x:v>
      </x:c>
      <x:c r="M129" s="305" t="str">
        <x:v>Apply issue-size, eligible-investor, bidding and exception provisions.</x:v>
      </x:c>
      <x:c r="N129" s="305" t="str">
        <x:v>Transaction timetable</x:v>
      </x:c>
      <x:c r="O129" s="305" t="str">
        <x:v>Debt issuance</x:v>
      </x:c>
      <x:c r="P129" s="305" t="str">
        <x:v>Document EBP applicability and preserve platform records.</x:v>
      </x:c>
      <x:c r="Q129" s="305" t="str">
        <x:v>Companies Act private-placement process remains separate.</x:v>
      </x:c>
      <x:c r="R129" s="305" t="str">
        <x:v>Current as of 2026-09-06</x:v>
      </x:c>
      <x:c r="S129" s="305" t="str">
        <x:v>https://www.sebi.gov.in/legal/master-circulars/oct-2025/master-circular-for-issue-and-listing-of-non-convertible-securities-securitised-debt-instruments-security-receipts-municipal-debt-securities-and-commercial-paper_97343.html</x:v>
      </x:c>
      <x:c r="T129" s="305" t="str">
        <x:v>P2 MAPPED</x:v>
      </x:c>
      <x:c r="U129" s="305" t="str">
        <x:v>MIGRATED — FROZEN</x:v>
      </x:c>
      <x:c r="V129" s="305" t="str">
        <x:f>IF(COUNTIF('PROD Law Master'!$A$5:$A$81,C129)=1,"YES","NO")</x:f>
        <x:v>YES</x:v>
      </x:c>
      <x:c r="W129" s="305" t="str">
        <x:f>IF(COUNTIF($A$5:$A$176,A129)=1,"UNIQUE","DUPLICATE")</x:f>
        <x:v>UNIQUE</x:v>
      </x:c>
      <x:c r="X129" s="305" t="str">
        <x:f>IF(COUNTIF($D$5:$D$176,D129)=1,"UNIQUE","DUPLICATE")</x:f>
        <x:v>UNIQUE</x:v>
      </x:c>
      <x:c r="Y129" s="305" t="str">
        <x:f>IF(AND(LEFT(A129,14)="SEBI-CORE-PRV-",LEN(A129)=20),"VALID","INVALID")</x:f>
        <x:v>VALID</x:v>
      </x:c>
    </x:row>
    <x:row r="130" ht="48" customHeight="1">
      <x:c r="A130" s="305" t="str">
        <x:v>SEBI-CORE-PRV-000126</x:v>
      </x:c>
      <x:c r="B130" s="305" t="n">
        <x:v>126</x:v>
      </x:c>
      <x:c r="C130" s="305" t="str">
        <x:v>SEBI-CORE-LAW-000021</x:v>
      </x:c>
      <x:c r="D130" s="305" t="str">
        <x:v>CAP-LAW085|ISIN / dematerialisation chapter</x:v>
      </x:c>
      <x:c r="E130" s="305" t="str">
        <x:v>CAP-LAW085</x:v>
      </x:c>
      <x:c r="F130" s="305" t="str">
        <x:v>Master Circular for issue and listing of Non-convertible Securities, Securitised Debt Instruments, Security Receipts, Municipal Debt Securities and Commercial Paper dated October 15, 2025</x:v>
      </x:c>
      <x:c r="G130" s="305" t="str">
        <x:v>ISIN / dematerialisation chapter</x:v>
      </x:c>
      <x:c r="H130" s="305" t="str">
        <x:v>Obtain and use the correct ISIN and issue/list securities in dematerialised form as required.</x:v>
      </x:c>
      <x:c r="I130" s="305" t="str">
        <x:v>Issuer</x:v>
      </x:c>
      <x:c r="J130" s="305" t="str">
        <x:v>GATE|PROPOSED_ISSUE or GATE|DEBT</x:v>
      </x:c>
      <x:c r="K130" s="305" t="str">
        <x:v>NCS / SDI / SR / CP as applicable</x:v>
      </x:c>
      <x:c r="L130" s="305" t="str">
        <x:v>Issue proposed / instrument outstanding</x:v>
      </x:c>
      <x:c r="M130" s="305" t="str">
        <x:v>Apply fungibility, ISIN cap and instrument-specific instructions.</x:v>
      </x:c>
      <x:c r="N130" s="305" t="str">
        <x:v>Before issue and continuous maintenance</x:v>
      </x:c>
      <x:c r="O130" s="305" t="str">
        <x:v>Debt issuance</x:v>
      </x:c>
      <x:c r="P130" s="305" t="str">
        <x:v>Reconcile term sheet, depository records and exchange listing.</x:v>
      </x:c>
      <x:c r="Q130" s="305" t="str">
        <x:v>Depository participant operations are excluded.</x:v>
      </x:c>
      <x:c r="R130" s="305" t="str">
        <x:v>Current as of 2026-09-06</x:v>
      </x:c>
      <x:c r="S130" s="305" t="str">
        <x:v>https://www.sebi.gov.in/legal/master-circulars/oct-2025/master-circular-for-issue-and-listing-of-non-convertible-securities-securitised-debt-instruments-security-receipts-municipal-debt-securities-and-commercial-paper_97343.html</x:v>
      </x:c>
      <x:c r="T130" s="305" t="str">
        <x:v>P2 MAPPED</x:v>
      </x:c>
      <x:c r="U130" s="305" t="str">
        <x:v>MIGRATED — FROZEN</x:v>
      </x:c>
      <x:c r="V130" s="305" t="str">
        <x:f>IF(COUNTIF('PROD Law Master'!$A$5:$A$81,C130)=1,"YES","NO")</x:f>
        <x:v>YES</x:v>
      </x:c>
      <x:c r="W130" s="305" t="str">
        <x:f>IF(COUNTIF($A$5:$A$176,A130)=1,"UNIQUE","DUPLICATE")</x:f>
        <x:v>UNIQUE</x:v>
      </x:c>
      <x:c r="X130" s="305" t="str">
        <x:f>IF(COUNTIF($D$5:$D$176,D130)=1,"UNIQUE","DUPLICATE")</x:f>
        <x:v>UNIQUE</x:v>
      </x:c>
      <x:c r="Y130" s="305" t="str">
        <x:f>IF(AND(LEFT(A130,14)="SEBI-CORE-PRV-",LEN(A130)=20),"VALID","INVALID")</x:f>
        <x:v>VALID</x:v>
      </x:c>
    </x:row>
    <x:row r="131" ht="48" customHeight="1">
      <x:c r="A131" s="305" t="str">
        <x:v>SEBI-CORE-PRV-000127</x:v>
      </x:c>
      <x:c r="B131" s="305" t="n">
        <x:v>127</x:v>
      </x:c>
      <x:c r="C131" s="305" t="str">
        <x:v>SEBI-CORE-LAW-000021</x:v>
      </x:c>
      <x:c r="D131" s="305" t="str">
        <x:v>CAP-LAW085|Centralised bond database / reporting chapter</x:v>
      </x:c>
      <x:c r="E131" s="305" t="str">
        <x:v>CAP-LAW085</x:v>
      </x:c>
      <x:c r="F131" s="305" t="str">
        <x:v>Master Circular for issue and listing of Non-convertible Securities, Securitised Debt Instruments, Security Receipts, Municipal Debt Securities and Commercial Paper dated October 15, 2025</x:v>
      </x:c>
      <x:c r="G131" s="305" t="str">
        <x:v>Centralised bond database / reporting chapter</x:v>
      </x:c>
      <x:c r="H131" s="305" t="str">
        <x:v>Submit prescribed primary-issuance and instrument data to the designated exchange/database.</x:v>
      </x:c>
      <x:c r="I131" s="305" t="str">
        <x:v>Issuer</x:v>
      </x:c>
      <x:c r="J131" s="305" t="str">
        <x:v>GATE|PROPOSED_ISSUE or GATE|DEBT</x:v>
      </x:c>
      <x:c r="K131" s="305" t="str">
        <x:v>Debt securities</x:v>
      </x:c>
      <x:c r="L131" s="305" t="str">
        <x:v>Issue/allotment/update occurs</x:v>
      </x:c>
      <x:c r="M131" s="305" t="str">
        <x:v>Apply current data fields and update triggers.</x:v>
      </x:c>
      <x:c r="N131" s="305" t="str">
        <x:v>At issue and prescribed updates</x:v>
      </x:c>
      <x:c r="O131" s="305" t="str">
        <x:v>Debt reporting</x:v>
      </x:c>
      <x:c r="P131" s="305" t="str">
        <x:v>File and reconcile database records to offer and depository data.</x:v>
      </x:c>
      <x:c r="Q131" s="305" t="str">
        <x:v>Operational exchange system evidence required in P3.</x:v>
      </x:c>
      <x:c r="R131" s="305" t="str">
        <x:v>Current as of 2026-09-06</x:v>
      </x:c>
      <x:c r="S131" s="305" t="str">
        <x:v>https://www.sebi.gov.in/legal/master-circulars/oct-2025/master-circular-for-issue-and-listing-of-non-convertible-securities-securitised-debt-instruments-security-receipts-municipal-debt-securities-and-commercial-paper_97343.html</x:v>
      </x:c>
      <x:c r="T131" s="305" t="str">
        <x:v>P2 MAPPED</x:v>
      </x:c>
      <x:c r="U131" s="305" t="str">
        <x:v>MIGRATED — FROZEN</x:v>
      </x:c>
      <x:c r="V131" s="305" t="str">
        <x:f>IF(COUNTIF('PROD Law Master'!$A$5:$A$81,C131)=1,"YES","NO")</x:f>
        <x:v>YES</x:v>
      </x:c>
      <x:c r="W131" s="305" t="str">
        <x:f>IF(COUNTIF($A$5:$A$176,A131)=1,"UNIQUE","DUPLICATE")</x:f>
        <x:v>UNIQUE</x:v>
      </x:c>
      <x:c r="X131" s="305" t="str">
        <x:f>IF(COUNTIF($D$5:$D$176,D131)=1,"UNIQUE","DUPLICATE")</x:f>
        <x:v>UNIQUE</x:v>
      </x:c>
      <x:c r="Y131" s="305" t="str">
        <x:f>IF(AND(LEFT(A131,14)="SEBI-CORE-PRV-",LEN(A131)=20),"VALID","INVALID")</x:f>
        <x:v>VALID</x:v>
      </x:c>
    </x:row>
    <x:row r="132" ht="48" customHeight="1">
      <x:c r="A132" s="305" t="str">
        <x:v>SEBI-CORE-PRV-000128</x:v>
      </x:c>
      <x:c r="B132" s="305" t="n">
        <x:v>128</x:v>
      </x:c>
      <x:c r="C132" s="305" t="str">
        <x:v>SEBI-CORE-LAW-000021</x:v>
      </x:c>
      <x:c r="D132" s="305" t="str">
        <x:v>CAP-LAW085|Commercial paper chapter</x:v>
      </x:c>
      <x:c r="E132" s="305" t="str">
        <x:v>CAP-LAW085</x:v>
      </x:c>
      <x:c r="F132" s="305" t="str">
        <x:v>Master Circular for issue and listing of Non-convertible Securities, Securitised Debt Instruments, Security Receipts, Municipal Debt Securities and Commercial Paper dated October 15, 2025</x:v>
      </x:c>
      <x:c r="G132" s="305" t="str">
        <x:v>Commercial paper chapter</x:v>
      </x:c>
      <x:c r="H132" s="305" t="str">
        <x:v>Comply with SEBI issue/listing and disclosure steps for listed commercial paper.</x:v>
      </x:c>
      <x:c r="I132" s="305" t="str">
        <x:v>Issuer</x:v>
      </x:c>
      <x:c r="J132" s="305" t="str">
        <x:v>GATE|SDI_SR_CP</x:v>
      </x:c>
      <x:c r="K132" s="305" t="str">
        <x:v>Commercial paper</x:v>
      </x:c>
      <x:c r="L132" s="305" t="str">
        <x:v>CP proposed/listed</x:v>
      </x:c>
      <x:c r="M132" s="305" t="str">
        <x:v>Apply eligibility, disclosure, ISIN, listing and reporting provisions.</x:v>
      </x:c>
      <x:c r="N132" s="305" t="str">
        <x:v>Issue and continuous periods</x:v>
      </x:c>
      <x:c r="O132" s="305" t="str">
        <x:v>Debt issuance</x:v>
      </x:c>
      <x:c r="P132" s="305" t="str">
        <x:v>Run the CP-specific checklist and maintain maturity/payment evidence.</x:v>
      </x:c>
      <x:c r="Q132" s="305" t="str">
        <x:v>RBI requirements may also apply outside this overlay.</x:v>
      </x:c>
      <x:c r="R132" s="305" t="str">
        <x:v>Current as of 2026-09-06</x:v>
      </x:c>
      <x:c r="S132" s="305" t="str">
        <x:v>https://www.sebi.gov.in/legal/master-circulars/oct-2025/master-circular-for-issue-and-listing-of-non-convertible-securities-securitised-debt-instruments-security-receipts-municipal-debt-securities-and-commercial-paper_97343.html</x:v>
      </x:c>
      <x:c r="T132" s="305" t="str">
        <x:v>P2 MAPPED</x:v>
      </x:c>
      <x:c r="U132" s="305" t="str">
        <x:v>MIGRATED — FROZEN</x:v>
      </x:c>
      <x:c r="V132" s="305" t="str">
        <x:f>IF(COUNTIF('PROD Law Master'!$A$5:$A$81,C132)=1,"YES","NO")</x:f>
        <x:v>YES</x:v>
      </x:c>
      <x:c r="W132" s="305" t="str">
        <x:f>IF(COUNTIF($A$5:$A$176,A132)=1,"UNIQUE","DUPLICATE")</x:f>
        <x:v>UNIQUE</x:v>
      </x:c>
      <x:c r="X132" s="305" t="str">
        <x:f>IF(COUNTIF($D$5:$D$176,D132)=1,"UNIQUE","DUPLICATE")</x:f>
        <x:v>UNIQUE</x:v>
      </x:c>
      <x:c r="Y132" s="305" t="str">
        <x:f>IF(AND(LEFT(A132,14)="SEBI-CORE-PRV-",LEN(A132)=20),"VALID","INVALID")</x:f>
        <x:v>VALID</x:v>
      </x:c>
    </x:row>
    <x:row r="133" ht="48" customHeight="1">
      <x:c r="A133" s="305" t="str">
        <x:v>SEBI-CORE-PRV-000129</x:v>
      </x:c>
      <x:c r="B133" s="305" t="n">
        <x:v>129</x:v>
      </x:c>
      <x:c r="C133" s="305" t="str">
        <x:v>SEBI-CORE-LAW-000021</x:v>
      </x:c>
      <x:c r="D133" s="305" t="str">
        <x:v>CAP-LAW085|LEI chapter</x:v>
      </x:c>
      <x:c r="E133" s="305" t="str">
        <x:v>CAP-LAW085</x:v>
      </x:c>
      <x:c r="F133" s="305" t="str">
        <x:v>Master Circular for issue and listing of Non-convertible Securities, Securitised Debt Instruments, Security Receipts, Municipal Debt Securities and Commercial Paper dated October 15, 2025</x:v>
      </x:c>
      <x:c r="G133" s="305" t="str">
        <x:v>LEI chapter</x:v>
      </x:c>
      <x:c r="H133" s="305" t="str">
        <x:v>Obtain/disclose a legal entity identifier where required for the debt-market transaction.</x:v>
      </x:c>
      <x:c r="I133" s="305" t="str">
        <x:v>Issuer</x:v>
      </x:c>
      <x:c r="J133" s="305" t="str">
        <x:v>GATE|PROPOSED_ISSUE or GATE|DEBT</x:v>
      </x:c>
      <x:c r="K133" s="305" t="str">
        <x:v>Covered debt instruments</x:v>
      </x:c>
      <x:c r="L133" s="305" t="str">
        <x:v>Transaction falls within LEI scope</x:v>
      </x:c>
      <x:c r="M133" s="305" t="str">
        <x:v>Apply current issuer/instrument/transaction thresholds and exemptions.</x:v>
      </x:c>
      <x:c r="N133" s="305" t="str">
        <x:v>Before transaction / update</x:v>
      </x:c>
      <x:c r="O133" s="305" t="str">
        <x:v>Debt reporting</x:v>
      </x:c>
      <x:c r="P133" s="305" t="str">
        <x:v>Validate LEI and include it in required documents/systems.</x:v>
      </x:c>
      <x:c r="Q133" s="305" t="str">
        <x:v>Dynamic applicability must be revalidated at each issue.</x:v>
      </x:c>
      <x:c r="R133" s="305" t="str">
        <x:v>Current as of 2026-09-06</x:v>
      </x:c>
      <x:c r="S133" s="305" t="str">
        <x:v>https://www.sebi.gov.in/legal/master-circulars/oct-2025/master-circular-for-issue-and-listing-of-non-convertible-securities-securitised-debt-instruments-security-receipts-municipal-debt-securities-and-commercial-paper_97343.html</x:v>
      </x:c>
      <x:c r="T133" s="305" t="str">
        <x:v>P2 MAPPED</x:v>
      </x:c>
      <x:c r="U133" s="305" t="str">
        <x:v>MIGRATED — FROZEN</x:v>
      </x:c>
      <x:c r="V133" s="305" t="str">
        <x:f>IF(COUNTIF('PROD Law Master'!$A$5:$A$81,C133)=1,"YES","NO")</x:f>
        <x:v>YES</x:v>
      </x:c>
      <x:c r="W133" s="305" t="str">
        <x:f>IF(COUNTIF($A$5:$A$176,A133)=1,"UNIQUE","DUPLICATE")</x:f>
        <x:v>UNIQUE</x:v>
      </x:c>
      <x:c r="X133" s="305" t="str">
        <x:f>IF(COUNTIF($D$5:$D$176,D133)=1,"UNIQUE","DUPLICATE")</x:f>
        <x:v>UNIQUE</x:v>
      </x:c>
      <x:c r="Y133" s="305" t="str">
        <x:f>IF(AND(LEFT(A133,14)="SEBI-CORE-PRV-",LEN(A133)=20),"VALID","INVALID")</x:f>
        <x:v>VALID</x:v>
      </x:c>
    </x:row>
    <x:row r="134" ht="48" customHeight="1">
      <x:c r="A134" s="305" t="str">
        <x:v>SEBI-CORE-PRV-000130</x:v>
      </x:c>
      <x:c r="B134" s="305" t="n">
        <x:v>130</x:v>
      </x:c>
      <x:c r="C134" s="305" t="str">
        <x:v>SEBI-CORE-LAW-000058</x:v>
      </x:c>
      <x:c r="D134" s="305" t="str">
        <x:v>CAP-LAW247|NCS MC Ch. V para 1.3</x:v>
      </x:c>
      <x:c r="E134" s="305" t="str">
        <x:v>CAP-LAW247</x:v>
      </x:c>
      <x:c r="F134" s="305" t="str">
        <x:v>Modification in the conditions specified for reduction in denomination of debt securities dated December 18, 2025</x:v>
      </x:c>
      <x:c r="G134" s="305" t="str">
        <x:v>NCS MC Ch. V para 1.3</x:v>
      </x:c>
      <x:c r="H134" s="305" t="str">
        <x:v>Where electing the reduced face value, issue eligible privately placed debt securities/NCRPS at ₹10,000 only after all current conditions are met.</x:v>
      </x:c>
      <x:c r="I134" s="305" t="str">
        <x:v>Issuer</x:v>
      </x:c>
      <x:c r="J134" s="305" t="str">
        <x:v>GATE|PROPOSED_ISSUE</x:v>
      </x:c>
      <x:c r="K134" s="305" t="str">
        <x:v>Private-placement debt / NCRPS</x:v>
      </x:c>
      <x:c r="L134" s="305" t="str">
        <x:v>Issuer elects reduced denomination</x:v>
      </x:c>
      <x:c r="M134" s="305" t="str">
        <x:v>Interest/dividend-bearing fixed-maturity non-structured securities or zero-coupon fixed-maturity non-structured debt, plus all other para 1.3 conditions.</x:v>
      </x:c>
      <x:c r="N134" s="305" t="str">
        <x:v>For issues proposed to be listed from 2025-12-18</x:v>
      </x:c>
      <x:c r="O134" s="305" t="str">
        <x:v>Debt issuance</x:v>
      </x:c>
      <x:c r="P134" s="305" t="str">
        <x:v>Document eligibility and state the denomination in transaction documents.</x:v>
      </x:c>
      <x:c r="Q134" s="305" t="str">
        <x:v>Permissive option, not mandatory denomination.</x:v>
      </x:c>
      <x:c r="R134" s="305" t="str">
        <x:v>Effective 2025-12-18</x:v>
      </x:c>
      <x:c r="S134" s="305" t="str">
        <x:v>https://www.sebi.gov.in/legal/circulars/dec-2025/modification-in-the-conditions-specified-for-reduction-in-denomination-of-debt-securities_98463.html</x:v>
      </x:c>
      <x:c r="T134" s="305" t="str">
        <x:v>P2 MAPPED</x:v>
      </x:c>
      <x:c r="U134" s="305" t="str">
        <x:v>MIGRATED — FROZEN</x:v>
      </x:c>
      <x:c r="V134" s="305" t="str">
        <x:f>IF(COUNTIF('PROD Law Master'!$A$5:$A$81,C134)=1,"YES","NO")</x:f>
        <x:v>YES</x:v>
      </x:c>
      <x:c r="W134" s="305" t="str">
        <x:f>IF(COUNTIF($A$5:$A$176,A134)=1,"UNIQUE","DUPLICATE")</x:f>
        <x:v>UNIQUE</x:v>
      </x:c>
      <x:c r="X134" s="305" t="str">
        <x:f>IF(COUNTIF($D$5:$D$176,D134)=1,"UNIQUE","DUPLICATE")</x:f>
        <x:v>UNIQUE</x:v>
      </x:c>
      <x:c r="Y134" s="305" t="str">
        <x:f>IF(AND(LEFT(A134,14)="SEBI-CORE-PRV-",LEN(A134)=20),"VALID","INVALID")</x:f>
        <x:v>VALID</x:v>
      </x:c>
    </x:row>
    <x:row r="135" ht="48" customHeight="1">
      <x:c r="A135" s="305" t="str">
        <x:v>SEBI-CORE-PRV-000131</x:v>
      </x:c>
      <x:c r="B135" s="305" t="n">
        <x:v>131</x:v>
      </x:c>
      <x:c r="C135" s="305" t="str">
        <x:v>SEBI-CORE-LAW-000021</x:v>
      </x:c>
      <x:c r="D135" s="305" t="str">
        <x:v>CAP-LAW085|Green / ESG debt disclosure chapter</x:v>
      </x:c>
      <x:c r="E135" s="305" t="str">
        <x:v>CAP-LAW085</x:v>
      </x:c>
      <x:c r="F135" s="305" t="str">
        <x:v>Master Circular for issue and listing of Non-convertible Securities, Securitised Debt Instruments, Security Receipts, Municipal Debt Securities and Commercial Paper dated October 15, 2025</x:v>
      </x:c>
      <x:c r="G135" s="305" t="str">
        <x:v>Green / ESG debt disclosure chapter</x:v>
      </x:c>
      <x:c r="H135" s="305" t="str">
        <x:v>Make required initial and continuous use-of-proceeds, project, allocation and impact disclosures for labelled debt.</x:v>
      </x:c>
      <x:c r="I135" s="305" t="str">
        <x:v>Issuer</x:v>
      </x:c>
      <x:c r="J135" s="305" t="str">
        <x:v>GATE|GREEN_DEBT</x:v>
      </x:c>
      <x:c r="K135" s="305" t="str">
        <x:v>Green debt / relevant ESG debt</x:v>
      </x:c>
      <x:c r="L135" s="305" t="str">
        <x:v>Labelled debt proposed or outstanding</x:v>
      </x:c>
      <x:c r="M135" s="305" t="str">
        <x:v>Apply label-specific taxonomy, disclosure and review conditions.</x:v>
      </x:c>
      <x:c r="N135" s="305" t="str">
        <x:v>At issue and periodic until obligations end</x:v>
      </x:c>
      <x:c r="O135" s="305" t="str">
        <x:v>Sustainable finance</x:v>
      </x:c>
      <x:c r="P135" s="305" t="str">
        <x:v>Maintain eligible-project, allocation and impact data and publish/file disclosures.</x:v>
      </x:c>
      <x:c r="Q135" s="305" t="str">
        <x:v>Other ESG labels require separate current framework confirmation.</x:v>
      </x:c>
      <x:c r="R135" s="305" t="str">
        <x:v>Current as of 2026-09-06</x:v>
      </x:c>
      <x:c r="S135" s="305" t="str">
        <x:v>https://www.sebi.gov.in/legal/master-circulars/oct-2025/master-circular-for-issue-and-listing-of-non-convertible-securities-securitised-debt-instruments-security-receipts-municipal-debt-securities-and-commercial-paper_97343.html</x:v>
      </x:c>
      <x:c r="T135" s="305" t="str">
        <x:v>P2 MAPPED</x:v>
      </x:c>
      <x:c r="U135" s="305" t="str">
        <x:v>MIGRATED — FROZEN</x:v>
      </x:c>
      <x:c r="V135" s="305" t="str">
        <x:f>IF(COUNTIF('PROD Law Master'!$A$5:$A$81,C135)=1,"YES","NO")</x:f>
        <x:v>YES</x:v>
      </x:c>
      <x:c r="W135" s="305" t="str">
        <x:f>IF(COUNTIF($A$5:$A$176,A135)=1,"UNIQUE","DUPLICATE")</x:f>
        <x:v>UNIQUE</x:v>
      </x:c>
      <x:c r="X135" s="305" t="str">
        <x:f>IF(COUNTIF($D$5:$D$176,D135)=1,"UNIQUE","DUPLICATE")</x:f>
        <x:v>UNIQUE</x:v>
      </x:c>
      <x:c r="Y135" s="305" t="str">
        <x:f>IF(AND(LEFT(A135,14)="SEBI-CORE-PRV-",LEN(A135)=20),"VALID","INVALID")</x:f>
        <x:v>VALID</x:v>
      </x:c>
    </x:row>
    <x:row r="136" ht="48" customHeight="1">
      <x:c r="A136" s="305" t="str">
        <x:v>SEBI-CORE-PRV-000132</x:v>
      </x:c>
      <x:c r="B136" s="305" t="n">
        <x:v>132</x:v>
      </x:c>
      <x:c r="C136" s="305" t="str">
        <x:v>SEBI-CORE-LAW-000060</x:v>
      </x:c>
      <x:c r="D136" s="305" t="str">
        <x:v>CAP-LAW249|Ch. IX para 5.1</x:v>
      </x:c>
      <x:c r="E136" s="305" t="str">
        <x:v>CAP-LAW249</x:v>
      </x:c>
      <x:c r="F136" s="305" t="str">
        <x:v>Revised Norms for appointment of an independent third-party reviewer/ certifier for green debt security dated February 27, 2026</x:v>
      </x:c>
      <x:c r="G136" s="305" t="str">
        <x:v>Ch. IX para 5.1</x:v>
      </x:c>
      <x:c r="H136" s="305" t="str">
        <x:v>Appoint an independent third-party reviewer/certifier for a green debt issue and ensure independence, conflict-free remuneration and relevant expertise.</x:v>
      </x:c>
      <x:c r="I136" s="305" t="str">
        <x:v>Issuer</x:v>
      </x:c>
      <x:c r="J136" s="305" t="str">
        <x:v>GATE|GREEN_DEBT</x:v>
      </x:c>
      <x:c r="K136" s="305" t="str">
        <x:v>Green debt securities</x:v>
      </x:c>
      <x:c r="L136" s="305" t="str">
        <x:v>Green debt proposed</x:v>
      </x:c>
      <x:c r="M136" s="305" t="str">
        <x:v>Reviewer must be independent of issuer, directors, senior management and KMP; remuneration must avoid conflict; reviewer must have ESG-debt expertise.</x:v>
      </x:c>
      <x:c r="N136" s="305" t="str">
        <x:v>Before/for issuance review</x:v>
      </x:c>
      <x:c r="O136" s="305" t="str">
        <x:v>Sustainable finance</x:v>
      </x:c>
      <x:c r="P136" s="305" t="str">
        <x:v>Complete reviewer diligence, appointment and conflict documentation.</x:v>
      </x:c>
      <x:c r="Q136" s="305" t="str">
        <x:v>Applies to issuers listed/proposing to list green debt.</x:v>
      </x:c>
      <x:c r="R136" s="305" t="str">
        <x:v>Effective 2026-02-27</x:v>
      </x:c>
      <x:c r="S136" s="305" t="str">
        <x:v>https://www.sebi.gov.in/legal/circulars/feb-2026/revised-norms-for-appointment-of-an-independent-third-party-reviewer-certifier-for-green-debt-security_100043.html</x:v>
      </x:c>
      <x:c r="T136" s="305" t="str">
        <x:v>P2 MAPPED</x:v>
      </x:c>
      <x:c r="U136" s="305" t="str">
        <x:v>MIGRATED — FROZEN</x:v>
      </x:c>
      <x:c r="V136" s="305" t="str">
        <x:f>IF(COUNTIF('PROD Law Master'!$A$5:$A$81,C136)=1,"YES","NO")</x:f>
        <x:v>YES</x:v>
      </x:c>
      <x:c r="W136" s="305" t="str">
        <x:f>IF(COUNTIF($A$5:$A$176,A136)=1,"UNIQUE","DUPLICATE")</x:f>
        <x:v>UNIQUE</x:v>
      </x:c>
      <x:c r="X136" s="305" t="str">
        <x:f>IF(COUNTIF($D$5:$D$176,D136)=1,"UNIQUE","DUPLICATE")</x:f>
        <x:v>UNIQUE</x:v>
      </x:c>
      <x:c r="Y136" s="305" t="str">
        <x:f>IF(AND(LEFT(A136,14)="SEBI-CORE-PRV-",LEN(A136)=20),"VALID","INVALID")</x:f>
        <x:v>VALID</x:v>
      </x:c>
    </x:row>
    <x:row r="137" ht="48" customHeight="1">
      <x:c r="A137" s="305" t="str">
        <x:v>SEBI-CORE-PRV-000133</x:v>
      </x:c>
      <x:c r="B137" s="305" t="n">
        <x:v>133</x:v>
      </x:c>
      <x:c r="C137" s="305" t="str">
        <x:v>SEBI-CORE-LAW-000060</x:v>
      </x:c>
      <x:c r="D137" s="305" t="str">
        <x:v>CAP-LAW249|Ch. IX paras 5.2-5.4</x:v>
      </x:c>
      <x:c r="E137" s="305" t="str">
        <x:v>CAP-LAW249</x:v>
      </x:c>
      <x:c r="F137" s="305" t="str">
        <x:v>Revised Norms for appointment of an independent third-party reviewer/ certifier for green debt security dated February 27, 2026</x:v>
      </x:c>
      <x:c r="G137" s="305" t="str">
        <x:v>Ch. IX paras 5.2-5.4</x:v>
      </x:c>
      <x:c r="H137" s="305" t="str">
        <x:v>State the independent review scope and reviewer details adequately in the offer document.</x:v>
      </x:c>
      <x:c r="I137" s="305" t="str">
        <x:v>Issuer</x:v>
      </x:c>
      <x:c r="J137" s="305" t="str">
        <x:v>GATE|GREEN_DEBT</x:v>
      </x:c>
      <x:c r="K137" s="305" t="str">
        <x:v>Green debt securities</x:v>
      </x:c>
      <x:c r="L137" s="305" t="str">
        <x:v>Offer document prepared</x:v>
      </x:c>
      <x:c r="M137" s="305" t="str">
        <x:v>Review may use permitted external-review forms.</x:v>
      </x:c>
      <x:c r="N137" s="305" t="str">
        <x:v>At offer-document filing</x:v>
      </x:c>
      <x:c r="O137" s="305" t="str">
        <x:v>Sustainable finance</x:v>
      </x:c>
      <x:c r="P137" s="305" t="str">
        <x:v>Verify scope, form and reviewer details in the offer document.</x:v>
      </x:c>
      <x:c r="Q137" s="305" t="str">
        <x:v>Independent review supports but does not replace issuer disclosures.</x:v>
      </x:c>
      <x:c r="R137" s="305" t="str">
        <x:v>Effective 2026-02-27</x:v>
      </x:c>
      <x:c r="S137" s="305" t="str">
        <x:v>https://www.sebi.gov.in/legal/circulars/feb-2026/revised-norms-for-appointment-of-an-independent-third-party-reviewer-certifier-for-green-debt-security_100043.html</x:v>
      </x:c>
      <x:c r="T137" s="305" t="str">
        <x:v>P2 MAPPED</x:v>
      </x:c>
      <x:c r="U137" s="305" t="str">
        <x:v>MIGRATED — FROZEN</x:v>
      </x:c>
      <x:c r="V137" s="305" t="str">
        <x:f>IF(COUNTIF('PROD Law Master'!$A$5:$A$81,C137)=1,"YES","NO")</x:f>
        <x:v>YES</x:v>
      </x:c>
      <x:c r="W137" s="305" t="str">
        <x:f>IF(COUNTIF($A$5:$A$176,A137)=1,"UNIQUE","DUPLICATE")</x:f>
        <x:v>UNIQUE</x:v>
      </x:c>
      <x:c r="X137" s="305" t="str">
        <x:f>IF(COUNTIF($D$5:$D$176,D137)=1,"UNIQUE","DUPLICATE")</x:f>
        <x:v>UNIQUE</x:v>
      </x:c>
      <x:c r="Y137" s="305" t="str">
        <x:f>IF(AND(LEFT(A137,14)="SEBI-CORE-PRV-",LEN(A137)=20),"VALID","INVALID")</x:f>
        <x:v>VALID</x:v>
      </x:c>
    </x:row>
    <x:row r="138" ht="48" customHeight="1">
      <x:c r="A138" s="305" t="str">
        <x:v>SEBI-CORE-PRV-000134</x:v>
      </x:c>
      <x:c r="B138" s="305" t="n">
        <x:v>134</x:v>
      </x:c>
      <x:c r="C138" s="305" t="str">
        <x:v>SEBI-CORE-LAW-000022</x:v>
      </x:c>
      <x:c r="D138" s="305" t="str">
        <x:v>CAP-LAW090|Reg. 50</x:v>
      </x:c>
      <x:c r="E138" s="305" t="str">
        <x:v>CAP-LAW090</x:v>
      </x:c>
      <x:c r="F138" s="305" t="str">
        <x:v>Master Circular for listing obligations and disclosure requirements for Non-convertible Securities, Securitized Debt Instruments and/or Commercial Paper dated July 11, 2025</x:v>
      </x:c>
      <x:c r="G138" s="305" t="str">
        <x:v>Reg. 50</x:v>
      </x:c>
      <x:c r="H138" s="305" t="str">
        <x:v>Give prior intimation of prescribed meetings/actions for listed non-convertible securities.</x:v>
      </x:c>
      <x:c r="I138" s="305" t="str">
        <x:v>Listed entity</x:v>
      </x:c>
      <x:c r="J138" s="305" t="str">
        <x:v>GATE|DEBT</x:v>
      </x:c>
      <x:c r="K138" s="305" t="str">
        <x:v>Listed NCS / NCRPS</x:v>
      </x:c>
      <x:c r="L138" s="305" t="str">
        <x:v>Specified agenda/action planned</x:v>
      </x:c>
      <x:c r="M138" s="305" t="str">
        <x:v>Apply instrument-specific notice period.</x:v>
      </x:c>
      <x:c r="N138" s="305" t="str">
        <x:v>Before event</x:v>
      </x:c>
      <x:c r="O138" s="305" t="str">
        <x:v>Debt continuous disclosure</x:v>
      </x:c>
      <x:c r="P138" s="305" t="str">
        <x:v>Identify covered matters and file prior intimation.</x:v>
      </x:c>
      <x:c r="Q138" s="305" t="str">
        <x:v>Separate from equity Reg. 29.</x:v>
      </x:c>
      <x:c r="R138" s="305" t="str">
        <x:v>Current as of 2026-09-06</x:v>
      </x:c>
      <x:c r="S138" s="305" t="str">
        <x:v>https://www.sebi.gov.in/legal/master-circulars/jul-2025/master-circular-for-listing-obligations-and-disclosure-requirements-for-non-convertible-securities-securitized-debt-instruments-and-or-commercial-paper_95230.html</x:v>
      </x:c>
      <x:c r="T138" s="305" t="str">
        <x:v>P2 MAPPED</x:v>
      </x:c>
      <x:c r="U138" s="305" t="str">
        <x:v>MIGRATED — FROZEN</x:v>
      </x:c>
      <x:c r="V138" s="305" t="str">
        <x:f>IF(COUNTIF('PROD Law Master'!$A$5:$A$81,C138)=1,"YES","NO")</x:f>
        <x:v>YES</x:v>
      </x:c>
      <x:c r="W138" s="305" t="str">
        <x:f>IF(COUNTIF($A$5:$A$176,A138)=1,"UNIQUE","DUPLICATE")</x:f>
        <x:v>UNIQUE</x:v>
      </x:c>
      <x:c r="X138" s="305" t="str">
        <x:f>IF(COUNTIF($D$5:$D$176,D138)=1,"UNIQUE","DUPLICATE")</x:f>
        <x:v>UNIQUE</x:v>
      </x:c>
      <x:c r="Y138" s="305" t="str">
        <x:f>IF(AND(LEFT(A138,14)="SEBI-CORE-PRV-",LEN(A138)=20),"VALID","INVALID")</x:f>
        <x:v>VALID</x:v>
      </x:c>
    </x:row>
    <x:row r="139" ht="48" customHeight="1">
      <x:c r="A139" s="305" t="str">
        <x:v>SEBI-CORE-PRV-000135</x:v>
      </x:c>
      <x:c r="B139" s="305" t="n">
        <x:v>135</x:v>
      </x:c>
      <x:c r="C139" s="305" t="str">
        <x:v>SEBI-CORE-LAW-000022</x:v>
      </x:c>
      <x:c r="D139" s="305" t="str">
        <x:v>CAP-LAW090|Reg. 51</x:v>
      </x:c>
      <x:c r="E139" s="305" t="str">
        <x:v>CAP-LAW090</x:v>
      </x:c>
      <x:c r="F139" s="305" t="str">
        <x:v>Master Circular for listing obligations and disclosure requirements for Non-convertible Securities, Securitized Debt Instruments and/or Commercial Paper dated July 11, 2025</x:v>
      </x:c>
      <x:c r="G139" s="305" t="str">
        <x:v>Reg. 51</x:v>
      </x:c>
      <x:c r="H139" s="305" t="str">
        <x:v>Promptly disclose material information/events affecting listed non-convertible securities.</x:v>
      </x:c>
      <x:c r="I139" s="305" t="str">
        <x:v>Listed entity</x:v>
      </x:c>
      <x:c r="J139" s="305" t="str">
        <x:v>GATE|DEBT</x:v>
      </x:c>
      <x:c r="K139" s="305" t="str">
        <x:v>Listed NCS / NCRPS</x:v>
      </x:c>
      <x:c r="L139" s="305" t="str">
        <x:v>Material event/information occurs</x:v>
      </x:c>
      <x:c r="M139" s="305" t="str">
        <x:v>Apply Part B of Schedule III and updates.</x:v>
      </x:c>
      <x:c r="N139" s="305" t="str">
        <x:v>Promptly within current prescribed deadline</x:v>
      </x:c>
      <x:c r="O139" s="305" t="str">
        <x:v>Debt continuous disclosure</x:v>
      </x:c>
      <x:c r="P139" s="305" t="str">
        <x:v>Operate event escalation and exchange filing.</x:v>
      </x:c>
      <x:c r="Q139" s="305" t="str">
        <x:v>Separate from equity Reg. 30.</x:v>
      </x:c>
      <x:c r="R139" s="305" t="str">
        <x:v>Current as of 2026-09-06</x:v>
      </x:c>
      <x:c r="S139" s="305" t="str">
        <x:v>https://www.sebi.gov.in/legal/master-circulars/jul-2025/master-circular-for-listing-obligations-and-disclosure-requirements-for-non-convertible-securities-securitized-debt-instruments-and-or-commercial-paper_95230.html</x:v>
      </x:c>
      <x:c r="T139" s="305" t="str">
        <x:v>P2 MAPPED</x:v>
      </x:c>
      <x:c r="U139" s="305" t="str">
        <x:v>MIGRATED — FROZEN</x:v>
      </x:c>
      <x:c r="V139" s="305" t="str">
        <x:f>IF(COUNTIF('PROD Law Master'!$A$5:$A$81,C139)=1,"YES","NO")</x:f>
        <x:v>YES</x:v>
      </x:c>
      <x:c r="W139" s="305" t="str">
        <x:f>IF(COUNTIF($A$5:$A$176,A139)=1,"UNIQUE","DUPLICATE")</x:f>
        <x:v>UNIQUE</x:v>
      </x:c>
      <x:c r="X139" s="305" t="str">
        <x:f>IF(COUNTIF($D$5:$D$176,D139)=1,"UNIQUE","DUPLICATE")</x:f>
        <x:v>UNIQUE</x:v>
      </x:c>
      <x:c r="Y139" s="305" t="str">
        <x:f>IF(AND(LEFT(A139,14)="SEBI-CORE-PRV-",LEN(A139)=20),"VALID","INVALID")</x:f>
        <x:v>VALID</x:v>
      </x:c>
    </x:row>
    <x:row r="140" ht="48" customHeight="1">
      <x:c r="A140" s="305" t="str">
        <x:v>SEBI-CORE-PRV-000136</x:v>
      </x:c>
      <x:c r="B140" s="305" t="n">
        <x:v>136</x:v>
      </x:c>
      <x:c r="C140" s="305" t="str">
        <x:v>SEBI-CORE-LAW-000022</x:v>
      </x:c>
      <x:c r="D140" s="305" t="str">
        <x:v>CAP-LAW090|Reg. 52(1)-(2)</x:v>
      </x:c>
      <x:c r="E140" s="305" t="str">
        <x:v>CAP-LAW090</x:v>
      </x:c>
      <x:c r="F140" s="305" t="str">
        <x:v>Master Circular for listing obligations and disclosure requirements for Non-convertible Securities, Securitized Debt Instruments and/or Commercial Paper dated July 11, 2025</x:v>
      </x:c>
      <x:c r="G140" s="305" t="str">
        <x:v>Reg. 52(1)-(2)</x:v>
      </x:c>
      <x:c r="H140" s="305" t="str">
        <x:v>Prepare, approve and submit quarterly/annual financial results with required audit/limited-review material.</x:v>
      </x:c>
      <x:c r="I140" s="305" t="str">
        <x:v>Listed entity</x:v>
      </x:c>
      <x:c r="J140" s="305" t="str">
        <x:v>GATE|DEBT</x:v>
      </x:c>
      <x:c r="K140" s="305" t="str">
        <x:v>Listed NCS / NCRPS</x:v>
      </x:c>
      <x:c r="L140" s="305" t="str">
        <x:v>Reporting period closes</x:v>
      </x:c>
      <x:c r="M140" s="305" t="str">
        <x:v>Apply entity type, consolidation and half-year statement requirements.</x:v>
      </x:c>
      <x:c r="N140" s="305" t="str">
        <x:v>Quarterly/annual as prescribed</x:v>
      </x:c>
      <x:c r="O140" s="305" t="str">
        <x:v>Debt financial reporting</x:v>
      </x:c>
      <x:c r="P140" s="305" t="str">
        <x:v>Complete close, board approval, auditor review and exchange filing.</x:v>
      </x:c>
      <x:c r="Q140" s="305" t="str">
        <x:v>Use current master-circular forms.</x:v>
      </x:c>
      <x:c r="R140" s="305" t="str">
        <x:v>Current as of 2026-09-06</x:v>
      </x:c>
      <x:c r="S140" s="305" t="str">
        <x:v>https://www.sebi.gov.in/legal/master-circulars/jul-2025/master-circular-for-listing-obligations-and-disclosure-requirements-for-non-convertible-securities-securitized-debt-instruments-and-or-commercial-paper_95230.html</x:v>
      </x:c>
      <x:c r="T140" s="305" t="str">
        <x:v>P2 MAPPED</x:v>
      </x:c>
      <x:c r="U140" s="305" t="str">
        <x:v>MIGRATED — FROZEN</x:v>
      </x:c>
      <x:c r="V140" s="305" t="str">
        <x:f>IF(COUNTIF('PROD Law Master'!$A$5:$A$81,C140)=1,"YES","NO")</x:f>
        <x:v>YES</x:v>
      </x:c>
      <x:c r="W140" s="305" t="str">
        <x:f>IF(COUNTIF($A$5:$A$176,A140)=1,"UNIQUE","DUPLICATE")</x:f>
        <x:v>UNIQUE</x:v>
      </x:c>
      <x:c r="X140" s="305" t="str">
        <x:f>IF(COUNTIF($D$5:$D$176,D140)=1,"UNIQUE","DUPLICATE")</x:f>
        <x:v>UNIQUE</x:v>
      </x:c>
      <x:c r="Y140" s="305" t="str">
        <x:f>IF(AND(LEFT(A140,14)="SEBI-CORE-PRV-",LEN(A140)=20),"VALID","INVALID")</x:f>
        <x:v>VALID</x:v>
      </x:c>
    </x:row>
    <x:row r="141" ht="48" customHeight="1">
      <x:c r="A141" s="305" t="str">
        <x:v>SEBI-CORE-PRV-000137</x:v>
      </x:c>
      <x:c r="B141" s="305" t="n">
        <x:v>137</x:v>
      </x:c>
      <x:c r="C141" s="305" t="str">
        <x:v>SEBI-CORE-LAW-000022</x:v>
      </x:c>
      <x:c r="D141" s="305" t="str">
        <x:v>CAP-LAW090|Reg. 52 delay notice</x:v>
      </x:c>
      <x:c r="E141" s="305" t="str">
        <x:v>CAP-LAW090</x:v>
      </x:c>
      <x:c r="F141" s="305" t="str">
        <x:v>Master Circular for listing obligations and disclosure requirements for Non-convertible Securities, Securitized Debt Instruments and/or Commercial Paper dated July 11, 2025</x:v>
      </x:c>
      <x:c r="G141" s="305" t="str">
        <x:v>Reg. 52 delay notice</x:v>
      </x:c>
      <x:c r="H141" s="305" t="str">
        <x:v>When results will be delayed, disclose reasons to the exchange within the prescribed one-working-day trigger.</x:v>
      </x:c>
      <x:c r="I141" s="305" t="str">
        <x:v>Listed entity</x:v>
      </x:c>
      <x:c r="J141" s="305" t="str">
        <x:v>GATE|DEBT</x:v>
      </x:c>
      <x:c r="K141" s="305" t="str">
        <x:v>Listed NCS / NCRPS</x:v>
      </x:c>
      <x:c r="L141" s="305" t="str">
        <x:v>Due date missed or decision indicates delay</x:v>
      </x:c>
      <x:c r="M141" s="305" t="str">
        <x:v>Apply current trigger wording.</x:v>
      </x:c>
      <x:c r="N141" s="305" t="str">
        <x:v>Within one working day of due date/decision as applicable</x:v>
      </x:c>
      <x:c r="O141" s="305" t="str">
        <x:v>Debt financial reporting</x:v>
      </x:c>
      <x:c r="P141" s="305" t="str">
        <x:v>Escalate expected delay and file reason notice.</x:v>
      </x:c>
      <x:c r="Q141" s="305" t="str">
        <x:v>Does not cure the underlying delay.</x:v>
      </x:c>
      <x:c r="R141" s="305" t="str">
        <x:v>Current as of 2026-09-06</x:v>
      </x:c>
      <x:c r="S141" s="305" t="str">
        <x:v>https://www.sebi.gov.in/legal/master-circulars/jul-2025/master-circular-for-listing-obligations-and-disclosure-requirements-for-non-convertible-securities-securitized-debt-instruments-and-or-commercial-paper_95230.html</x:v>
      </x:c>
      <x:c r="T141" s="305" t="str">
        <x:v>P2 MAPPED</x:v>
      </x:c>
      <x:c r="U141" s="305" t="str">
        <x:v>MIGRATED — FROZEN</x:v>
      </x:c>
      <x:c r="V141" s="305" t="str">
        <x:f>IF(COUNTIF('PROD Law Master'!$A$5:$A$81,C141)=1,"YES","NO")</x:f>
        <x:v>YES</x:v>
      </x:c>
      <x:c r="W141" s="305" t="str">
        <x:f>IF(COUNTIF($A$5:$A$176,A141)=1,"UNIQUE","DUPLICATE")</x:f>
        <x:v>UNIQUE</x:v>
      </x:c>
      <x:c r="X141" s="305" t="str">
        <x:f>IF(COUNTIF($D$5:$D$176,D141)=1,"UNIQUE","DUPLICATE")</x:f>
        <x:v>UNIQUE</x:v>
      </x:c>
      <x:c r="Y141" s="305" t="str">
        <x:f>IF(AND(LEFT(A141,14)="SEBI-CORE-PRV-",LEN(A141)=20),"VALID","INVALID")</x:f>
        <x:v>VALID</x:v>
      </x:c>
    </x:row>
    <x:row r="142" ht="48" customHeight="1">
      <x:c r="A142" s="305" t="str">
        <x:v>SEBI-CORE-PRV-000138</x:v>
      </x:c>
      <x:c r="B142" s="305" t="n">
        <x:v>138</x:v>
      </x:c>
      <x:c r="C142" s="305" t="str">
        <x:v>SEBI-CORE-LAW-000022</x:v>
      </x:c>
      <x:c r="D142" s="305" t="str">
        <x:v>CAP-LAW090|Reg. 52 use-of-proceeds statements</x:v>
      </x:c>
      <x:c r="E142" s="305" t="str">
        <x:v>CAP-LAW090</x:v>
      </x:c>
      <x:c r="F142" s="305" t="str">
        <x:v>Master Circular for listing obligations and disclosure requirements for Non-convertible Securities, Securitized Debt Instruments and/or Commercial Paper dated July 11, 2025</x:v>
      </x:c>
      <x:c r="G142" s="305" t="str">
        <x:v>Reg. 52 use-of-proceeds statements</x:v>
      </x:c>
      <x:c r="H142" s="305" t="str">
        <x:v>Disclose statements of use of proceeds and material deviation/variation as applicable.</x:v>
      </x:c>
      <x:c r="I142" s="305" t="str">
        <x:v>Listed entity</x:v>
      </x:c>
      <x:c r="J142" s="305" t="str">
        <x:v>GATE|DEBT</x:v>
      </x:c>
      <x:c r="K142" s="305" t="str">
        <x:v>Listed NCS / NCRPS</x:v>
      </x:c>
      <x:c r="L142" s="305" t="str">
        <x:v>Issue proceeds outstanding / reporting date</x:v>
      </x:c>
      <x:c r="M142" s="305" t="str">
        <x:v>Apply trustee/audit review and format requirements.</x:v>
      </x:c>
      <x:c r="N142" s="305" t="str">
        <x:v>Periodic until full utilisation as prescribed</x:v>
      </x:c>
      <x:c r="O142" s="305" t="str">
        <x:v>Use of proceeds</x:v>
      </x:c>
      <x:c r="P142" s="305" t="str">
        <x:v>Reconcile proceeds and file required statements.</x:v>
      </x:c>
      <x:c r="Q142" s="305" t="str">
        <x:v>Issue-offer conditions remain separately tracked.</x:v>
      </x:c>
      <x:c r="R142" s="305" t="str">
        <x:v>Current as of 2026-09-06</x:v>
      </x:c>
      <x:c r="S142" s="305" t="str">
        <x:v>https://www.sebi.gov.in/legal/master-circulars/jul-2025/master-circular-for-listing-obligations-and-disclosure-requirements-for-non-convertible-securities-securitized-debt-instruments-and-or-commercial-paper_95230.html</x:v>
      </x:c>
      <x:c r="T142" s="305" t="str">
        <x:v>P2 MAPPED</x:v>
      </x:c>
      <x:c r="U142" s="305" t="str">
        <x:v>MIGRATED — FROZEN</x:v>
      </x:c>
      <x:c r="V142" s="305" t="str">
        <x:f>IF(COUNTIF('PROD Law Master'!$A$5:$A$81,C142)=1,"YES","NO")</x:f>
        <x:v>YES</x:v>
      </x:c>
      <x:c r="W142" s="305" t="str">
        <x:f>IF(COUNTIF($A$5:$A$176,A142)=1,"UNIQUE","DUPLICATE")</x:f>
        <x:v>UNIQUE</x:v>
      </x:c>
      <x:c r="X142" s="305" t="str">
        <x:f>IF(COUNTIF($D$5:$D$176,D142)=1,"UNIQUE","DUPLICATE")</x:f>
        <x:v>UNIQUE</x:v>
      </x:c>
      <x:c r="Y142" s="305" t="str">
        <x:f>IF(AND(LEFT(A142,14)="SEBI-CORE-PRV-",LEN(A142)=20),"VALID","INVALID")</x:f>
        <x:v>VALID</x:v>
      </x:c>
    </x:row>
    <x:row r="143" ht="48" customHeight="1">
      <x:c r="A143" s="305" t="str">
        <x:v>SEBI-CORE-PRV-000139</x:v>
      </x:c>
      <x:c r="B143" s="305" t="n">
        <x:v>139</x:v>
      </x:c>
      <x:c r="C143" s="305" t="str">
        <x:v>SEBI-CORE-LAW-000022</x:v>
      </x:c>
      <x:c r="D143" s="305" t="str">
        <x:v>CAP-LAW090|Reg. 53</x:v>
      </x:c>
      <x:c r="E143" s="305" t="str">
        <x:v>CAP-LAW090</x:v>
      </x:c>
      <x:c r="F143" s="305" t="str">
        <x:v>Master Circular for listing obligations and disclosure requirements for Non-convertible Securities, Securitized Debt Instruments and/or Commercial Paper dated July 11, 2025</x:v>
      </x:c>
      <x:c r="G143" s="305" t="str">
        <x:v>Reg. 53</x:v>
      </x:c>
      <x:c r="H143" s="305" t="str">
        <x:v>Submit and publish the annual report with debt-specific disclosures.</x:v>
      </x:c>
      <x:c r="I143" s="305" t="str">
        <x:v>Listed entity</x:v>
      </x:c>
      <x:c r="J143" s="305" t="str">
        <x:v>GATE|DEBT</x:v>
      </x:c>
      <x:c r="K143" s="305" t="str">
        <x:v>Listed NCS / NCRPS</x:v>
      </x:c>
      <x:c r="L143" s="305" t="str">
        <x:v>Financial year closes</x:v>
      </x:c>
      <x:c r="M143" s="305" t="str">
        <x:v>Apply annual-report content and dispatch/filing provisions.</x:v>
      </x:c>
      <x:c r="N143" s="305" t="str">
        <x:v>Annual</x:v>
      </x:c>
      <x:c r="O143" s="305" t="str">
        <x:v>Debt annual reporting</x:v>
      </x:c>
      <x:c r="P143" s="305" t="str">
        <x:v>Include debt/security/trustee information and file/publish.</x:v>
      </x:c>
      <x:c r="Q143" s="305" t="str">
        <x:v>Common annual-report content is not duplicated.</x:v>
      </x:c>
      <x:c r="R143" s="305" t="str">
        <x:v>Current as of 2026-09-06</x:v>
      </x:c>
      <x:c r="S143" s="305" t="str">
        <x:v>https://www.sebi.gov.in/legal/master-circulars/jul-2025/master-circular-for-listing-obligations-and-disclosure-requirements-for-non-convertible-securities-securitized-debt-instruments-and-or-commercial-paper_95230.html</x:v>
      </x:c>
      <x:c r="T143" s="305" t="str">
        <x:v>P2 MAPPED</x:v>
      </x:c>
      <x:c r="U143" s="305" t="str">
        <x:v>MIGRATED — FROZEN</x:v>
      </x:c>
      <x:c r="V143" s="305" t="str">
        <x:f>IF(COUNTIF('PROD Law Master'!$A$5:$A$81,C143)=1,"YES","NO")</x:f>
        <x:v>YES</x:v>
      </x:c>
      <x:c r="W143" s="305" t="str">
        <x:f>IF(COUNTIF($A$5:$A$176,A143)=1,"UNIQUE","DUPLICATE")</x:f>
        <x:v>UNIQUE</x:v>
      </x:c>
      <x:c r="X143" s="305" t="str">
        <x:f>IF(COUNTIF($D$5:$D$176,D143)=1,"UNIQUE","DUPLICATE")</x:f>
        <x:v>UNIQUE</x:v>
      </x:c>
      <x:c r="Y143" s="305" t="str">
        <x:f>IF(AND(LEFT(A143,14)="SEBI-CORE-PRV-",LEN(A143)=20),"VALID","INVALID")</x:f>
        <x:v>VALID</x:v>
      </x:c>
    </x:row>
    <x:row r="144" ht="48" customHeight="1">
      <x:c r="A144" s="305" t="str">
        <x:v>SEBI-CORE-PRV-000140</x:v>
      </x:c>
      <x:c r="B144" s="305" t="n">
        <x:v>140</x:v>
      </x:c>
      <x:c r="C144" s="305" t="str">
        <x:v>SEBI-CORE-LAW-000022</x:v>
      </x:c>
      <x:c r="D144" s="305" t="str">
        <x:v>CAP-LAW090|Reg. 54</x:v>
      </x:c>
      <x:c r="E144" s="305" t="str">
        <x:v>CAP-LAW090</x:v>
      </x:c>
      <x:c r="F144" s="305" t="str">
        <x:v>Master Circular for listing obligations and disclosure requirements for Non-convertible Securities, Securitized Debt Instruments and/or Commercial Paper dated July 11, 2025</x:v>
      </x:c>
      <x:c r="G144" s="305" t="str">
        <x:v>Reg. 54</x:v>
      </x:c>
      <x:c r="H144" s="305" t="str">
        <x:v>Maintain and disclose the required security cover for secured listed non-convertible debt.</x:v>
      </x:c>
      <x:c r="I144" s="305" t="str">
        <x:v>Listed entity</x:v>
      </x:c>
      <x:c r="J144" s="305" t="str">
        <x:v>GATE|DEBT</x:v>
      </x:c>
      <x:c r="K144" s="305" t="str">
        <x:v>Secured listed NCS</x:v>
      </x:c>
      <x:c r="L144" s="305" t="str">
        <x:v>Secured debt outstanding</x:v>
      </x:c>
      <x:c r="M144" s="305" t="str">
        <x:v>Apply asset cover, certificate and format requirements.</x:v>
      </x:c>
      <x:c r="N144" s="305" t="str">
        <x:v>Continuous; periodic reporting</x:v>
      </x:c>
      <x:c r="O144" s="305" t="str">
        <x:v>Security cover</x:v>
      </x:c>
      <x:c r="P144" s="305" t="str">
        <x:v>Monitor cover, obtain certificate and file disclosures.</x:v>
      </x:c>
      <x:c r="Q144" s="305" t="str">
        <x:v>Not applicable to unsecured instruments.</x:v>
      </x:c>
      <x:c r="R144" s="305" t="str">
        <x:v>Current as of 2026-09-06</x:v>
      </x:c>
      <x:c r="S144" s="305" t="str">
        <x:v>https://www.sebi.gov.in/legal/master-circulars/jul-2025/master-circular-for-listing-obligations-and-disclosure-requirements-for-non-convertible-securities-securitized-debt-instruments-and-or-commercial-paper_95230.html</x:v>
      </x:c>
      <x:c r="T144" s="305" t="str">
        <x:v>P2 MAPPED</x:v>
      </x:c>
      <x:c r="U144" s="305" t="str">
        <x:v>MIGRATED — FROZEN</x:v>
      </x:c>
      <x:c r="V144" s="305" t="str">
        <x:f>IF(COUNTIF('PROD Law Master'!$A$5:$A$81,C144)=1,"YES","NO")</x:f>
        <x:v>YES</x:v>
      </x:c>
      <x:c r="W144" s="305" t="str">
        <x:f>IF(COUNTIF($A$5:$A$176,A144)=1,"UNIQUE","DUPLICATE")</x:f>
        <x:v>UNIQUE</x:v>
      </x:c>
      <x:c r="X144" s="305" t="str">
        <x:f>IF(COUNTIF($D$5:$D$176,D144)=1,"UNIQUE","DUPLICATE")</x:f>
        <x:v>UNIQUE</x:v>
      </x:c>
      <x:c r="Y144" s="305" t="str">
        <x:f>IF(AND(LEFT(A144,14)="SEBI-CORE-PRV-",LEN(A144)=20),"VALID","INVALID")</x:f>
        <x:v>VALID</x:v>
      </x:c>
    </x:row>
    <x:row r="145" ht="48" customHeight="1">
      <x:c r="A145" s="305" t="str">
        <x:v>SEBI-CORE-PRV-000141</x:v>
      </x:c>
      <x:c r="B145" s="305" t="n">
        <x:v>141</x:v>
      </x:c>
      <x:c r="C145" s="305" t="str">
        <x:v>SEBI-CORE-LAW-000022</x:v>
      </x:c>
      <x:c r="D145" s="305" t="str">
        <x:v>CAP-LAW090|Reg. 55</x:v>
      </x:c>
      <x:c r="E145" s="305" t="str">
        <x:v>CAP-LAW090</x:v>
      </x:c>
      <x:c r="F145" s="305" t="str">
        <x:v>Master Circular for listing obligations and disclosure requirements for Non-convertible Securities, Securitized Debt Instruments and/or Commercial Paper dated July 11, 2025</x:v>
      </x:c>
      <x:c r="G145" s="305" t="str">
        <x:v>Reg. 55</x:v>
      </x:c>
      <x:c r="H145" s="305" t="str">
        <x:v>Review and disclose credit ratings and rating changes.</x:v>
      </x:c>
      <x:c r="I145" s="305" t="str">
        <x:v>Listed entity</x:v>
      </x:c>
      <x:c r="J145" s="305" t="str">
        <x:v>GATE|DEBT</x:v>
      </x:c>
      <x:c r="K145" s="305" t="str">
        <x:v>Rated listed NCS / NCRPS</x:v>
      </x:c>
      <x:c r="L145" s="305" t="str">
        <x:v>Rating assigned/reviewed/changed</x:v>
      </x:c>
      <x:c r="M145" s="305" t="str">
        <x:v>Apply review and disclosure requirements.</x:v>
      </x:c>
      <x:c r="N145" s="305" t="str">
        <x:v>Periodic and on change</x:v>
      </x:c>
      <x:c r="O145" s="305" t="str">
        <x:v>Credit rating</x:v>
      </x:c>
      <x:c r="P145" s="305" t="str">
        <x:v>Maintain rating calendar and promptly disclose actions.</x:v>
      </x:c>
      <x:c r="Q145" s="305" t="str">
        <x:v>CRA role duties remain in Capital Markets.</x:v>
      </x:c>
      <x:c r="R145" s="305" t="str">
        <x:v>Current as of 2026-09-06</x:v>
      </x:c>
      <x:c r="S145" s="305" t="str">
        <x:v>https://www.sebi.gov.in/legal/master-circulars/jul-2025/master-circular-for-listing-obligations-and-disclosure-requirements-for-non-convertible-securities-securitized-debt-instruments-and-or-commercial-paper_95230.html</x:v>
      </x:c>
      <x:c r="T145" s="305" t="str">
        <x:v>P2 MAPPED</x:v>
      </x:c>
      <x:c r="U145" s="305" t="str">
        <x:v>MIGRATED — FROZEN</x:v>
      </x:c>
      <x:c r="V145" s="305" t="str">
        <x:f>IF(COUNTIF('PROD Law Master'!$A$5:$A$81,C145)=1,"YES","NO")</x:f>
        <x:v>YES</x:v>
      </x:c>
      <x:c r="W145" s="305" t="str">
        <x:f>IF(COUNTIF($A$5:$A$176,A145)=1,"UNIQUE","DUPLICATE")</x:f>
        <x:v>UNIQUE</x:v>
      </x:c>
      <x:c r="X145" s="305" t="str">
        <x:f>IF(COUNTIF($D$5:$D$176,D145)=1,"UNIQUE","DUPLICATE")</x:f>
        <x:v>UNIQUE</x:v>
      </x:c>
      <x:c r="Y145" s="305" t="str">
        <x:f>IF(AND(LEFT(A145,14)="SEBI-CORE-PRV-",LEN(A145)=20),"VALID","INVALID")</x:f>
        <x:v>VALID</x:v>
      </x:c>
    </x:row>
    <x:row r="146" ht="48" customHeight="1">
      <x:c r="A146" s="305" t="str">
        <x:v>SEBI-CORE-PRV-000142</x:v>
      </x:c>
      <x:c r="B146" s="305" t="n">
        <x:v>142</x:v>
      </x:c>
      <x:c r="C146" s="305" t="str">
        <x:v>SEBI-CORE-LAW-000022</x:v>
      </x:c>
      <x:c r="D146" s="305" t="str">
        <x:v>CAP-LAW090|Reg. 56</x:v>
      </x:c>
      <x:c r="E146" s="305" t="str">
        <x:v>CAP-LAW090</x:v>
      </x:c>
      <x:c r="F146" s="305" t="str">
        <x:v>Master Circular for listing obligations and disclosure requirements for Non-convertible Securities, Securitized Debt Instruments and/or Commercial Paper dated July 11, 2025</x:v>
      </x:c>
      <x:c r="G146" s="305" t="str">
        <x:v>Reg. 56</x:v>
      </x:c>
      <x:c r="H146" s="305" t="str">
        <x:v>Provide the debenture trustee with prescribed documents, reports and event information.</x:v>
      </x:c>
      <x:c r="I146" s="305" t="str">
        <x:v>Listed entity</x:v>
      </x:c>
      <x:c r="J146" s="305" t="str">
        <x:v>GATE|DEBT</x:v>
      </x:c>
      <x:c r="K146" s="305" t="str">
        <x:v>Listed debt with debenture trustee</x:v>
      </x:c>
      <x:c r="L146" s="305" t="str">
        <x:v>Periodic/event information due</x:v>
      </x:c>
      <x:c r="M146" s="305" t="str">
        <x:v>Apply security, covenant, default and financial-document requirements.</x:v>
      </x:c>
      <x:c r="N146" s="305" t="str">
        <x:v>Periodic and event-based</x:v>
      </x:c>
      <x:c r="O146" s="305" t="str">
        <x:v>Trustee interface</x:v>
      </x:c>
      <x:c r="P146" s="305" t="str">
        <x:v>Maintain a trustee-deliverables register with acknowledgements.</x:v>
      </x:c>
      <x:c r="Q146" s="305" t="str">
        <x:v>Trustee internal duties excluded.</x:v>
      </x:c>
      <x:c r="R146" s="305" t="str">
        <x:v>Current as of 2026-09-06</x:v>
      </x:c>
      <x:c r="S146" s="305" t="str">
        <x:v>https://www.sebi.gov.in/legal/master-circulars/jul-2025/master-circular-for-listing-obligations-and-disclosure-requirements-for-non-convertible-securities-securitized-debt-instruments-and-or-commercial-paper_95230.html</x:v>
      </x:c>
      <x:c r="T146" s="305" t="str">
        <x:v>P2 MAPPED</x:v>
      </x:c>
      <x:c r="U146" s="305" t="str">
        <x:v>MIGRATED — FROZEN</x:v>
      </x:c>
      <x:c r="V146" s="305" t="str">
        <x:f>IF(COUNTIF('PROD Law Master'!$A$5:$A$81,C146)=1,"YES","NO")</x:f>
        <x:v>YES</x:v>
      </x:c>
      <x:c r="W146" s="305" t="str">
        <x:f>IF(COUNTIF($A$5:$A$176,A146)=1,"UNIQUE","DUPLICATE")</x:f>
        <x:v>UNIQUE</x:v>
      </x:c>
      <x:c r="X146" s="305" t="str">
        <x:f>IF(COUNTIF($D$5:$D$176,D146)=1,"UNIQUE","DUPLICATE")</x:f>
        <x:v>UNIQUE</x:v>
      </x:c>
      <x:c r="Y146" s="305" t="str">
        <x:f>IF(AND(LEFT(A146,14)="SEBI-CORE-PRV-",LEN(A146)=20),"VALID","INVALID")</x:f>
        <x:v>VALID</x:v>
      </x:c>
    </x:row>
    <x:row r="147" ht="48" customHeight="1">
      <x:c r="A147" s="305" t="str">
        <x:v>SEBI-CORE-PRV-000143</x:v>
      </x:c>
      <x:c r="B147" s="305" t="n">
        <x:v>143</x:v>
      </x:c>
      <x:c r="C147" s="305" t="str">
        <x:v>SEBI-CORE-LAW-000022</x:v>
      </x:c>
      <x:c r="D147" s="305" t="str">
        <x:v>CAP-LAW090|Reg. 57</x:v>
      </x:c>
      <x:c r="E147" s="305" t="str">
        <x:v>CAP-LAW090</x:v>
      </x:c>
      <x:c r="F147" s="305" t="str">
        <x:v>Master Circular for listing obligations and disclosure requirements for Non-convertible Securities, Securitized Debt Instruments and/or Commercial Paper dated July 11, 2025</x:v>
      </x:c>
      <x:c r="G147" s="305" t="str">
        <x:v>Reg. 57</x:v>
      </x:c>
      <x:c r="H147" s="305" t="str">
        <x:v>Submit the prescribed certificate/information regarding payment of interest, dividend or principal.</x:v>
      </x:c>
      <x:c r="I147" s="305" t="str">
        <x:v>Listed entity</x:v>
      </x:c>
      <x:c r="J147" s="305" t="str">
        <x:v>GATE|DEBT</x:v>
      </x:c>
      <x:c r="K147" s="305" t="str">
        <x:v>Listed NCS / NCRPS</x:v>
      </x:c>
      <x:c r="L147" s="305" t="str">
        <x:v>Payment due/completed</x:v>
      </x:c>
      <x:c r="M147" s="305" t="str">
        <x:v>Apply exchange/trustee format and timing.</x:v>
      </x:c>
      <x:c r="N147" s="305" t="str">
        <x:v>At each payment event</x:v>
      </x:c>
      <x:c r="O147" s="305" t="str">
        <x:v>Debt servicing</x:v>
      </x:c>
      <x:c r="P147" s="305" t="str">
        <x:v>Reconcile payment and file the required confirmation.</x:v>
      </x:c>
      <x:c r="Q147" s="305" t="str">
        <x:v>Instrument terms determine the payment calendar.</x:v>
      </x:c>
      <x:c r="R147" s="305" t="str">
        <x:v>Current as of 2026-09-06</x:v>
      </x:c>
      <x:c r="S147" s="305" t="str">
        <x:v>https://www.sebi.gov.in/legal/master-circulars/jul-2025/master-circular-for-listing-obligations-and-disclosure-requirements-for-non-convertible-securities-securitized-debt-instruments-and-or-commercial-paper_95230.html</x:v>
      </x:c>
      <x:c r="T147" s="305" t="str">
        <x:v>P2 MAPPED</x:v>
      </x:c>
      <x:c r="U147" s="305" t="str">
        <x:v>MIGRATED — FROZEN</x:v>
      </x:c>
      <x:c r="V147" s="305" t="str">
        <x:f>IF(COUNTIF('PROD Law Master'!$A$5:$A$81,C147)=1,"YES","NO")</x:f>
        <x:v>YES</x:v>
      </x:c>
      <x:c r="W147" s="305" t="str">
        <x:f>IF(COUNTIF($A$5:$A$176,A147)=1,"UNIQUE","DUPLICATE")</x:f>
        <x:v>UNIQUE</x:v>
      </x:c>
      <x:c r="X147" s="305" t="str">
        <x:f>IF(COUNTIF($D$5:$D$176,D147)=1,"UNIQUE","DUPLICATE")</x:f>
        <x:v>UNIQUE</x:v>
      </x:c>
      <x:c r="Y147" s="305" t="str">
        <x:f>IF(AND(LEFT(A147,14)="SEBI-CORE-PRV-",LEN(A147)=20),"VALID","INVALID")</x:f>
        <x:v>VALID</x:v>
      </x:c>
    </x:row>
    <x:row r="148" ht="48" customHeight="1">
      <x:c r="A148" s="305" t="str">
        <x:v>SEBI-CORE-PRV-000144</x:v>
      </x:c>
      <x:c r="B148" s="305" t="n">
        <x:v>144</x:v>
      </x:c>
      <x:c r="C148" s="305" t="str">
        <x:v>SEBI-CORE-LAW-000022</x:v>
      </x:c>
      <x:c r="D148" s="305" t="str">
        <x:v>CAP-LAW090|Reg. 58</x:v>
      </x:c>
      <x:c r="E148" s="305" t="str">
        <x:v>CAP-LAW090</x:v>
      </x:c>
      <x:c r="F148" s="305" t="str">
        <x:v>Master Circular for listing obligations and disclosure requirements for Non-convertible Securities, Securitized Debt Instruments and/or Commercial Paper dated July 11, 2025</x:v>
      </x:c>
      <x:c r="G148" s="305" t="str">
        <x:v>Reg. 58</x:v>
      </x:c>
      <x:c r="H148" s="305" t="str">
        <x:v>Provide prescribed documents and information to holders of listed non-convertible securities.</x:v>
      </x:c>
      <x:c r="I148" s="305" t="str">
        <x:v>Listed entity</x:v>
      </x:c>
      <x:c r="J148" s="305" t="str">
        <x:v>GATE|DEBT</x:v>
      </x:c>
      <x:c r="K148" s="305" t="str">
        <x:v>Listed NCS / NCRPS</x:v>
      </x:c>
      <x:c r="L148" s="305" t="str">
        <x:v>Holder request / periodic delivery</x:v>
      </x:c>
      <x:c r="M148" s="305" t="str">
        <x:v>Apply electronic/physical and document-scope requirements.</x:v>
      </x:c>
      <x:c r="N148" s="305" t="str">
        <x:v>Event-based / periodic</x:v>
      </x:c>
      <x:c r="O148" s="305" t="str">
        <x:v>Holder communication</x:v>
      </x:c>
      <x:c r="P148" s="305" t="str">
        <x:v>Respond and retain delivery evidence.</x:v>
      </x:c>
      <x:c r="Q148" s="305" t="str">
        <x:v>RTA/trustee support does not shift issuer accountability.</x:v>
      </x:c>
      <x:c r="R148" s="305" t="str">
        <x:v>Current as of 2026-09-06</x:v>
      </x:c>
      <x:c r="S148" s="305" t="str">
        <x:v>https://www.sebi.gov.in/legal/master-circulars/jul-2025/master-circular-for-listing-obligations-and-disclosure-requirements-for-non-convertible-securities-securitized-debt-instruments-and-or-commercial-paper_95230.html</x:v>
      </x:c>
      <x:c r="T148" s="305" t="str">
        <x:v>P2 MAPPED</x:v>
      </x:c>
      <x:c r="U148" s="305" t="str">
        <x:v>MIGRATED — FROZEN</x:v>
      </x:c>
      <x:c r="V148" s="305" t="str">
        <x:f>IF(COUNTIF('PROD Law Master'!$A$5:$A$81,C148)=1,"YES","NO")</x:f>
        <x:v>YES</x:v>
      </x:c>
      <x:c r="W148" s="305" t="str">
        <x:f>IF(COUNTIF($A$5:$A$176,A148)=1,"UNIQUE","DUPLICATE")</x:f>
        <x:v>UNIQUE</x:v>
      </x:c>
      <x:c r="X148" s="305" t="str">
        <x:f>IF(COUNTIF($D$5:$D$176,D148)=1,"UNIQUE","DUPLICATE")</x:f>
        <x:v>UNIQUE</x:v>
      </x:c>
      <x:c r="Y148" s="305" t="str">
        <x:f>IF(AND(LEFT(A148,14)="SEBI-CORE-PRV-",LEN(A148)=20),"VALID","INVALID")</x:f>
        <x:v>VALID</x:v>
      </x:c>
    </x:row>
    <x:row r="149" ht="48" customHeight="1">
      <x:c r="A149" s="305" t="str">
        <x:v>SEBI-CORE-PRV-000145</x:v>
      </x:c>
      <x:c r="B149" s="305" t="n">
        <x:v>145</x:v>
      </x:c>
      <x:c r="C149" s="305" t="str">
        <x:v>SEBI-CORE-LAW-000022</x:v>
      </x:c>
      <x:c r="D149" s="305" t="str">
        <x:v>CAP-LAW090|Reg. 59</x:v>
      </x:c>
      <x:c r="E149" s="305" t="str">
        <x:v>CAP-LAW090</x:v>
      </x:c>
      <x:c r="F149" s="305" t="str">
        <x:v>Master Circular for listing obligations and disclosure requirements for Non-convertible Securities, Securitized Debt Instruments and/or Commercial Paper dated July 11, 2025</x:v>
      </x:c>
      <x:c r="G149" s="305" t="str">
        <x:v>Reg. 59</x:v>
      </x:c>
      <x:c r="H149" s="305" t="str">
        <x:v>Obtain consent/approvals and complete disclosures before material structural modification of listed debt terms.</x:v>
      </x:c>
      <x:c r="I149" s="305" t="str">
        <x:v>Listed entity</x:v>
      </x:c>
      <x:c r="J149" s="305" t="str">
        <x:v>GATE|DEBT</x:v>
      </x:c>
      <x:c r="K149" s="305" t="str">
        <x:v>Listed NCS / NCRPS</x:v>
      </x:c>
      <x:c r="L149" s="305" t="str">
        <x:v>Change to structure/terms proposed</x:v>
      </x:c>
      <x:c r="M149" s="305" t="str">
        <x:v>Apply holder, exchange and trustee approval conditions.</x:v>
      </x:c>
      <x:c r="N149" s="305" t="str">
        <x:v>Before modification</x:v>
      </x:c>
      <x:c r="O149" s="305" t="str">
        <x:v>Debt modification</x:v>
      </x:c>
      <x:c r="P149" s="305" t="str">
        <x:v>Run approval and disclosure checklist before effecting change.</x:v>
      </x:c>
      <x:c r="Q149" s="305" t="str">
        <x:v>Companies Act/contract consents may also apply.</x:v>
      </x:c>
      <x:c r="R149" s="305" t="str">
        <x:v>Current as of 2026-09-06</x:v>
      </x:c>
      <x:c r="S149" s="305" t="str">
        <x:v>https://www.sebi.gov.in/legal/master-circulars/jul-2025/master-circular-for-listing-obligations-and-disclosure-requirements-for-non-convertible-securities-securitized-debt-instruments-and-or-commercial-paper_95230.html</x:v>
      </x:c>
      <x:c r="T149" s="305" t="str">
        <x:v>P2 MAPPED</x:v>
      </x:c>
      <x:c r="U149" s="305" t="str">
        <x:v>MIGRATED — FROZEN</x:v>
      </x:c>
      <x:c r="V149" s="305" t="str">
        <x:f>IF(COUNTIF('PROD Law Master'!$A$5:$A$81,C149)=1,"YES","NO")</x:f>
        <x:v>YES</x:v>
      </x:c>
      <x:c r="W149" s="305" t="str">
        <x:f>IF(COUNTIF($A$5:$A$176,A149)=1,"UNIQUE","DUPLICATE")</x:f>
        <x:v>UNIQUE</x:v>
      </x:c>
      <x:c r="X149" s="305" t="str">
        <x:f>IF(COUNTIF($D$5:$D$176,D149)=1,"UNIQUE","DUPLICATE")</x:f>
        <x:v>UNIQUE</x:v>
      </x:c>
      <x:c r="Y149" s="305" t="str">
        <x:f>IF(AND(LEFT(A149,14)="SEBI-CORE-PRV-",LEN(A149)=20),"VALID","INVALID")</x:f>
        <x:v>VALID</x:v>
      </x:c>
    </x:row>
    <x:row r="150" ht="48" customHeight="1">
      <x:c r="A150" s="305" t="str">
        <x:v>SEBI-CORE-PRV-000146</x:v>
      </x:c>
      <x:c r="B150" s="305" t="n">
        <x:v>146</x:v>
      </x:c>
      <x:c r="C150" s="305" t="str">
        <x:v>SEBI-CORE-LAW-000022</x:v>
      </x:c>
      <x:c r="D150" s="305" t="str">
        <x:v>CAP-LAW090|Reg. 60</x:v>
      </x:c>
      <x:c r="E150" s="305" t="str">
        <x:v>CAP-LAW090</x:v>
      </x:c>
      <x:c r="F150" s="305" t="str">
        <x:v>Master Circular for listing obligations and disclosure requirements for Non-convertible Securities, Securitized Debt Instruments and/or Commercial Paper dated July 11, 2025</x:v>
      </x:c>
      <x:c r="G150" s="305" t="str">
        <x:v>Reg. 60</x:v>
      </x:c>
      <x:c r="H150" s="305" t="str">
        <x:v>Fix and intimate record dates for debt payments/actions.</x:v>
      </x:c>
      <x:c r="I150" s="305" t="str">
        <x:v>Listed entity</x:v>
      </x:c>
      <x:c r="J150" s="305" t="str">
        <x:v>GATE|DEBT</x:v>
      </x:c>
      <x:c r="K150" s="305" t="str">
        <x:v>Listed NCS / NCRPS</x:v>
      </x:c>
      <x:c r="L150" s="305" t="str">
        <x:v>Payment or corporate action requires record date</x:v>
      </x:c>
      <x:c r="M150" s="305" t="str">
        <x:v>Apply current lead time.</x:v>
      </x:c>
      <x:c r="N150" s="305" t="str">
        <x:v>Before record date</x:v>
      </x:c>
      <x:c r="O150" s="305" t="str">
        <x:v>Debt servicing</x:v>
      </x:c>
      <x:c r="P150" s="305" t="str">
        <x:v>Approve and notify record date, then reconcile holder data.</x:v>
      </x:c>
      <x:c r="Q150" s="305" t="str">
        <x:v>Separate from equity Reg. 42.</x:v>
      </x:c>
      <x:c r="R150" s="305" t="str">
        <x:v>Current as of 2026-09-06</x:v>
      </x:c>
      <x:c r="S150" s="305" t="str">
        <x:v>https://www.sebi.gov.in/legal/master-circulars/jul-2025/master-circular-for-listing-obligations-and-disclosure-requirements-for-non-convertible-securities-securitized-debt-instruments-and-or-commercial-paper_95230.html</x:v>
      </x:c>
      <x:c r="T150" s="305" t="str">
        <x:v>P2 MAPPED</x:v>
      </x:c>
      <x:c r="U150" s="305" t="str">
        <x:v>MIGRATED — FROZEN</x:v>
      </x:c>
      <x:c r="V150" s="305" t="str">
        <x:f>IF(COUNTIF('PROD Law Master'!$A$5:$A$81,C150)=1,"YES","NO")</x:f>
        <x:v>YES</x:v>
      </x:c>
      <x:c r="W150" s="305" t="str">
        <x:f>IF(COUNTIF($A$5:$A$176,A150)=1,"UNIQUE","DUPLICATE")</x:f>
        <x:v>UNIQUE</x:v>
      </x:c>
      <x:c r="X150" s="305" t="str">
        <x:f>IF(COUNTIF($D$5:$D$176,D150)=1,"UNIQUE","DUPLICATE")</x:f>
        <x:v>UNIQUE</x:v>
      </x:c>
      <x:c r="Y150" s="305" t="str">
        <x:f>IF(AND(LEFT(A150,14)="SEBI-CORE-PRV-",LEN(A150)=20),"VALID","INVALID")</x:f>
        <x:v>VALID</x:v>
      </x:c>
    </x:row>
    <x:row r="151" ht="48" customHeight="1">
      <x:c r="A151" s="305" t="str">
        <x:v>SEBI-CORE-PRV-000147</x:v>
      </x:c>
      <x:c r="B151" s="305" t="n">
        <x:v>147</x:v>
      </x:c>
      <x:c r="C151" s="305" t="str">
        <x:v>SEBI-CORE-LAW-000022</x:v>
      </x:c>
      <x:c r="D151" s="305" t="str">
        <x:v>CAP-LAW090|Reg. 61B / unclaimed amounts</x:v>
      </x:c>
      <x:c r="E151" s="305" t="str">
        <x:v>CAP-LAW090</x:v>
      </x:c>
      <x:c r="F151" s="305" t="str">
        <x:v>Master Circular for listing obligations and disclosure requirements for Non-convertible Securities, Securitized Debt Instruments and/or Commercial Paper dated July 11, 2025</x:v>
      </x:c>
      <x:c r="G151" s="305" t="str">
        <x:v>Reg. 61B / unclaimed amounts</x:v>
      </x:c>
      <x:c r="H151" s="305" t="str">
        <x:v>Transfer and administer unclaimed interest, dividend or redemption amounts through the prescribed framework.</x:v>
      </x:c>
      <x:c r="I151" s="305" t="str">
        <x:v>Listed entity</x:v>
      </x:c>
      <x:c r="J151" s="305" t="str">
        <x:v>GATE|DEBT</x:v>
      </x:c>
      <x:c r="K151" s="305" t="str">
        <x:v>Listed NCS / NCRPS</x:v>
      </x:c>
      <x:c r="L151" s="305" t="str">
        <x:v>Payment remains unclaimed</x:v>
      </x:c>
      <x:c r="M151" s="305" t="str">
        <x:v>Apply current escrow/fund, claim and disclosure provisions.</x:v>
      </x:c>
      <x:c r="N151" s="305" t="str">
        <x:v>When aging threshold is reached; ongoing claims</x:v>
      </x:c>
      <x:c r="O151" s="305" t="str">
        <x:v>Unclaimed amounts</x:v>
      </x:c>
      <x:c r="P151" s="305" t="str">
        <x:v>Reconcile unclaimed balances, transfer on time and operate claims.</x:v>
      </x:c>
      <x:c r="Q151" s="305" t="str">
        <x:v>Tax/IEPF regimes must be separately assessed.</x:v>
      </x:c>
      <x:c r="R151" s="305" t="str">
        <x:v>Current as of 2026-09-06</x:v>
      </x:c>
      <x:c r="S151" s="305" t="str">
        <x:v>https://www.sebi.gov.in/legal/master-circulars/jul-2025/master-circular-for-listing-obligations-and-disclosure-requirements-for-non-convertible-securities-securitized-debt-instruments-and-or-commercial-paper_95230.html</x:v>
      </x:c>
      <x:c r="T151" s="305" t="str">
        <x:v>P2 MAPPED</x:v>
      </x:c>
      <x:c r="U151" s="305" t="str">
        <x:v>MIGRATED — FROZEN</x:v>
      </x:c>
      <x:c r="V151" s="305" t="str">
        <x:f>IF(COUNTIF('PROD Law Master'!$A$5:$A$81,C151)=1,"YES","NO")</x:f>
        <x:v>YES</x:v>
      </x:c>
      <x:c r="W151" s="305" t="str">
        <x:f>IF(COUNTIF($A$5:$A$176,A151)=1,"UNIQUE","DUPLICATE")</x:f>
        <x:v>UNIQUE</x:v>
      </x:c>
      <x:c r="X151" s="305" t="str">
        <x:f>IF(COUNTIF($D$5:$D$176,D151)=1,"UNIQUE","DUPLICATE")</x:f>
        <x:v>UNIQUE</x:v>
      </x:c>
      <x:c r="Y151" s="305" t="str">
        <x:f>IF(AND(LEFT(A151,14)="SEBI-CORE-PRV-",LEN(A151)=20),"VALID","INVALID")</x:f>
        <x:v>VALID</x:v>
      </x:c>
    </x:row>
    <x:row r="152" ht="48" customHeight="1">
      <x:c r="A152" s="305" t="str">
        <x:v>SEBI-CORE-PRV-000148</x:v>
      </x:c>
      <x:c r="B152" s="305" t="n">
        <x:v>148</x:v>
      </x:c>
      <x:c r="C152" s="305" t="str">
        <x:v>SEBI-CORE-LAW-000022</x:v>
      </x:c>
      <x:c r="D152" s="305" t="str">
        <x:v>CAP-LAW090|Reg. 62</x:v>
      </x:c>
      <x:c r="E152" s="305" t="str">
        <x:v>CAP-LAW090</x:v>
      </x:c>
      <x:c r="F152" s="305" t="str">
        <x:v>Master Circular for listing obligations and disclosure requirements for Non-convertible Securities, Securitized Debt Instruments and/or Commercial Paper dated July 11, 2025</x:v>
      </x:c>
      <x:c r="G152" s="305" t="str">
        <x:v>Reg. 62</x:v>
      </x:c>
      <x:c r="H152" s="305" t="str">
        <x:v>Maintain the debt-listed entity website disclosures required by LODR.</x:v>
      </x:c>
      <x:c r="I152" s="305" t="str">
        <x:v>Listed entity</x:v>
      </x:c>
      <x:c r="J152" s="305" t="str">
        <x:v>GATE|DEBT</x:v>
      </x:c>
      <x:c r="K152" s="305" t="str">
        <x:v>Listed NCS / NCRPS / other covered instruments</x:v>
      </x:c>
      <x:c r="L152" s="305" t="str">
        <x:v>Instrument remains listed / disclosure changes</x:v>
      </x:c>
      <x:c r="M152" s="305" t="str">
        <x:v>Apply content and update requirements for the security class.</x:v>
      </x:c>
      <x:c r="N152" s="305" t="str">
        <x:v>Continuous</x:v>
      </x:c>
      <x:c r="O152" s="305" t="str">
        <x:v>Website disclosure</x:v>
      </x:c>
      <x:c r="P152" s="305" t="str">
        <x:v>Maintain a debt-disclosure website register and archive.</x:v>
      </x:c>
      <x:c r="Q152" s="305" t="str">
        <x:v>Do not substitute equity Reg. 46 without applicability test.</x:v>
      </x:c>
      <x:c r="R152" s="305" t="str">
        <x:v>Current as of 2026-09-06</x:v>
      </x:c>
      <x:c r="S152" s="305" t="str">
        <x:v>https://www.sebi.gov.in/legal/master-circulars/jul-2025/master-circular-for-listing-obligations-and-disclosure-requirements-for-non-convertible-securities-securitized-debt-instruments-and-or-commercial-paper_95230.html</x:v>
      </x:c>
      <x:c r="T152" s="305" t="str">
        <x:v>P2 MAPPED</x:v>
      </x:c>
      <x:c r="U152" s="305" t="str">
        <x:v>MIGRATED — FROZEN</x:v>
      </x:c>
      <x:c r="V152" s="305" t="str">
        <x:f>IF(COUNTIF('PROD Law Master'!$A$5:$A$81,C152)=1,"YES","NO")</x:f>
        <x:v>YES</x:v>
      </x:c>
      <x:c r="W152" s="305" t="str">
        <x:f>IF(COUNTIF($A$5:$A$176,A152)=1,"UNIQUE","DUPLICATE")</x:f>
        <x:v>UNIQUE</x:v>
      </x:c>
      <x:c r="X152" s="305" t="str">
        <x:f>IF(COUNTIF($D$5:$D$176,D152)=1,"UNIQUE","DUPLICATE")</x:f>
        <x:v>UNIQUE</x:v>
      </x:c>
      <x:c r="Y152" s="305" t="str">
        <x:f>IF(AND(LEFT(A152,14)="SEBI-CORE-PRV-",LEN(A152)=20),"VALID","INVALID")</x:f>
        <x:v>VALID</x:v>
      </x:c>
    </x:row>
    <x:row r="153" ht="48" customHeight="1">
      <x:c r="A153" s="305" t="str">
        <x:v>SEBI-CORE-PRV-000149</x:v>
      </x:c>
      <x:c r="B153" s="305" t="n">
        <x:v>149</x:v>
      </x:c>
      <x:c r="C153" s="305" t="str">
        <x:v>SEBI-CORE-LAW-000022</x:v>
      </x:c>
      <x:c r="D153" s="305" t="str">
        <x:v>CAP-LAW090|HVDLE corporate-governance chapter</x:v>
      </x:c>
      <x:c r="E153" s="305" t="str">
        <x:v>CAP-LAW090</x:v>
      </x:c>
      <x:c r="F153" s="305" t="str">
        <x:v>Master Circular for listing obligations and disclosure requirements for Non-convertible Securities, Securitized Debt Instruments and/or Commercial Paper dated July 11, 2025</x:v>
      </x:c>
      <x:c r="G153" s="305" t="str">
        <x:v>HVDLE corporate-governance chapter</x:v>
      </x:c>
      <x:c r="H153" s="305" t="str">
        <x:v>Apply the specified corporate-governance provisions when the high-value debt listed-entity test is met.</x:v>
      </x:c>
      <x:c r="I153" s="305" t="str">
        <x:v>Listed entity</x:v>
      </x:c>
      <x:c r="J153" s="305" t="str">
        <x:v>GATE|HVDLE</x:v>
      </x:c>
      <x:c r="K153" s="305" t="str">
        <x:v>High-value listed debt</x:v>
      </x:c>
      <x:c r="L153" s="305" t="str">
        <x:v>Current HVDLE threshold/test met</x:v>
      </x:c>
      <x:c r="M153" s="305" t="str">
        <x:v>Apply measurement, transition, exemption and listed-subsidiary provisions then in force.</x:v>
      </x:c>
      <x:c r="N153" s="305" t="str">
        <x:v>Continuous after activation</x:v>
      </x:c>
      <x:c r="O153" s="305" t="str">
        <x:v>Debt governance</x:v>
      </x:c>
      <x:c r="P153" s="305" t="str">
        <x:v>Document threshold and map each incorporated governance provision.</x:v>
      </x:c>
      <x:c r="Q153" s="305" t="str">
        <x:v>This resolves the equity/debt boundary without blanket duplication.</x:v>
      </x:c>
      <x:c r="R153" s="305" t="str">
        <x:v>Current as of 2026-09-06</x:v>
      </x:c>
      <x:c r="S153" s="305" t="str">
        <x:v>https://www.sebi.gov.in/legal/master-circulars/jul-2025/master-circular-for-listing-obligations-and-disclosure-requirements-for-non-convertible-securities-securitized-debt-instruments-and-or-commercial-paper_95230.html</x:v>
      </x:c>
      <x:c r="T153" s="305" t="str">
        <x:v>P2 MAPPED</x:v>
      </x:c>
      <x:c r="U153" s="305" t="str">
        <x:v>MIGRATED — FROZEN</x:v>
      </x:c>
      <x:c r="V153" s="305" t="str">
        <x:f>IF(COUNTIF('PROD Law Master'!$A$5:$A$81,C153)=1,"YES","NO")</x:f>
        <x:v>YES</x:v>
      </x:c>
      <x:c r="W153" s="305" t="str">
        <x:f>IF(COUNTIF($A$5:$A$176,A153)=1,"UNIQUE","DUPLICATE")</x:f>
        <x:v>UNIQUE</x:v>
      </x:c>
      <x:c r="X153" s="305" t="str">
        <x:f>IF(COUNTIF($D$5:$D$176,D153)=1,"UNIQUE","DUPLICATE")</x:f>
        <x:v>UNIQUE</x:v>
      </x:c>
      <x:c r="Y153" s="305" t="str">
        <x:f>IF(AND(LEFT(A153,14)="SEBI-CORE-PRV-",LEN(A153)=20),"VALID","INVALID")</x:f>
        <x:v>VALID</x:v>
      </x:c>
    </x:row>
    <x:row r="154" ht="48" customHeight="1">
      <x:c r="A154" s="305" t="str">
        <x:v>SEBI-CORE-PRV-000150</x:v>
      </x:c>
      <x:c r="B154" s="305" t="n">
        <x:v>150</x:v>
      </x:c>
      <x:c r="C154" s="305" t="str">
        <x:v>SEBI-CORE-LAW-000017</x:v>
      </x:c>
      <x:c r="D154" s="305" t="str">
        <x:v>CAP-LAW064|Issue/listing provisions</x:v>
      </x:c>
      <x:c r="E154" s="305" t="str">
        <x:v>CAP-LAW064</x:v>
      </x:c>
      <x:c r="F154" s="305" t="str">
        <x:v>Securities and Exchange Board of India (Issue and Listing of Securitised Debt Instruments and Security Receipts) Regulations, 2008 [last amended July 6, 2026]</x:v>
      </x:c>
      <x:c r="G154" s="305" t="str">
        <x:v>Issue/listing provisions</x:v>
      </x:c>
      <x:c r="H154" s="305" t="str">
        <x:v>Comply with issue, trust, offer-document, rating, listing and ongoing requirements for SDIs or security receipts when the entity acts in that capacity.</x:v>
      </x:c>
      <x:c r="I154" s="305" t="str">
        <x:v>Special purpose distinct entity / issuer / trustee as specified</x:v>
      </x:c>
      <x:c r="J154" s="305" t="str">
        <x:v>GATE|SDI_SR_CP</x:v>
      </x:c>
      <x:c r="K154" s="305" t="str">
        <x:v>SDI / security receipt</x:v>
      </x:c>
      <x:c r="L154" s="305" t="str">
        <x:v>SDI/SR issuance or listing exists</x:v>
      </x:c>
      <x:c r="M154" s="305" t="str">
        <x:v>Apply instrument and duty-holder-specific provisions.</x:v>
      </x:c>
      <x:c r="N154" s="305" t="str">
        <x:v>Issue and continuous periods</x:v>
      </x:c>
      <x:c r="O154" s="305" t="str">
        <x:v>Structured finance</x:v>
      </x:c>
      <x:c r="P154" s="305" t="str">
        <x:v>Create an instrument-specific checklist with explicit duty-holder assignment.</x:v>
      </x:c>
      <x:c r="Q154" s="305" t="str">
        <x:v>Not a generic listed-company row.</x:v>
      </x:c>
      <x:c r="R154" s="305" t="str">
        <x:v>Current as of 2026-09-06</x:v>
      </x:c>
      <x:c r="S154" s="305" t="str">
        <x:v>https://www.sebi.gov.in/legal/regulations/jul-2026/securities-and-exchange-board-of-india-issue-and-listing-of-securitised-debt-instruments-and-security-receipts-regulations-2008-last-amended-on-july-06-2026-_102674.html</x:v>
      </x:c>
      <x:c r="T154" s="305" t="str">
        <x:v>P2 MAPPED</x:v>
      </x:c>
      <x:c r="U154" s="305" t="str">
        <x:v>MIGRATED — FROZEN</x:v>
      </x:c>
      <x:c r="V154" s="305" t="str">
        <x:f>IF(COUNTIF('PROD Law Master'!$A$5:$A$81,C154)=1,"YES","NO")</x:f>
        <x:v>YES</x:v>
      </x:c>
      <x:c r="W154" s="305" t="str">
        <x:f>IF(COUNTIF($A$5:$A$176,A154)=1,"UNIQUE","DUPLICATE")</x:f>
        <x:v>UNIQUE</x:v>
      </x:c>
      <x:c r="X154" s="305" t="str">
        <x:f>IF(COUNTIF($D$5:$D$176,D154)=1,"UNIQUE","DUPLICATE")</x:f>
        <x:v>UNIQUE</x:v>
      </x:c>
      <x:c r="Y154" s="305" t="str">
        <x:f>IF(AND(LEFT(A154,14)="SEBI-CORE-PRV-",LEN(A154)=20),"VALID","INVALID")</x:f>
        <x:v>VALID</x:v>
      </x:c>
    </x:row>
    <x:row r="155" ht="48" customHeight="1">
      <x:c r="A155" s="305" t="str">
        <x:v>SEBI-CORE-PRV-000151</x:v>
      </x:c>
      <x:c r="B155" s="305" t="n">
        <x:v>151</x:v>
      </x:c>
      <x:c r="C155" s="305" t="str">
        <x:v>SEBI-CORE-LAW-000059</x:v>
      </x:c>
      <x:c r="D155" s="305" t="str">
        <x:v>CAP-LAW248|Reg. 11B / Circular para 2</x:v>
      </x:c>
      <x:c r="E155" s="305" t="str">
        <x:v>CAP-LAW248</x:v>
      </x:c>
      <x:c r="F155" s="305" t="str">
        <x:v>Mandating periodic disclosure requirements- Securitised Debt Instruments (SDIs) dated December 16, 2025</x:v>
      </x:c>
      <x:c r="G155" s="305" t="str">
        <x:v>Reg. 11B / Circular para 2</x:v>
      </x:c>
      <x:c r="H155" s="305" t="str">
        <x:v>Submit the prescribed SDI pool disclosures to SEBI and the listing exchange on a half-yearly basis.</x:v>
      </x:c>
      <x:c r="I155" s="305" t="str">
        <x:v>Trustee of special purpose distinct entity</x:v>
      </x:c>
      <x:c r="J155" s="305" t="str">
        <x:v>GATE|SDI_SR_CP</x:v>
      </x:c>
      <x:c r="K155" s="305" t="str">
        <x:v>Listed SDI</x:v>
      </x:c>
      <x:c r="L155" s="305" t="str">
        <x:v>SDI remains listed</x:v>
      </x:c>
      <x:c r="M155" s="305" t="str">
        <x:v>Use Annexure I for loan/listed-debt/credit-facility pools and Annexure II for other exposures.</x:v>
      </x:c>
      <x:c r="N155" s="305" t="str">
        <x:v>Within 30 days after end of March and September</x:v>
      </x:c>
      <x:c r="O155" s="305" t="str">
        <x:v>SDI disclosure</x:v>
      </x:c>
      <x:c r="P155" s="305" t="str">
        <x:v>Compile, validate and submit the applicable annexure.</x:v>
      </x:c>
      <x:c r="Q155" s="305" t="str">
        <x:v>Duty holder is trustee; include only where the corporate structure has this capacity.</x:v>
      </x:c>
      <x:c r="R155" s="305" t="str">
        <x:v>Effective 2026-03-31</x:v>
      </x:c>
      <x:c r="S155" s="305" t="str">
        <x:v>https://www.sebi.gov.in/legal/circulars/dec-2025/mandating-periodic-disclosure-requirements-securitised-debt-instruments-sdis-_98409.html</x:v>
      </x:c>
      <x:c r="T155" s="305" t="str">
        <x:v>P2 MAPPED</x:v>
      </x:c>
      <x:c r="U155" s="305" t="str">
        <x:v>MIGRATED — FROZEN</x:v>
      </x:c>
      <x:c r="V155" s="305" t="str">
        <x:f>IF(COUNTIF('PROD Law Master'!$A$5:$A$81,C155)=1,"YES","NO")</x:f>
        <x:v>YES</x:v>
      </x:c>
      <x:c r="W155" s="305" t="str">
        <x:f>IF(COUNTIF($A$5:$A$176,A155)=1,"UNIQUE","DUPLICATE")</x:f>
        <x:v>UNIQUE</x:v>
      </x:c>
      <x:c r="X155" s="305" t="str">
        <x:f>IF(COUNTIF($D$5:$D$176,D155)=1,"UNIQUE","DUPLICATE")</x:f>
        <x:v>UNIQUE</x:v>
      </x:c>
      <x:c r="Y155" s="305" t="str">
        <x:f>IF(AND(LEFT(A155,14)="SEBI-CORE-PRV-",LEN(A155)=20),"VALID","INVALID")</x:f>
        <x:v>VALID</x:v>
      </x:c>
    </x:row>
    <x:row r="156" ht="48" customHeight="1">
      <x:c r="A156" s="305" t="str">
        <x:v>SEBI-CORE-PRV-000152</x:v>
      </x:c>
      <x:c r="B156" s="305" t="n">
        <x:v>152</x:v>
      </x:c>
      <x:c r="C156" s="305" t="str">
        <x:v>SEBI-CORE-LAW-000075</x:v>
      </x:c>
      <x:c r="D156" s="305" t="str">
        <x:v>P1-GAP003|Paras 2-4</x:v>
      </x:c>
      <x:c r="E156" s="305" t="str">
        <x:v>P1-GAP003</x:v>
      </x:c>
      <x:c r="F156" s="305" t="str">
        <x:v>Ease of Doing Investment — Special Window for Transfer and Dematerialisation of Physical Securities</x:v>
      </x:c>
      <x:c r="G156" s="305" t="str">
        <x:v>Paras 2-4</x:v>
      </x:c>
      <x:c r="H156" s="305" t="str">
        <x:v>Accept and process eligible pre-2019 physical-security transfer requests during the special window.</x:v>
      </x:c>
      <x:c r="I156" s="305" t="str">
        <x:v>Listed company / RTA</x:v>
      </x:c>
      <x:c r="J156" s="305" t="str">
        <x:v>GATE|INVESTOR_SERVICE</x:v>
      </x:c>
      <x:c r="K156" s="305" t="str">
        <x:v>Physical securities</x:v>
      </x:c>
      <x:c r="L156" s="305" t="str">
        <x:v>Transfer was executed before 2019-04-01 and request falls within window</x:v>
      </x:c>
      <x:c r="M156" s="305" t="str">
        <x:v>Window runs 2026-02-05 through 2027-02-04; earlier rejected/returned requests can qualify.</x:v>
      </x:c>
      <x:c r="N156" s="305" t="str">
        <x:v>During special window</x:v>
      </x:c>
      <x:c r="O156" s="305" t="str">
        <x:v>Investor service</x:v>
      </x:c>
      <x:c r="P156" s="305" t="str">
        <x:v>Validate execution date/history and register the request.</x:v>
      </x:c>
      <x:c r="Q156" s="305" t="str">
        <x:v>Disputes and securities in IEPF are excluded.</x:v>
      </x:c>
      <x:c r="R156" s="305" t="str">
        <x:v>2026-02-05 to 2027-02-04</x:v>
      </x:c>
      <x:c r="S156" s="305" t="str">
        <x:v>https://www.sebi.gov.in/legal/circulars/jan-2026/ease-of-doing-investment-special-window-for-transfer-and-dematerialisation-of-physical-securities_99411.html</x:v>
      </x:c>
      <x:c r="T156" s="305" t="str">
        <x:v>P2 MAPPED</x:v>
      </x:c>
      <x:c r="U156" s="305" t="str">
        <x:v>MIGRATED — FROZEN</x:v>
      </x:c>
      <x:c r="V156" s="305" t="str">
        <x:f>IF(COUNTIF('PROD Law Master'!$A$5:$A$81,C156)=1,"YES","NO")</x:f>
        <x:v>YES</x:v>
      </x:c>
      <x:c r="W156" s="305" t="str">
        <x:f>IF(COUNTIF($A$5:$A$176,A156)=1,"UNIQUE","DUPLICATE")</x:f>
        <x:v>UNIQUE</x:v>
      </x:c>
      <x:c r="X156" s="305" t="str">
        <x:f>IF(COUNTIF($D$5:$D$176,D156)=1,"UNIQUE","DUPLICATE")</x:f>
        <x:v>UNIQUE</x:v>
      </x:c>
      <x:c r="Y156" s="305" t="str">
        <x:f>IF(AND(LEFT(A156,14)="SEBI-CORE-PRV-",LEN(A156)=20),"VALID","INVALID")</x:f>
        <x:v>VALID</x:v>
      </x:c>
    </x:row>
    <x:row r="157" ht="48" customHeight="1">
      <x:c r="A157" s="305" t="str">
        <x:v>SEBI-CORE-PRV-000153</x:v>
      </x:c>
      <x:c r="B157" s="305" t="n">
        <x:v>153</x:v>
      </x:c>
      <x:c r="C157" s="305" t="str">
        <x:v>SEBI-CORE-LAW-000075</x:v>
      </x:c>
      <x:c r="D157" s="305" t="str">
        <x:v>P1-GAP003|Demat and lock-in conditions</x:v>
      </x:c>
      <x:c r="E157" s="305" t="str">
        <x:v>P1-GAP003</x:v>
      </x:c>
      <x:c r="F157" s="305" t="str">
        <x:v>Ease of Doing Investment — Special Window for Transfer and Dematerialisation of Physical Securities</x:v>
      </x:c>
      <x:c r="G157" s="305" t="str">
        <x:v>Demat and lock-in conditions</x:v>
      </x:c>
      <x:c r="H157" s="305" t="str">
        <x:v>Ensure eligible transferred securities are dematerialised and subject to the prescribed one-year lock-in.</x:v>
      </x:c>
      <x:c r="I157" s="305" t="str">
        <x:v>Listed company / RTA</x:v>
      </x:c>
      <x:c r="J157" s="305" t="str">
        <x:v>GATE|INVESTOR_SERVICE</x:v>
      </x:c>
      <x:c r="K157" s="305" t="str">
        <x:v>Physical securities</x:v>
      </x:c>
      <x:c r="L157" s="305" t="str">
        <x:v>Eligible special-window transfer approved</x:v>
      </x:c>
      <x:c r="M157" s="305" t="str">
        <x:v>Mandatory demat and one-year lock-in.</x:v>
      </x:c>
      <x:c r="N157" s="305" t="str">
        <x:v>At transfer/demat completion</x:v>
      </x:c>
      <x:c r="O157" s="305" t="str">
        <x:v>Investor service</x:v>
      </x:c>
      <x:c r="P157" s="305" t="str">
        <x:v>Coordinate demat credit and record lock-in start/end.</x:v>
      </x:c>
      <x:c r="Q157" s="305" t="str">
        <x:v>Only special-window transfers.</x:v>
      </x:c>
      <x:c r="R157" s="305" t="str">
        <x:v>Current as of 2026-09-06</x:v>
      </x:c>
      <x:c r="S157" s="305" t="str">
        <x:v>https://www.sebi.gov.in/legal/circulars/jan-2026/ease-of-doing-investment-special-window-for-transfer-and-dematerialisation-of-physical-securities_99411.html</x:v>
      </x:c>
      <x:c r="T157" s="305" t="str">
        <x:v>P2 MAPPED</x:v>
      </x:c>
      <x:c r="U157" s="305" t="str">
        <x:v>MIGRATED — FROZEN</x:v>
      </x:c>
      <x:c r="V157" s="305" t="str">
        <x:f>IF(COUNTIF('PROD Law Master'!$A$5:$A$81,C157)=1,"YES","NO")</x:f>
        <x:v>YES</x:v>
      </x:c>
      <x:c r="W157" s="305" t="str">
        <x:f>IF(COUNTIF($A$5:$A$176,A157)=1,"UNIQUE","DUPLICATE")</x:f>
        <x:v>UNIQUE</x:v>
      </x:c>
      <x:c r="X157" s="305" t="str">
        <x:f>IF(COUNTIF($D$5:$D$176,D157)=1,"UNIQUE","DUPLICATE")</x:f>
        <x:v>UNIQUE</x:v>
      </x:c>
      <x:c r="Y157" s="305" t="str">
        <x:f>IF(AND(LEFT(A157,14)="SEBI-CORE-PRV-",LEN(A157)=20),"VALID","INVALID")</x:f>
        <x:v>VALID</x:v>
      </x:c>
    </x:row>
    <x:row r="158" ht="48" customHeight="1">
      <x:c r="A158" s="305" t="str">
        <x:v>SEBI-CORE-PRV-000154</x:v>
      </x:c>
      <x:c r="B158" s="305" t="n">
        <x:v>154</x:v>
      </x:c>
      <x:c r="C158" s="305" t="str">
        <x:v>SEBI-CORE-LAW-000075</x:v>
      </x:c>
      <x:c r="D158" s="305" t="str">
        <x:v>P1-GAP003|Verification / notice process</x:v>
      </x:c>
      <x:c r="E158" s="305" t="str">
        <x:v>P1-GAP003</x:v>
      </x:c>
      <x:c r="F158" s="305" t="str">
        <x:v>Ease of Doing Investment — Special Window for Transfer and Dematerialisation of Physical Securities</x:v>
      </x:c>
      <x:c r="G158" s="305" t="str">
        <x:v>Verification / notice process</x:v>
      </x:c>
      <x:c r="H158" s="305" t="str">
        <x:v>Verify identity, PAN, address and signatures and follow the advertisement/objection process where the transferor is unavailable.</x:v>
      </x:c>
      <x:c r="I158" s="305" t="str">
        <x:v>Listed company / RTA</x:v>
      </x:c>
      <x:c r="J158" s="305" t="str">
        <x:v>GATE|INVESTOR_SERVICE</x:v>
      </x:c>
      <x:c r="K158" s="305" t="str">
        <x:v>Physical securities</x:v>
      </x:c>
      <x:c r="L158" s="305" t="str">
        <x:v>Eligible special-window request; transferor unavailable if applicable</x:v>
      </x:c>
      <x:c r="M158" s="305" t="str">
        <x:v>Objection period is 30 days; website posting/public notice as prescribed.</x:v>
      </x:c>
      <x:c r="N158" s="305" t="str">
        <x:v>During request processing</x:v>
      </x:c>
      <x:c r="O158" s="305" t="str">
        <x:v>Investor service</x:v>
      </x:c>
      <x:c r="P158" s="305" t="str">
        <x:v>Document verification, publication, website posting and objection outcome.</x:v>
      </x:c>
      <x:c r="Q158" s="305" t="str">
        <x:v>Use only the circular's verification route.</x:v>
      </x:c>
      <x:c r="R158" s="305" t="str">
        <x:v>Current as of 2026-09-06</x:v>
      </x:c>
      <x:c r="S158" s="305" t="str">
        <x:v>https://www.sebi.gov.in/legal/circulars/jan-2026/ease-of-doing-investment-special-window-for-transfer-and-dematerialisation-of-physical-securities_99411.html</x:v>
      </x:c>
      <x:c r="T158" s="305" t="str">
        <x:v>P2 MAPPED</x:v>
      </x:c>
      <x:c r="U158" s="305" t="str">
        <x:v>MIGRATED — FROZEN</x:v>
      </x:c>
      <x:c r="V158" s="305" t="str">
        <x:f>IF(COUNTIF('PROD Law Master'!$A$5:$A$81,C158)=1,"YES","NO")</x:f>
        <x:v>YES</x:v>
      </x:c>
      <x:c r="W158" s="305" t="str">
        <x:f>IF(COUNTIF($A$5:$A$176,A158)=1,"UNIQUE","DUPLICATE")</x:f>
        <x:v>UNIQUE</x:v>
      </x:c>
      <x:c r="X158" s="305" t="str">
        <x:f>IF(COUNTIF($D$5:$D$176,D158)=1,"UNIQUE","DUPLICATE")</x:f>
        <x:v>UNIQUE</x:v>
      </x:c>
      <x:c r="Y158" s="305" t="str">
        <x:f>IF(AND(LEFT(A158,14)="SEBI-CORE-PRV-",LEN(A158)=20),"VALID","INVALID")</x:f>
        <x:v>VALID</x:v>
      </x:c>
    </x:row>
    <x:row r="159" ht="48" customHeight="1">
      <x:c r="A159" s="305" t="str">
        <x:v>SEBI-CORE-PRV-000155</x:v>
      </x:c>
      <x:c r="B159" s="305" t="n">
        <x:v>155</x:v>
      </x:c>
      <x:c r="C159" s="305" t="str">
        <x:v>SEBI-CORE-LAW-000075</x:v>
      </x:c>
      <x:c r="D159" s="305" t="str">
        <x:v>P1-GAP003|Processing timeline</x:v>
      </x:c>
      <x:c r="E159" s="305" t="str">
        <x:v>P1-GAP003</x:v>
      </x:c>
      <x:c r="F159" s="305" t="str">
        <x:v>Ease of Doing Investment — Special Window for Transfer and Dematerialisation of Physical Securities</x:v>
      </x:c>
      <x:c r="G159" s="305" t="str">
        <x:v>Processing timeline</x:v>
      </x:c>
      <x:c r="H159" s="305" t="str">
        <x:v>Process a complete eligible special-window transfer request within the prescribed period.</x:v>
      </x:c>
      <x:c r="I159" s="305" t="str">
        <x:v>Listed company / RTA</x:v>
      </x:c>
      <x:c r="J159" s="305" t="str">
        <x:v>GATE|INVESTOR_SERVICE</x:v>
      </x:c>
      <x:c r="K159" s="305" t="str">
        <x:v>Physical securities</x:v>
      </x:c>
      <x:c r="L159" s="305" t="str">
        <x:v>Complete request received</x:v>
      </x:c>
      <x:c r="M159" s="305" t="str">
        <x:v>70-day service standard, subject to circular conditions.</x:v>
      </x:c>
      <x:c r="N159" s="305" t="str">
        <x:v>Within 70 days</x:v>
      </x:c>
      <x:c r="O159" s="305" t="str">
        <x:v>Investor service</x:v>
      </x:c>
      <x:c r="P159" s="305" t="str">
        <x:v>Timestamp completeness and monitor aging to closure.</x:v>
      </x:c>
      <x:c r="Q159" s="305" t="str">
        <x:v>Disputes/IEPF excluded.</x:v>
      </x:c>
      <x:c r="R159" s="305" t="str">
        <x:v>Current as of 2026-09-06</x:v>
      </x:c>
      <x:c r="S159" s="305" t="str">
        <x:v>https://www.sebi.gov.in/legal/circulars/jan-2026/ease-of-doing-investment-special-window-for-transfer-and-dematerialisation-of-physical-securities_99411.html</x:v>
      </x:c>
      <x:c r="T159" s="305" t="str">
        <x:v>P2 MAPPED</x:v>
      </x:c>
      <x:c r="U159" s="305" t="str">
        <x:v>MIGRATED — FROZEN</x:v>
      </x:c>
      <x:c r="V159" s="305" t="str">
        <x:f>IF(COUNTIF('PROD Law Master'!$A$5:$A$81,C159)=1,"YES","NO")</x:f>
        <x:v>YES</x:v>
      </x:c>
      <x:c r="W159" s="305" t="str">
        <x:f>IF(COUNTIF($A$5:$A$176,A159)=1,"UNIQUE","DUPLICATE")</x:f>
        <x:v>UNIQUE</x:v>
      </x:c>
      <x:c r="X159" s="305" t="str">
        <x:f>IF(COUNTIF($D$5:$D$176,D159)=1,"UNIQUE","DUPLICATE")</x:f>
        <x:v>UNIQUE</x:v>
      </x:c>
      <x:c r="Y159" s="305" t="str">
        <x:f>IF(AND(LEFT(A159,14)="SEBI-CORE-PRV-",LEN(A159)=20),"VALID","INVALID")</x:f>
        <x:v>VALID</x:v>
      </x:c>
    </x:row>
    <x:row r="160" ht="48" customHeight="1">
      <x:c r="A160" s="305" t="str">
        <x:v>SEBI-CORE-PRV-000156</x:v>
      </x:c>
      <x:c r="B160" s="305" t="n">
        <x:v>156</x:v>
      </x:c>
      <x:c r="C160" s="305" t="str">
        <x:v>SEBI-CORE-LAW-000075</x:v>
      </x:c>
      <x:c r="D160" s="305" t="str">
        <x:v>P1-GAP003|Publicity requirement</x:v>
      </x:c>
      <x:c r="E160" s="305" t="str">
        <x:v>P1-GAP003</x:v>
      </x:c>
      <x:c r="F160" s="305" t="str">
        <x:v>Ease of Doing Investment — Special Window for Transfer and Dematerialisation of Physical Securities</x:v>
      </x:c>
      <x:c r="G160" s="305" t="str">
        <x:v>Publicity requirement</x:v>
      </x:c>
      <x:c r="H160" s="305" t="str">
        <x:v>Publicise the special window at the prescribed interval throughout its availability.</x:v>
      </x:c>
      <x:c r="I160" s="305" t="str">
        <x:v>Listed company / RTA</x:v>
      </x:c>
      <x:c r="J160" s="305" t="str">
        <x:v>GATE|INVESTOR_SERVICE</x:v>
      </x:c>
      <x:c r="K160" s="305" t="str">
        <x:v>Physical securities</x:v>
      </x:c>
      <x:c r="L160" s="305" t="str">
        <x:v>Special window remains open</x:v>
      </x:c>
      <x:c r="M160" s="305" t="str">
        <x:v>Publicity every two months during the one-year window.</x:v>
      </x:c>
      <x:c r="N160" s="305" t="str">
        <x:v>Every two months through 2027-02-04</x:v>
      </x:c>
      <x:c r="O160" s="305" t="str">
        <x:v>Investor service</x:v>
      </x:c>
      <x:c r="P160" s="305" t="str">
        <x:v>Maintain publication plan and evidence.</x:v>
      </x:c>
      <x:c r="Q160" s="305" t="str">
        <x:v>Time-limited control.</x:v>
      </x:c>
      <x:c r="R160" s="305" t="str">
        <x:v>Current as of 2026-09-06</x:v>
      </x:c>
      <x:c r="S160" s="305" t="str">
        <x:v>https://www.sebi.gov.in/legal/circulars/jan-2026/ease-of-doing-investment-special-window-for-transfer-and-dematerialisation-of-physical-securities_99411.html</x:v>
      </x:c>
      <x:c r="T160" s="305" t="str">
        <x:v>P2 MAPPED</x:v>
      </x:c>
      <x:c r="U160" s="305" t="str">
        <x:v>MIGRATED — FROZEN</x:v>
      </x:c>
      <x:c r="V160" s="305" t="str">
        <x:f>IF(COUNTIF('PROD Law Master'!$A$5:$A$81,C160)=1,"YES","NO")</x:f>
        <x:v>YES</x:v>
      </x:c>
      <x:c r="W160" s="305" t="str">
        <x:f>IF(COUNTIF($A$5:$A$176,A160)=1,"UNIQUE","DUPLICATE")</x:f>
        <x:v>UNIQUE</x:v>
      </x:c>
      <x:c r="X160" s="305" t="str">
        <x:f>IF(COUNTIF($D$5:$D$176,D160)=1,"UNIQUE","DUPLICATE")</x:f>
        <x:v>UNIQUE</x:v>
      </x:c>
      <x:c r="Y160" s="305" t="str">
        <x:f>IF(AND(LEFT(A160,14)="SEBI-CORE-PRV-",LEN(A160)=20),"VALID","INVALID")</x:f>
        <x:v>VALID</x:v>
      </x:c>
    </x:row>
    <x:row r="161" ht="48" customHeight="1">
      <x:c r="A161" s="305" t="str">
        <x:v>SEBI-CORE-PRV-000157</x:v>
      </x:c>
      <x:c r="B161" s="305" t="n">
        <x:v>157</x:v>
      </x:c>
      <x:c r="C161" s="305" t="str">
        <x:v>SEBI-CORE-LAW-000076</x:v>
      </x:c>
      <x:c r="D161" s="305" t="str">
        <x:v>P1-GAP004|Paras 2-4</x:v>
      </x:c>
      <x:c r="E161" s="305" t="str">
        <x:v>P1-GAP004</x:v>
      </x:c>
      <x:c r="F161" s="305" t="str">
        <x:v>Doing away with Letter of Confirmation and direct credit of securities in investor demat account</x:v>
      </x:c>
      <x:c r="G161" s="305" t="str">
        <x:v>Paras 2-4</x:v>
      </x:c>
      <x:c r="H161" s="305" t="str">
        <x:v>Verify and process covered securities-service requests without issuing a new letter of confirmation.</x:v>
      </x:c>
      <x:c r="I161" s="305" t="str">
        <x:v>Issuer / RTA</x:v>
      </x:c>
      <x:c r="J161" s="305" t="str">
        <x:v>GATE|INVESTOR_SERVICE</x:v>
      </x:c>
      <x:c r="K161" s="305" t="str">
        <x:v>Covered listed securities</x:v>
      </x:c>
      <x:c r="L161" s="305" t="str">
        <x:v>Complete service request / objections cured</x:v>
      </x:c>
      <x:c r="M161" s="305" t="str">
        <x:v>Apply transitional treatment to earlier letters of confirmation.</x:v>
      </x:c>
      <x:c r="N161" s="305" t="str">
        <x:v>Event-based</x:v>
      </x:c>
      <x:c r="O161" s="305" t="str">
        <x:v>Investor service</x:v>
      </x:c>
      <x:c r="P161" s="305" t="str">
        <x:v>Validate documents and initiate the prescribed direct-credit route.</x:v>
      </x:c>
      <x:c r="Q161" s="305" t="str">
        <x:v>Earlier letters remain usable for demat submission within 120 days of issuance.</x:v>
      </x:c>
      <x:c r="R161" s="305" t="str">
        <x:v>Effective 2026-04-02</x:v>
      </x:c>
      <x:c r="S161" s="305" t="str">
        <x:v>https://www.sebi.gov.in/legal/circulars/jan-2026/ease-of-doing-investment-and-ease-of-doing-business-doing-away-with-requirement-of-issuance-of-letter-of-confirmation-loc-and-to-effect-direct-credit-of-securities-in-dematerialisation-account-o-_99421.html</x:v>
      </x:c>
      <x:c r="T161" s="305" t="str">
        <x:v>P2 MAPPED</x:v>
      </x:c>
      <x:c r="U161" s="305" t="str">
        <x:v>MIGRATED — FROZEN</x:v>
      </x:c>
      <x:c r="V161" s="305" t="str">
        <x:f>IF(COUNTIF('PROD Law Master'!$A$5:$A$81,C161)=1,"YES","NO")</x:f>
        <x:v>YES</x:v>
      </x:c>
      <x:c r="W161" s="305" t="str">
        <x:f>IF(COUNTIF($A$5:$A$176,A161)=1,"UNIQUE","DUPLICATE")</x:f>
        <x:v>UNIQUE</x:v>
      </x:c>
      <x:c r="X161" s="305" t="str">
        <x:f>IF(COUNTIF($D$5:$D$176,D161)=1,"UNIQUE","DUPLICATE")</x:f>
        <x:v>UNIQUE</x:v>
      </x:c>
      <x:c r="Y161" s="305" t="str">
        <x:f>IF(AND(LEFT(A161,14)="SEBI-CORE-PRV-",LEN(A161)=20),"VALID","INVALID")</x:f>
        <x:v>VALID</x:v>
      </x:c>
    </x:row>
    <x:row r="162" ht="48" customHeight="1">
      <x:c r="A162" s="305" t="str">
        <x:v>SEBI-CORE-PRV-000158</x:v>
      </x:c>
      <x:c r="B162" s="305" t="n">
        <x:v>158</x:v>
      </x:c>
      <x:c r="C162" s="305" t="str">
        <x:v>SEBI-CORE-LAW-000076</x:v>
      </x:c>
      <x:c r="D162" s="305" t="str">
        <x:v>P1-GAP004|Direct-credit timeline</x:v>
      </x:c>
      <x:c r="E162" s="305" t="str">
        <x:v>P1-GAP004</x:v>
      </x:c>
      <x:c r="F162" s="305" t="str">
        <x:v>Doing away with Letter of Confirmation and direct credit of securities in investor demat account</x:v>
      </x:c>
      <x:c r="G162" s="305" t="str">
        <x:v>Direct-credit timeline</x:v>
      </x:c>
      <x:c r="H162" s="305" t="str">
        <x:v>Effect direct credit of securities to the holder's demat account within the prescribed period after objections are removed.</x:v>
      </x:c>
      <x:c r="I162" s="305" t="str">
        <x:v>Issuer / RTA</x:v>
      </x:c>
      <x:c r="J162" s="305" t="str">
        <x:v>GATE|INVESTOR_SERVICE</x:v>
      </x:c>
      <x:c r="K162" s="305" t="str">
        <x:v>Covered listed securities</x:v>
      </x:c>
      <x:c r="L162" s="305" t="str">
        <x:v>Complete request and objections removed</x:v>
      </x:c>
      <x:c r="M162" s="305" t="str">
        <x:v>30-day direct-credit period.</x:v>
      </x:c>
      <x:c r="N162" s="305" t="str">
        <x:v>Within 30 days after objections are removed</x:v>
      </x:c>
      <x:c r="O162" s="305" t="str">
        <x:v>Investor service</x:v>
      </x:c>
      <x:c r="P162" s="305" t="str">
        <x:v>Timestamp cure, initiate demat and reconcile successful credit.</x:v>
      </x:c>
      <x:c r="Q162" s="305" t="str">
        <x:v>Direct issuer/RTA interface only.</x:v>
      </x:c>
      <x:c r="R162" s="305" t="str">
        <x:v>Effective 2026-04-02</x:v>
      </x:c>
      <x:c r="S162" s="305" t="str">
        <x:v>https://www.sebi.gov.in/legal/circulars/jan-2026/ease-of-doing-investment-and-ease-of-doing-business-doing-away-with-requirement-of-issuance-of-letter-of-confirmation-loc-and-to-effect-direct-credit-of-securities-in-dematerialisation-account-o-_99421.html</x:v>
      </x:c>
      <x:c r="T162" s="305" t="str">
        <x:v>P2 MAPPED</x:v>
      </x:c>
      <x:c r="U162" s="305" t="str">
        <x:v>MIGRATED — FROZEN</x:v>
      </x:c>
      <x:c r="V162" s="305" t="str">
        <x:f>IF(COUNTIF('PROD Law Master'!$A$5:$A$81,C162)=1,"YES","NO")</x:f>
        <x:v>YES</x:v>
      </x:c>
      <x:c r="W162" s="305" t="str">
        <x:f>IF(COUNTIF($A$5:$A$176,A162)=1,"UNIQUE","DUPLICATE")</x:f>
        <x:v>UNIQUE</x:v>
      </x:c>
      <x:c r="X162" s="305" t="str">
        <x:f>IF(COUNTIF($D$5:$D$176,D162)=1,"UNIQUE","DUPLICATE")</x:f>
        <x:v>UNIQUE</x:v>
      </x:c>
      <x:c r="Y162" s="305" t="str">
        <x:f>IF(AND(LEFT(A162,14)="SEBI-CORE-PRV-",LEN(A162)=20),"VALID","INVALID")</x:f>
        <x:v>VALID</x:v>
      </x:c>
    </x:row>
    <x:row r="163" ht="48" customHeight="1">
      <x:c r="A163" s="305" t="str">
        <x:v>SEBI-CORE-PRV-000159</x:v>
      </x:c>
      <x:c r="B163" s="305" t="n">
        <x:v>159</x:v>
      </x:c>
      <x:c r="C163" s="305" t="str">
        <x:v>SEBI-CORE-LAW-000076</x:v>
      </x:c>
      <x:c r="D163" s="305" t="str">
        <x:v>P1-GAP004|Investor notification</x:v>
      </x:c>
      <x:c r="E163" s="305" t="str">
        <x:v>P1-GAP004</x:v>
      </x:c>
      <x:c r="F163" s="305" t="str">
        <x:v>Doing away with Letter of Confirmation and direct credit of securities in investor demat account</x:v>
      </x:c>
      <x:c r="G163" s="305" t="str">
        <x:v>Investor notification</x:v>
      </x:c>
      <x:c r="H163" s="305" t="str">
        <x:v>Notify the holder/claimant when dematerialisation/direct credit succeeds.</x:v>
      </x:c>
      <x:c r="I163" s="305" t="str">
        <x:v>Issuer / RTA</x:v>
      </x:c>
      <x:c r="J163" s="305" t="str">
        <x:v>GATE|INVESTOR_SERVICE</x:v>
      </x:c>
      <x:c r="K163" s="305" t="str">
        <x:v>Covered listed securities</x:v>
      </x:c>
      <x:c r="L163" s="305" t="str">
        <x:v>Direct credit completed</x:v>
      </x:c>
      <x:c r="M163" s="305" t="str">
        <x:v>Use prescribed communication details.</x:v>
      </x:c>
      <x:c r="N163" s="305" t="str">
        <x:v>On successful credit</x:v>
      </x:c>
      <x:c r="O163" s="305" t="str">
        <x:v>Investor service</x:v>
      </x:c>
      <x:c r="P163" s="305" t="str">
        <x:v>Send and retain notification evidence.</x:v>
      </x:c>
      <x:c r="Q163" s="305" t="str">
        <x:v>Event-based.</x:v>
      </x:c>
      <x:c r="R163" s="305" t="str">
        <x:v>Current as of 2026-09-06</x:v>
      </x:c>
      <x:c r="S163" s="305" t="str">
        <x:v>https://www.sebi.gov.in/legal/circulars/jan-2026/ease-of-doing-investment-and-ease-of-doing-business-doing-away-with-requirement-of-issuance-of-letter-of-confirmation-loc-and-to-effect-direct-credit-of-securities-in-dematerialisation-account-o-_99421.html</x:v>
      </x:c>
      <x:c r="T163" s="305" t="str">
        <x:v>P2 MAPPED</x:v>
      </x:c>
      <x:c r="U163" s="305" t="str">
        <x:v>MIGRATED — FROZEN</x:v>
      </x:c>
      <x:c r="V163" s="305" t="str">
        <x:f>IF(COUNTIF('PROD Law Master'!$A$5:$A$81,C163)=1,"YES","NO")</x:f>
        <x:v>YES</x:v>
      </x:c>
      <x:c r="W163" s="305" t="str">
        <x:f>IF(COUNTIF($A$5:$A$176,A163)=1,"UNIQUE","DUPLICATE")</x:f>
        <x:v>UNIQUE</x:v>
      </x:c>
      <x:c r="X163" s="305" t="str">
        <x:f>IF(COUNTIF($D$5:$D$176,D163)=1,"UNIQUE","DUPLICATE")</x:f>
        <x:v>UNIQUE</x:v>
      </x:c>
      <x:c r="Y163" s="305" t="str">
        <x:f>IF(AND(LEFT(A163,14)="SEBI-CORE-PRV-",LEN(A163)=20),"VALID","INVALID")</x:f>
        <x:v>VALID</x:v>
      </x:c>
    </x:row>
    <x:row r="164" ht="48" customHeight="1">
      <x:c r="A164" s="305" t="str">
        <x:v>SEBI-CORE-PRV-000160</x:v>
      </x:c>
      <x:c r="B164" s="305" t="n">
        <x:v>160</x:v>
      </x:c>
      <x:c r="C164" s="305" t="str">
        <x:v>SEBI-CORE-LAW-000076</x:v>
      </x:c>
      <x:c r="D164" s="305" t="str">
        <x:v>P1-GAP004|Form ISR-4 website</x:v>
      </x:c>
      <x:c r="E164" s="305" t="str">
        <x:v>P1-GAP004</x:v>
      </x:c>
      <x:c r="F164" s="305" t="str">
        <x:v>Doing away with Letter of Confirmation and direct credit of securities in investor demat account</x:v>
      </x:c>
      <x:c r="G164" s="305" t="str">
        <x:v>Form ISR-4 website</x:v>
      </x:c>
      <x:c r="H164" s="305" t="str">
        <x:v>Host the current Form ISR-4 on the issuer/RTA website.</x:v>
      </x:c>
      <x:c r="I164" s="305" t="str">
        <x:v>Issuer / RTA</x:v>
      </x:c>
      <x:c r="J164" s="305" t="str">
        <x:v>GATE|INVESTOR_SERVICE</x:v>
      </x:c>
      <x:c r="K164" s="305" t="str">
        <x:v>Covered listed securities</x:v>
      </x:c>
      <x:c r="L164" s="305" t="str">
        <x:v>Framework applies</x:v>
      </x:c>
      <x:c r="M164" s="305" t="str">
        <x:v>Use current form/version.</x:v>
      </x:c>
      <x:c r="N164" s="305" t="str">
        <x:v>Continuous from effective date</x:v>
      </x:c>
      <x:c r="O164" s="305" t="str">
        <x:v>Website disclosure</x:v>
      </x:c>
      <x:c r="P164" s="305" t="str">
        <x:v>Publish and version-control the form link.</x:v>
      </x:c>
      <x:c r="Q164" s="305" t="str">
        <x:v>RTA may host; issuer must ensure the interface works.</x:v>
      </x:c>
      <x:c r="R164" s="305" t="str">
        <x:v>Effective 2026-04-02</x:v>
      </x:c>
      <x:c r="S164" s="305" t="str">
        <x:v>https://www.sebi.gov.in/legal/circulars/jan-2026/ease-of-doing-investment-and-ease-of-doing-business-doing-away-with-requirement-of-issuance-of-letter-of-confirmation-loc-and-to-effect-direct-credit-of-securities-in-dematerialisation-account-o-_99421.html</x:v>
      </x:c>
      <x:c r="T164" s="305" t="str">
        <x:v>P2 MAPPED</x:v>
      </x:c>
      <x:c r="U164" s="305" t="str">
        <x:v>MIGRATED — FROZEN</x:v>
      </x:c>
      <x:c r="V164" s="305" t="str">
        <x:f>IF(COUNTIF('PROD Law Master'!$A$5:$A$81,C164)=1,"YES","NO")</x:f>
        <x:v>YES</x:v>
      </x:c>
      <x:c r="W164" s="305" t="str">
        <x:f>IF(COUNTIF($A$5:$A$176,A164)=1,"UNIQUE","DUPLICATE")</x:f>
        <x:v>UNIQUE</x:v>
      </x:c>
      <x:c r="X164" s="305" t="str">
        <x:f>IF(COUNTIF($D$5:$D$176,D164)=1,"UNIQUE","DUPLICATE")</x:f>
        <x:v>UNIQUE</x:v>
      </x:c>
      <x:c r="Y164" s="305" t="str">
        <x:f>IF(AND(LEFT(A164,14)="SEBI-CORE-PRV-",LEN(A164)=20),"VALID","INVALID")</x:f>
        <x:v>VALID</x:v>
      </x:c>
    </x:row>
    <x:row r="165" ht="48" customHeight="1">
      <x:c r="A165" s="305" t="str">
        <x:v>SEBI-CORE-PRV-000161</x:v>
      </x:c>
      <x:c r="B165" s="305" t="n">
        <x:v>161</x:v>
      </x:c>
      <x:c r="C165" s="305" t="str">
        <x:v>SEBI-CORE-LAW-000077</x:v>
      </x:c>
      <x:c r="D165" s="305" t="str">
        <x:v>P1-GAP005|Paras 6.1.1-6.1.4</x:v>
      </x:c>
      <x:c r="E165" s="305" t="str">
        <x:v>P1-GAP005</x:v>
      </x:c>
      <x:c r="F165" s="305" t="str">
        <x:v>Simplification and standardisation of the framework for transmission of securities</x:v>
      </x:c>
      <x:c r="G165" s="305" t="str">
        <x:v>Paras 6.1.1-6.1.4</x:v>
      </x:c>
      <x:c r="H165" s="305" t="str">
        <x:v>Acknowledge a transmission claim, identify missing documents and confirm when a complete set has been received.</x:v>
      </x:c>
      <x:c r="I165" s="305" t="str">
        <x:v>Listed company / RTA</x:v>
      </x:c>
      <x:c r="J165" s="305" t="str">
        <x:v>GATE|INVESTOR_SERVICE</x:v>
      </x:c>
      <x:c r="K165" s="305" t="str">
        <x:v>Listed securities</x:v>
      </x:c>
      <x:c r="L165" s="305" t="str">
        <x:v>Death-based transmission claim received</x:v>
      </x:c>
      <x:c r="M165" s="305" t="str">
        <x:v>Apply claim mode and claimant configuration.</x:v>
      </x:c>
      <x:c r="N165" s="305" t="str">
        <x:v>Promptly during intake</x:v>
      </x:c>
      <x:c r="O165" s="305" t="str">
        <x:v>Investor service</x:v>
      </x:c>
      <x:c r="P165" s="305" t="str">
        <x:v>Issue acknowledgement, deficiency notice and completeness confirmation.</x:v>
      </x:c>
      <x:c r="Q165" s="305" t="str">
        <x:v>Framework also addresses depositories/DPs/AMCs; only issuer interface is retained.</x:v>
      </x:c>
      <x:c r="R165" s="305" t="str">
        <x:v>Effective 2026-08-22</x:v>
      </x:c>
      <x:c r="S165" s="305" t="str">
        <x:v>https://www.sebi.gov.in/legal/circulars/jul-2026/ease-of-doing-investment-and-ease-of-doing-business-simplification-and-standardisation-of-the-framework-for-transmission-of-securities_103030.html</x:v>
      </x:c>
      <x:c r="T165" s="305" t="str">
        <x:v>P2 MAPPED</x:v>
      </x:c>
      <x:c r="U165" s="305" t="str">
        <x:v>MIGRATED — FROZEN</x:v>
      </x:c>
      <x:c r="V165" s="305" t="str">
        <x:f>IF(COUNTIF('PROD Law Master'!$A$5:$A$81,C165)=1,"YES","NO")</x:f>
        <x:v>YES</x:v>
      </x:c>
      <x:c r="W165" s="305" t="str">
        <x:f>IF(COUNTIF($A$5:$A$176,A165)=1,"UNIQUE","DUPLICATE")</x:f>
        <x:v>UNIQUE</x:v>
      </x:c>
      <x:c r="X165" s="305" t="str">
        <x:f>IF(COUNTIF($D$5:$D$176,D165)=1,"UNIQUE","DUPLICATE")</x:f>
        <x:v>UNIQUE</x:v>
      </x:c>
      <x:c r="Y165" s="305" t="str">
        <x:f>IF(AND(LEFT(A165,14)="SEBI-CORE-PRV-",LEN(A165)=20),"VALID","INVALID")</x:f>
        <x:v>VALID</x:v>
      </x:c>
    </x:row>
    <x:row r="166" ht="48" customHeight="1">
      <x:c r="A166" s="305" t="str">
        <x:v>SEBI-CORE-PRV-000162</x:v>
      </x:c>
      <x:c r="B166" s="305" t="n">
        <x:v>162</x:v>
      </x:c>
      <x:c r="C166" s="305" t="str">
        <x:v>SEBI-CORE-LAW-000077</x:v>
      </x:c>
      <x:c r="D166" s="305" t="str">
        <x:v>P1-GAP005|Quick transmission procedure thresholds</x:v>
      </x:c>
      <x:c r="E166" s="305" t="str">
        <x:v>P1-GAP005</x:v>
      </x:c>
      <x:c r="F166" s="305" t="str">
        <x:v>Simplification and standardisation of the framework for transmission of securities</x:v>
      </x:c>
      <x:c r="G166" s="305" t="str">
        <x:v>Quick transmission procedure thresholds</x:v>
      </x:c>
      <x:c r="H166" s="305" t="str">
        <x:v>Apply the quick transmission procedure where the value is within the prescribed threshold.</x:v>
      </x:c>
      <x:c r="I166" s="305" t="str">
        <x:v>Listed company / RTA</x:v>
      </x:c>
      <x:c r="J166" s="305" t="str">
        <x:v>GATE|INVESTOR_SERVICE</x:v>
      </x:c>
      <x:c r="K166" s="305" t="str">
        <x:v>Physical/demat securities</x:v>
      </x:c>
      <x:c r="L166" s="305" t="str">
        <x:v>Eligible death-based transmission claim</x:v>
      </x:c>
      <x:c r="M166" s="305" t="str">
        <x:v>₹10,000 for physical securities; ₹30,000 for demat securities.</x:v>
      </x:c>
      <x:c r="N166" s="305" t="str">
        <x:v>At claim assessment</x:v>
      </x:c>
      <x:c r="O166" s="305" t="str">
        <x:v>Investor service</x:v>
      </x:c>
      <x:c r="P166" s="305" t="str">
        <x:v>Calculate value and record the applicable documentation route.</x:v>
      </x:c>
      <x:c r="Q166" s="305" t="str">
        <x:v>Use circular valuation rules.</x:v>
      </x:c>
      <x:c r="R166" s="305" t="str">
        <x:v>Effective 2026-08-22</x:v>
      </x:c>
      <x:c r="S166" s="305" t="str">
        <x:v>https://www.sebi.gov.in/legal/circulars/jul-2026/ease-of-doing-investment-and-ease-of-doing-business-simplification-and-standardisation-of-the-framework-for-transmission-of-securities_103030.html</x:v>
      </x:c>
      <x:c r="T166" s="305" t="str">
        <x:v>P2 MAPPED</x:v>
      </x:c>
      <x:c r="U166" s="305" t="str">
        <x:v>MIGRATED — FROZEN</x:v>
      </x:c>
      <x:c r="V166" s="305" t="str">
        <x:f>IF(COUNTIF('PROD Law Master'!$A$5:$A$81,C166)=1,"YES","NO")</x:f>
        <x:v>YES</x:v>
      </x:c>
      <x:c r="W166" s="305" t="str">
        <x:f>IF(COUNTIF($A$5:$A$176,A166)=1,"UNIQUE","DUPLICATE")</x:f>
        <x:v>UNIQUE</x:v>
      </x:c>
      <x:c r="X166" s="305" t="str">
        <x:f>IF(COUNTIF($D$5:$D$176,D166)=1,"UNIQUE","DUPLICATE")</x:f>
        <x:v>UNIQUE</x:v>
      </x:c>
      <x:c r="Y166" s="305" t="str">
        <x:f>IF(AND(LEFT(A166,14)="SEBI-CORE-PRV-",LEN(A166)=20),"VALID","INVALID")</x:f>
        <x:v>VALID</x:v>
      </x:c>
    </x:row>
    <x:row r="167" ht="48" customHeight="1">
      <x:c r="A167" s="305" t="str">
        <x:v>SEBI-CORE-PRV-000163</x:v>
      </x:c>
      <x:c r="B167" s="305" t="n">
        <x:v>163</x:v>
      </x:c>
      <x:c r="C167" s="305" t="str">
        <x:v>SEBI-CORE-LAW-000077</x:v>
      </x:c>
      <x:c r="D167" s="305" t="str">
        <x:v>P1-GAP005|Simplified-documentation thresholds</x:v>
      </x:c>
      <x:c r="E167" s="305" t="str">
        <x:v>P1-GAP005</x:v>
      </x:c>
      <x:c r="F167" s="305" t="str">
        <x:v>Simplification and standardisation of the framework for transmission of securities</x:v>
      </x:c>
      <x:c r="G167" s="305" t="str">
        <x:v>Simplified-documentation thresholds</x:v>
      </x:c>
      <x:c r="H167" s="305" t="str">
        <x:v>Apply the simplified documentation framework where the value is within the prescribed threshold.</x:v>
      </x:c>
      <x:c r="I167" s="305" t="str">
        <x:v>Listed company / RTA</x:v>
      </x:c>
      <x:c r="J167" s="305" t="str">
        <x:v>GATE|INVESTOR_SERVICE</x:v>
      </x:c>
      <x:c r="K167" s="305" t="str">
        <x:v>Physical/demat securities</x:v>
      </x:c>
      <x:c r="L167" s="305" t="str">
        <x:v>Eligible death-based transmission claim</x:v>
      </x:c>
      <x:c r="M167" s="305" t="str">
        <x:v>₹10 lakh for physical securities; ₹30 lakh for demat securities.</x:v>
      </x:c>
      <x:c r="N167" s="305" t="str">
        <x:v>At claim assessment</x:v>
      </x:c>
      <x:c r="O167" s="305" t="str">
        <x:v>Investor service</x:v>
      </x:c>
      <x:c r="P167" s="305" t="str">
        <x:v>Calculate value and issue the correct document checklist.</x:v>
      </x:c>
      <x:c r="Q167" s="305" t="str">
        <x:v>Claims above thresholds follow the full-document route.</x:v>
      </x:c>
      <x:c r="R167" s="305" t="str">
        <x:v>Effective 2026-08-22</x:v>
      </x:c>
      <x:c r="S167" s="305" t="str">
        <x:v>https://www.sebi.gov.in/legal/circulars/jul-2026/ease-of-doing-investment-and-ease-of-doing-business-simplification-and-standardisation-of-the-framework-for-transmission-of-securities_103030.html</x:v>
      </x:c>
      <x:c r="T167" s="305" t="str">
        <x:v>P2 MAPPED</x:v>
      </x:c>
      <x:c r="U167" s="305" t="str">
        <x:v>MIGRATED — FROZEN</x:v>
      </x:c>
      <x:c r="V167" s="305" t="str">
        <x:f>IF(COUNTIF('PROD Law Master'!$A$5:$A$81,C167)=1,"YES","NO")</x:f>
        <x:v>YES</x:v>
      </x:c>
      <x:c r="W167" s="305" t="str">
        <x:f>IF(COUNTIF($A$5:$A$176,A167)=1,"UNIQUE","DUPLICATE")</x:f>
        <x:v>UNIQUE</x:v>
      </x:c>
      <x:c r="X167" s="305" t="str">
        <x:f>IF(COUNTIF($D$5:$D$176,D167)=1,"UNIQUE","DUPLICATE")</x:f>
        <x:v>UNIQUE</x:v>
      </x:c>
      <x:c r="Y167" s="305" t="str">
        <x:f>IF(AND(LEFT(A167,14)="SEBI-CORE-PRV-",LEN(A167)=20),"VALID","INVALID")</x:f>
        <x:v>VALID</x:v>
      </x:c>
    </x:row>
    <x:row r="168" ht="48" customHeight="1">
      <x:c r="A168" s="305" t="str">
        <x:v>SEBI-CORE-PRV-000164</x:v>
      </x:c>
      <x:c r="B168" s="305" t="n">
        <x:v>164</x:v>
      </x:c>
      <x:c r="C168" s="305" t="str">
        <x:v>SEBI-CORE-LAW-000077</x:v>
      </x:c>
      <x:c r="D168" s="305" t="str">
        <x:v>P1-GAP005|Processing timeline</x:v>
      </x:c>
      <x:c r="E168" s="305" t="str">
        <x:v>P1-GAP005</x:v>
      </x:c>
      <x:c r="F168" s="305" t="str">
        <x:v>Simplification and standardisation of the framework for transmission of securities</x:v>
      </x:c>
      <x:c r="G168" s="305" t="str">
        <x:v>Processing timeline</x:v>
      </x:c>
      <x:c r="H168" s="305" t="str">
        <x:v>Complete transmission after receipt of complete documents within the prescribed service period.</x:v>
      </x:c>
      <x:c r="I168" s="305" t="str">
        <x:v>Listed company / RTA</x:v>
      </x:c>
      <x:c r="J168" s="305" t="str">
        <x:v>GATE|INVESTOR_SERVICE</x:v>
      </x:c>
      <x:c r="K168" s="305" t="str">
        <x:v>Listed securities</x:v>
      </x:c>
      <x:c r="L168" s="305" t="str">
        <x:v>Complete transmission documents received</x:v>
      </x:c>
      <x:c r="M168" s="305" t="str">
        <x:v>21 calendar days.</x:v>
      </x:c>
      <x:c r="N168" s="305" t="str">
        <x:v>Within 21 calendar days</x:v>
      </x:c>
      <x:c r="O168" s="305" t="str">
        <x:v>Investor service</x:v>
      </x:c>
      <x:c r="P168" s="305" t="str">
        <x:v>Start SLA clock at completeness and close with evidence.</x:v>
      </x:c>
      <x:c r="Q168" s="305" t="str">
        <x:v>Pause/exception treatment must follow the circular.</x:v>
      </x:c>
      <x:c r="R168" s="305" t="str">
        <x:v>Effective 2026-08-22</x:v>
      </x:c>
      <x:c r="S168" s="305" t="str">
        <x:v>https://www.sebi.gov.in/legal/circulars/jul-2026/ease-of-doing-investment-and-ease-of-doing-business-simplification-and-standardisation-of-the-framework-for-transmission-of-securities_103030.html</x:v>
      </x:c>
      <x:c r="T168" s="305" t="str">
        <x:v>P2 MAPPED</x:v>
      </x:c>
      <x:c r="U168" s="305" t="str">
        <x:v>MIGRATED — FROZEN</x:v>
      </x:c>
      <x:c r="V168" s="305" t="str">
        <x:f>IF(COUNTIF('PROD Law Master'!$A$5:$A$81,C168)=1,"YES","NO")</x:f>
        <x:v>YES</x:v>
      </x:c>
      <x:c r="W168" s="305" t="str">
        <x:f>IF(COUNTIF($A$5:$A$176,A168)=1,"UNIQUE","DUPLICATE")</x:f>
        <x:v>UNIQUE</x:v>
      </x:c>
      <x:c r="X168" s="305" t="str">
        <x:f>IF(COUNTIF($D$5:$D$176,D168)=1,"UNIQUE","DUPLICATE")</x:f>
        <x:v>UNIQUE</x:v>
      </x:c>
      <x:c r="Y168" s="305" t="str">
        <x:f>IF(AND(LEFT(A168,14)="SEBI-CORE-PRV-",LEN(A168)=20),"VALID","INVALID")</x:f>
        <x:v>VALID</x:v>
      </x:c>
    </x:row>
    <x:row r="169" ht="48" customHeight="1">
      <x:c r="A169" s="305" t="str">
        <x:v>SEBI-CORE-PRV-000165</x:v>
      </x:c>
      <x:c r="B169" s="305" t="n">
        <x:v>165</x:v>
      </x:c>
      <x:c r="C169" s="305" t="str">
        <x:v>SEBI-CORE-LAW-000077</x:v>
      </x:c>
      <x:c r="D169" s="305" t="str">
        <x:v>P1-GAP005|Delay / rejection reasons</x:v>
      </x:c>
      <x:c r="E169" s="305" t="str">
        <x:v>P1-GAP005</x:v>
      </x:c>
      <x:c r="F169" s="305" t="str">
        <x:v>Simplification and standardisation of the framework for transmission of securities</x:v>
      </x:c>
      <x:c r="G169" s="305" t="str">
        <x:v>Delay / rejection reasons</x:v>
      </x:c>
      <x:c r="H169" s="305" t="str">
        <x:v>Communicate written reasons for delay or rejection of a transmission claim.</x:v>
      </x:c>
      <x:c r="I169" s="305" t="str">
        <x:v>Listed company / RTA</x:v>
      </x:c>
      <x:c r="J169" s="305" t="str">
        <x:v>GATE|INVESTOR_SERVICE</x:v>
      </x:c>
      <x:c r="K169" s="305" t="str">
        <x:v>Listed securities</x:v>
      </x:c>
      <x:c r="L169" s="305" t="str">
        <x:v>Claim delayed or rejected</x:v>
      </x:c>
      <x:c r="M169" s="305" t="str">
        <x:v>Reason must be specific and documented.</x:v>
      </x:c>
      <x:c r="N169" s="305" t="str">
        <x:v>When delay/rejection occurs</x:v>
      </x:c>
      <x:c r="O169" s="305" t="str">
        <x:v>Investor service</x:v>
      </x:c>
      <x:c r="P169" s="305" t="str">
        <x:v>Approve and issue reasoned communication and retain delivery proof.</x:v>
      </x:c>
      <x:c r="Q169" s="305" t="str">
        <x:v>Does not substitute for timely processing.</x:v>
      </x:c>
      <x:c r="R169" s="305" t="str">
        <x:v>Effective 2026-08-22</x:v>
      </x:c>
      <x:c r="S169" s="305" t="str">
        <x:v>https://www.sebi.gov.in/legal/circulars/jul-2026/ease-of-doing-investment-and-ease-of-doing-business-simplification-and-standardisation-of-the-framework-for-transmission-of-securities_103030.html</x:v>
      </x:c>
      <x:c r="T169" s="305" t="str">
        <x:v>P2 MAPPED</x:v>
      </x:c>
      <x:c r="U169" s="305" t="str">
        <x:v>MIGRATED — FROZEN</x:v>
      </x:c>
      <x:c r="V169" s="305" t="str">
        <x:f>IF(COUNTIF('PROD Law Master'!$A$5:$A$81,C169)=1,"YES","NO")</x:f>
        <x:v>YES</x:v>
      </x:c>
      <x:c r="W169" s="305" t="str">
        <x:f>IF(COUNTIF($A$5:$A$176,A169)=1,"UNIQUE","DUPLICATE")</x:f>
        <x:v>UNIQUE</x:v>
      </x:c>
      <x:c r="X169" s="305" t="str">
        <x:f>IF(COUNTIF($D$5:$D$176,D169)=1,"UNIQUE","DUPLICATE")</x:f>
        <x:v>UNIQUE</x:v>
      </x:c>
      <x:c r="Y169" s="305" t="str">
        <x:f>IF(AND(LEFT(A169,14)="SEBI-CORE-PRV-",LEN(A169)=20),"VALID","INVALID")</x:f>
        <x:v>VALID</x:v>
      </x:c>
    </x:row>
    <x:row r="170" ht="48" customHeight="1">
      <x:c r="A170" s="305" t="str">
        <x:v>SEBI-CORE-PRV-000166</x:v>
      </x:c>
      <x:c r="B170" s="305" t="n">
        <x:v>166</x:v>
      </x:c>
      <x:c r="C170" s="305" t="str">
        <x:v>SEBI-CORE-LAW-000077</x:v>
      </x:c>
      <x:c r="D170" s="305" t="str">
        <x:v>P1-GAP005|Survivorship claim</x:v>
      </x:c>
      <x:c r="E170" s="305" t="str">
        <x:v>P1-GAP005</x:v>
      </x:c>
      <x:c r="F170" s="305" t="str">
        <x:v>Simplification and standardisation of the framework for transmission of securities</x:v>
      </x:c>
      <x:c r="G170" s="305" t="str">
        <x:v>Survivorship claim</x:v>
      </x:c>
      <x:c r="H170" s="305" t="str">
        <x:v>For a valid survivorship claim, require only the death certificate subject to the issuer's articles and the circular conditions.</x:v>
      </x:c>
      <x:c r="I170" s="305" t="str">
        <x:v>Listed company / RTA</x:v>
      </x:c>
      <x:c r="J170" s="305" t="str">
        <x:v>GATE|INVESTOR_SERVICE</x:v>
      </x:c>
      <x:c r="K170" s="305" t="str">
        <x:v>Joint holding with survivorship</x:v>
      </x:c>
      <x:c r="L170" s="305" t="str">
        <x:v>Death of joint holder</x:v>
      </x:c>
      <x:c r="M170" s="305" t="str">
        <x:v>No additional transmission documentation beyond death certificate, subject to stated conditions.</x:v>
      </x:c>
      <x:c r="N170" s="305" t="str">
        <x:v>At claim processing</x:v>
      </x:c>
      <x:c r="O170" s="305" t="str">
        <x:v>Investor service</x:v>
      </x:c>
      <x:c r="P170" s="305" t="str">
        <x:v>Verify holding mode/articles and avoid excess-document demand.</x:v>
      </x:c>
      <x:c r="Q170" s="305" t="str">
        <x:v>Only survivorship route.</x:v>
      </x:c>
      <x:c r="R170" s="305" t="str">
        <x:v>Effective 2026-08-22</x:v>
      </x:c>
      <x:c r="S170" s="305" t="str">
        <x:v>https://www.sebi.gov.in/legal/circulars/jul-2026/ease-of-doing-investment-and-ease-of-doing-business-simplification-and-standardisation-of-the-framework-for-transmission-of-securities_103030.html</x:v>
      </x:c>
      <x:c r="T170" s="305" t="str">
        <x:v>P2 MAPPED</x:v>
      </x:c>
      <x:c r="U170" s="305" t="str">
        <x:v>MIGRATED — FROZEN</x:v>
      </x:c>
      <x:c r="V170" s="305" t="str">
        <x:f>IF(COUNTIF('PROD Law Master'!$A$5:$A$81,C170)=1,"YES","NO")</x:f>
        <x:v>YES</x:v>
      </x:c>
      <x:c r="W170" s="305" t="str">
        <x:f>IF(COUNTIF($A$5:$A$176,A170)=1,"UNIQUE","DUPLICATE")</x:f>
        <x:v>UNIQUE</x:v>
      </x:c>
      <x:c r="X170" s="305" t="str">
        <x:f>IF(COUNTIF($D$5:$D$176,D170)=1,"UNIQUE","DUPLICATE")</x:f>
        <x:v>UNIQUE</x:v>
      </x:c>
      <x:c r="Y170" s="305" t="str">
        <x:f>IF(AND(LEFT(A170,14)="SEBI-CORE-PRV-",LEN(A170)=20),"VALID","INVALID")</x:f>
        <x:v>VALID</x:v>
      </x:c>
    </x:row>
    <x:row r="171" ht="48" customHeight="1">
      <x:c r="A171" s="305" t="str">
        <x:v>SEBI-CORE-PRV-000167</x:v>
      </x:c>
      <x:c r="B171" s="305" t="n">
        <x:v>167</x:v>
      </x:c>
      <x:c r="C171" s="305" t="str">
        <x:v>SEBI-CORE-LAW-000077</x:v>
      </x:c>
      <x:c r="D171" s="305" t="str">
        <x:v>P1-GAP005|Physical-to-demat credit</x:v>
      </x:c>
      <x:c r="E171" s="305" t="str">
        <x:v>P1-GAP005</x:v>
      </x:c>
      <x:c r="F171" s="305" t="str">
        <x:v>Simplification and standardisation of the framework for transmission of securities</x:v>
      </x:c>
      <x:c r="G171" s="305" t="str">
        <x:v>Physical-to-demat credit</x:v>
      </x:c>
      <x:c r="H171" s="305" t="str">
        <x:v>Complete transmission of physical securities through direct credit to the claimant's demat account.</x:v>
      </x:c>
      <x:c r="I171" s="305" t="str">
        <x:v>Listed company / RTA</x:v>
      </x:c>
      <x:c r="J171" s="305" t="str">
        <x:v>GATE|INVESTOR_SERVICE</x:v>
      </x:c>
      <x:c r="K171" s="305" t="str">
        <x:v>Physical securities</x:v>
      </x:c>
      <x:c r="L171" s="305" t="str">
        <x:v>Transmission approved</x:v>
      </x:c>
      <x:c r="M171" s="305" t="str">
        <x:v>Demat account required under the framework.</x:v>
      </x:c>
      <x:c r="N171" s="305" t="str">
        <x:v>At transmission completion</x:v>
      </x:c>
      <x:c r="O171" s="305" t="str">
        <x:v>Investor service</x:v>
      </x:c>
      <x:c r="P171" s="305" t="str">
        <x:v>Validate demat details and reconcile direct credit.</x:v>
      </x:c>
      <x:c r="Q171" s="305" t="str">
        <x:v>No new physical certificate route unless current law permits.</x:v>
      </x:c>
      <x:c r="R171" s="305" t="str">
        <x:v>Effective 2026-08-22</x:v>
      </x:c>
      <x:c r="S171" s="305" t="str">
        <x:v>https://www.sebi.gov.in/legal/circulars/jul-2026/ease-of-doing-investment-and-ease-of-doing-business-simplification-and-standardisation-of-the-framework-for-transmission-of-securities_103030.html</x:v>
      </x:c>
      <x:c r="T171" s="305" t="str">
        <x:v>P2 MAPPED</x:v>
      </x:c>
      <x:c r="U171" s="305" t="str">
        <x:v>MIGRATED — FROZEN</x:v>
      </x:c>
      <x:c r="V171" s="305" t="str">
        <x:f>IF(COUNTIF('PROD Law Master'!$A$5:$A$81,C171)=1,"YES","NO")</x:f>
        <x:v>YES</x:v>
      </x:c>
      <x:c r="W171" s="305" t="str">
        <x:f>IF(COUNTIF($A$5:$A$176,A171)=1,"UNIQUE","DUPLICATE")</x:f>
        <x:v>UNIQUE</x:v>
      </x:c>
      <x:c r="X171" s="305" t="str">
        <x:f>IF(COUNTIF($D$5:$D$176,D171)=1,"UNIQUE","DUPLICATE")</x:f>
        <x:v>UNIQUE</x:v>
      </x:c>
      <x:c r="Y171" s="305" t="str">
        <x:f>IF(AND(LEFT(A171,14)="SEBI-CORE-PRV-",LEN(A171)=20),"VALID","INVALID")</x:f>
        <x:v>VALID</x:v>
      </x:c>
    </x:row>
    <x:row r="172" ht="48" customHeight="1">
      <x:c r="A172" s="305" t="str">
        <x:v>SEBI-CORE-PRV-000168</x:v>
      </x:c>
      <x:c r="B172" s="305" t="n">
        <x:v>168</x:v>
      </x:c>
      <x:c r="C172" s="305" t="str">
        <x:v>SEBI-CORE-LAW-000077</x:v>
      </x:c>
      <x:c r="D172" s="305" t="str">
        <x:v>P1-GAP005|Implementation reporting</x:v>
      </x:c>
      <x:c r="E172" s="305" t="str">
        <x:v>P1-GAP005</x:v>
      </x:c>
      <x:c r="F172" s="305" t="str">
        <x:v>Simplification and standardisation of the framework for transmission of securities</x:v>
      </x:c>
      <x:c r="G172" s="305" t="str">
        <x:v>Implementation reporting</x:v>
      </x:c>
      <x:c r="H172" s="305" t="str">
        <x:v>Submit the prescribed monthly implementation reports to SEBI for the initial reporting period.</x:v>
      </x:c>
      <x:c r="I172" s="305" t="str">
        <x:v>Listed company / RTA as directed</x:v>
      </x:c>
      <x:c r="J172" s="305" t="str">
        <x:v>GATE|INVESTOR_SERVICE</x:v>
      </x:c>
      <x:c r="K172" s="305" t="str">
        <x:v>Listed securities</x:v>
      </x:c>
      <x:c r="L172" s="305" t="str">
        <x:v>Framework effective</x:v>
      </x:c>
      <x:c r="M172" s="305" t="str">
        <x:v>Monthly reporting for six months in prescribed manner.</x:v>
      </x:c>
      <x:c r="N172" s="305" t="str">
        <x:v>Monthly for six months from effective implementation</x:v>
      </x:c>
      <x:c r="O172" s="305" t="str">
        <x:v>Investor service</x:v>
      </x:c>
      <x:c r="P172" s="305" t="str">
        <x:v>Compile volumes, aging and outcomes and submit by prescribed channel.</x:v>
      </x:c>
      <x:c r="Q172" s="305" t="str">
        <x:v>Time-limited reporting; confirm allocation between issuer and RTA.</x:v>
      </x:c>
      <x:c r="R172" s="305" t="str">
        <x:v>Effective 2026-08-22</x:v>
      </x:c>
      <x:c r="S172" s="305" t="str">
        <x:v>https://www.sebi.gov.in/legal/circulars/jul-2026/ease-of-doing-investment-and-ease-of-doing-business-simplification-and-standardisation-of-the-framework-for-transmission-of-securities_103030.html</x:v>
      </x:c>
      <x:c r="T172" s="305" t="str">
        <x:v>P2 MAPPED</x:v>
      </x:c>
      <x:c r="U172" s="305" t="str">
        <x:v>MIGRATED — FROZEN</x:v>
      </x:c>
      <x:c r="V172" s="305" t="str">
        <x:f>IF(COUNTIF('PROD Law Master'!$A$5:$A$81,C172)=1,"YES","NO")</x:f>
        <x:v>YES</x:v>
      </x:c>
      <x:c r="W172" s="305" t="str">
        <x:f>IF(COUNTIF($A$5:$A$176,A172)=1,"UNIQUE","DUPLICATE")</x:f>
        <x:v>UNIQUE</x:v>
      </x:c>
      <x:c r="X172" s="305" t="str">
        <x:f>IF(COUNTIF($D$5:$D$176,D172)=1,"UNIQUE","DUPLICATE")</x:f>
        <x:v>UNIQUE</x:v>
      </x:c>
      <x:c r="Y172" s="305" t="str">
        <x:f>IF(AND(LEFT(A172,14)="SEBI-CORE-PRV-",LEN(A172)=20),"VALID","INVALID")</x:f>
        <x:v>VALID</x:v>
      </x:c>
    </x:row>
    <x:row r="173" ht="48" customHeight="1">
      <x:c r="A173" s="305" t="str">
        <x:v>SEBI-CORE-PRV-000169</x:v>
      </x:c>
      <x:c r="B173" s="305" t="n">
        <x:v>169</x:v>
      </x:c>
      <x:c r="C173" s="305" t="str">
        <x:v>SEBI-CORE-LAW-000063</x:v>
      </x:c>
      <x:c r="D173" s="305" t="str">
        <x:v>CAP-LAW285|SCORES registration/interface</x:v>
      </x:c>
      <x:c r="E173" s="305" t="str">
        <x:v>CAP-LAW285</x:v>
      </x:c>
      <x:c r="F173" s="305" t="str">
        <x:v>Redressal of investor grievances through SCORES and linking to ODR, as operationalised through SCORES 2.0</x:v>
      </x:c>
      <x:c r="G173" s="305" t="str">
        <x:v>SCORES registration/interface</x:v>
      </x:c>
      <x:c r="H173" s="305" t="str">
        <x:v>Maintain the listed entity's active SCORES interface and authorised users.</x:v>
      </x:c>
      <x:c r="I173" s="305" t="str">
        <x:v>Listed company</x:v>
      </x:c>
      <x:c r="J173" s="305" t="str">
        <x:v>GATE|INVESTOR_SERVICE</x:v>
      </x:c>
      <x:c r="K173" s="305" t="str">
        <x:v>All listed securities</x:v>
      </x:c>
      <x:c r="L173" s="305" t="str">
        <x:v>Entity remains within SCORES</x:v>
      </x:c>
      <x:c r="M173" s="305" t="str">
        <x:v>Apply current SCORES 2.0 registration and user-control requirements.</x:v>
      </x:c>
      <x:c r="N173" s="305" t="str">
        <x:v>Continuous</x:v>
      </x:c>
      <x:c r="O173" s="305" t="str">
        <x:v>Grievance redressal</x:v>
      </x:c>
      <x:c r="P173" s="305" t="str">
        <x:v>Control access, contact details and daily queue monitoring.</x:v>
      </x:c>
      <x:c r="Q173" s="305" t="str">
        <x:v>Intermediary-specific SCORES duties remain role-bound.</x:v>
      </x:c>
      <x:c r="R173" s="305" t="str">
        <x:v>Current as of 2026-09-06</x:v>
      </x:c>
      <x:c r="S173" s="305" t="str">
        <x:v>https://scores.sebi.gov.in/</x:v>
      </x:c>
      <x:c r="T173" s="305" t="str">
        <x:v>P2 MAPPED</x:v>
      </x:c>
      <x:c r="U173" s="305" t="str">
        <x:v>MIGRATED — FROZEN</x:v>
      </x:c>
      <x:c r="V173" s="305" t="str">
        <x:f>IF(COUNTIF('PROD Law Master'!$A$5:$A$81,C173)=1,"YES","NO")</x:f>
        <x:v>YES</x:v>
      </x:c>
      <x:c r="W173" s="305" t="str">
        <x:f>IF(COUNTIF($A$5:$A$176,A173)=1,"UNIQUE","DUPLICATE")</x:f>
        <x:v>UNIQUE</x:v>
      </x:c>
      <x:c r="X173" s="305" t="str">
        <x:f>IF(COUNTIF($D$5:$D$176,D173)=1,"UNIQUE","DUPLICATE")</x:f>
        <x:v>UNIQUE</x:v>
      </x:c>
      <x:c r="Y173" s="305" t="str">
        <x:f>IF(AND(LEFT(A173,14)="SEBI-CORE-PRV-",LEN(A173)=20),"VALID","INVALID")</x:f>
        <x:v>VALID</x:v>
      </x:c>
    </x:row>
    <x:row r="174" ht="48" customHeight="1">
      <x:c r="A174" s="305" t="str">
        <x:v>SEBI-CORE-PRV-000170</x:v>
      </x:c>
      <x:c r="B174" s="305" t="n">
        <x:v>170</x:v>
      </x:c>
      <x:c r="C174" s="305" t="str">
        <x:v>SEBI-CORE-LAW-000063</x:v>
      </x:c>
      <x:c r="D174" s="305" t="str">
        <x:v>CAP-LAW285|SCORES complaint handling</x:v>
      </x:c>
      <x:c r="E174" s="305" t="str">
        <x:v>CAP-LAW285</x:v>
      </x:c>
      <x:c r="F174" s="305" t="str">
        <x:v>Redressal of investor grievances through SCORES and linking to ODR, as operationalised through SCORES 2.0</x:v>
      </x:c>
      <x:c r="G174" s="305" t="str">
        <x:v>SCORES complaint handling</x:v>
      </x:c>
      <x:c r="H174" s="305" t="str">
        <x:v>Respond to and resolve investor complaints on SCORES within the current process and timeline.</x:v>
      </x:c>
      <x:c r="I174" s="305" t="str">
        <x:v>Listed company</x:v>
      </x:c>
      <x:c r="J174" s="305" t="str">
        <x:v>GATE|INVESTOR_SERVICE</x:v>
      </x:c>
      <x:c r="K174" s="305" t="str">
        <x:v>All listed securities</x:v>
      </x:c>
      <x:c r="L174" s="305" t="str">
        <x:v>Complaint is routed to entity</x:v>
      </x:c>
      <x:c r="M174" s="305" t="str">
        <x:v>Apply Action Taken Report, review and escalation stages then in force.</x:v>
      </x:c>
      <x:c r="N174" s="305" t="str">
        <x:v>Per complaint</x:v>
      </x:c>
      <x:c r="O174" s="305" t="str">
        <x:v>Grievance redressal</x:v>
      </x:c>
      <x:c r="P174" s="305" t="str">
        <x:v>Investigate, resolve, upload response and retain evidence.</x:v>
      </x:c>
      <x:c r="Q174" s="305" t="str">
        <x:v>P3 must validate current service timelines and escalation states.</x:v>
      </x:c>
      <x:c r="R174" s="305" t="str">
        <x:v>Current as of 2026-09-06</x:v>
      </x:c>
      <x:c r="S174" s="305" t="str">
        <x:v>https://scores.sebi.gov.in/</x:v>
      </x:c>
      <x:c r="T174" s="305" t="str">
        <x:v>P2 MAPPED</x:v>
      </x:c>
      <x:c r="U174" s="305" t="str">
        <x:v>MIGRATED — FROZEN</x:v>
      </x:c>
      <x:c r="V174" s="305" t="str">
        <x:f>IF(COUNTIF('PROD Law Master'!$A$5:$A$81,C174)=1,"YES","NO")</x:f>
        <x:v>YES</x:v>
      </x:c>
      <x:c r="W174" s="305" t="str">
        <x:f>IF(COUNTIF($A$5:$A$176,A174)=1,"UNIQUE","DUPLICATE")</x:f>
        <x:v>UNIQUE</x:v>
      </x:c>
      <x:c r="X174" s="305" t="str">
        <x:f>IF(COUNTIF($D$5:$D$176,D174)=1,"UNIQUE","DUPLICATE")</x:f>
        <x:v>UNIQUE</x:v>
      </x:c>
      <x:c r="Y174" s="305" t="str">
        <x:f>IF(AND(LEFT(A174,14)="SEBI-CORE-PRV-",LEN(A174)=20),"VALID","INVALID")</x:f>
        <x:v>VALID</x:v>
      </x:c>
    </x:row>
    <x:row r="175" ht="48" customHeight="1">
      <x:c r="A175" s="305" t="str">
        <x:v>SEBI-CORE-PRV-000171</x:v>
      </x:c>
      <x:c r="B175" s="305" t="n">
        <x:v>171</x:v>
      </x:c>
      <x:c r="C175" s="305" t="str">
        <x:v>SEBI-CORE-LAW-000024</x:v>
      </x:c>
      <x:c r="D175" s="305" t="str">
        <x:v>CAP-LAW099|ODR participation</x:v>
      </x:c>
      <x:c r="E175" s="305" t="str">
        <x:v>CAP-LAW099</x:v>
      </x:c>
      <x:c r="F175" s="305" t="str">
        <x:v>SEBI Online Resolution of Disputes in the Indian Securities Market framework, as amended</x:v>
      </x:c>
      <x:c r="G175" s="305" t="str">
        <x:v>ODR participation</x:v>
      </x:c>
      <x:c r="H175" s="305" t="str">
        <x:v>Participate in the online dispute resolution process when an eligible dispute escalates from the direct/SCORES route.</x:v>
      </x:c>
      <x:c r="I175" s="305" t="str">
        <x:v>Listed company / market participant</x:v>
      </x:c>
      <x:c r="J175" s="305" t="str">
        <x:v>GATE|INVESTOR_SERVICE</x:v>
      </x:c>
      <x:c r="K175" s="305" t="str">
        <x:v>Covered securities dispute</x:v>
      </x:c>
      <x:c r="L175" s="305" t="str">
        <x:v>ODR escalation/notice received</x:v>
      </x:c>
      <x:c r="M175" s="305" t="str">
        <x:v>Apply admissibility, limitation, conciliation/arbitration and fee provisions.</x:v>
      </x:c>
      <x:c r="N175" s="305" t="str">
        <x:v>At each ODR stage</x:v>
      </x:c>
      <x:c r="O175" s="305" t="str">
        <x:v>Dispute resolution</x:v>
      </x:c>
      <x:c r="P175" s="305" t="str">
        <x:v>Acknowledge, submit records, attend proceedings and track outcome.</x:v>
      </x:c>
      <x:c r="Q175" s="305" t="str">
        <x:v>No ODR row activates absent an eligible dispute.</x:v>
      </x:c>
      <x:c r="R175" s="305" t="str">
        <x:v>Current as of 2026-09-06</x:v>
      </x:c>
      <x:c r="S175" s="305" t="str">
        <x:v>https://www.sebi.gov.in/legal/master-circulars/dec-2023/master-circular-for-online-resolution-of-disputes-in-the-indian-securities-market_80236.html</x:v>
      </x:c>
      <x:c r="T175" s="305" t="str">
        <x:v>P2 MAPPED</x:v>
      </x:c>
      <x:c r="U175" s="305" t="str">
        <x:v>MIGRATED — FROZEN</x:v>
      </x:c>
      <x:c r="V175" s="305" t="str">
        <x:f>IF(COUNTIF('PROD Law Master'!$A$5:$A$81,C175)=1,"YES","NO")</x:f>
        <x:v>YES</x:v>
      </x:c>
      <x:c r="W175" s="305" t="str">
        <x:f>IF(COUNTIF($A$5:$A$176,A175)=1,"UNIQUE","DUPLICATE")</x:f>
        <x:v>UNIQUE</x:v>
      </x:c>
      <x:c r="X175" s="305" t="str">
        <x:f>IF(COUNTIF($D$5:$D$176,D175)=1,"UNIQUE","DUPLICATE")</x:f>
        <x:v>UNIQUE</x:v>
      </x:c>
      <x:c r="Y175" s="305" t="str">
        <x:f>IF(AND(LEFT(A175,14)="SEBI-CORE-PRV-",LEN(A175)=20),"VALID","INVALID")</x:f>
        <x:v>VALID</x:v>
      </x:c>
    </x:row>
    <x:row r="176" ht="48" customHeight="1">
      <x:c r="A176" s="306" t="str">
        <x:v>SEBI-CORE-PRV-000172</x:v>
      </x:c>
      <x:c r="B176" s="306" t="n">
        <x:v>172</x:v>
      </x:c>
      <x:c r="C176" s="306" t="str">
        <x:v>SEBI-CORE-LAW-000024</x:v>
      </x:c>
      <x:c r="D176" s="306" t="str">
        <x:v>CAP-LAW099|ODR outcome</x:v>
      </x:c>
      <x:c r="E176" s="306" t="str">
        <x:v>CAP-LAW099</x:v>
      </x:c>
      <x:c r="F176" s="306" t="str">
        <x:v>SEBI Online Resolution of Disputes in the Indian Securities Market framework, as amended</x:v>
      </x:c>
      <x:c r="G176" s="306" t="str">
        <x:v>ODR outcome</x:v>
      </x:c>
      <x:c r="H176" s="306" t="str">
        <x:v>Implement a binding settlement, award or direction and preserve closure evidence, subject to lawful challenge rights.</x:v>
      </x:c>
      <x:c r="I176" s="306" t="str">
        <x:v>Listed company / market participant</x:v>
      </x:c>
      <x:c r="J176" s="306" t="str">
        <x:v>GATE|INVESTOR_SERVICE</x:v>
      </x:c>
      <x:c r="K176" s="306" t="str">
        <x:v>Covered securities dispute</x:v>
      </x:c>
      <x:c r="L176" s="306" t="str">
        <x:v>Settlement/award/direction issued</x:v>
      </x:c>
      <x:c r="M176" s="306" t="str">
        <x:v>Apply payment/deposit and challenge framework.</x:v>
      </x:c>
      <x:c r="N176" s="306" t="str">
        <x:v>Within outcome-specific deadline</x:v>
      </x:c>
      <x:c r="O176" s="306" t="str">
        <x:v>Dispute resolution</x:v>
      </x:c>
      <x:c r="P176" s="306" t="str">
        <x:v>Approve performance/challenge decision and document closure.</x:v>
      </x:c>
      <x:c r="Q176" s="306" t="str">
        <x:v>Legal strategy remains case-specific.</x:v>
      </x:c>
      <x:c r="R176" s="306" t="str">
        <x:v>Current as of 2026-09-06</x:v>
      </x:c>
      <x:c r="S176" s="306" t="str">
        <x:v>https://www.sebi.gov.in/legal/master-circulars/dec-2023/master-circular-for-online-resolution-of-disputes-in-the-indian-securities-market_80236.html</x:v>
      </x:c>
      <x:c r="T176" s="306" t="str">
        <x:v>P2 MAPPED</x:v>
      </x:c>
      <x:c r="U176" s="306" t="str">
        <x:v>MIGRATED — FROZEN</x:v>
      </x:c>
      <x:c r="V176" s="306" t="str">
        <x:f>IF(COUNTIF('PROD Law Master'!$A$5:$A$81,C176)=1,"YES","NO")</x:f>
        <x:v>YES</x:v>
      </x:c>
      <x:c r="W176" s="306" t="str">
        <x:f>IF(COUNTIF($A$5:$A$176,A176)=1,"UNIQUE","DUPLICATE")</x:f>
        <x:v>UNIQUE</x:v>
      </x:c>
      <x:c r="X176" s="306" t="str">
        <x:f>IF(COUNTIF($D$5:$D$176,D176)=1,"UNIQUE","DUPLICATE")</x:f>
        <x:v>UNIQUE</x:v>
      </x:c>
      <x:c r="Y176" s="306" t="str">
        <x:f>IF(AND(LEFT(A176,14)="SEBI-CORE-PRV-",LEN(A176)=20),"VALID","INVALID")</x:f>
        <x:v>VALID</x:v>
      </x:c>
    </x:row>
  </x:sheetData>
  <x:mergeCells>
    <x:mergeCell ref="A1:Y1"/>
    <x:mergeCell ref="A2:Y2"/>
  </x:mergeCells>
  <x:conditionalFormatting sqref="U5:Y176">
    <x:cfRule type="containsText" dxfId="95" priority="1" operator="containsText" text="PASS"/>
    <x:cfRule type="containsText" dxfId="96" priority="2" operator="containsText" text="YES"/>
    <x:cfRule type="containsText" dxfId="97" priority="3" operator="containsText" text="UNIQUE"/>
    <x:cfRule type="containsText" dxfId="98" priority="4" operator="containsText" text="VALID"/>
    <x:cfRule type="containsText" dxfId="99" priority="5" operator="containsText" text="COMPLETE"/>
    <x:cfRule type="containsText" dxfId="100" priority="6" operator="containsText" text="FROZEN"/>
    <x:cfRule type="containsText" dxfId="101" priority="7" operator="containsText" text="APPROVED"/>
    <x:cfRule type="containsText" dxfId="102" priority="8" operator="containsText" text="LINKED"/>
    <x:cfRule type="containsText" dxfId="103" priority="9" operator="containsText" text="NO"/>
    <x:cfRule type="containsText" dxfId="104" priority="10" operator="containsText" text="FAIL"/>
    <x:cfRule type="containsText" dxfId="105" priority="11" operator="containsText" text="DUPLICATE"/>
    <x:cfRule type="containsText" dxfId="106" priority="12" operator="containsText" text="INVALID"/>
    <x:cfRule type="containsText" dxfId="107" priority="13" operator="containsText" text="INCOMPLETE"/>
    <x:cfRule type="containsText" dxfId="108" priority="14" operator="containsText" text="ORPHAN"/>
  </x:conditionalFormatting>
  <x:pageMargins left="0.7" right="0.7" top="0.75" bottom="0.75" header="0.3" footer="0.3"/>
  <x:tableParts count="1">
    <x:tablePart xmlns:r="http://schemas.openxmlformats.org/officeDocument/2006/relationships" r:id="R4ab5ab77c2154d17"/>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26" hidden="0" customWidth="1"/>
    <x:col min="4" max="4" width="34" hidden="0" customWidth="1"/>
    <x:col min="5" max="5" width="16" hidden="0" customWidth="1"/>
    <x:col min="6" max="6" width="26" hidden="0" customWidth="1"/>
    <x:col min="7" max="7" width="72" hidden="0" customWidth="1"/>
    <x:col min="8" max="8" width="36" hidden="0" customWidth="1"/>
    <x:col min="9" max="9" width="32" hidden="0" customWidth="1"/>
    <x:col min="10" max="10" width="30" hidden="0" customWidth="1"/>
    <x:col min="11" max="11" width="62" hidden="0" customWidth="1"/>
    <x:col min="12" max="12" width="24" hidden="0" customWidth="1"/>
    <x:col min="13" max="13" width="20" hidden="0" customWidth="1"/>
    <x:col min="14" max="14" width="18" hidden="0" customWidth="1"/>
    <x:col min="15" max="15" width="18" hidden="0" customWidth="1"/>
    <x:col min="16" max="16" width="16" hidden="0" customWidth="1"/>
  </x:cols>
  <x:sheetData>
    <x:row r="1" ht="30" customHeight="1">
      <x:c r="A1" s="499" t="str">
        <x:v>Common SEBI Listed-Entity Overlay — Frozen Compliance Requirement Master</x:v>
      </x:c>
      <x:c r="B1" s="499" t="str">
        <x:v>Common SEBI Listed-Entity Overlay — Frozen Compliance Requirement Master</x:v>
      </x:c>
      <x:c r="C1" s="499" t="str">
        <x:v>Common SEBI Listed-Entity Overlay — Frozen Compliance Requirement Master</x:v>
      </x:c>
      <x:c r="D1" s="499" t="str">
        <x:v>Common SEBI Listed-Entity Overlay — Frozen Compliance Requirement Master</x:v>
      </x:c>
      <x:c r="E1" s="499" t="str">
        <x:v>Common SEBI Listed-Entity Overlay — Frozen Compliance Requirement Master</x:v>
      </x:c>
      <x:c r="F1" s="499" t="str">
        <x:v>Common SEBI Listed-Entity Overlay — Frozen Compliance Requirement Master</x:v>
      </x:c>
      <x:c r="G1" s="499" t="str">
        <x:v>Common SEBI Listed-Entity Overlay — Frozen Compliance Requirement Master</x:v>
      </x:c>
      <x:c r="H1" s="499" t="str">
        <x:v>Common SEBI Listed-Entity Overlay — Frozen Compliance Requirement Master</x:v>
      </x:c>
      <x:c r="I1" s="499" t="str">
        <x:v>Common SEBI Listed-Entity Overlay — Frozen Compliance Requirement Master</x:v>
      </x:c>
      <x:c r="J1" s="499" t="str">
        <x:v>Common SEBI Listed-Entity Overlay — Frozen Compliance Requirement Master</x:v>
      </x:c>
      <x:c r="K1" s="499" t="str">
        <x:v>Common SEBI Listed-Entity Overlay — Frozen Compliance Requirement Master</x:v>
      </x:c>
      <x:c r="L1" s="499" t="str">
        <x:v>Common SEBI Listed-Entity Overlay — Frozen Compliance Requirement Master</x:v>
      </x:c>
      <x:c r="M1" s="499" t="str">
        <x:v>Common SEBI Listed-Entity Overlay — Frozen Compliance Requirement Master</x:v>
      </x:c>
      <x:c r="N1" s="499" t="str">
        <x:v>Common SEBI Listed-Entity Overlay — Frozen Compliance Requirement Master</x:v>
      </x:c>
      <x:c r="O1" s="499" t="str">
        <x:v>Common SEBI Listed-Entity Overlay — Frozen Compliance Requirement Master</x:v>
      </x:c>
      <x:c r="P1" s="499" t="str">
        <x:v>Common SEBI Listed-Entity Overlay — Frozen Compliance Requirement Master</x:v>
      </x:c>
    </x:row>
    <x:row r="2" ht="38" customHeight="1">
      <x:c r="A2" s="503" t="str">
        <x:v>Each validated atomic provision receives one permanent Compliance Requirement ID. The existing Atomic Key anchors lineage; the compliance wording and applicability gate are unchanged.</x:v>
      </x:c>
      <x:c r="B2" s="503" t="str">
        <x:v>Each validated atomic provision receives one permanent Compliance Requirement ID. The existing Atomic Key anchors lineage; the compliance wording and applicability gate are unchanged.</x:v>
      </x:c>
      <x:c r="C2" s="503" t="str">
        <x:v>Each validated atomic provision receives one permanent Compliance Requirement ID. The existing Atomic Key anchors lineage; the compliance wording and applicability gate are unchanged.</x:v>
      </x:c>
      <x:c r="D2" s="503" t="str">
        <x:v>Each validated atomic provision receives one permanent Compliance Requirement ID. The existing Atomic Key anchors lineage; the compliance wording and applicability gate are unchanged.</x:v>
      </x:c>
      <x:c r="E2" s="503" t="str">
        <x:v>Each validated atomic provision receives one permanent Compliance Requirement ID. The existing Atomic Key anchors lineage; the compliance wording and applicability gate are unchanged.</x:v>
      </x:c>
      <x:c r="F2" s="503" t="str">
        <x:v>Each validated atomic provision receives one permanent Compliance Requirement ID. The existing Atomic Key anchors lineage; the compliance wording and applicability gate are unchanged.</x:v>
      </x:c>
      <x:c r="G2" s="503" t="str">
        <x:v>Each validated atomic provision receives one permanent Compliance Requirement ID. The existing Atomic Key anchors lineage; the compliance wording and applicability gate are unchanged.</x:v>
      </x:c>
      <x:c r="H2" s="503" t="str">
        <x:v>Each validated atomic provision receives one permanent Compliance Requirement ID. The existing Atomic Key anchors lineage; the compliance wording and applicability gate are unchanged.</x:v>
      </x:c>
      <x:c r="I2" s="503" t="str">
        <x:v>Each validated atomic provision receives one permanent Compliance Requirement ID. The existing Atomic Key anchors lineage; the compliance wording and applicability gate are unchanged.</x:v>
      </x:c>
      <x:c r="J2" s="503" t="str">
        <x:v>Each validated atomic provision receives one permanent Compliance Requirement ID. The existing Atomic Key anchors lineage; the compliance wording and applicability gate are unchanged.</x:v>
      </x:c>
      <x:c r="K2" s="503" t="str">
        <x:v>Each validated atomic provision receives one permanent Compliance Requirement ID. The existing Atomic Key anchors lineage; the compliance wording and applicability gate are unchanged.</x:v>
      </x:c>
      <x:c r="L2" s="503" t="str">
        <x:v>Each validated atomic provision receives one permanent Compliance Requirement ID. The existing Atomic Key anchors lineage; the compliance wording and applicability gate are unchanged.</x:v>
      </x:c>
      <x:c r="M2" s="503" t="str">
        <x:v>Each validated atomic provision receives one permanent Compliance Requirement ID. The existing Atomic Key anchors lineage; the compliance wording and applicability gate are unchanged.</x:v>
      </x:c>
      <x:c r="N2" s="503" t="str">
        <x:v>Each validated atomic provision receives one permanent Compliance Requirement ID. The existing Atomic Key anchors lineage; the compliance wording and applicability gate are unchanged.</x:v>
      </x:c>
      <x:c r="O2" s="503" t="str">
        <x:v>Each validated atomic provision receives one permanent Compliance Requirement ID. The existing Atomic Key anchors lineage; the compliance wording and applicability gate are unchanged.</x:v>
      </x:c>
      <x:c r="P2" s="503" t="str">
        <x:v>Each validated atomic provision receives one permanent Compliance Requirement ID. The existing Atomic Key anchors lineage; the compliance wording and applicability gate are unchanged.</x:v>
      </x:c>
    </x:row>
    <x:row r="4" ht="38" customHeight="1">
      <x:c r="A4" s="515" t="str">
        <x:v>Production Compliance ID</x:v>
      </x:c>
      <x:c r="B4" s="516" t="str">
        <x:v>Sequence</x:v>
      </x:c>
      <x:c r="C4" s="516" t="str">
        <x:v>Production Provision ID</x:v>
      </x:c>
      <x:c r="D4" s="516" t="str">
        <x:v>Working Atomic Key</x:v>
      </x:c>
      <x:c r="E4" s="516" t="str">
        <x:v>Source Law ID</x:v>
      </x:c>
      <x:c r="F4" s="516" t="str">
        <x:v>Compliance Area</x:v>
      </x:c>
      <x:c r="G4" s="516" t="str">
        <x:v>Compliance Requirement</x:v>
      </x:c>
      <x:c r="H4" s="516" t="str">
        <x:v>Activation Gate</x:v>
      </x:c>
      <x:c r="I4" s="516" t="str">
        <x:v>Primary Duty Holder</x:v>
      </x:c>
      <x:c r="J4" s="516" t="str">
        <x:v>Timing / Frequency</x:v>
      </x:c>
      <x:c r="K4" s="516" t="str">
        <x:v>Official Source URL</x:v>
      </x:c>
      <x:c r="L4" s="516" t="str">
        <x:v>Migration Status</x:v>
      </x:c>
      <x:c r="M4" s="516" t="str">
        <x:v>Parent Provision Exists?</x:v>
      </x:c>
      <x:c r="N4" s="516" t="str">
        <x:v>Production ID Unique?</x:v>
      </x:c>
      <x:c r="O4" s="516" t="str">
        <x:v>Working Alias Unique?</x:v>
      </x:c>
      <x:c r="P4" s="517" t="str">
        <x:v>Format Valid?</x:v>
      </x:c>
    </x:row>
    <x:row r="5" ht="48" customHeight="1">
      <x:c r="A5" s="304" t="str">
        <x:v>SEBI-CORE-CMP-000001</x:v>
      </x:c>
      <x:c r="B5" s="304" t="n">
        <x:v>1</x:v>
      </x:c>
      <x:c r="C5" s="304" t="str">
        <x:v>SEBI-CORE-PRV-000001</x:v>
      </x:c>
      <x:c r="D5" s="304" t="str">
        <x:v>CAP-LAW003|Rule 19(2)(b)</x:v>
      </x:c>
      <x:c r="E5" s="304" t="str">
        <x:v>CAP-LAW003</x:v>
      </x:c>
      <x:c r="F5" s="304" t="str">
        <x:v>Listing eligibility</x:v>
      </x:c>
      <x:c r="G5" s="304" t="str">
        <x:v>Document compliance with the applicable admission conditions.</x:v>
      </x:c>
      <x:c r="H5" s="304" t="str">
        <x:v>GATE|PROPOSED_ISSUE</x:v>
      </x:c>
      <x:c r="I5" s="304" t="str">
        <x:v>Issuer</x:v>
      </x:c>
      <x:c r="J5" s="304" t="str">
        <x:v>Before listing approval</x:v>
      </x:c>
      <x:c r="K5" s="304" t="str">
        <x:v>https://www.sebi.gov.in/legal/rules/mar-2026/securities-contracts-regulation-rules-1957-last-amended-on-march-13-2026-_100665.html</x:v>
      </x:c>
      <x:c r="L5" s="304" t="str">
        <x:v>MIGRATED — FROZEN</x:v>
      </x:c>
      <x:c r="M5" s="304" t="str">
        <x:f>IF(COUNTIF('PROD Provision Master'!$A$5:$A$176,C5)=1,"YES","NO")</x:f>
        <x:v>YES</x:v>
      </x:c>
      <x:c r="N5" s="304" t="str">
        <x:f>IF(COUNTIF($A$5:$A$176,A5)=1,"UNIQUE","DUPLICATE")</x:f>
        <x:v>UNIQUE</x:v>
      </x:c>
      <x:c r="O5" s="304" t="str">
        <x:f>IF(COUNTIF($D$5:$D$176,D5)=1,"UNIQUE","DUPLICATE")</x:f>
        <x:v>UNIQUE</x:v>
      </x:c>
      <x:c r="P5" s="304" t="str">
        <x:f>IF(AND(LEFT(A5,14)="SEBI-CORE-CMP-",LEN(A5)=20),"VALID","INVALID")</x:f>
        <x:v>VALID</x:v>
      </x:c>
    </x:row>
    <x:row r="6" ht="48" customHeight="1">
      <x:c r="A6" s="305" t="str">
        <x:v>SEBI-CORE-CMP-000002</x:v>
      </x:c>
      <x:c r="B6" s="305" t="n">
        <x:v>2</x:v>
      </x:c>
      <x:c r="C6" s="305" t="str">
        <x:v>SEBI-CORE-PRV-000002</x:v>
      </x:c>
      <x:c r="D6" s="305" t="str">
        <x:v>CAP-LAW003|Rule 19A</x:v>
      </x:c>
      <x:c r="E6" s="305" t="str">
        <x:v>CAP-LAW003</x:v>
      </x:c>
      <x:c r="F6" s="305" t="str">
        <x:v>Shareholding</x:v>
      </x:c>
      <x:c r="G6" s="305" t="str">
        <x:v>Monitor public shareholding and execute an approved restoration method when required.</x:v>
      </x:c>
      <x:c r="H6" s="305" t="str">
        <x:v>GATE|EQUITY_MAIN or GATE|EQUITY_SME</x:v>
      </x:c>
      <x:c r="I6" s="305" t="str">
        <x:v>Listed entity</x:v>
      </x:c>
      <x:c r="J6" s="305" t="str">
        <x:v>Continuous; cure period when triggered</x:v>
      </x:c>
      <x:c r="K6" s="305" t="str">
        <x:v>https://www.sebi.gov.in/legal/rules/mar-2026/securities-contracts-regulation-rules-1957-last-amended-on-march-13-2026-_100665.html</x:v>
      </x:c>
      <x:c r="L6" s="305" t="str">
        <x:v>MIGRATED — FROZEN</x:v>
      </x:c>
      <x:c r="M6" s="305" t="str">
        <x:f>IF(COUNTIF('PROD Provision Master'!$A$5:$A$176,C6)=1,"YES","NO")</x:f>
        <x:v>YES</x:v>
      </x:c>
      <x:c r="N6" s="305" t="str">
        <x:f>IF(COUNTIF($A$5:$A$176,A6)=1,"UNIQUE","DUPLICATE")</x:f>
        <x:v>UNIQUE</x:v>
      </x:c>
      <x:c r="O6" s="305" t="str">
        <x:f>IF(COUNTIF($D$5:$D$176,D6)=1,"UNIQUE","DUPLICATE")</x:f>
        <x:v>UNIQUE</x:v>
      </x:c>
      <x:c r="P6" s="305" t="str">
        <x:f>IF(AND(LEFT(A6,14)="SEBI-CORE-CMP-",LEN(A6)=20),"VALID","INVALID")</x:f>
        <x:v>VALID</x:v>
      </x:c>
    </x:row>
    <x:row r="7" ht="48" customHeight="1">
      <x:c r="A7" s="305" t="str">
        <x:v>SEBI-CORE-CMP-000003</x:v>
      </x:c>
      <x:c r="B7" s="305" t="n">
        <x:v>3</x:v>
      </x:c>
      <x:c r="C7" s="305" t="str">
        <x:v>SEBI-CORE-PRV-000003</x:v>
      </x:c>
      <x:c r="D7" s="305" t="str">
        <x:v>CAP-LAW053|Reg. 5</x:v>
      </x:c>
      <x:c r="E7" s="305" t="str">
        <x:v>CAP-LAW053</x:v>
      </x:c>
      <x:c r="F7" s="305" t="str">
        <x:v>Governance</x:v>
      </x:c>
      <x:c r="G7" s="305" t="str">
        <x:v>Maintain ownership, controls and records for LODR compliance.</x:v>
      </x:c>
      <x:c r="H7" s="305" t="str">
        <x:v>GATE|EQUITY_MAIN or GATE|EQUITY_SME</x:v>
      </x:c>
      <x:c r="I7" s="305" t="str">
        <x:v>Listed entity</x:v>
      </x:c>
      <x:c r="J7" s="305" t="str">
        <x:v>Continuous</x:v>
      </x:c>
      <x:c r="K7" s="305" t="str">
        <x:v>https://www.sebi.gov.in/legal/regulations/jul-2026/securities-and-exchange-board-of-india-listing-obligations-and-disclosure-requirements-regulations-2015-last-amended-on-july-14-2026-_102974.html</x:v>
      </x:c>
      <x:c r="L7" s="305" t="str">
        <x:v>MIGRATED — FROZEN</x:v>
      </x:c>
      <x:c r="M7" s="305" t="str">
        <x:f>IF(COUNTIF('PROD Provision Master'!$A$5:$A$176,C7)=1,"YES","NO")</x:f>
        <x:v>YES</x:v>
      </x:c>
      <x:c r="N7" s="305" t="str">
        <x:f>IF(COUNTIF($A$5:$A$176,A7)=1,"UNIQUE","DUPLICATE")</x:f>
        <x:v>UNIQUE</x:v>
      </x:c>
      <x:c r="O7" s="305" t="str">
        <x:f>IF(COUNTIF($D$5:$D$176,D7)=1,"UNIQUE","DUPLICATE")</x:f>
        <x:v>UNIQUE</x:v>
      </x:c>
      <x:c r="P7" s="305" t="str">
        <x:f>IF(AND(LEFT(A7,14)="SEBI-CORE-CMP-",LEN(A7)=20),"VALID","INVALID")</x:f>
        <x:v>VALID</x:v>
      </x:c>
    </x:row>
    <x:row r="8" ht="48" customHeight="1">
      <x:c r="A8" s="305" t="str">
        <x:v>SEBI-CORE-CMP-000004</x:v>
      </x:c>
      <x:c r="B8" s="305" t="n">
        <x:v>4</x:v>
      </x:c>
      <x:c r="C8" s="305" t="str">
        <x:v>SEBI-CORE-PRV-000004</x:v>
      </x:c>
      <x:c r="D8" s="305" t="str">
        <x:v>CAP-LAW053|Reg. 6</x:v>
      </x:c>
      <x:c r="E8" s="305" t="str">
        <x:v>CAP-LAW053</x:v>
      </x:c>
      <x:c r="F8" s="305" t="str">
        <x:v>Governance</x:v>
      </x:c>
      <x:c r="G8" s="305" t="str">
        <x:v>Evidence appointment, authority, reporting line and vacancy handling.</x:v>
      </x:c>
      <x:c r="H8" s="305" t="str">
        <x:v>GATE|EQUITY_MAIN or GATE|EQUITY_SME</x:v>
      </x:c>
      <x:c r="I8" s="305" t="str">
        <x:v>Listed entity</x:v>
      </x:c>
      <x:c r="J8" s="305" t="str">
        <x:v>Continuous; vacancy/appointment event</x:v>
      </x:c>
      <x:c r="K8" s="305" t="str">
        <x:v>https://www.sebi.gov.in/legal/regulations/jul-2026/securities-and-exchange-board-of-india-listing-obligations-and-disclosure-requirements-regulations-2015-last-amended-on-july-14-2026-_102974.html</x:v>
      </x:c>
      <x:c r="L8" s="305" t="str">
        <x:v>MIGRATED — FROZEN</x:v>
      </x:c>
      <x:c r="M8" s="305" t="str">
        <x:f>IF(COUNTIF('PROD Provision Master'!$A$5:$A$176,C8)=1,"YES","NO")</x:f>
        <x:v>YES</x:v>
      </x:c>
      <x:c r="N8" s="305" t="str">
        <x:f>IF(COUNTIF($A$5:$A$176,A8)=1,"UNIQUE","DUPLICATE")</x:f>
        <x:v>UNIQUE</x:v>
      </x:c>
      <x:c r="O8" s="305" t="str">
        <x:f>IF(COUNTIF($D$5:$D$176,D8)=1,"UNIQUE","DUPLICATE")</x:f>
        <x:v>UNIQUE</x:v>
      </x:c>
      <x:c r="P8" s="305" t="str">
        <x:f>IF(AND(LEFT(A8,14)="SEBI-CORE-CMP-",LEN(A8)=20),"VALID","INVALID")</x:f>
        <x:v>VALID</x:v>
      </x:c>
    </x:row>
    <x:row r="9" ht="48" customHeight="1">
      <x:c r="A9" s="305" t="str">
        <x:v>SEBI-CORE-CMP-000005</x:v>
      </x:c>
      <x:c r="B9" s="305" t="n">
        <x:v>5</x:v>
      </x:c>
      <x:c r="C9" s="305" t="str">
        <x:v>SEBI-CORE-PRV-000005</x:v>
      </x:c>
      <x:c r="D9" s="305" t="str">
        <x:v>CAP-LAW053|Reg. 7</x:v>
      </x:c>
      <x:c r="E9" s="305" t="str">
        <x:v>CAP-LAW053</x:v>
      </x:c>
      <x:c r="F9" s="305" t="str">
        <x:v>Investor service</x:v>
      </x:c>
      <x:c r="G9" s="305" t="str">
        <x:v>Maintain issuer/RTA interface and obtain the required compliance certificate.</x:v>
      </x:c>
      <x:c r="H9" s="305" t="str">
        <x:v>GATE|INVESTOR_SERVICE</x:v>
      </x:c>
      <x:c r="I9" s="305" t="str">
        <x:v>Listed entity</x:v>
      </x:c>
      <x:c r="J9" s="305" t="str">
        <x:v>Continuous; certification as prescribed</x:v>
      </x:c>
      <x:c r="K9" s="305" t="str">
        <x:v>https://www.sebi.gov.in/legal/regulations/jul-2026/securities-and-exchange-board-of-india-listing-obligations-and-disclosure-requirements-regulations-2015-last-amended-on-july-14-2026-_102974.html</x:v>
      </x:c>
      <x:c r="L9" s="305" t="str">
        <x:v>MIGRATED — FROZEN</x:v>
      </x:c>
      <x:c r="M9" s="305" t="str">
        <x:f>IF(COUNTIF('PROD Provision Master'!$A$5:$A$176,C9)=1,"YES","NO")</x:f>
        <x:v>YES</x:v>
      </x:c>
      <x:c r="N9" s="305" t="str">
        <x:f>IF(COUNTIF($A$5:$A$176,A9)=1,"UNIQUE","DUPLICATE")</x:f>
        <x:v>UNIQUE</x:v>
      </x:c>
      <x:c r="O9" s="305" t="str">
        <x:f>IF(COUNTIF($D$5:$D$176,D9)=1,"UNIQUE","DUPLICATE")</x:f>
        <x:v>UNIQUE</x:v>
      </x:c>
      <x:c r="P9" s="305" t="str">
        <x:f>IF(AND(LEFT(A9,14)="SEBI-CORE-CMP-",LEN(A9)=20),"VALID","INVALID")</x:f>
        <x:v>VALID</x:v>
      </x:c>
    </x:row>
    <x:row r="10" ht="48" customHeight="1">
      <x:c r="A10" s="305" t="str">
        <x:v>SEBI-CORE-CMP-000006</x:v>
      </x:c>
      <x:c r="B10" s="305" t="n">
        <x:v>6</x:v>
      </x:c>
      <x:c r="C10" s="305" t="str">
        <x:v>SEBI-CORE-PRV-000006</x:v>
      </x:c>
      <x:c r="D10" s="305" t="str">
        <x:v>CAP-LAW053|Reg. 9</x:v>
      </x:c>
      <x:c r="E10" s="305" t="str">
        <x:v>CAP-LAW053</x:v>
      </x:c>
      <x:c r="F10" s="305" t="str">
        <x:v>Records</x:v>
      </x:c>
      <x:c r="G10" s="305" t="str">
        <x:v>Approve and operate a document-preservation policy.</x:v>
      </x:c>
      <x:c r="H10" s="305" t="str">
        <x:v>GATE|EQUITY_MAIN or GATE|EQUITY_SME</x:v>
      </x:c>
      <x:c r="I10" s="305" t="str">
        <x:v>Listed entity</x:v>
      </x:c>
      <x:c r="J10" s="305" t="str">
        <x:v>Continuous</x:v>
      </x:c>
      <x:c r="K10" s="305" t="str">
        <x:v>https://www.sebi.gov.in/legal/regulations/jul-2026/securities-and-exchange-board-of-india-listing-obligations-and-disclosure-requirements-regulations-2015-last-amended-on-july-14-2026-_102974.html</x:v>
      </x:c>
      <x:c r="L10" s="305" t="str">
        <x:v>MIGRATED — FROZEN</x:v>
      </x:c>
      <x:c r="M10" s="305" t="str">
        <x:f>IF(COUNTIF('PROD Provision Master'!$A$5:$A$176,C10)=1,"YES","NO")</x:f>
        <x:v>YES</x:v>
      </x:c>
      <x:c r="N10" s="305" t="str">
        <x:f>IF(COUNTIF($A$5:$A$176,A10)=1,"UNIQUE","DUPLICATE")</x:f>
        <x:v>UNIQUE</x:v>
      </x:c>
      <x:c r="O10" s="305" t="str">
        <x:f>IF(COUNTIF($D$5:$D$176,D10)=1,"UNIQUE","DUPLICATE")</x:f>
        <x:v>UNIQUE</x:v>
      </x:c>
      <x:c r="P10" s="305" t="str">
        <x:f>IF(AND(LEFT(A10,14)="SEBI-CORE-CMP-",LEN(A10)=20),"VALID","INVALID")</x:f>
        <x:v>VALID</x:v>
      </x:c>
    </x:row>
    <x:row r="11" ht="48" customHeight="1">
      <x:c r="A11" s="305" t="str">
        <x:v>SEBI-CORE-CMP-000007</x:v>
      </x:c>
      <x:c r="B11" s="305" t="n">
        <x:v>7</x:v>
      </x:c>
      <x:c r="C11" s="305" t="str">
        <x:v>SEBI-CORE-PRV-000007</x:v>
      </x:c>
      <x:c r="D11" s="305" t="str">
        <x:v>CAP-LAW053|Reg. 10</x:v>
      </x:c>
      <x:c r="E11" s="305" t="str">
        <x:v>CAP-LAW053</x:v>
      </x:c>
      <x:c r="F11" s="305" t="str">
        <x:v>Regulatory filing</x:v>
      </x:c>
      <x:c r="G11" s="305" t="str">
        <x:v>Submit through the required electronic channel and retain acknowledgement.</x:v>
      </x:c>
      <x:c r="H11" s="305" t="str">
        <x:v>GATE|EQUITY_MAIN or GATE|EQUITY_SME</x:v>
      </x:c>
      <x:c r="I11" s="305" t="str">
        <x:v>Listed entity</x:v>
      </x:c>
      <x:c r="J11" s="305" t="str">
        <x:v>At each filing due date</x:v>
      </x:c>
      <x:c r="K11" s="305" t="str">
        <x:v>https://www.sebi.gov.in/legal/regulations/jul-2026/securities-and-exchange-board-of-india-listing-obligations-and-disclosure-requirements-regulations-2015-last-amended-on-july-14-2026-_102974.html</x:v>
      </x:c>
      <x:c r="L11" s="305" t="str">
        <x:v>MIGRATED — FROZEN</x:v>
      </x:c>
      <x:c r="M11" s="305" t="str">
        <x:f>IF(COUNTIF('PROD Provision Master'!$A$5:$A$176,C11)=1,"YES","NO")</x:f>
        <x:v>YES</x:v>
      </x:c>
      <x:c r="N11" s="305" t="str">
        <x:f>IF(COUNTIF($A$5:$A$176,A11)=1,"UNIQUE","DUPLICATE")</x:f>
        <x:v>UNIQUE</x:v>
      </x:c>
      <x:c r="O11" s="305" t="str">
        <x:f>IF(COUNTIF($D$5:$D$176,D11)=1,"UNIQUE","DUPLICATE")</x:f>
        <x:v>UNIQUE</x:v>
      </x:c>
      <x:c r="P11" s="305" t="str">
        <x:f>IF(AND(LEFT(A11,14)="SEBI-CORE-CMP-",LEN(A11)=20),"VALID","INVALID")</x:f>
        <x:v>VALID</x:v>
      </x:c>
    </x:row>
    <x:row r="12" ht="48" customHeight="1">
      <x:c r="A12" s="305" t="str">
        <x:v>SEBI-CORE-CMP-000008</x:v>
      </x:c>
      <x:c r="B12" s="305" t="n">
        <x:v>8</x:v>
      </x:c>
      <x:c r="C12" s="305" t="str">
        <x:v>SEBI-CORE-PRV-000008</x:v>
      </x:c>
      <x:c r="D12" s="305" t="str">
        <x:v>CAP-LAW053|Reg. 12</x:v>
      </x:c>
      <x:c r="E12" s="305" t="str">
        <x:v>CAP-LAW053</x:v>
      </x:c>
      <x:c r="F12" s="305" t="str">
        <x:v>Investor payment</x:v>
      </x:c>
      <x:c r="G12" s="305" t="str">
        <x:v>Pay through permitted electronic modes and document exceptions.</x:v>
      </x:c>
      <x:c r="H12" s="305" t="str">
        <x:v>GATE|EQUITY_MAIN or GATE|EQUITY_SME</x:v>
      </x:c>
      <x:c r="I12" s="305" t="str">
        <x:v>Listed entity</x:v>
      </x:c>
      <x:c r="J12" s="305" t="str">
        <x:v>At payment event</x:v>
      </x:c>
      <x:c r="K12" s="305" t="str">
        <x:v>https://www.sebi.gov.in/legal/regulations/jul-2026/securities-and-exchange-board-of-india-listing-obligations-and-disclosure-requirements-regulations-2015-last-amended-on-july-14-2026-_102974.html</x:v>
      </x:c>
      <x:c r="L12" s="305" t="str">
        <x:v>MIGRATED — FROZEN</x:v>
      </x:c>
      <x:c r="M12" s="305" t="str">
        <x:f>IF(COUNTIF('PROD Provision Master'!$A$5:$A$176,C12)=1,"YES","NO")</x:f>
        <x:v>YES</x:v>
      </x:c>
      <x:c r="N12" s="305" t="str">
        <x:f>IF(COUNTIF($A$5:$A$176,A12)=1,"UNIQUE","DUPLICATE")</x:f>
        <x:v>UNIQUE</x:v>
      </x:c>
      <x:c r="O12" s="305" t="str">
        <x:f>IF(COUNTIF($D$5:$D$176,D12)=1,"UNIQUE","DUPLICATE")</x:f>
        <x:v>UNIQUE</x:v>
      </x:c>
      <x:c r="P12" s="305" t="str">
        <x:f>IF(AND(LEFT(A12,14)="SEBI-CORE-CMP-",LEN(A12)=20),"VALID","INVALID")</x:f>
        <x:v>VALID</x:v>
      </x:c>
    </x:row>
    <x:row r="13" ht="48" customHeight="1">
      <x:c r="A13" s="305" t="str">
        <x:v>SEBI-CORE-CMP-000009</x:v>
      </x:c>
      <x:c r="B13" s="305" t="n">
        <x:v>9</x:v>
      </x:c>
      <x:c r="C13" s="305" t="str">
        <x:v>SEBI-CORE-PRV-000009</x:v>
      </x:c>
      <x:c r="D13" s="305" t="str">
        <x:v>CAP-LAW053|Reg. 13</x:v>
      </x:c>
      <x:c r="E13" s="305" t="str">
        <x:v>CAP-LAW053</x:v>
      </x:c>
      <x:c r="F13" s="305" t="str">
        <x:v>Grievance redressal</x:v>
      </x:c>
      <x:c r="G13" s="305" t="str">
        <x:v>Maintain complaint register, aging, resolution evidence and filed status.</x:v>
      </x:c>
      <x:c r="H13" s="305" t="str">
        <x:v>GATE|INVESTOR_SERVICE</x:v>
      </x:c>
      <x:c r="I13" s="305" t="str">
        <x:v>Listed entity</x:v>
      </x:c>
      <x:c r="J13" s="305" t="str">
        <x:v>Ongoing; periodic reporting</x:v>
      </x:c>
      <x:c r="K13" s="305" t="str">
        <x:v>https://www.sebi.gov.in/legal/regulations/jul-2026/securities-and-exchange-board-of-india-listing-obligations-and-disclosure-requirements-regulations-2015-last-amended-on-july-14-2026-_102974.html</x:v>
      </x:c>
      <x:c r="L13" s="305" t="str">
        <x:v>MIGRATED — FROZEN</x:v>
      </x:c>
      <x:c r="M13" s="305" t="str">
        <x:f>IF(COUNTIF('PROD Provision Master'!$A$5:$A$176,C13)=1,"YES","NO")</x:f>
        <x:v>YES</x:v>
      </x:c>
      <x:c r="N13" s="305" t="str">
        <x:f>IF(COUNTIF($A$5:$A$176,A13)=1,"UNIQUE","DUPLICATE")</x:f>
        <x:v>UNIQUE</x:v>
      </x:c>
      <x:c r="O13" s="305" t="str">
        <x:f>IF(COUNTIF($D$5:$D$176,D13)=1,"UNIQUE","DUPLICATE")</x:f>
        <x:v>UNIQUE</x:v>
      </x:c>
      <x:c r="P13" s="305" t="str">
        <x:f>IF(AND(LEFT(A13,14)="SEBI-CORE-CMP-",LEN(A13)=20),"VALID","INVALID")</x:f>
        <x:v>VALID</x:v>
      </x:c>
    </x:row>
    <x:row r="14" ht="48" customHeight="1">
      <x:c r="A14" s="305" t="str">
        <x:v>SEBI-CORE-CMP-000010</x:v>
      </x:c>
      <x:c r="B14" s="305" t="n">
        <x:v>10</x:v>
      </x:c>
      <x:c r="C14" s="305" t="str">
        <x:v>SEBI-CORE-PRV-000010</x:v>
      </x:c>
      <x:c r="D14" s="305" t="str">
        <x:v>CAP-LAW053|Reg. 14</x:v>
      </x:c>
      <x:c r="E14" s="305" t="str">
        <x:v>CAP-LAW053</x:v>
      </x:c>
      <x:c r="F14" s="305" t="str">
        <x:v>Fees</x:v>
      </x:c>
      <x:c r="G14" s="305" t="str">
        <x:v>Pay and retain exchange acknowledgement.</x:v>
      </x:c>
      <x:c r="H14" s="305" t="str">
        <x:v>GATE|EQUITY_MAIN or GATE|EQUITY_SME</x:v>
      </x:c>
      <x:c r="I14" s="305" t="str">
        <x:v>Listed entity</x:v>
      </x:c>
      <x:c r="J14" s="305" t="str">
        <x:v>Annual</x:v>
      </x:c>
      <x:c r="K14" s="305" t="str">
        <x:v>https://www.sebi.gov.in/legal/regulations/jul-2026/securities-and-exchange-board-of-india-listing-obligations-and-disclosure-requirements-regulations-2015-last-amended-on-july-14-2026-_102974.html</x:v>
      </x:c>
      <x:c r="L14" s="305" t="str">
        <x:v>MIGRATED — FROZEN</x:v>
      </x:c>
      <x:c r="M14" s="305" t="str">
        <x:f>IF(COUNTIF('PROD Provision Master'!$A$5:$A$176,C14)=1,"YES","NO")</x:f>
        <x:v>YES</x:v>
      </x:c>
      <x:c r="N14" s="305" t="str">
        <x:f>IF(COUNTIF($A$5:$A$176,A14)=1,"UNIQUE","DUPLICATE")</x:f>
        <x:v>UNIQUE</x:v>
      </x:c>
      <x:c r="O14" s="305" t="str">
        <x:f>IF(COUNTIF($D$5:$D$176,D14)=1,"UNIQUE","DUPLICATE")</x:f>
        <x:v>UNIQUE</x:v>
      </x:c>
      <x:c r="P14" s="305" t="str">
        <x:f>IF(AND(LEFT(A14,14)="SEBI-CORE-CMP-",LEN(A14)=20),"VALID","INVALID")</x:f>
        <x:v>VALID</x:v>
      </x:c>
    </x:row>
    <x:row r="15" ht="48" customHeight="1">
      <x:c r="A15" s="305" t="str">
        <x:v>SEBI-CORE-CMP-000011</x:v>
      </x:c>
      <x:c r="B15" s="305" t="n">
        <x:v>11</x:v>
      </x:c>
      <x:c r="C15" s="305" t="str">
        <x:v>SEBI-CORE-PRV-000011</x:v>
      </x:c>
      <x:c r="D15" s="305" t="str">
        <x:v>CAP-LAW053|Reg. 15</x:v>
      </x:c>
      <x:c r="E15" s="305" t="str">
        <x:v>CAP-LAW053</x:v>
      </x:c>
      <x:c r="F15" s="305" t="str">
        <x:v>Applicability</x:v>
      </x:c>
      <x:c r="G15" s="305" t="str">
        <x:v>Document the chapter-applicability conclusion and any exemption.</x:v>
      </x:c>
      <x:c r="H15" s="305" t="str">
        <x:v>GATE|EQUITY_MAIN or GATE|EQUITY_SME or GATE|HVDLE</x:v>
      </x:c>
      <x:c r="I15" s="305" t="str">
        <x:v>Listed entity</x:v>
      </x:c>
      <x:c r="J15" s="305" t="str">
        <x:v>At year start and on relevant change</x:v>
      </x:c>
      <x:c r="K15" s="305" t="str">
        <x:v>https://www.sebi.gov.in/legal/regulations/jul-2026/securities-and-exchange-board-of-india-listing-obligations-and-disclosure-requirements-regulations-2015-last-amended-on-july-14-2026-_102974.html</x:v>
      </x:c>
      <x:c r="L15" s="305" t="str">
        <x:v>MIGRATED — FROZEN</x:v>
      </x:c>
      <x:c r="M15" s="305" t="str">
        <x:f>IF(COUNTIF('PROD Provision Master'!$A$5:$A$176,C15)=1,"YES","NO")</x:f>
        <x:v>YES</x:v>
      </x:c>
      <x:c r="N15" s="305" t="str">
        <x:f>IF(COUNTIF($A$5:$A$176,A15)=1,"UNIQUE","DUPLICATE")</x:f>
        <x:v>UNIQUE</x:v>
      </x:c>
      <x:c r="O15" s="305" t="str">
        <x:f>IF(COUNTIF($D$5:$D$176,D15)=1,"UNIQUE","DUPLICATE")</x:f>
        <x:v>UNIQUE</x:v>
      </x:c>
      <x:c r="P15" s="305" t="str">
        <x:f>IF(AND(LEFT(A15,14)="SEBI-CORE-CMP-",LEN(A15)=20),"VALID","INVALID")</x:f>
        <x:v>VALID</x:v>
      </x:c>
    </x:row>
    <x:row r="16" ht="48" customHeight="1">
      <x:c r="A16" s="305" t="str">
        <x:v>SEBI-CORE-CMP-000012</x:v>
      </x:c>
      <x:c r="B16" s="305" t="n">
        <x:v>12</x:v>
      </x:c>
      <x:c r="C16" s="305" t="str">
        <x:v>SEBI-CORE-PRV-000012</x:v>
      </x:c>
      <x:c r="D16" s="305" t="str">
        <x:v>CAP-LAW053|Reg. 17(1)-(2)</x:v>
      </x:c>
      <x:c r="E16" s="305" t="str">
        <x:v>CAP-LAW053</x:v>
      </x:c>
      <x:c r="F16" s="305" t="str">
        <x:v>Board governance</x:v>
      </x:c>
      <x:c r="G16" s="305" t="str">
        <x:v>Monitor composition, vacancies, quorum and meeting cadence.</x:v>
      </x:c>
      <x:c r="H16" s="305" t="str">
        <x:v>GATE|EQUITY_MAIN or GATE|HVDLE</x:v>
      </x:c>
      <x:c r="I16" s="305" t="str">
        <x:v>Listed entity / board</x:v>
      </x:c>
      <x:c r="J16" s="305" t="str">
        <x:v>Continuous; meetings as prescribed</x:v>
      </x:c>
      <x:c r="K16" s="305" t="str">
        <x:v>https://www.sebi.gov.in/legal/regulations/jul-2026/securities-and-exchange-board-of-india-listing-obligations-and-disclosure-requirements-regulations-2015-last-amended-on-july-14-2026-_102974.html</x:v>
      </x:c>
      <x:c r="L16" s="305" t="str">
        <x:v>MIGRATED — FROZEN</x:v>
      </x:c>
      <x:c r="M16" s="305" t="str">
        <x:f>IF(COUNTIF('PROD Provision Master'!$A$5:$A$176,C16)=1,"YES","NO")</x:f>
        <x:v>YES</x:v>
      </x:c>
      <x:c r="N16" s="305" t="str">
        <x:f>IF(COUNTIF($A$5:$A$176,A16)=1,"UNIQUE","DUPLICATE")</x:f>
        <x:v>UNIQUE</x:v>
      </x:c>
      <x:c r="O16" s="305" t="str">
        <x:f>IF(COUNTIF($D$5:$D$176,D16)=1,"UNIQUE","DUPLICATE")</x:f>
        <x:v>UNIQUE</x:v>
      </x:c>
      <x:c r="P16" s="305" t="str">
        <x:f>IF(AND(LEFT(A16,14)="SEBI-CORE-CMP-",LEN(A16)=20),"VALID","INVALID")</x:f>
        <x:v>VALID</x:v>
      </x:c>
    </x:row>
    <x:row r="17" ht="48" customHeight="1">
      <x:c r="A17" s="305" t="str">
        <x:v>SEBI-CORE-CMP-000013</x:v>
      </x:c>
      <x:c r="B17" s="305" t="n">
        <x:v>13</x:v>
      </x:c>
      <x:c r="C17" s="305" t="str">
        <x:v>SEBI-CORE-PRV-000013</x:v>
      </x:c>
      <x:c r="D17" s="305" t="str">
        <x:v>CAP-LAW053|Reg. 17(8)</x:v>
      </x:c>
      <x:c r="E17" s="305" t="str">
        <x:v>CAP-LAW053</x:v>
      </x:c>
      <x:c r="F17" s="305" t="str">
        <x:v>Financial governance</x:v>
      </x:c>
      <x:c r="G17" s="305" t="str">
        <x:v>Table the signed certification before the board and retain it.</x:v>
      </x:c>
      <x:c r="H17" s="305" t="str">
        <x:v>GATE|EQUITY_MAIN or GATE|HVDLE</x:v>
      </x:c>
      <x:c r="I17" s="305" t="str">
        <x:v>CEO and CFO / listed entity</x:v>
      </x:c>
      <x:c r="J17" s="305" t="str">
        <x:v>Annual / reporting cycle as prescribed</x:v>
      </x:c>
      <x:c r="K17" s="305" t="str">
        <x:v>https://www.sebi.gov.in/legal/regulations/jul-2026/securities-and-exchange-board-of-india-listing-obligations-and-disclosure-requirements-regulations-2015-last-amended-on-july-14-2026-_102974.html</x:v>
      </x:c>
      <x:c r="L17" s="305" t="str">
        <x:v>MIGRATED — FROZEN</x:v>
      </x:c>
      <x:c r="M17" s="305" t="str">
        <x:f>IF(COUNTIF('PROD Provision Master'!$A$5:$A$176,C17)=1,"YES","NO")</x:f>
        <x:v>YES</x:v>
      </x:c>
      <x:c r="N17" s="305" t="str">
        <x:f>IF(COUNTIF($A$5:$A$176,A17)=1,"UNIQUE","DUPLICATE")</x:f>
        <x:v>UNIQUE</x:v>
      </x:c>
      <x:c r="O17" s="305" t="str">
        <x:f>IF(COUNTIF($D$5:$D$176,D17)=1,"UNIQUE","DUPLICATE")</x:f>
        <x:v>UNIQUE</x:v>
      </x:c>
      <x:c r="P17" s="305" t="str">
        <x:f>IF(AND(LEFT(A17,14)="SEBI-CORE-CMP-",LEN(A17)=20),"VALID","INVALID")</x:f>
        <x:v>VALID</x:v>
      </x:c>
    </x:row>
    <x:row r="18" ht="48" customHeight="1">
      <x:c r="A18" s="305" t="str">
        <x:v>SEBI-CORE-CMP-000014</x:v>
      </x:c>
      <x:c r="B18" s="305" t="n">
        <x:v>14</x:v>
      </x:c>
      <x:c r="C18" s="305" t="str">
        <x:v>SEBI-CORE-PRV-000014</x:v>
      </x:c>
      <x:c r="D18" s="305" t="str">
        <x:v>CAP-LAW053|Reg. 18</x:v>
      </x:c>
      <x:c r="E18" s="305" t="str">
        <x:v>CAP-LAW053</x:v>
      </x:c>
      <x:c r="F18" s="305" t="str">
        <x:v>Committee governance</x:v>
      </x:c>
      <x:c r="G18" s="305" t="str">
        <x:v>Maintain charter, composition, agenda coverage, minutes and action tracking.</x:v>
      </x:c>
      <x:c r="H18" s="305" t="str">
        <x:v>GATE|EQUITY_MAIN or GATE|HVDLE</x:v>
      </x:c>
      <x:c r="I18" s="305" t="str">
        <x:v>Listed entity / audit committee</x:v>
      </x:c>
      <x:c r="J18" s="305" t="str">
        <x:v>Continuous; each meeting cycle</x:v>
      </x:c>
      <x:c r="K18" s="305" t="str">
        <x:v>https://www.sebi.gov.in/legal/regulations/jul-2026/securities-and-exchange-board-of-india-listing-obligations-and-disclosure-requirements-regulations-2015-last-amended-on-july-14-2026-_102974.html</x:v>
      </x:c>
      <x:c r="L18" s="305" t="str">
        <x:v>MIGRATED — FROZEN</x:v>
      </x:c>
      <x:c r="M18" s="305" t="str">
        <x:f>IF(COUNTIF('PROD Provision Master'!$A$5:$A$176,C18)=1,"YES","NO")</x:f>
        <x:v>YES</x:v>
      </x:c>
      <x:c r="N18" s="305" t="str">
        <x:f>IF(COUNTIF($A$5:$A$176,A18)=1,"UNIQUE","DUPLICATE")</x:f>
        <x:v>UNIQUE</x:v>
      </x:c>
      <x:c r="O18" s="305" t="str">
        <x:f>IF(COUNTIF($D$5:$D$176,D18)=1,"UNIQUE","DUPLICATE")</x:f>
        <x:v>UNIQUE</x:v>
      </x:c>
      <x:c r="P18" s="305" t="str">
        <x:f>IF(AND(LEFT(A18,14)="SEBI-CORE-CMP-",LEN(A18)=20),"VALID","INVALID")</x:f>
        <x:v>VALID</x:v>
      </x:c>
    </x:row>
    <x:row r="19" ht="48" customHeight="1">
      <x:c r="A19" s="305" t="str">
        <x:v>SEBI-CORE-CMP-000015</x:v>
      </x:c>
      <x:c r="B19" s="305" t="n">
        <x:v>15</x:v>
      </x:c>
      <x:c r="C19" s="305" t="str">
        <x:v>SEBI-CORE-PRV-000015</x:v>
      </x:c>
      <x:c r="D19" s="305" t="str">
        <x:v>CAP-LAW053|Reg. 19</x:v>
      </x:c>
      <x:c r="E19" s="305" t="str">
        <x:v>CAP-LAW053</x:v>
      </x:c>
      <x:c r="F19" s="305" t="str">
        <x:v>Committee governance</x:v>
      </x:c>
      <x:c r="G19" s="305" t="str">
        <x:v>Maintain composition, policy, evaluation and minutes evidence.</x:v>
      </x:c>
      <x:c r="H19" s="305" t="str">
        <x:v>GATE|EQUITY_MAIN or GATE|HVDLE</x:v>
      </x:c>
      <x:c r="I19" s="305" t="str">
        <x:v>Listed entity / NRC</x:v>
      </x:c>
      <x:c r="J19" s="305" t="str">
        <x:v>Continuous; as events arise</x:v>
      </x:c>
      <x:c r="K19" s="305" t="str">
        <x:v>https://www.sebi.gov.in/legal/regulations/jul-2026/securities-and-exchange-board-of-india-listing-obligations-and-disclosure-requirements-regulations-2015-last-amended-on-july-14-2026-_102974.html</x:v>
      </x:c>
      <x:c r="L19" s="305" t="str">
        <x:v>MIGRATED — FROZEN</x:v>
      </x:c>
      <x:c r="M19" s="305" t="str">
        <x:f>IF(COUNTIF('PROD Provision Master'!$A$5:$A$176,C19)=1,"YES","NO")</x:f>
        <x:v>YES</x:v>
      </x:c>
      <x:c r="N19" s="305" t="str">
        <x:f>IF(COUNTIF($A$5:$A$176,A19)=1,"UNIQUE","DUPLICATE")</x:f>
        <x:v>UNIQUE</x:v>
      </x:c>
      <x:c r="O19" s="305" t="str">
        <x:f>IF(COUNTIF($D$5:$D$176,D19)=1,"UNIQUE","DUPLICATE")</x:f>
        <x:v>UNIQUE</x:v>
      </x:c>
      <x:c r="P19" s="305" t="str">
        <x:f>IF(AND(LEFT(A19,14)="SEBI-CORE-CMP-",LEN(A19)=20),"VALID","INVALID")</x:f>
        <x:v>VALID</x:v>
      </x:c>
    </x:row>
    <x:row r="20" ht="48" customHeight="1">
      <x:c r="A20" s="305" t="str">
        <x:v>SEBI-CORE-CMP-000016</x:v>
      </x:c>
      <x:c r="B20" s="305" t="n">
        <x:v>16</x:v>
      </x:c>
      <x:c r="C20" s="305" t="str">
        <x:v>SEBI-CORE-PRV-000016</x:v>
      </x:c>
      <x:c r="D20" s="305" t="str">
        <x:v>CAP-LAW053|Reg. 20</x:v>
      </x:c>
      <x:c r="E20" s="305" t="str">
        <x:v>CAP-LAW053</x:v>
      </x:c>
      <x:c r="F20" s="305" t="str">
        <x:v>Investor governance</x:v>
      </x:c>
      <x:c r="G20" s="305" t="str">
        <x:v>Track grievances, service requests and committee oversight.</x:v>
      </x:c>
      <x:c r="H20" s="305" t="str">
        <x:v>GATE|EQUITY_MAIN or GATE|HVDLE</x:v>
      </x:c>
      <x:c r="I20" s="305" t="str">
        <x:v>Listed entity / SRC</x:v>
      </x:c>
      <x:c r="J20" s="305" t="str">
        <x:v>Continuous; periodic meetings</x:v>
      </x:c>
      <x:c r="K20" s="305" t="str">
        <x:v>https://www.sebi.gov.in/legal/regulations/jul-2026/securities-and-exchange-board-of-india-listing-obligations-and-disclosure-requirements-regulations-2015-last-amended-on-july-14-2026-_102974.html</x:v>
      </x:c>
      <x:c r="L20" s="305" t="str">
        <x:v>MIGRATED — FROZEN</x:v>
      </x:c>
      <x:c r="M20" s="305" t="str">
        <x:f>IF(COUNTIF('PROD Provision Master'!$A$5:$A$176,C20)=1,"YES","NO")</x:f>
        <x:v>YES</x:v>
      </x:c>
      <x:c r="N20" s="305" t="str">
        <x:f>IF(COUNTIF($A$5:$A$176,A20)=1,"UNIQUE","DUPLICATE")</x:f>
        <x:v>UNIQUE</x:v>
      </x:c>
      <x:c r="O20" s="305" t="str">
        <x:f>IF(COUNTIF($D$5:$D$176,D20)=1,"UNIQUE","DUPLICATE")</x:f>
        <x:v>UNIQUE</x:v>
      </x:c>
      <x:c r="P20" s="305" t="str">
        <x:f>IF(AND(LEFT(A20,14)="SEBI-CORE-CMP-",LEN(A20)=20),"VALID","INVALID")</x:f>
        <x:v>VALID</x:v>
      </x:c>
    </x:row>
    <x:row r="21" ht="48" customHeight="1">
      <x:c r="A21" s="305" t="str">
        <x:v>SEBI-CORE-CMP-000017</x:v>
      </x:c>
      <x:c r="B21" s="305" t="n">
        <x:v>17</x:v>
      </x:c>
      <x:c r="C21" s="305" t="str">
        <x:v>SEBI-CORE-PRV-000017</x:v>
      </x:c>
      <x:c r="D21" s="305" t="str">
        <x:v>CAP-LAW053|Reg. 21</x:v>
      </x:c>
      <x:c r="E21" s="305" t="str">
        <x:v>CAP-LAW053</x:v>
      </x:c>
      <x:c r="F21" s="305" t="str">
        <x:v>Risk governance</x:v>
      </x:c>
      <x:c r="G21" s="305" t="str">
        <x:v>Document applicability, committee workplan, risks and minutes.</x:v>
      </x:c>
      <x:c r="H21" s="305" t="str">
        <x:v>GATE|EQUITY_MAIN</x:v>
      </x:c>
      <x:c r="I21" s="305" t="str">
        <x:v>Listed entity / RMC</x:v>
      </x:c>
      <x:c r="J21" s="305" t="str">
        <x:v>Continuous; periodic meetings</x:v>
      </x:c>
      <x:c r="K21" s="305" t="str">
        <x:v>https://www.sebi.gov.in/legal/regulations/jul-2026/securities-and-exchange-board-of-india-listing-obligations-and-disclosure-requirements-regulations-2015-last-amended-on-july-14-2026-_102974.html</x:v>
      </x:c>
      <x:c r="L21" s="305" t="str">
        <x:v>MIGRATED — FROZEN</x:v>
      </x:c>
      <x:c r="M21" s="305" t="str">
        <x:f>IF(COUNTIF('PROD Provision Master'!$A$5:$A$176,C21)=1,"YES","NO")</x:f>
        <x:v>YES</x:v>
      </x:c>
      <x:c r="N21" s="305" t="str">
        <x:f>IF(COUNTIF($A$5:$A$176,A21)=1,"UNIQUE","DUPLICATE")</x:f>
        <x:v>UNIQUE</x:v>
      </x:c>
      <x:c r="O21" s="305" t="str">
        <x:f>IF(COUNTIF($D$5:$D$176,D21)=1,"UNIQUE","DUPLICATE")</x:f>
        <x:v>UNIQUE</x:v>
      </x:c>
      <x:c r="P21" s="305" t="str">
        <x:f>IF(AND(LEFT(A21,14)="SEBI-CORE-CMP-",LEN(A21)=20),"VALID","INVALID")</x:f>
        <x:v>VALID</x:v>
      </x:c>
    </x:row>
    <x:row r="22" ht="48" customHeight="1">
      <x:c r="A22" s="305" t="str">
        <x:v>SEBI-CORE-CMP-000018</x:v>
      </x:c>
      <x:c r="B22" s="305" t="n">
        <x:v>18</x:v>
      </x:c>
      <x:c r="C22" s="305" t="str">
        <x:v>SEBI-CORE-PRV-000018</x:v>
      </x:c>
      <x:c r="D22" s="305" t="str">
        <x:v>CAP-LAW053|Reg. 22</x:v>
      </x:c>
      <x:c r="E22" s="305" t="str">
        <x:v>CAP-LAW053</x:v>
      </x:c>
      <x:c r="F22" s="305" t="str">
        <x:v>Whistleblowing</x:v>
      </x:c>
      <x:c r="G22" s="305" t="str">
        <x:v>Operate and disclose the vigil mechanism and investigate reports.</x:v>
      </x:c>
      <x:c r="H22" s="305" t="str">
        <x:v>GATE|EQUITY_MAIN or GATE|HVDLE</x:v>
      </x:c>
      <x:c r="I22" s="305" t="str">
        <x:v>Listed entity</x:v>
      </x:c>
      <x:c r="J22" s="305" t="str">
        <x:v>Continuous</x:v>
      </x:c>
      <x:c r="K22" s="305" t="str">
        <x:v>https://www.sebi.gov.in/legal/regulations/jul-2026/securities-and-exchange-board-of-india-listing-obligations-and-disclosure-requirements-regulations-2015-last-amended-on-july-14-2026-_102974.html</x:v>
      </x:c>
      <x:c r="L22" s="305" t="str">
        <x:v>MIGRATED — FROZEN</x:v>
      </x:c>
      <x:c r="M22" s="305" t="str">
        <x:f>IF(COUNTIF('PROD Provision Master'!$A$5:$A$176,C22)=1,"YES","NO")</x:f>
        <x:v>YES</x:v>
      </x:c>
      <x:c r="N22" s="305" t="str">
        <x:f>IF(COUNTIF($A$5:$A$176,A22)=1,"UNIQUE","DUPLICATE")</x:f>
        <x:v>UNIQUE</x:v>
      </x:c>
      <x:c r="O22" s="305" t="str">
        <x:f>IF(COUNTIF($D$5:$D$176,D22)=1,"UNIQUE","DUPLICATE")</x:f>
        <x:v>UNIQUE</x:v>
      </x:c>
      <x:c r="P22" s="305" t="str">
        <x:f>IF(AND(LEFT(A22,14)="SEBI-CORE-CMP-",LEN(A22)=20),"VALID","INVALID")</x:f>
        <x:v>VALID</x:v>
      </x:c>
    </x:row>
    <x:row r="23" ht="48" customHeight="1">
      <x:c r="A23" s="305" t="str">
        <x:v>SEBI-CORE-CMP-000019</x:v>
      </x:c>
      <x:c r="B23" s="305" t="n">
        <x:v>19</x:v>
      </x:c>
      <x:c r="C23" s="305" t="str">
        <x:v>SEBI-CORE-PRV-000019</x:v>
      </x:c>
      <x:c r="D23" s="305" t="str">
        <x:v>CAP-LAW053|Reg. 23(1)</x:v>
      </x:c>
      <x:c r="E23" s="305" t="str">
        <x:v>CAP-LAW053</x:v>
      </x:c>
      <x:c r="F23" s="305" t="str">
        <x:v>Related parties</x:v>
      </x:c>
      <x:c r="G23" s="305" t="str">
        <x:v>Maintain the board-approved policy and threshold assessment.</x:v>
      </x:c>
      <x:c r="H23" s="305" t="str">
        <x:v>GATE|EQUITY_MAIN or GATE|HVDLE</x:v>
      </x:c>
      <x:c r="I23" s="305" t="str">
        <x:v>Listed entity / board</x:v>
      </x:c>
      <x:c r="J23" s="305" t="str">
        <x:v>Periodic / on policy change</x:v>
      </x:c>
      <x:c r="K23" s="305" t="str">
        <x:v>https://www.sebi.gov.in/legal/regulations/jul-2026/securities-and-exchange-board-of-india-listing-obligations-and-disclosure-requirements-regulations-2015-last-amended-on-july-14-2026-_102974.html</x:v>
      </x:c>
      <x:c r="L23" s="305" t="str">
        <x:v>MIGRATED — FROZEN</x:v>
      </x:c>
      <x:c r="M23" s="305" t="str">
        <x:f>IF(COUNTIF('PROD Provision Master'!$A$5:$A$176,C23)=1,"YES","NO")</x:f>
        <x:v>YES</x:v>
      </x:c>
      <x:c r="N23" s="305" t="str">
        <x:f>IF(COUNTIF($A$5:$A$176,A23)=1,"UNIQUE","DUPLICATE")</x:f>
        <x:v>UNIQUE</x:v>
      </x:c>
      <x:c r="O23" s="305" t="str">
        <x:f>IF(COUNTIF($D$5:$D$176,D23)=1,"UNIQUE","DUPLICATE")</x:f>
        <x:v>UNIQUE</x:v>
      </x:c>
      <x:c r="P23" s="305" t="str">
        <x:f>IF(AND(LEFT(A23,14)="SEBI-CORE-CMP-",LEN(A23)=20),"VALID","INVALID")</x:f>
        <x:v>VALID</x:v>
      </x:c>
    </x:row>
    <x:row r="24" ht="48" customHeight="1">
      <x:c r="A24" s="305" t="str">
        <x:v>SEBI-CORE-CMP-000020</x:v>
      </x:c>
      <x:c r="B24" s="305" t="n">
        <x:v>20</x:v>
      </x:c>
      <x:c r="C24" s="305" t="str">
        <x:v>SEBI-CORE-PRV-000020</x:v>
      </x:c>
      <x:c r="D24" s="305" t="str">
        <x:v>CAP-LAW053|Reg. 23(2)-(4)</x:v>
      </x:c>
      <x:c r="E24" s="305" t="str">
        <x:v>CAP-LAW053</x:v>
      </x:c>
      <x:c r="F24" s="305" t="str">
        <x:v>Related parties</x:v>
      </x:c>
      <x:c r="G24" s="305" t="str">
        <x:v>Route each transaction through the correct approval path.</x:v>
      </x:c>
      <x:c r="H24" s="305" t="str">
        <x:v>GATE|EQUITY_MAIN or GATE|HVDLE</x:v>
      </x:c>
      <x:c r="I24" s="305" t="str">
        <x:v>Listed entity / audit committee / shareholders</x:v>
      </x:c>
      <x:c r="J24" s="305" t="str">
        <x:v>Before transaction; ratification only where allowed</x:v>
      </x:c>
      <x:c r="K24" s="305" t="str">
        <x:v>https://www.sebi.gov.in/legal/regulations/jul-2026/securities-and-exchange-board-of-india-listing-obligations-and-disclosure-requirements-regulations-2015-last-amended-on-july-14-2026-_102974.html</x:v>
      </x:c>
      <x:c r="L24" s="305" t="str">
        <x:v>MIGRATED — FROZEN</x:v>
      </x:c>
      <x:c r="M24" s="305" t="str">
        <x:f>IF(COUNTIF('PROD Provision Master'!$A$5:$A$176,C24)=1,"YES","NO")</x:f>
        <x:v>YES</x:v>
      </x:c>
      <x:c r="N24" s="305" t="str">
        <x:f>IF(COUNTIF($A$5:$A$176,A24)=1,"UNIQUE","DUPLICATE")</x:f>
        <x:v>UNIQUE</x:v>
      </x:c>
      <x:c r="O24" s="305" t="str">
        <x:f>IF(COUNTIF($D$5:$D$176,D24)=1,"UNIQUE","DUPLICATE")</x:f>
        <x:v>UNIQUE</x:v>
      </x:c>
      <x:c r="P24" s="305" t="str">
        <x:f>IF(AND(LEFT(A24,14)="SEBI-CORE-CMP-",LEN(A24)=20),"VALID","INVALID")</x:f>
        <x:v>VALID</x:v>
      </x:c>
    </x:row>
    <x:row r="25" ht="48" customHeight="1">
      <x:c r="A25" s="305" t="str">
        <x:v>SEBI-CORE-CMP-000021</x:v>
      </x:c>
      <x:c r="B25" s="305" t="n">
        <x:v>21</x:v>
      </x:c>
      <x:c r="C25" s="305" t="str">
        <x:v>SEBI-CORE-PRV-000021</x:v>
      </x:c>
      <x:c r="D25" s="305" t="str">
        <x:v>CAP-LAW053|Reg. 23(9)</x:v>
      </x:c>
      <x:c r="E25" s="305" t="str">
        <x:v>CAP-LAW053</x:v>
      </x:c>
      <x:c r="F25" s="305" t="str">
        <x:v>Disclosure</x:v>
      </x:c>
      <x:c r="G25" s="305" t="str">
        <x:v>File and publish the RPT disclosure with acknowledgement.</x:v>
      </x:c>
      <x:c r="H25" s="305" t="str">
        <x:v>GATE|EQUITY_MAIN or GATE|HVDLE</x:v>
      </x:c>
      <x:c r="I25" s="305" t="str">
        <x:v>Listed entity</x:v>
      </x:c>
      <x:c r="J25" s="305" t="str">
        <x:v>Periodic as prescribed</x:v>
      </x:c>
      <x:c r="K25" s="305" t="str">
        <x:v>https://www.sebi.gov.in/legal/regulations/jul-2026/securities-and-exchange-board-of-india-listing-obligations-and-disclosure-requirements-regulations-2015-last-amended-on-july-14-2026-_102974.html</x:v>
      </x:c>
      <x:c r="L25" s="305" t="str">
        <x:v>MIGRATED — FROZEN</x:v>
      </x:c>
      <x:c r="M25" s="305" t="str">
        <x:f>IF(COUNTIF('PROD Provision Master'!$A$5:$A$176,C25)=1,"YES","NO")</x:f>
        <x:v>YES</x:v>
      </x:c>
      <x:c r="N25" s="305" t="str">
        <x:f>IF(COUNTIF($A$5:$A$176,A25)=1,"UNIQUE","DUPLICATE")</x:f>
        <x:v>UNIQUE</x:v>
      </x:c>
      <x:c r="O25" s="305" t="str">
        <x:f>IF(COUNTIF($D$5:$D$176,D25)=1,"UNIQUE","DUPLICATE")</x:f>
        <x:v>UNIQUE</x:v>
      </x:c>
      <x:c r="P25" s="305" t="str">
        <x:f>IF(AND(LEFT(A25,14)="SEBI-CORE-CMP-",LEN(A25)=20),"VALID","INVALID")</x:f>
        <x:v>VALID</x:v>
      </x:c>
    </x:row>
    <x:row r="26" ht="48" customHeight="1">
      <x:c r="A26" s="305" t="str">
        <x:v>SEBI-CORE-CMP-000022</x:v>
      </x:c>
      <x:c r="B26" s="305" t="n">
        <x:v>22</x:v>
      </x:c>
      <x:c r="C26" s="305" t="str">
        <x:v>SEBI-CORE-PRV-000022</x:v>
      </x:c>
      <x:c r="D26" s="305" t="str">
        <x:v>CAP-LAW053|Reg. 24(1)</x:v>
      </x:c>
      <x:c r="E26" s="305" t="str">
        <x:v>CAP-LAW053</x:v>
      </x:c>
      <x:c r="F26" s="305" t="str">
        <x:v>Subsidiary governance</x:v>
      </x:c>
      <x:c r="G26" s="305" t="str">
        <x:v>Track materiality and board composition of the affected subsidiary.</x:v>
      </x:c>
      <x:c r="H26" s="305" t="str">
        <x:v>GATE|MATERIAL_SUB</x:v>
      </x:c>
      <x:c r="I26" s="305" t="str">
        <x:v>Listed entity / material unlisted subsidiary</x:v>
      </x:c>
      <x:c r="J26" s="305" t="str">
        <x:v>Continuous while gate remains true</x:v>
      </x:c>
      <x:c r="K26" s="305" t="str">
        <x:v>https://www.sebi.gov.in/legal/regulations/jul-2026/securities-and-exchange-board-of-india-listing-obligations-and-disclosure-requirements-regulations-2015-last-amended-on-july-14-2026-_102974.html</x:v>
      </x:c>
      <x:c r="L26" s="305" t="str">
        <x:v>MIGRATED — FROZEN</x:v>
      </x:c>
      <x:c r="M26" s="305" t="str">
        <x:f>IF(COUNTIF('PROD Provision Master'!$A$5:$A$176,C26)=1,"YES","NO")</x:f>
        <x:v>YES</x:v>
      </x:c>
      <x:c r="N26" s="305" t="str">
        <x:f>IF(COUNTIF($A$5:$A$176,A26)=1,"UNIQUE","DUPLICATE")</x:f>
        <x:v>UNIQUE</x:v>
      </x:c>
      <x:c r="O26" s="305" t="str">
        <x:f>IF(COUNTIF($D$5:$D$176,D26)=1,"UNIQUE","DUPLICATE")</x:f>
        <x:v>UNIQUE</x:v>
      </x:c>
      <x:c r="P26" s="305" t="str">
        <x:f>IF(AND(LEFT(A26,14)="SEBI-CORE-CMP-",LEN(A26)=20),"VALID","INVALID")</x:f>
        <x:v>VALID</x:v>
      </x:c>
    </x:row>
    <x:row r="27" ht="48" customHeight="1">
      <x:c r="A27" s="305" t="str">
        <x:v>SEBI-CORE-CMP-000023</x:v>
      </x:c>
      <x:c r="B27" s="305" t="n">
        <x:v>23</x:v>
      </x:c>
      <x:c r="C27" s="305" t="str">
        <x:v>SEBI-CORE-PRV-000023</x:v>
      </x:c>
      <x:c r="D27" s="305" t="str">
        <x:v>CAP-LAW053|Reg. 24(2)</x:v>
      </x:c>
      <x:c r="E27" s="305" t="str">
        <x:v>CAP-LAW053</x:v>
      </x:c>
      <x:c r="F27" s="305" t="str">
        <x:v>Subsidiary oversight</x:v>
      </x:c>
      <x:c r="G27" s="305" t="str">
        <x:v>Table the required subsidiary financial and investment information.</x:v>
      </x:c>
      <x:c r="H27" s="305" t="str">
        <x:v>GATE|MATERIAL_SUB</x:v>
      </x:c>
      <x:c r="I27" s="305" t="str">
        <x:v>Listed entity / audit committee</x:v>
      </x:c>
      <x:c r="J27" s="305" t="str">
        <x:v>Periodic</x:v>
      </x:c>
      <x:c r="K27" s="305" t="str">
        <x:v>https://www.sebi.gov.in/legal/regulations/jul-2026/securities-and-exchange-board-of-india-listing-obligations-and-disclosure-requirements-regulations-2015-last-amended-on-july-14-2026-_102974.html</x:v>
      </x:c>
      <x:c r="L27" s="305" t="str">
        <x:v>MIGRATED — FROZEN</x:v>
      </x:c>
      <x:c r="M27" s="305" t="str">
        <x:f>IF(COUNTIF('PROD Provision Master'!$A$5:$A$176,C27)=1,"YES","NO")</x:f>
        <x:v>YES</x:v>
      </x:c>
      <x:c r="N27" s="305" t="str">
        <x:f>IF(COUNTIF($A$5:$A$176,A27)=1,"UNIQUE","DUPLICATE")</x:f>
        <x:v>UNIQUE</x:v>
      </x:c>
      <x:c r="O27" s="305" t="str">
        <x:f>IF(COUNTIF($D$5:$D$176,D27)=1,"UNIQUE","DUPLICATE")</x:f>
        <x:v>UNIQUE</x:v>
      </x:c>
      <x:c r="P27" s="305" t="str">
        <x:f>IF(AND(LEFT(A27,14)="SEBI-CORE-CMP-",LEN(A27)=20),"VALID","INVALID")</x:f>
        <x:v>VALID</x:v>
      </x:c>
    </x:row>
    <x:row r="28" ht="48" customHeight="1">
      <x:c r="A28" s="305" t="str">
        <x:v>SEBI-CORE-CMP-000024</x:v>
      </x:c>
      <x:c r="B28" s="305" t="n">
        <x:v>24</x:v>
      </x:c>
      <x:c r="C28" s="305" t="str">
        <x:v>SEBI-CORE-PRV-000024</x:v>
      </x:c>
      <x:c r="D28" s="305" t="str">
        <x:v>CAP-LAW053|Reg. 24(3)</x:v>
      </x:c>
      <x:c r="E28" s="305" t="str">
        <x:v>CAP-LAW053</x:v>
      </x:c>
      <x:c r="F28" s="305" t="str">
        <x:v>Subsidiary oversight</x:v>
      </x:c>
      <x:c r="G28" s="305" t="str">
        <x:v>Obtain and table subsidiary board minutes.</x:v>
      </x:c>
      <x:c r="H28" s="305" t="str">
        <x:v>GATE|MATERIAL_SUB</x:v>
      </x:c>
      <x:c r="I28" s="305" t="str">
        <x:v>Listed entity / board</x:v>
      </x:c>
      <x:c r="J28" s="305" t="str">
        <x:v>At listed-entity board cycle</x:v>
      </x:c>
      <x:c r="K28" s="305" t="str">
        <x:v>https://www.sebi.gov.in/legal/regulations/jul-2026/securities-and-exchange-board-of-india-listing-obligations-and-disclosure-requirements-regulations-2015-last-amended-on-july-14-2026-_102974.html</x:v>
      </x:c>
      <x:c r="L28" s="305" t="str">
        <x:v>MIGRATED — FROZEN</x:v>
      </x:c>
      <x:c r="M28" s="305" t="str">
        <x:f>IF(COUNTIF('PROD Provision Master'!$A$5:$A$176,C28)=1,"YES","NO")</x:f>
        <x:v>YES</x:v>
      </x:c>
      <x:c r="N28" s="305" t="str">
        <x:f>IF(COUNTIF($A$5:$A$176,A28)=1,"UNIQUE","DUPLICATE")</x:f>
        <x:v>UNIQUE</x:v>
      </x:c>
      <x:c r="O28" s="305" t="str">
        <x:f>IF(COUNTIF($D$5:$D$176,D28)=1,"UNIQUE","DUPLICATE")</x:f>
        <x:v>UNIQUE</x:v>
      </x:c>
      <x:c r="P28" s="305" t="str">
        <x:f>IF(AND(LEFT(A28,14)="SEBI-CORE-CMP-",LEN(A28)=20),"VALID","INVALID")</x:f>
        <x:v>VALID</x:v>
      </x:c>
    </x:row>
    <x:row r="29" ht="48" customHeight="1">
      <x:c r="A29" s="305" t="str">
        <x:v>SEBI-CORE-CMP-000025</x:v>
      </x:c>
      <x:c r="B29" s="305" t="n">
        <x:v>25</x:v>
      </x:c>
      <x:c r="C29" s="305" t="str">
        <x:v>SEBI-CORE-PRV-000025</x:v>
      </x:c>
      <x:c r="D29" s="305" t="str">
        <x:v>CAP-LAW053|Reg. 24(4)</x:v>
      </x:c>
      <x:c r="E29" s="305" t="str">
        <x:v>CAP-LAW053</x:v>
      </x:c>
      <x:c r="F29" s="305" t="str">
        <x:v>Subsidiary oversight</x:v>
      </x:c>
      <x:c r="G29" s="305" t="str">
        <x:v>Identify, report and minute significant subsidiary transactions.</x:v>
      </x:c>
      <x:c r="H29" s="305" t="str">
        <x:v>GATE|MATERIAL_SUB</x:v>
      </x:c>
      <x:c r="I29" s="305" t="str">
        <x:v>Listed entity / board</x:v>
      </x:c>
      <x:c r="J29" s="305" t="str">
        <x:v>At occurrence / board cycle</x:v>
      </x:c>
      <x:c r="K29" s="305" t="str">
        <x:v>https://www.sebi.gov.in/legal/regulations/jul-2026/securities-and-exchange-board-of-india-listing-obligations-and-disclosure-requirements-regulations-2015-last-amended-on-july-14-2026-_102974.html</x:v>
      </x:c>
      <x:c r="L29" s="305" t="str">
        <x:v>MIGRATED — FROZEN</x:v>
      </x:c>
      <x:c r="M29" s="305" t="str">
        <x:f>IF(COUNTIF('PROD Provision Master'!$A$5:$A$176,C29)=1,"YES","NO")</x:f>
        <x:v>YES</x:v>
      </x:c>
      <x:c r="N29" s="305" t="str">
        <x:f>IF(COUNTIF($A$5:$A$176,A29)=1,"UNIQUE","DUPLICATE")</x:f>
        <x:v>UNIQUE</x:v>
      </x:c>
      <x:c r="O29" s="305" t="str">
        <x:f>IF(COUNTIF($D$5:$D$176,D29)=1,"UNIQUE","DUPLICATE")</x:f>
        <x:v>UNIQUE</x:v>
      </x:c>
      <x:c r="P29" s="305" t="str">
        <x:f>IF(AND(LEFT(A29,14)="SEBI-CORE-CMP-",LEN(A29)=20),"VALID","INVALID")</x:f>
        <x:v>VALID</x:v>
      </x:c>
    </x:row>
    <x:row r="30" ht="48" customHeight="1">
      <x:c r="A30" s="305" t="str">
        <x:v>SEBI-CORE-CMP-000026</x:v>
      </x:c>
      <x:c r="B30" s="305" t="n">
        <x:v>26</x:v>
      </x:c>
      <x:c r="C30" s="305" t="str">
        <x:v>SEBI-CORE-PRV-000026</x:v>
      </x:c>
      <x:c r="D30" s="305" t="str">
        <x:v>CAP-LAW053|Reg. 24(5)-(6)</x:v>
      </x:c>
      <x:c r="E30" s="305" t="str">
        <x:v>CAP-LAW053</x:v>
      </x:c>
      <x:c r="F30" s="305" t="str">
        <x:v>Corporate action</x:v>
      </x:c>
      <x:c r="G30" s="305" t="str">
        <x:v>Perform threshold test and complete approval before execution.</x:v>
      </x:c>
      <x:c r="H30" s="305" t="str">
        <x:v>GATE|MATERIAL_SUB</x:v>
      </x:c>
      <x:c r="I30" s="305" t="str">
        <x:v>Listed entity</x:v>
      </x:c>
      <x:c r="J30" s="305" t="str">
        <x:v>Before disposal</x:v>
      </x:c>
      <x:c r="K30" s="305" t="str">
        <x:v>https://www.sebi.gov.in/legal/regulations/jul-2026/securities-and-exchange-board-of-india-listing-obligations-and-disclosure-requirements-regulations-2015-last-amended-on-july-14-2026-_102974.html</x:v>
      </x:c>
      <x:c r="L30" s="305" t="str">
        <x:v>MIGRATED — FROZEN</x:v>
      </x:c>
      <x:c r="M30" s="305" t="str">
        <x:f>IF(COUNTIF('PROD Provision Master'!$A$5:$A$176,C30)=1,"YES","NO")</x:f>
        <x:v>YES</x:v>
      </x:c>
      <x:c r="N30" s="305" t="str">
        <x:f>IF(COUNTIF($A$5:$A$176,A30)=1,"UNIQUE","DUPLICATE")</x:f>
        <x:v>UNIQUE</x:v>
      </x:c>
      <x:c r="O30" s="305" t="str">
        <x:f>IF(COUNTIF($D$5:$D$176,D30)=1,"UNIQUE","DUPLICATE")</x:f>
        <x:v>UNIQUE</x:v>
      </x:c>
      <x:c r="P30" s="305" t="str">
        <x:f>IF(AND(LEFT(A30,14)="SEBI-CORE-CMP-",LEN(A30)=20),"VALID","INVALID")</x:f>
        <x:v>VALID</x:v>
      </x:c>
    </x:row>
    <x:row r="31" ht="48" customHeight="1">
      <x:c r="A31" s="305" t="str">
        <x:v>SEBI-CORE-CMP-000027</x:v>
      </x:c>
      <x:c r="B31" s="305" t="n">
        <x:v>27</x:v>
      </x:c>
      <x:c r="C31" s="305" t="str">
        <x:v>SEBI-CORE-PRV-000027</x:v>
      </x:c>
      <x:c r="D31" s="305" t="str">
        <x:v>CAP-LAW053|Reg. 24A</x:v>
      </x:c>
      <x:c r="E31" s="305" t="str">
        <x:v>CAP-LAW053</x:v>
      </x:c>
      <x:c r="F31" s="305" t="str">
        <x:v>Secretarial compliance</x:v>
      </x:c>
      <x:c r="G31" s="305" t="str">
        <x:v>Appoint eligible auditor, complete audit and file/annex the prescribed reports.</x:v>
      </x:c>
      <x:c r="H31" s="305" t="str">
        <x:v>GATE|MATERIAL_SUB or GATE|EQUITY_MAIN</x:v>
      </x:c>
      <x:c r="I31" s="305" t="str">
        <x:v>Listed entity / material unlisted Indian subsidiary</x:v>
      </x:c>
      <x:c r="J31" s="305" t="str">
        <x:v>Annual</x:v>
      </x:c>
      <x:c r="K31" s="305" t="str">
        <x:v>https://www.sebi.gov.in/legal/regulations/jul-2026/securities-and-exchange-board-of-india-listing-obligations-and-disclosure-requirements-regulations-2015-last-amended-on-july-14-2026-_102974.html</x:v>
      </x:c>
      <x:c r="L31" s="305" t="str">
        <x:v>MIGRATED — FROZEN</x:v>
      </x:c>
      <x:c r="M31" s="305" t="str">
        <x:f>IF(COUNTIF('PROD Provision Master'!$A$5:$A$176,C31)=1,"YES","NO")</x:f>
        <x:v>YES</x:v>
      </x:c>
      <x:c r="N31" s="305" t="str">
        <x:f>IF(COUNTIF($A$5:$A$176,A31)=1,"UNIQUE","DUPLICATE")</x:f>
        <x:v>UNIQUE</x:v>
      </x:c>
      <x:c r="O31" s="305" t="str">
        <x:f>IF(COUNTIF($D$5:$D$176,D31)=1,"UNIQUE","DUPLICATE")</x:f>
        <x:v>UNIQUE</x:v>
      </x:c>
      <x:c r="P31" s="305" t="str">
        <x:f>IF(AND(LEFT(A31,14)="SEBI-CORE-CMP-",LEN(A31)=20),"VALID","INVALID")</x:f>
        <x:v>VALID</x:v>
      </x:c>
    </x:row>
    <x:row r="32" ht="48" customHeight="1">
      <x:c r="A32" s="305" t="str">
        <x:v>SEBI-CORE-CMP-000028</x:v>
      </x:c>
      <x:c r="B32" s="305" t="n">
        <x:v>28</x:v>
      </x:c>
      <x:c r="C32" s="305" t="str">
        <x:v>SEBI-CORE-PRV-000028</x:v>
      </x:c>
      <x:c r="D32" s="305" t="str">
        <x:v>CAP-LAW053|Reg. 25</x:v>
      </x:c>
      <x:c r="E32" s="305" t="str">
        <x:v>CAP-LAW053</x:v>
      </x:c>
      <x:c r="F32" s="305" t="str">
        <x:v>Board governance</x:v>
      </x:c>
      <x:c r="G32" s="305" t="str">
        <x:v>Maintain appointment and annual compliance evidence for independent directors.</x:v>
      </x:c>
      <x:c r="H32" s="305" t="str">
        <x:v>GATE|EQUITY_MAIN or GATE|HVDLE</x:v>
      </x:c>
      <x:c r="I32" s="305" t="str">
        <x:v>Listed entity / independent directors</x:v>
      </x:c>
      <x:c r="J32" s="305" t="str">
        <x:v>Continuous / annual</x:v>
      </x:c>
      <x:c r="K32" s="305" t="str">
        <x:v>https://www.sebi.gov.in/legal/regulations/jul-2026/securities-and-exchange-board-of-india-listing-obligations-and-disclosure-requirements-regulations-2015-last-amended-on-july-14-2026-_102974.html</x:v>
      </x:c>
      <x:c r="L32" s="305" t="str">
        <x:v>MIGRATED — FROZEN</x:v>
      </x:c>
      <x:c r="M32" s="305" t="str">
        <x:f>IF(COUNTIF('PROD Provision Master'!$A$5:$A$176,C32)=1,"YES","NO")</x:f>
        <x:v>YES</x:v>
      </x:c>
      <x:c r="N32" s="305" t="str">
        <x:f>IF(COUNTIF($A$5:$A$176,A32)=1,"UNIQUE","DUPLICATE")</x:f>
        <x:v>UNIQUE</x:v>
      </x:c>
      <x:c r="O32" s="305" t="str">
        <x:f>IF(COUNTIF($D$5:$D$176,D32)=1,"UNIQUE","DUPLICATE")</x:f>
        <x:v>UNIQUE</x:v>
      </x:c>
      <x:c r="P32" s="305" t="str">
        <x:f>IF(AND(LEFT(A32,14)="SEBI-CORE-CMP-",LEN(A32)=20),"VALID","INVALID")</x:f>
        <x:v>VALID</x:v>
      </x:c>
    </x:row>
    <x:row r="33" ht="48" customHeight="1">
      <x:c r="A33" s="305" t="str">
        <x:v>SEBI-CORE-CMP-000029</x:v>
      </x:c>
      <x:c r="B33" s="305" t="n">
        <x:v>29</x:v>
      </x:c>
      <x:c r="C33" s="305" t="str">
        <x:v>SEBI-CORE-PRV-000029</x:v>
      </x:c>
      <x:c r="D33" s="305" t="str">
        <x:v>CAP-LAW053|Reg. 26</x:v>
      </x:c>
      <x:c r="E33" s="305" t="str">
        <x:v>CAP-LAW053</x:v>
      </x:c>
      <x:c r="F33" s="305" t="str">
        <x:v>Conduct</x:v>
      </x:c>
      <x:c r="G33" s="305" t="str">
        <x:v>Obtain declarations and evidence code compliance.</x:v>
      </x:c>
      <x:c r="H33" s="305" t="str">
        <x:v>GATE|EQUITY_MAIN or GATE|HVDLE</x:v>
      </x:c>
      <x:c r="I33" s="305" t="str">
        <x:v>Directors / senior management / listed entity</x:v>
      </x:c>
      <x:c r="J33" s="305" t="str">
        <x:v>Continuous / annual declarations</x:v>
      </x:c>
      <x:c r="K33" s="305" t="str">
        <x:v>https://www.sebi.gov.in/legal/regulations/jul-2026/securities-and-exchange-board-of-india-listing-obligations-and-disclosure-requirements-regulations-2015-last-amended-on-july-14-2026-_102974.html</x:v>
      </x:c>
      <x:c r="L33" s="305" t="str">
        <x:v>MIGRATED — FROZEN</x:v>
      </x:c>
      <x:c r="M33" s="305" t="str">
        <x:f>IF(COUNTIF('PROD Provision Master'!$A$5:$A$176,C33)=1,"YES","NO")</x:f>
        <x:v>YES</x:v>
      </x:c>
      <x:c r="N33" s="305" t="str">
        <x:f>IF(COUNTIF($A$5:$A$176,A33)=1,"UNIQUE","DUPLICATE")</x:f>
        <x:v>UNIQUE</x:v>
      </x:c>
      <x:c r="O33" s="305" t="str">
        <x:f>IF(COUNTIF($D$5:$D$176,D33)=1,"UNIQUE","DUPLICATE")</x:f>
        <x:v>UNIQUE</x:v>
      </x:c>
      <x:c r="P33" s="305" t="str">
        <x:f>IF(AND(LEFT(A33,14)="SEBI-CORE-CMP-",LEN(A33)=20),"VALID","INVALID")</x:f>
        <x:v>VALID</x:v>
      </x:c>
    </x:row>
    <x:row r="34" ht="48" customHeight="1">
      <x:c r="A34" s="305" t="str">
        <x:v>SEBI-CORE-CMP-000030</x:v>
      </x:c>
      <x:c r="B34" s="305" t="n">
        <x:v>30</x:v>
      </x:c>
      <x:c r="C34" s="305" t="str">
        <x:v>SEBI-CORE-PRV-000030</x:v>
      </x:c>
      <x:c r="D34" s="305" t="str">
        <x:v>CAP-LAW053|Reg. 27</x:v>
      </x:c>
      <x:c r="E34" s="305" t="str">
        <x:v>CAP-LAW053</x:v>
      </x:c>
      <x:c r="F34" s="305" t="str">
        <x:v>Regulatory filing</x:v>
      </x:c>
      <x:c r="G34" s="305" t="str">
        <x:v>Prepare, approve and file the governance report with acknowledgement.</x:v>
      </x:c>
      <x:c r="H34" s="305" t="str">
        <x:v>GATE|EQUITY_MAIN or GATE|HVDLE</x:v>
      </x:c>
      <x:c r="I34" s="305" t="str">
        <x:v>Listed entity</x:v>
      </x:c>
      <x:c r="J34" s="305" t="str">
        <x:v>Periodic as prescribed</x:v>
      </x:c>
      <x:c r="K34" s="305" t="str">
        <x:v>https://www.sebi.gov.in/legal/regulations/jul-2026/securities-and-exchange-board-of-india-listing-obligations-and-disclosure-requirements-regulations-2015-last-amended-on-july-14-2026-_102974.html</x:v>
      </x:c>
      <x:c r="L34" s="305" t="str">
        <x:v>MIGRATED — FROZEN</x:v>
      </x:c>
      <x:c r="M34" s="305" t="str">
        <x:f>IF(COUNTIF('PROD Provision Master'!$A$5:$A$176,C34)=1,"YES","NO")</x:f>
        <x:v>YES</x:v>
      </x:c>
      <x:c r="N34" s="305" t="str">
        <x:f>IF(COUNTIF($A$5:$A$176,A34)=1,"UNIQUE","DUPLICATE")</x:f>
        <x:v>UNIQUE</x:v>
      </x:c>
      <x:c r="O34" s="305" t="str">
        <x:f>IF(COUNTIF($D$5:$D$176,D34)=1,"UNIQUE","DUPLICATE")</x:f>
        <x:v>UNIQUE</x:v>
      </x:c>
      <x:c r="P34" s="305" t="str">
        <x:f>IF(AND(LEFT(A34,14)="SEBI-CORE-CMP-",LEN(A34)=20),"VALID","INVALID")</x:f>
        <x:v>VALID</x:v>
      </x:c>
    </x:row>
    <x:row r="35" ht="48" customHeight="1">
      <x:c r="A35" s="305" t="str">
        <x:v>SEBI-CORE-CMP-000031</x:v>
      </x:c>
      <x:c r="B35" s="305" t="n">
        <x:v>31</x:v>
      </x:c>
      <x:c r="C35" s="305" t="str">
        <x:v>SEBI-CORE-PRV-000031</x:v>
      </x:c>
      <x:c r="D35" s="305" t="str">
        <x:v>CAP-LAW053|Reg. 29</x:v>
      </x:c>
      <x:c r="E35" s="305" t="str">
        <x:v>CAP-LAW053</x:v>
      </x:c>
      <x:c r="F35" s="305" t="str">
        <x:v>Disclosure</x:v>
      </x:c>
      <x:c r="G35" s="305" t="str">
        <x:v>Identify covered agenda items and file prior intimation on time.</x:v>
      </x:c>
      <x:c r="H35" s="305" t="str">
        <x:v>GATE|EQUITY_MAIN or GATE|EQUITY_SME</x:v>
      </x:c>
      <x:c r="I35" s="305" t="str">
        <x:v>Listed entity</x:v>
      </x:c>
      <x:c r="J35" s="305" t="str">
        <x:v>Before board meeting</x:v>
      </x:c>
      <x:c r="K35" s="305" t="str">
        <x:v>https://www.sebi.gov.in/legal/regulations/jul-2026/securities-and-exchange-board-of-india-listing-obligations-and-disclosure-requirements-regulations-2015-last-amended-on-july-14-2026-_102974.html</x:v>
      </x:c>
      <x:c r="L35" s="305" t="str">
        <x:v>MIGRATED — FROZEN</x:v>
      </x:c>
      <x:c r="M35" s="305" t="str">
        <x:f>IF(COUNTIF('PROD Provision Master'!$A$5:$A$176,C35)=1,"YES","NO")</x:f>
        <x:v>YES</x:v>
      </x:c>
      <x:c r="N35" s="305" t="str">
        <x:f>IF(COUNTIF($A$5:$A$176,A35)=1,"UNIQUE","DUPLICATE")</x:f>
        <x:v>UNIQUE</x:v>
      </x:c>
      <x:c r="O35" s="305" t="str">
        <x:f>IF(COUNTIF($D$5:$D$176,D35)=1,"UNIQUE","DUPLICATE")</x:f>
        <x:v>UNIQUE</x:v>
      </x:c>
      <x:c r="P35" s="305" t="str">
        <x:f>IF(AND(LEFT(A35,14)="SEBI-CORE-CMP-",LEN(A35)=20),"VALID","INVALID")</x:f>
        <x:v>VALID</x:v>
      </x:c>
    </x:row>
    <x:row r="36" ht="48" customHeight="1">
      <x:c r="A36" s="305" t="str">
        <x:v>SEBI-CORE-CMP-000032</x:v>
      </x:c>
      <x:c r="B36" s="305" t="n">
        <x:v>32</x:v>
      </x:c>
      <x:c r="C36" s="305" t="str">
        <x:v>SEBI-CORE-PRV-000032</x:v>
      </x:c>
      <x:c r="D36" s="305" t="str">
        <x:v>CAP-LAW053|Reg. 30</x:v>
      </x:c>
      <x:c r="E36" s="305" t="str">
        <x:v>CAP-LAW053</x:v>
      </x:c>
      <x:c r="F36" s="305" t="str">
        <x:v>Continuous disclosure</x:v>
      </x:c>
      <x:c r="G36" s="305" t="str">
        <x:v>Operate event escalation, materiality decision, filing and update workflow.</x:v>
      </x:c>
      <x:c r="H36" s="305" t="str">
        <x:v>GATE|EQUITY_MAIN or GATE|EQUITY_SME</x:v>
      </x:c>
      <x:c r="I36" s="305" t="str">
        <x:v>Listed entity</x:v>
      </x:c>
      <x:c r="J36" s="305" t="str">
        <x:v>Promptly within the applicable current deadline; update until closure</x:v>
      </x:c>
      <x:c r="K36" s="305" t="str">
        <x:v>https://www.sebi.gov.in/legal/regulations/jul-2026/securities-and-exchange-board-of-india-listing-obligations-and-disclosure-requirements-regulations-2015-last-amended-on-july-14-2026-_102974.html</x:v>
      </x:c>
      <x:c r="L36" s="305" t="str">
        <x:v>MIGRATED — FROZEN</x:v>
      </x:c>
      <x:c r="M36" s="305" t="str">
        <x:f>IF(COUNTIF('PROD Provision Master'!$A$5:$A$176,C36)=1,"YES","NO")</x:f>
        <x:v>YES</x:v>
      </x:c>
      <x:c r="N36" s="305" t="str">
        <x:f>IF(COUNTIF($A$5:$A$176,A36)=1,"UNIQUE","DUPLICATE")</x:f>
        <x:v>UNIQUE</x:v>
      </x:c>
      <x:c r="O36" s="305" t="str">
        <x:f>IF(COUNTIF($D$5:$D$176,D36)=1,"UNIQUE","DUPLICATE")</x:f>
        <x:v>UNIQUE</x:v>
      </x:c>
      <x:c r="P36" s="305" t="str">
        <x:f>IF(AND(LEFT(A36,14)="SEBI-CORE-CMP-",LEN(A36)=20),"VALID","INVALID")</x:f>
        <x:v>VALID</x:v>
      </x:c>
    </x:row>
    <x:row r="37" ht="48" customHeight="1">
      <x:c r="A37" s="305" t="str">
        <x:v>SEBI-CORE-CMP-000033</x:v>
      </x:c>
      <x:c r="B37" s="305" t="n">
        <x:v>33</x:v>
      </x:c>
      <x:c r="C37" s="305" t="str">
        <x:v>SEBI-CORE-PRV-000033</x:v>
      </x:c>
      <x:c r="D37" s="305" t="str">
        <x:v>CAP-LAW053|Reg. 30A</x:v>
      </x:c>
      <x:c r="E37" s="305" t="str">
        <x:v>CAP-LAW053</x:v>
      </x:c>
      <x:c r="F37" s="305" t="str">
        <x:v>Disclosure</x:v>
      </x:c>
      <x:c r="G37" s="305" t="str">
        <x:v>Maintain agreement inventory and complete required disclosure/action.</x:v>
      </x:c>
      <x:c r="H37" s="305" t="str">
        <x:v>GATE|EQUITY_MAIN or GATE|EQUITY_SME</x:v>
      </x:c>
      <x:c r="I37" s="305" t="str">
        <x:v>Listed entity / covered parties</x:v>
      </x:c>
      <x:c r="J37" s="305" t="str">
        <x:v>At execution/change and as otherwise prescribed</x:v>
      </x:c>
      <x:c r="K37" s="305" t="str">
        <x:v>https://www.sebi.gov.in/legal/regulations/jul-2026/securities-and-exchange-board-of-india-listing-obligations-and-disclosure-requirements-regulations-2015-last-amended-on-july-14-2026-_102974.html</x:v>
      </x:c>
      <x:c r="L37" s="305" t="str">
        <x:v>MIGRATED — FROZEN</x:v>
      </x:c>
      <x:c r="M37" s="305" t="str">
        <x:f>IF(COUNTIF('PROD Provision Master'!$A$5:$A$176,C37)=1,"YES","NO")</x:f>
        <x:v>YES</x:v>
      </x:c>
      <x:c r="N37" s="305" t="str">
        <x:f>IF(COUNTIF($A$5:$A$176,A37)=1,"UNIQUE","DUPLICATE")</x:f>
        <x:v>UNIQUE</x:v>
      </x:c>
      <x:c r="O37" s="305" t="str">
        <x:f>IF(COUNTIF($D$5:$D$176,D37)=1,"UNIQUE","DUPLICATE")</x:f>
        <x:v>UNIQUE</x:v>
      </x:c>
      <x:c r="P37" s="305" t="str">
        <x:f>IF(AND(LEFT(A37,14)="SEBI-CORE-CMP-",LEN(A37)=20),"VALID","INVALID")</x:f>
        <x:v>VALID</x:v>
      </x:c>
    </x:row>
    <x:row r="38" ht="48" customHeight="1">
      <x:c r="A38" s="305" t="str">
        <x:v>SEBI-CORE-CMP-000034</x:v>
      </x:c>
      <x:c r="B38" s="305" t="n">
        <x:v>34</x:v>
      </x:c>
      <x:c r="C38" s="305" t="str">
        <x:v>SEBI-CORE-PRV-000034</x:v>
      </x:c>
      <x:c r="D38" s="305" t="str">
        <x:v>CAP-LAW053|Reg. 31</x:v>
      </x:c>
      <x:c r="E38" s="305" t="str">
        <x:v>CAP-LAW053</x:v>
      </x:c>
      <x:c r="F38" s="305" t="str">
        <x:v>Shareholding</x:v>
      </x:c>
      <x:c r="G38" s="305" t="str">
        <x:v>Reconcile depository, RTA and corporate records and file the pattern.</x:v>
      </x:c>
      <x:c r="H38" s="305" t="str">
        <x:v>GATE|EQUITY_MAIN or GATE|EQUITY_SME</x:v>
      </x:c>
      <x:c r="I38" s="305" t="str">
        <x:v>Listed entity</x:v>
      </x:c>
      <x:c r="J38" s="305" t="str">
        <x:v>Periodic / event-based</x:v>
      </x:c>
      <x:c r="K38" s="305" t="str">
        <x:v>https://www.sebi.gov.in/legal/regulations/jul-2026/securities-and-exchange-board-of-india-listing-obligations-and-disclosure-requirements-regulations-2015-last-amended-on-july-14-2026-_102974.html</x:v>
      </x:c>
      <x:c r="L38" s="305" t="str">
        <x:v>MIGRATED — FROZEN</x:v>
      </x:c>
      <x:c r="M38" s="305" t="str">
        <x:f>IF(COUNTIF('PROD Provision Master'!$A$5:$A$176,C38)=1,"YES","NO")</x:f>
        <x:v>YES</x:v>
      </x:c>
      <x:c r="N38" s="305" t="str">
        <x:f>IF(COUNTIF($A$5:$A$176,A38)=1,"UNIQUE","DUPLICATE")</x:f>
        <x:v>UNIQUE</x:v>
      </x:c>
      <x:c r="O38" s="305" t="str">
        <x:f>IF(COUNTIF($D$5:$D$176,D38)=1,"UNIQUE","DUPLICATE")</x:f>
        <x:v>UNIQUE</x:v>
      </x:c>
      <x:c r="P38" s="305" t="str">
        <x:f>IF(AND(LEFT(A38,14)="SEBI-CORE-CMP-",LEN(A38)=20),"VALID","INVALID")</x:f>
        <x:v>VALID</x:v>
      </x:c>
    </x:row>
    <x:row r="39" ht="48" customHeight="1">
      <x:c r="A39" s="305" t="str">
        <x:v>SEBI-CORE-CMP-000035</x:v>
      </x:c>
      <x:c r="B39" s="305" t="n">
        <x:v>35</x:v>
      </x:c>
      <x:c r="C39" s="305" t="str">
        <x:v>SEBI-CORE-PRV-000035</x:v>
      </x:c>
      <x:c r="D39" s="305" t="str">
        <x:v>CAP-LAW053|Reg. 31A</x:v>
      </x:c>
      <x:c r="E39" s="305" t="str">
        <x:v>CAP-LAW053</x:v>
      </x:c>
      <x:c r="F39" s="305" t="str">
        <x:v>Shareholding</x:v>
      </x:c>
      <x:c r="G39" s="305" t="str">
        <x:v>Validate eligibility and complete the regulated reclassification process.</x:v>
      </x:c>
      <x:c r="H39" s="305" t="str">
        <x:v>GATE|EQUITY_MAIN or GATE|EQUITY_SME</x:v>
      </x:c>
      <x:c r="I39" s="305" t="str">
        <x:v>Listed entity</x:v>
      </x:c>
      <x:c r="J39" s="305" t="str">
        <x:v>Event-based</x:v>
      </x:c>
      <x:c r="K39" s="305" t="str">
        <x:v>https://www.sebi.gov.in/legal/regulations/jul-2026/securities-and-exchange-board-of-india-listing-obligations-and-disclosure-requirements-regulations-2015-last-amended-on-july-14-2026-_102974.html</x:v>
      </x:c>
      <x:c r="L39" s="305" t="str">
        <x:v>MIGRATED — FROZEN</x:v>
      </x:c>
      <x:c r="M39" s="305" t="str">
        <x:f>IF(COUNTIF('PROD Provision Master'!$A$5:$A$176,C39)=1,"YES","NO")</x:f>
        <x:v>YES</x:v>
      </x:c>
      <x:c r="N39" s="305" t="str">
        <x:f>IF(COUNTIF($A$5:$A$176,A39)=1,"UNIQUE","DUPLICATE")</x:f>
        <x:v>UNIQUE</x:v>
      </x:c>
      <x:c r="O39" s="305" t="str">
        <x:f>IF(COUNTIF($D$5:$D$176,D39)=1,"UNIQUE","DUPLICATE")</x:f>
        <x:v>UNIQUE</x:v>
      </x:c>
      <x:c r="P39" s="305" t="str">
        <x:f>IF(AND(LEFT(A39,14)="SEBI-CORE-CMP-",LEN(A39)=20),"VALID","INVALID")</x:f>
        <x:v>VALID</x:v>
      </x:c>
    </x:row>
    <x:row r="40" ht="48" customHeight="1">
      <x:c r="A40" s="305" t="str">
        <x:v>SEBI-CORE-CMP-000036</x:v>
      </x:c>
      <x:c r="B40" s="305" t="n">
        <x:v>36</x:v>
      </x:c>
      <x:c r="C40" s="305" t="str">
        <x:v>SEBI-CORE-PRV-000036</x:v>
      </x:c>
      <x:c r="D40" s="305" t="str">
        <x:v>CAP-LAW053|Reg. 32</x:v>
      </x:c>
      <x:c r="E40" s="305" t="str">
        <x:v>CAP-LAW053</x:v>
      </x:c>
      <x:c r="F40" s="305" t="str">
        <x:v>Use of proceeds</x:v>
      </x:c>
      <x:c r="G40" s="305" t="str">
        <x:v>Reconcile proceeds, obtain review and file the statement.</x:v>
      </x:c>
      <x:c r="H40" s="305" t="str">
        <x:v>GATE|EQUITY_MAIN or GATE|EQUITY_SME</x:v>
      </x:c>
      <x:c r="I40" s="305" t="str">
        <x:v>Listed entity / audit committee</x:v>
      </x:c>
      <x:c r="J40" s="305" t="str">
        <x:v>Periodic until full utilisation</x:v>
      </x:c>
      <x:c r="K40" s="305" t="str">
        <x:v>https://www.sebi.gov.in/legal/regulations/jul-2026/securities-and-exchange-board-of-india-listing-obligations-and-disclosure-requirements-regulations-2015-last-amended-on-july-14-2026-_102974.html</x:v>
      </x:c>
      <x:c r="L40" s="305" t="str">
        <x:v>MIGRATED — FROZEN</x:v>
      </x:c>
      <x:c r="M40" s="305" t="str">
        <x:f>IF(COUNTIF('PROD Provision Master'!$A$5:$A$176,C40)=1,"YES","NO")</x:f>
        <x:v>YES</x:v>
      </x:c>
      <x:c r="N40" s="305" t="str">
        <x:f>IF(COUNTIF($A$5:$A$176,A40)=1,"UNIQUE","DUPLICATE")</x:f>
        <x:v>UNIQUE</x:v>
      </x:c>
      <x:c r="O40" s="305" t="str">
        <x:f>IF(COUNTIF($D$5:$D$176,D40)=1,"UNIQUE","DUPLICATE")</x:f>
        <x:v>UNIQUE</x:v>
      </x:c>
      <x:c r="P40" s="305" t="str">
        <x:f>IF(AND(LEFT(A40,14)="SEBI-CORE-CMP-",LEN(A40)=20),"VALID","INVALID")</x:f>
        <x:v>VALID</x:v>
      </x:c>
    </x:row>
    <x:row r="41" ht="48" customHeight="1">
      <x:c r="A41" s="305" t="str">
        <x:v>SEBI-CORE-CMP-000037</x:v>
      </x:c>
      <x:c r="B41" s="305" t="n">
        <x:v>37</x:v>
      </x:c>
      <x:c r="C41" s="305" t="str">
        <x:v>SEBI-CORE-PRV-000037</x:v>
      </x:c>
      <x:c r="D41" s="305" t="str">
        <x:v>CAP-LAW053|Reg. 33</x:v>
      </x:c>
      <x:c r="E41" s="305" t="str">
        <x:v>CAP-LAW053</x:v>
      </x:c>
      <x:c r="F41" s="305" t="str">
        <x:v>Financial reporting</x:v>
      </x:c>
      <x:c r="G41" s="305" t="str">
        <x:v>Run close, board approval, auditor report and exchange filing controls.</x:v>
      </x:c>
      <x:c r="H41" s="305" t="str">
        <x:v>GATE|EQUITY_MAIN or GATE|EQUITY_SME</x:v>
      </x:c>
      <x:c r="I41" s="305" t="str">
        <x:v>Listed entity / board / auditors</x:v>
      </x:c>
      <x:c r="J41" s="305" t="str">
        <x:v>Quarterly and annual as prescribed</x:v>
      </x:c>
      <x:c r="K41" s="305" t="str">
        <x:v>https://www.sebi.gov.in/legal/regulations/jul-2026/securities-and-exchange-board-of-india-listing-obligations-and-disclosure-requirements-regulations-2015-last-amended-on-july-14-2026-_102974.html</x:v>
      </x:c>
      <x:c r="L41" s="305" t="str">
        <x:v>MIGRATED — FROZEN</x:v>
      </x:c>
      <x:c r="M41" s="305" t="str">
        <x:f>IF(COUNTIF('PROD Provision Master'!$A$5:$A$176,C41)=1,"YES","NO")</x:f>
        <x:v>YES</x:v>
      </x:c>
      <x:c r="N41" s="305" t="str">
        <x:f>IF(COUNTIF($A$5:$A$176,A41)=1,"UNIQUE","DUPLICATE")</x:f>
        <x:v>UNIQUE</x:v>
      </x:c>
      <x:c r="O41" s="305" t="str">
        <x:f>IF(COUNTIF($D$5:$D$176,D41)=1,"UNIQUE","DUPLICATE")</x:f>
        <x:v>UNIQUE</x:v>
      </x:c>
      <x:c r="P41" s="305" t="str">
        <x:f>IF(AND(LEFT(A41,14)="SEBI-CORE-CMP-",LEN(A41)=20),"VALID","INVALID")</x:f>
        <x:v>VALID</x:v>
      </x:c>
    </x:row>
    <x:row r="42" ht="48" customHeight="1">
      <x:c r="A42" s="305" t="str">
        <x:v>SEBI-CORE-CMP-000038</x:v>
      </x:c>
      <x:c r="B42" s="305" t="n">
        <x:v>38</x:v>
      </x:c>
      <x:c r="C42" s="305" t="str">
        <x:v>SEBI-CORE-PRV-000038</x:v>
      </x:c>
      <x:c r="D42" s="305" t="str">
        <x:v>CAP-LAW053|Reg. 34</x:v>
      </x:c>
      <x:c r="E42" s="305" t="str">
        <x:v>CAP-LAW053</x:v>
      </x:c>
      <x:c r="F42" s="305" t="str">
        <x:v>Annual reporting</x:v>
      </x:c>
      <x:c r="G42" s="305" t="str">
        <x:v>Assemble required reports, dispatch/publish and file the annual report.</x:v>
      </x:c>
      <x:c r="H42" s="305" t="str">
        <x:v>GATE|EQUITY_MAIN or GATE|EQUITY_SME</x:v>
      </x:c>
      <x:c r="I42" s="305" t="str">
        <x:v>Listed entity</x:v>
      </x:c>
      <x:c r="J42" s="305" t="str">
        <x:v>Annual before/after AGM as prescribed</x:v>
      </x:c>
      <x:c r="K42" s="305" t="str">
        <x:v>https://www.sebi.gov.in/legal/regulations/jul-2026/securities-and-exchange-board-of-india-listing-obligations-and-disclosure-requirements-regulations-2015-last-amended-on-july-14-2026-_102974.html</x:v>
      </x:c>
      <x:c r="L42" s="305" t="str">
        <x:v>MIGRATED — FROZEN</x:v>
      </x:c>
      <x:c r="M42" s="305" t="str">
        <x:f>IF(COUNTIF('PROD Provision Master'!$A$5:$A$176,C42)=1,"YES","NO")</x:f>
        <x:v>YES</x:v>
      </x:c>
      <x:c r="N42" s="305" t="str">
        <x:f>IF(COUNTIF($A$5:$A$176,A42)=1,"UNIQUE","DUPLICATE")</x:f>
        <x:v>UNIQUE</x:v>
      </x:c>
      <x:c r="O42" s="305" t="str">
        <x:f>IF(COUNTIF($D$5:$D$176,D42)=1,"UNIQUE","DUPLICATE")</x:f>
        <x:v>UNIQUE</x:v>
      </x:c>
      <x:c r="P42" s="305" t="str">
        <x:f>IF(AND(LEFT(A42,14)="SEBI-CORE-CMP-",LEN(A42)=20),"VALID","INVALID")</x:f>
        <x:v>VALID</x:v>
      </x:c>
    </x:row>
    <x:row r="43" ht="48" customHeight="1">
      <x:c r="A43" s="305" t="str">
        <x:v>SEBI-CORE-CMP-000039</x:v>
      </x:c>
      <x:c r="B43" s="305" t="n">
        <x:v>39</x:v>
      </x:c>
      <x:c r="C43" s="305" t="str">
        <x:v>SEBI-CORE-PRV-000039</x:v>
      </x:c>
      <x:c r="D43" s="305" t="str">
        <x:v>CAP-LAW053|Reg. 36</x:v>
      </x:c>
      <x:c r="E43" s="305" t="str">
        <x:v>CAP-LAW053</x:v>
      </x:c>
      <x:c r="F43" s="305" t="str">
        <x:v>Security-holder communication</x:v>
      </x:c>
      <x:c r="G43" s="305" t="str">
        <x:v>Complete dispatch and retain delivery evidence.</x:v>
      </x:c>
      <x:c r="H43" s="305" t="str">
        <x:v>GATE|EQUITY_MAIN or GATE|EQUITY_SME</x:v>
      </x:c>
      <x:c r="I43" s="305" t="str">
        <x:v>Listed entity</x:v>
      </x:c>
      <x:c r="J43" s="305" t="str">
        <x:v>Before meeting / on request</x:v>
      </x:c>
      <x:c r="K43" s="305" t="str">
        <x:v>https://www.sebi.gov.in/legal/regulations/jul-2026/securities-and-exchange-board-of-india-listing-obligations-and-disclosure-requirements-regulations-2015-last-amended-on-july-14-2026-_102974.html</x:v>
      </x:c>
      <x:c r="L43" s="305" t="str">
        <x:v>MIGRATED — FROZEN</x:v>
      </x:c>
      <x:c r="M43" s="305" t="str">
        <x:f>IF(COUNTIF('PROD Provision Master'!$A$5:$A$176,C43)=1,"YES","NO")</x:f>
        <x:v>YES</x:v>
      </x:c>
      <x:c r="N43" s="305" t="str">
        <x:f>IF(COUNTIF($A$5:$A$176,A43)=1,"UNIQUE","DUPLICATE")</x:f>
        <x:v>UNIQUE</x:v>
      </x:c>
      <x:c r="O43" s="305" t="str">
        <x:f>IF(COUNTIF($D$5:$D$176,D43)=1,"UNIQUE","DUPLICATE")</x:f>
        <x:v>UNIQUE</x:v>
      </x:c>
      <x:c r="P43" s="305" t="str">
        <x:f>IF(AND(LEFT(A43,14)="SEBI-CORE-CMP-",LEN(A43)=20),"VALID","INVALID")</x:f>
        <x:v>VALID</x:v>
      </x:c>
    </x:row>
    <x:row r="44" ht="48" customHeight="1">
      <x:c r="A44" s="305" t="str">
        <x:v>SEBI-CORE-CMP-000040</x:v>
      </x:c>
      <x:c r="B44" s="305" t="n">
        <x:v>40</x:v>
      </x:c>
      <x:c r="C44" s="305" t="str">
        <x:v>SEBI-CORE-PRV-000040</x:v>
      </x:c>
      <x:c r="D44" s="305" t="str">
        <x:v>CAP-LAW053|Reg. 37</x:v>
      </x:c>
      <x:c r="E44" s="305" t="str">
        <x:v>CAP-LAW053</x:v>
      </x:c>
      <x:c r="F44" s="305" t="str">
        <x:v>Restructuring</x:v>
      </x:c>
      <x:c r="G44" s="305" t="str">
        <x:v>Complete exchange filing and obtain the required letter.</x:v>
      </x:c>
      <x:c r="H44" s="305" t="str">
        <x:v>GATE|CORP_ACTION</x:v>
      </x:c>
      <x:c r="I44" s="305" t="str">
        <x:v>Listed entity</x:v>
      </x:c>
      <x:c r="J44" s="305" t="str">
        <x:v>Before tribunal filing</x:v>
      </x:c>
      <x:c r="K44" s="305" t="str">
        <x:v>https://www.sebi.gov.in/legal/regulations/jul-2026/securities-and-exchange-board-of-india-listing-obligations-and-disclosure-requirements-regulations-2015-last-amended-on-july-14-2026-_102974.html</x:v>
      </x:c>
      <x:c r="L44" s="305" t="str">
        <x:v>MIGRATED — FROZEN</x:v>
      </x:c>
      <x:c r="M44" s="305" t="str">
        <x:f>IF(COUNTIF('PROD Provision Master'!$A$5:$A$176,C44)=1,"YES","NO")</x:f>
        <x:v>YES</x:v>
      </x:c>
      <x:c r="N44" s="305" t="str">
        <x:f>IF(COUNTIF($A$5:$A$176,A44)=1,"UNIQUE","DUPLICATE")</x:f>
        <x:v>UNIQUE</x:v>
      </x:c>
      <x:c r="O44" s="305" t="str">
        <x:f>IF(COUNTIF($D$5:$D$176,D44)=1,"UNIQUE","DUPLICATE")</x:f>
        <x:v>UNIQUE</x:v>
      </x:c>
      <x:c r="P44" s="305" t="str">
        <x:f>IF(AND(LEFT(A44,14)="SEBI-CORE-CMP-",LEN(A44)=20),"VALID","INVALID")</x:f>
        <x:v>VALID</x:v>
      </x:c>
    </x:row>
    <x:row r="45" ht="48" customHeight="1">
      <x:c r="A45" s="305" t="str">
        <x:v>SEBI-CORE-CMP-000041</x:v>
      </x:c>
      <x:c r="B45" s="305" t="n">
        <x:v>41</x:v>
      </x:c>
      <x:c r="C45" s="305" t="str">
        <x:v>SEBI-CORE-PRV-000041</x:v>
      </x:c>
      <x:c r="D45" s="305" t="str">
        <x:v>CAP-LAW053|Reg. 38</x:v>
      </x:c>
      <x:c r="E45" s="305" t="str">
        <x:v>CAP-LAW053</x:v>
      </x:c>
      <x:c r="F45" s="305" t="str">
        <x:v>Shareholding</x:v>
      </x:c>
      <x:c r="G45" s="305" t="str">
        <x:v>Monitor MPS and document any restoration plan.</x:v>
      </x:c>
      <x:c r="H45" s="305" t="str">
        <x:v>GATE|EQUITY_MAIN or GATE|EQUITY_SME</x:v>
      </x:c>
      <x:c r="I45" s="305" t="str">
        <x:v>Listed entity</x:v>
      </x:c>
      <x:c r="J45" s="305" t="str">
        <x:v>Continuous; cure when triggered</x:v>
      </x:c>
      <x:c r="K45" s="305" t="str">
        <x:v>https://www.sebi.gov.in/legal/regulations/jul-2026/securities-and-exchange-board-of-india-listing-obligations-and-disclosure-requirements-regulations-2015-last-amended-on-july-14-2026-_102974.html</x:v>
      </x:c>
      <x:c r="L45" s="305" t="str">
        <x:v>MIGRATED — FROZEN</x:v>
      </x:c>
      <x:c r="M45" s="305" t="str">
        <x:f>IF(COUNTIF('PROD Provision Master'!$A$5:$A$176,C45)=1,"YES","NO")</x:f>
        <x:v>YES</x:v>
      </x:c>
      <x:c r="N45" s="305" t="str">
        <x:f>IF(COUNTIF($A$5:$A$176,A45)=1,"UNIQUE","DUPLICATE")</x:f>
        <x:v>UNIQUE</x:v>
      </x:c>
      <x:c r="O45" s="305" t="str">
        <x:f>IF(COUNTIF($D$5:$D$176,D45)=1,"UNIQUE","DUPLICATE")</x:f>
        <x:v>UNIQUE</x:v>
      </x:c>
      <x:c r="P45" s="305" t="str">
        <x:f>IF(AND(LEFT(A45,14)="SEBI-CORE-CMP-",LEN(A45)=20),"VALID","INVALID")</x:f>
        <x:v>VALID</x:v>
      </x:c>
    </x:row>
    <x:row r="46" ht="48" customHeight="1">
      <x:c r="A46" s="305" t="str">
        <x:v>SEBI-CORE-CMP-000042</x:v>
      </x:c>
      <x:c r="B46" s="305" t="n">
        <x:v>42</x:v>
      </x:c>
      <x:c r="C46" s="305" t="str">
        <x:v>SEBI-CORE-PRV-000042</x:v>
      </x:c>
      <x:c r="D46" s="305" t="str">
        <x:v>CAP-LAW053|Reg. 39</x:v>
      </x:c>
      <x:c r="E46" s="305" t="str">
        <x:v>CAP-LAW053</x:v>
      </x:c>
      <x:c r="F46" s="305" t="str">
        <x:v>Investor service</x:v>
      </x:c>
      <x:c r="G46" s="305" t="str">
        <x:v>Verify request, disclose as required and complete issuance/credit workflow.</x:v>
      </x:c>
      <x:c r="H46" s="305" t="str">
        <x:v>GATE|INVESTOR_SERVICE</x:v>
      </x:c>
      <x:c r="I46" s="305" t="str">
        <x:v>Listed entity / RTA</x:v>
      </x:c>
      <x:c r="J46" s="305" t="str">
        <x:v>Event-based</x:v>
      </x:c>
      <x:c r="K46" s="305" t="str">
        <x:v>https://www.sebi.gov.in/legal/regulations/jul-2026/securities-and-exchange-board-of-india-listing-obligations-and-disclosure-requirements-regulations-2015-last-amended-on-july-14-2026-_102974.html</x:v>
      </x:c>
      <x:c r="L46" s="305" t="str">
        <x:v>MIGRATED — FROZEN</x:v>
      </x:c>
      <x:c r="M46" s="305" t="str">
        <x:f>IF(COUNTIF('PROD Provision Master'!$A$5:$A$176,C46)=1,"YES","NO")</x:f>
        <x:v>YES</x:v>
      </x:c>
      <x:c r="N46" s="305" t="str">
        <x:f>IF(COUNTIF($A$5:$A$176,A46)=1,"UNIQUE","DUPLICATE")</x:f>
        <x:v>UNIQUE</x:v>
      </x:c>
      <x:c r="O46" s="305" t="str">
        <x:f>IF(COUNTIF($D$5:$D$176,D46)=1,"UNIQUE","DUPLICATE")</x:f>
        <x:v>UNIQUE</x:v>
      </x:c>
      <x:c r="P46" s="305" t="str">
        <x:f>IF(AND(LEFT(A46,14)="SEBI-CORE-CMP-",LEN(A46)=20),"VALID","INVALID")</x:f>
        <x:v>VALID</x:v>
      </x:c>
    </x:row>
    <x:row r="47" ht="48" customHeight="1">
      <x:c r="A47" s="305" t="str">
        <x:v>SEBI-CORE-CMP-000043</x:v>
      </x:c>
      <x:c r="B47" s="305" t="n">
        <x:v>43</x:v>
      </x:c>
      <x:c r="C47" s="305" t="str">
        <x:v>SEBI-CORE-PRV-000043</x:v>
      </x:c>
      <x:c r="D47" s="305" t="str">
        <x:v>CAP-LAW053|Reg. 40</x:v>
      </x:c>
      <x:c r="E47" s="305" t="str">
        <x:v>CAP-LAW053</x:v>
      </x:c>
      <x:c r="F47" s="305" t="str">
        <x:v>Investor service</x:v>
      </x:c>
      <x:c r="G47" s="305" t="str">
        <x:v>Operate the issuer/RTA process and retain decision evidence.</x:v>
      </x:c>
      <x:c r="H47" s="305" t="str">
        <x:v>GATE|INVESTOR_SERVICE</x:v>
      </x:c>
      <x:c r="I47" s="305" t="str">
        <x:v>Listed entity / RTA</x:v>
      </x:c>
      <x:c r="J47" s="305" t="str">
        <x:v>Event-based; certification as prescribed</x:v>
      </x:c>
      <x:c r="K47" s="305" t="str">
        <x:v>https://www.sebi.gov.in/legal/regulations/jul-2026/securities-and-exchange-board-of-india-listing-obligations-and-disclosure-requirements-regulations-2015-last-amended-on-july-14-2026-_102974.html</x:v>
      </x:c>
      <x:c r="L47" s="305" t="str">
        <x:v>MIGRATED — FROZEN</x:v>
      </x:c>
      <x:c r="M47" s="305" t="str">
        <x:f>IF(COUNTIF('PROD Provision Master'!$A$5:$A$176,C47)=1,"YES","NO")</x:f>
        <x:v>YES</x:v>
      </x:c>
      <x:c r="N47" s="305" t="str">
        <x:f>IF(COUNTIF($A$5:$A$176,A47)=1,"UNIQUE","DUPLICATE")</x:f>
        <x:v>UNIQUE</x:v>
      </x:c>
      <x:c r="O47" s="305" t="str">
        <x:f>IF(COUNTIF($D$5:$D$176,D47)=1,"UNIQUE","DUPLICATE")</x:f>
        <x:v>UNIQUE</x:v>
      </x:c>
      <x:c r="P47" s="305" t="str">
        <x:f>IF(AND(LEFT(A47,14)="SEBI-CORE-CMP-",LEN(A47)=20),"VALID","INVALID")</x:f>
        <x:v>VALID</x:v>
      </x:c>
    </x:row>
    <x:row r="48" ht="48" customHeight="1">
      <x:c r="A48" s="305" t="str">
        <x:v>SEBI-CORE-CMP-000044</x:v>
      </x:c>
      <x:c r="B48" s="305" t="n">
        <x:v>44</x:v>
      </x:c>
      <x:c r="C48" s="305" t="str">
        <x:v>SEBI-CORE-PRV-000044</x:v>
      </x:c>
      <x:c r="D48" s="305" t="str">
        <x:v>CAP-LAW053|Reg. 42</x:v>
      </x:c>
      <x:c r="E48" s="305" t="str">
        <x:v>CAP-LAW053</x:v>
      </x:c>
      <x:c r="F48" s="305" t="str">
        <x:v>Corporate action</x:v>
      </x:c>
      <x:c r="G48" s="305" t="str">
        <x:v>Approve, intimate and reconcile the record date.</x:v>
      </x:c>
      <x:c r="H48" s="305" t="str">
        <x:v>GATE|EQUITY_MAIN or GATE|EQUITY_SME</x:v>
      </x:c>
      <x:c r="I48" s="305" t="str">
        <x:v>Listed entity</x:v>
      </x:c>
      <x:c r="J48" s="305" t="str">
        <x:v>Before record date/book closure</x:v>
      </x:c>
      <x:c r="K48" s="305" t="str">
        <x:v>https://www.sebi.gov.in/legal/regulations/jul-2026/securities-and-exchange-board-of-india-listing-obligations-and-disclosure-requirements-regulations-2015-last-amended-on-july-14-2026-_102974.html</x:v>
      </x:c>
      <x:c r="L48" s="305" t="str">
        <x:v>MIGRATED — FROZEN</x:v>
      </x:c>
      <x:c r="M48" s="305" t="str">
        <x:f>IF(COUNTIF('PROD Provision Master'!$A$5:$A$176,C48)=1,"YES","NO")</x:f>
        <x:v>YES</x:v>
      </x:c>
      <x:c r="N48" s="305" t="str">
        <x:f>IF(COUNTIF($A$5:$A$176,A48)=1,"UNIQUE","DUPLICATE")</x:f>
        <x:v>UNIQUE</x:v>
      </x:c>
      <x:c r="O48" s="305" t="str">
        <x:f>IF(COUNTIF($D$5:$D$176,D48)=1,"UNIQUE","DUPLICATE")</x:f>
        <x:v>UNIQUE</x:v>
      </x:c>
      <x:c r="P48" s="305" t="str">
        <x:f>IF(AND(LEFT(A48,14)="SEBI-CORE-CMP-",LEN(A48)=20),"VALID","INVALID")</x:f>
        <x:v>VALID</x:v>
      </x:c>
    </x:row>
    <x:row r="49" ht="48" customHeight="1">
      <x:c r="A49" s="305" t="str">
        <x:v>SEBI-CORE-CMP-000045</x:v>
      </x:c>
      <x:c r="B49" s="305" t="n">
        <x:v>45</x:v>
      </x:c>
      <x:c r="C49" s="305" t="str">
        <x:v>SEBI-CORE-PRV-000045</x:v>
      </x:c>
      <x:c r="D49" s="305" t="str">
        <x:v>CAP-LAW053|Reg. 43A</x:v>
      </x:c>
      <x:c r="E49" s="305" t="str">
        <x:v>CAP-LAW053</x:v>
      </x:c>
      <x:c r="F49" s="305" t="str">
        <x:v>Shareholder return</x:v>
      </x:c>
      <x:c r="G49" s="305" t="str">
        <x:v>Maintain board-approved policy and website/annual-report disclosure.</x:v>
      </x:c>
      <x:c r="H49" s="305" t="str">
        <x:v>GATE|EQUITY_MAIN</x:v>
      </x:c>
      <x:c r="I49" s="305" t="str">
        <x:v>Listed entity</x:v>
      </x:c>
      <x:c r="J49" s="305" t="str">
        <x:v>Annual review / on change</x:v>
      </x:c>
      <x:c r="K49" s="305" t="str">
        <x:v>https://www.sebi.gov.in/legal/regulations/jul-2026/securities-and-exchange-board-of-india-listing-obligations-and-disclosure-requirements-regulations-2015-last-amended-on-july-14-2026-_102974.html</x:v>
      </x:c>
      <x:c r="L49" s="305" t="str">
        <x:v>MIGRATED — FROZEN</x:v>
      </x:c>
      <x:c r="M49" s="305" t="str">
        <x:f>IF(COUNTIF('PROD Provision Master'!$A$5:$A$176,C49)=1,"YES","NO")</x:f>
        <x:v>YES</x:v>
      </x:c>
      <x:c r="N49" s="305" t="str">
        <x:f>IF(COUNTIF($A$5:$A$176,A49)=1,"UNIQUE","DUPLICATE")</x:f>
        <x:v>UNIQUE</x:v>
      </x:c>
      <x:c r="O49" s="305" t="str">
        <x:f>IF(COUNTIF($D$5:$D$176,D49)=1,"UNIQUE","DUPLICATE")</x:f>
        <x:v>UNIQUE</x:v>
      </x:c>
      <x:c r="P49" s="305" t="str">
        <x:f>IF(AND(LEFT(A49,14)="SEBI-CORE-CMP-",LEN(A49)=20),"VALID","INVALID")</x:f>
        <x:v>VALID</x:v>
      </x:c>
    </x:row>
    <x:row r="50" ht="48" customHeight="1">
      <x:c r="A50" s="305" t="str">
        <x:v>SEBI-CORE-CMP-000046</x:v>
      </x:c>
      <x:c r="B50" s="305" t="n">
        <x:v>46</x:v>
      </x:c>
      <x:c r="C50" s="305" t="str">
        <x:v>SEBI-CORE-PRV-000046</x:v>
      </x:c>
      <x:c r="D50" s="305" t="str">
        <x:v>CAP-LAW053|Reg. 44</x:v>
      </x:c>
      <x:c r="E50" s="305" t="str">
        <x:v>CAP-LAW053</x:v>
      </x:c>
      <x:c r="F50" s="305" t="str">
        <x:v>Shareholder meeting</x:v>
      </x:c>
      <x:c r="G50" s="305" t="str">
        <x:v>Arrange voting and file results with report.</x:v>
      </x:c>
      <x:c r="H50" s="305" t="str">
        <x:v>GATE|EQUITY_MAIN or GATE|EQUITY_SME</x:v>
      </x:c>
      <x:c r="I50" s="305" t="str">
        <x:v>Listed entity</x:v>
      </x:c>
      <x:c r="J50" s="305" t="str">
        <x:v>At each voting event</x:v>
      </x:c>
      <x:c r="K50" s="305" t="str">
        <x:v>https://www.sebi.gov.in/legal/regulations/jul-2026/securities-and-exchange-board-of-india-listing-obligations-and-disclosure-requirements-regulations-2015-last-amended-on-july-14-2026-_102974.html</x:v>
      </x:c>
      <x:c r="L50" s="305" t="str">
        <x:v>MIGRATED — FROZEN</x:v>
      </x:c>
      <x:c r="M50" s="305" t="str">
        <x:f>IF(COUNTIF('PROD Provision Master'!$A$5:$A$176,C50)=1,"YES","NO")</x:f>
        <x:v>YES</x:v>
      </x:c>
      <x:c r="N50" s="305" t="str">
        <x:f>IF(COUNTIF($A$5:$A$176,A50)=1,"UNIQUE","DUPLICATE")</x:f>
        <x:v>UNIQUE</x:v>
      </x:c>
      <x:c r="O50" s="305" t="str">
        <x:f>IF(COUNTIF($D$5:$D$176,D50)=1,"UNIQUE","DUPLICATE")</x:f>
        <x:v>UNIQUE</x:v>
      </x:c>
      <x:c r="P50" s="305" t="str">
        <x:f>IF(AND(LEFT(A50,14)="SEBI-CORE-CMP-",LEN(A50)=20),"VALID","INVALID")</x:f>
        <x:v>VALID</x:v>
      </x:c>
    </x:row>
    <x:row r="51" ht="48" customHeight="1">
      <x:c r="A51" s="305" t="str">
        <x:v>SEBI-CORE-CMP-000047</x:v>
      </x:c>
      <x:c r="B51" s="305" t="n">
        <x:v>47</x:v>
      </x:c>
      <x:c r="C51" s="305" t="str">
        <x:v>SEBI-CORE-PRV-000047</x:v>
      </x:c>
      <x:c r="D51" s="305" t="str">
        <x:v>CAP-LAW053|Reg. 45</x:v>
      </x:c>
      <x:c r="E51" s="305" t="str">
        <x:v>CAP-LAW053</x:v>
      </x:c>
      <x:c r="F51" s="305" t="str">
        <x:v>Corporate action</x:v>
      </x:c>
      <x:c r="G51" s="305" t="str">
        <x:v>Document eligibility and include required certificate/disclosures.</x:v>
      </x:c>
      <x:c r="H51" s="305" t="str">
        <x:v>GATE|EQUITY_MAIN or GATE|EQUITY_SME</x:v>
      </x:c>
      <x:c r="I51" s="305" t="str">
        <x:v>Listed entity</x:v>
      </x:c>
      <x:c r="J51" s="305" t="str">
        <x:v>Before/at name-change approval</x:v>
      </x:c>
      <x:c r="K51" s="305" t="str">
        <x:v>https://www.sebi.gov.in/legal/regulations/jul-2026/securities-and-exchange-board-of-india-listing-obligations-and-disclosure-requirements-regulations-2015-last-amended-on-july-14-2026-_102974.html</x:v>
      </x:c>
      <x:c r="L51" s="305" t="str">
        <x:v>MIGRATED — FROZEN</x:v>
      </x:c>
      <x:c r="M51" s="305" t="str">
        <x:f>IF(COUNTIF('PROD Provision Master'!$A$5:$A$176,C51)=1,"YES","NO")</x:f>
        <x:v>YES</x:v>
      </x:c>
      <x:c r="N51" s="305" t="str">
        <x:f>IF(COUNTIF($A$5:$A$176,A51)=1,"UNIQUE","DUPLICATE")</x:f>
        <x:v>UNIQUE</x:v>
      </x:c>
      <x:c r="O51" s="305" t="str">
        <x:f>IF(COUNTIF($D$5:$D$176,D51)=1,"UNIQUE","DUPLICATE")</x:f>
        <x:v>UNIQUE</x:v>
      </x:c>
      <x:c r="P51" s="305" t="str">
        <x:f>IF(AND(LEFT(A51,14)="SEBI-CORE-CMP-",LEN(A51)=20),"VALID","INVALID")</x:f>
        <x:v>VALID</x:v>
      </x:c>
    </x:row>
    <x:row r="52" ht="48" customHeight="1">
      <x:c r="A52" s="305" t="str">
        <x:v>SEBI-CORE-CMP-000048</x:v>
      </x:c>
      <x:c r="B52" s="305" t="n">
        <x:v>48</x:v>
      </x:c>
      <x:c r="C52" s="305" t="str">
        <x:v>SEBI-CORE-PRV-000048</x:v>
      </x:c>
      <x:c r="D52" s="305" t="str">
        <x:v>CAP-LAW053|Reg. 46</x:v>
      </x:c>
      <x:c r="E52" s="305" t="str">
        <x:v>CAP-LAW053</x:v>
      </x:c>
      <x:c r="F52" s="305" t="str">
        <x:v>Website disclosure</x:v>
      </x:c>
      <x:c r="G52" s="305" t="str">
        <x:v>Operate a controlled website-content register and archive.</x:v>
      </x:c>
      <x:c r="H52" s="305" t="str">
        <x:v>GATE|EQUITY_MAIN or GATE|EQUITY_SME</x:v>
      </x:c>
      <x:c r="I52" s="305" t="str">
        <x:v>Listed entity</x:v>
      </x:c>
      <x:c r="J52" s="305" t="str">
        <x:v>Continuous; prompt updates</x:v>
      </x:c>
      <x:c r="K52" s="305" t="str">
        <x:v>https://www.sebi.gov.in/legal/regulations/jul-2026/securities-and-exchange-board-of-india-listing-obligations-and-disclosure-requirements-regulations-2015-last-amended-on-july-14-2026-_102974.html</x:v>
      </x:c>
      <x:c r="L52" s="305" t="str">
        <x:v>MIGRATED — FROZEN</x:v>
      </x:c>
      <x:c r="M52" s="305" t="str">
        <x:f>IF(COUNTIF('PROD Provision Master'!$A$5:$A$176,C52)=1,"YES","NO")</x:f>
        <x:v>YES</x:v>
      </x:c>
      <x:c r="N52" s="305" t="str">
        <x:f>IF(COUNTIF($A$5:$A$176,A52)=1,"UNIQUE","DUPLICATE")</x:f>
        <x:v>UNIQUE</x:v>
      </x:c>
      <x:c r="O52" s="305" t="str">
        <x:f>IF(COUNTIF($D$5:$D$176,D52)=1,"UNIQUE","DUPLICATE")</x:f>
        <x:v>UNIQUE</x:v>
      </x:c>
      <x:c r="P52" s="305" t="str">
        <x:f>IF(AND(LEFT(A52,14)="SEBI-CORE-CMP-",LEN(A52)=20),"VALID","INVALID")</x:f>
        <x:v>VALID</x:v>
      </x:c>
    </x:row>
    <x:row r="53" ht="48" customHeight="1">
      <x:c r="A53" s="305" t="str">
        <x:v>SEBI-CORE-CMP-000049</x:v>
      </x:c>
      <x:c r="B53" s="305" t="n">
        <x:v>49</x:v>
      </x:c>
      <x:c r="C53" s="305" t="str">
        <x:v>SEBI-CORE-PRV-000049</x:v>
      </x:c>
      <x:c r="D53" s="305" t="str">
        <x:v>CAP-LAW053|Reg. 47</x:v>
      </x:c>
      <x:c r="E53" s="305" t="str">
        <x:v>CAP-LAW053</x:v>
      </x:c>
      <x:c r="F53" s="305" t="str">
        <x:v>Public notice</x:v>
      </x:c>
      <x:c r="G53" s="305" t="str">
        <x:v>Publish and retain full-page evidence and invoices.</x:v>
      </x:c>
      <x:c r="H53" s="305" t="str">
        <x:v>GATE|EQUITY_MAIN or GATE|EQUITY_SME</x:v>
      </x:c>
      <x:c r="I53" s="305" t="str">
        <x:v>Listed entity</x:v>
      </x:c>
      <x:c r="J53" s="305" t="str">
        <x:v>Event-based / periodic as specified</x:v>
      </x:c>
      <x:c r="K53" s="305" t="str">
        <x:v>https://www.sebi.gov.in/legal/regulations/jul-2026/securities-and-exchange-board-of-india-listing-obligations-and-disclosure-requirements-regulations-2015-last-amended-on-july-14-2026-_102974.html</x:v>
      </x:c>
      <x:c r="L53" s="305" t="str">
        <x:v>MIGRATED — FROZEN</x:v>
      </x:c>
      <x:c r="M53" s="305" t="str">
        <x:f>IF(COUNTIF('PROD Provision Master'!$A$5:$A$176,C53)=1,"YES","NO")</x:f>
        <x:v>YES</x:v>
      </x:c>
      <x:c r="N53" s="305" t="str">
        <x:f>IF(COUNTIF($A$5:$A$176,A53)=1,"UNIQUE","DUPLICATE")</x:f>
        <x:v>UNIQUE</x:v>
      </x:c>
      <x:c r="O53" s="305" t="str">
        <x:f>IF(COUNTIF($D$5:$D$176,D53)=1,"UNIQUE","DUPLICATE")</x:f>
        <x:v>UNIQUE</x:v>
      </x:c>
      <x:c r="P53" s="305" t="str">
        <x:f>IF(AND(LEFT(A53,14)="SEBI-CORE-CMP-",LEN(A53)=20),"VALID","INVALID")</x:f>
        <x:v>VALID</x:v>
      </x:c>
    </x:row>
    <x:row r="54" ht="48" customHeight="1">
      <x:c r="A54" s="305" t="str">
        <x:v>SEBI-CORE-CMP-000050</x:v>
      </x:c>
      <x:c r="B54" s="305" t="n">
        <x:v>50</x:v>
      </x:c>
      <x:c r="C54" s="305" t="str">
        <x:v>SEBI-CORE-PRV-000050</x:v>
      </x:c>
      <x:c r="D54" s="305" t="str">
        <x:v>CAP-LAW083|Ch. II</x:v>
      </x:c>
      <x:c r="E54" s="305" t="str">
        <x:v>CAP-LAW083</x:v>
      </x:c>
      <x:c r="F54" s="305" t="str">
        <x:v>Shareholding</x:v>
      </x:c>
      <x:c r="G54" s="305" t="str">
        <x:v>Prepare the filing using the master-circular form and validations.</x:v>
      </x:c>
      <x:c r="H54" s="305" t="str">
        <x:v>GATE|EQUITY_MAIN or GATE|EQUITY_SME</x:v>
      </x:c>
      <x:c r="I54" s="305" t="str">
        <x:v>Listed entity</x:v>
      </x:c>
      <x:c r="J54" s="305" t="str">
        <x:v>At each Reg. 31 filing</x:v>
      </x:c>
      <x:c r="K54" s="305" t="str">
        <x:v>https://www.sebi.gov.in/legal/master-circulars/jan-2026/master-circular-for-compliance-with-the-provisions-of-the-securities-and-exchange-board-of-india-listing-obligations-and-disclosure-requirements-regulations-2015-by-listed-entities_99432.html</x:v>
      </x:c>
      <x:c r="L54" s="305" t="str">
        <x:v>MIGRATED — FROZEN</x:v>
      </x:c>
      <x:c r="M54" s="305" t="str">
        <x:f>IF(COUNTIF('PROD Provision Master'!$A$5:$A$176,C54)=1,"YES","NO")</x:f>
        <x:v>YES</x:v>
      </x:c>
      <x:c r="N54" s="305" t="str">
        <x:f>IF(COUNTIF($A$5:$A$176,A54)=1,"UNIQUE","DUPLICATE")</x:f>
        <x:v>UNIQUE</x:v>
      </x:c>
      <x:c r="O54" s="305" t="str">
        <x:f>IF(COUNTIF($D$5:$D$176,D54)=1,"UNIQUE","DUPLICATE")</x:f>
        <x:v>UNIQUE</x:v>
      </x:c>
      <x:c r="P54" s="305" t="str">
        <x:f>IF(AND(LEFT(A54,14)="SEBI-CORE-CMP-",LEN(A54)=20),"VALID","INVALID")</x:f>
        <x:v>VALID</x:v>
      </x:c>
    </x:row>
    <x:row r="55" ht="48" customHeight="1">
      <x:c r="A55" s="305" t="str">
        <x:v>SEBI-CORE-CMP-000051</x:v>
      </x:c>
      <x:c r="B55" s="305" t="n">
        <x:v>51</x:v>
      </x:c>
      <x:c r="C55" s="305" t="str">
        <x:v>SEBI-CORE-PRV-000051</x:v>
      </x:c>
      <x:c r="D55" s="305" t="str">
        <x:v>CAP-LAW083|RPT chapter</x:v>
      </x:c>
      <x:c r="E55" s="305" t="str">
        <x:v>CAP-LAW083</x:v>
      </x:c>
      <x:c r="F55" s="305" t="str">
        <x:v>Related parties</x:v>
      </x:c>
      <x:c r="G55" s="305" t="str">
        <x:v>Reconcile and file the prescribed RPT return.</x:v>
      </x:c>
      <x:c r="H55" s="305" t="str">
        <x:v>GATE|EQUITY_MAIN or GATE|HVDLE</x:v>
      </x:c>
      <x:c r="I55" s="305" t="str">
        <x:v>Listed entity</x:v>
      </x:c>
      <x:c r="J55" s="305" t="str">
        <x:v>Periodic as prescribed</x:v>
      </x:c>
      <x:c r="K55" s="305" t="str">
        <x:v>https://www.sebi.gov.in/legal/master-circulars/jan-2026/master-circular-for-compliance-with-the-provisions-of-the-securities-and-exchange-board-of-india-listing-obligations-and-disclosure-requirements-regulations-2015-by-listed-entities_99432.html</x:v>
      </x:c>
      <x:c r="L55" s="305" t="str">
        <x:v>MIGRATED — FROZEN</x:v>
      </x:c>
      <x:c r="M55" s="305" t="str">
        <x:f>IF(COUNTIF('PROD Provision Master'!$A$5:$A$176,C55)=1,"YES","NO")</x:f>
        <x:v>YES</x:v>
      </x:c>
      <x:c r="N55" s="305" t="str">
        <x:f>IF(COUNTIF($A$5:$A$176,A55)=1,"UNIQUE","DUPLICATE")</x:f>
        <x:v>UNIQUE</x:v>
      </x:c>
      <x:c r="O55" s="305" t="str">
        <x:f>IF(COUNTIF($D$5:$D$176,D55)=1,"UNIQUE","DUPLICATE")</x:f>
        <x:v>UNIQUE</x:v>
      </x:c>
      <x:c r="P55" s="305" t="str">
        <x:f>IF(AND(LEFT(A55,14)="SEBI-CORE-CMP-",LEN(A55)=20),"VALID","INVALID")</x:f>
        <x:v>VALID</x:v>
      </x:c>
    </x:row>
    <x:row r="56" ht="48" customHeight="1">
      <x:c r="A56" s="305" t="str">
        <x:v>SEBI-CORE-CMP-000052</x:v>
      </x:c>
      <x:c r="B56" s="305" t="n">
        <x:v>52</x:v>
      </x:c>
      <x:c r="C56" s="305" t="str">
        <x:v>SEBI-CORE-PRV-000052</x:v>
      </x:c>
      <x:c r="D56" s="305" t="str">
        <x:v>CAP-LAW083|BRSR chapter</x:v>
      </x:c>
      <x:c r="E56" s="305" t="str">
        <x:v>CAP-LAW083</x:v>
      </x:c>
      <x:c r="F56" s="305" t="str">
        <x:v>Sustainability reporting</x:v>
      </x:c>
      <x:c r="G56" s="305" t="str">
        <x:v>Document applicability, data owners, review and annual-report inclusion.</x:v>
      </x:c>
      <x:c r="H56" s="305" t="str">
        <x:v>GATE|EQUITY_MAIN</x:v>
      </x:c>
      <x:c r="I56" s="305" t="str">
        <x:v>Listed entity</x:v>
      </x:c>
      <x:c r="J56" s="305" t="str">
        <x:v>Annual</x:v>
      </x:c>
      <x:c r="K56" s="305" t="str">
        <x:v>https://www.sebi.gov.in/legal/master-circulars/jan-2026/master-circular-for-compliance-with-the-provisions-of-the-securities-and-exchange-board-of-india-listing-obligations-and-disclosure-requirements-regulations-2015-by-listed-entities_99432.html</x:v>
      </x:c>
      <x:c r="L56" s="305" t="str">
        <x:v>MIGRATED — FROZEN</x:v>
      </x:c>
      <x:c r="M56" s="305" t="str">
        <x:f>IF(COUNTIF('PROD Provision Master'!$A$5:$A$176,C56)=1,"YES","NO")</x:f>
        <x:v>YES</x:v>
      </x:c>
      <x:c r="N56" s="305" t="str">
        <x:f>IF(COUNTIF($A$5:$A$176,A56)=1,"UNIQUE","DUPLICATE")</x:f>
        <x:v>UNIQUE</x:v>
      </x:c>
      <x:c r="O56" s="305" t="str">
        <x:f>IF(COUNTIF($D$5:$D$176,D56)=1,"UNIQUE","DUPLICATE")</x:f>
        <x:v>UNIQUE</x:v>
      </x:c>
      <x:c r="P56" s="305" t="str">
        <x:f>IF(AND(LEFT(A56,14)="SEBI-CORE-CMP-",LEN(A56)=20),"VALID","INVALID")</x:f>
        <x:v>VALID</x:v>
      </x:c>
    </x:row>
    <x:row r="57" ht="48" customHeight="1">
      <x:c r="A57" s="305" t="str">
        <x:v>SEBI-CORE-CMP-000053</x:v>
      </x:c>
      <x:c r="B57" s="305" t="n">
        <x:v>53</x:v>
      </x:c>
      <x:c r="C57" s="305" t="str">
        <x:v>SEBI-CORE-PRV-000053</x:v>
      </x:c>
      <x:c r="D57" s="305" t="str">
        <x:v>CAP-LAW083|Material-event chapter</x:v>
      </x:c>
      <x:c r="E57" s="305" t="str">
        <x:v>CAP-LAW083</x:v>
      </x:c>
      <x:c r="F57" s="305" t="str">
        <x:v>Continuous disclosure</x:v>
      </x:c>
      <x:c r="G57" s="305" t="str">
        <x:v>Attach the required particulars and evidence to each exchange filing.</x:v>
      </x:c>
      <x:c r="H57" s="305" t="str">
        <x:v>GATE|EQUITY_MAIN or GATE|EQUITY_SME</x:v>
      </x:c>
      <x:c r="I57" s="305" t="str">
        <x:v>Listed entity</x:v>
      </x:c>
      <x:c r="J57" s="305" t="str">
        <x:v>At event and updates</x:v>
      </x:c>
      <x:c r="K57" s="305" t="str">
        <x:v>https://www.sebi.gov.in/legal/master-circulars/jan-2026/master-circular-for-compliance-with-the-provisions-of-the-securities-and-exchange-board-of-india-listing-obligations-and-disclosure-requirements-regulations-2015-by-listed-entities_99432.html</x:v>
      </x:c>
      <x:c r="L57" s="305" t="str">
        <x:v>MIGRATED — FROZEN</x:v>
      </x:c>
      <x:c r="M57" s="305" t="str">
        <x:f>IF(COUNTIF('PROD Provision Master'!$A$5:$A$176,C57)=1,"YES","NO")</x:f>
        <x:v>YES</x:v>
      </x:c>
      <x:c r="N57" s="305" t="str">
        <x:f>IF(COUNTIF($A$5:$A$176,A57)=1,"UNIQUE","DUPLICATE")</x:f>
        <x:v>UNIQUE</x:v>
      </x:c>
      <x:c r="O57" s="305" t="str">
        <x:f>IF(COUNTIF($D$5:$D$176,D57)=1,"UNIQUE","DUPLICATE")</x:f>
        <x:v>UNIQUE</x:v>
      </x:c>
      <x:c r="P57" s="305" t="str">
        <x:f>IF(AND(LEFT(A57,14)="SEBI-CORE-CMP-",LEN(A57)=20),"VALID","INVALID")</x:f>
        <x:v>VALID</x:v>
      </x:c>
    </x:row>
    <x:row r="58" ht="48" customHeight="1">
      <x:c r="A58" s="305" t="str">
        <x:v>SEBI-CORE-CMP-000054</x:v>
      </x:c>
      <x:c r="B58" s="305" t="n">
        <x:v>54</x:v>
      </x:c>
      <x:c r="C58" s="305" t="str">
        <x:v>SEBI-CORE-PRV-000054</x:v>
      </x:c>
      <x:c r="D58" s="305" t="str">
        <x:v>CAP-LAW083|Rumour-verification chapter</x:v>
      </x:c>
      <x:c r="E58" s="305" t="str">
        <x:v>CAP-LAW083</x:v>
      </x:c>
      <x:c r="F58" s="305" t="str">
        <x:v>Continuous disclosure</x:v>
      </x:c>
      <x:c r="G58" s="305" t="str">
        <x:v>Detect eligible rumours, verify facts and disclose confirmation/denial/clarification.</x:v>
      </x:c>
      <x:c r="H58" s="305" t="str">
        <x:v>GATE|EQUITY_MAIN</x:v>
      </x:c>
      <x:c r="I58" s="305" t="str">
        <x:v>Listed entity</x:v>
      </x:c>
      <x:c r="J58" s="305" t="str">
        <x:v>Within current prescribed period</x:v>
      </x:c>
      <x:c r="K58" s="305" t="str">
        <x:v>https://www.sebi.gov.in/legal/master-circulars/jan-2026/master-circular-for-compliance-with-the-provisions-of-the-securities-and-exchange-board-of-india-listing-obligations-and-disclosure-requirements-regulations-2015-by-listed-entities_99432.html</x:v>
      </x:c>
      <x:c r="L58" s="305" t="str">
        <x:v>MIGRATED — FROZEN</x:v>
      </x:c>
      <x:c r="M58" s="305" t="str">
        <x:f>IF(COUNTIF('PROD Provision Master'!$A$5:$A$176,C58)=1,"YES","NO")</x:f>
        <x:v>YES</x:v>
      </x:c>
      <x:c r="N58" s="305" t="str">
        <x:f>IF(COUNTIF($A$5:$A$176,A58)=1,"UNIQUE","DUPLICATE")</x:f>
        <x:v>UNIQUE</x:v>
      </x:c>
      <x:c r="O58" s="305" t="str">
        <x:f>IF(COUNTIF($D$5:$D$176,D58)=1,"UNIQUE","DUPLICATE")</x:f>
        <x:v>UNIQUE</x:v>
      </x:c>
      <x:c r="P58" s="305" t="str">
        <x:f>IF(AND(LEFT(A58,14)="SEBI-CORE-CMP-",LEN(A58)=20),"VALID","INVALID")</x:f>
        <x:v>VALID</x:v>
      </x:c>
    </x:row>
    <x:row r="59" ht="48" customHeight="1">
      <x:c r="A59" s="305" t="str">
        <x:v>SEBI-CORE-CMP-000055</x:v>
      </x:c>
      <x:c r="B59" s="305" t="n">
        <x:v>55</x:v>
      </x:c>
      <x:c r="C59" s="305" t="str">
        <x:v>SEBI-CORE-PRV-000055</x:v>
      </x:c>
      <x:c r="D59" s="305" t="str">
        <x:v>CAP-LAW083|Integrated Filing chapter</x:v>
      </x:c>
      <x:c r="E59" s="305" t="str">
        <x:v>CAP-LAW083</x:v>
      </x:c>
      <x:c r="F59" s="305" t="str">
        <x:v>Regulatory filing</x:v>
      </x:c>
      <x:c r="G59" s="305" t="str">
        <x:v>Maintain a single filing checklist with component ownership and acknowledgement.</x:v>
      </x:c>
      <x:c r="H59" s="305" t="str">
        <x:v>GATE|EQUITY_MAIN or GATE|HVDLE</x:v>
      </x:c>
      <x:c r="I59" s="305" t="str">
        <x:v>Listed entity</x:v>
      </x:c>
      <x:c r="J59" s="305" t="str">
        <x:v>Periodic as prescribed</x:v>
      </x:c>
      <x:c r="K59" s="305" t="str">
        <x:v>https://www.sebi.gov.in/legal/master-circulars/jan-2026/master-circular-for-compliance-with-the-provisions-of-the-securities-and-exchange-board-of-india-listing-obligations-and-disclosure-requirements-regulations-2015-by-listed-entities_99432.html</x:v>
      </x:c>
      <x:c r="L59" s="305" t="str">
        <x:v>MIGRATED — FROZEN</x:v>
      </x:c>
      <x:c r="M59" s="305" t="str">
        <x:f>IF(COUNTIF('PROD Provision Master'!$A$5:$A$176,C59)=1,"YES","NO")</x:f>
        <x:v>YES</x:v>
      </x:c>
      <x:c r="N59" s="305" t="str">
        <x:f>IF(COUNTIF($A$5:$A$176,A59)=1,"UNIQUE","DUPLICATE")</x:f>
        <x:v>UNIQUE</x:v>
      </x:c>
      <x:c r="O59" s="305" t="str">
        <x:f>IF(COUNTIF($D$5:$D$176,D59)=1,"UNIQUE","DUPLICATE")</x:f>
        <x:v>UNIQUE</x:v>
      </x:c>
      <x:c r="P59" s="305" t="str">
        <x:f>IF(AND(LEFT(A59,14)="SEBI-CORE-CMP-",LEN(A59)=20),"VALID","INVALID")</x:f>
        <x:v>VALID</x:v>
      </x:c>
    </x:row>
    <x:row r="60" ht="48" customHeight="1">
      <x:c r="A60" s="305" t="str">
        <x:v>SEBI-CORE-CMP-000056</x:v>
      </x:c>
      <x:c r="B60" s="305" t="n">
        <x:v>56</x:v>
      </x:c>
      <x:c r="C60" s="305" t="str">
        <x:v>SEBI-CORE-PRV-000056</x:v>
      </x:c>
      <x:c r="D60" s="305" t="str">
        <x:v>CAP-LAW054|Reg. 3(1)</x:v>
      </x:c>
      <x:c r="E60" s="305" t="str">
        <x:v>CAP-LAW054</x:v>
      </x:c>
      <x:c r="F60" s="305" t="str">
        <x:v>Insider trading</x:v>
      </x:c>
      <x:c r="G60" s="305" t="str">
        <x:v>Restrict, approve and evidence each permitted UPSI sharing.</x:v>
      </x:c>
      <x:c r="H60" s="305" t="str">
        <x:v>GATE|EQUITY_MAIN or GATE|EQUITY_SME</x:v>
      </x:c>
      <x:c r="I60" s="305" t="str">
        <x:v>Listed entity / insiders</x:v>
      </x:c>
      <x:c r="J60" s="305" t="str">
        <x:v>Continuous</x:v>
      </x:c>
      <x:c r="K60" s="305" t="str">
        <x:v>https://www.sebi.gov.in/legal/regulations/mar-2025/securities-and-exchange-board-of-india-prohibition-of-insider-trading-regulations-2015-last-amended-on-march-12-2025-_92672.html</x:v>
      </x:c>
      <x:c r="L60" s="305" t="str">
        <x:v>MIGRATED — FROZEN</x:v>
      </x:c>
      <x:c r="M60" s="305" t="str">
        <x:f>IF(COUNTIF('PROD Provision Master'!$A$5:$A$176,C60)=1,"YES","NO")</x:f>
        <x:v>YES</x:v>
      </x:c>
      <x:c r="N60" s="305" t="str">
        <x:f>IF(COUNTIF($A$5:$A$176,A60)=1,"UNIQUE","DUPLICATE")</x:f>
        <x:v>UNIQUE</x:v>
      </x:c>
      <x:c r="O60" s="305" t="str">
        <x:f>IF(COUNTIF($D$5:$D$176,D60)=1,"UNIQUE","DUPLICATE")</x:f>
        <x:v>UNIQUE</x:v>
      </x:c>
      <x:c r="P60" s="305" t="str">
        <x:f>IF(AND(LEFT(A60,14)="SEBI-CORE-CMP-",LEN(A60)=20),"VALID","INVALID")</x:f>
        <x:v>VALID</x:v>
      </x:c>
    </x:row>
    <x:row r="61" ht="48" customHeight="1">
      <x:c r="A61" s="305" t="str">
        <x:v>SEBI-CORE-CMP-000057</x:v>
      </x:c>
      <x:c r="B61" s="305" t="n">
        <x:v>57</x:v>
      </x:c>
      <x:c r="C61" s="305" t="str">
        <x:v>SEBI-CORE-PRV-000057</x:v>
      </x:c>
      <x:c r="D61" s="305" t="str">
        <x:v>CAP-LAW054|Reg. 3(2A)</x:v>
      </x:c>
      <x:c r="E61" s="305" t="str">
        <x:v>CAP-LAW054</x:v>
      </x:c>
      <x:c r="F61" s="305" t="str">
        <x:v>Insider trading</x:v>
      </x:c>
      <x:c r="G61" s="305" t="str">
        <x:v>Approve, publish and apply the legitimate-purpose policy.</x:v>
      </x:c>
      <x:c r="H61" s="305" t="str">
        <x:v>GATE|EQUITY_MAIN or GATE|EQUITY_SME</x:v>
      </x:c>
      <x:c r="I61" s="305" t="str">
        <x:v>Listed entity / board</x:v>
      </x:c>
      <x:c r="J61" s="305" t="str">
        <x:v>Continuous; review on change</x:v>
      </x:c>
      <x:c r="K61" s="305" t="str">
        <x:v>https://www.sebi.gov.in/legal/regulations/mar-2025/securities-and-exchange-board-of-india-prohibition-of-insider-trading-regulations-2015-last-amended-on-march-12-2025-_92672.html</x:v>
      </x:c>
      <x:c r="L61" s="305" t="str">
        <x:v>MIGRATED — FROZEN</x:v>
      </x:c>
      <x:c r="M61" s="305" t="str">
        <x:f>IF(COUNTIF('PROD Provision Master'!$A$5:$A$176,C61)=1,"YES","NO")</x:f>
        <x:v>YES</x:v>
      </x:c>
      <x:c r="N61" s="305" t="str">
        <x:f>IF(COUNTIF($A$5:$A$176,A61)=1,"UNIQUE","DUPLICATE")</x:f>
        <x:v>UNIQUE</x:v>
      </x:c>
      <x:c r="O61" s="305" t="str">
        <x:f>IF(COUNTIF($D$5:$D$176,D61)=1,"UNIQUE","DUPLICATE")</x:f>
        <x:v>UNIQUE</x:v>
      </x:c>
      <x:c r="P61" s="305" t="str">
        <x:f>IF(AND(LEFT(A61,14)="SEBI-CORE-CMP-",LEN(A61)=20),"VALID","INVALID")</x:f>
        <x:v>VALID</x:v>
      </x:c>
    </x:row>
    <x:row r="62" ht="48" customHeight="1">
      <x:c r="A62" s="305" t="str">
        <x:v>SEBI-CORE-CMP-000058</x:v>
      </x:c>
      <x:c r="B62" s="305" t="n">
        <x:v>58</x:v>
      </x:c>
      <x:c r="C62" s="305" t="str">
        <x:v>SEBI-CORE-PRV-000058</x:v>
      </x:c>
      <x:c r="D62" s="305" t="str">
        <x:v>CAP-LAW054|Reg. 3(5)</x:v>
      </x:c>
      <x:c r="E62" s="305" t="str">
        <x:v>CAP-LAW054</x:v>
      </x:c>
      <x:c r="F62" s="305" t="str">
        <x:v>Insider trading</x:v>
      </x:c>
      <x:c r="G62" s="305" t="str">
        <x:v>Capture UPSI nature, sharer, recipient, identifiers and audit trail.</x:v>
      </x:c>
      <x:c r="H62" s="305" t="str">
        <x:v>GATE|EQUITY_MAIN or GATE|EQUITY_SME</x:v>
      </x:c>
      <x:c r="I62" s="305" t="str">
        <x:v>Listed entity / intermediary / fiduciary as applicable</x:v>
      </x:c>
      <x:c r="J62" s="305" t="str">
        <x:v>Contemporaneous; preserve as prescribed</x:v>
      </x:c>
      <x:c r="K62" s="305" t="str">
        <x:v>https://www.sebi.gov.in/legal/regulations/mar-2025/securities-and-exchange-board-of-india-prohibition-of-insider-trading-regulations-2015-last-amended-on-march-12-2025-_92672.html</x:v>
      </x:c>
      <x:c r="L62" s="305" t="str">
        <x:v>MIGRATED — FROZEN</x:v>
      </x:c>
      <x:c r="M62" s="305" t="str">
        <x:f>IF(COUNTIF('PROD Provision Master'!$A$5:$A$176,C62)=1,"YES","NO")</x:f>
        <x:v>YES</x:v>
      </x:c>
      <x:c r="N62" s="305" t="str">
        <x:f>IF(COUNTIF($A$5:$A$176,A62)=1,"UNIQUE","DUPLICATE")</x:f>
        <x:v>UNIQUE</x:v>
      </x:c>
      <x:c r="O62" s="305" t="str">
        <x:f>IF(COUNTIF($D$5:$D$176,D62)=1,"UNIQUE","DUPLICATE")</x:f>
        <x:v>UNIQUE</x:v>
      </x:c>
      <x:c r="P62" s="305" t="str">
        <x:f>IF(AND(LEFT(A62,14)="SEBI-CORE-CMP-",LEN(A62)=20),"VALID","INVALID")</x:f>
        <x:v>VALID</x:v>
      </x:c>
    </x:row>
    <x:row r="63" ht="48" customHeight="1">
      <x:c r="A63" s="305" t="str">
        <x:v>SEBI-CORE-CMP-000059</x:v>
      </x:c>
      <x:c r="B63" s="305" t="n">
        <x:v>59</x:v>
      </x:c>
      <x:c r="C63" s="305" t="str">
        <x:v>SEBI-CORE-PRV-000059</x:v>
      </x:c>
      <x:c r="D63" s="305" t="str">
        <x:v>CAP-LAW054|Reg. 4</x:v>
      </x:c>
      <x:c r="E63" s="305" t="str">
        <x:v>CAP-LAW054</x:v>
      </x:c>
      <x:c r="F63" s="305" t="str">
        <x:v>Insider trading</x:v>
      </x:c>
      <x:c r="G63" s="305" t="str">
        <x:v>Run pre-clearance, restricted-list and investigation controls.</x:v>
      </x:c>
      <x:c r="H63" s="305" t="str">
        <x:v>GATE|EQUITY_MAIN or GATE|EQUITY_SME</x:v>
      </x:c>
      <x:c r="I63" s="305" t="str">
        <x:v>Insiders / company where it trades</x:v>
      </x:c>
      <x:c r="J63" s="305" t="str">
        <x:v>Per trade</x:v>
      </x:c>
      <x:c r="K63" s="305" t="str">
        <x:v>https://www.sebi.gov.in/legal/regulations/mar-2025/securities-and-exchange-board-of-india-prohibition-of-insider-trading-regulations-2015-last-amended-on-march-12-2025-_92672.html</x:v>
      </x:c>
      <x:c r="L63" s="305" t="str">
        <x:v>MIGRATED — FROZEN</x:v>
      </x:c>
      <x:c r="M63" s="305" t="str">
        <x:f>IF(COUNTIF('PROD Provision Master'!$A$5:$A$176,C63)=1,"YES","NO")</x:f>
        <x:v>YES</x:v>
      </x:c>
      <x:c r="N63" s="305" t="str">
        <x:f>IF(COUNTIF($A$5:$A$176,A63)=1,"UNIQUE","DUPLICATE")</x:f>
        <x:v>UNIQUE</x:v>
      </x:c>
      <x:c r="O63" s="305" t="str">
        <x:f>IF(COUNTIF($D$5:$D$176,D63)=1,"UNIQUE","DUPLICATE")</x:f>
        <x:v>UNIQUE</x:v>
      </x:c>
      <x:c r="P63" s="305" t="str">
        <x:f>IF(AND(LEFT(A63,14)="SEBI-CORE-CMP-",LEN(A63)=20),"VALID","INVALID")</x:f>
        <x:v>VALID</x:v>
      </x:c>
    </x:row>
    <x:row r="64" ht="48" customHeight="1">
      <x:c r="A64" s="305" t="str">
        <x:v>SEBI-CORE-CMP-000060</x:v>
      </x:c>
      <x:c r="B64" s="305" t="n">
        <x:v>60</x:v>
      </x:c>
      <x:c r="C64" s="305" t="str">
        <x:v>SEBI-CORE-PRV-000060</x:v>
      </x:c>
      <x:c r="D64" s="305" t="str">
        <x:v>CAP-LAW054|Reg. 5</x:v>
      </x:c>
      <x:c r="E64" s="305" t="str">
        <x:v>CAP-LAW054</x:v>
      </x:c>
      <x:c r="F64" s="305" t="str">
        <x:v>Insider trading</x:v>
      </x:c>
      <x:c r="G64" s="305" t="str">
        <x:v>Review, approve/disallow, disclose and monitor plan execution.</x:v>
      </x:c>
      <x:c r="H64" s="305" t="str">
        <x:v>GATE|EQUITY_MAIN or GATE|EQUITY_SME</x:v>
      </x:c>
      <x:c r="I64" s="305" t="str">
        <x:v>Insider / compliance officer / listed entity</x:v>
      </x:c>
      <x:c r="J64" s="305" t="str">
        <x:v>Event-based</x:v>
      </x:c>
      <x:c r="K64" s="305" t="str">
        <x:v>https://www.sebi.gov.in/legal/regulations/mar-2025/securities-and-exchange-board-of-india-prohibition-of-insider-trading-regulations-2015-last-amended-on-march-12-2025-_92672.html</x:v>
      </x:c>
      <x:c r="L64" s="305" t="str">
        <x:v>MIGRATED — FROZEN</x:v>
      </x:c>
      <x:c r="M64" s="305" t="str">
        <x:f>IF(COUNTIF('PROD Provision Master'!$A$5:$A$176,C64)=1,"YES","NO")</x:f>
        <x:v>YES</x:v>
      </x:c>
      <x:c r="N64" s="305" t="str">
        <x:f>IF(COUNTIF($A$5:$A$176,A64)=1,"UNIQUE","DUPLICATE")</x:f>
        <x:v>UNIQUE</x:v>
      </x:c>
      <x:c r="O64" s="305" t="str">
        <x:f>IF(COUNTIF($D$5:$D$176,D64)=1,"UNIQUE","DUPLICATE")</x:f>
        <x:v>UNIQUE</x:v>
      </x:c>
      <x:c r="P64" s="305" t="str">
        <x:f>IF(AND(LEFT(A64,14)="SEBI-CORE-CMP-",LEN(A64)=20),"VALID","INVALID")</x:f>
        <x:v>VALID</x:v>
      </x:c>
    </x:row>
    <x:row r="65" ht="48" customHeight="1">
      <x:c r="A65" s="305" t="str">
        <x:v>SEBI-CORE-CMP-000061</x:v>
      </x:c>
      <x:c r="B65" s="305" t="n">
        <x:v>61</x:v>
      </x:c>
      <x:c r="C65" s="305" t="str">
        <x:v>SEBI-CORE-PRV-000061</x:v>
      </x:c>
      <x:c r="D65" s="305" t="str">
        <x:v>CAP-LAW054|Reg. 7</x:v>
      </x:c>
      <x:c r="E65" s="305" t="str">
        <x:v>CAP-LAW054</x:v>
      </x:c>
      <x:c r="F65" s="305" t="str">
        <x:v>Insider disclosure</x:v>
      </x:c>
      <x:c r="G65" s="305" t="str">
        <x:v>Capture, validate and file covered disclosures.</x:v>
      </x:c>
      <x:c r="H65" s="305" t="str">
        <x:v>GATE|EQUITY_MAIN or GATE|EQUITY_SME</x:v>
      </x:c>
      <x:c r="I65" s="305" t="str">
        <x:v>Covered person / listed entity interface</x:v>
      </x:c>
      <x:c r="J65" s="305" t="str">
        <x:v>Event-based within prescribed deadline</x:v>
      </x:c>
      <x:c r="K65" s="305" t="str">
        <x:v>https://www.sebi.gov.in/legal/regulations/mar-2025/securities-and-exchange-board-of-india-prohibition-of-insider-trading-regulations-2015-last-amended-on-march-12-2025-_92672.html</x:v>
      </x:c>
      <x:c r="L65" s="305" t="str">
        <x:v>MIGRATED — FROZEN</x:v>
      </x:c>
      <x:c r="M65" s="305" t="str">
        <x:f>IF(COUNTIF('PROD Provision Master'!$A$5:$A$176,C65)=1,"YES","NO")</x:f>
        <x:v>YES</x:v>
      </x:c>
      <x:c r="N65" s="305" t="str">
        <x:f>IF(COUNTIF($A$5:$A$176,A65)=1,"UNIQUE","DUPLICATE")</x:f>
        <x:v>UNIQUE</x:v>
      </x:c>
      <x:c r="O65" s="305" t="str">
        <x:f>IF(COUNTIF($D$5:$D$176,D65)=1,"UNIQUE","DUPLICATE")</x:f>
        <x:v>UNIQUE</x:v>
      </x:c>
      <x:c r="P65" s="305" t="str">
        <x:f>IF(AND(LEFT(A65,14)="SEBI-CORE-CMP-",LEN(A65)=20),"VALID","INVALID")</x:f>
        <x:v>VALID</x:v>
      </x:c>
    </x:row>
    <x:row r="66" ht="48" customHeight="1">
      <x:c r="A66" s="305" t="str">
        <x:v>SEBI-CORE-CMP-000062</x:v>
      </x:c>
      <x:c r="B66" s="305" t="n">
        <x:v>62</x:v>
      </x:c>
      <x:c r="C66" s="305" t="str">
        <x:v>SEBI-CORE-PRV-000062</x:v>
      </x:c>
      <x:c r="D66" s="305" t="str">
        <x:v>CAP-LAW054|Reg. 8</x:v>
      </x:c>
      <x:c r="E66" s="305" t="str">
        <x:v>CAP-LAW054</x:v>
      </x:c>
      <x:c r="F66" s="305" t="str">
        <x:v>Insider trading</x:v>
      </x:c>
      <x:c r="G66" s="305" t="str">
        <x:v>Maintain code, chief investor-relations ownership and dissemination process.</x:v>
      </x:c>
      <x:c r="H66" s="305" t="str">
        <x:v>GATE|EQUITY_MAIN or GATE|EQUITY_SME</x:v>
      </x:c>
      <x:c r="I66" s="305" t="str">
        <x:v>Listed entity / board</x:v>
      </x:c>
      <x:c r="J66" s="305" t="str">
        <x:v>Continuous; review on change</x:v>
      </x:c>
      <x:c r="K66" s="305" t="str">
        <x:v>https://www.sebi.gov.in/legal/regulations/mar-2025/securities-and-exchange-board-of-india-prohibition-of-insider-trading-regulations-2015-last-amended-on-march-12-2025-_92672.html</x:v>
      </x:c>
      <x:c r="L66" s="305" t="str">
        <x:v>MIGRATED — FROZEN</x:v>
      </x:c>
      <x:c r="M66" s="305" t="str">
        <x:f>IF(COUNTIF('PROD Provision Master'!$A$5:$A$176,C66)=1,"YES","NO")</x:f>
        <x:v>YES</x:v>
      </x:c>
      <x:c r="N66" s="305" t="str">
        <x:f>IF(COUNTIF($A$5:$A$176,A66)=1,"UNIQUE","DUPLICATE")</x:f>
        <x:v>UNIQUE</x:v>
      </x:c>
      <x:c r="O66" s="305" t="str">
        <x:f>IF(COUNTIF($D$5:$D$176,D66)=1,"UNIQUE","DUPLICATE")</x:f>
        <x:v>UNIQUE</x:v>
      </x:c>
      <x:c r="P66" s="305" t="str">
        <x:f>IF(AND(LEFT(A66,14)="SEBI-CORE-CMP-",LEN(A66)=20),"VALID","INVALID")</x:f>
        <x:v>VALID</x:v>
      </x:c>
    </x:row>
    <x:row r="67" ht="48" customHeight="1">
      <x:c r="A67" s="305" t="str">
        <x:v>SEBI-CORE-CMP-000063</x:v>
      </x:c>
      <x:c r="B67" s="305" t="n">
        <x:v>63</x:v>
      </x:c>
      <x:c r="C67" s="305" t="str">
        <x:v>SEBI-CORE-PRV-000063</x:v>
      </x:c>
      <x:c r="D67" s="305" t="str">
        <x:v>CAP-LAW054|Reg. 9</x:v>
      </x:c>
      <x:c r="E67" s="305" t="str">
        <x:v>CAP-LAW054</x:v>
      </x:c>
      <x:c r="F67" s="305" t="str">
        <x:v>Insider trading</x:v>
      </x:c>
      <x:c r="G67" s="305" t="str">
        <x:v>Maintain designated-person universe, trading window, pre-clearance and contra-trade controls.</x:v>
      </x:c>
      <x:c r="H67" s="305" t="str">
        <x:v>GATE|EQUITY_MAIN or GATE|EQUITY_SME</x:v>
      </x:c>
      <x:c r="I67" s="305" t="str">
        <x:v>Listed entity / compliance officer</x:v>
      </x:c>
      <x:c r="J67" s="305" t="str">
        <x:v>Continuous</x:v>
      </x:c>
      <x:c r="K67" s="305" t="str">
        <x:v>https://www.sebi.gov.in/legal/regulations/mar-2025/securities-and-exchange-board-of-india-prohibition-of-insider-trading-regulations-2015-last-amended-on-march-12-2025-_92672.html</x:v>
      </x:c>
      <x:c r="L67" s="305" t="str">
        <x:v>MIGRATED — FROZEN</x:v>
      </x:c>
      <x:c r="M67" s="305" t="str">
        <x:f>IF(COUNTIF('PROD Provision Master'!$A$5:$A$176,C67)=1,"YES","NO")</x:f>
        <x:v>YES</x:v>
      </x:c>
      <x:c r="N67" s="305" t="str">
        <x:f>IF(COUNTIF($A$5:$A$176,A67)=1,"UNIQUE","DUPLICATE")</x:f>
        <x:v>UNIQUE</x:v>
      </x:c>
      <x:c r="O67" s="305" t="str">
        <x:f>IF(COUNTIF($D$5:$D$176,D67)=1,"UNIQUE","DUPLICATE")</x:f>
        <x:v>UNIQUE</x:v>
      </x:c>
      <x:c r="P67" s="305" t="str">
        <x:f>IF(AND(LEFT(A67,14)="SEBI-CORE-CMP-",LEN(A67)=20),"VALID","INVALID")</x:f>
        <x:v>VALID</x:v>
      </x:c>
    </x:row>
    <x:row r="68" ht="48" customHeight="1">
      <x:c r="A68" s="305" t="str">
        <x:v>SEBI-CORE-CMP-000064</x:v>
      </x:c>
      <x:c r="B68" s="305" t="n">
        <x:v>64</x:v>
      </x:c>
      <x:c r="C68" s="305" t="str">
        <x:v>SEBI-CORE-PRV-000064</x:v>
      </x:c>
      <x:c r="D68" s="305" t="str">
        <x:v>CAP-LAW054|Reg. 9A</x:v>
      </x:c>
      <x:c r="E68" s="305" t="str">
        <x:v>CAP-LAW054</x:v>
      </x:c>
      <x:c r="F68" s="305" t="str">
        <x:v>Insider trading</x:v>
      </x:c>
      <x:c r="G68" s="305" t="str">
        <x:v>Test controls, investigate leaks and report/escalate as required.</x:v>
      </x:c>
      <x:c r="H68" s="305" t="str">
        <x:v>GATE|EQUITY_MAIN or GATE|EQUITY_SME</x:v>
      </x:c>
      <x:c r="I68" s="305" t="str">
        <x:v>Listed entity / CEO or MD / board</x:v>
      </x:c>
      <x:c r="J68" s="305" t="str">
        <x:v>Continuous; event-based investigation</x:v>
      </x:c>
      <x:c r="K68" s="305" t="str">
        <x:v>https://www.sebi.gov.in/legal/regulations/mar-2025/securities-and-exchange-board-of-india-prohibition-of-insider-trading-regulations-2015-last-amended-on-march-12-2025-_92672.html</x:v>
      </x:c>
      <x:c r="L68" s="305" t="str">
        <x:v>MIGRATED — FROZEN</x:v>
      </x:c>
      <x:c r="M68" s="305" t="str">
        <x:f>IF(COUNTIF('PROD Provision Master'!$A$5:$A$176,C68)=1,"YES","NO")</x:f>
        <x:v>YES</x:v>
      </x:c>
      <x:c r="N68" s="305" t="str">
        <x:f>IF(COUNTIF($A$5:$A$176,A68)=1,"UNIQUE","DUPLICATE")</x:f>
        <x:v>UNIQUE</x:v>
      </x:c>
      <x:c r="O68" s="305" t="str">
        <x:f>IF(COUNTIF($D$5:$D$176,D68)=1,"UNIQUE","DUPLICATE")</x:f>
        <x:v>UNIQUE</x:v>
      </x:c>
      <x:c r="P68" s="305" t="str">
        <x:f>IF(AND(LEFT(A68,14)="SEBI-CORE-CMP-",LEN(A68)=20),"VALID","INVALID")</x:f>
        <x:v>VALID</x:v>
      </x:c>
    </x:row>
    <x:row r="69" ht="48" customHeight="1">
      <x:c r="A69" s="305" t="str">
        <x:v>SEBI-CORE-CMP-000065</x:v>
      </x:c>
      <x:c r="B69" s="305" t="n">
        <x:v>65</x:v>
      </x:c>
      <x:c r="C69" s="305" t="str">
        <x:v>SEBI-CORE-PRV-000065</x:v>
      </x:c>
      <x:c r="D69" s="305" t="str">
        <x:v>P1-GAP001|PIT surveillance chapters</x:v>
      </x:c>
      <x:c r="E69" s="305" t="str">
        <x:v>P1-GAP001</x:v>
      </x:c>
      <x:c r="F69" s="305" t="str">
        <x:v>Insider surveillance</x:v>
      </x:c>
      <x:c r="G69" s="305" t="str">
        <x:v>Maintain accurate identifiers and reconcile system restrictions/exceptions.</x:v>
      </x:c>
      <x:c r="H69" s="305" t="str">
        <x:v>GATE|EQUITY_MAIN or GATE|EQUITY_SME</x:v>
      </x:c>
      <x:c r="I69" s="305" t="str">
        <x:v>Listed entity / compliance officer</x:v>
      </x:c>
      <x:c r="J69" s="305" t="str">
        <x:v>Continuous / event-based</x:v>
      </x:c>
      <x:c r="K69" s="305" t="str">
        <x:v>https://www.sebi.gov.in/legal/master-circulars/may-2026/master-circular-on-surveillance-of-securities-market_101473.html</x:v>
      </x:c>
      <x:c r="L69" s="305" t="str">
        <x:v>MIGRATED — FROZEN</x:v>
      </x:c>
      <x:c r="M69" s="305" t="str">
        <x:f>IF(COUNTIF('PROD Provision Master'!$A$5:$A$176,C69)=1,"YES","NO")</x:f>
        <x:v>YES</x:v>
      </x:c>
      <x:c r="N69" s="305" t="str">
        <x:f>IF(COUNTIF($A$5:$A$176,A69)=1,"UNIQUE","DUPLICATE")</x:f>
        <x:v>UNIQUE</x:v>
      </x:c>
      <x:c r="O69" s="305" t="str">
        <x:f>IF(COUNTIF($D$5:$D$176,D69)=1,"UNIQUE","DUPLICATE")</x:f>
        <x:v>UNIQUE</x:v>
      </x:c>
      <x:c r="P69" s="305" t="str">
        <x:f>IF(AND(LEFT(A69,14)="SEBI-CORE-CMP-",LEN(A69)=20),"VALID","INVALID")</x:f>
        <x:v>VALID</x:v>
      </x:c>
    </x:row>
    <x:row r="70" ht="48" customHeight="1">
      <x:c r="A70" s="305" t="str">
        <x:v>SEBI-CORE-CMP-000066</x:v>
      </x:c>
      <x:c r="B70" s="305" t="n">
        <x:v>66</x:v>
      </x:c>
      <x:c r="C70" s="305" t="str">
        <x:v>SEBI-CORE-PRV-000066</x:v>
      </x:c>
      <x:c r="D70" s="305" t="str">
        <x:v>CAP-LAW067|Reg. 3</x:v>
      </x:c>
      <x:c r="E70" s="305" t="str">
        <x:v>CAP-LAW067</x:v>
      </x:c>
      <x:c r="F70" s="305" t="str">
        <x:v>Market conduct</x:v>
      </x:c>
      <x:c r="G70" s="305" t="str">
        <x:v>Subject market transactions and disclosures to fraud/manipulation review.</x:v>
      </x:c>
      <x:c r="H70" s="305" t="str">
        <x:v>GATE|EQUITY_MAIN or GATE|DEBT</x:v>
      </x:c>
      <x:c r="I70" s="305" t="str">
        <x:v>Listed entity and any person acting for it</x:v>
      </x:c>
      <x:c r="J70" s="305" t="str">
        <x:v>Continuous</x:v>
      </x:c>
      <x:c r="K70" s="305" t="str">
        <x:v>https://www.sebi.gov.in/legal/regulations/dec-2025/securities-and-exchange-board-of-india-prohibition-of-fraudulent-and-unfair-trade-practices-relating-to-securities-market-regulations-2003-last-amended-on-december-05-2025-_98694.html</x:v>
      </x:c>
      <x:c r="L70" s="305" t="str">
        <x:v>MIGRATED — FROZEN</x:v>
      </x:c>
      <x:c r="M70" s="305" t="str">
        <x:f>IF(COUNTIF('PROD Provision Master'!$A$5:$A$176,C70)=1,"YES","NO")</x:f>
        <x:v>YES</x:v>
      </x:c>
      <x:c r="N70" s="305" t="str">
        <x:f>IF(COUNTIF($A$5:$A$176,A70)=1,"UNIQUE","DUPLICATE")</x:f>
        <x:v>UNIQUE</x:v>
      </x:c>
      <x:c r="O70" s="305" t="str">
        <x:f>IF(COUNTIF($D$5:$D$176,D70)=1,"UNIQUE","DUPLICATE")</x:f>
        <x:v>UNIQUE</x:v>
      </x:c>
      <x:c r="P70" s="305" t="str">
        <x:f>IF(AND(LEFT(A70,14)="SEBI-CORE-CMP-",LEN(A70)=20),"VALID","INVALID")</x:f>
        <x:v>VALID</x:v>
      </x:c>
    </x:row>
    <x:row r="71" ht="48" customHeight="1">
      <x:c r="A71" s="305" t="str">
        <x:v>SEBI-CORE-CMP-000067</x:v>
      </x:c>
      <x:c r="B71" s="305" t="n">
        <x:v>67</x:v>
      </x:c>
      <x:c r="C71" s="305" t="str">
        <x:v>SEBI-CORE-PRV-000067</x:v>
      </x:c>
      <x:c r="D71" s="305" t="str">
        <x:v>CAP-LAW067|Reg. 4</x:v>
      </x:c>
      <x:c r="E71" s="305" t="str">
        <x:v>CAP-LAW067</x:v>
      </x:c>
      <x:c r="F71" s="305" t="str">
        <x:v>Market conduct</x:v>
      </x:c>
      <x:c r="G71" s="305" t="str">
        <x:v>Escalate suspicious practices and preserve transaction rationale/evidence.</x:v>
      </x:c>
      <x:c r="H71" s="305" t="str">
        <x:v>GATE|EQUITY_MAIN or GATE|DEBT</x:v>
      </x:c>
      <x:c r="I71" s="305" t="str">
        <x:v>Listed entity and any person acting for it</x:v>
      </x:c>
      <x:c r="J71" s="305" t="str">
        <x:v>Continuous</x:v>
      </x:c>
      <x:c r="K71" s="305" t="str">
        <x:v>https://www.sebi.gov.in/legal/regulations/dec-2025/securities-and-exchange-board-of-india-prohibition-of-fraudulent-and-unfair-trade-practices-relating-to-securities-market-regulations-2003-last-amended-on-december-05-2025-_98694.html</x:v>
      </x:c>
      <x:c r="L71" s="305" t="str">
        <x:v>MIGRATED — FROZEN</x:v>
      </x:c>
      <x:c r="M71" s="305" t="str">
        <x:f>IF(COUNTIF('PROD Provision Master'!$A$5:$A$176,C71)=1,"YES","NO")</x:f>
        <x:v>YES</x:v>
      </x:c>
      <x:c r="N71" s="305" t="str">
        <x:f>IF(COUNTIF($A$5:$A$176,A71)=1,"UNIQUE","DUPLICATE")</x:f>
        <x:v>UNIQUE</x:v>
      </x:c>
      <x:c r="O71" s="305" t="str">
        <x:f>IF(COUNTIF($D$5:$D$176,D71)=1,"UNIQUE","DUPLICATE")</x:f>
        <x:v>UNIQUE</x:v>
      </x:c>
      <x:c r="P71" s="305" t="str">
        <x:f>IF(AND(LEFT(A71,14)="SEBI-CORE-CMP-",LEN(A71)=20),"VALID","INVALID")</x:f>
        <x:v>VALID</x:v>
      </x:c>
    </x:row>
    <x:row r="72" ht="48" customHeight="1">
      <x:c r="A72" s="305" t="str">
        <x:v>SEBI-CORE-CMP-000068</x:v>
      </x:c>
      <x:c r="B72" s="305" t="n">
        <x:v>68</x:v>
      </x:c>
      <x:c r="C72" s="305" t="str">
        <x:v>SEBI-CORE-PRV-000068</x:v>
      </x:c>
      <x:c r="D72" s="305" t="str">
        <x:v>CAP-LAW060|Reg. 26(2)</x:v>
      </x:c>
      <x:c r="E72" s="305" t="str">
        <x:v>CAP-LAW060</x:v>
      </x:c>
      <x:c r="F72" s="305" t="str">
        <x:v>Takeover response</x:v>
      </x:c>
      <x:c r="G72" s="305" t="str">
        <x:v>Freeze covered actions or obtain required approval before proceeding.</x:v>
      </x:c>
      <x:c r="H72" s="305" t="str">
        <x:v>GATE|TAKEOVER</x:v>
      </x:c>
      <x:c r="I72" s="305" t="str">
        <x:v>Target company / board</x:v>
      </x:c>
      <x:c r="J72" s="305" t="str">
        <x:v>During offer period</x:v>
      </x:c>
      <x:c r="K72" s="305" t="str">
        <x:v>https://www.sebi.gov.in/legal/regulations/dec-2025/securities-and-exchange-board-of-india-substantial-acquisition-of-shares-and-takeovers-regulations-2011-last-amended-on-december-5-2025-_98643.html</x:v>
      </x:c>
      <x:c r="L72" s="305" t="str">
        <x:v>MIGRATED — FROZEN</x:v>
      </x:c>
      <x:c r="M72" s="305" t="str">
        <x:f>IF(COUNTIF('PROD Provision Master'!$A$5:$A$176,C72)=1,"YES","NO")</x:f>
        <x:v>YES</x:v>
      </x:c>
      <x:c r="N72" s="305" t="str">
        <x:f>IF(COUNTIF($A$5:$A$176,A72)=1,"UNIQUE","DUPLICATE")</x:f>
        <x:v>UNIQUE</x:v>
      </x:c>
      <x:c r="O72" s="305" t="str">
        <x:f>IF(COUNTIF($D$5:$D$176,D72)=1,"UNIQUE","DUPLICATE")</x:f>
        <x:v>UNIQUE</x:v>
      </x:c>
      <x:c r="P72" s="305" t="str">
        <x:f>IF(AND(LEFT(A72,14)="SEBI-CORE-CMP-",LEN(A72)=20),"VALID","INVALID")</x:f>
        <x:v>VALID</x:v>
      </x:c>
    </x:row>
    <x:row r="73" ht="48" customHeight="1">
      <x:c r="A73" s="305" t="str">
        <x:v>SEBI-CORE-CMP-000069</x:v>
      </x:c>
      <x:c r="B73" s="305" t="n">
        <x:v>69</x:v>
      </x:c>
      <x:c r="C73" s="305" t="str">
        <x:v>SEBI-CORE-PRV-000069</x:v>
      </x:c>
      <x:c r="D73" s="305" t="str">
        <x:v>CAP-LAW060|Reg. 26(4)</x:v>
      </x:c>
      <x:c r="E73" s="305" t="str">
        <x:v>CAP-LAW060</x:v>
      </x:c>
      <x:c r="F73" s="305" t="str">
        <x:v>Takeover response</x:v>
      </x:c>
      <x:c r="G73" s="305" t="str">
        <x:v>Screen corporate-action calendar against the tender period.</x:v>
      </x:c>
      <x:c r="H73" s="305" t="str">
        <x:v>GATE|TAKEOVER</x:v>
      </x:c>
      <x:c r="I73" s="305" t="str">
        <x:v>Target company</x:v>
      </x:c>
      <x:c r="J73" s="305" t="str">
        <x:v>During offer timetable</x:v>
      </x:c>
      <x:c r="K73" s="305" t="str">
        <x:v>https://www.sebi.gov.in/legal/regulations/dec-2025/securities-and-exchange-board-of-india-substantial-acquisition-of-shares-and-takeovers-regulations-2011-last-amended-on-december-5-2025-_98643.html</x:v>
      </x:c>
      <x:c r="L73" s="305" t="str">
        <x:v>MIGRATED — FROZEN</x:v>
      </x:c>
      <x:c r="M73" s="305" t="str">
        <x:f>IF(COUNTIF('PROD Provision Master'!$A$5:$A$176,C73)=1,"YES","NO")</x:f>
        <x:v>YES</x:v>
      </x:c>
      <x:c r="N73" s="305" t="str">
        <x:f>IF(COUNTIF($A$5:$A$176,A73)=1,"UNIQUE","DUPLICATE")</x:f>
        <x:v>UNIQUE</x:v>
      </x:c>
      <x:c r="O73" s="305" t="str">
        <x:f>IF(COUNTIF($D$5:$D$176,D73)=1,"UNIQUE","DUPLICATE")</x:f>
        <x:v>UNIQUE</x:v>
      </x:c>
      <x:c r="P73" s="305" t="str">
        <x:f>IF(AND(LEFT(A73,14)="SEBI-CORE-CMP-",LEN(A73)=20),"VALID","INVALID")</x:f>
        <x:v>VALID</x:v>
      </x:c>
    </x:row>
    <x:row r="74" ht="48" customHeight="1">
      <x:c r="A74" s="305" t="str">
        <x:v>SEBI-CORE-CMP-000070</x:v>
      </x:c>
      <x:c r="B74" s="305" t="n">
        <x:v>70</x:v>
      </x:c>
      <x:c r="C74" s="305" t="str">
        <x:v>SEBI-CORE-PRV-000070</x:v>
      </x:c>
      <x:c r="D74" s="305" t="str">
        <x:v>CAP-LAW060|Reg. 26(6)</x:v>
      </x:c>
      <x:c r="E74" s="305" t="str">
        <x:v>CAP-LAW060</x:v>
      </x:c>
      <x:c r="F74" s="305" t="str">
        <x:v>Takeover response</x:v>
      </x:c>
      <x:c r="G74" s="305" t="str">
        <x:v>Extract, validate and securely provide the shareholder list.</x:v>
      </x:c>
      <x:c r="H74" s="305" t="str">
        <x:v>GATE|TAKEOVER</x:v>
      </x:c>
      <x:c r="I74" s="305" t="str">
        <x:v>Target company</x:v>
      </x:c>
      <x:c r="J74" s="305" t="str">
        <x:v>Within two working days of request/identified date as applicable</x:v>
      </x:c>
      <x:c r="K74" s="305" t="str">
        <x:v>https://www.sebi.gov.in/legal/regulations/dec-2025/securities-and-exchange-board-of-india-substantial-acquisition-of-shares-and-takeovers-regulations-2011-last-amended-on-december-5-2025-_98643.html</x:v>
      </x:c>
      <x:c r="L74" s="305" t="str">
        <x:v>MIGRATED — FROZEN</x:v>
      </x:c>
      <x:c r="M74" s="305" t="str">
        <x:f>IF(COUNTIF('PROD Provision Master'!$A$5:$A$176,C74)=1,"YES","NO")</x:f>
        <x:v>YES</x:v>
      </x:c>
      <x:c r="N74" s="305" t="str">
        <x:f>IF(COUNTIF($A$5:$A$176,A74)=1,"UNIQUE","DUPLICATE")</x:f>
        <x:v>UNIQUE</x:v>
      </x:c>
      <x:c r="O74" s="305" t="str">
        <x:f>IF(COUNTIF($D$5:$D$176,D74)=1,"UNIQUE","DUPLICATE")</x:f>
        <x:v>UNIQUE</x:v>
      </x:c>
      <x:c r="P74" s="305" t="str">
        <x:f>IF(AND(LEFT(A74,14)="SEBI-CORE-CMP-",LEN(A74)=20),"VALID","INVALID")</x:f>
        <x:v>VALID</x:v>
      </x:c>
    </x:row>
    <x:row r="75" ht="48" customHeight="1">
      <x:c r="A75" s="305" t="str">
        <x:v>SEBI-CORE-CMP-000071</x:v>
      </x:c>
      <x:c r="B75" s="305" t="n">
        <x:v>71</x:v>
      </x:c>
      <x:c r="C75" s="305" t="str">
        <x:v>SEBI-CORE-PRV-000071</x:v>
      </x:c>
      <x:c r="D75" s="305" t="str">
        <x:v>CAP-LAW060|Reg. 26(6A)</x:v>
      </x:c>
      <x:c r="E75" s="305" t="str">
        <x:v>CAP-LAW060</x:v>
      </x:c>
      <x:c r="F75" s="305" t="str">
        <x:v>Takeover response</x:v>
      </x:c>
      <x:c r="G75" s="305" t="str">
        <x:v>Approve committee constitution and document independence.</x:v>
      </x:c>
      <x:c r="H75" s="305" t="str">
        <x:v>GATE|TAKEOVER</x:v>
      </x:c>
      <x:c r="I75" s="305" t="str">
        <x:v>Target company / board</x:v>
      </x:c>
      <x:c r="J75" s="305" t="str">
        <x:v>Promptly for the offer</x:v>
      </x:c>
      <x:c r="K75" s="305" t="str">
        <x:v>https://www.sebi.gov.in/legal/regulations/dec-2025/securities-and-exchange-board-of-india-substantial-acquisition-of-shares-and-takeovers-regulations-2011-last-amended-on-december-5-2025-_98643.html</x:v>
      </x:c>
      <x:c r="L75" s="305" t="str">
        <x:v>MIGRATED — FROZEN</x:v>
      </x:c>
      <x:c r="M75" s="305" t="str">
        <x:f>IF(COUNTIF('PROD Provision Master'!$A$5:$A$176,C75)=1,"YES","NO")</x:f>
        <x:v>YES</x:v>
      </x:c>
      <x:c r="N75" s="305" t="str">
        <x:f>IF(COUNTIF($A$5:$A$176,A75)=1,"UNIQUE","DUPLICATE")</x:f>
        <x:v>UNIQUE</x:v>
      </x:c>
      <x:c r="O75" s="305" t="str">
        <x:f>IF(COUNTIF($D$5:$D$176,D75)=1,"UNIQUE","DUPLICATE")</x:f>
        <x:v>UNIQUE</x:v>
      </x:c>
      <x:c r="P75" s="305" t="str">
        <x:f>IF(AND(LEFT(A75,14)="SEBI-CORE-CMP-",LEN(A75)=20),"VALID","INVALID")</x:f>
        <x:v>VALID</x:v>
      </x:c>
    </x:row>
    <x:row r="76" ht="48" customHeight="1">
      <x:c r="A76" s="305" t="str">
        <x:v>SEBI-CORE-CMP-000072</x:v>
      </x:c>
      <x:c r="B76" s="305" t="n">
        <x:v>72</x:v>
      </x:c>
      <x:c r="C76" s="305" t="str">
        <x:v>SEBI-CORE-PRV-000072</x:v>
      </x:c>
      <x:c r="D76" s="305" t="str">
        <x:v>CAP-LAW060|Reg. 26(7)</x:v>
      </x:c>
      <x:c r="E76" s="305" t="str">
        <x:v>CAP-LAW060</x:v>
      </x:c>
      <x:c r="F76" s="305" t="str">
        <x:v>Takeover response</x:v>
      </x:c>
      <x:c r="G76" s="305" t="str">
        <x:v>Approve and publish recommendations and send to required recipients.</x:v>
      </x:c>
      <x:c r="H76" s="305" t="str">
        <x:v>GATE|TAKEOVER</x:v>
      </x:c>
      <x:c r="I76" s="305" t="str">
        <x:v>Independent directors' committee / target company</x:v>
      </x:c>
      <x:c r="J76" s="305" t="str">
        <x:v>At least two working days before tendering period begins</x:v>
      </x:c>
      <x:c r="K76" s="305" t="str">
        <x:v>https://www.sebi.gov.in/legal/regulations/dec-2025/securities-and-exchange-board-of-india-substantial-acquisition-of-shares-and-takeovers-regulations-2011-last-amended-on-december-5-2025-_98643.html</x:v>
      </x:c>
      <x:c r="L76" s="305" t="str">
        <x:v>MIGRATED — FROZEN</x:v>
      </x:c>
      <x:c r="M76" s="305" t="str">
        <x:f>IF(COUNTIF('PROD Provision Master'!$A$5:$A$176,C76)=1,"YES","NO")</x:f>
        <x:v>YES</x:v>
      </x:c>
      <x:c r="N76" s="305" t="str">
        <x:f>IF(COUNTIF($A$5:$A$176,A76)=1,"UNIQUE","DUPLICATE")</x:f>
        <x:v>UNIQUE</x:v>
      </x:c>
      <x:c r="O76" s="305" t="str">
        <x:f>IF(COUNTIF($D$5:$D$176,D76)=1,"UNIQUE","DUPLICATE")</x:f>
        <x:v>UNIQUE</x:v>
      </x:c>
      <x:c r="P76" s="305" t="str">
        <x:f>IF(AND(LEFT(A76,14)="SEBI-CORE-CMP-",LEN(A76)=20),"VALID","INVALID")</x:f>
        <x:v>VALID</x:v>
      </x:c>
    </x:row>
    <x:row r="77" ht="48" customHeight="1">
      <x:c r="A77" s="305" t="str">
        <x:v>SEBI-CORE-CMP-000073</x:v>
      </x:c>
      <x:c r="B77" s="305" t="n">
        <x:v>73</x:v>
      </x:c>
      <x:c r="C77" s="305" t="str">
        <x:v>SEBI-CORE-PRV-000073</x:v>
      </x:c>
      <x:c r="D77" s="305" t="str">
        <x:v>CAP-LAW060|Reg. 26(8)</x:v>
      </x:c>
      <x:c r="E77" s="305" t="str">
        <x:v>CAP-LAW060</x:v>
      </x:c>
      <x:c r="F77" s="305" t="str">
        <x:v>Takeover response</x:v>
      </x:c>
      <x:c r="G77" s="305" t="str">
        <x:v>Provide records and support verification without delay.</x:v>
      </x:c>
      <x:c r="H77" s="305" t="str">
        <x:v>GATE|TAKEOVER</x:v>
      </x:c>
      <x:c r="I77" s="305" t="str">
        <x:v>Target company</x:v>
      </x:c>
      <x:c r="J77" s="305" t="str">
        <x:v>During offer processing</x:v>
      </x:c>
      <x:c r="K77" s="305" t="str">
        <x:v>https://www.sebi.gov.in/legal/regulations/dec-2025/securities-and-exchange-board-of-india-substantial-acquisition-of-shares-and-takeovers-regulations-2011-last-amended-on-december-5-2025-_98643.html</x:v>
      </x:c>
      <x:c r="L77" s="305" t="str">
        <x:v>MIGRATED — FROZEN</x:v>
      </x:c>
      <x:c r="M77" s="305" t="str">
        <x:f>IF(COUNTIF('PROD Provision Master'!$A$5:$A$176,C77)=1,"YES","NO")</x:f>
        <x:v>YES</x:v>
      </x:c>
      <x:c r="N77" s="305" t="str">
        <x:f>IF(COUNTIF($A$5:$A$176,A77)=1,"UNIQUE","DUPLICATE")</x:f>
        <x:v>UNIQUE</x:v>
      </x:c>
      <x:c r="O77" s="305" t="str">
        <x:f>IF(COUNTIF($D$5:$D$176,D77)=1,"UNIQUE","DUPLICATE")</x:f>
        <x:v>UNIQUE</x:v>
      </x:c>
      <x:c r="P77" s="305" t="str">
        <x:f>IF(AND(LEFT(A77,14)="SEBI-CORE-CMP-",LEN(A77)=20),"VALID","INVALID")</x:f>
        <x:v>VALID</x:v>
      </x:c>
    </x:row>
    <x:row r="78" ht="48" customHeight="1">
      <x:c r="A78" s="305" t="str">
        <x:v>SEBI-CORE-CMP-000074</x:v>
      </x:c>
      <x:c r="B78" s="305" t="n">
        <x:v>74</x:v>
      </x:c>
      <x:c r="C78" s="305" t="str">
        <x:v>SEBI-CORE-PRV-000074</x:v>
      </x:c>
      <x:c r="D78" s="305" t="str">
        <x:v>CAP-LAW060|Reg. 26(9)</x:v>
      </x:c>
      <x:c r="E78" s="305" t="str">
        <x:v>CAP-LAW060</x:v>
      </x:c>
      <x:c r="F78" s="305" t="str">
        <x:v>Takeover response</x:v>
      </x:c>
      <x:c r="G78" s="305" t="str">
        <x:v>Maintain an information log and equal-access control.</x:v>
      </x:c>
      <x:c r="H78" s="305" t="str">
        <x:v>GATE|TAKEOVER</x:v>
      </x:c>
      <x:c r="I78" s="305" t="str">
        <x:v>Target company</x:v>
      </x:c>
      <x:c r="J78" s="305" t="str">
        <x:v>Throughout competing-offer process</x:v>
      </x:c>
      <x:c r="K78" s="305" t="str">
        <x:v>https://www.sebi.gov.in/legal/regulations/dec-2025/securities-and-exchange-board-of-india-substantial-acquisition-of-shares-and-takeovers-regulations-2011-last-amended-on-december-5-2025-_98643.html</x:v>
      </x:c>
      <x:c r="L78" s="305" t="str">
        <x:v>MIGRATED — FROZEN</x:v>
      </x:c>
      <x:c r="M78" s="305" t="str">
        <x:f>IF(COUNTIF('PROD Provision Master'!$A$5:$A$176,C78)=1,"YES","NO")</x:f>
        <x:v>YES</x:v>
      </x:c>
      <x:c r="N78" s="305" t="str">
        <x:f>IF(COUNTIF($A$5:$A$176,A78)=1,"UNIQUE","DUPLICATE")</x:f>
        <x:v>UNIQUE</x:v>
      </x:c>
      <x:c r="O78" s="305" t="str">
        <x:f>IF(COUNTIF($D$5:$D$176,D78)=1,"UNIQUE","DUPLICATE")</x:f>
        <x:v>UNIQUE</x:v>
      </x:c>
      <x:c r="P78" s="305" t="str">
        <x:f>IF(AND(LEFT(A78,14)="SEBI-CORE-CMP-",LEN(A78)=20),"VALID","INVALID")</x:f>
        <x:v>VALID</x:v>
      </x:c>
    </x:row>
    <x:row r="79" ht="48" customHeight="1">
      <x:c r="A79" s="305" t="str">
        <x:v>SEBI-CORE-CMP-000075</x:v>
      </x:c>
      <x:c r="B79" s="305" t="n">
        <x:v>75</x:v>
      </x:c>
      <x:c r="C79" s="305" t="str">
        <x:v>SEBI-CORE-PRV-000075</x:v>
      </x:c>
      <x:c r="D79" s="305" t="str">
        <x:v>CAP-LAW060|Reg. 26(10)</x:v>
      </x:c>
      <x:c r="E79" s="305" t="str">
        <x:v>CAP-LAW060</x:v>
      </x:c>
      <x:c r="F79" s="305" t="str">
        <x:v>Takeover response</x:v>
      </x:c>
      <x:c r="G79" s="305" t="str">
        <x:v>Monitor transfer queue and record any lawful hold.</x:v>
      </x:c>
      <x:c r="H79" s="305" t="str">
        <x:v>GATE|TAKEOVER</x:v>
      </x:c>
      <x:c r="I79" s="305" t="str">
        <x:v>Target company / RTA</x:v>
      </x:c>
      <x:c r="J79" s="305" t="str">
        <x:v>Without delay</x:v>
      </x:c>
      <x:c r="K79" s="305" t="str">
        <x:v>https://www.sebi.gov.in/legal/regulations/dec-2025/securities-and-exchange-board-of-india-substantial-acquisition-of-shares-and-takeovers-regulations-2011-last-amended-on-december-5-2025-_98643.html</x:v>
      </x:c>
      <x:c r="L79" s="305" t="str">
        <x:v>MIGRATED — FROZEN</x:v>
      </x:c>
      <x:c r="M79" s="305" t="str">
        <x:f>IF(COUNTIF('PROD Provision Master'!$A$5:$A$176,C79)=1,"YES","NO")</x:f>
        <x:v>YES</x:v>
      </x:c>
      <x:c r="N79" s="305" t="str">
        <x:f>IF(COUNTIF($A$5:$A$176,A79)=1,"UNIQUE","DUPLICATE")</x:f>
        <x:v>UNIQUE</x:v>
      </x:c>
      <x:c r="O79" s="305" t="str">
        <x:f>IF(COUNTIF($D$5:$D$176,D79)=1,"UNIQUE","DUPLICATE")</x:f>
        <x:v>UNIQUE</x:v>
      </x:c>
      <x:c r="P79" s="305" t="str">
        <x:f>IF(AND(LEFT(A79,14)="SEBI-CORE-CMP-",LEN(A79)=20),"VALID","INVALID")</x:f>
        <x:v>VALID</x:v>
      </x:c>
    </x:row>
    <x:row r="80" ht="48" customHeight="1">
      <x:c r="A80" s="305" t="str">
        <x:v>SEBI-CORE-CMP-000076</x:v>
      </x:c>
      <x:c r="B80" s="305" t="n">
        <x:v>76</x:v>
      </x:c>
      <x:c r="C80" s="305" t="str">
        <x:v>SEBI-CORE-PRV-000076</x:v>
      </x:c>
      <x:c r="D80" s="305" t="str">
        <x:v>CAP-LAW060|Reg. 29</x:v>
      </x:c>
      <x:c r="E80" s="305" t="str">
        <x:v>CAP-LAW060</x:v>
      </x:c>
      <x:c r="F80" s="305" t="str">
        <x:v>Takeover disclosure</x:v>
      </x:c>
      <x:c r="G80" s="305" t="str">
        <x:v>Determine duty holder, prepare disclosure and retain exchange/target receipt.</x:v>
      </x:c>
      <x:c r="H80" s="305" t="str">
        <x:v>GATE|TAKEOVER</x:v>
      </x:c>
      <x:c r="I80" s="305" t="str">
        <x:v>Acquirer / person acting in concert / listed entity interface</x:v>
      </x:c>
      <x:c r="J80" s="305" t="str">
        <x:v>Event-based</x:v>
      </x:c>
      <x:c r="K80" s="305" t="str">
        <x:v>https://www.sebi.gov.in/legal/regulations/dec-2025/securities-and-exchange-board-of-india-substantial-acquisition-of-shares-and-takeovers-regulations-2011-last-amended-on-december-5-2025-_98643.html</x:v>
      </x:c>
      <x:c r="L80" s="305" t="str">
        <x:v>MIGRATED — FROZEN</x:v>
      </x:c>
      <x:c r="M80" s="305" t="str">
        <x:f>IF(COUNTIF('PROD Provision Master'!$A$5:$A$176,C80)=1,"YES","NO")</x:f>
        <x:v>YES</x:v>
      </x:c>
      <x:c r="N80" s="305" t="str">
        <x:f>IF(COUNTIF($A$5:$A$176,A80)=1,"UNIQUE","DUPLICATE")</x:f>
        <x:v>UNIQUE</x:v>
      </x:c>
      <x:c r="O80" s="305" t="str">
        <x:f>IF(COUNTIF($D$5:$D$176,D80)=1,"UNIQUE","DUPLICATE")</x:f>
        <x:v>UNIQUE</x:v>
      </x:c>
      <x:c r="P80" s="305" t="str">
        <x:f>IF(AND(LEFT(A80,14)="SEBI-CORE-CMP-",LEN(A80)=20),"VALID","INVALID")</x:f>
        <x:v>VALID</x:v>
      </x:c>
    </x:row>
    <x:row r="81" ht="48" customHeight="1">
      <x:c r="A81" s="305" t="str">
        <x:v>SEBI-CORE-CMP-000077</x:v>
      </x:c>
      <x:c r="B81" s="305" t="n">
        <x:v>77</x:v>
      </x:c>
      <x:c r="C81" s="305" t="str">
        <x:v>SEBI-CORE-PRV-000077</x:v>
      </x:c>
      <x:c r="D81" s="305" t="str">
        <x:v>CAP-LAW060|Reg. 31</x:v>
      </x:c>
      <x:c r="E81" s="305" t="str">
        <x:v>CAP-LAW060</x:v>
      </x:c>
      <x:c r="F81" s="305" t="str">
        <x:v>Takeover disclosure</x:v>
      </x:c>
      <x:c r="G81" s="305" t="str">
        <x:v>Capture promoter declarations and complete required filing/interface steps.</x:v>
      </x:c>
      <x:c r="H81" s="305" t="str">
        <x:v>GATE|TAKEOVER</x:v>
      </x:c>
      <x:c r="I81" s="305" t="str">
        <x:v>Promoter / PAC / listed entity interface</x:v>
      </x:c>
      <x:c r="J81" s="305" t="str">
        <x:v>Event-based / annual as prescribed</x:v>
      </x:c>
      <x:c r="K81" s="305" t="str">
        <x:v>https://www.sebi.gov.in/legal/regulations/dec-2025/securities-and-exchange-board-of-india-substantial-acquisition-of-shares-and-takeovers-regulations-2011-last-amended-on-december-5-2025-_98643.html</x:v>
      </x:c>
      <x:c r="L81" s="305" t="str">
        <x:v>MIGRATED — FROZEN</x:v>
      </x:c>
      <x:c r="M81" s="305" t="str">
        <x:f>IF(COUNTIF('PROD Provision Master'!$A$5:$A$176,C81)=1,"YES","NO")</x:f>
        <x:v>YES</x:v>
      </x:c>
      <x:c r="N81" s="305" t="str">
        <x:f>IF(COUNTIF($A$5:$A$176,A81)=1,"UNIQUE","DUPLICATE")</x:f>
        <x:v>UNIQUE</x:v>
      </x:c>
      <x:c r="O81" s="305" t="str">
        <x:f>IF(COUNTIF($D$5:$D$176,D81)=1,"UNIQUE","DUPLICATE")</x:f>
        <x:v>UNIQUE</x:v>
      </x:c>
      <x:c r="P81" s="305" t="str">
        <x:f>IF(AND(LEFT(A81,14)="SEBI-CORE-CMP-",LEN(A81)=20),"VALID","INVALID")</x:f>
        <x:v>VALID</x:v>
      </x:c>
    </x:row>
    <x:row r="82" ht="48" customHeight="1">
      <x:c r="A82" s="305" t="str">
        <x:v>SEBI-CORE-CMP-000078</x:v>
      </x:c>
      <x:c r="B82" s="305" t="n">
        <x:v>78</x:v>
      </x:c>
      <x:c r="C82" s="305" t="str">
        <x:v>SEBI-CORE-PRV-000078</x:v>
      </x:c>
      <x:c r="D82" s="305" t="str">
        <x:v>CAP-LAW238|Reg. 10(7) online filing</x:v>
      </x:c>
      <x:c r="E82" s="305" t="str">
        <x:v>CAP-LAW238</x:v>
      </x:c>
      <x:c r="F82" s="305" t="str">
        <x:v>Takeover filing</x:v>
      </x:c>
      <x:c r="G82" s="305" t="str">
        <x:v>Submit electronically and retain payment/acknowledgement.</x:v>
      </x:c>
      <x:c r="H82" s="305" t="str">
        <x:v>GATE|TAKEOVER</x:v>
      </x:c>
      <x:c r="I82" s="305" t="str">
        <x:v>Acquirer</x:v>
      </x:c>
      <x:c r="J82" s="305" t="str">
        <x:v>Within the statutory filing period</x:v>
      </x:c>
      <x:c r="K82" s="305" t="str">
        <x:v>https://www.sebi.gov.in/legal/circulars/mar-2025/online-filing-system-for-reports-filed-under-regulation-10-7-of-sebi-substantial-acquisition-of-shares-and-takeovers-regulations-2011_92791.html</x:v>
      </x:c>
      <x:c r="L82" s="305" t="str">
        <x:v>MIGRATED — FROZEN</x:v>
      </x:c>
      <x:c r="M82" s="305" t="str">
        <x:f>IF(COUNTIF('PROD Provision Master'!$A$5:$A$176,C82)=1,"YES","NO")</x:f>
        <x:v>YES</x:v>
      </x:c>
      <x:c r="N82" s="305" t="str">
        <x:f>IF(COUNTIF($A$5:$A$176,A82)=1,"UNIQUE","DUPLICATE")</x:f>
        <x:v>UNIQUE</x:v>
      </x:c>
      <x:c r="O82" s="305" t="str">
        <x:f>IF(COUNTIF($D$5:$D$176,D82)=1,"UNIQUE","DUPLICATE")</x:f>
        <x:v>UNIQUE</x:v>
      </x:c>
      <x:c r="P82" s="305" t="str">
        <x:f>IF(AND(LEFT(A82,14)="SEBI-CORE-CMP-",LEN(A82)=20),"VALID","INVALID")</x:f>
        <x:v>VALID</x:v>
      </x:c>
    </x:row>
    <x:row r="83" ht="48" customHeight="1">
      <x:c r="A83" s="305" t="str">
        <x:v>SEBI-CORE-CMP-000079</x:v>
      </x:c>
      <x:c r="B83" s="305" t="n">
        <x:v>79</x:v>
      </x:c>
      <x:c r="C83" s="305" t="str">
        <x:v>SEBI-CORE-PRV-000079</x:v>
      </x:c>
      <x:c r="D83" s="305" t="str">
        <x:v>CAP-LAW049|Ch. II / Reg. 6</x:v>
      </x:c>
      <x:c r="E83" s="305" t="str">
        <x:v>CAP-LAW049</x:v>
      </x:c>
      <x:c r="F83" s="305" t="str">
        <x:v>Capital raising</x:v>
      </x:c>
      <x:c r="G83" s="305" t="str">
        <x:v>Document each eligibility limb and any route-specific condition.</x:v>
      </x:c>
      <x:c r="H83" s="305" t="str">
        <x:v>GATE|PROPOSED_ISSUE</x:v>
      </x:c>
      <x:c r="I83" s="305" t="str">
        <x:v>Issuer</x:v>
      </x:c>
      <x:c r="J83" s="305" t="str">
        <x:v>Before draft offer document</x:v>
      </x:c>
      <x:c r="K83" s="305" t="str">
        <x:v>https://www.sebi.gov.in/legal/regulations/mar-2026/securities-and-exchange-board-of-india-issue-of-capital-and-disclosure-requirements-regulations-2018-last-amended-on-march-21-2026-_100581.html</x:v>
      </x:c>
      <x:c r="L83" s="305" t="str">
        <x:v>MIGRATED — FROZEN</x:v>
      </x:c>
      <x:c r="M83" s="305" t="str">
        <x:f>IF(COUNTIF('PROD Provision Master'!$A$5:$A$176,C83)=1,"YES","NO")</x:f>
        <x:v>YES</x:v>
      </x:c>
      <x:c r="N83" s="305" t="str">
        <x:f>IF(COUNTIF($A$5:$A$176,A83)=1,"UNIQUE","DUPLICATE")</x:f>
        <x:v>UNIQUE</x:v>
      </x:c>
      <x:c r="O83" s="305" t="str">
        <x:f>IF(COUNTIF($D$5:$D$176,D83)=1,"UNIQUE","DUPLICATE")</x:f>
        <x:v>UNIQUE</x:v>
      </x:c>
      <x:c r="P83" s="305" t="str">
        <x:f>IF(AND(LEFT(A83,14)="SEBI-CORE-CMP-",LEN(A83)=20),"VALID","INVALID")</x:f>
        <x:v>VALID</x:v>
      </x:c>
    </x:row>
    <x:row r="84" ht="48" customHeight="1">
      <x:c r="A84" s="305" t="str">
        <x:v>SEBI-CORE-CMP-000080</x:v>
      </x:c>
      <x:c r="B84" s="305" t="n">
        <x:v>80</x:v>
      </x:c>
      <x:c r="C84" s="305" t="str">
        <x:v>SEBI-CORE-PRV-000080</x:v>
      </x:c>
      <x:c r="D84" s="305" t="str">
        <x:v>CAP-LAW049|Ch. II offer document</x:v>
      </x:c>
      <x:c r="E84" s="305" t="str">
        <x:v>CAP-LAW049</x:v>
      </x:c>
      <x:c r="F84" s="305" t="str">
        <x:v>Capital raising</x:v>
      </x:c>
      <x:c r="G84" s="305" t="str">
        <x:v>Run disclosure verification and board/manager sign-off.</x:v>
      </x:c>
      <x:c r="H84" s="305" t="str">
        <x:v>GATE|PROPOSED_ISSUE</x:v>
      </x:c>
      <x:c r="I84" s="305" t="str">
        <x:v>Issuer / lead managers</x:v>
      </x:c>
      <x:c r="J84" s="305" t="str">
        <x:v>At each draft/final filing stage</x:v>
      </x:c>
      <x:c r="K84" s="305" t="str">
        <x:v>https://www.sebi.gov.in/legal/regulations/mar-2026/securities-and-exchange-board-of-india-issue-of-capital-and-disclosure-requirements-regulations-2018-last-amended-on-march-21-2026-_100581.html</x:v>
      </x:c>
      <x:c r="L84" s="305" t="str">
        <x:v>MIGRATED — FROZEN</x:v>
      </x:c>
      <x:c r="M84" s="305" t="str">
        <x:f>IF(COUNTIF('PROD Provision Master'!$A$5:$A$176,C84)=1,"YES","NO")</x:f>
        <x:v>YES</x:v>
      </x:c>
      <x:c r="N84" s="305" t="str">
        <x:f>IF(COUNTIF($A$5:$A$176,A84)=1,"UNIQUE","DUPLICATE")</x:f>
        <x:v>UNIQUE</x:v>
      </x:c>
      <x:c r="O84" s="305" t="str">
        <x:f>IF(COUNTIF($D$5:$D$176,D84)=1,"UNIQUE","DUPLICATE")</x:f>
        <x:v>UNIQUE</x:v>
      </x:c>
      <x:c r="P84" s="305" t="str">
        <x:f>IF(AND(LEFT(A84,14)="SEBI-CORE-CMP-",LEN(A84)=20),"VALID","INVALID")</x:f>
        <x:v>VALID</x:v>
      </x:c>
    </x:row>
    <x:row r="85" ht="48" customHeight="1">
      <x:c r="A85" s="305" t="str">
        <x:v>SEBI-CORE-CMP-000081</x:v>
      </x:c>
      <x:c r="B85" s="305" t="n">
        <x:v>81</x:v>
      </x:c>
      <x:c r="C85" s="305" t="str">
        <x:v>SEBI-CORE-PRV-000081</x:v>
      </x:c>
      <x:c r="D85" s="305" t="str">
        <x:v>CAP-LAW049|Ch. II issue process</x:v>
      </x:c>
      <x:c r="E85" s="305" t="str">
        <x:v>CAP-LAW049</x:v>
      </x:c>
      <x:c r="F85" s="305" t="str">
        <x:v>Capital raising</x:v>
      </x:c>
      <x:c r="G85" s="305" t="str">
        <x:v>Operate a signed transaction checklist from launch through listing.</x:v>
      </x:c>
      <x:c r="H85" s="305" t="str">
        <x:v>GATE|PROPOSED_ISSUE</x:v>
      </x:c>
      <x:c r="I85" s="305" t="str">
        <x:v>Issuer</x:v>
      </x:c>
      <x:c r="J85" s="305" t="str">
        <x:v>Transaction timetable</x:v>
      </x:c>
      <x:c r="K85" s="305" t="str">
        <x:v>https://www.sebi.gov.in/legal/regulations/mar-2026/securities-and-exchange-board-of-india-issue-of-capital-and-disclosure-requirements-regulations-2018-last-amended-on-march-21-2026-_100581.html</x:v>
      </x:c>
      <x:c r="L85" s="305" t="str">
        <x:v>MIGRATED — FROZEN</x:v>
      </x:c>
      <x:c r="M85" s="305" t="str">
        <x:f>IF(COUNTIF('PROD Provision Master'!$A$5:$A$176,C85)=1,"YES","NO")</x:f>
        <x:v>YES</x:v>
      </x:c>
      <x:c r="N85" s="305" t="str">
        <x:f>IF(COUNTIF($A$5:$A$176,A85)=1,"UNIQUE","DUPLICATE")</x:f>
        <x:v>UNIQUE</x:v>
      </x:c>
      <x:c r="O85" s="305" t="str">
        <x:f>IF(COUNTIF($D$5:$D$176,D85)=1,"UNIQUE","DUPLICATE")</x:f>
        <x:v>UNIQUE</x:v>
      </x:c>
      <x:c r="P85" s="305" t="str">
        <x:f>IF(AND(LEFT(A85,14)="SEBI-CORE-CMP-",LEN(A85)=20),"VALID","INVALID")</x:f>
        <x:v>VALID</x:v>
      </x:c>
    </x:row>
    <x:row r="86" ht="48" customHeight="1">
      <x:c r="A86" s="305" t="str">
        <x:v>SEBI-CORE-CMP-000082</x:v>
      </x:c>
      <x:c r="B86" s="305" t="n">
        <x:v>82</x:v>
      </x:c>
      <x:c r="C86" s="305" t="str">
        <x:v>SEBI-CORE-PRV-000082</x:v>
      </x:c>
      <x:c r="D86" s="305" t="str">
        <x:v>CAP-LAW049|Ch. III</x:v>
      </x:c>
      <x:c r="E86" s="305" t="str">
        <x:v>CAP-LAW049</x:v>
      </x:c>
      <x:c r="F86" s="305" t="str">
        <x:v>Capital raising</x:v>
      </x:c>
      <x:c r="G86" s="305" t="str">
        <x:v>Select route and evidence each rights-issue step.</x:v>
      </x:c>
      <x:c r="H86" s="305" t="str">
        <x:v>GATE|PROPOSED_ISSUE</x:v>
      </x:c>
      <x:c r="I86" s="305" t="str">
        <x:v>Listed issuer</x:v>
      </x:c>
      <x:c r="J86" s="305" t="str">
        <x:v>Transaction timetable</x:v>
      </x:c>
      <x:c r="K86" s="305" t="str">
        <x:v>https://www.sebi.gov.in/legal/regulations/mar-2026/securities-and-exchange-board-of-india-issue-of-capital-and-disclosure-requirements-regulations-2018-last-amended-on-march-21-2026-_100581.html</x:v>
      </x:c>
      <x:c r="L86" s="305" t="str">
        <x:v>MIGRATED — FROZEN</x:v>
      </x:c>
      <x:c r="M86" s="305" t="str">
        <x:f>IF(COUNTIF('PROD Provision Master'!$A$5:$A$176,C86)=1,"YES","NO")</x:f>
        <x:v>YES</x:v>
      </x:c>
      <x:c r="N86" s="305" t="str">
        <x:f>IF(COUNTIF($A$5:$A$176,A86)=1,"UNIQUE","DUPLICATE")</x:f>
        <x:v>UNIQUE</x:v>
      </x:c>
      <x:c r="O86" s="305" t="str">
        <x:f>IF(COUNTIF($D$5:$D$176,D86)=1,"UNIQUE","DUPLICATE")</x:f>
        <x:v>UNIQUE</x:v>
      </x:c>
      <x:c r="P86" s="305" t="str">
        <x:f>IF(AND(LEFT(A86,14)="SEBI-CORE-CMP-",LEN(A86)=20),"VALID","INVALID")</x:f>
        <x:v>VALID</x:v>
      </x:c>
    </x:row>
    <x:row r="87" ht="48" customHeight="1">
      <x:c r="A87" s="305" t="str">
        <x:v>SEBI-CORE-CMP-000083</x:v>
      </x:c>
      <x:c r="B87" s="305" t="n">
        <x:v>83</x:v>
      </x:c>
      <x:c r="C87" s="305" t="str">
        <x:v>SEBI-CORE-PRV-000083</x:v>
      </x:c>
      <x:c r="D87" s="305" t="str">
        <x:v>CAP-LAW049|Ch. IV</x:v>
      </x:c>
      <x:c r="E87" s="305" t="str">
        <x:v>CAP-LAW049</x:v>
      </x:c>
      <x:c r="F87" s="305" t="str">
        <x:v>Capital raising</x:v>
      </x:c>
      <x:c r="G87" s="305" t="str">
        <x:v>Document eligibility, disclosures and completion steps.</x:v>
      </x:c>
      <x:c r="H87" s="305" t="str">
        <x:v>GATE|PROPOSED_ISSUE</x:v>
      </x:c>
      <x:c r="I87" s="305" t="str">
        <x:v>Listed issuer</x:v>
      </x:c>
      <x:c r="J87" s="305" t="str">
        <x:v>Transaction timetable</x:v>
      </x:c>
      <x:c r="K87" s="305" t="str">
        <x:v>https://www.sebi.gov.in/legal/regulations/mar-2026/securities-and-exchange-board-of-india-issue-of-capital-and-disclosure-requirements-regulations-2018-last-amended-on-march-21-2026-_100581.html</x:v>
      </x:c>
      <x:c r="L87" s="305" t="str">
        <x:v>MIGRATED — FROZEN</x:v>
      </x:c>
      <x:c r="M87" s="305" t="str">
        <x:f>IF(COUNTIF('PROD Provision Master'!$A$5:$A$176,C87)=1,"YES","NO")</x:f>
        <x:v>YES</x:v>
      </x:c>
      <x:c r="N87" s="305" t="str">
        <x:f>IF(COUNTIF($A$5:$A$176,A87)=1,"UNIQUE","DUPLICATE")</x:f>
        <x:v>UNIQUE</x:v>
      </x:c>
      <x:c r="O87" s="305" t="str">
        <x:f>IF(COUNTIF($D$5:$D$176,D87)=1,"UNIQUE","DUPLICATE")</x:f>
        <x:v>UNIQUE</x:v>
      </x:c>
      <x:c r="P87" s="305" t="str">
        <x:f>IF(AND(LEFT(A87,14)="SEBI-CORE-CMP-",LEN(A87)=20),"VALID","INVALID")</x:f>
        <x:v>VALID</x:v>
      </x:c>
    </x:row>
    <x:row r="88" ht="48" customHeight="1">
      <x:c r="A88" s="305" t="str">
        <x:v>SEBI-CORE-CMP-000084</x:v>
      </x:c>
      <x:c r="B88" s="305" t="n">
        <x:v>84</x:v>
      </x:c>
      <x:c r="C88" s="305" t="str">
        <x:v>SEBI-CORE-PRV-000084</x:v>
      </x:c>
      <x:c r="D88" s="305" t="str">
        <x:v>CAP-LAW049|Ch. V</x:v>
      </x:c>
      <x:c r="E88" s="305" t="str">
        <x:v>CAP-LAW049</x:v>
      </x:c>
      <x:c r="F88" s="305" t="str">
        <x:v>Capital raising</x:v>
      </x:c>
      <x:c r="G88" s="305" t="str">
        <x:v>Run allottee diligence, valuation/pricing, approval and allotment controls.</x:v>
      </x:c>
      <x:c r="H88" s="305" t="str">
        <x:v>GATE|PROPOSED_ISSUE</x:v>
      </x:c>
      <x:c r="I88" s="305" t="str">
        <x:v>Listed issuer</x:v>
      </x:c>
      <x:c r="J88" s="305" t="str">
        <x:v>Before approval through allotment/listing</x:v>
      </x:c>
      <x:c r="K88" s="305" t="str">
        <x:v>https://www.sebi.gov.in/legal/regulations/mar-2026/securities-and-exchange-board-of-india-issue-of-capital-and-disclosure-requirements-regulations-2018-last-amended-on-march-21-2026-_100581.html</x:v>
      </x:c>
      <x:c r="L88" s="305" t="str">
        <x:v>MIGRATED — FROZEN</x:v>
      </x:c>
      <x:c r="M88" s="305" t="str">
        <x:f>IF(COUNTIF('PROD Provision Master'!$A$5:$A$176,C88)=1,"YES","NO")</x:f>
        <x:v>YES</x:v>
      </x:c>
      <x:c r="N88" s="305" t="str">
        <x:f>IF(COUNTIF($A$5:$A$176,A88)=1,"UNIQUE","DUPLICATE")</x:f>
        <x:v>UNIQUE</x:v>
      </x:c>
      <x:c r="O88" s="305" t="str">
        <x:f>IF(COUNTIF($D$5:$D$176,D88)=1,"UNIQUE","DUPLICATE")</x:f>
        <x:v>UNIQUE</x:v>
      </x:c>
      <x:c r="P88" s="305" t="str">
        <x:f>IF(AND(LEFT(A88,14)="SEBI-CORE-CMP-",LEN(A88)=20),"VALID","INVALID")</x:f>
        <x:v>VALID</x:v>
      </x:c>
    </x:row>
    <x:row r="89" ht="48" customHeight="1">
      <x:c r="A89" s="305" t="str">
        <x:v>SEBI-CORE-CMP-000085</x:v>
      </x:c>
      <x:c r="B89" s="305" t="n">
        <x:v>85</x:v>
      </x:c>
      <x:c r="C89" s="305" t="str">
        <x:v>SEBI-CORE-PRV-000085</x:v>
      </x:c>
      <x:c r="D89" s="305" t="str">
        <x:v>CAP-LAW049|Ch. VI</x:v>
      </x:c>
      <x:c r="E89" s="305" t="str">
        <x:v>CAP-LAW049</x:v>
      </x:c>
      <x:c r="F89" s="305" t="str">
        <x:v>Capital raising</x:v>
      </x:c>
      <x:c r="G89" s="305" t="str">
        <x:v>Evidence route eligibility, book build, allocation and filing.</x:v>
      </x:c>
      <x:c r="H89" s="305" t="str">
        <x:v>GATE|PROPOSED_ISSUE</x:v>
      </x:c>
      <x:c r="I89" s="305" t="str">
        <x:v>Listed issuer</x:v>
      </x:c>
      <x:c r="J89" s="305" t="str">
        <x:v>Transaction timetable</x:v>
      </x:c>
      <x:c r="K89" s="305" t="str">
        <x:v>https://www.sebi.gov.in/legal/regulations/mar-2026/securities-and-exchange-board-of-india-issue-of-capital-and-disclosure-requirements-regulations-2018-last-amended-on-march-21-2026-_100581.html</x:v>
      </x:c>
      <x:c r="L89" s="305" t="str">
        <x:v>MIGRATED — FROZEN</x:v>
      </x:c>
      <x:c r="M89" s="305" t="str">
        <x:f>IF(COUNTIF('PROD Provision Master'!$A$5:$A$176,C89)=1,"YES","NO")</x:f>
        <x:v>YES</x:v>
      </x:c>
      <x:c r="N89" s="305" t="str">
        <x:f>IF(COUNTIF($A$5:$A$176,A89)=1,"UNIQUE","DUPLICATE")</x:f>
        <x:v>UNIQUE</x:v>
      </x:c>
      <x:c r="O89" s="305" t="str">
        <x:f>IF(COUNTIF($D$5:$D$176,D89)=1,"UNIQUE","DUPLICATE")</x:f>
        <x:v>UNIQUE</x:v>
      </x:c>
      <x:c r="P89" s="305" t="str">
        <x:f>IF(AND(LEFT(A89,14)="SEBI-CORE-CMP-",LEN(A89)=20),"VALID","INVALID")</x:f>
        <x:v>VALID</x:v>
      </x:c>
    </x:row>
    <x:row r="90" ht="48" customHeight="1">
      <x:c r="A90" s="305" t="str">
        <x:v>SEBI-CORE-CMP-000086</x:v>
      </x:c>
      <x:c r="B90" s="305" t="n">
        <x:v>86</x:v>
      </x:c>
      <x:c r="C90" s="305" t="str">
        <x:v>SEBI-CORE-PRV-000086</x:v>
      </x:c>
      <x:c r="D90" s="305" t="str">
        <x:v>CAP-LAW049|Ch. IX</x:v>
      </x:c>
      <x:c r="E90" s="305" t="str">
        <x:v>CAP-LAW049</x:v>
      </x:c>
      <x:c r="F90" s="305" t="str">
        <x:v>Capital raising</x:v>
      </x:c>
      <x:c r="G90" s="305" t="str">
        <x:v>Validate conditions and complete issue/listing actions.</x:v>
      </x:c>
      <x:c r="H90" s="305" t="str">
        <x:v>GATE|PROPOSED_ISSUE</x:v>
      </x:c>
      <x:c r="I90" s="305" t="str">
        <x:v>Listed issuer</x:v>
      </x:c>
      <x:c r="J90" s="305" t="str">
        <x:v>Board/record date through allotment</x:v>
      </x:c>
      <x:c r="K90" s="305" t="str">
        <x:v>https://www.sebi.gov.in/legal/regulations/mar-2026/securities-and-exchange-board-of-india-issue-of-capital-and-disclosure-requirements-regulations-2018-last-amended-on-march-21-2026-_100581.html</x:v>
      </x:c>
      <x:c r="L90" s="305" t="str">
        <x:v>MIGRATED — FROZEN</x:v>
      </x:c>
      <x:c r="M90" s="305" t="str">
        <x:f>IF(COUNTIF('PROD Provision Master'!$A$5:$A$176,C90)=1,"YES","NO")</x:f>
        <x:v>YES</x:v>
      </x:c>
      <x:c r="N90" s="305" t="str">
        <x:f>IF(COUNTIF($A$5:$A$176,A90)=1,"UNIQUE","DUPLICATE")</x:f>
        <x:v>UNIQUE</x:v>
      </x:c>
      <x:c r="O90" s="305" t="str">
        <x:f>IF(COUNTIF($D$5:$D$176,D90)=1,"UNIQUE","DUPLICATE")</x:f>
        <x:v>UNIQUE</x:v>
      </x:c>
      <x:c r="P90" s="305" t="str">
        <x:f>IF(AND(LEFT(A90,14)="SEBI-CORE-CMP-",LEN(A90)=20),"VALID","INVALID")</x:f>
        <x:v>VALID</x:v>
      </x:c>
    </x:row>
    <x:row r="91" ht="48" customHeight="1">
      <x:c r="A91" s="305" t="str">
        <x:v>SEBI-CORE-CMP-000087</x:v>
      </x:c>
      <x:c r="B91" s="305" t="n">
        <x:v>87</x:v>
      </x:c>
      <x:c r="C91" s="305" t="str">
        <x:v>SEBI-CORE-PRV-000087</x:v>
      </x:c>
      <x:c r="D91" s="305" t="str">
        <x:v>CAP-LAW079|Operational chapters</x:v>
      </x:c>
      <x:c r="E91" s="305" t="str">
        <x:v>CAP-LAW079</x:v>
      </x:c>
      <x:c r="F91" s="305" t="str">
        <x:v>Capital raising</x:v>
      </x:c>
      <x:c r="G91" s="305" t="str">
        <x:v>Map each regulatory step to its current circular form/evidence.</x:v>
      </x:c>
      <x:c r="H91" s="305" t="str">
        <x:v>GATE|PROPOSED_ISSUE</x:v>
      </x:c>
      <x:c r="I91" s="305" t="str">
        <x:v>Issuer</x:v>
      </x:c>
      <x:c r="J91" s="305" t="str">
        <x:v>Transaction timetable</x:v>
      </x:c>
      <x:c r="K91" s="305" t="str">
        <x:v>https://www.sebi.gov.in/legal/master-circulars/feb-2026/master-circular-for-issue-of-capital-and-disclosure-requirements_99611.html</x:v>
      </x:c>
      <x:c r="L91" s="305" t="str">
        <x:v>MIGRATED — FROZEN</x:v>
      </x:c>
      <x:c r="M91" s="305" t="str">
        <x:f>IF(COUNTIF('PROD Provision Master'!$A$5:$A$176,C91)=1,"YES","NO")</x:f>
        <x:v>YES</x:v>
      </x:c>
      <x:c r="N91" s="305" t="str">
        <x:f>IF(COUNTIF($A$5:$A$176,A91)=1,"UNIQUE","DUPLICATE")</x:f>
        <x:v>UNIQUE</x:v>
      </x:c>
      <x:c r="O91" s="305" t="str">
        <x:f>IF(COUNTIF($D$5:$D$176,D91)=1,"UNIQUE","DUPLICATE")</x:f>
        <x:v>UNIQUE</x:v>
      </x:c>
      <x:c r="P91" s="305" t="str">
        <x:f>IF(AND(LEFT(A91,14)="SEBI-CORE-CMP-",LEN(A91)=20),"VALID","INVALID")</x:f>
        <x:v>VALID</x:v>
      </x:c>
    </x:row>
    <x:row r="92" ht="48" customHeight="1">
      <x:c r="A92" s="305" t="str">
        <x:v>SEBI-CORE-CMP-000088</x:v>
      </x:c>
      <x:c r="B92" s="305" t="n">
        <x:v>88</x:v>
      </x:c>
      <x:c r="C92" s="305" t="str">
        <x:v>SEBI-CORE-PRV-000088</x:v>
      </x:c>
      <x:c r="D92" s="305" t="str">
        <x:v>CAP-LAW218|Pledged-share lock-in mechanism</x:v>
      </x:c>
      <x:c r="E92" s="305" t="str">
        <x:v>CAP-LAW218</x:v>
      </x:c>
      <x:c r="F92" s="305" t="str">
        <x:v>Capital raising</x:v>
      </x:c>
      <x:c r="G92" s="305" t="str">
        <x:v>Identify locked shares and follow the permitted lock-in/pledge workflow.</x:v>
      </x:c>
      <x:c r="H92" s="305" t="str">
        <x:v>GATE|PROPOSED_ISSUE</x:v>
      </x:c>
      <x:c r="I92" s="305" t="str">
        <x:v>Issuer / promoter or allottee interface</x:v>
      </x:c>
      <x:c r="J92" s="305" t="str">
        <x:v>At pledge/invocation event</x:v>
      </x:c>
      <x:c r="K92" s="305" t="str">
        <x:v>https://www.sebi.gov.in/legal/circulars/apr-2026/ease-of-doing-business-mechanism-for-lock-in-of-pledged-shares-under-sebi-issue-of-capital-and-disclosure-requirements-regulations-2018_100826.html</x:v>
      </x:c>
      <x:c r="L92" s="305" t="str">
        <x:v>MIGRATED — FROZEN</x:v>
      </x:c>
      <x:c r="M92" s="305" t="str">
        <x:f>IF(COUNTIF('PROD Provision Master'!$A$5:$A$176,C92)=1,"YES","NO")</x:f>
        <x:v>YES</x:v>
      </x:c>
      <x:c r="N92" s="305" t="str">
        <x:f>IF(COUNTIF($A$5:$A$176,A92)=1,"UNIQUE","DUPLICATE")</x:f>
        <x:v>UNIQUE</x:v>
      </x:c>
      <x:c r="O92" s="305" t="str">
        <x:f>IF(COUNTIF($D$5:$D$176,D92)=1,"UNIQUE","DUPLICATE")</x:f>
        <x:v>UNIQUE</x:v>
      </x:c>
      <x:c r="P92" s="305" t="str">
        <x:f>IF(AND(LEFT(A92,14)="SEBI-CORE-CMP-",LEN(A92)=20),"VALID","INVALID")</x:f>
        <x:v>VALID</x:v>
      </x:c>
    </x:row>
    <x:row r="93" ht="48" customHeight="1">
      <x:c r="A93" s="305" t="str">
        <x:v>SEBI-CORE-CMP-000089</x:v>
      </x:c>
      <x:c r="B93" s="305" t="n">
        <x:v>89</x:v>
      </x:c>
      <x:c r="C93" s="305" t="str">
        <x:v>SEBI-CORE-PRV-000089</x:v>
      </x:c>
      <x:c r="D93" s="305" t="str">
        <x:v>CAP-LAW047|Reg. 4</x:v>
      </x:c>
      <x:c r="E93" s="305" t="str">
        <x:v>CAP-LAW047</x:v>
      </x:c>
      <x:c r="F93" s="305" t="str">
        <x:v>Buy-back</x:v>
      </x:c>
      <x:c r="G93" s="305" t="str">
        <x:v>Prepare a legal/financial conditions memorandum.</x:v>
      </x:c>
      <x:c r="H93" s="305" t="str">
        <x:v>GATE|CORP_ACTION</x:v>
      </x:c>
      <x:c r="I93" s="305" t="str">
        <x:v>Listed company</x:v>
      </x:c>
      <x:c r="J93" s="305" t="str">
        <x:v>Before approval and throughout offer</x:v>
      </x:c>
      <x:c r="K93" s="305" t="str">
        <x:v>https://www.sebi.gov.in/legal/regulations/jul-2026/securities-and-exchange-board-of-india-buy-back-of-securities-regulations-2018-last-amended-on-july-6-2026-_103042.html</x:v>
      </x:c>
      <x:c r="L93" s="305" t="str">
        <x:v>MIGRATED — FROZEN</x:v>
      </x:c>
      <x:c r="M93" s="305" t="str">
        <x:f>IF(COUNTIF('PROD Provision Master'!$A$5:$A$176,C93)=1,"YES","NO")</x:f>
        <x:v>YES</x:v>
      </x:c>
      <x:c r="N93" s="305" t="str">
        <x:f>IF(COUNTIF($A$5:$A$176,A93)=1,"UNIQUE","DUPLICATE")</x:f>
        <x:v>UNIQUE</x:v>
      </x:c>
      <x:c r="O93" s="305" t="str">
        <x:f>IF(COUNTIF($D$5:$D$176,D93)=1,"UNIQUE","DUPLICATE")</x:f>
        <x:v>UNIQUE</x:v>
      </x:c>
      <x:c r="P93" s="305" t="str">
        <x:f>IF(AND(LEFT(A93,14)="SEBI-CORE-CMP-",LEN(A93)=20),"VALID","INVALID")</x:f>
        <x:v>VALID</x:v>
      </x:c>
    </x:row>
    <x:row r="94" ht="48" customHeight="1">
      <x:c r="A94" s="305" t="str">
        <x:v>SEBI-CORE-CMP-000090</x:v>
      </x:c>
      <x:c r="B94" s="305" t="n">
        <x:v>90</x:v>
      </x:c>
      <x:c r="C94" s="305" t="str">
        <x:v>SEBI-CORE-PRV-000090</x:v>
      </x:c>
      <x:c r="D94" s="305" t="str">
        <x:v>CAP-LAW047|Reg. 6</x:v>
      </x:c>
      <x:c r="E94" s="305" t="str">
        <x:v>CAP-LAW047</x:v>
      </x:c>
      <x:c r="F94" s="305" t="str">
        <x:v>Buy-back</x:v>
      </x:c>
      <x:c r="G94" s="305" t="str">
        <x:v>Document route conditions and reservation computation.</x:v>
      </x:c>
      <x:c r="H94" s="305" t="str">
        <x:v>GATE|CORP_ACTION</x:v>
      </x:c>
      <x:c r="I94" s="305" t="str">
        <x:v>Listed company</x:v>
      </x:c>
      <x:c r="J94" s="305" t="str">
        <x:v>Before launch and during offer</x:v>
      </x:c>
      <x:c r="K94" s="305" t="str">
        <x:v>https://www.sebi.gov.in/legal/regulations/jul-2026/securities-and-exchange-board-of-india-buy-back-of-securities-regulations-2018-last-amended-on-july-6-2026-_103042.html</x:v>
      </x:c>
      <x:c r="L94" s="305" t="str">
        <x:v>MIGRATED — FROZEN</x:v>
      </x:c>
      <x:c r="M94" s="305" t="str">
        <x:f>IF(COUNTIF('PROD Provision Master'!$A$5:$A$176,C94)=1,"YES","NO")</x:f>
        <x:v>YES</x:v>
      </x:c>
      <x:c r="N94" s="305" t="str">
        <x:f>IF(COUNTIF($A$5:$A$176,A94)=1,"UNIQUE","DUPLICATE")</x:f>
        <x:v>UNIQUE</x:v>
      </x:c>
      <x:c r="O94" s="305" t="str">
        <x:f>IF(COUNTIF($D$5:$D$176,D94)=1,"UNIQUE","DUPLICATE")</x:f>
        <x:v>UNIQUE</x:v>
      </x:c>
      <x:c r="P94" s="305" t="str">
        <x:f>IF(AND(LEFT(A94,14)="SEBI-CORE-CMP-",LEN(A94)=20),"VALID","INVALID")</x:f>
        <x:v>VALID</x:v>
      </x:c>
    </x:row>
    <x:row r="95" ht="48" customHeight="1">
      <x:c r="A95" s="305" t="str">
        <x:v>SEBI-CORE-CMP-000091</x:v>
      </x:c>
      <x:c r="B95" s="305" t="n">
        <x:v>91</x:v>
      </x:c>
      <x:c r="C95" s="305" t="str">
        <x:v>SEBI-CORE-PRV-000091</x:v>
      </x:c>
      <x:c r="D95" s="305" t="str">
        <x:v>CAP-LAW047|Reg. 5</x:v>
      </x:c>
      <x:c r="E95" s="305" t="str">
        <x:v>CAP-LAW047</x:v>
      </x:c>
      <x:c r="F95" s="305" t="str">
        <x:v>Buy-back</x:v>
      </x:c>
      <x:c r="G95" s="305" t="str">
        <x:v>Complete financial analysis and approval records.</x:v>
      </x:c>
      <x:c r="H95" s="305" t="str">
        <x:v>GATE|CORP_ACTION</x:v>
      </x:c>
      <x:c r="I95" s="305" t="str">
        <x:v>Listed company / board / shareholders</x:v>
      </x:c>
      <x:c r="J95" s="305" t="str">
        <x:v>Before public announcement</x:v>
      </x:c>
      <x:c r="K95" s="305" t="str">
        <x:v>https://www.sebi.gov.in/legal/regulations/jul-2026/securities-and-exchange-board-of-india-buy-back-of-securities-regulations-2018-last-amended-on-july-6-2026-_103042.html</x:v>
      </x:c>
      <x:c r="L95" s="305" t="str">
        <x:v>MIGRATED — FROZEN</x:v>
      </x:c>
      <x:c r="M95" s="305" t="str">
        <x:f>IF(COUNTIF('PROD Provision Master'!$A$5:$A$176,C95)=1,"YES","NO")</x:f>
        <x:v>YES</x:v>
      </x:c>
      <x:c r="N95" s="305" t="str">
        <x:f>IF(COUNTIF($A$5:$A$176,A95)=1,"UNIQUE","DUPLICATE")</x:f>
        <x:v>UNIQUE</x:v>
      </x:c>
      <x:c r="O95" s="305" t="str">
        <x:f>IF(COUNTIF($D$5:$D$176,D95)=1,"UNIQUE","DUPLICATE")</x:f>
        <x:v>UNIQUE</x:v>
      </x:c>
      <x:c r="P95" s="305" t="str">
        <x:f>IF(AND(LEFT(A95,14)="SEBI-CORE-CMP-",LEN(A95)=20),"VALID","INVALID")</x:f>
        <x:v>VALID</x:v>
      </x:c>
    </x:row>
    <x:row r="96" ht="48" customHeight="1">
      <x:c r="A96" s="305" t="str">
        <x:v>SEBI-CORE-CMP-000092</x:v>
      </x:c>
      <x:c r="B96" s="305" t="n">
        <x:v>92</x:v>
      </x:c>
      <x:c r="C96" s="305" t="str">
        <x:v>SEBI-CORE-PRV-000092</x:v>
      </x:c>
      <x:c r="D96" s="305" t="str">
        <x:v>CAP-LAW047|Reg. 7</x:v>
      </x:c>
      <x:c r="E96" s="305" t="str">
        <x:v>CAP-LAW047</x:v>
      </x:c>
      <x:c r="F96" s="305" t="str">
        <x:v>Buy-back</x:v>
      </x:c>
      <x:c r="G96" s="305" t="str">
        <x:v>Verify, approve, publish and file the announcement.</x:v>
      </x:c>
      <x:c r="H96" s="305" t="str">
        <x:v>GATE|CORP_ACTION</x:v>
      </x:c>
      <x:c r="I96" s="305" t="str">
        <x:v>Listed company / appointed adviser if used</x:v>
      </x:c>
      <x:c r="J96" s="305" t="str">
        <x:v>At announcement stage</x:v>
      </x:c>
      <x:c r="K96" s="305" t="str">
        <x:v>https://www.sebi.gov.in/legal/regulations/jul-2026/securities-and-exchange-board-of-india-buy-back-of-securities-regulations-2018-last-amended-on-july-6-2026-_103042.html</x:v>
      </x:c>
      <x:c r="L96" s="305" t="str">
        <x:v>MIGRATED — FROZEN</x:v>
      </x:c>
      <x:c r="M96" s="305" t="str">
        <x:f>IF(COUNTIF('PROD Provision Master'!$A$5:$A$176,C96)=1,"YES","NO")</x:f>
        <x:v>YES</x:v>
      </x:c>
      <x:c r="N96" s="305" t="str">
        <x:f>IF(COUNTIF($A$5:$A$176,A96)=1,"UNIQUE","DUPLICATE")</x:f>
        <x:v>UNIQUE</x:v>
      </x:c>
      <x:c r="O96" s="305" t="str">
        <x:f>IF(COUNTIF($D$5:$D$176,D96)=1,"UNIQUE","DUPLICATE")</x:f>
        <x:v>UNIQUE</x:v>
      </x:c>
      <x:c r="P96" s="305" t="str">
        <x:f>IF(AND(LEFT(A96,14)="SEBI-CORE-CMP-",LEN(A96)=20),"VALID","INVALID")</x:f>
        <x:v>VALID</x:v>
      </x:c>
    </x:row>
    <x:row r="97" ht="48" customHeight="1">
      <x:c r="A97" s="305" t="str">
        <x:v>SEBI-CORE-CMP-000093</x:v>
      </x:c>
      <x:c r="B97" s="305" t="n">
        <x:v>93</x:v>
      </x:c>
      <x:c r="C97" s="305" t="str">
        <x:v>SEBI-CORE-PRV-000093</x:v>
      </x:c>
      <x:c r="D97" s="305" t="str">
        <x:v>CAP-LAW047|Reg. 8</x:v>
      </x:c>
      <x:c r="E97" s="305" t="str">
        <x:v>CAP-LAW047</x:v>
      </x:c>
      <x:c r="F97" s="305" t="str">
        <x:v>Buy-back</x:v>
      </x:c>
      <x:c r="G97" s="305" t="str">
        <x:v>Complete disclosure verification and retain filing/dispatch evidence.</x:v>
      </x:c>
      <x:c r="H97" s="305" t="str">
        <x:v>GATE|CORP_ACTION</x:v>
      </x:c>
      <x:c r="I97" s="305" t="str">
        <x:v>Listed company / appointed adviser if used</x:v>
      </x:c>
      <x:c r="J97" s="305" t="str">
        <x:v>Before offer opening</x:v>
      </x:c>
      <x:c r="K97" s="305" t="str">
        <x:v>https://www.sebi.gov.in/legal/regulations/jul-2026/securities-and-exchange-board-of-india-buy-back-of-securities-regulations-2018-last-amended-on-july-6-2026-_103042.html</x:v>
      </x:c>
      <x:c r="L97" s="305" t="str">
        <x:v>MIGRATED — FROZEN</x:v>
      </x:c>
      <x:c r="M97" s="305" t="str">
        <x:f>IF(COUNTIF('PROD Provision Master'!$A$5:$A$176,C97)=1,"YES","NO")</x:f>
        <x:v>YES</x:v>
      </x:c>
      <x:c r="N97" s="305" t="str">
        <x:f>IF(COUNTIF($A$5:$A$176,A97)=1,"UNIQUE","DUPLICATE")</x:f>
        <x:v>UNIQUE</x:v>
      </x:c>
      <x:c r="O97" s="305" t="str">
        <x:f>IF(COUNTIF($D$5:$D$176,D97)=1,"UNIQUE","DUPLICATE")</x:f>
        <x:v>UNIQUE</x:v>
      </x:c>
      <x:c r="P97" s="305" t="str">
        <x:f>IF(AND(LEFT(A97,14)="SEBI-CORE-CMP-",LEN(A97)=20),"VALID","INVALID")</x:f>
        <x:v>VALID</x:v>
      </x:c>
    </x:row>
    <x:row r="98" ht="48" customHeight="1">
      <x:c r="A98" s="305" t="str">
        <x:v>SEBI-CORE-CMP-000094</x:v>
      </x:c>
      <x:c r="B98" s="305" t="n">
        <x:v>94</x:v>
      </x:c>
      <x:c r="C98" s="305" t="str">
        <x:v>SEBI-CORE-PRV-000094</x:v>
      </x:c>
      <x:c r="D98" s="305" t="str">
        <x:v>CAP-LAW047|Reg. 9(xi)</x:v>
      </x:c>
      <x:c r="E98" s="305" t="str">
        <x:v>CAP-LAW047</x:v>
      </x:c>
      <x:c r="F98" s="305" t="str">
        <x:v>Buy-back</x:v>
      </x:c>
      <x:c r="G98" s="305" t="str">
        <x:v>Fund, monitor and release escrow only as permitted.</x:v>
      </x:c>
      <x:c r="H98" s="305" t="str">
        <x:v>GATE|CORP_ACTION</x:v>
      </x:c>
      <x:c r="I98" s="305" t="str">
        <x:v>Listed company</x:v>
      </x:c>
      <x:c r="J98" s="305" t="str">
        <x:v>Before opening through completion</x:v>
      </x:c>
      <x:c r="K98" s="305" t="str">
        <x:v>https://www.sebi.gov.in/legal/regulations/jul-2026/securities-and-exchange-board-of-india-buy-back-of-securities-regulations-2018-last-amended-on-july-6-2026-_103042.html</x:v>
      </x:c>
      <x:c r="L98" s="305" t="str">
        <x:v>MIGRATED — FROZEN</x:v>
      </x:c>
      <x:c r="M98" s="305" t="str">
        <x:f>IF(COUNTIF('PROD Provision Master'!$A$5:$A$176,C98)=1,"YES","NO")</x:f>
        <x:v>YES</x:v>
      </x:c>
      <x:c r="N98" s="305" t="str">
        <x:f>IF(COUNTIF($A$5:$A$176,A98)=1,"UNIQUE","DUPLICATE")</x:f>
        <x:v>UNIQUE</x:v>
      </x:c>
      <x:c r="O98" s="305" t="str">
        <x:f>IF(COUNTIF($D$5:$D$176,D98)=1,"UNIQUE","DUPLICATE")</x:f>
        <x:v>UNIQUE</x:v>
      </x:c>
      <x:c r="P98" s="305" t="str">
        <x:f>IF(AND(LEFT(A98,14)="SEBI-CORE-CMP-",LEN(A98)=20),"VALID","INVALID")</x:f>
        <x:v>VALID</x:v>
      </x:c>
    </x:row>
    <x:row r="99" ht="48" customHeight="1">
      <x:c r="A99" s="305" t="str">
        <x:v>SEBI-CORE-CMP-000095</x:v>
      </x:c>
      <x:c r="B99" s="305" t="n">
        <x:v>95</x:v>
      </x:c>
      <x:c r="C99" s="305" t="str">
        <x:v>SEBI-CORE-PRV-000095</x:v>
      </x:c>
      <x:c r="D99" s="305" t="str">
        <x:v>CAP-LAW047|Reg. 9</x:v>
      </x:c>
      <x:c r="E99" s="305" t="str">
        <x:v>CAP-LAW047</x:v>
      </x:c>
      <x:c r="F99" s="305" t="str">
        <x:v>Buy-back</x:v>
      </x:c>
      <x:c r="G99" s="305" t="str">
        <x:v>Reconcile eligible holders, bids, acceptance and communication.</x:v>
      </x:c>
      <x:c r="H99" s="305" t="str">
        <x:v>GATE|CORP_ACTION</x:v>
      </x:c>
      <x:c r="I99" s="305" t="str">
        <x:v>Listed company / RTA interface</x:v>
      </x:c>
      <x:c r="J99" s="305" t="str">
        <x:v>Offer period</x:v>
      </x:c>
      <x:c r="K99" s="305" t="str">
        <x:v>https://www.sebi.gov.in/legal/regulations/jul-2026/securities-and-exchange-board-of-india-buy-back-of-securities-regulations-2018-last-amended-on-july-6-2026-_103042.html</x:v>
      </x:c>
      <x:c r="L99" s="305" t="str">
        <x:v>MIGRATED — FROZEN</x:v>
      </x:c>
      <x:c r="M99" s="305" t="str">
        <x:f>IF(COUNTIF('PROD Provision Master'!$A$5:$A$176,C99)=1,"YES","NO")</x:f>
        <x:v>YES</x:v>
      </x:c>
      <x:c r="N99" s="305" t="str">
        <x:f>IF(COUNTIF($A$5:$A$176,A99)=1,"UNIQUE","DUPLICATE")</x:f>
        <x:v>UNIQUE</x:v>
      </x:c>
      <x:c r="O99" s="305" t="str">
        <x:f>IF(COUNTIF($D$5:$D$176,D99)=1,"UNIQUE","DUPLICATE")</x:f>
        <x:v>UNIQUE</x:v>
      </x:c>
      <x:c r="P99" s="305" t="str">
        <x:f>IF(AND(LEFT(A99,14)="SEBI-CORE-CMP-",LEN(A99)=20),"VALID","INVALID")</x:f>
        <x:v>VALID</x:v>
      </x:c>
    </x:row>
    <x:row r="100" ht="48" customHeight="1">
      <x:c r="A100" s="305" t="str">
        <x:v>SEBI-CORE-CMP-000096</x:v>
      </x:c>
      <x:c r="B100" s="305" t="n">
        <x:v>96</x:v>
      </x:c>
      <x:c r="C100" s="305" t="str">
        <x:v>SEBI-CORE-PRV-000096</x:v>
      </x:c>
      <x:c r="D100" s="305" t="str">
        <x:v>CAP-LAW047|Reg. 10</x:v>
      </x:c>
      <x:c r="E100" s="305" t="str">
        <x:v>CAP-LAW047</x:v>
      </x:c>
      <x:c r="F100" s="305" t="str">
        <x:v>Buy-back</x:v>
      </x:c>
      <x:c r="G100" s="305" t="str">
        <x:v>Reconcile accepted quantity and complete payment/return.</x:v>
      </x:c>
      <x:c r="H100" s="305" t="str">
        <x:v>GATE|CORP_ACTION</x:v>
      </x:c>
      <x:c r="I100" s="305" t="str">
        <x:v>Listed company</x:v>
      </x:c>
      <x:c r="J100" s="305" t="str">
        <x:v>After offer closure as prescribed</x:v>
      </x:c>
      <x:c r="K100" s="305" t="str">
        <x:v>https://www.sebi.gov.in/legal/regulations/jul-2026/securities-and-exchange-board-of-india-buy-back-of-securities-regulations-2018-last-amended-on-july-6-2026-_103042.html</x:v>
      </x:c>
      <x:c r="L100" s="305" t="str">
        <x:v>MIGRATED — FROZEN</x:v>
      </x:c>
      <x:c r="M100" s="305" t="str">
        <x:f>IF(COUNTIF('PROD Provision Master'!$A$5:$A$176,C100)=1,"YES","NO")</x:f>
        <x:v>YES</x:v>
      </x:c>
      <x:c r="N100" s="305" t="str">
        <x:f>IF(COUNTIF($A$5:$A$176,A100)=1,"UNIQUE","DUPLICATE")</x:f>
        <x:v>UNIQUE</x:v>
      </x:c>
      <x:c r="O100" s="305" t="str">
        <x:f>IF(COUNTIF($D$5:$D$176,D100)=1,"UNIQUE","DUPLICATE")</x:f>
        <x:v>UNIQUE</x:v>
      </x:c>
      <x:c r="P100" s="305" t="str">
        <x:f>IF(AND(LEFT(A100,14)="SEBI-CORE-CMP-",LEN(A100)=20),"VALID","INVALID")</x:f>
        <x:v>VALID</x:v>
      </x:c>
    </x:row>
    <x:row r="101" ht="48" customHeight="1">
      <x:c r="A101" s="305" t="str">
        <x:v>SEBI-CORE-CMP-000097</x:v>
      </x:c>
      <x:c r="B101" s="305" t="n">
        <x:v>97</x:v>
      </x:c>
      <x:c r="C101" s="305" t="str">
        <x:v>SEBI-CORE-PRV-000097</x:v>
      </x:c>
      <x:c r="D101" s="305" t="str">
        <x:v>CAP-LAW047|Reg. 11</x:v>
      </x:c>
      <x:c r="E101" s="305" t="str">
        <x:v>CAP-LAW047</x:v>
      </x:c>
      <x:c r="F101" s="305" t="str">
        <x:v>Buy-back</x:v>
      </x:c>
      <x:c r="G101" s="305" t="str">
        <x:v>Complete extinguishment and file the required evidence.</x:v>
      </x:c>
      <x:c r="H101" s="305" t="str">
        <x:v>GATE|CORP_ACTION</x:v>
      </x:c>
      <x:c r="I101" s="305" t="str">
        <x:v>Listed company / compliance officer as assigned</x:v>
      </x:c>
      <x:c r="J101" s="305" t="str">
        <x:v>Within prescribed post-closure period</x:v>
      </x:c>
      <x:c r="K101" s="305" t="str">
        <x:v>https://www.sebi.gov.in/legal/regulations/jul-2026/securities-and-exchange-board-of-india-buy-back-of-securities-regulations-2018-last-amended-on-july-6-2026-_103042.html</x:v>
      </x:c>
      <x:c r="L101" s="305" t="str">
        <x:v>MIGRATED — FROZEN</x:v>
      </x:c>
      <x:c r="M101" s="305" t="str">
        <x:f>IF(COUNTIF('PROD Provision Master'!$A$5:$A$176,C101)=1,"YES","NO")</x:f>
        <x:v>YES</x:v>
      </x:c>
      <x:c r="N101" s="305" t="str">
        <x:f>IF(COUNTIF($A$5:$A$176,A101)=1,"UNIQUE","DUPLICATE")</x:f>
        <x:v>UNIQUE</x:v>
      </x:c>
      <x:c r="O101" s="305" t="str">
        <x:f>IF(COUNTIF($D$5:$D$176,D101)=1,"UNIQUE","DUPLICATE")</x:f>
        <x:v>UNIQUE</x:v>
      </x:c>
      <x:c r="P101" s="305" t="str">
        <x:f>IF(AND(LEFT(A101,14)="SEBI-CORE-CMP-",LEN(A101)=20),"VALID","INVALID")</x:f>
        <x:v>VALID</x:v>
      </x:c>
    </x:row>
    <x:row r="102" ht="48" customHeight="1">
      <x:c r="A102" s="305" t="str">
        <x:v>SEBI-CORE-CMP-000098</x:v>
      </x:c>
      <x:c r="B102" s="305" t="n">
        <x:v>98</x:v>
      </x:c>
      <x:c r="C102" s="305" t="str">
        <x:v>SEBI-CORE-PRV-000098</x:v>
      </x:c>
      <x:c r="D102" s="305" t="str">
        <x:v>CAP-LAW047|Reg. 24 general obligations</x:v>
      </x:c>
      <x:c r="E102" s="305" t="str">
        <x:v>CAP-LAW047</x:v>
      </x:c>
      <x:c r="F102" s="305" t="str">
        <x:v>Buy-back</x:v>
      </x:c>
      <x:c r="G102" s="305" t="str">
        <x:v>Maintain a transaction restrictions register and final compliance file.</x:v>
      </x:c>
      <x:c r="H102" s="305" t="str">
        <x:v>GATE|CORP_ACTION</x:v>
      </x:c>
      <x:c r="I102" s="305" t="str">
        <x:v>Listed company</x:v>
      </x:c>
      <x:c r="J102" s="305" t="str">
        <x:v>Throughout buy-back and specified post-period</x:v>
      </x:c>
      <x:c r="K102" s="305" t="str">
        <x:v>https://www.sebi.gov.in/legal/regulations/jul-2026/securities-and-exchange-board-of-india-buy-back-of-securities-regulations-2018-last-amended-on-july-6-2026-_103042.html</x:v>
      </x:c>
      <x:c r="L102" s="305" t="str">
        <x:v>MIGRATED — FROZEN</x:v>
      </x:c>
      <x:c r="M102" s="305" t="str">
        <x:f>IF(COUNTIF('PROD Provision Master'!$A$5:$A$176,C102)=1,"YES","NO")</x:f>
        <x:v>YES</x:v>
      </x:c>
      <x:c r="N102" s="305" t="str">
        <x:f>IF(COUNTIF($A$5:$A$176,A102)=1,"UNIQUE","DUPLICATE")</x:f>
        <x:v>UNIQUE</x:v>
      </x:c>
      <x:c r="O102" s="305" t="str">
        <x:f>IF(COUNTIF($D$5:$D$176,D102)=1,"UNIQUE","DUPLICATE")</x:f>
        <x:v>UNIQUE</x:v>
      </x:c>
      <x:c r="P102" s="305" t="str">
        <x:f>IF(AND(LEFT(A102,14)="SEBI-CORE-CMP-",LEN(A102)=20),"VALID","INVALID")</x:f>
        <x:v>VALID</x:v>
      </x:c>
    </x:row>
    <x:row r="103" ht="48" customHeight="1">
      <x:c r="A103" s="305" t="str">
        <x:v>SEBI-CORE-CMP-000099</x:v>
      </x:c>
      <x:c r="B103" s="305" t="n">
        <x:v>99</x:v>
      </x:c>
      <x:c r="C103" s="305" t="str">
        <x:v>SEBI-CORE-PRV-000099</x:v>
      </x:c>
      <x:c r="D103" s="305" t="str">
        <x:v>CAP-LAW239|Reg. 24(i)(ea) operationalisation</x:v>
      </x:c>
      <x:c r="E103" s="305" t="str">
        <x:v>CAP-LAW239</x:v>
      </x:c>
      <x:c r="F103" s="305" t="str">
        <x:v>Buy-back</x:v>
      </x:c>
      <x:c r="G103" s="305" t="str">
        <x:v>Send depository instruction and reconcile freeze status through closing.</x:v>
      </x:c>
      <x:c r="H103" s="305" t="str">
        <x:v>GATE|CORP_ACTION</x:v>
      </x:c>
      <x:c r="I103" s="305" t="str">
        <x:v>Listed company</x:v>
      </x:c>
      <x:c r="J103" s="305" t="str">
        <x:v>From approval date to offer closing</x:v>
      </x:c>
      <x:c r="K103" s="305" t="str">
        <x:v>https://www.sebi.gov.in/legal/circulars/jul-2026/operationalisation-of-freezing-of-holdings-of-promoter-and-promoter-group-including-their-associates-promoter-holdings-at-the-isin-level-under-regulation-24-i-ea-of-the-sebi-buy-back-of-securitie-_102978.html</x:v>
      </x:c>
      <x:c r="L103" s="305" t="str">
        <x:v>MIGRATED — FROZEN</x:v>
      </x:c>
      <x:c r="M103" s="305" t="str">
        <x:f>IF(COUNTIF('PROD Provision Master'!$A$5:$A$176,C103)=1,"YES","NO")</x:f>
        <x:v>YES</x:v>
      </x:c>
      <x:c r="N103" s="305" t="str">
        <x:f>IF(COUNTIF($A$5:$A$176,A103)=1,"UNIQUE","DUPLICATE")</x:f>
        <x:v>UNIQUE</x:v>
      </x:c>
      <x:c r="O103" s="305" t="str">
        <x:f>IF(COUNTIF($D$5:$D$176,D103)=1,"UNIQUE","DUPLICATE")</x:f>
        <x:v>UNIQUE</x:v>
      </x:c>
      <x:c r="P103" s="305" t="str">
        <x:f>IF(AND(LEFT(A103,14)="SEBI-CORE-CMP-",LEN(A103)=20),"VALID","INVALID")</x:f>
        <x:v>VALID</x:v>
      </x:c>
    </x:row>
    <x:row r="104" ht="48" customHeight="1">
      <x:c r="A104" s="305" t="str">
        <x:v>SEBI-CORE-CMP-000100</x:v>
      </x:c>
      <x:c r="B104" s="305" t="n">
        <x:v>100</x:v>
      </x:c>
      <x:c r="C104" s="305" t="str">
        <x:v>SEBI-CORE-PRV-000100</x:v>
      </x:c>
      <x:c r="D104" s="305" t="str">
        <x:v>CAP-LAW040|Reg. 8</x:v>
      </x:c>
      <x:c r="E104" s="305" t="str">
        <x:v>CAP-LAW040</x:v>
      </x:c>
      <x:c r="F104" s="305" t="str">
        <x:v>Delisting</x:v>
      </x:c>
      <x:c r="G104" s="305" t="str">
        <x:v>File the initial announcement and retain exchange/company acknowledgements.</x:v>
      </x:c>
      <x:c r="H104" s="305" t="str">
        <x:v>GATE|CORP_ACTION</x:v>
      </x:c>
      <x:c r="I104" s="305" t="str">
        <x:v>Acquirer / listed company interface</x:v>
      </x:c>
      <x:c r="J104" s="305" t="str">
        <x:v>At decision / within prescribed delivery time</x:v>
      </x:c>
      <x:c r="K104" s="305" t="str">
        <x:v>https://www.sebi.gov.in/legal/regulations/sep-2025/securities-and-exchange-board-of-india-delisting-of-equity-shares-regulations-2021-last-amended-on-september-3-2025-_96548.html</x:v>
      </x:c>
      <x:c r="L104" s="305" t="str">
        <x:v>MIGRATED — FROZEN</x:v>
      </x:c>
      <x:c r="M104" s="305" t="str">
        <x:f>IF(COUNTIF('PROD Provision Master'!$A$5:$A$176,C104)=1,"YES","NO")</x:f>
        <x:v>YES</x:v>
      </x:c>
      <x:c r="N104" s="305" t="str">
        <x:f>IF(COUNTIF($A$5:$A$176,A104)=1,"UNIQUE","DUPLICATE")</x:f>
        <x:v>UNIQUE</x:v>
      </x:c>
      <x:c r="O104" s="305" t="str">
        <x:f>IF(COUNTIF($D$5:$D$176,D104)=1,"UNIQUE","DUPLICATE")</x:f>
        <x:v>UNIQUE</x:v>
      </x:c>
      <x:c r="P104" s="305" t="str">
        <x:f>IF(AND(LEFT(A104,14)="SEBI-CORE-CMP-",LEN(A104)=20),"VALID","INVALID")</x:f>
        <x:v>VALID</x:v>
      </x:c>
    </x:row>
    <x:row r="105" ht="48" customHeight="1">
      <x:c r="A105" s="305" t="str">
        <x:v>SEBI-CORE-CMP-000101</x:v>
      </x:c>
      <x:c r="B105" s="305" t="n">
        <x:v>101</x:v>
      </x:c>
      <x:c r="C105" s="305" t="str">
        <x:v>SEBI-CORE-PRV-000101</x:v>
      </x:c>
      <x:c r="D105" s="305" t="str">
        <x:v>CAP-LAW040|Regs. 9 and 10(2)-(3)</x:v>
      </x:c>
      <x:c r="E105" s="305" t="str">
        <x:v>CAP-LAW040</x:v>
      </x:c>
      <x:c r="F105" s="305" t="str">
        <x:v>Delisting</x:v>
      </x:c>
      <x:c r="G105" s="305" t="str">
        <x:v>Complete appointments and table the due-diligence report.</x:v>
      </x:c>
      <x:c r="H105" s="305" t="str">
        <x:v>GATE|CORP_ACTION</x:v>
      </x:c>
      <x:c r="I105" s="305" t="str">
        <x:v>Acquirer / listed company</x:v>
      </x:c>
      <x:c r="J105" s="305" t="str">
        <x:v>Before board approval</x:v>
      </x:c>
      <x:c r="K105" s="305" t="str">
        <x:v>https://www.sebi.gov.in/legal/regulations/sep-2025/securities-and-exchange-board-of-india-delisting-of-equity-shares-regulations-2021-last-amended-on-september-3-2025-_96548.html</x:v>
      </x:c>
      <x:c r="L105" s="305" t="str">
        <x:v>MIGRATED — FROZEN</x:v>
      </x:c>
      <x:c r="M105" s="305" t="str">
        <x:f>IF(COUNTIF('PROD Provision Master'!$A$5:$A$176,C105)=1,"YES","NO")</x:f>
        <x:v>YES</x:v>
      </x:c>
      <x:c r="N105" s="305" t="str">
        <x:f>IF(COUNTIF($A$5:$A$176,A105)=1,"UNIQUE","DUPLICATE")</x:f>
        <x:v>UNIQUE</x:v>
      </x:c>
      <x:c r="O105" s="305" t="str">
        <x:f>IF(COUNTIF($D$5:$D$176,D105)=1,"UNIQUE","DUPLICATE")</x:f>
        <x:v>UNIQUE</x:v>
      </x:c>
      <x:c r="P105" s="305" t="str">
        <x:f>IF(AND(LEFT(A105,14)="SEBI-CORE-CMP-",LEN(A105)=20),"VALID","INVALID")</x:f>
        <x:v>VALID</x:v>
      </x:c>
    </x:row>
    <x:row r="106" ht="48" customHeight="1">
      <x:c r="A106" s="305" t="str">
        <x:v>SEBI-CORE-CMP-000102</x:v>
      </x:c>
      <x:c r="B106" s="305" t="n">
        <x:v>102</x:v>
      </x:c>
      <x:c r="C106" s="305" t="str">
        <x:v>SEBI-CORE-PRV-000102</x:v>
      </x:c>
      <x:c r="D106" s="305" t="str">
        <x:v>CAP-LAW040|Reg. 10(1),(4)-(6)</x:v>
      </x:c>
      <x:c r="E106" s="305" t="str">
        <x:v>CAP-LAW040</x:v>
      </x:c>
      <x:c r="F106" s="305" t="str">
        <x:v>Delisting</x:v>
      </x:c>
      <x:c r="G106" s="305" t="str">
        <x:v>Record findings and file the exchange disclosure.</x:v>
      </x:c>
      <x:c r="H106" s="305" t="str">
        <x:v>GATE|CORP_ACTION</x:v>
      </x:c>
      <x:c r="I106" s="305" t="str">
        <x:v>Listed company / board</x:v>
      </x:c>
      <x:c r="J106" s="305" t="str">
        <x:v>At board meeting / promptly after</x:v>
      </x:c>
      <x:c r="K106" s="305" t="str">
        <x:v>https://www.sebi.gov.in/legal/regulations/sep-2025/securities-and-exchange-board-of-india-delisting-of-equity-shares-regulations-2021-last-amended-on-september-3-2025-_96548.html</x:v>
      </x:c>
      <x:c r="L106" s="305" t="str">
        <x:v>MIGRATED — FROZEN</x:v>
      </x:c>
      <x:c r="M106" s="305" t="str">
        <x:f>IF(COUNTIF('PROD Provision Master'!$A$5:$A$176,C106)=1,"YES","NO")</x:f>
        <x:v>YES</x:v>
      </x:c>
      <x:c r="N106" s="305" t="str">
        <x:f>IF(COUNTIF($A$5:$A$176,A106)=1,"UNIQUE","DUPLICATE")</x:f>
        <x:v>UNIQUE</x:v>
      </x:c>
      <x:c r="O106" s="305" t="str">
        <x:f>IF(COUNTIF($D$5:$D$176,D106)=1,"UNIQUE","DUPLICATE")</x:f>
        <x:v>UNIQUE</x:v>
      </x:c>
      <x:c r="P106" s="305" t="str">
        <x:f>IF(AND(LEFT(A106,14)="SEBI-CORE-CMP-",LEN(A106)=20),"VALID","INVALID")</x:f>
        <x:v>VALID</x:v>
      </x:c>
    </x:row>
    <x:row r="107" ht="48" customHeight="1">
      <x:c r="A107" s="305" t="str">
        <x:v>SEBI-CORE-CMP-000103</x:v>
      </x:c>
      <x:c r="B107" s="305" t="n">
        <x:v>103</x:v>
      </x:c>
      <x:c r="C107" s="305" t="str">
        <x:v>SEBI-CORE-PRV-000103</x:v>
      </x:c>
      <x:c r="D107" s="305" t="str">
        <x:v>CAP-LAW040|Reg. 11</x:v>
      </x:c>
      <x:c r="E107" s="305" t="str">
        <x:v>CAP-LAW040</x:v>
      </x:c>
      <x:c r="F107" s="305" t="str">
        <x:v>Delisting</x:v>
      </x:c>
      <x:c r="G107" s="305" t="str">
        <x:v>Conduct vote and document result.</x:v>
      </x:c>
      <x:c r="H107" s="305" t="str">
        <x:v>GATE|CORP_ACTION</x:v>
      </x:c>
      <x:c r="I107" s="305" t="str">
        <x:v>Listed company / shareholders</x:v>
      </x:c>
      <x:c r="J107" s="305" t="str">
        <x:v>Before exchange in-principle approval</x:v>
      </x:c>
      <x:c r="K107" s="305" t="str">
        <x:v>https://www.sebi.gov.in/legal/regulations/sep-2025/securities-and-exchange-board-of-india-delisting-of-equity-shares-regulations-2021-last-amended-on-september-3-2025-_96548.html</x:v>
      </x:c>
      <x:c r="L107" s="305" t="str">
        <x:v>MIGRATED — FROZEN</x:v>
      </x:c>
      <x:c r="M107" s="305" t="str">
        <x:f>IF(COUNTIF('PROD Provision Master'!$A$5:$A$176,C107)=1,"YES","NO")</x:f>
        <x:v>YES</x:v>
      </x:c>
      <x:c r="N107" s="305" t="str">
        <x:f>IF(COUNTIF($A$5:$A$176,A107)=1,"UNIQUE","DUPLICATE")</x:f>
        <x:v>UNIQUE</x:v>
      </x:c>
      <x:c r="O107" s="305" t="str">
        <x:f>IF(COUNTIF($D$5:$D$176,D107)=1,"UNIQUE","DUPLICATE")</x:f>
        <x:v>UNIQUE</x:v>
      </x:c>
      <x:c r="P107" s="305" t="str">
        <x:f>IF(AND(LEFT(A107,14)="SEBI-CORE-CMP-",LEN(A107)=20),"VALID","INVALID")</x:f>
        <x:v>VALID</x:v>
      </x:c>
    </x:row>
    <x:row r="108" ht="48" customHeight="1">
      <x:c r="A108" s="305" t="str">
        <x:v>SEBI-CORE-CMP-000104</x:v>
      </x:c>
      <x:c r="B108" s="305" t="n">
        <x:v>104</x:v>
      </x:c>
      <x:c r="C108" s="305" t="str">
        <x:v>SEBI-CORE-PRV-000104</x:v>
      </x:c>
      <x:c r="D108" s="305" t="str">
        <x:v>CAP-LAW040|Reg. 12</x:v>
      </x:c>
      <x:c r="E108" s="305" t="str">
        <x:v>CAP-LAW040</x:v>
      </x:c>
      <x:c r="F108" s="305" t="str">
        <x:v>Delisting</x:v>
      </x:c>
      <x:c r="G108" s="305" t="str">
        <x:v>Submit the complete application and obtain the exchange decision.</x:v>
      </x:c>
      <x:c r="H108" s="305" t="str">
        <x:v>GATE|CORP_ACTION</x:v>
      </x:c>
      <x:c r="I108" s="305" t="str">
        <x:v>Listed company</x:v>
      </x:c>
      <x:c r="J108" s="305" t="str">
        <x:v>Within the current prescribed period</x:v>
      </x:c>
      <x:c r="K108" s="305" t="str">
        <x:v>https://www.sebi.gov.in/legal/regulations/sep-2025/securities-and-exchange-board-of-india-delisting-of-equity-shares-regulations-2021-last-amended-on-september-3-2025-_96548.html</x:v>
      </x:c>
      <x:c r="L108" s="305" t="str">
        <x:v>MIGRATED — FROZEN</x:v>
      </x:c>
      <x:c r="M108" s="305" t="str">
        <x:f>IF(COUNTIF('PROD Provision Master'!$A$5:$A$176,C108)=1,"YES","NO")</x:f>
        <x:v>YES</x:v>
      </x:c>
      <x:c r="N108" s="305" t="str">
        <x:f>IF(COUNTIF($A$5:$A$176,A108)=1,"UNIQUE","DUPLICATE")</x:f>
        <x:v>UNIQUE</x:v>
      </x:c>
      <x:c r="O108" s="305" t="str">
        <x:f>IF(COUNTIF($D$5:$D$176,D108)=1,"UNIQUE","DUPLICATE")</x:f>
        <x:v>UNIQUE</x:v>
      </x:c>
      <x:c r="P108" s="305" t="str">
        <x:f>IF(AND(LEFT(A108,14)="SEBI-CORE-CMP-",LEN(A108)=20),"VALID","INVALID")</x:f>
        <x:v>VALID</x:v>
      </x:c>
    </x:row>
    <x:row r="109" ht="48" customHeight="1">
      <x:c r="A109" s="305" t="str">
        <x:v>SEBI-CORE-CMP-000105</x:v>
      </x:c>
      <x:c r="B109" s="305" t="n">
        <x:v>105</x:v>
      </x:c>
      <x:c r="C109" s="305" t="str">
        <x:v>SEBI-CORE-PRV-000105</x:v>
      </x:c>
      <x:c r="D109" s="305" t="str">
        <x:v>CAP-LAW040|Reg. 14</x:v>
      </x:c>
      <x:c r="E109" s="305" t="str">
        <x:v>CAP-LAW040</x:v>
      </x:c>
      <x:c r="F109" s="305" t="str">
        <x:v>Delisting</x:v>
      </x:c>
      <x:c r="G109" s="305" t="str">
        <x:v>Fund, reconcile and release escrow only as permitted.</x:v>
      </x:c>
      <x:c r="H109" s="305" t="str">
        <x:v>GATE|CORP_ACTION</x:v>
      </x:c>
      <x:c r="I109" s="305" t="str">
        <x:v>Acquirer</x:v>
      </x:c>
      <x:c r="J109" s="305" t="str">
        <x:v>Before detailed public announcement and through payment</x:v>
      </x:c>
      <x:c r="K109" s="305" t="str">
        <x:v>https://www.sebi.gov.in/legal/regulations/sep-2025/securities-and-exchange-board-of-india-delisting-of-equity-shares-regulations-2021-last-amended-on-september-3-2025-_96548.html</x:v>
      </x:c>
      <x:c r="L109" s="305" t="str">
        <x:v>MIGRATED — FROZEN</x:v>
      </x:c>
      <x:c r="M109" s="305" t="str">
        <x:f>IF(COUNTIF('PROD Provision Master'!$A$5:$A$176,C109)=1,"YES","NO")</x:f>
        <x:v>YES</x:v>
      </x:c>
      <x:c r="N109" s="305" t="str">
        <x:f>IF(COUNTIF($A$5:$A$176,A109)=1,"UNIQUE","DUPLICATE")</x:f>
        <x:v>UNIQUE</x:v>
      </x:c>
      <x:c r="O109" s="305" t="str">
        <x:f>IF(COUNTIF($D$5:$D$176,D109)=1,"UNIQUE","DUPLICATE")</x:f>
        <x:v>UNIQUE</x:v>
      </x:c>
      <x:c r="P109" s="305" t="str">
        <x:f>IF(AND(LEFT(A109,14)="SEBI-CORE-CMP-",LEN(A109)=20),"VALID","INVALID")</x:f>
        <x:v>VALID</x:v>
      </x:c>
    </x:row>
    <x:row r="110" ht="48" customHeight="1">
      <x:c r="A110" s="305" t="str">
        <x:v>SEBI-CORE-CMP-000106</x:v>
      </x:c>
      <x:c r="B110" s="305" t="n">
        <x:v>106</x:v>
      </x:c>
      <x:c r="C110" s="305" t="str">
        <x:v>SEBI-CORE-PRV-000106</x:v>
      </x:c>
      <x:c r="D110" s="305" t="str">
        <x:v>CAP-LAW040|Reg. 15</x:v>
      </x:c>
      <x:c r="E110" s="305" t="str">
        <x:v>CAP-LAW040</x:v>
      </x:c>
      <x:c r="F110" s="305" t="str">
        <x:v>Delisting</x:v>
      </x:c>
      <x:c r="G110" s="305" t="str">
        <x:v>Verify and publish the detailed announcement.</x:v>
      </x:c>
      <x:c r="H110" s="305" t="str">
        <x:v>GATE|CORP_ACTION</x:v>
      </x:c>
      <x:c r="I110" s="305" t="str">
        <x:v>Acquirer / manager to offer</x:v>
      </x:c>
      <x:c r="J110" s="305" t="str">
        <x:v>Before bidding opens</x:v>
      </x:c>
      <x:c r="K110" s="305" t="str">
        <x:v>https://www.sebi.gov.in/legal/regulations/sep-2025/securities-and-exchange-board-of-india-delisting-of-equity-shares-regulations-2021-last-amended-on-september-3-2025-_96548.html</x:v>
      </x:c>
      <x:c r="L110" s="305" t="str">
        <x:v>MIGRATED — FROZEN</x:v>
      </x:c>
      <x:c r="M110" s="305" t="str">
        <x:f>IF(COUNTIF('PROD Provision Master'!$A$5:$A$176,C110)=1,"YES","NO")</x:f>
        <x:v>YES</x:v>
      </x:c>
      <x:c r="N110" s="305" t="str">
        <x:f>IF(COUNTIF($A$5:$A$176,A110)=1,"UNIQUE","DUPLICATE")</x:f>
        <x:v>UNIQUE</x:v>
      </x:c>
      <x:c r="O110" s="305" t="str">
        <x:f>IF(COUNTIF($D$5:$D$176,D110)=1,"UNIQUE","DUPLICATE")</x:f>
        <x:v>UNIQUE</x:v>
      </x:c>
      <x:c r="P110" s="305" t="str">
        <x:f>IF(AND(LEFT(A110,14)="SEBI-CORE-CMP-",LEN(A110)=20),"VALID","INVALID")</x:f>
        <x:v>VALID</x:v>
      </x:c>
    </x:row>
    <x:row r="111" ht="48" customHeight="1">
      <x:c r="A111" s="305" t="str">
        <x:v>SEBI-CORE-CMP-000107</x:v>
      </x:c>
      <x:c r="B111" s="305" t="n">
        <x:v>107</x:v>
      </x:c>
      <x:c r="C111" s="305" t="str">
        <x:v>SEBI-CORE-PRV-000107</x:v>
      </x:c>
      <x:c r="D111" s="305" t="str">
        <x:v>CAP-LAW040|Reg. 16</x:v>
      </x:c>
      <x:c r="E111" s="305" t="str">
        <x:v>CAP-LAW040</x:v>
      </x:c>
      <x:c r="F111" s="305" t="str">
        <x:v>Delisting</x:v>
      </x:c>
      <x:c r="G111" s="305" t="str">
        <x:v>Complete holder data, dispatch and delivery reconciliation.</x:v>
      </x:c>
      <x:c r="H111" s="305" t="str">
        <x:v>GATE|CORP_ACTION</x:v>
      </x:c>
      <x:c r="I111" s="305" t="str">
        <x:v>Acquirer / manager / listed company interface</x:v>
      </x:c>
      <x:c r="J111" s="305" t="str">
        <x:v>Within the prescribed offer timetable</x:v>
      </x:c>
      <x:c r="K111" s="305" t="str">
        <x:v>https://www.sebi.gov.in/legal/regulations/sep-2025/securities-and-exchange-board-of-india-delisting-of-equity-shares-regulations-2021-last-amended-on-september-3-2025-_96548.html</x:v>
      </x:c>
      <x:c r="L111" s="305" t="str">
        <x:v>MIGRATED — FROZEN</x:v>
      </x:c>
      <x:c r="M111" s="305" t="str">
        <x:f>IF(COUNTIF('PROD Provision Master'!$A$5:$A$176,C111)=1,"YES","NO")</x:f>
        <x:v>YES</x:v>
      </x:c>
      <x:c r="N111" s="305" t="str">
        <x:f>IF(COUNTIF($A$5:$A$176,A111)=1,"UNIQUE","DUPLICATE")</x:f>
        <x:v>UNIQUE</x:v>
      </x:c>
      <x:c r="O111" s="305" t="str">
        <x:f>IF(COUNTIF($D$5:$D$176,D111)=1,"UNIQUE","DUPLICATE")</x:f>
        <x:v>UNIQUE</x:v>
      </x:c>
      <x:c r="P111" s="305" t="str">
        <x:f>IF(AND(LEFT(A111,14)="SEBI-CORE-CMP-",LEN(A111)=20),"VALID","INVALID")</x:f>
        <x:v>VALID</x:v>
      </x:c>
    </x:row>
    <x:row r="112" ht="48" customHeight="1">
      <x:c r="A112" s="305" t="str">
        <x:v>SEBI-CORE-CMP-000108</x:v>
      </x:c>
      <x:c r="B112" s="305" t="n">
        <x:v>108</x:v>
      </x:c>
      <x:c r="C112" s="305" t="str">
        <x:v>SEBI-CORE-PRV-000108</x:v>
      </x:c>
      <x:c r="D112" s="305" t="str">
        <x:v>CAP-LAW040|Regs. 19A-23 and Schedules II/IV</x:v>
      </x:c>
      <x:c r="E112" s="305" t="str">
        <x:v>CAP-LAW040</x:v>
      </x:c>
      <x:c r="F112" s="305" t="str">
        <x:v>Delisting</x:v>
      </x:c>
      <x:c r="G112" s="305" t="str">
        <x:v>Operate the selected process and document price/success determination.</x:v>
      </x:c>
      <x:c r="H112" s="305" t="str">
        <x:v>GATE|CORP_ACTION</x:v>
      </x:c>
      <x:c r="I112" s="305" t="str">
        <x:v>Acquirer / listed company interface</x:v>
      </x:c>
      <x:c r="J112" s="305" t="str">
        <x:v>Offer period</x:v>
      </x:c>
      <x:c r="K112" s="305" t="str">
        <x:v>https://www.sebi.gov.in/legal/regulations/sep-2025/securities-and-exchange-board-of-india-delisting-of-equity-shares-regulations-2021-last-amended-on-september-3-2025-_96548.html</x:v>
      </x:c>
      <x:c r="L112" s="305" t="str">
        <x:v>MIGRATED — FROZEN</x:v>
      </x:c>
      <x:c r="M112" s="305" t="str">
        <x:f>IF(COUNTIF('PROD Provision Master'!$A$5:$A$176,C112)=1,"YES","NO")</x:f>
        <x:v>YES</x:v>
      </x:c>
      <x:c r="N112" s="305" t="str">
        <x:f>IF(COUNTIF($A$5:$A$176,A112)=1,"UNIQUE","DUPLICATE")</x:f>
        <x:v>UNIQUE</x:v>
      </x:c>
      <x:c r="O112" s="305" t="str">
        <x:f>IF(COUNTIF($D$5:$D$176,D112)=1,"UNIQUE","DUPLICATE")</x:f>
        <x:v>UNIQUE</x:v>
      </x:c>
      <x:c r="P112" s="305" t="str">
        <x:f>IF(AND(LEFT(A112,14)="SEBI-CORE-CMP-",LEN(A112)=20),"VALID","INVALID")</x:f>
        <x:v>VALID</x:v>
      </x:c>
    </x:row>
    <x:row r="113" ht="48" customHeight="1">
      <x:c r="A113" s="305" t="str">
        <x:v>SEBI-CORE-CMP-000109</x:v>
      </x:c>
      <x:c r="B113" s="305" t="n">
        <x:v>109</x:v>
      </x:c>
      <x:c r="C113" s="305" t="str">
        <x:v>SEBI-CORE-PRV-000109</x:v>
      </x:c>
      <x:c r="D113" s="305" t="str">
        <x:v>CAP-LAW040|Reg. 24</x:v>
      </x:c>
      <x:c r="E113" s="305" t="str">
        <x:v>CAP-LAW040</x:v>
      </x:c>
      <x:c r="F113" s="305" t="str">
        <x:v>Delisting</x:v>
      </x:c>
      <x:c r="G113" s="305" t="str">
        <x:v>Reconcile accepted shares and complete payment.</x:v>
      </x:c>
      <x:c r="H113" s="305" t="str">
        <x:v>GATE|CORP_ACTION</x:v>
      </x:c>
      <x:c r="I113" s="305" t="str">
        <x:v>Acquirer</x:v>
      </x:c>
      <x:c r="J113" s="305" t="str">
        <x:v>Post offer within prescribed period</x:v>
      </x:c>
      <x:c r="K113" s="305" t="str">
        <x:v>https://www.sebi.gov.in/legal/regulations/sep-2025/securities-and-exchange-board-of-india-delisting-of-equity-shares-regulations-2021-last-amended-on-september-3-2025-_96548.html</x:v>
      </x:c>
      <x:c r="L113" s="305" t="str">
        <x:v>MIGRATED — FROZEN</x:v>
      </x:c>
      <x:c r="M113" s="305" t="str">
        <x:f>IF(COUNTIF('PROD Provision Master'!$A$5:$A$176,C113)=1,"YES","NO")</x:f>
        <x:v>YES</x:v>
      </x:c>
      <x:c r="N113" s="305" t="str">
        <x:f>IF(COUNTIF($A$5:$A$176,A113)=1,"UNIQUE","DUPLICATE")</x:f>
        <x:v>UNIQUE</x:v>
      </x:c>
      <x:c r="O113" s="305" t="str">
        <x:f>IF(COUNTIF($D$5:$D$176,D113)=1,"UNIQUE","DUPLICATE")</x:f>
        <x:v>UNIQUE</x:v>
      </x:c>
      <x:c r="P113" s="305" t="str">
        <x:f>IF(AND(LEFT(A113,14)="SEBI-CORE-CMP-",LEN(A113)=20),"VALID","INVALID")</x:f>
        <x:v>VALID</x:v>
      </x:c>
    </x:row>
    <x:row r="114" ht="48" customHeight="1">
      <x:c r="A114" s="305" t="str">
        <x:v>SEBI-CORE-CMP-000110</x:v>
      </x:c>
      <x:c r="B114" s="305" t="n">
        <x:v>110</x:v>
      </x:c>
      <x:c r="C114" s="305" t="str">
        <x:v>SEBI-CORE-PRV-000110</x:v>
      </x:c>
      <x:c r="D114" s="305" t="str">
        <x:v>CAP-LAW040|Reg. 25</x:v>
      </x:c>
      <x:c r="E114" s="305" t="str">
        <x:v>CAP-LAW040</x:v>
      </x:c>
      <x:c r="F114" s="305" t="str">
        <x:v>Delisting</x:v>
      </x:c>
      <x:c r="G114" s="305" t="str">
        <x:v>Submit final application and obtain delisting order.</x:v>
      </x:c>
      <x:c r="H114" s="305" t="str">
        <x:v>GATE|CORP_ACTION</x:v>
      </x:c>
      <x:c r="I114" s="305" t="str">
        <x:v>Listed company / acquirer interface</x:v>
      </x:c>
      <x:c r="J114" s="305" t="str">
        <x:v>Within current prescribed post-payment period</x:v>
      </x:c>
      <x:c r="K114" s="305" t="str">
        <x:v>https://www.sebi.gov.in/legal/regulations/sep-2025/securities-and-exchange-board-of-india-delisting-of-equity-shares-regulations-2021-last-amended-on-september-3-2025-_96548.html</x:v>
      </x:c>
      <x:c r="L114" s="305" t="str">
        <x:v>MIGRATED — FROZEN</x:v>
      </x:c>
      <x:c r="M114" s="305" t="str">
        <x:f>IF(COUNTIF('PROD Provision Master'!$A$5:$A$176,C114)=1,"YES","NO")</x:f>
        <x:v>YES</x:v>
      </x:c>
      <x:c r="N114" s="305" t="str">
        <x:f>IF(COUNTIF($A$5:$A$176,A114)=1,"UNIQUE","DUPLICATE")</x:f>
        <x:v>UNIQUE</x:v>
      </x:c>
      <x:c r="O114" s="305" t="str">
        <x:f>IF(COUNTIF($D$5:$D$176,D114)=1,"UNIQUE","DUPLICATE")</x:f>
        <x:v>UNIQUE</x:v>
      </x:c>
      <x:c r="P114" s="305" t="str">
        <x:f>IF(AND(LEFT(A114,14)="SEBI-CORE-CMP-",LEN(A114)=20),"VALID","INVALID")</x:f>
        <x:v>VALID</x:v>
      </x:c>
    </x:row>
    <x:row r="115" ht="48" customHeight="1">
      <x:c r="A115" s="305" t="str">
        <x:v>SEBI-CORE-CMP-000111</x:v>
      </x:c>
      <x:c r="B115" s="305" t="n">
        <x:v>111</x:v>
      </x:c>
      <x:c r="C115" s="305" t="str">
        <x:v>SEBI-CORE-PRV-000111</x:v>
      </x:c>
      <x:c r="D115" s="305" t="str">
        <x:v>CAP-LAW042|Reg. 5</x:v>
      </x:c>
      <x:c r="E115" s="305" t="str">
        <x:v>CAP-LAW042</x:v>
      </x:c>
      <x:c r="F115" s="305" t="str">
        <x:v>Employee benefits</x:v>
      </x:c>
      <x:c r="G115" s="305" t="str">
        <x:v>Maintain committee charter, composition, approvals and minutes.</x:v>
      </x:c>
      <x:c r="H115" s="305" t="str">
        <x:v>GATE|CORP_ACTION</x:v>
      </x:c>
      <x:c r="I115" s="305" t="str">
        <x:v>Listed company / board</x:v>
      </x:c>
      <x:c r="J115" s="305" t="str">
        <x:v>Continuous while scheme exists</x:v>
      </x:c>
      <x:c r="K115" s="305" t="str">
        <x:v>https://www.sebi.gov.in/legal/regulations/dec-2025/securities-and-exchange-board-of-india-share-based-employee-benefits-and-sweat-equity-regulations-2021-last-amended-on-december-4-2025-_98638.html</x:v>
      </x:c>
      <x:c r="L115" s="305" t="str">
        <x:v>MIGRATED — FROZEN</x:v>
      </x:c>
      <x:c r="M115" s="305" t="str">
        <x:f>IF(COUNTIF('PROD Provision Master'!$A$5:$A$176,C115)=1,"YES","NO")</x:f>
        <x:v>YES</x:v>
      </x:c>
      <x:c r="N115" s="305" t="str">
        <x:f>IF(COUNTIF($A$5:$A$176,A115)=1,"UNIQUE","DUPLICATE")</x:f>
        <x:v>UNIQUE</x:v>
      </x:c>
      <x:c r="O115" s="305" t="str">
        <x:f>IF(COUNTIF($D$5:$D$176,D115)=1,"UNIQUE","DUPLICATE")</x:f>
        <x:v>UNIQUE</x:v>
      </x:c>
      <x:c r="P115" s="305" t="str">
        <x:f>IF(AND(LEFT(A115,14)="SEBI-CORE-CMP-",LEN(A115)=20),"VALID","INVALID")</x:f>
        <x:v>VALID</x:v>
      </x:c>
    </x:row>
    <x:row r="116" ht="48" customHeight="1">
      <x:c r="A116" s="305" t="str">
        <x:v>SEBI-CORE-CMP-000112</x:v>
      </x:c>
      <x:c r="B116" s="305" t="n">
        <x:v>112</x:v>
      </x:c>
      <x:c r="C116" s="305" t="str">
        <x:v>SEBI-CORE-PRV-000112</x:v>
      </x:c>
      <x:c r="D116" s="305" t="str">
        <x:v>CAP-LAW042|Reg. 6</x:v>
      </x:c>
      <x:c r="E116" s="305" t="str">
        <x:v>CAP-LAW042</x:v>
      </x:c>
      <x:c r="F116" s="305" t="str">
        <x:v>Employee benefits</x:v>
      </x:c>
      <x:c r="G116" s="305" t="str">
        <x:v>Prepare explanatory statement and voting evidence.</x:v>
      </x:c>
      <x:c r="H116" s="305" t="str">
        <x:v>GATE|CORP_ACTION</x:v>
      </x:c>
      <x:c r="I116" s="305" t="str">
        <x:v>Listed company / shareholders</x:v>
      </x:c>
      <x:c r="J116" s="305" t="str">
        <x:v>Before implementation/grant/change</x:v>
      </x:c>
      <x:c r="K116" s="305" t="str">
        <x:v>https://www.sebi.gov.in/legal/regulations/dec-2025/securities-and-exchange-board-of-india-share-based-employee-benefits-and-sweat-equity-regulations-2021-last-amended-on-december-4-2025-_98638.html</x:v>
      </x:c>
      <x:c r="L116" s="305" t="str">
        <x:v>MIGRATED — FROZEN</x:v>
      </x:c>
      <x:c r="M116" s="305" t="str">
        <x:f>IF(COUNTIF('PROD Provision Master'!$A$5:$A$176,C116)=1,"YES","NO")</x:f>
        <x:v>YES</x:v>
      </x:c>
      <x:c r="N116" s="305" t="str">
        <x:f>IF(COUNTIF($A$5:$A$176,A116)=1,"UNIQUE","DUPLICATE")</x:f>
        <x:v>UNIQUE</x:v>
      </x:c>
      <x:c r="O116" s="305" t="str">
        <x:f>IF(COUNTIF($D$5:$D$176,D116)=1,"UNIQUE","DUPLICATE")</x:f>
        <x:v>UNIQUE</x:v>
      </x:c>
      <x:c r="P116" s="305" t="str">
        <x:f>IF(AND(LEFT(A116,14)="SEBI-CORE-CMP-",LEN(A116)=20),"VALID","INVALID")</x:f>
        <x:v>VALID</x:v>
      </x:c>
    </x:row>
    <x:row r="117" ht="48" customHeight="1">
      <x:c r="A117" s="305" t="str">
        <x:v>SEBI-CORE-CMP-000113</x:v>
      </x:c>
      <x:c r="B117" s="305" t="n">
        <x:v>113</x:v>
      </x:c>
      <x:c r="C117" s="305" t="str">
        <x:v>SEBI-CORE-PRV-000113</x:v>
      </x:c>
      <x:c r="D117" s="305" t="str">
        <x:v>CAP-LAW042|Regs. 6 and 14 / Schedule I</x:v>
      </x:c>
      <x:c r="E117" s="305" t="str">
        <x:v>CAP-LAW042</x:v>
      </x:c>
      <x:c r="F117" s="305" t="str">
        <x:v>Employee benefits</x:v>
      </x:c>
      <x:c r="G117" s="305" t="str">
        <x:v>Maintain the disclosure schedule and required communications.</x:v>
      </x:c>
      <x:c r="H117" s="305" t="str">
        <x:v>GATE|CORP_ACTION</x:v>
      </x:c>
      <x:c r="I117" s="305" t="str">
        <x:v>Listed company</x:v>
      </x:c>
      <x:c r="J117" s="305" t="str">
        <x:v>At approval; annual and on update</x:v>
      </x:c>
      <x:c r="K117" s="305" t="str">
        <x:v>https://www.sebi.gov.in/legal/regulations/dec-2025/securities-and-exchange-board-of-india-share-based-employee-benefits-and-sweat-equity-regulations-2021-last-amended-on-december-4-2025-_98638.html</x:v>
      </x:c>
      <x:c r="L117" s="305" t="str">
        <x:v>MIGRATED — FROZEN</x:v>
      </x:c>
      <x:c r="M117" s="305" t="str">
        <x:f>IF(COUNTIF('PROD Provision Master'!$A$5:$A$176,C117)=1,"YES","NO")</x:f>
        <x:v>YES</x:v>
      </x:c>
      <x:c r="N117" s="305" t="str">
        <x:f>IF(COUNTIF($A$5:$A$176,A117)=1,"UNIQUE","DUPLICATE")</x:f>
        <x:v>UNIQUE</x:v>
      </x:c>
      <x:c r="O117" s="305" t="str">
        <x:f>IF(COUNTIF($D$5:$D$176,D117)=1,"UNIQUE","DUPLICATE")</x:f>
        <x:v>UNIQUE</x:v>
      </x:c>
      <x:c r="P117" s="305" t="str">
        <x:f>IF(AND(LEFT(A117,14)="SEBI-CORE-CMP-",LEN(A117)=20),"VALID","INVALID")</x:f>
        <x:v>VALID</x:v>
      </x:c>
    </x:row>
    <x:row r="118" ht="48" customHeight="1">
      <x:c r="A118" s="305" t="str">
        <x:v>SEBI-CORE-CMP-000114</x:v>
      </x:c>
      <x:c r="B118" s="305" t="n">
        <x:v>114</x:v>
      </x:c>
      <x:c r="C118" s="305" t="str">
        <x:v>SEBI-CORE-PRV-000114</x:v>
      </x:c>
      <x:c r="D118" s="305" t="str">
        <x:v>CAP-LAW042|Reg. 3</x:v>
      </x:c>
      <x:c r="E118" s="305" t="str">
        <x:v>CAP-LAW042</x:v>
      </x:c>
      <x:c r="F118" s="305" t="str">
        <x:v>Employee benefits</x:v>
      </x:c>
      <x:c r="G118" s="305" t="str">
        <x:v>Monitor trust transactions and quantitative limits.</x:v>
      </x:c>
      <x:c r="H118" s="305" t="str">
        <x:v>GATE|CORP_ACTION</x:v>
      </x:c>
      <x:c r="I118" s="305" t="str">
        <x:v>Listed company / trust</x:v>
      </x:c>
      <x:c r="J118" s="305" t="str">
        <x:v>Continuous / transaction-based</x:v>
      </x:c>
      <x:c r="K118" s="305" t="str">
        <x:v>https://www.sebi.gov.in/legal/regulations/dec-2025/securities-and-exchange-board-of-india-share-based-employee-benefits-and-sweat-equity-regulations-2021-last-amended-on-december-4-2025-_98638.html</x:v>
      </x:c>
      <x:c r="L118" s="305" t="str">
        <x:v>MIGRATED — FROZEN</x:v>
      </x:c>
      <x:c r="M118" s="305" t="str">
        <x:f>IF(COUNTIF('PROD Provision Master'!$A$5:$A$176,C118)=1,"YES","NO")</x:f>
        <x:v>YES</x:v>
      </x:c>
      <x:c r="N118" s="305" t="str">
        <x:f>IF(COUNTIF($A$5:$A$176,A118)=1,"UNIQUE","DUPLICATE")</x:f>
        <x:v>UNIQUE</x:v>
      </x:c>
      <x:c r="O118" s="305" t="str">
        <x:f>IF(COUNTIF($D$5:$D$176,D118)=1,"UNIQUE","DUPLICATE")</x:f>
        <x:v>UNIQUE</x:v>
      </x:c>
      <x:c r="P118" s="305" t="str">
        <x:f>IF(AND(LEFT(A118,14)="SEBI-CORE-CMP-",LEN(A118)=20),"VALID","INVALID")</x:f>
        <x:v>VALID</x:v>
      </x:c>
    </x:row>
    <x:row r="119" ht="48" customHeight="1">
      <x:c r="A119" s="305" t="str">
        <x:v>SEBI-CORE-CMP-000115</x:v>
      </x:c>
      <x:c r="B119" s="305" t="n">
        <x:v>115</x:v>
      </x:c>
      <x:c r="C119" s="305" t="str">
        <x:v>SEBI-CORE-PRV-000115</x:v>
      </x:c>
      <x:c r="D119" s="305" t="str">
        <x:v>CAP-LAW042|Reg. 12(3)</x:v>
      </x:c>
      <x:c r="E119" s="305" t="str">
        <x:v>CAP-LAW042</x:v>
      </x:c>
      <x:c r="F119" s="305" t="str">
        <x:v>Employee benefits</x:v>
      </x:c>
      <x:c r="G119" s="305" t="str">
        <x:v>Submit the application and retain approval.</x:v>
      </x:c>
      <x:c r="H119" s="305" t="str">
        <x:v>GATE|CORP_ACTION</x:v>
      </x:c>
      <x:c r="I119" s="305" t="str">
        <x:v>Listed company</x:v>
      </x:c>
      <x:c r="J119" s="305" t="str">
        <x:v>Before grant as prescribed</x:v>
      </x:c>
      <x:c r="K119" s="305" t="str">
        <x:v>https://www.sebi.gov.in/legal/regulations/dec-2025/securities-and-exchange-board-of-india-share-based-employee-benefits-and-sweat-equity-regulations-2021-last-amended-on-december-4-2025-_98638.html</x:v>
      </x:c>
      <x:c r="L119" s="305" t="str">
        <x:v>MIGRATED — FROZEN</x:v>
      </x:c>
      <x:c r="M119" s="305" t="str">
        <x:f>IF(COUNTIF('PROD Provision Master'!$A$5:$A$176,C119)=1,"YES","NO")</x:f>
        <x:v>YES</x:v>
      </x:c>
      <x:c r="N119" s="305" t="str">
        <x:f>IF(COUNTIF($A$5:$A$176,A119)=1,"UNIQUE","DUPLICATE")</x:f>
        <x:v>UNIQUE</x:v>
      </x:c>
      <x:c r="O119" s="305" t="str">
        <x:f>IF(COUNTIF($D$5:$D$176,D119)=1,"UNIQUE","DUPLICATE")</x:f>
        <x:v>UNIQUE</x:v>
      </x:c>
      <x:c r="P119" s="305" t="str">
        <x:f>IF(AND(LEFT(A119,14)="SEBI-CORE-CMP-",LEN(A119)=20),"VALID","INVALID")</x:f>
        <x:v>VALID</x:v>
      </x:c>
    </x:row>
    <x:row r="120" ht="48" customHeight="1">
      <x:c r="A120" s="305" t="str">
        <x:v>SEBI-CORE-CMP-000116</x:v>
      </x:c>
      <x:c r="B120" s="305" t="n">
        <x:v>116</x:v>
      </x:c>
      <x:c r="C120" s="305" t="str">
        <x:v>SEBI-CORE-PRV-000116</x:v>
      </x:c>
      <x:c r="D120" s="305" t="str">
        <x:v>CAP-LAW042|Regs. 10 and 12</x:v>
      </x:c>
      <x:c r="E120" s="305" t="str">
        <x:v>CAP-LAW042</x:v>
      </x:c>
      <x:c r="F120" s="305" t="str">
        <x:v>Employee benefits</x:v>
      </x:c>
      <x:c r="G120" s="305" t="str">
        <x:v>Reconcile exercise, allotment, demat credit and exchange approval.</x:v>
      </x:c>
      <x:c r="H120" s="305" t="str">
        <x:v>GATE|CORP_ACTION</x:v>
      </x:c>
      <x:c r="I120" s="305" t="str">
        <x:v>Listed company</x:v>
      </x:c>
      <x:c r="J120" s="305" t="str">
        <x:v>At each issue/allotment cycle</x:v>
      </x:c>
      <x:c r="K120" s="305" t="str">
        <x:v>https://www.sebi.gov.in/legal/regulations/dec-2025/securities-and-exchange-board-of-india-share-based-employee-benefits-and-sweat-equity-regulations-2021-last-amended-on-december-4-2025-_98638.html</x:v>
      </x:c>
      <x:c r="L120" s="305" t="str">
        <x:v>MIGRATED — FROZEN</x:v>
      </x:c>
      <x:c r="M120" s="305" t="str">
        <x:f>IF(COUNTIF('PROD Provision Master'!$A$5:$A$176,C120)=1,"YES","NO")</x:f>
        <x:v>YES</x:v>
      </x:c>
      <x:c r="N120" s="305" t="str">
        <x:f>IF(COUNTIF($A$5:$A$176,A120)=1,"UNIQUE","DUPLICATE")</x:f>
        <x:v>UNIQUE</x:v>
      </x:c>
      <x:c r="O120" s="305" t="str">
        <x:f>IF(COUNTIF($D$5:$D$176,D120)=1,"UNIQUE","DUPLICATE")</x:f>
        <x:v>UNIQUE</x:v>
      </x:c>
      <x:c r="P120" s="305" t="str">
        <x:f>IF(AND(LEFT(A120,14)="SEBI-CORE-CMP-",LEN(A120)=20),"VALID","INVALID")</x:f>
        <x:v>VALID</x:v>
      </x:c>
    </x:row>
    <x:row r="121" ht="48" customHeight="1">
      <x:c r="A121" s="305" t="str">
        <x:v>SEBI-CORE-CMP-000117</x:v>
      </x:c>
      <x:c r="B121" s="305" t="n">
        <x:v>117</x:v>
      </x:c>
      <x:c r="C121" s="305" t="str">
        <x:v>SEBI-CORE-PRV-000117</x:v>
      </x:c>
      <x:c r="D121" s="305" t="str">
        <x:v>CAP-LAW042|Reg. 14 / Schedule I Part F</x:v>
      </x:c>
      <x:c r="E121" s="305" t="str">
        <x:v>CAP-LAW042</x:v>
      </x:c>
      <x:c r="F121" s="305" t="str">
        <x:v>Employee benefits</x:v>
      </x:c>
      <x:c r="G121" s="305" t="str">
        <x:v>Compile scheme metrics and publish/file required disclosures.</x:v>
      </x:c>
      <x:c r="H121" s="305" t="str">
        <x:v>GATE|CORP_ACTION</x:v>
      </x:c>
      <x:c r="I121" s="305" t="str">
        <x:v>Listed company</x:v>
      </x:c>
      <x:c r="J121" s="305" t="str">
        <x:v>Annual and on update</x:v>
      </x:c>
      <x:c r="K121" s="305" t="str">
        <x:v>https://www.sebi.gov.in/legal/regulations/dec-2025/securities-and-exchange-board-of-india-share-based-employee-benefits-and-sweat-equity-regulations-2021-last-amended-on-december-4-2025-_98638.html</x:v>
      </x:c>
      <x:c r="L121" s="305" t="str">
        <x:v>MIGRATED — FROZEN</x:v>
      </x:c>
      <x:c r="M121" s="305" t="str">
        <x:f>IF(COUNTIF('PROD Provision Master'!$A$5:$A$176,C121)=1,"YES","NO")</x:f>
        <x:v>YES</x:v>
      </x:c>
      <x:c r="N121" s="305" t="str">
        <x:f>IF(COUNTIF($A$5:$A$176,A121)=1,"UNIQUE","DUPLICATE")</x:f>
        <x:v>UNIQUE</x:v>
      </x:c>
      <x:c r="O121" s="305" t="str">
        <x:f>IF(COUNTIF($D$5:$D$176,D121)=1,"UNIQUE","DUPLICATE")</x:f>
        <x:v>UNIQUE</x:v>
      </x:c>
      <x:c r="P121" s="305" t="str">
        <x:f>IF(AND(LEFT(A121,14)="SEBI-CORE-CMP-",LEN(A121)=20),"VALID","INVALID")</x:f>
        <x:v>VALID</x:v>
      </x:c>
    </x:row>
    <x:row r="122" ht="48" customHeight="1">
      <x:c r="A122" s="305" t="str">
        <x:v>SEBI-CORE-CMP-000118</x:v>
      </x:c>
      <x:c r="B122" s="305" t="n">
        <x:v>118</x:v>
      </x:c>
      <x:c r="C122" s="305" t="str">
        <x:v>SEBI-CORE-PRV-000118</x:v>
      </x:c>
      <x:c r="D122" s="305" t="str">
        <x:v>CAP-LAW042|Reg. 13</x:v>
      </x:c>
      <x:c r="E122" s="305" t="str">
        <x:v>CAP-LAW042</x:v>
      </x:c>
      <x:c r="F122" s="305" t="str">
        <x:v>Employee benefits</x:v>
      </x:c>
      <x:c r="G122" s="305" t="str">
        <x:v>Obtain the certificate and place it before the meeting.</x:v>
      </x:c>
      <x:c r="H122" s="305" t="str">
        <x:v>GATE|CORP_ACTION</x:v>
      </x:c>
      <x:c r="I122" s="305" t="str">
        <x:v>Listed company</x:v>
      </x:c>
      <x:c r="J122" s="305" t="str">
        <x:v>Annual</x:v>
      </x:c>
      <x:c r="K122" s="305" t="str">
        <x:v>https://www.sebi.gov.in/legal/regulations/dec-2025/securities-and-exchange-board-of-india-share-based-employee-benefits-and-sweat-equity-regulations-2021-last-amended-on-december-4-2025-_98638.html</x:v>
      </x:c>
      <x:c r="L122" s="305" t="str">
        <x:v>MIGRATED — FROZEN</x:v>
      </x:c>
      <x:c r="M122" s="305" t="str">
        <x:f>IF(COUNTIF('PROD Provision Master'!$A$5:$A$176,C122)=1,"YES","NO")</x:f>
        <x:v>YES</x:v>
      </x:c>
      <x:c r="N122" s="305" t="str">
        <x:f>IF(COUNTIF($A$5:$A$176,A122)=1,"UNIQUE","DUPLICATE")</x:f>
        <x:v>UNIQUE</x:v>
      </x:c>
      <x:c r="O122" s="305" t="str">
        <x:f>IF(COUNTIF($D$5:$D$176,D122)=1,"UNIQUE","DUPLICATE")</x:f>
        <x:v>UNIQUE</x:v>
      </x:c>
      <x:c r="P122" s="305" t="str">
        <x:f>IF(AND(LEFT(A122,14)="SEBI-CORE-CMP-",LEN(A122)=20),"VALID","INVALID")</x:f>
        <x:v>VALID</x:v>
      </x:c>
    </x:row>
    <x:row r="123" ht="48" customHeight="1">
      <x:c r="A123" s="305" t="str">
        <x:v>SEBI-CORE-CMP-000119</x:v>
      </x:c>
      <x:c r="B123" s="305" t="n">
        <x:v>119</x:v>
      </x:c>
      <x:c r="C123" s="305" t="str">
        <x:v>SEBI-CORE-PRV-000119</x:v>
      </x:c>
      <x:c r="D123" s="305" t="str">
        <x:v>CAP-LAW042|Chapter IV (Regs. 28-38)</x:v>
      </x:c>
      <x:c r="E123" s="305" t="str">
        <x:v>CAP-LAW042</x:v>
      </x:c>
      <x:c r="F123" s="305" t="str">
        <x:v>Employee benefits</x:v>
      </x:c>
      <x:c r="G123" s="305" t="str">
        <x:v>Operate a sweat-equity transaction checklist with separate evidence for each applicable regulation.</x:v>
      </x:c>
      <x:c r="H123" s="305" t="str">
        <x:v>GATE|CORP_ACTION</x:v>
      </x:c>
      <x:c r="I123" s="305" t="str">
        <x:v>Listed company</x:v>
      </x:c>
      <x:c r="J123" s="305" t="str">
        <x:v>Before issue through post-allotment</x:v>
      </x:c>
      <x:c r="K123" s="305" t="str">
        <x:v>https://www.sebi.gov.in/legal/regulations/dec-2025/securities-and-exchange-board-of-india-share-based-employee-benefits-and-sweat-equity-regulations-2021-last-amended-on-december-4-2025-_98638.html</x:v>
      </x:c>
      <x:c r="L123" s="305" t="str">
        <x:v>MIGRATED — FROZEN</x:v>
      </x:c>
      <x:c r="M123" s="305" t="str">
        <x:f>IF(COUNTIF('PROD Provision Master'!$A$5:$A$176,C123)=1,"YES","NO")</x:f>
        <x:v>YES</x:v>
      </x:c>
      <x:c r="N123" s="305" t="str">
        <x:f>IF(COUNTIF($A$5:$A$176,A123)=1,"UNIQUE","DUPLICATE")</x:f>
        <x:v>UNIQUE</x:v>
      </x:c>
      <x:c r="O123" s="305" t="str">
        <x:f>IF(COUNTIF($D$5:$D$176,D123)=1,"UNIQUE","DUPLICATE")</x:f>
        <x:v>UNIQUE</x:v>
      </x:c>
      <x:c r="P123" s="305" t="str">
        <x:f>IF(AND(LEFT(A123,14)="SEBI-CORE-CMP-",LEN(A123)=20),"VALID","INVALID")</x:f>
        <x:v>VALID</x:v>
      </x:c>
    </x:row>
    <x:row r="124" ht="48" customHeight="1">
      <x:c r="A124" s="305" t="str">
        <x:v>SEBI-CORE-CMP-000120</x:v>
      </x:c>
      <x:c r="B124" s="305" t="n">
        <x:v>120</x:v>
      </x:c>
      <x:c r="C124" s="305" t="str">
        <x:v>SEBI-CORE-PRV-000120</x:v>
      </x:c>
      <x:c r="D124" s="305" t="str">
        <x:v>CAP-LAW041|Eligibility / general conditions</x:v>
      </x:c>
      <x:c r="E124" s="305" t="str">
        <x:v>CAP-LAW041</x:v>
      </x:c>
      <x:c r="F124" s="305" t="str">
        <x:v>Debt issuance</x:v>
      </x:c>
      <x:c r="G124" s="305" t="str">
        <x:v>Prepare an eligibility and conditions memorandum.</x:v>
      </x:c>
      <x:c r="H124" s="305" t="str">
        <x:v>GATE|PROPOSED_ISSUE or GATE|DEBT</x:v>
      </x:c>
      <x:c r="I124" s="305" t="str">
        <x:v>Issuer</x:v>
      </x:c>
      <x:c r="J124" s="305" t="str">
        <x:v>Before offer/placement</x:v>
      </x:c>
      <x:c r="K124" s="305" t="str">
        <x:v>https://www.sebi.gov.in/legal/regulations/jan-2026/securities-and-exchange-board-of-india-issue-and-listing-of-non-convertible-securities-regulations-2021-last-amended-as-on-january-21-2026-_99288.html</x:v>
      </x:c>
      <x:c r="L124" s="305" t="str">
        <x:v>MIGRATED — FROZEN</x:v>
      </x:c>
      <x:c r="M124" s="305" t="str">
        <x:f>IF(COUNTIF('PROD Provision Master'!$A$5:$A$176,C124)=1,"YES","NO")</x:f>
        <x:v>YES</x:v>
      </x:c>
      <x:c r="N124" s="305" t="str">
        <x:f>IF(COUNTIF($A$5:$A$176,A124)=1,"UNIQUE","DUPLICATE")</x:f>
        <x:v>UNIQUE</x:v>
      </x:c>
      <x:c r="O124" s="305" t="str">
        <x:f>IF(COUNTIF($D$5:$D$176,D124)=1,"UNIQUE","DUPLICATE")</x:f>
        <x:v>UNIQUE</x:v>
      </x:c>
      <x:c r="P124" s="305" t="str">
        <x:f>IF(AND(LEFT(A124,14)="SEBI-CORE-CMP-",LEN(A124)=20),"VALID","INVALID")</x:f>
        <x:v>VALID</x:v>
      </x:c>
    </x:row>
    <x:row r="125" ht="48" customHeight="1">
      <x:c r="A125" s="305" t="str">
        <x:v>SEBI-CORE-CMP-000121</x:v>
      </x:c>
      <x:c r="B125" s="305" t="n">
        <x:v>121</x:v>
      </x:c>
      <x:c r="C125" s="305" t="str">
        <x:v>SEBI-CORE-PRV-000121</x:v>
      </x:c>
      <x:c r="D125" s="305" t="str">
        <x:v>CAP-LAW041|Offer document / placement memorandum</x:v>
      </x:c>
      <x:c r="E125" s="305" t="str">
        <x:v>CAP-LAW041</x:v>
      </x:c>
      <x:c r="F125" s="305" t="str">
        <x:v>Debt issuance</x:v>
      </x:c>
      <x:c r="G125" s="305" t="str">
        <x:v>Run disclosure verification and approval.</x:v>
      </x:c>
      <x:c r="H125" s="305" t="str">
        <x:v>GATE|PROPOSED_ISSUE or GATE|DEBT</x:v>
      </x:c>
      <x:c r="I125" s="305" t="str">
        <x:v>Issuer</x:v>
      </x:c>
      <x:c r="J125" s="305" t="str">
        <x:v>Before issue opens/allotment</x:v>
      </x:c>
      <x:c r="K125" s="305" t="str">
        <x:v>https://www.sebi.gov.in/legal/regulations/jan-2026/securities-and-exchange-board-of-india-issue-and-listing-of-non-convertible-securities-regulations-2021-last-amended-as-on-january-21-2026-_99288.html</x:v>
      </x:c>
      <x:c r="L125" s="305" t="str">
        <x:v>MIGRATED — FROZEN</x:v>
      </x:c>
      <x:c r="M125" s="305" t="str">
        <x:f>IF(COUNTIF('PROD Provision Master'!$A$5:$A$176,C125)=1,"YES","NO")</x:f>
        <x:v>YES</x:v>
      </x:c>
      <x:c r="N125" s="305" t="str">
        <x:f>IF(COUNTIF($A$5:$A$176,A125)=1,"UNIQUE","DUPLICATE")</x:f>
        <x:v>UNIQUE</x:v>
      </x:c>
      <x:c r="O125" s="305" t="str">
        <x:f>IF(COUNTIF($D$5:$D$176,D125)=1,"UNIQUE","DUPLICATE")</x:f>
        <x:v>UNIQUE</x:v>
      </x:c>
      <x:c r="P125" s="305" t="str">
        <x:f>IF(AND(LEFT(A125,14)="SEBI-CORE-CMP-",LEN(A125)=20),"VALID","INVALID")</x:f>
        <x:v>VALID</x:v>
      </x:c>
    </x:row>
    <x:row r="126" ht="48" customHeight="1">
      <x:c r="A126" s="305" t="str">
        <x:v>SEBI-CORE-CMP-000122</x:v>
      </x:c>
      <x:c r="B126" s="305" t="n">
        <x:v>122</x:v>
      </x:c>
      <x:c r="C126" s="305" t="str">
        <x:v>SEBI-CORE-PRV-000122</x:v>
      </x:c>
      <x:c r="D126" s="305" t="str">
        <x:v>CAP-LAW041|Debenture trustee / security / rating provisions</x:v>
      </x:c>
      <x:c r="E126" s="305" t="str">
        <x:v>CAP-LAW041</x:v>
      </x:c>
      <x:c r="F126" s="305" t="str">
        <x:v>Debt issuance</x:v>
      </x:c>
      <x:c r="G126" s="305" t="str">
        <x:v>Track rating, trustee consent, security documents and charge completion.</x:v>
      </x:c>
      <x:c r="H126" s="305" t="str">
        <x:v>GATE|PROPOSED_ISSUE or GATE|DEBT</x:v>
      </x:c>
      <x:c r="I126" s="305" t="str">
        <x:v>Issuer</x:v>
      </x:c>
      <x:c r="J126" s="305" t="str">
        <x:v>Before issue/allotment and within prescribed post-allotment period</x:v>
      </x:c>
      <x:c r="K126" s="305" t="str">
        <x:v>https://www.sebi.gov.in/legal/regulations/jan-2026/securities-and-exchange-board-of-india-issue-and-listing-of-non-convertible-securities-regulations-2021-last-amended-as-on-january-21-2026-_99288.html</x:v>
      </x:c>
      <x:c r="L126" s="305" t="str">
        <x:v>MIGRATED — FROZEN</x:v>
      </x:c>
      <x:c r="M126" s="305" t="str">
        <x:f>IF(COUNTIF('PROD Provision Master'!$A$5:$A$176,C126)=1,"YES","NO")</x:f>
        <x:v>YES</x:v>
      </x:c>
      <x:c r="N126" s="305" t="str">
        <x:f>IF(COUNTIF($A$5:$A$176,A126)=1,"UNIQUE","DUPLICATE")</x:f>
        <x:v>UNIQUE</x:v>
      </x:c>
      <x:c r="O126" s="305" t="str">
        <x:f>IF(COUNTIF($D$5:$D$176,D126)=1,"UNIQUE","DUPLICATE")</x:f>
        <x:v>UNIQUE</x:v>
      </x:c>
      <x:c r="P126" s="305" t="str">
        <x:f>IF(AND(LEFT(A126,14)="SEBI-CORE-CMP-",LEN(A126)=20),"VALID","INVALID")</x:f>
        <x:v>VALID</x:v>
      </x:c>
    </x:row>
    <x:row r="127" ht="48" customHeight="1">
      <x:c r="A127" s="305" t="str">
        <x:v>SEBI-CORE-CMP-000123</x:v>
      </x:c>
      <x:c r="B127" s="305" t="n">
        <x:v>123</x:v>
      </x:c>
      <x:c r="C127" s="305" t="str">
        <x:v>SEBI-CORE-PRV-000123</x:v>
      </x:c>
      <x:c r="D127" s="305" t="str">
        <x:v>CAP-LAW041|Allotment / listing provisions</x:v>
      </x:c>
      <x:c r="E127" s="305" t="str">
        <x:v>CAP-LAW041</x:v>
      </x:c>
      <x:c r="F127" s="305" t="str">
        <x:v>Debt issuance</x:v>
      </x:c>
      <x:c r="G127" s="305" t="str">
        <x:v>Reconcile applications, allot, credit/refund and obtain listing approval.</x:v>
      </x:c>
      <x:c r="H127" s="305" t="str">
        <x:v>GATE|PROPOSED_ISSUE or GATE|DEBT</x:v>
      </x:c>
      <x:c r="I127" s="305" t="str">
        <x:v>Issuer</x:v>
      </x:c>
      <x:c r="J127" s="305" t="str">
        <x:v>Transaction timetable</x:v>
      </x:c>
      <x:c r="K127" s="305" t="str">
        <x:v>https://www.sebi.gov.in/legal/regulations/jan-2026/securities-and-exchange-board-of-india-issue-and-listing-of-non-convertible-securities-regulations-2021-last-amended-as-on-january-21-2026-_99288.html</x:v>
      </x:c>
      <x:c r="L127" s="305" t="str">
        <x:v>MIGRATED — FROZEN</x:v>
      </x:c>
      <x:c r="M127" s="305" t="str">
        <x:f>IF(COUNTIF('PROD Provision Master'!$A$5:$A$176,C127)=1,"YES","NO")</x:f>
        <x:v>YES</x:v>
      </x:c>
      <x:c r="N127" s="305" t="str">
        <x:f>IF(COUNTIF($A$5:$A$176,A127)=1,"UNIQUE","DUPLICATE")</x:f>
        <x:v>UNIQUE</x:v>
      </x:c>
      <x:c r="O127" s="305" t="str">
        <x:f>IF(COUNTIF($D$5:$D$176,D127)=1,"UNIQUE","DUPLICATE")</x:f>
        <x:v>UNIQUE</x:v>
      </x:c>
      <x:c r="P127" s="305" t="str">
        <x:f>IF(AND(LEFT(A127,14)="SEBI-CORE-CMP-",LEN(A127)=20),"VALID","INVALID")</x:f>
        <x:v>VALID</x:v>
      </x:c>
    </x:row>
    <x:row r="128" ht="48" customHeight="1">
      <x:c r="A128" s="305" t="str">
        <x:v>SEBI-CORE-CMP-000124</x:v>
      </x:c>
      <x:c r="B128" s="305" t="n">
        <x:v>124</x:v>
      </x:c>
      <x:c r="C128" s="305" t="str">
        <x:v>SEBI-CORE-PRV-000124</x:v>
      </x:c>
      <x:c r="D128" s="305" t="str">
        <x:v>CAP-LAW085|Public issue / ASBA chapter</x:v>
      </x:c>
      <x:c r="E128" s="305" t="str">
        <x:v>CAP-LAW085</x:v>
      </x:c>
      <x:c r="F128" s="305" t="str">
        <x:v>Debt issuance</x:v>
      </x:c>
      <x:c r="G128" s="305" t="str">
        <x:v>Map each public-issue step to evidence and owner.</x:v>
      </x:c>
      <x:c r="H128" s="305" t="str">
        <x:v>GATE|PROPOSED_ISSUE</x:v>
      </x:c>
      <x:c r="I128" s="305" t="str">
        <x:v>Issuer</x:v>
      </x:c>
      <x:c r="J128" s="305" t="str">
        <x:v>Transaction timetable</x:v>
      </x:c>
      <x:c r="K128" s="305" t="str">
        <x:v>https://www.sebi.gov.in/legal/master-circulars/oct-2025/master-circular-for-issue-and-listing-of-non-convertible-securities-securitised-debt-instruments-security-receipts-municipal-debt-securities-and-commercial-paper_97343.html</x:v>
      </x:c>
      <x:c r="L128" s="305" t="str">
        <x:v>MIGRATED — FROZEN</x:v>
      </x:c>
      <x:c r="M128" s="305" t="str">
        <x:f>IF(COUNTIF('PROD Provision Master'!$A$5:$A$176,C128)=1,"YES","NO")</x:f>
        <x:v>YES</x:v>
      </x:c>
      <x:c r="N128" s="305" t="str">
        <x:f>IF(COUNTIF($A$5:$A$176,A128)=1,"UNIQUE","DUPLICATE")</x:f>
        <x:v>UNIQUE</x:v>
      </x:c>
      <x:c r="O128" s="305" t="str">
        <x:f>IF(COUNTIF($D$5:$D$176,D128)=1,"UNIQUE","DUPLICATE")</x:f>
        <x:v>UNIQUE</x:v>
      </x:c>
      <x:c r="P128" s="305" t="str">
        <x:f>IF(AND(LEFT(A128,14)="SEBI-CORE-CMP-",LEN(A128)=20),"VALID","INVALID")</x:f>
        <x:v>VALID</x:v>
      </x:c>
    </x:row>
    <x:row r="129" ht="48" customHeight="1">
      <x:c r="A129" s="305" t="str">
        <x:v>SEBI-CORE-CMP-000125</x:v>
      </x:c>
      <x:c r="B129" s="305" t="n">
        <x:v>125</x:v>
      </x:c>
      <x:c r="C129" s="305" t="str">
        <x:v>SEBI-CORE-PRV-000125</x:v>
      </x:c>
      <x:c r="D129" s="305" t="str">
        <x:v>CAP-LAW085|Private placement / EBP chapter</x:v>
      </x:c>
      <x:c r="E129" s="305" t="str">
        <x:v>CAP-LAW085</x:v>
      </x:c>
      <x:c r="F129" s="305" t="str">
        <x:v>Debt issuance</x:v>
      </x:c>
      <x:c r="G129" s="305" t="str">
        <x:v>Document EBP applicability and preserve platform records.</x:v>
      </x:c>
      <x:c r="H129" s="305" t="str">
        <x:v>GATE|PROPOSED_ISSUE</x:v>
      </x:c>
      <x:c r="I129" s="305" t="str">
        <x:v>Issuer</x:v>
      </x:c>
      <x:c r="J129" s="305" t="str">
        <x:v>Transaction timetable</x:v>
      </x:c>
      <x:c r="K129" s="305" t="str">
        <x:v>https://www.sebi.gov.in/legal/master-circulars/oct-2025/master-circular-for-issue-and-listing-of-non-convertible-securities-securitised-debt-instruments-security-receipts-municipal-debt-securities-and-commercial-paper_97343.html</x:v>
      </x:c>
      <x:c r="L129" s="305" t="str">
        <x:v>MIGRATED — FROZEN</x:v>
      </x:c>
      <x:c r="M129" s="305" t="str">
        <x:f>IF(COUNTIF('PROD Provision Master'!$A$5:$A$176,C129)=1,"YES","NO")</x:f>
        <x:v>YES</x:v>
      </x:c>
      <x:c r="N129" s="305" t="str">
        <x:f>IF(COUNTIF($A$5:$A$176,A129)=1,"UNIQUE","DUPLICATE")</x:f>
        <x:v>UNIQUE</x:v>
      </x:c>
      <x:c r="O129" s="305" t="str">
        <x:f>IF(COUNTIF($D$5:$D$176,D129)=1,"UNIQUE","DUPLICATE")</x:f>
        <x:v>UNIQUE</x:v>
      </x:c>
      <x:c r="P129" s="305" t="str">
        <x:f>IF(AND(LEFT(A129,14)="SEBI-CORE-CMP-",LEN(A129)=20),"VALID","INVALID")</x:f>
        <x:v>VALID</x:v>
      </x:c>
    </x:row>
    <x:row r="130" ht="48" customHeight="1">
      <x:c r="A130" s="305" t="str">
        <x:v>SEBI-CORE-CMP-000126</x:v>
      </x:c>
      <x:c r="B130" s="305" t="n">
        <x:v>126</x:v>
      </x:c>
      <x:c r="C130" s="305" t="str">
        <x:v>SEBI-CORE-PRV-000126</x:v>
      </x:c>
      <x:c r="D130" s="305" t="str">
        <x:v>CAP-LAW085|ISIN / dematerialisation chapter</x:v>
      </x:c>
      <x:c r="E130" s="305" t="str">
        <x:v>CAP-LAW085</x:v>
      </x:c>
      <x:c r="F130" s="305" t="str">
        <x:v>Debt issuance</x:v>
      </x:c>
      <x:c r="G130" s="305" t="str">
        <x:v>Reconcile term sheet, depository records and exchange listing.</x:v>
      </x:c>
      <x:c r="H130" s="305" t="str">
        <x:v>GATE|PROPOSED_ISSUE or GATE|DEBT</x:v>
      </x:c>
      <x:c r="I130" s="305" t="str">
        <x:v>Issuer</x:v>
      </x:c>
      <x:c r="J130" s="305" t="str">
        <x:v>Before issue and continuous maintenance</x:v>
      </x:c>
      <x:c r="K130" s="305" t="str">
        <x:v>https://www.sebi.gov.in/legal/master-circulars/oct-2025/master-circular-for-issue-and-listing-of-non-convertible-securities-securitised-debt-instruments-security-receipts-municipal-debt-securities-and-commercial-paper_97343.html</x:v>
      </x:c>
      <x:c r="L130" s="305" t="str">
        <x:v>MIGRATED — FROZEN</x:v>
      </x:c>
      <x:c r="M130" s="305" t="str">
        <x:f>IF(COUNTIF('PROD Provision Master'!$A$5:$A$176,C130)=1,"YES","NO")</x:f>
        <x:v>YES</x:v>
      </x:c>
      <x:c r="N130" s="305" t="str">
        <x:f>IF(COUNTIF($A$5:$A$176,A130)=1,"UNIQUE","DUPLICATE")</x:f>
        <x:v>UNIQUE</x:v>
      </x:c>
      <x:c r="O130" s="305" t="str">
        <x:f>IF(COUNTIF($D$5:$D$176,D130)=1,"UNIQUE","DUPLICATE")</x:f>
        <x:v>UNIQUE</x:v>
      </x:c>
      <x:c r="P130" s="305" t="str">
        <x:f>IF(AND(LEFT(A130,14)="SEBI-CORE-CMP-",LEN(A130)=20),"VALID","INVALID")</x:f>
        <x:v>VALID</x:v>
      </x:c>
    </x:row>
    <x:row r="131" ht="48" customHeight="1">
      <x:c r="A131" s="305" t="str">
        <x:v>SEBI-CORE-CMP-000127</x:v>
      </x:c>
      <x:c r="B131" s="305" t="n">
        <x:v>127</x:v>
      </x:c>
      <x:c r="C131" s="305" t="str">
        <x:v>SEBI-CORE-PRV-000127</x:v>
      </x:c>
      <x:c r="D131" s="305" t="str">
        <x:v>CAP-LAW085|Centralised bond database / reporting chapter</x:v>
      </x:c>
      <x:c r="E131" s="305" t="str">
        <x:v>CAP-LAW085</x:v>
      </x:c>
      <x:c r="F131" s="305" t="str">
        <x:v>Debt reporting</x:v>
      </x:c>
      <x:c r="G131" s="305" t="str">
        <x:v>File and reconcile database records to offer and depository data.</x:v>
      </x:c>
      <x:c r="H131" s="305" t="str">
        <x:v>GATE|PROPOSED_ISSUE or GATE|DEBT</x:v>
      </x:c>
      <x:c r="I131" s="305" t="str">
        <x:v>Issuer</x:v>
      </x:c>
      <x:c r="J131" s="305" t="str">
        <x:v>At issue and prescribed updates</x:v>
      </x:c>
      <x:c r="K131" s="305" t="str">
        <x:v>https://www.sebi.gov.in/legal/master-circulars/oct-2025/master-circular-for-issue-and-listing-of-non-convertible-securities-securitised-debt-instruments-security-receipts-municipal-debt-securities-and-commercial-paper_97343.html</x:v>
      </x:c>
      <x:c r="L131" s="305" t="str">
        <x:v>MIGRATED — FROZEN</x:v>
      </x:c>
      <x:c r="M131" s="305" t="str">
        <x:f>IF(COUNTIF('PROD Provision Master'!$A$5:$A$176,C131)=1,"YES","NO")</x:f>
        <x:v>YES</x:v>
      </x:c>
      <x:c r="N131" s="305" t="str">
        <x:f>IF(COUNTIF($A$5:$A$176,A131)=1,"UNIQUE","DUPLICATE")</x:f>
        <x:v>UNIQUE</x:v>
      </x:c>
      <x:c r="O131" s="305" t="str">
        <x:f>IF(COUNTIF($D$5:$D$176,D131)=1,"UNIQUE","DUPLICATE")</x:f>
        <x:v>UNIQUE</x:v>
      </x:c>
      <x:c r="P131" s="305" t="str">
        <x:f>IF(AND(LEFT(A131,14)="SEBI-CORE-CMP-",LEN(A131)=20),"VALID","INVALID")</x:f>
        <x:v>VALID</x:v>
      </x:c>
    </x:row>
    <x:row r="132" ht="48" customHeight="1">
      <x:c r="A132" s="305" t="str">
        <x:v>SEBI-CORE-CMP-000128</x:v>
      </x:c>
      <x:c r="B132" s="305" t="n">
        <x:v>128</x:v>
      </x:c>
      <x:c r="C132" s="305" t="str">
        <x:v>SEBI-CORE-PRV-000128</x:v>
      </x:c>
      <x:c r="D132" s="305" t="str">
        <x:v>CAP-LAW085|Commercial paper chapter</x:v>
      </x:c>
      <x:c r="E132" s="305" t="str">
        <x:v>CAP-LAW085</x:v>
      </x:c>
      <x:c r="F132" s="305" t="str">
        <x:v>Debt issuance</x:v>
      </x:c>
      <x:c r="G132" s="305" t="str">
        <x:v>Run the CP-specific checklist and maintain maturity/payment evidence.</x:v>
      </x:c>
      <x:c r="H132" s="305" t="str">
        <x:v>GATE|SDI_SR_CP</x:v>
      </x:c>
      <x:c r="I132" s="305" t="str">
        <x:v>Issuer</x:v>
      </x:c>
      <x:c r="J132" s="305" t="str">
        <x:v>Issue and continuous periods</x:v>
      </x:c>
      <x:c r="K132" s="305" t="str">
        <x:v>https://www.sebi.gov.in/legal/master-circulars/oct-2025/master-circular-for-issue-and-listing-of-non-convertible-securities-securitised-debt-instruments-security-receipts-municipal-debt-securities-and-commercial-paper_97343.html</x:v>
      </x:c>
      <x:c r="L132" s="305" t="str">
        <x:v>MIGRATED — FROZEN</x:v>
      </x:c>
      <x:c r="M132" s="305" t="str">
        <x:f>IF(COUNTIF('PROD Provision Master'!$A$5:$A$176,C132)=1,"YES","NO")</x:f>
        <x:v>YES</x:v>
      </x:c>
      <x:c r="N132" s="305" t="str">
        <x:f>IF(COUNTIF($A$5:$A$176,A132)=1,"UNIQUE","DUPLICATE")</x:f>
        <x:v>UNIQUE</x:v>
      </x:c>
      <x:c r="O132" s="305" t="str">
        <x:f>IF(COUNTIF($D$5:$D$176,D132)=1,"UNIQUE","DUPLICATE")</x:f>
        <x:v>UNIQUE</x:v>
      </x:c>
      <x:c r="P132" s="305" t="str">
        <x:f>IF(AND(LEFT(A132,14)="SEBI-CORE-CMP-",LEN(A132)=20),"VALID","INVALID")</x:f>
        <x:v>VALID</x:v>
      </x:c>
    </x:row>
    <x:row r="133" ht="48" customHeight="1">
      <x:c r="A133" s="305" t="str">
        <x:v>SEBI-CORE-CMP-000129</x:v>
      </x:c>
      <x:c r="B133" s="305" t="n">
        <x:v>129</x:v>
      </x:c>
      <x:c r="C133" s="305" t="str">
        <x:v>SEBI-CORE-PRV-000129</x:v>
      </x:c>
      <x:c r="D133" s="305" t="str">
        <x:v>CAP-LAW085|LEI chapter</x:v>
      </x:c>
      <x:c r="E133" s="305" t="str">
        <x:v>CAP-LAW085</x:v>
      </x:c>
      <x:c r="F133" s="305" t="str">
        <x:v>Debt reporting</x:v>
      </x:c>
      <x:c r="G133" s="305" t="str">
        <x:v>Validate LEI and include it in required documents/systems.</x:v>
      </x:c>
      <x:c r="H133" s="305" t="str">
        <x:v>GATE|PROPOSED_ISSUE or GATE|DEBT</x:v>
      </x:c>
      <x:c r="I133" s="305" t="str">
        <x:v>Issuer</x:v>
      </x:c>
      <x:c r="J133" s="305" t="str">
        <x:v>Before transaction / update</x:v>
      </x:c>
      <x:c r="K133" s="305" t="str">
        <x:v>https://www.sebi.gov.in/legal/master-circulars/oct-2025/master-circular-for-issue-and-listing-of-non-convertible-securities-securitised-debt-instruments-security-receipts-municipal-debt-securities-and-commercial-paper_97343.html</x:v>
      </x:c>
      <x:c r="L133" s="305" t="str">
        <x:v>MIGRATED — FROZEN</x:v>
      </x:c>
      <x:c r="M133" s="305" t="str">
        <x:f>IF(COUNTIF('PROD Provision Master'!$A$5:$A$176,C133)=1,"YES","NO")</x:f>
        <x:v>YES</x:v>
      </x:c>
      <x:c r="N133" s="305" t="str">
        <x:f>IF(COUNTIF($A$5:$A$176,A133)=1,"UNIQUE","DUPLICATE")</x:f>
        <x:v>UNIQUE</x:v>
      </x:c>
      <x:c r="O133" s="305" t="str">
        <x:f>IF(COUNTIF($D$5:$D$176,D133)=1,"UNIQUE","DUPLICATE")</x:f>
        <x:v>UNIQUE</x:v>
      </x:c>
      <x:c r="P133" s="305" t="str">
        <x:f>IF(AND(LEFT(A133,14)="SEBI-CORE-CMP-",LEN(A133)=20),"VALID","INVALID")</x:f>
        <x:v>VALID</x:v>
      </x:c>
    </x:row>
    <x:row r="134" ht="48" customHeight="1">
      <x:c r="A134" s="305" t="str">
        <x:v>SEBI-CORE-CMP-000130</x:v>
      </x:c>
      <x:c r="B134" s="305" t="n">
        <x:v>130</x:v>
      </x:c>
      <x:c r="C134" s="305" t="str">
        <x:v>SEBI-CORE-PRV-000130</x:v>
      </x:c>
      <x:c r="D134" s="305" t="str">
        <x:v>CAP-LAW247|NCS MC Ch. V para 1.3</x:v>
      </x:c>
      <x:c r="E134" s="305" t="str">
        <x:v>CAP-LAW247</x:v>
      </x:c>
      <x:c r="F134" s="305" t="str">
        <x:v>Debt issuance</x:v>
      </x:c>
      <x:c r="G134" s="305" t="str">
        <x:v>Document eligibility and state the denomination in transaction documents.</x:v>
      </x:c>
      <x:c r="H134" s="305" t="str">
        <x:v>GATE|PROPOSED_ISSUE</x:v>
      </x:c>
      <x:c r="I134" s="305" t="str">
        <x:v>Issuer</x:v>
      </x:c>
      <x:c r="J134" s="305" t="str">
        <x:v>For issues proposed to be listed from 2025-12-18</x:v>
      </x:c>
      <x:c r="K134" s="305" t="str">
        <x:v>https://www.sebi.gov.in/legal/circulars/dec-2025/modification-in-the-conditions-specified-for-reduction-in-denomination-of-debt-securities_98463.html</x:v>
      </x:c>
      <x:c r="L134" s="305" t="str">
        <x:v>MIGRATED — FROZEN</x:v>
      </x:c>
      <x:c r="M134" s="305" t="str">
        <x:f>IF(COUNTIF('PROD Provision Master'!$A$5:$A$176,C134)=1,"YES","NO")</x:f>
        <x:v>YES</x:v>
      </x:c>
      <x:c r="N134" s="305" t="str">
        <x:f>IF(COUNTIF($A$5:$A$176,A134)=1,"UNIQUE","DUPLICATE")</x:f>
        <x:v>UNIQUE</x:v>
      </x:c>
      <x:c r="O134" s="305" t="str">
        <x:f>IF(COUNTIF($D$5:$D$176,D134)=1,"UNIQUE","DUPLICATE")</x:f>
        <x:v>UNIQUE</x:v>
      </x:c>
      <x:c r="P134" s="305" t="str">
        <x:f>IF(AND(LEFT(A134,14)="SEBI-CORE-CMP-",LEN(A134)=20),"VALID","INVALID")</x:f>
        <x:v>VALID</x:v>
      </x:c>
    </x:row>
    <x:row r="135" ht="48" customHeight="1">
      <x:c r="A135" s="305" t="str">
        <x:v>SEBI-CORE-CMP-000131</x:v>
      </x:c>
      <x:c r="B135" s="305" t="n">
        <x:v>131</x:v>
      </x:c>
      <x:c r="C135" s="305" t="str">
        <x:v>SEBI-CORE-PRV-000131</x:v>
      </x:c>
      <x:c r="D135" s="305" t="str">
        <x:v>CAP-LAW085|Green / ESG debt disclosure chapter</x:v>
      </x:c>
      <x:c r="E135" s="305" t="str">
        <x:v>CAP-LAW085</x:v>
      </x:c>
      <x:c r="F135" s="305" t="str">
        <x:v>Sustainable finance</x:v>
      </x:c>
      <x:c r="G135" s="305" t="str">
        <x:v>Maintain eligible-project, allocation and impact data and publish/file disclosures.</x:v>
      </x:c>
      <x:c r="H135" s="305" t="str">
        <x:v>GATE|GREEN_DEBT</x:v>
      </x:c>
      <x:c r="I135" s="305" t="str">
        <x:v>Issuer</x:v>
      </x:c>
      <x:c r="J135" s="305" t="str">
        <x:v>At issue and periodic until obligations end</x:v>
      </x:c>
      <x:c r="K135" s="305" t="str">
        <x:v>https://www.sebi.gov.in/legal/master-circulars/oct-2025/master-circular-for-issue-and-listing-of-non-convertible-securities-securitised-debt-instruments-security-receipts-municipal-debt-securities-and-commercial-paper_97343.html</x:v>
      </x:c>
      <x:c r="L135" s="305" t="str">
        <x:v>MIGRATED — FROZEN</x:v>
      </x:c>
      <x:c r="M135" s="305" t="str">
        <x:f>IF(COUNTIF('PROD Provision Master'!$A$5:$A$176,C135)=1,"YES","NO")</x:f>
        <x:v>YES</x:v>
      </x:c>
      <x:c r="N135" s="305" t="str">
        <x:f>IF(COUNTIF($A$5:$A$176,A135)=1,"UNIQUE","DUPLICATE")</x:f>
        <x:v>UNIQUE</x:v>
      </x:c>
      <x:c r="O135" s="305" t="str">
        <x:f>IF(COUNTIF($D$5:$D$176,D135)=1,"UNIQUE","DUPLICATE")</x:f>
        <x:v>UNIQUE</x:v>
      </x:c>
      <x:c r="P135" s="305" t="str">
        <x:f>IF(AND(LEFT(A135,14)="SEBI-CORE-CMP-",LEN(A135)=20),"VALID","INVALID")</x:f>
        <x:v>VALID</x:v>
      </x:c>
    </x:row>
    <x:row r="136" ht="48" customHeight="1">
      <x:c r="A136" s="305" t="str">
        <x:v>SEBI-CORE-CMP-000132</x:v>
      </x:c>
      <x:c r="B136" s="305" t="n">
        <x:v>132</x:v>
      </x:c>
      <x:c r="C136" s="305" t="str">
        <x:v>SEBI-CORE-PRV-000132</x:v>
      </x:c>
      <x:c r="D136" s="305" t="str">
        <x:v>CAP-LAW249|Ch. IX para 5.1</x:v>
      </x:c>
      <x:c r="E136" s="305" t="str">
        <x:v>CAP-LAW249</x:v>
      </x:c>
      <x:c r="F136" s="305" t="str">
        <x:v>Sustainable finance</x:v>
      </x:c>
      <x:c r="G136" s="305" t="str">
        <x:v>Complete reviewer diligence, appointment and conflict documentation.</x:v>
      </x:c>
      <x:c r="H136" s="305" t="str">
        <x:v>GATE|GREEN_DEBT</x:v>
      </x:c>
      <x:c r="I136" s="305" t="str">
        <x:v>Issuer</x:v>
      </x:c>
      <x:c r="J136" s="305" t="str">
        <x:v>Before/for issuance review</x:v>
      </x:c>
      <x:c r="K136" s="305" t="str">
        <x:v>https://www.sebi.gov.in/legal/circulars/feb-2026/revised-norms-for-appointment-of-an-independent-third-party-reviewer-certifier-for-green-debt-security_100043.html</x:v>
      </x:c>
      <x:c r="L136" s="305" t="str">
        <x:v>MIGRATED — FROZEN</x:v>
      </x:c>
      <x:c r="M136" s="305" t="str">
        <x:f>IF(COUNTIF('PROD Provision Master'!$A$5:$A$176,C136)=1,"YES","NO")</x:f>
        <x:v>YES</x:v>
      </x:c>
      <x:c r="N136" s="305" t="str">
        <x:f>IF(COUNTIF($A$5:$A$176,A136)=1,"UNIQUE","DUPLICATE")</x:f>
        <x:v>UNIQUE</x:v>
      </x:c>
      <x:c r="O136" s="305" t="str">
        <x:f>IF(COUNTIF($D$5:$D$176,D136)=1,"UNIQUE","DUPLICATE")</x:f>
        <x:v>UNIQUE</x:v>
      </x:c>
      <x:c r="P136" s="305" t="str">
        <x:f>IF(AND(LEFT(A136,14)="SEBI-CORE-CMP-",LEN(A136)=20),"VALID","INVALID")</x:f>
        <x:v>VALID</x:v>
      </x:c>
    </x:row>
    <x:row r="137" ht="48" customHeight="1">
      <x:c r="A137" s="305" t="str">
        <x:v>SEBI-CORE-CMP-000133</x:v>
      </x:c>
      <x:c r="B137" s="305" t="n">
        <x:v>133</x:v>
      </x:c>
      <x:c r="C137" s="305" t="str">
        <x:v>SEBI-CORE-PRV-000133</x:v>
      </x:c>
      <x:c r="D137" s="305" t="str">
        <x:v>CAP-LAW249|Ch. IX paras 5.2-5.4</x:v>
      </x:c>
      <x:c r="E137" s="305" t="str">
        <x:v>CAP-LAW249</x:v>
      </x:c>
      <x:c r="F137" s="305" t="str">
        <x:v>Sustainable finance</x:v>
      </x:c>
      <x:c r="G137" s="305" t="str">
        <x:v>Verify scope, form and reviewer details in the offer document.</x:v>
      </x:c>
      <x:c r="H137" s="305" t="str">
        <x:v>GATE|GREEN_DEBT</x:v>
      </x:c>
      <x:c r="I137" s="305" t="str">
        <x:v>Issuer</x:v>
      </x:c>
      <x:c r="J137" s="305" t="str">
        <x:v>At offer-document filing</x:v>
      </x:c>
      <x:c r="K137" s="305" t="str">
        <x:v>https://www.sebi.gov.in/legal/circulars/feb-2026/revised-norms-for-appointment-of-an-independent-third-party-reviewer-certifier-for-green-debt-security_100043.html</x:v>
      </x:c>
      <x:c r="L137" s="305" t="str">
        <x:v>MIGRATED — FROZEN</x:v>
      </x:c>
      <x:c r="M137" s="305" t="str">
        <x:f>IF(COUNTIF('PROD Provision Master'!$A$5:$A$176,C137)=1,"YES","NO")</x:f>
        <x:v>YES</x:v>
      </x:c>
      <x:c r="N137" s="305" t="str">
        <x:f>IF(COUNTIF($A$5:$A$176,A137)=1,"UNIQUE","DUPLICATE")</x:f>
        <x:v>UNIQUE</x:v>
      </x:c>
      <x:c r="O137" s="305" t="str">
        <x:f>IF(COUNTIF($D$5:$D$176,D137)=1,"UNIQUE","DUPLICATE")</x:f>
        <x:v>UNIQUE</x:v>
      </x:c>
      <x:c r="P137" s="305" t="str">
        <x:f>IF(AND(LEFT(A137,14)="SEBI-CORE-CMP-",LEN(A137)=20),"VALID","INVALID")</x:f>
        <x:v>VALID</x:v>
      </x:c>
    </x:row>
    <x:row r="138" ht="48" customHeight="1">
      <x:c r="A138" s="305" t="str">
        <x:v>SEBI-CORE-CMP-000134</x:v>
      </x:c>
      <x:c r="B138" s="305" t="n">
        <x:v>134</x:v>
      </x:c>
      <x:c r="C138" s="305" t="str">
        <x:v>SEBI-CORE-PRV-000134</x:v>
      </x:c>
      <x:c r="D138" s="305" t="str">
        <x:v>CAP-LAW090|Reg. 50</x:v>
      </x:c>
      <x:c r="E138" s="305" t="str">
        <x:v>CAP-LAW090</x:v>
      </x:c>
      <x:c r="F138" s="305" t="str">
        <x:v>Debt continuous disclosure</x:v>
      </x:c>
      <x:c r="G138" s="305" t="str">
        <x:v>Identify covered matters and file prior intimation.</x:v>
      </x:c>
      <x:c r="H138" s="305" t="str">
        <x:v>GATE|DEBT</x:v>
      </x:c>
      <x:c r="I138" s="305" t="str">
        <x:v>Listed entity</x:v>
      </x:c>
      <x:c r="J138" s="305" t="str">
        <x:v>Before event</x:v>
      </x:c>
      <x:c r="K138" s="305" t="str">
        <x:v>https://www.sebi.gov.in/legal/master-circulars/jul-2025/master-circular-for-listing-obligations-and-disclosure-requirements-for-non-convertible-securities-securitized-debt-instruments-and-or-commercial-paper_95230.html</x:v>
      </x:c>
      <x:c r="L138" s="305" t="str">
        <x:v>MIGRATED — FROZEN</x:v>
      </x:c>
      <x:c r="M138" s="305" t="str">
        <x:f>IF(COUNTIF('PROD Provision Master'!$A$5:$A$176,C138)=1,"YES","NO")</x:f>
        <x:v>YES</x:v>
      </x:c>
      <x:c r="N138" s="305" t="str">
        <x:f>IF(COUNTIF($A$5:$A$176,A138)=1,"UNIQUE","DUPLICATE")</x:f>
        <x:v>UNIQUE</x:v>
      </x:c>
      <x:c r="O138" s="305" t="str">
        <x:f>IF(COUNTIF($D$5:$D$176,D138)=1,"UNIQUE","DUPLICATE")</x:f>
        <x:v>UNIQUE</x:v>
      </x:c>
      <x:c r="P138" s="305" t="str">
        <x:f>IF(AND(LEFT(A138,14)="SEBI-CORE-CMP-",LEN(A138)=20),"VALID","INVALID")</x:f>
        <x:v>VALID</x:v>
      </x:c>
    </x:row>
    <x:row r="139" ht="48" customHeight="1">
      <x:c r="A139" s="305" t="str">
        <x:v>SEBI-CORE-CMP-000135</x:v>
      </x:c>
      <x:c r="B139" s="305" t="n">
        <x:v>135</x:v>
      </x:c>
      <x:c r="C139" s="305" t="str">
        <x:v>SEBI-CORE-PRV-000135</x:v>
      </x:c>
      <x:c r="D139" s="305" t="str">
        <x:v>CAP-LAW090|Reg. 51</x:v>
      </x:c>
      <x:c r="E139" s="305" t="str">
        <x:v>CAP-LAW090</x:v>
      </x:c>
      <x:c r="F139" s="305" t="str">
        <x:v>Debt continuous disclosure</x:v>
      </x:c>
      <x:c r="G139" s="305" t="str">
        <x:v>Operate event escalation and exchange filing.</x:v>
      </x:c>
      <x:c r="H139" s="305" t="str">
        <x:v>GATE|DEBT</x:v>
      </x:c>
      <x:c r="I139" s="305" t="str">
        <x:v>Listed entity</x:v>
      </x:c>
      <x:c r="J139" s="305" t="str">
        <x:v>Promptly within current prescribed deadline</x:v>
      </x:c>
      <x:c r="K139" s="305" t="str">
        <x:v>https://www.sebi.gov.in/legal/master-circulars/jul-2025/master-circular-for-listing-obligations-and-disclosure-requirements-for-non-convertible-securities-securitized-debt-instruments-and-or-commercial-paper_95230.html</x:v>
      </x:c>
      <x:c r="L139" s="305" t="str">
        <x:v>MIGRATED — FROZEN</x:v>
      </x:c>
      <x:c r="M139" s="305" t="str">
        <x:f>IF(COUNTIF('PROD Provision Master'!$A$5:$A$176,C139)=1,"YES","NO")</x:f>
        <x:v>YES</x:v>
      </x:c>
      <x:c r="N139" s="305" t="str">
        <x:f>IF(COUNTIF($A$5:$A$176,A139)=1,"UNIQUE","DUPLICATE")</x:f>
        <x:v>UNIQUE</x:v>
      </x:c>
      <x:c r="O139" s="305" t="str">
        <x:f>IF(COUNTIF($D$5:$D$176,D139)=1,"UNIQUE","DUPLICATE")</x:f>
        <x:v>UNIQUE</x:v>
      </x:c>
      <x:c r="P139" s="305" t="str">
        <x:f>IF(AND(LEFT(A139,14)="SEBI-CORE-CMP-",LEN(A139)=20),"VALID","INVALID")</x:f>
        <x:v>VALID</x:v>
      </x:c>
    </x:row>
    <x:row r="140" ht="48" customHeight="1">
      <x:c r="A140" s="305" t="str">
        <x:v>SEBI-CORE-CMP-000136</x:v>
      </x:c>
      <x:c r="B140" s="305" t="n">
        <x:v>136</x:v>
      </x:c>
      <x:c r="C140" s="305" t="str">
        <x:v>SEBI-CORE-PRV-000136</x:v>
      </x:c>
      <x:c r="D140" s="305" t="str">
        <x:v>CAP-LAW090|Reg. 52(1)-(2)</x:v>
      </x:c>
      <x:c r="E140" s="305" t="str">
        <x:v>CAP-LAW090</x:v>
      </x:c>
      <x:c r="F140" s="305" t="str">
        <x:v>Debt financial reporting</x:v>
      </x:c>
      <x:c r="G140" s="305" t="str">
        <x:v>Complete close, board approval, auditor review and exchange filing.</x:v>
      </x:c>
      <x:c r="H140" s="305" t="str">
        <x:v>GATE|DEBT</x:v>
      </x:c>
      <x:c r="I140" s="305" t="str">
        <x:v>Listed entity</x:v>
      </x:c>
      <x:c r="J140" s="305" t="str">
        <x:v>Quarterly/annual as prescribed</x:v>
      </x:c>
      <x:c r="K140" s="305" t="str">
        <x:v>https://www.sebi.gov.in/legal/master-circulars/jul-2025/master-circular-for-listing-obligations-and-disclosure-requirements-for-non-convertible-securities-securitized-debt-instruments-and-or-commercial-paper_95230.html</x:v>
      </x:c>
      <x:c r="L140" s="305" t="str">
        <x:v>MIGRATED — FROZEN</x:v>
      </x:c>
      <x:c r="M140" s="305" t="str">
        <x:f>IF(COUNTIF('PROD Provision Master'!$A$5:$A$176,C140)=1,"YES","NO")</x:f>
        <x:v>YES</x:v>
      </x:c>
      <x:c r="N140" s="305" t="str">
        <x:f>IF(COUNTIF($A$5:$A$176,A140)=1,"UNIQUE","DUPLICATE")</x:f>
        <x:v>UNIQUE</x:v>
      </x:c>
      <x:c r="O140" s="305" t="str">
        <x:f>IF(COUNTIF($D$5:$D$176,D140)=1,"UNIQUE","DUPLICATE")</x:f>
        <x:v>UNIQUE</x:v>
      </x:c>
      <x:c r="P140" s="305" t="str">
        <x:f>IF(AND(LEFT(A140,14)="SEBI-CORE-CMP-",LEN(A140)=20),"VALID","INVALID")</x:f>
        <x:v>VALID</x:v>
      </x:c>
    </x:row>
    <x:row r="141" ht="48" customHeight="1">
      <x:c r="A141" s="305" t="str">
        <x:v>SEBI-CORE-CMP-000137</x:v>
      </x:c>
      <x:c r="B141" s="305" t="n">
        <x:v>137</x:v>
      </x:c>
      <x:c r="C141" s="305" t="str">
        <x:v>SEBI-CORE-PRV-000137</x:v>
      </x:c>
      <x:c r="D141" s="305" t="str">
        <x:v>CAP-LAW090|Reg. 52 delay notice</x:v>
      </x:c>
      <x:c r="E141" s="305" t="str">
        <x:v>CAP-LAW090</x:v>
      </x:c>
      <x:c r="F141" s="305" t="str">
        <x:v>Debt financial reporting</x:v>
      </x:c>
      <x:c r="G141" s="305" t="str">
        <x:v>Escalate expected delay and file reason notice.</x:v>
      </x:c>
      <x:c r="H141" s="305" t="str">
        <x:v>GATE|DEBT</x:v>
      </x:c>
      <x:c r="I141" s="305" t="str">
        <x:v>Listed entity</x:v>
      </x:c>
      <x:c r="J141" s="305" t="str">
        <x:v>Within one working day of due date/decision as applicable</x:v>
      </x:c>
      <x:c r="K141" s="305" t="str">
        <x:v>https://www.sebi.gov.in/legal/master-circulars/jul-2025/master-circular-for-listing-obligations-and-disclosure-requirements-for-non-convertible-securities-securitized-debt-instruments-and-or-commercial-paper_95230.html</x:v>
      </x:c>
      <x:c r="L141" s="305" t="str">
        <x:v>MIGRATED — FROZEN</x:v>
      </x:c>
      <x:c r="M141" s="305" t="str">
        <x:f>IF(COUNTIF('PROD Provision Master'!$A$5:$A$176,C141)=1,"YES","NO")</x:f>
        <x:v>YES</x:v>
      </x:c>
      <x:c r="N141" s="305" t="str">
        <x:f>IF(COUNTIF($A$5:$A$176,A141)=1,"UNIQUE","DUPLICATE")</x:f>
        <x:v>UNIQUE</x:v>
      </x:c>
      <x:c r="O141" s="305" t="str">
        <x:f>IF(COUNTIF($D$5:$D$176,D141)=1,"UNIQUE","DUPLICATE")</x:f>
        <x:v>UNIQUE</x:v>
      </x:c>
      <x:c r="P141" s="305" t="str">
        <x:f>IF(AND(LEFT(A141,14)="SEBI-CORE-CMP-",LEN(A141)=20),"VALID","INVALID")</x:f>
        <x:v>VALID</x:v>
      </x:c>
    </x:row>
    <x:row r="142" ht="48" customHeight="1">
      <x:c r="A142" s="305" t="str">
        <x:v>SEBI-CORE-CMP-000138</x:v>
      </x:c>
      <x:c r="B142" s="305" t="n">
        <x:v>138</x:v>
      </x:c>
      <x:c r="C142" s="305" t="str">
        <x:v>SEBI-CORE-PRV-000138</x:v>
      </x:c>
      <x:c r="D142" s="305" t="str">
        <x:v>CAP-LAW090|Reg. 52 use-of-proceeds statements</x:v>
      </x:c>
      <x:c r="E142" s="305" t="str">
        <x:v>CAP-LAW090</x:v>
      </x:c>
      <x:c r="F142" s="305" t="str">
        <x:v>Use of proceeds</x:v>
      </x:c>
      <x:c r="G142" s="305" t="str">
        <x:v>Reconcile proceeds and file required statements.</x:v>
      </x:c>
      <x:c r="H142" s="305" t="str">
        <x:v>GATE|DEBT</x:v>
      </x:c>
      <x:c r="I142" s="305" t="str">
        <x:v>Listed entity</x:v>
      </x:c>
      <x:c r="J142" s="305" t="str">
        <x:v>Periodic until full utilisation as prescribed</x:v>
      </x:c>
      <x:c r="K142" s="305" t="str">
        <x:v>https://www.sebi.gov.in/legal/master-circulars/jul-2025/master-circular-for-listing-obligations-and-disclosure-requirements-for-non-convertible-securities-securitized-debt-instruments-and-or-commercial-paper_95230.html</x:v>
      </x:c>
      <x:c r="L142" s="305" t="str">
        <x:v>MIGRATED — FROZEN</x:v>
      </x:c>
      <x:c r="M142" s="305" t="str">
        <x:f>IF(COUNTIF('PROD Provision Master'!$A$5:$A$176,C142)=1,"YES","NO")</x:f>
        <x:v>YES</x:v>
      </x:c>
      <x:c r="N142" s="305" t="str">
        <x:f>IF(COUNTIF($A$5:$A$176,A142)=1,"UNIQUE","DUPLICATE")</x:f>
        <x:v>UNIQUE</x:v>
      </x:c>
      <x:c r="O142" s="305" t="str">
        <x:f>IF(COUNTIF($D$5:$D$176,D142)=1,"UNIQUE","DUPLICATE")</x:f>
        <x:v>UNIQUE</x:v>
      </x:c>
      <x:c r="P142" s="305" t="str">
        <x:f>IF(AND(LEFT(A142,14)="SEBI-CORE-CMP-",LEN(A142)=20),"VALID","INVALID")</x:f>
        <x:v>VALID</x:v>
      </x:c>
    </x:row>
    <x:row r="143" ht="48" customHeight="1">
      <x:c r="A143" s="305" t="str">
        <x:v>SEBI-CORE-CMP-000139</x:v>
      </x:c>
      <x:c r="B143" s="305" t="n">
        <x:v>139</x:v>
      </x:c>
      <x:c r="C143" s="305" t="str">
        <x:v>SEBI-CORE-PRV-000139</x:v>
      </x:c>
      <x:c r="D143" s="305" t="str">
        <x:v>CAP-LAW090|Reg. 53</x:v>
      </x:c>
      <x:c r="E143" s="305" t="str">
        <x:v>CAP-LAW090</x:v>
      </x:c>
      <x:c r="F143" s="305" t="str">
        <x:v>Debt annual reporting</x:v>
      </x:c>
      <x:c r="G143" s="305" t="str">
        <x:v>Include debt/security/trustee information and file/publish.</x:v>
      </x:c>
      <x:c r="H143" s="305" t="str">
        <x:v>GATE|DEBT</x:v>
      </x:c>
      <x:c r="I143" s="305" t="str">
        <x:v>Listed entity</x:v>
      </x:c>
      <x:c r="J143" s="305" t="str">
        <x:v>Annual</x:v>
      </x:c>
      <x:c r="K143" s="305" t="str">
        <x:v>https://www.sebi.gov.in/legal/master-circulars/jul-2025/master-circular-for-listing-obligations-and-disclosure-requirements-for-non-convertible-securities-securitized-debt-instruments-and-or-commercial-paper_95230.html</x:v>
      </x:c>
      <x:c r="L143" s="305" t="str">
        <x:v>MIGRATED — FROZEN</x:v>
      </x:c>
      <x:c r="M143" s="305" t="str">
        <x:f>IF(COUNTIF('PROD Provision Master'!$A$5:$A$176,C143)=1,"YES","NO")</x:f>
        <x:v>YES</x:v>
      </x:c>
      <x:c r="N143" s="305" t="str">
        <x:f>IF(COUNTIF($A$5:$A$176,A143)=1,"UNIQUE","DUPLICATE")</x:f>
        <x:v>UNIQUE</x:v>
      </x:c>
      <x:c r="O143" s="305" t="str">
        <x:f>IF(COUNTIF($D$5:$D$176,D143)=1,"UNIQUE","DUPLICATE")</x:f>
        <x:v>UNIQUE</x:v>
      </x:c>
      <x:c r="P143" s="305" t="str">
        <x:f>IF(AND(LEFT(A143,14)="SEBI-CORE-CMP-",LEN(A143)=20),"VALID","INVALID")</x:f>
        <x:v>VALID</x:v>
      </x:c>
    </x:row>
    <x:row r="144" ht="48" customHeight="1">
      <x:c r="A144" s="305" t="str">
        <x:v>SEBI-CORE-CMP-000140</x:v>
      </x:c>
      <x:c r="B144" s="305" t="n">
        <x:v>140</x:v>
      </x:c>
      <x:c r="C144" s="305" t="str">
        <x:v>SEBI-CORE-PRV-000140</x:v>
      </x:c>
      <x:c r="D144" s="305" t="str">
        <x:v>CAP-LAW090|Reg. 54</x:v>
      </x:c>
      <x:c r="E144" s="305" t="str">
        <x:v>CAP-LAW090</x:v>
      </x:c>
      <x:c r="F144" s="305" t="str">
        <x:v>Security cover</x:v>
      </x:c>
      <x:c r="G144" s="305" t="str">
        <x:v>Monitor cover, obtain certificate and file disclosures.</x:v>
      </x:c>
      <x:c r="H144" s="305" t="str">
        <x:v>GATE|DEBT</x:v>
      </x:c>
      <x:c r="I144" s="305" t="str">
        <x:v>Listed entity</x:v>
      </x:c>
      <x:c r="J144" s="305" t="str">
        <x:v>Continuous; periodic reporting</x:v>
      </x:c>
      <x:c r="K144" s="305" t="str">
        <x:v>https://www.sebi.gov.in/legal/master-circulars/jul-2025/master-circular-for-listing-obligations-and-disclosure-requirements-for-non-convertible-securities-securitized-debt-instruments-and-or-commercial-paper_95230.html</x:v>
      </x:c>
      <x:c r="L144" s="305" t="str">
        <x:v>MIGRATED — FROZEN</x:v>
      </x:c>
      <x:c r="M144" s="305" t="str">
        <x:f>IF(COUNTIF('PROD Provision Master'!$A$5:$A$176,C144)=1,"YES","NO")</x:f>
        <x:v>YES</x:v>
      </x:c>
      <x:c r="N144" s="305" t="str">
        <x:f>IF(COUNTIF($A$5:$A$176,A144)=1,"UNIQUE","DUPLICATE")</x:f>
        <x:v>UNIQUE</x:v>
      </x:c>
      <x:c r="O144" s="305" t="str">
        <x:f>IF(COUNTIF($D$5:$D$176,D144)=1,"UNIQUE","DUPLICATE")</x:f>
        <x:v>UNIQUE</x:v>
      </x:c>
      <x:c r="P144" s="305" t="str">
        <x:f>IF(AND(LEFT(A144,14)="SEBI-CORE-CMP-",LEN(A144)=20),"VALID","INVALID")</x:f>
        <x:v>VALID</x:v>
      </x:c>
    </x:row>
    <x:row r="145" ht="48" customHeight="1">
      <x:c r="A145" s="305" t="str">
        <x:v>SEBI-CORE-CMP-000141</x:v>
      </x:c>
      <x:c r="B145" s="305" t="n">
        <x:v>141</x:v>
      </x:c>
      <x:c r="C145" s="305" t="str">
        <x:v>SEBI-CORE-PRV-000141</x:v>
      </x:c>
      <x:c r="D145" s="305" t="str">
        <x:v>CAP-LAW090|Reg. 55</x:v>
      </x:c>
      <x:c r="E145" s="305" t="str">
        <x:v>CAP-LAW090</x:v>
      </x:c>
      <x:c r="F145" s="305" t="str">
        <x:v>Credit rating</x:v>
      </x:c>
      <x:c r="G145" s="305" t="str">
        <x:v>Maintain rating calendar and promptly disclose actions.</x:v>
      </x:c>
      <x:c r="H145" s="305" t="str">
        <x:v>GATE|DEBT</x:v>
      </x:c>
      <x:c r="I145" s="305" t="str">
        <x:v>Listed entity</x:v>
      </x:c>
      <x:c r="J145" s="305" t="str">
        <x:v>Periodic and on change</x:v>
      </x:c>
      <x:c r="K145" s="305" t="str">
        <x:v>https://www.sebi.gov.in/legal/master-circulars/jul-2025/master-circular-for-listing-obligations-and-disclosure-requirements-for-non-convertible-securities-securitized-debt-instruments-and-or-commercial-paper_95230.html</x:v>
      </x:c>
      <x:c r="L145" s="305" t="str">
        <x:v>MIGRATED — FROZEN</x:v>
      </x:c>
      <x:c r="M145" s="305" t="str">
        <x:f>IF(COUNTIF('PROD Provision Master'!$A$5:$A$176,C145)=1,"YES","NO")</x:f>
        <x:v>YES</x:v>
      </x:c>
      <x:c r="N145" s="305" t="str">
        <x:f>IF(COUNTIF($A$5:$A$176,A145)=1,"UNIQUE","DUPLICATE")</x:f>
        <x:v>UNIQUE</x:v>
      </x:c>
      <x:c r="O145" s="305" t="str">
        <x:f>IF(COUNTIF($D$5:$D$176,D145)=1,"UNIQUE","DUPLICATE")</x:f>
        <x:v>UNIQUE</x:v>
      </x:c>
      <x:c r="P145" s="305" t="str">
        <x:f>IF(AND(LEFT(A145,14)="SEBI-CORE-CMP-",LEN(A145)=20),"VALID","INVALID")</x:f>
        <x:v>VALID</x:v>
      </x:c>
    </x:row>
    <x:row r="146" ht="48" customHeight="1">
      <x:c r="A146" s="305" t="str">
        <x:v>SEBI-CORE-CMP-000142</x:v>
      </x:c>
      <x:c r="B146" s="305" t="n">
        <x:v>142</x:v>
      </x:c>
      <x:c r="C146" s="305" t="str">
        <x:v>SEBI-CORE-PRV-000142</x:v>
      </x:c>
      <x:c r="D146" s="305" t="str">
        <x:v>CAP-LAW090|Reg. 56</x:v>
      </x:c>
      <x:c r="E146" s="305" t="str">
        <x:v>CAP-LAW090</x:v>
      </x:c>
      <x:c r="F146" s="305" t="str">
        <x:v>Trustee interface</x:v>
      </x:c>
      <x:c r="G146" s="305" t="str">
        <x:v>Maintain a trustee-deliverables register with acknowledgements.</x:v>
      </x:c>
      <x:c r="H146" s="305" t="str">
        <x:v>GATE|DEBT</x:v>
      </x:c>
      <x:c r="I146" s="305" t="str">
        <x:v>Listed entity</x:v>
      </x:c>
      <x:c r="J146" s="305" t="str">
        <x:v>Periodic and event-based</x:v>
      </x:c>
      <x:c r="K146" s="305" t="str">
        <x:v>https://www.sebi.gov.in/legal/master-circulars/jul-2025/master-circular-for-listing-obligations-and-disclosure-requirements-for-non-convertible-securities-securitized-debt-instruments-and-or-commercial-paper_95230.html</x:v>
      </x:c>
      <x:c r="L146" s="305" t="str">
        <x:v>MIGRATED — FROZEN</x:v>
      </x:c>
      <x:c r="M146" s="305" t="str">
        <x:f>IF(COUNTIF('PROD Provision Master'!$A$5:$A$176,C146)=1,"YES","NO")</x:f>
        <x:v>YES</x:v>
      </x:c>
      <x:c r="N146" s="305" t="str">
        <x:f>IF(COUNTIF($A$5:$A$176,A146)=1,"UNIQUE","DUPLICATE")</x:f>
        <x:v>UNIQUE</x:v>
      </x:c>
      <x:c r="O146" s="305" t="str">
        <x:f>IF(COUNTIF($D$5:$D$176,D146)=1,"UNIQUE","DUPLICATE")</x:f>
        <x:v>UNIQUE</x:v>
      </x:c>
      <x:c r="P146" s="305" t="str">
        <x:f>IF(AND(LEFT(A146,14)="SEBI-CORE-CMP-",LEN(A146)=20),"VALID","INVALID")</x:f>
        <x:v>VALID</x:v>
      </x:c>
    </x:row>
    <x:row r="147" ht="48" customHeight="1">
      <x:c r="A147" s="305" t="str">
        <x:v>SEBI-CORE-CMP-000143</x:v>
      </x:c>
      <x:c r="B147" s="305" t="n">
        <x:v>143</x:v>
      </x:c>
      <x:c r="C147" s="305" t="str">
        <x:v>SEBI-CORE-PRV-000143</x:v>
      </x:c>
      <x:c r="D147" s="305" t="str">
        <x:v>CAP-LAW090|Reg. 57</x:v>
      </x:c>
      <x:c r="E147" s="305" t="str">
        <x:v>CAP-LAW090</x:v>
      </x:c>
      <x:c r="F147" s="305" t="str">
        <x:v>Debt servicing</x:v>
      </x:c>
      <x:c r="G147" s="305" t="str">
        <x:v>Reconcile payment and file the required confirmation.</x:v>
      </x:c>
      <x:c r="H147" s="305" t="str">
        <x:v>GATE|DEBT</x:v>
      </x:c>
      <x:c r="I147" s="305" t="str">
        <x:v>Listed entity</x:v>
      </x:c>
      <x:c r="J147" s="305" t="str">
        <x:v>At each payment event</x:v>
      </x:c>
      <x:c r="K147" s="305" t="str">
        <x:v>https://www.sebi.gov.in/legal/master-circulars/jul-2025/master-circular-for-listing-obligations-and-disclosure-requirements-for-non-convertible-securities-securitized-debt-instruments-and-or-commercial-paper_95230.html</x:v>
      </x:c>
      <x:c r="L147" s="305" t="str">
        <x:v>MIGRATED — FROZEN</x:v>
      </x:c>
      <x:c r="M147" s="305" t="str">
        <x:f>IF(COUNTIF('PROD Provision Master'!$A$5:$A$176,C147)=1,"YES","NO")</x:f>
        <x:v>YES</x:v>
      </x:c>
      <x:c r="N147" s="305" t="str">
        <x:f>IF(COUNTIF($A$5:$A$176,A147)=1,"UNIQUE","DUPLICATE")</x:f>
        <x:v>UNIQUE</x:v>
      </x:c>
      <x:c r="O147" s="305" t="str">
        <x:f>IF(COUNTIF($D$5:$D$176,D147)=1,"UNIQUE","DUPLICATE")</x:f>
        <x:v>UNIQUE</x:v>
      </x:c>
      <x:c r="P147" s="305" t="str">
        <x:f>IF(AND(LEFT(A147,14)="SEBI-CORE-CMP-",LEN(A147)=20),"VALID","INVALID")</x:f>
        <x:v>VALID</x:v>
      </x:c>
    </x:row>
    <x:row r="148" ht="48" customHeight="1">
      <x:c r="A148" s="305" t="str">
        <x:v>SEBI-CORE-CMP-000144</x:v>
      </x:c>
      <x:c r="B148" s="305" t="n">
        <x:v>144</x:v>
      </x:c>
      <x:c r="C148" s="305" t="str">
        <x:v>SEBI-CORE-PRV-000144</x:v>
      </x:c>
      <x:c r="D148" s="305" t="str">
        <x:v>CAP-LAW090|Reg. 58</x:v>
      </x:c>
      <x:c r="E148" s="305" t="str">
        <x:v>CAP-LAW090</x:v>
      </x:c>
      <x:c r="F148" s="305" t="str">
        <x:v>Holder communication</x:v>
      </x:c>
      <x:c r="G148" s="305" t="str">
        <x:v>Respond and retain delivery evidence.</x:v>
      </x:c>
      <x:c r="H148" s="305" t="str">
        <x:v>GATE|DEBT</x:v>
      </x:c>
      <x:c r="I148" s="305" t="str">
        <x:v>Listed entity</x:v>
      </x:c>
      <x:c r="J148" s="305" t="str">
        <x:v>Event-based / periodic</x:v>
      </x:c>
      <x:c r="K148" s="305" t="str">
        <x:v>https://www.sebi.gov.in/legal/master-circulars/jul-2025/master-circular-for-listing-obligations-and-disclosure-requirements-for-non-convertible-securities-securitized-debt-instruments-and-or-commercial-paper_95230.html</x:v>
      </x:c>
      <x:c r="L148" s="305" t="str">
        <x:v>MIGRATED — FROZEN</x:v>
      </x:c>
      <x:c r="M148" s="305" t="str">
        <x:f>IF(COUNTIF('PROD Provision Master'!$A$5:$A$176,C148)=1,"YES","NO")</x:f>
        <x:v>YES</x:v>
      </x:c>
      <x:c r="N148" s="305" t="str">
        <x:f>IF(COUNTIF($A$5:$A$176,A148)=1,"UNIQUE","DUPLICATE")</x:f>
        <x:v>UNIQUE</x:v>
      </x:c>
      <x:c r="O148" s="305" t="str">
        <x:f>IF(COUNTIF($D$5:$D$176,D148)=1,"UNIQUE","DUPLICATE")</x:f>
        <x:v>UNIQUE</x:v>
      </x:c>
      <x:c r="P148" s="305" t="str">
        <x:f>IF(AND(LEFT(A148,14)="SEBI-CORE-CMP-",LEN(A148)=20),"VALID","INVALID")</x:f>
        <x:v>VALID</x:v>
      </x:c>
    </x:row>
    <x:row r="149" ht="48" customHeight="1">
      <x:c r="A149" s="305" t="str">
        <x:v>SEBI-CORE-CMP-000145</x:v>
      </x:c>
      <x:c r="B149" s="305" t="n">
        <x:v>145</x:v>
      </x:c>
      <x:c r="C149" s="305" t="str">
        <x:v>SEBI-CORE-PRV-000145</x:v>
      </x:c>
      <x:c r="D149" s="305" t="str">
        <x:v>CAP-LAW090|Reg. 59</x:v>
      </x:c>
      <x:c r="E149" s="305" t="str">
        <x:v>CAP-LAW090</x:v>
      </x:c>
      <x:c r="F149" s="305" t="str">
        <x:v>Debt modification</x:v>
      </x:c>
      <x:c r="G149" s="305" t="str">
        <x:v>Run approval and disclosure checklist before effecting change.</x:v>
      </x:c>
      <x:c r="H149" s="305" t="str">
        <x:v>GATE|DEBT</x:v>
      </x:c>
      <x:c r="I149" s="305" t="str">
        <x:v>Listed entity</x:v>
      </x:c>
      <x:c r="J149" s="305" t="str">
        <x:v>Before modification</x:v>
      </x:c>
      <x:c r="K149" s="305" t="str">
        <x:v>https://www.sebi.gov.in/legal/master-circulars/jul-2025/master-circular-for-listing-obligations-and-disclosure-requirements-for-non-convertible-securities-securitized-debt-instruments-and-or-commercial-paper_95230.html</x:v>
      </x:c>
      <x:c r="L149" s="305" t="str">
        <x:v>MIGRATED — FROZEN</x:v>
      </x:c>
      <x:c r="M149" s="305" t="str">
        <x:f>IF(COUNTIF('PROD Provision Master'!$A$5:$A$176,C149)=1,"YES","NO")</x:f>
        <x:v>YES</x:v>
      </x:c>
      <x:c r="N149" s="305" t="str">
        <x:f>IF(COUNTIF($A$5:$A$176,A149)=1,"UNIQUE","DUPLICATE")</x:f>
        <x:v>UNIQUE</x:v>
      </x:c>
      <x:c r="O149" s="305" t="str">
        <x:f>IF(COUNTIF($D$5:$D$176,D149)=1,"UNIQUE","DUPLICATE")</x:f>
        <x:v>UNIQUE</x:v>
      </x:c>
      <x:c r="P149" s="305" t="str">
        <x:f>IF(AND(LEFT(A149,14)="SEBI-CORE-CMP-",LEN(A149)=20),"VALID","INVALID")</x:f>
        <x:v>VALID</x:v>
      </x:c>
    </x:row>
    <x:row r="150" ht="48" customHeight="1">
      <x:c r="A150" s="305" t="str">
        <x:v>SEBI-CORE-CMP-000146</x:v>
      </x:c>
      <x:c r="B150" s="305" t="n">
        <x:v>146</x:v>
      </x:c>
      <x:c r="C150" s="305" t="str">
        <x:v>SEBI-CORE-PRV-000146</x:v>
      </x:c>
      <x:c r="D150" s="305" t="str">
        <x:v>CAP-LAW090|Reg. 60</x:v>
      </x:c>
      <x:c r="E150" s="305" t="str">
        <x:v>CAP-LAW090</x:v>
      </x:c>
      <x:c r="F150" s="305" t="str">
        <x:v>Debt servicing</x:v>
      </x:c>
      <x:c r="G150" s="305" t="str">
        <x:v>Approve and notify record date, then reconcile holder data.</x:v>
      </x:c>
      <x:c r="H150" s="305" t="str">
        <x:v>GATE|DEBT</x:v>
      </x:c>
      <x:c r="I150" s="305" t="str">
        <x:v>Listed entity</x:v>
      </x:c>
      <x:c r="J150" s="305" t="str">
        <x:v>Before record date</x:v>
      </x:c>
      <x:c r="K150" s="305" t="str">
        <x:v>https://www.sebi.gov.in/legal/master-circulars/jul-2025/master-circular-for-listing-obligations-and-disclosure-requirements-for-non-convertible-securities-securitized-debt-instruments-and-or-commercial-paper_95230.html</x:v>
      </x:c>
      <x:c r="L150" s="305" t="str">
        <x:v>MIGRATED — FROZEN</x:v>
      </x:c>
      <x:c r="M150" s="305" t="str">
        <x:f>IF(COUNTIF('PROD Provision Master'!$A$5:$A$176,C150)=1,"YES","NO")</x:f>
        <x:v>YES</x:v>
      </x:c>
      <x:c r="N150" s="305" t="str">
        <x:f>IF(COUNTIF($A$5:$A$176,A150)=1,"UNIQUE","DUPLICATE")</x:f>
        <x:v>UNIQUE</x:v>
      </x:c>
      <x:c r="O150" s="305" t="str">
        <x:f>IF(COUNTIF($D$5:$D$176,D150)=1,"UNIQUE","DUPLICATE")</x:f>
        <x:v>UNIQUE</x:v>
      </x:c>
      <x:c r="P150" s="305" t="str">
        <x:f>IF(AND(LEFT(A150,14)="SEBI-CORE-CMP-",LEN(A150)=20),"VALID","INVALID")</x:f>
        <x:v>VALID</x:v>
      </x:c>
    </x:row>
    <x:row r="151" ht="48" customHeight="1">
      <x:c r="A151" s="305" t="str">
        <x:v>SEBI-CORE-CMP-000147</x:v>
      </x:c>
      <x:c r="B151" s="305" t="n">
        <x:v>147</x:v>
      </x:c>
      <x:c r="C151" s="305" t="str">
        <x:v>SEBI-CORE-PRV-000147</x:v>
      </x:c>
      <x:c r="D151" s="305" t="str">
        <x:v>CAP-LAW090|Reg. 61B / unclaimed amounts</x:v>
      </x:c>
      <x:c r="E151" s="305" t="str">
        <x:v>CAP-LAW090</x:v>
      </x:c>
      <x:c r="F151" s="305" t="str">
        <x:v>Unclaimed amounts</x:v>
      </x:c>
      <x:c r="G151" s="305" t="str">
        <x:v>Reconcile unclaimed balances, transfer on time and operate claims.</x:v>
      </x:c>
      <x:c r="H151" s="305" t="str">
        <x:v>GATE|DEBT</x:v>
      </x:c>
      <x:c r="I151" s="305" t="str">
        <x:v>Listed entity</x:v>
      </x:c>
      <x:c r="J151" s="305" t="str">
        <x:v>When aging threshold is reached; ongoing claims</x:v>
      </x:c>
      <x:c r="K151" s="305" t="str">
        <x:v>https://www.sebi.gov.in/legal/master-circulars/jul-2025/master-circular-for-listing-obligations-and-disclosure-requirements-for-non-convertible-securities-securitized-debt-instruments-and-or-commercial-paper_95230.html</x:v>
      </x:c>
      <x:c r="L151" s="305" t="str">
        <x:v>MIGRATED — FROZEN</x:v>
      </x:c>
      <x:c r="M151" s="305" t="str">
        <x:f>IF(COUNTIF('PROD Provision Master'!$A$5:$A$176,C151)=1,"YES","NO")</x:f>
        <x:v>YES</x:v>
      </x:c>
      <x:c r="N151" s="305" t="str">
        <x:f>IF(COUNTIF($A$5:$A$176,A151)=1,"UNIQUE","DUPLICATE")</x:f>
        <x:v>UNIQUE</x:v>
      </x:c>
      <x:c r="O151" s="305" t="str">
        <x:f>IF(COUNTIF($D$5:$D$176,D151)=1,"UNIQUE","DUPLICATE")</x:f>
        <x:v>UNIQUE</x:v>
      </x:c>
      <x:c r="P151" s="305" t="str">
        <x:f>IF(AND(LEFT(A151,14)="SEBI-CORE-CMP-",LEN(A151)=20),"VALID","INVALID")</x:f>
        <x:v>VALID</x:v>
      </x:c>
    </x:row>
    <x:row r="152" ht="48" customHeight="1">
      <x:c r="A152" s="305" t="str">
        <x:v>SEBI-CORE-CMP-000148</x:v>
      </x:c>
      <x:c r="B152" s="305" t="n">
        <x:v>148</x:v>
      </x:c>
      <x:c r="C152" s="305" t="str">
        <x:v>SEBI-CORE-PRV-000148</x:v>
      </x:c>
      <x:c r="D152" s="305" t="str">
        <x:v>CAP-LAW090|Reg. 62</x:v>
      </x:c>
      <x:c r="E152" s="305" t="str">
        <x:v>CAP-LAW090</x:v>
      </x:c>
      <x:c r="F152" s="305" t="str">
        <x:v>Website disclosure</x:v>
      </x:c>
      <x:c r="G152" s="305" t="str">
        <x:v>Maintain a debt-disclosure website register and archive.</x:v>
      </x:c>
      <x:c r="H152" s="305" t="str">
        <x:v>GATE|DEBT</x:v>
      </x:c>
      <x:c r="I152" s="305" t="str">
        <x:v>Listed entity</x:v>
      </x:c>
      <x:c r="J152" s="305" t="str">
        <x:v>Continuous</x:v>
      </x:c>
      <x:c r="K152" s="305" t="str">
        <x:v>https://www.sebi.gov.in/legal/master-circulars/jul-2025/master-circular-for-listing-obligations-and-disclosure-requirements-for-non-convertible-securities-securitized-debt-instruments-and-or-commercial-paper_95230.html</x:v>
      </x:c>
      <x:c r="L152" s="305" t="str">
        <x:v>MIGRATED — FROZEN</x:v>
      </x:c>
      <x:c r="M152" s="305" t="str">
        <x:f>IF(COUNTIF('PROD Provision Master'!$A$5:$A$176,C152)=1,"YES","NO")</x:f>
        <x:v>YES</x:v>
      </x:c>
      <x:c r="N152" s="305" t="str">
        <x:f>IF(COUNTIF($A$5:$A$176,A152)=1,"UNIQUE","DUPLICATE")</x:f>
        <x:v>UNIQUE</x:v>
      </x:c>
      <x:c r="O152" s="305" t="str">
        <x:f>IF(COUNTIF($D$5:$D$176,D152)=1,"UNIQUE","DUPLICATE")</x:f>
        <x:v>UNIQUE</x:v>
      </x:c>
      <x:c r="P152" s="305" t="str">
        <x:f>IF(AND(LEFT(A152,14)="SEBI-CORE-CMP-",LEN(A152)=20),"VALID","INVALID")</x:f>
        <x:v>VALID</x:v>
      </x:c>
    </x:row>
    <x:row r="153" ht="48" customHeight="1">
      <x:c r="A153" s="305" t="str">
        <x:v>SEBI-CORE-CMP-000149</x:v>
      </x:c>
      <x:c r="B153" s="305" t="n">
        <x:v>149</x:v>
      </x:c>
      <x:c r="C153" s="305" t="str">
        <x:v>SEBI-CORE-PRV-000149</x:v>
      </x:c>
      <x:c r="D153" s="305" t="str">
        <x:v>CAP-LAW090|HVDLE corporate-governance chapter</x:v>
      </x:c>
      <x:c r="E153" s="305" t="str">
        <x:v>CAP-LAW090</x:v>
      </x:c>
      <x:c r="F153" s="305" t="str">
        <x:v>Debt governance</x:v>
      </x:c>
      <x:c r="G153" s="305" t="str">
        <x:v>Document threshold and map each incorporated governance provision.</x:v>
      </x:c>
      <x:c r="H153" s="305" t="str">
        <x:v>GATE|HVDLE</x:v>
      </x:c>
      <x:c r="I153" s="305" t="str">
        <x:v>Listed entity</x:v>
      </x:c>
      <x:c r="J153" s="305" t="str">
        <x:v>Continuous after activation</x:v>
      </x:c>
      <x:c r="K153" s="305" t="str">
        <x:v>https://www.sebi.gov.in/legal/master-circulars/jul-2025/master-circular-for-listing-obligations-and-disclosure-requirements-for-non-convertible-securities-securitized-debt-instruments-and-or-commercial-paper_95230.html</x:v>
      </x:c>
      <x:c r="L153" s="305" t="str">
        <x:v>MIGRATED — FROZEN</x:v>
      </x:c>
      <x:c r="M153" s="305" t="str">
        <x:f>IF(COUNTIF('PROD Provision Master'!$A$5:$A$176,C153)=1,"YES","NO")</x:f>
        <x:v>YES</x:v>
      </x:c>
      <x:c r="N153" s="305" t="str">
        <x:f>IF(COUNTIF($A$5:$A$176,A153)=1,"UNIQUE","DUPLICATE")</x:f>
        <x:v>UNIQUE</x:v>
      </x:c>
      <x:c r="O153" s="305" t="str">
        <x:f>IF(COUNTIF($D$5:$D$176,D153)=1,"UNIQUE","DUPLICATE")</x:f>
        <x:v>UNIQUE</x:v>
      </x:c>
      <x:c r="P153" s="305" t="str">
        <x:f>IF(AND(LEFT(A153,14)="SEBI-CORE-CMP-",LEN(A153)=20),"VALID","INVALID")</x:f>
        <x:v>VALID</x:v>
      </x:c>
    </x:row>
    <x:row r="154" ht="48" customHeight="1">
      <x:c r="A154" s="305" t="str">
        <x:v>SEBI-CORE-CMP-000150</x:v>
      </x:c>
      <x:c r="B154" s="305" t="n">
        <x:v>150</x:v>
      </x:c>
      <x:c r="C154" s="305" t="str">
        <x:v>SEBI-CORE-PRV-000150</x:v>
      </x:c>
      <x:c r="D154" s="305" t="str">
        <x:v>CAP-LAW064|Issue/listing provisions</x:v>
      </x:c>
      <x:c r="E154" s="305" t="str">
        <x:v>CAP-LAW064</x:v>
      </x:c>
      <x:c r="F154" s="305" t="str">
        <x:v>Structured finance</x:v>
      </x:c>
      <x:c r="G154" s="305" t="str">
        <x:v>Create an instrument-specific checklist with explicit duty-holder assignment.</x:v>
      </x:c>
      <x:c r="H154" s="305" t="str">
        <x:v>GATE|SDI_SR_CP</x:v>
      </x:c>
      <x:c r="I154" s="305" t="str">
        <x:v>Special purpose distinct entity / issuer / trustee as specified</x:v>
      </x:c>
      <x:c r="J154" s="305" t="str">
        <x:v>Issue and continuous periods</x:v>
      </x:c>
      <x:c r="K154" s="305" t="str">
        <x:v>https://www.sebi.gov.in/legal/regulations/jul-2026/securities-and-exchange-board-of-india-issue-and-listing-of-securitised-debt-instruments-and-security-receipts-regulations-2008-last-amended-on-july-06-2026-_102674.html</x:v>
      </x:c>
      <x:c r="L154" s="305" t="str">
        <x:v>MIGRATED — FROZEN</x:v>
      </x:c>
      <x:c r="M154" s="305" t="str">
        <x:f>IF(COUNTIF('PROD Provision Master'!$A$5:$A$176,C154)=1,"YES","NO")</x:f>
        <x:v>YES</x:v>
      </x:c>
      <x:c r="N154" s="305" t="str">
        <x:f>IF(COUNTIF($A$5:$A$176,A154)=1,"UNIQUE","DUPLICATE")</x:f>
        <x:v>UNIQUE</x:v>
      </x:c>
      <x:c r="O154" s="305" t="str">
        <x:f>IF(COUNTIF($D$5:$D$176,D154)=1,"UNIQUE","DUPLICATE")</x:f>
        <x:v>UNIQUE</x:v>
      </x:c>
      <x:c r="P154" s="305" t="str">
        <x:f>IF(AND(LEFT(A154,14)="SEBI-CORE-CMP-",LEN(A154)=20),"VALID","INVALID")</x:f>
        <x:v>VALID</x:v>
      </x:c>
    </x:row>
    <x:row r="155" ht="48" customHeight="1">
      <x:c r="A155" s="305" t="str">
        <x:v>SEBI-CORE-CMP-000151</x:v>
      </x:c>
      <x:c r="B155" s="305" t="n">
        <x:v>151</x:v>
      </x:c>
      <x:c r="C155" s="305" t="str">
        <x:v>SEBI-CORE-PRV-000151</x:v>
      </x:c>
      <x:c r="D155" s="305" t="str">
        <x:v>CAP-LAW248|Reg. 11B / Circular para 2</x:v>
      </x:c>
      <x:c r="E155" s="305" t="str">
        <x:v>CAP-LAW248</x:v>
      </x:c>
      <x:c r="F155" s="305" t="str">
        <x:v>SDI disclosure</x:v>
      </x:c>
      <x:c r="G155" s="305" t="str">
        <x:v>Compile, validate and submit the applicable annexure.</x:v>
      </x:c>
      <x:c r="H155" s="305" t="str">
        <x:v>GATE|SDI_SR_CP</x:v>
      </x:c>
      <x:c r="I155" s="305" t="str">
        <x:v>Trustee of special purpose distinct entity</x:v>
      </x:c>
      <x:c r="J155" s="305" t="str">
        <x:v>Within 30 days after end of March and September</x:v>
      </x:c>
      <x:c r="K155" s="305" t="str">
        <x:v>https://www.sebi.gov.in/legal/circulars/dec-2025/mandating-periodic-disclosure-requirements-securitised-debt-instruments-sdis-_98409.html</x:v>
      </x:c>
      <x:c r="L155" s="305" t="str">
        <x:v>MIGRATED — FROZEN</x:v>
      </x:c>
      <x:c r="M155" s="305" t="str">
        <x:f>IF(COUNTIF('PROD Provision Master'!$A$5:$A$176,C155)=1,"YES","NO")</x:f>
        <x:v>YES</x:v>
      </x:c>
      <x:c r="N155" s="305" t="str">
        <x:f>IF(COUNTIF($A$5:$A$176,A155)=1,"UNIQUE","DUPLICATE")</x:f>
        <x:v>UNIQUE</x:v>
      </x:c>
      <x:c r="O155" s="305" t="str">
        <x:f>IF(COUNTIF($D$5:$D$176,D155)=1,"UNIQUE","DUPLICATE")</x:f>
        <x:v>UNIQUE</x:v>
      </x:c>
      <x:c r="P155" s="305" t="str">
        <x:f>IF(AND(LEFT(A155,14)="SEBI-CORE-CMP-",LEN(A155)=20),"VALID","INVALID")</x:f>
        <x:v>VALID</x:v>
      </x:c>
    </x:row>
    <x:row r="156" ht="48" customHeight="1">
      <x:c r="A156" s="305" t="str">
        <x:v>SEBI-CORE-CMP-000152</x:v>
      </x:c>
      <x:c r="B156" s="305" t="n">
        <x:v>152</x:v>
      </x:c>
      <x:c r="C156" s="305" t="str">
        <x:v>SEBI-CORE-PRV-000152</x:v>
      </x:c>
      <x:c r="D156" s="305" t="str">
        <x:v>P1-GAP003|Paras 2-4</x:v>
      </x:c>
      <x:c r="E156" s="305" t="str">
        <x:v>P1-GAP003</x:v>
      </x:c>
      <x:c r="F156" s="305" t="str">
        <x:v>Investor service</x:v>
      </x:c>
      <x:c r="G156" s="305" t="str">
        <x:v>Validate execution date/history and register the request.</x:v>
      </x:c>
      <x:c r="H156" s="305" t="str">
        <x:v>GATE|INVESTOR_SERVICE</x:v>
      </x:c>
      <x:c r="I156" s="305" t="str">
        <x:v>Listed company / RTA</x:v>
      </x:c>
      <x:c r="J156" s="305" t="str">
        <x:v>During special window</x:v>
      </x:c>
      <x:c r="K156" s="305" t="str">
        <x:v>https://www.sebi.gov.in/legal/circulars/jan-2026/ease-of-doing-investment-special-window-for-transfer-and-dematerialisation-of-physical-securities_99411.html</x:v>
      </x:c>
      <x:c r="L156" s="305" t="str">
        <x:v>MIGRATED — FROZEN</x:v>
      </x:c>
      <x:c r="M156" s="305" t="str">
        <x:f>IF(COUNTIF('PROD Provision Master'!$A$5:$A$176,C156)=1,"YES","NO")</x:f>
        <x:v>YES</x:v>
      </x:c>
      <x:c r="N156" s="305" t="str">
        <x:f>IF(COUNTIF($A$5:$A$176,A156)=1,"UNIQUE","DUPLICATE")</x:f>
        <x:v>UNIQUE</x:v>
      </x:c>
      <x:c r="O156" s="305" t="str">
        <x:f>IF(COUNTIF($D$5:$D$176,D156)=1,"UNIQUE","DUPLICATE")</x:f>
        <x:v>UNIQUE</x:v>
      </x:c>
      <x:c r="P156" s="305" t="str">
        <x:f>IF(AND(LEFT(A156,14)="SEBI-CORE-CMP-",LEN(A156)=20),"VALID","INVALID")</x:f>
        <x:v>VALID</x:v>
      </x:c>
    </x:row>
    <x:row r="157" ht="48" customHeight="1">
      <x:c r="A157" s="305" t="str">
        <x:v>SEBI-CORE-CMP-000153</x:v>
      </x:c>
      <x:c r="B157" s="305" t="n">
        <x:v>153</x:v>
      </x:c>
      <x:c r="C157" s="305" t="str">
        <x:v>SEBI-CORE-PRV-000153</x:v>
      </x:c>
      <x:c r="D157" s="305" t="str">
        <x:v>P1-GAP003|Demat and lock-in conditions</x:v>
      </x:c>
      <x:c r="E157" s="305" t="str">
        <x:v>P1-GAP003</x:v>
      </x:c>
      <x:c r="F157" s="305" t="str">
        <x:v>Investor service</x:v>
      </x:c>
      <x:c r="G157" s="305" t="str">
        <x:v>Coordinate demat credit and record lock-in start/end.</x:v>
      </x:c>
      <x:c r="H157" s="305" t="str">
        <x:v>GATE|INVESTOR_SERVICE</x:v>
      </x:c>
      <x:c r="I157" s="305" t="str">
        <x:v>Listed company / RTA</x:v>
      </x:c>
      <x:c r="J157" s="305" t="str">
        <x:v>At transfer/demat completion</x:v>
      </x:c>
      <x:c r="K157" s="305" t="str">
        <x:v>https://www.sebi.gov.in/legal/circulars/jan-2026/ease-of-doing-investment-special-window-for-transfer-and-dematerialisation-of-physical-securities_99411.html</x:v>
      </x:c>
      <x:c r="L157" s="305" t="str">
        <x:v>MIGRATED — FROZEN</x:v>
      </x:c>
      <x:c r="M157" s="305" t="str">
        <x:f>IF(COUNTIF('PROD Provision Master'!$A$5:$A$176,C157)=1,"YES","NO")</x:f>
        <x:v>YES</x:v>
      </x:c>
      <x:c r="N157" s="305" t="str">
        <x:f>IF(COUNTIF($A$5:$A$176,A157)=1,"UNIQUE","DUPLICATE")</x:f>
        <x:v>UNIQUE</x:v>
      </x:c>
      <x:c r="O157" s="305" t="str">
        <x:f>IF(COUNTIF($D$5:$D$176,D157)=1,"UNIQUE","DUPLICATE")</x:f>
        <x:v>UNIQUE</x:v>
      </x:c>
      <x:c r="P157" s="305" t="str">
        <x:f>IF(AND(LEFT(A157,14)="SEBI-CORE-CMP-",LEN(A157)=20),"VALID","INVALID")</x:f>
        <x:v>VALID</x:v>
      </x:c>
    </x:row>
    <x:row r="158" ht="48" customHeight="1">
      <x:c r="A158" s="305" t="str">
        <x:v>SEBI-CORE-CMP-000154</x:v>
      </x:c>
      <x:c r="B158" s="305" t="n">
        <x:v>154</x:v>
      </x:c>
      <x:c r="C158" s="305" t="str">
        <x:v>SEBI-CORE-PRV-000154</x:v>
      </x:c>
      <x:c r="D158" s="305" t="str">
        <x:v>P1-GAP003|Verification / notice process</x:v>
      </x:c>
      <x:c r="E158" s="305" t="str">
        <x:v>P1-GAP003</x:v>
      </x:c>
      <x:c r="F158" s="305" t="str">
        <x:v>Investor service</x:v>
      </x:c>
      <x:c r="G158" s="305" t="str">
        <x:v>Document verification, publication, website posting and objection outcome.</x:v>
      </x:c>
      <x:c r="H158" s="305" t="str">
        <x:v>GATE|INVESTOR_SERVICE</x:v>
      </x:c>
      <x:c r="I158" s="305" t="str">
        <x:v>Listed company / RTA</x:v>
      </x:c>
      <x:c r="J158" s="305" t="str">
        <x:v>During request processing</x:v>
      </x:c>
      <x:c r="K158" s="305" t="str">
        <x:v>https://www.sebi.gov.in/legal/circulars/jan-2026/ease-of-doing-investment-special-window-for-transfer-and-dematerialisation-of-physical-securities_99411.html</x:v>
      </x:c>
      <x:c r="L158" s="305" t="str">
        <x:v>MIGRATED — FROZEN</x:v>
      </x:c>
      <x:c r="M158" s="305" t="str">
        <x:f>IF(COUNTIF('PROD Provision Master'!$A$5:$A$176,C158)=1,"YES","NO")</x:f>
        <x:v>YES</x:v>
      </x:c>
      <x:c r="N158" s="305" t="str">
        <x:f>IF(COUNTIF($A$5:$A$176,A158)=1,"UNIQUE","DUPLICATE")</x:f>
        <x:v>UNIQUE</x:v>
      </x:c>
      <x:c r="O158" s="305" t="str">
        <x:f>IF(COUNTIF($D$5:$D$176,D158)=1,"UNIQUE","DUPLICATE")</x:f>
        <x:v>UNIQUE</x:v>
      </x:c>
      <x:c r="P158" s="305" t="str">
        <x:f>IF(AND(LEFT(A158,14)="SEBI-CORE-CMP-",LEN(A158)=20),"VALID","INVALID")</x:f>
        <x:v>VALID</x:v>
      </x:c>
    </x:row>
    <x:row r="159" ht="48" customHeight="1">
      <x:c r="A159" s="305" t="str">
        <x:v>SEBI-CORE-CMP-000155</x:v>
      </x:c>
      <x:c r="B159" s="305" t="n">
        <x:v>155</x:v>
      </x:c>
      <x:c r="C159" s="305" t="str">
        <x:v>SEBI-CORE-PRV-000155</x:v>
      </x:c>
      <x:c r="D159" s="305" t="str">
        <x:v>P1-GAP003|Processing timeline</x:v>
      </x:c>
      <x:c r="E159" s="305" t="str">
        <x:v>P1-GAP003</x:v>
      </x:c>
      <x:c r="F159" s="305" t="str">
        <x:v>Investor service</x:v>
      </x:c>
      <x:c r="G159" s="305" t="str">
        <x:v>Timestamp completeness and monitor aging to closure.</x:v>
      </x:c>
      <x:c r="H159" s="305" t="str">
        <x:v>GATE|INVESTOR_SERVICE</x:v>
      </x:c>
      <x:c r="I159" s="305" t="str">
        <x:v>Listed company / RTA</x:v>
      </x:c>
      <x:c r="J159" s="305" t="str">
        <x:v>Within 70 days</x:v>
      </x:c>
      <x:c r="K159" s="305" t="str">
        <x:v>https://www.sebi.gov.in/legal/circulars/jan-2026/ease-of-doing-investment-special-window-for-transfer-and-dematerialisation-of-physical-securities_99411.html</x:v>
      </x:c>
      <x:c r="L159" s="305" t="str">
        <x:v>MIGRATED — FROZEN</x:v>
      </x:c>
      <x:c r="M159" s="305" t="str">
        <x:f>IF(COUNTIF('PROD Provision Master'!$A$5:$A$176,C159)=1,"YES","NO")</x:f>
        <x:v>YES</x:v>
      </x:c>
      <x:c r="N159" s="305" t="str">
        <x:f>IF(COUNTIF($A$5:$A$176,A159)=1,"UNIQUE","DUPLICATE")</x:f>
        <x:v>UNIQUE</x:v>
      </x:c>
      <x:c r="O159" s="305" t="str">
        <x:f>IF(COUNTIF($D$5:$D$176,D159)=1,"UNIQUE","DUPLICATE")</x:f>
        <x:v>UNIQUE</x:v>
      </x:c>
      <x:c r="P159" s="305" t="str">
        <x:f>IF(AND(LEFT(A159,14)="SEBI-CORE-CMP-",LEN(A159)=20),"VALID","INVALID")</x:f>
        <x:v>VALID</x:v>
      </x:c>
    </x:row>
    <x:row r="160" ht="48" customHeight="1">
      <x:c r="A160" s="305" t="str">
        <x:v>SEBI-CORE-CMP-000156</x:v>
      </x:c>
      <x:c r="B160" s="305" t="n">
        <x:v>156</x:v>
      </x:c>
      <x:c r="C160" s="305" t="str">
        <x:v>SEBI-CORE-PRV-000156</x:v>
      </x:c>
      <x:c r="D160" s="305" t="str">
        <x:v>P1-GAP003|Publicity requirement</x:v>
      </x:c>
      <x:c r="E160" s="305" t="str">
        <x:v>P1-GAP003</x:v>
      </x:c>
      <x:c r="F160" s="305" t="str">
        <x:v>Investor service</x:v>
      </x:c>
      <x:c r="G160" s="305" t="str">
        <x:v>Maintain publication plan and evidence.</x:v>
      </x:c>
      <x:c r="H160" s="305" t="str">
        <x:v>GATE|INVESTOR_SERVICE</x:v>
      </x:c>
      <x:c r="I160" s="305" t="str">
        <x:v>Listed company / RTA</x:v>
      </x:c>
      <x:c r="J160" s="305" t="str">
        <x:v>Every two months through 2027-02-04</x:v>
      </x:c>
      <x:c r="K160" s="305" t="str">
        <x:v>https://www.sebi.gov.in/legal/circulars/jan-2026/ease-of-doing-investment-special-window-for-transfer-and-dematerialisation-of-physical-securities_99411.html</x:v>
      </x:c>
      <x:c r="L160" s="305" t="str">
        <x:v>MIGRATED — FROZEN</x:v>
      </x:c>
      <x:c r="M160" s="305" t="str">
        <x:f>IF(COUNTIF('PROD Provision Master'!$A$5:$A$176,C160)=1,"YES","NO")</x:f>
        <x:v>YES</x:v>
      </x:c>
      <x:c r="N160" s="305" t="str">
        <x:f>IF(COUNTIF($A$5:$A$176,A160)=1,"UNIQUE","DUPLICATE")</x:f>
        <x:v>UNIQUE</x:v>
      </x:c>
      <x:c r="O160" s="305" t="str">
        <x:f>IF(COUNTIF($D$5:$D$176,D160)=1,"UNIQUE","DUPLICATE")</x:f>
        <x:v>UNIQUE</x:v>
      </x:c>
      <x:c r="P160" s="305" t="str">
        <x:f>IF(AND(LEFT(A160,14)="SEBI-CORE-CMP-",LEN(A160)=20),"VALID","INVALID")</x:f>
        <x:v>VALID</x:v>
      </x:c>
    </x:row>
    <x:row r="161" ht="48" customHeight="1">
      <x:c r="A161" s="305" t="str">
        <x:v>SEBI-CORE-CMP-000157</x:v>
      </x:c>
      <x:c r="B161" s="305" t="n">
        <x:v>157</x:v>
      </x:c>
      <x:c r="C161" s="305" t="str">
        <x:v>SEBI-CORE-PRV-000157</x:v>
      </x:c>
      <x:c r="D161" s="305" t="str">
        <x:v>P1-GAP004|Paras 2-4</x:v>
      </x:c>
      <x:c r="E161" s="305" t="str">
        <x:v>P1-GAP004</x:v>
      </x:c>
      <x:c r="F161" s="305" t="str">
        <x:v>Investor service</x:v>
      </x:c>
      <x:c r="G161" s="305" t="str">
        <x:v>Validate documents and initiate the prescribed direct-credit route.</x:v>
      </x:c>
      <x:c r="H161" s="305" t="str">
        <x:v>GATE|INVESTOR_SERVICE</x:v>
      </x:c>
      <x:c r="I161" s="305" t="str">
        <x:v>Issuer / RTA</x:v>
      </x:c>
      <x:c r="J161" s="305" t="str">
        <x:v>Event-based</x:v>
      </x:c>
      <x:c r="K161" s="305" t="str">
        <x:v>https://www.sebi.gov.in/legal/circulars/jan-2026/ease-of-doing-investment-and-ease-of-doing-business-doing-away-with-requirement-of-issuance-of-letter-of-confirmation-loc-and-to-effect-direct-credit-of-securities-in-dematerialisation-account-o-_99421.html</x:v>
      </x:c>
      <x:c r="L161" s="305" t="str">
        <x:v>MIGRATED — FROZEN</x:v>
      </x:c>
      <x:c r="M161" s="305" t="str">
        <x:f>IF(COUNTIF('PROD Provision Master'!$A$5:$A$176,C161)=1,"YES","NO")</x:f>
        <x:v>YES</x:v>
      </x:c>
      <x:c r="N161" s="305" t="str">
        <x:f>IF(COUNTIF($A$5:$A$176,A161)=1,"UNIQUE","DUPLICATE")</x:f>
        <x:v>UNIQUE</x:v>
      </x:c>
      <x:c r="O161" s="305" t="str">
        <x:f>IF(COUNTIF($D$5:$D$176,D161)=1,"UNIQUE","DUPLICATE")</x:f>
        <x:v>UNIQUE</x:v>
      </x:c>
      <x:c r="P161" s="305" t="str">
        <x:f>IF(AND(LEFT(A161,14)="SEBI-CORE-CMP-",LEN(A161)=20),"VALID","INVALID")</x:f>
        <x:v>VALID</x:v>
      </x:c>
    </x:row>
    <x:row r="162" ht="48" customHeight="1">
      <x:c r="A162" s="305" t="str">
        <x:v>SEBI-CORE-CMP-000158</x:v>
      </x:c>
      <x:c r="B162" s="305" t="n">
        <x:v>158</x:v>
      </x:c>
      <x:c r="C162" s="305" t="str">
        <x:v>SEBI-CORE-PRV-000158</x:v>
      </x:c>
      <x:c r="D162" s="305" t="str">
        <x:v>P1-GAP004|Direct-credit timeline</x:v>
      </x:c>
      <x:c r="E162" s="305" t="str">
        <x:v>P1-GAP004</x:v>
      </x:c>
      <x:c r="F162" s="305" t="str">
        <x:v>Investor service</x:v>
      </x:c>
      <x:c r="G162" s="305" t="str">
        <x:v>Timestamp cure, initiate demat and reconcile successful credit.</x:v>
      </x:c>
      <x:c r="H162" s="305" t="str">
        <x:v>GATE|INVESTOR_SERVICE</x:v>
      </x:c>
      <x:c r="I162" s="305" t="str">
        <x:v>Issuer / RTA</x:v>
      </x:c>
      <x:c r="J162" s="305" t="str">
        <x:v>Within 30 days after objections are removed</x:v>
      </x:c>
      <x:c r="K162" s="305" t="str">
        <x:v>https://www.sebi.gov.in/legal/circulars/jan-2026/ease-of-doing-investment-and-ease-of-doing-business-doing-away-with-requirement-of-issuance-of-letter-of-confirmation-loc-and-to-effect-direct-credit-of-securities-in-dematerialisation-account-o-_99421.html</x:v>
      </x:c>
      <x:c r="L162" s="305" t="str">
        <x:v>MIGRATED — FROZEN</x:v>
      </x:c>
      <x:c r="M162" s="305" t="str">
        <x:f>IF(COUNTIF('PROD Provision Master'!$A$5:$A$176,C162)=1,"YES","NO")</x:f>
        <x:v>YES</x:v>
      </x:c>
      <x:c r="N162" s="305" t="str">
        <x:f>IF(COUNTIF($A$5:$A$176,A162)=1,"UNIQUE","DUPLICATE")</x:f>
        <x:v>UNIQUE</x:v>
      </x:c>
      <x:c r="O162" s="305" t="str">
        <x:f>IF(COUNTIF($D$5:$D$176,D162)=1,"UNIQUE","DUPLICATE")</x:f>
        <x:v>UNIQUE</x:v>
      </x:c>
      <x:c r="P162" s="305" t="str">
        <x:f>IF(AND(LEFT(A162,14)="SEBI-CORE-CMP-",LEN(A162)=20),"VALID","INVALID")</x:f>
        <x:v>VALID</x:v>
      </x:c>
    </x:row>
    <x:row r="163" ht="48" customHeight="1">
      <x:c r="A163" s="305" t="str">
        <x:v>SEBI-CORE-CMP-000159</x:v>
      </x:c>
      <x:c r="B163" s="305" t="n">
        <x:v>159</x:v>
      </x:c>
      <x:c r="C163" s="305" t="str">
        <x:v>SEBI-CORE-PRV-000159</x:v>
      </x:c>
      <x:c r="D163" s="305" t="str">
        <x:v>P1-GAP004|Investor notification</x:v>
      </x:c>
      <x:c r="E163" s="305" t="str">
        <x:v>P1-GAP004</x:v>
      </x:c>
      <x:c r="F163" s="305" t="str">
        <x:v>Investor service</x:v>
      </x:c>
      <x:c r="G163" s="305" t="str">
        <x:v>Send and retain notification evidence.</x:v>
      </x:c>
      <x:c r="H163" s="305" t="str">
        <x:v>GATE|INVESTOR_SERVICE</x:v>
      </x:c>
      <x:c r="I163" s="305" t="str">
        <x:v>Issuer / RTA</x:v>
      </x:c>
      <x:c r="J163" s="305" t="str">
        <x:v>On successful credit</x:v>
      </x:c>
      <x:c r="K163" s="305" t="str">
        <x:v>https://www.sebi.gov.in/legal/circulars/jan-2026/ease-of-doing-investment-and-ease-of-doing-business-doing-away-with-requirement-of-issuance-of-letter-of-confirmation-loc-and-to-effect-direct-credit-of-securities-in-dematerialisation-account-o-_99421.html</x:v>
      </x:c>
      <x:c r="L163" s="305" t="str">
        <x:v>MIGRATED — FROZEN</x:v>
      </x:c>
      <x:c r="M163" s="305" t="str">
        <x:f>IF(COUNTIF('PROD Provision Master'!$A$5:$A$176,C163)=1,"YES","NO")</x:f>
        <x:v>YES</x:v>
      </x:c>
      <x:c r="N163" s="305" t="str">
        <x:f>IF(COUNTIF($A$5:$A$176,A163)=1,"UNIQUE","DUPLICATE")</x:f>
        <x:v>UNIQUE</x:v>
      </x:c>
      <x:c r="O163" s="305" t="str">
        <x:f>IF(COUNTIF($D$5:$D$176,D163)=1,"UNIQUE","DUPLICATE")</x:f>
        <x:v>UNIQUE</x:v>
      </x:c>
      <x:c r="P163" s="305" t="str">
        <x:f>IF(AND(LEFT(A163,14)="SEBI-CORE-CMP-",LEN(A163)=20),"VALID","INVALID")</x:f>
        <x:v>VALID</x:v>
      </x:c>
    </x:row>
    <x:row r="164" ht="48" customHeight="1">
      <x:c r="A164" s="305" t="str">
        <x:v>SEBI-CORE-CMP-000160</x:v>
      </x:c>
      <x:c r="B164" s="305" t="n">
        <x:v>160</x:v>
      </x:c>
      <x:c r="C164" s="305" t="str">
        <x:v>SEBI-CORE-PRV-000160</x:v>
      </x:c>
      <x:c r="D164" s="305" t="str">
        <x:v>P1-GAP004|Form ISR-4 website</x:v>
      </x:c>
      <x:c r="E164" s="305" t="str">
        <x:v>P1-GAP004</x:v>
      </x:c>
      <x:c r="F164" s="305" t="str">
        <x:v>Website disclosure</x:v>
      </x:c>
      <x:c r="G164" s="305" t="str">
        <x:v>Publish and version-control the form link.</x:v>
      </x:c>
      <x:c r="H164" s="305" t="str">
        <x:v>GATE|INVESTOR_SERVICE</x:v>
      </x:c>
      <x:c r="I164" s="305" t="str">
        <x:v>Issuer / RTA</x:v>
      </x:c>
      <x:c r="J164" s="305" t="str">
        <x:v>Continuous from effective date</x:v>
      </x:c>
      <x:c r="K164" s="305" t="str">
        <x:v>https://www.sebi.gov.in/legal/circulars/jan-2026/ease-of-doing-investment-and-ease-of-doing-business-doing-away-with-requirement-of-issuance-of-letter-of-confirmation-loc-and-to-effect-direct-credit-of-securities-in-dematerialisation-account-o-_99421.html</x:v>
      </x:c>
      <x:c r="L164" s="305" t="str">
        <x:v>MIGRATED — FROZEN</x:v>
      </x:c>
      <x:c r="M164" s="305" t="str">
        <x:f>IF(COUNTIF('PROD Provision Master'!$A$5:$A$176,C164)=1,"YES","NO")</x:f>
        <x:v>YES</x:v>
      </x:c>
      <x:c r="N164" s="305" t="str">
        <x:f>IF(COUNTIF($A$5:$A$176,A164)=1,"UNIQUE","DUPLICATE")</x:f>
        <x:v>UNIQUE</x:v>
      </x:c>
      <x:c r="O164" s="305" t="str">
        <x:f>IF(COUNTIF($D$5:$D$176,D164)=1,"UNIQUE","DUPLICATE")</x:f>
        <x:v>UNIQUE</x:v>
      </x:c>
      <x:c r="P164" s="305" t="str">
        <x:f>IF(AND(LEFT(A164,14)="SEBI-CORE-CMP-",LEN(A164)=20),"VALID","INVALID")</x:f>
        <x:v>VALID</x:v>
      </x:c>
    </x:row>
    <x:row r="165" ht="48" customHeight="1">
      <x:c r="A165" s="305" t="str">
        <x:v>SEBI-CORE-CMP-000161</x:v>
      </x:c>
      <x:c r="B165" s="305" t="n">
        <x:v>161</x:v>
      </x:c>
      <x:c r="C165" s="305" t="str">
        <x:v>SEBI-CORE-PRV-000161</x:v>
      </x:c>
      <x:c r="D165" s="305" t="str">
        <x:v>P1-GAP005|Paras 6.1.1-6.1.4</x:v>
      </x:c>
      <x:c r="E165" s="305" t="str">
        <x:v>P1-GAP005</x:v>
      </x:c>
      <x:c r="F165" s="305" t="str">
        <x:v>Investor service</x:v>
      </x:c>
      <x:c r="G165" s="305" t="str">
        <x:v>Issue acknowledgement, deficiency notice and completeness confirmation.</x:v>
      </x:c>
      <x:c r="H165" s="305" t="str">
        <x:v>GATE|INVESTOR_SERVICE</x:v>
      </x:c>
      <x:c r="I165" s="305" t="str">
        <x:v>Listed company / RTA</x:v>
      </x:c>
      <x:c r="J165" s="305" t="str">
        <x:v>Promptly during intake</x:v>
      </x:c>
      <x:c r="K165" s="305" t="str">
        <x:v>https://www.sebi.gov.in/legal/circulars/jul-2026/ease-of-doing-investment-and-ease-of-doing-business-simplification-and-standardisation-of-the-framework-for-transmission-of-securities_103030.html</x:v>
      </x:c>
      <x:c r="L165" s="305" t="str">
        <x:v>MIGRATED — FROZEN</x:v>
      </x:c>
      <x:c r="M165" s="305" t="str">
        <x:f>IF(COUNTIF('PROD Provision Master'!$A$5:$A$176,C165)=1,"YES","NO")</x:f>
        <x:v>YES</x:v>
      </x:c>
      <x:c r="N165" s="305" t="str">
        <x:f>IF(COUNTIF($A$5:$A$176,A165)=1,"UNIQUE","DUPLICATE")</x:f>
        <x:v>UNIQUE</x:v>
      </x:c>
      <x:c r="O165" s="305" t="str">
        <x:f>IF(COUNTIF($D$5:$D$176,D165)=1,"UNIQUE","DUPLICATE")</x:f>
        <x:v>UNIQUE</x:v>
      </x:c>
      <x:c r="P165" s="305" t="str">
        <x:f>IF(AND(LEFT(A165,14)="SEBI-CORE-CMP-",LEN(A165)=20),"VALID","INVALID")</x:f>
        <x:v>VALID</x:v>
      </x:c>
    </x:row>
    <x:row r="166" ht="48" customHeight="1">
      <x:c r="A166" s="305" t="str">
        <x:v>SEBI-CORE-CMP-000162</x:v>
      </x:c>
      <x:c r="B166" s="305" t="n">
        <x:v>162</x:v>
      </x:c>
      <x:c r="C166" s="305" t="str">
        <x:v>SEBI-CORE-PRV-000162</x:v>
      </x:c>
      <x:c r="D166" s="305" t="str">
        <x:v>P1-GAP005|Quick transmission procedure thresholds</x:v>
      </x:c>
      <x:c r="E166" s="305" t="str">
        <x:v>P1-GAP005</x:v>
      </x:c>
      <x:c r="F166" s="305" t="str">
        <x:v>Investor service</x:v>
      </x:c>
      <x:c r="G166" s="305" t="str">
        <x:v>Calculate value and record the applicable documentation route.</x:v>
      </x:c>
      <x:c r="H166" s="305" t="str">
        <x:v>GATE|INVESTOR_SERVICE</x:v>
      </x:c>
      <x:c r="I166" s="305" t="str">
        <x:v>Listed company / RTA</x:v>
      </x:c>
      <x:c r="J166" s="305" t="str">
        <x:v>At claim assessment</x:v>
      </x:c>
      <x:c r="K166" s="305" t="str">
        <x:v>https://www.sebi.gov.in/legal/circulars/jul-2026/ease-of-doing-investment-and-ease-of-doing-business-simplification-and-standardisation-of-the-framework-for-transmission-of-securities_103030.html</x:v>
      </x:c>
      <x:c r="L166" s="305" t="str">
        <x:v>MIGRATED — FROZEN</x:v>
      </x:c>
      <x:c r="M166" s="305" t="str">
        <x:f>IF(COUNTIF('PROD Provision Master'!$A$5:$A$176,C166)=1,"YES","NO")</x:f>
        <x:v>YES</x:v>
      </x:c>
      <x:c r="N166" s="305" t="str">
        <x:f>IF(COUNTIF($A$5:$A$176,A166)=1,"UNIQUE","DUPLICATE")</x:f>
        <x:v>UNIQUE</x:v>
      </x:c>
      <x:c r="O166" s="305" t="str">
        <x:f>IF(COUNTIF($D$5:$D$176,D166)=1,"UNIQUE","DUPLICATE")</x:f>
        <x:v>UNIQUE</x:v>
      </x:c>
      <x:c r="P166" s="305" t="str">
        <x:f>IF(AND(LEFT(A166,14)="SEBI-CORE-CMP-",LEN(A166)=20),"VALID","INVALID")</x:f>
        <x:v>VALID</x:v>
      </x:c>
    </x:row>
    <x:row r="167" ht="48" customHeight="1">
      <x:c r="A167" s="305" t="str">
        <x:v>SEBI-CORE-CMP-000163</x:v>
      </x:c>
      <x:c r="B167" s="305" t="n">
        <x:v>163</x:v>
      </x:c>
      <x:c r="C167" s="305" t="str">
        <x:v>SEBI-CORE-PRV-000163</x:v>
      </x:c>
      <x:c r="D167" s="305" t="str">
        <x:v>P1-GAP005|Simplified-documentation thresholds</x:v>
      </x:c>
      <x:c r="E167" s="305" t="str">
        <x:v>P1-GAP005</x:v>
      </x:c>
      <x:c r="F167" s="305" t="str">
        <x:v>Investor service</x:v>
      </x:c>
      <x:c r="G167" s="305" t="str">
        <x:v>Calculate value and issue the correct document checklist.</x:v>
      </x:c>
      <x:c r="H167" s="305" t="str">
        <x:v>GATE|INVESTOR_SERVICE</x:v>
      </x:c>
      <x:c r="I167" s="305" t="str">
        <x:v>Listed company / RTA</x:v>
      </x:c>
      <x:c r="J167" s="305" t="str">
        <x:v>At claim assessment</x:v>
      </x:c>
      <x:c r="K167" s="305" t="str">
        <x:v>https://www.sebi.gov.in/legal/circulars/jul-2026/ease-of-doing-investment-and-ease-of-doing-business-simplification-and-standardisation-of-the-framework-for-transmission-of-securities_103030.html</x:v>
      </x:c>
      <x:c r="L167" s="305" t="str">
        <x:v>MIGRATED — FROZEN</x:v>
      </x:c>
      <x:c r="M167" s="305" t="str">
        <x:f>IF(COUNTIF('PROD Provision Master'!$A$5:$A$176,C167)=1,"YES","NO")</x:f>
        <x:v>YES</x:v>
      </x:c>
      <x:c r="N167" s="305" t="str">
        <x:f>IF(COUNTIF($A$5:$A$176,A167)=1,"UNIQUE","DUPLICATE")</x:f>
        <x:v>UNIQUE</x:v>
      </x:c>
      <x:c r="O167" s="305" t="str">
        <x:f>IF(COUNTIF($D$5:$D$176,D167)=1,"UNIQUE","DUPLICATE")</x:f>
        <x:v>UNIQUE</x:v>
      </x:c>
      <x:c r="P167" s="305" t="str">
        <x:f>IF(AND(LEFT(A167,14)="SEBI-CORE-CMP-",LEN(A167)=20),"VALID","INVALID")</x:f>
        <x:v>VALID</x:v>
      </x:c>
    </x:row>
    <x:row r="168" ht="48" customHeight="1">
      <x:c r="A168" s="305" t="str">
        <x:v>SEBI-CORE-CMP-000164</x:v>
      </x:c>
      <x:c r="B168" s="305" t="n">
        <x:v>164</x:v>
      </x:c>
      <x:c r="C168" s="305" t="str">
        <x:v>SEBI-CORE-PRV-000164</x:v>
      </x:c>
      <x:c r="D168" s="305" t="str">
        <x:v>P1-GAP005|Processing timeline</x:v>
      </x:c>
      <x:c r="E168" s="305" t="str">
        <x:v>P1-GAP005</x:v>
      </x:c>
      <x:c r="F168" s="305" t="str">
        <x:v>Investor service</x:v>
      </x:c>
      <x:c r="G168" s="305" t="str">
        <x:v>Start SLA clock at completeness and close with evidence.</x:v>
      </x:c>
      <x:c r="H168" s="305" t="str">
        <x:v>GATE|INVESTOR_SERVICE</x:v>
      </x:c>
      <x:c r="I168" s="305" t="str">
        <x:v>Listed company / RTA</x:v>
      </x:c>
      <x:c r="J168" s="305" t="str">
        <x:v>Within 21 calendar days</x:v>
      </x:c>
      <x:c r="K168" s="305" t="str">
        <x:v>https://www.sebi.gov.in/legal/circulars/jul-2026/ease-of-doing-investment-and-ease-of-doing-business-simplification-and-standardisation-of-the-framework-for-transmission-of-securities_103030.html</x:v>
      </x:c>
      <x:c r="L168" s="305" t="str">
        <x:v>MIGRATED — FROZEN</x:v>
      </x:c>
      <x:c r="M168" s="305" t="str">
        <x:f>IF(COUNTIF('PROD Provision Master'!$A$5:$A$176,C168)=1,"YES","NO")</x:f>
        <x:v>YES</x:v>
      </x:c>
      <x:c r="N168" s="305" t="str">
        <x:f>IF(COUNTIF($A$5:$A$176,A168)=1,"UNIQUE","DUPLICATE")</x:f>
        <x:v>UNIQUE</x:v>
      </x:c>
      <x:c r="O168" s="305" t="str">
        <x:f>IF(COUNTIF($D$5:$D$176,D168)=1,"UNIQUE","DUPLICATE")</x:f>
        <x:v>UNIQUE</x:v>
      </x:c>
      <x:c r="P168" s="305" t="str">
        <x:f>IF(AND(LEFT(A168,14)="SEBI-CORE-CMP-",LEN(A168)=20),"VALID","INVALID")</x:f>
        <x:v>VALID</x:v>
      </x:c>
    </x:row>
    <x:row r="169" ht="48" customHeight="1">
      <x:c r="A169" s="305" t="str">
        <x:v>SEBI-CORE-CMP-000165</x:v>
      </x:c>
      <x:c r="B169" s="305" t="n">
        <x:v>165</x:v>
      </x:c>
      <x:c r="C169" s="305" t="str">
        <x:v>SEBI-CORE-PRV-000165</x:v>
      </x:c>
      <x:c r="D169" s="305" t="str">
        <x:v>P1-GAP005|Delay / rejection reasons</x:v>
      </x:c>
      <x:c r="E169" s="305" t="str">
        <x:v>P1-GAP005</x:v>
      </x:c>
      <x:c r="F169" s="305" t="str">
        <x:v>Investor service</x:v>
      </x:c>
      <x:c r="G169" s="305" t="str">
        <x:v>Approve and issue reasoned communication and retain delivery proof.</x:v>
      </x:c>
      <x:c r="H169" s="305" t="str">
        <x:v>GATE|INVESTOR_SERVICE</x:v>
      </x:c>
      <x:c r="I169" s="305" t="str">
        <x:v>Listed company / RTA</x:v>
      </x:c>
      <x:c r="J169" s="305" t="str">
        <x:v>When delay/rejection occurs</x:v>
      </x:c>
      <x:c r="K169" s="305" t="str">
        <x:v>https://www.sebi.gov.in/legal/circulars/jul-2026/ease-of-doing-investment-and-ease-of-doing-business-simplification-and-standardisation-of-the-framework-for-transmission-of-securities_103030.html</x:v>
      </x:c>
      <x:c r="L169" s="305" t="str">
        <x:v>MIGRATED — FROZEN</x:v>
      </x:c>
      <x:c r="M169" s="305" t="str">
        <x:f>IF(COUNTIF('PROD Provision Master'!$A$5:$A$176,C169)=1,"YES","NO")</x:f>
        <x:v>YES</x:v>
      </x:c>
      <x:c r="N169" s="305" t="str">
        <x:f>IF(COUNTIF($A$5:$A$176,A169)=1,"UNIQUE","DUPLICATE")</x:f>
        <x:v>UNIQUE</x:v>
      </x:c>
      <x:c r="O169" s="305" t="str">
        <x:f>IF(COUNTIF($D$5:$D$176,D169)=1,"UNIQUE","DUPLICATE")</x:f>
        <x:v>UNIQUE</x:v>
      </x:c>
      <x:c r="P169" s="305" t="str">
        <x:f>IF(AND(LEFT(A169,14)="SEBI-CORE-CMP-",LEN(A169)=20),"VALID","INVALID")</x:f>
        <x:v>VALID</x:v>
      </x:c>
    </x:row>
    <x:row r="170" ht="48" customHeight="1">
      <x:c r="A170" s="305" t="str">
        <x:v>SEBI-CORE-CMP-000166</x:v>
      </x:c>
      <x:c r="B170" s="305" t="n">
        <x:v>166</x:v>
      </x:c>
      <x:c r="C170" s="305" t="str">
        <x:v>SEBI-CORE-PRV-000166</x:v>
      </x:c>
      <x:c r="D170" s="305" t="str">
        <x:v>P1-GAP005|Survivorship claim</x:v>
      </x:c>
      <x:c r="E170" s="305" t="str">
        <x:v>P1-GAP005</x:v>
      </x:c>
      <x:c r="F170" s="305" t="str">
        <x:v>Investor service</x:v>
      </x:c>
      <x:c r="G170" s="305" t="str">
        <x:v>Verify holding mode/articles and avoid excess-document demand.</x:v>
      </x:c>
      <x:c r="H170" s="305" t="str">
        <x:v>GATE|INVESTOR_SERVICE</x:v>
      </x:c>
      <x:c r="I170" s="305" t="str">
        <x:v>Listed company / RTA</x:v>
      </x:c>
      <x:c r="J170" s="305" t="str">
        <x:v>At claim processing</x:v>
      </x:c>
      <x:c r="K170" s="305" t="str">
        <x:v>https://www.sebi.gov.in/legal/circulars/jul-2026/ease-of-doing-investment-and-ease-of-doing-business-simplification-and-standardisation-of-the-framework-for-transmission-of-securities_103030.html</x:v>
      </x:c>
      <x:c r="L170" s="305" t="str">
        <x:v>MIGRATED — FROZEN</x:v>
      </x:c>
      <x:c r="M170" s="305" t="str">
        <x:f>IF(COUNTIF('PROD Provision Master'!$A$5:$A$176,C170)=1,"YES","NO")</x:f>
        <x:v>YES</x:v>
      </x:c>
      <x:c r="N170" s="305" t="str">
        <x:f>IF(COUNTIF($A$5:$A$176,A170)=1,"UNIQUE","DUPLICATE")</x:f>
        <x:v>UNIQUE</x:v>
      </x:c>
      <x:c r="O170" s="305" t="str">
        <x:f>IF(COUNTIF($D$5:$D$176,D170)=1,"UNIQUE","DUPLICATE")</x:f>
        <x:v>UNIQUE</x:v>
      </x:c>
      <x:c r="P170" s="305" t="str">
        <x:f>IF(AND(LEFT(A170,14)="SEBI-CORE-CMP-",LEN(A170)=20),"VALID","INVALID")</x:f>
        <x:v>VALID</x:v>
      </x:c>
    </x:row>
    <x:row r="171" ht="48" customHeight="1">
      <x:c r="A171" s="305" t="str">
        <x:v>SEBI-CORE-CMP-000167</x:v>
      </x:c>
      <x:c r="B171" s="305" t="n">
        <x:v>167</x:v>
      </x:c>
      <x:c r="C171" s="305" t="str">
        <x:v>SEBI-CORE-PRV-000167</x:v>
      </x:c>
      <x:c r="D171" s="305" t="str">
        <x:v>P1-GAP005|Physical-to-demat credit</x:v>
      </x:c>
      <x:c r="E171" s="305" t="str">
        <x:v>P1-GAP005</x:v>
      </x:c>
      <x:c r="F171" s="305" t="str">
        <x:v>Investor service</x:v>
      </x:c>
      <x:c r="G171" s="305" t="str">
        <x:v>Validate demat details and reconcile direct credit.</x:v>
      </x:c>
      <x:c r="H171" s="305" t="str">
        <x:v>GATE|INVESTOR_SERVICE</x:v>
      </x:c>
      <x:c r="I171" s="305" t="str">
        <x:v>Listed company / RTA</x:v>
      </x:c>
      <x:c r="J171" s="305" t="str">
        <x:v>At transmission completion</x:v>
      </x:c>
      <x:c r="K171" s="305" t="str">
        <x:v>https://www.sebi.gov.in/legal/circulars/jul-2026/ease-of-doing-investment-and-ease-of-doing-business-simplification-and-standardisation-of-the-framework-for-transmission-of-securities_103030.html</x:v>
      </x:c>
      <x:c r="L171" s="305" t="str">
        <x:v>MIGRATED — FROZEN</x:v>
      </x:c>
      <x:c r="M171" s="305" t="str">
        <x:f>IF(COUNTIF('PROD Provision Master'!$A$5:$A$176,C171)=1,"YES","NO")</x:f>
        <x:v>YES</x:v>
      </x:c>
      <x:c r="N171" s="305" t="str">
        <x:f>IF(COUNTIF($A$5:$A$176,A171)=1,"UNIQUE","DUPLICATE")</x:f>
        <x:v>UNIQUE</x:v>
      </x:c>
      <x:c r="O171" s="305" t="str">
        <x:f>IF(COUNTIF($D$5:$D$176,D171)=1,"UNIQUE","DUPLICATE")</x:f>
        <x:v>UNIQUE</x:v>
      </x:c>
      <x:c r="P171" s="305" t="str">
        <x:f>IF(AND(LEFT(A171,14)="SEBI-CORE-CMP-",LEN(A171)=20),"VALID","INVALID")</x:f>
        <x:v>VALID</x:v>
      </x:c>
    </x:row>
    <x:row r="172" ht="48" customHeight="1">
      <x:c r="A172" s="305" t="str">
        <x:v>SEBI-CORE-CMP-000168</x:v>
      </x:c>
      <x:c r="B172" s="305" t="n">
        <x:v>168</x:v>
      </x:c>
      <x:c r="C172" s="305" t="str">
        <x:v>SEBI-CORE-PRV-000168</x:v>
      </x:c>
      <x:c r="D172" s="305" t="str">
        <x:v>P1-GAP005|Implementation reporting</x:v>
      </x:c>
      <x:c r="E172" s="305" t="str">
        <x:v>P1-GAP005</x:v>
      </x:c>
      <x:c r="F172" s="305" t="str">
        <x:v>Investor service</x:v>
      </x:c>
      <x:c r="G172" s="305" t="str">
        <x:v>Compile volumes, aging and outcomes and submit by prescribed channel.</x:v>
      </x:c>
      <x:c r="H172" s="305" t="str">
        <x:v>GATE|INVESTOR_SERVICE</x:v>
      </x:c>
      <x:c r="I172" s="305" t="str">
        <x:v>Listed company / RTA as directed</x:v>
      </x:c>
      <x:c r="J172" s="305" t="str">
        <x:v>Monthly for six months from effective implementation</x:v>
      </x:c>
      <x:c r="K172" s="305" t="str">
        <x:v>https://www.sebi.gov.in/legal/circulars/jul-2026/ease-of-doing-investment-and-ease-of-doing-business-simplification-and-standardisation-of-the-framework-for-transmission-of-securities_103030.html</x:v>
      </x:c>
      <x:c r="L172" s="305" t="str">
        <x:v>MIGRATED — FROZEN</x:v>
      </x:c>
      <x:c r="M172" s="305" t="str">
        <x:f>IF(COUNTIF('PROD Provision Master'!$A$5:$A$176,C172)=1,"YES","NO")</x:f>
        <x:v>YES</x:v>
      </x:c>
      <x:c r="N172" s="305" t="str">
        <x:f>IF(COUNTIF($A$5:$A$176,A172)=1,"UNIQUE","DUPLICATE")</x:f>
        <x:v>UNIQUE</x:v>
      </x:c>
      <x:c r="O172" s="305" t="str">
        <x:f>IF(COUNTIF($D$5:$D$176,D172)=1,"UNIQUE","DUPLICATE")</x:f>
        <x:v>UNIQUE</x:v>
      </x:c>
      <x:c r="P172" s="305" t="str">
        <x:f>IF(AND(LEFT(A172,14)="SEBI-CORE-CMP-",LEN(A172)=20),"VALID","INVALID")</x:f>
        <x:v>VALID</x:v>
      </x:c>
    </x:row>
    <x:row r="173" ht="48" customHeight="1">
      <x:c r="A173" s="305" t="str">
        <x:v>SEBI-CORE-CMP-000169</x:v>
      </x:c>
      <x:c r="B173" s="305" t="n">
        <x:v>169</x:v>
      </x:c>
      <x:c r="C173" s="305" t="str">
        <x:v>SEBI-CORE-PRV-000169</x:v>
      </x:c>
      <x:c r="D173" s="305" t="str">
        <x:v>CAP-LAW285|SCORES registration/interface</x:v>
      </x:c>
      <x:c r="E173" s="305" t="str">
        <x:v>CAP-LAW285</x:v>
      </x:c>
      <x:c r="F173" s="305" t="str">
        <x:v>Grievance redressal</x:v>
      </x:c>
      <x:c r="G173" s="305" t="str">
        <x:v>Control access, contact details and daily queue monitoring.</x:v>
      </x:c>
      <x:c r="H173" s="305" t="str">
        <x:v>GATE|INVESTOR_SERVICE</x:v>
      </x:c>
      <x:c r="I173" s="305" t="str">
        <x:v>Listed company</x:v>
      </x:c>
      <x:c r="J173" s="305" t="str">
        <x:v>Continuous</x:v>
      </x:c>
      <x:c r="K173" s="305" t="str">
        <x:v>https://scores.sebi.gov.in/</x:v>
      </x:c>
      <x:c r="L173" s="305" t="str">
        <x:v>MIGRATED — FROZEN</x:v>
      </x:c>
      <x:c r="M173" s="305" t="str">
        <x:f>IF(COUNTIF('PROD Provision Master'!$A$5:$A$176,C173)=1,"YES","NO")</x:f>
        <x:v>YES</x:v>
      </x:c>
      <x:c r="N173" s="305" t="str">
        <x:f>IF(COUNTIF($A$5:$A$176,A173)=1,"UNIQUE","DUPLICATE")</x:f>
        <x:v>UNIQUE</x:v>
      </x:c>
      <x:c r="O173" s="305" t="str">
        <x:f>IF(COUNTIF($D$5:$D$176,D173)=1,"UNIQUE","DUPLICATE")</x:f>
        <x:v>UNIQUE</x:v>
      </x:c>
      <x:c r="P173" s="305" t="str">
        <x:f>IF(AND(LEFT(A173,14)="SEBI-CORE-CMP-",LEN(A173)=20),"VALID","INVALID")</x:f>
        <x:v>VALID</x:v>
      </x:c>
    </x:row>
    <x:row r="174" ht="48" customHeight="1">
      <x:c r="A174" s="305" t="str">
        <x:v>SEBI-CORE-CMP-000170</x:v>
      </x:c>
      <x:c r="B174" s="305" t="n">
        <x:v>170</x:v>
      </x:c>
      <x:c r="C174" s="305" t="str">
        <x:v>SEBI-CORE-PRV-000170</x:v>
      </x:c>
      <x:c r="D174" s="305" t="str">
        <x:v>CAP-LAW285|SCORES complaint handling</x:v>
      </x:c>
      <x:c r="E174" s="305" t="str">
        <x:v>CAP-LAW285</x:v>
      </x:c>
      <x:c r="F174" s="305" t="str">
        <x:v>Grievance redressal</x:v>
      </x:c>
      <x:c r="G174" s="305" t="str">
        <x:v>Investigate, resolve, upload response and retain evidence.</x:v>
      </x:c>
      <x:c r="H174" s="305" t="str">
        <x:v>GATE|INVESTOR_SERVICE</x:v>
      </x:c>
      <x:c r="I174" s="305" t="str">
        <x:v>Listed company</x:v>
      </x:c>
      <x:c r="J174" s="305" t="str">
        <x:v>Per complaint</x:v>
      </x:c>
      <x:c r="K174" s="305" t="str">
        <x:v>https://scores.sebi.gov.in/</x:v>
      </x:c>
      <x:c r="L174" s="305" t="str">
        <x:v>MIGRATED — FROZEN</x:v>
      </x:c>
      <x:c r="M174" s="305" t="str">
        <x:f>IF(COUNTIF('PROD Provision Master'!$A$5:$A$176,C174)=1,"YES","NO")</x:f>
        <x:v>YES</x:v>
      </x:c>
      <x:c r="N174" s="305" t="str">
        <x:f>IF(COUNTIF($A$5:$A$176,A174)=1,"UNIQUE","DUPLICATE")</x:f>
        <x:v>UNIQUE</x:v>
      </x:c>
      <x:c r="O174" s="305" t="str">
        <x:f>IF(COUNTIF($D$5:$D$176,D174)=1,"UNIQUE","DUPLICATE")</x:f>
        <x:v>UNIQUE</x:v>
      </x:c>
      <x:c r="P174" s="305" t="str">
        <x:f>IF(AND(LEFT(A174,14)="SEBI-CORE-CMP-",LEN(A174)=20),"VALID","INVALID")</x:f>
        <x:v>VALID</x:v>
      </x:c>
    </x:row>
    <x:row r="175" ht="48" customHeight="1">
      <x:c r="A175" s="305" t="str">
        <x:v>SEBI-CORE-CMP-000171</x:v>
      </x:c>
      <x:c r="B175" s="305" t="n">
        <x:v>171</x:v>
      </x:c>
      <x:c r="C175" s="305" t="str">
        <x:v>SEBI-CORE-PRV-000171</x:v>
      </x:c>
      <x:c r="D175" s="305" t="str">
        <x:v>CAP-LAW099|ODR participation</x:v>
      </x:c>
      <x:c r="E175" s="305" t="str">
        <x:v>CAP-LAW099</x:v>
      </x:c>
      <x:c r="F175" s="305" t="str">
        <x:v>Dispute resolution</x:v>
      </x:c>
      <x:c r="G175" s="305" t="str">
        <x:v>Acknowledge, submit records, attend proceedings and track outcome.</x:v>
      </x:c>
      <x:c r="H175" s="305" t="str">
        <x:v>GATE|INVESTOR_SERVICE</x:v>
      </x:c>
      <x:c r="I175" s="305" t="str">
        <x:v>Listed company / market participant</x:v>
      </x:c>
      <x:c r="J175" s="305" t="str">
        <x:v>At each ODR stage</x:v>
      </x:c>
      <x:c r="K175" s="305" t="str">
        <x:v>https://www.sebi.gov.in/legal/master-circulars/dec-2023/master-circular-for-online-resolution-of-disputes-in-the-indian-securities-market_80236.html</x:v>
      </x:c>
      <x:c r="L175" s="305" t="str">
        <x:v>MIGRATED — FROZEN</x:v>
      </x:c>
      <x:c r="M175" s="305" t="str">
        <x:f>IF(COUNTIF('PROD Provision Master'!$A$5:$A$176,C175)=1,"YES","NO")</x:f>
        <x:v>YES</x:v>
      </x:c>
      <x:c r="N175" s="305" t="str">
        <x:f>IF(COUNTIF($A$5:$A$176,A175)=1,"UNIQUE","DUPLICATE")</x:f>
        <x:v>UNIQUE</x:v>
      </x:c>
      <x:c r="O175" s="305" t="str">
        <x:f>IF(COUNTIF($D$5:$D$176,D175)=1,"UNIQUE","DUPLICATE")</x:f>
        <x:v>UNIQUE</x:v>
      </x:c>
      <x:c r="P175" s="305" t="str">
        <x:f>IF(AND(LEFT(A175,14)="SEBI-CORE-CMP-",LEN(A175)=20),"VALID","INVALID")</x:f>
        <x:v>VALID</x:v>
      </x:c>
    </x:row>
    <x:row r="176" ht="48" customHeight="1">
      <x:c r="A176" s="306" t="str">
        <x:v>SEBI-CORE-CMP-000172</x:v>
      </x:c>
      <x:c r="B176" s="306" t="n">
        <x:v>172</x:v>
      </x:c>
      <x:c r="C176" s="306" t="str">
        <x:v>SEBI-CORE-PRV-000172</x:v>
      </x:c>
      <x:c r="D176" s="306" t="str">
        <x:v>CAP-LAW099|ODR outcome</x:v>
      </x:c>
      <x:c r="E176" s="306" t="str">
        <x:v>CAP-LAW099</x:v>
      </x:c>
      <x:c r="F176" s="306" t="str">
        <x:v>Dispute resolution</x:v>
      </x:c>
      <x:c r="G176" s="306" t="str">
        <x:v>Approve performance/challenge decision and document closure.</x:v>
      </x:c>
      <x:c r="H176" s="306" t="str">
        <x:v>GATE|INVESTOR_SERVICE</x:v>
      </x:c>
      <x:c r="I176" s="306" t="str">
        <x:v>Listed company / market participant</x:v>
      </x:c>
      <x:c r="J176" s="306" t="str">
        <x:v>Within outcome-specific deadline</x:v>
      </x:c>
      <x:c r="K176" s="306" t="str">
        <x:v>https://www.sebi.gov.in/legal/master-circulars/dec-2023/master-circular-for-online-resolution-of-disputes-in-the-indian-securities-market_80236.html</x:v>
      </x:c>
      <x:c r="L176" s="306" t="str">
        <x:v>MIGRATED — FROZEN</x:v>
      </x:c>
      <x:c r="M176" s="306" t="str">
        <x:f>IF(COUNTIF('PROD Provision Master'!$A$5:$A$176,C176)=1,"YES","NO")</x:f>
        <x:v>YES</x:v>
      </x:c>
      <x:c r="N176" s="306" t="str">
        <x:f>IF(COUNTIF($A$5:$A$176,A176)=1,"UNIQUE","DUPLICATE")</x:f>
        <x:v>UNIQUE</x:v>
      </x:c>
      <x:c r="O176" s="306" t="str">
        <x:f>IF(COUNTIF($D$5:$D$176,D176)=1,"UNIQUE","DUPLICATE")</x:f>
        <x:v>UNIQUE</x:v>
      </x:c>
      <x:c r="P176" s="306" t="str">
        <x:f>IF(AND(LEFT(A176,14)="SEBI-CORE-CMP-",LEN(A176)=20),"VALID","INVALID")</x:f>
        <x:v>VALID</x:v>
      </x:c>
    </x:row>
  </x:sheetData>
  <x:mergeCells>
    <x:mergeCell ref="A1:P1"/>
    <x:mergeCell ref="A2:P2"/>
  </x:mergeCells>
  <x:conditionalFormatting sqref="L5:P176">
    <x:cfRule type="containsText" dxfId="109" priority="1" operator="containsText" text="PASS"/>
    <x:cfRule type="containsText" dxfId="110" priority="2" operator="containsText" text="YES"/>
    <x:cfRule type="containsText" dxfId="111" priority="3" operator="containsText" text="UNIQUE"/>
    <x:cfRule type="containsText" dxfId="112" priority="4" operator="containsText" text="VALID"/>
    <x:cfRule type="containsText" dxfId="113" priority="5" operator="containsText" text="COMPLETE"/>
    <x:cfRule type="containsText" dxfId="114" priority="6" operator="containsText" text="FROZEN"/>
    <x:cfRule type="containsText" dxfId="115" priority="7" operator="containsText" text="APPROVED"/>
    <x:cfRule type="containsText" dxfId="116" priority="8" operator="containsText" text="LINKED"/>
    <x:cfRule type="containsText" dxfId="117" priority="9" operator="containsText" text="NO"/>
    <x:cfRule type="containsText" dxfId="118" priority="10" operator="containsText" text="FAIL"/>
    <x:cfRule type="containsText" dxfId="119" priority="11" operator="containsText" text="DUPLICATE"/>
    <x:cfRule type="containsText" dxfId="120" priority="12" operator="containsText" text="INVALID"/>
    <x:cfRule type="containsText" dxfId="121" priority="13" operator="containsText" text="INCOMPLETE"/>
    <x:cfRule type="containsText" dxfId="122" priority="14" operator="containsText" text="ORPHAN"/>
  </x:conditionalFormatting>
  <x:pageMargins left="0.7" right="0.7" top="0.75" bottom="0.75" header="0.3" footer="0.3"/>
  <x:tableParts count="1">
    <x:tablePart xmlns:r="http://schemas.openxmlformats.org/officeDocument/2006/relationships" r:id="Re3453f29dff4416a"/>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26" hidden="0" customWidth="1"/>
    <x:col min="4" max="4" width="26" hidden="0" customWidth="1"/>
    <x:col min="5" max="5" width="42" hidden="0" customWidth="1"/>
    <x:col min="6" max="6" width="34" hidden="0" customWidth="1"/>
    <x:col min="7" max="7" width="16" hidden="0" customWidth="1"/>
    <x:col min="8" max="8" width="24" hidden="0" customWidth="1"/>
    <x:col min="9" max="9" width="24" hidden="0" customWidth="1"/>
    <x:col min="10" max="10" width="34" hidden="0" customWidth="1"/>
    <x:col min="11" max="11" width="30" hidden="0" customWidth="1"/>
    <x:col min="12" max="12" width="72" hidden="0" customWidth="1"/>
    <x:col min="13" max="13" width="105" hidden="0" customWidth="1"/>
    <x:col min="14" max="14" width="32" hidden="0" customWidth="1"/>
    <x:col min="15" max="15" width="64" hidden="0" customWidth="1"/>
    <x:col min="16" max="16" width="60" hidden="0" customWidth="1"/>
    <x:col min="17" max="17" width="72" hidden="0" customWidth="1"/>
    <x:col min="18" max="18" width="30" hidden="0" customWidth="1"/>
    <x:col min="19" max="19" width="38" hidden="0" customWidth="1"/>
    <x:col min="20" max="20" width="38" hidden="0" customWidth="1"/>
    <x:col min="21" max="21" width="38" hidden="0" customWidth="1"/>
    <x:col min="22" max="22" width="36" hidden="0" customWidth="1"/>
    <x:col min="23" max="23" width="62" hidden="0" customWidth="1"/>
    <x:col min="24" max="24" width="24" hidden="0" customWidth="1"/>
    <x:col min="25" max="25" width="17" hidden="0" customWidth="1"/>
    <x:col min="26" max="26" width="18" hidden="0" customWidth="1"/>
    <x:col min="27" max="27" width="18" hidden="0" customWidth="1"/>
    <x:col min="28" max="28" width="18" hidden="0" customWidth="1"/>
    <x:col min="29" max="29" width="18" hidden="0" customWidth="1"/>
    <x:col min="30" max="30" width="16" hidden="0" customWidth="1"/>
  </x:cols>
  <x:sheetData>
    <x:row r="1" ht="30" customHeight="1">
      <x:c r="A1" s="499" t="str">
        <x:v>Common SEBI Listed-Entity Overlay — Frozen Audit Procedure Master</x:v>
      </x:c>
      <x:c r="B1" s="499" t="str">
        <x:v>Common SEBI Listed-Entity Overlay — Frozen Audit Procedure Master</x:v>
      </x:c>
      <x:c r="C1" s="499" t="str">
        <x:v>Common SEBI Listed-Entity Overlay — Frozen Audit Procedure Master</x:v>
      </x:c>
      <x:c r="D1" s="499" t="str">
        <x:v>Common SEBI Listed-Entity Overlay — Frozen Audit Procedure Master</x:v>
      </x:c>
      <x:c r="E1" s="499" t="str">
        <x:v>Common SEBI Listed-Entity Overlay — Frozen Audit Procedure Master</x:v>
      </x:c>
      <x:c r="F1" s="499" t="str">
        <x:v>Common SEBI Listed-Entity Overlay — Frozen Audit Procedure Master</x:v>
      </x:c>
      <x:c r="G1" s="499" t="str">
        <x:v>Common SEBI Listed-Entity Overlay — Frozen Audit Procedure Master</x:v>
      </x:c>
      <x:c r="H1" s="499" t="str">
        <x:v>Common SEBI Listed-Entity Overlay — Frozen Audit Procedure Master</x:v>
      </x:c>
      <x:c r="I1" s="499" t="str">
        <x:v>Common SEBI Listed-Entity Overlay — Frozen Audit Procedure Master</x:v>
      </x:c>
      <x:c r="J1" s="499" t="str">
        <x:v>Common SEBI Listed-Entity Overlay — Frozen Audit Procedure Master</x:v>
      </x:c>
      <x:c r="K1" s="499" t="str">
        <x:v>Common SEBI Listed-Entity Overlay — Frozen Audit Procedure Master</x:v>
      </x:c>
      <x:c r="L1" s="499" t="str">
        <x:v>Common SEBI Listed-Entity Overlay — Frozen Audit Procedure Master</x:v>
      </x:c>
      <x:c r="M1" s="499" t="str">
        <x:v>Common SEBI Listed-Entity Overlay — Frozen Audit Procedure Master</x:v>
      </x:c>
      <x:c r="N1" s="499" t="str">
        <x:v>Common SEBI Listed-Entity Overlay — Frozen Audit Procedure Master</x:v>
      </x:c>
      <x:c r="O1" s="499" t="str">
        <x:v>Common SEBI Listed-Entity Overlay — Frozen Audit Procedure Master</x:v>
      </x:c>
      <x:c r="P1" s="499" t="str">
        <x:v>Common SEBI Listed-Entity Overlay — Frozen Audit Procedure Master</x:v>
      </x:c>
      <x:c r="Q1" s="499" t="str">
        <x:v>Common SEBI Listed-Entity Overlay — Frozen Audit Procedure Master</x:v>
      </x:c>
      <x:c r="R1" s="499" t="str">
        <x:v>Common SEBI Listed-Entity Overlay — Frozen Audit Procedure Master</x:v>
      </x:c>
      <x:c r="S1" s="499" t="str">
        <x:v>Common SEBI Listed-Entity Overlay — Frozen Audit Procedure Master</x:v>
      </x:c>
      <x:c r="T1" s="499" t="str">
        <x:v>Common SEBI Listed-Entity Overlay — Frozen Audit Procedure Master</x:v>
      </x:c>
      <x:c r="U1" s="499" t="str">
        <x:v>Common SEBI Listed-Entity Overlay — Frozen Audit Procedure Master</x:v>
      </x:c>
      <x:c r="V1" s="499" t="str">
        <x:v>Common SEBI Listed-Entity Overlay — Frozen Audit Procedure Master</x:v>
      </x:c>
      <x:c r="W1" s="499" t="str">
        <x:v>Common SEBI Listed-Entity Overlay — Frozen Audit Procedure Master</x:v>
      </x:c>
      <x:c r="X1" s="499" t="str">
        <x:v>Common SEBI Listed-Entity Overlay — Frozen Audit Procedure Master</x:v>
      </x:c>
      <x:c r="Y1" s="499" t="str">
        <x:v>Common SEBI Listed-Entity Overlay — Frozen Audit Procedure Master</x:v>
      </x:c>
      <x:c r="Z1" s="499" t="str">
        <x:v>Common SEBI Listed-Entity Overlay — Frozen Audit Procedure Master</x:v>
      </x:c>
      <x:c r="AA1" s="499" t="str">
        <x:v>Common SEBI Listed-Entity Overlay — Frozen Audit Procedure Master</x:v>
      </x:c>
      <x:c r="AB1" s="499" t="str">
        <x:v>Common SEBI Listed-Entity Overlay — Frozen Audit Procedure Master</x:v>
      </x:c>
      <x:c r="AC1" s="499" t="str">
        <x:v>Common SEBI Listed-Entity Overlay — Frozen Audit Procedure Master</x:v>
      </x:c>
      <x:c r="AD1" s="499" t="str">
        <x:v>Common SEBI Listed-Entity Overlay — Frozen Audit Procedure Master</x:v>
      </x:c>
    </x:row>
    <x:row r="2" ht="38" customHeight="1">
      <x:c r="A2" s="503" t="str">
        <x:v>Permanent Audit IDs preserve the validated P3 procedure design. Execution Status remains NOT TESTED until company evidence is assessed; dataset freeze is not a company-compliance conclusion.</x:v>
      </x:c>
      <x:c r="B2" s="503" t="str">
        <x:v>Permanent Audit IDs preserve the validated P3 procedure design. Execution Status remains NOT TESTED until company evidence is assessed; dataset freeze is not a company-compliance conclusion.</x:v>
      </x:c>
      <x:c r="C2" s="503" t="str">
        <x:v>Permanent Audit IDs preserve the validated P3 procedure design. Execution Status remains NOT TESTED until company evidence is assessed; dataset freeze is not a company-compliance conclusion.</x:v>
      </x:c>
      <x:c r="D2" s="503" t="str">
        <x:v>Permanent Audit IDs preserve the validated P3 procedure design. Execution Status remains NOT TESTED until company evidence is assessed; dataset freeze is not a company-compliance conclusion.</x:v>
      </x:c>
      <x:c r="E2" s="503" t="str">
        <x:v>Permanent Audit IDs preserve the validated P3 procedure design. Execution Status remains NOT TESTED until company evidence is assessed; dataset freeze is not a company-compliance conclusion.</x:v>
      </x:c>
      <x:c r="F2" s="503" t="str">
        <x:v>Permanent Audit IDs preserve the validated P3 procedure design. Execution Status remains NOT TESTED until company evidence is assessed; dataset freeze is not a company-compliance conclusion.</x:v>
      </x:c>
      <x:c r="G2" s="503" t="str">
        <x:v>Permanent Audit IDs preserve the validated P3 procedure design. Execution Status remains NOT TESTED until company evidence is assessed; dataset freeze is not a company-compliance conclusion.</x:v>
      </x:c>
      <x:c r="H2" s="503" t="str">
        <x:v>Permanent Audit IDs preserve the validated P3 procedure design. Execution Status remains NOT TESTED until company evidence is assessed; dataset freeze is not a company-compliance conclusion.</x:v>
      </x:c>
      <x:c r="I2" s="503" t="str">
        <x:v>Permanent Audit IDs preserve the validated P3 procedure design. Execution Status remains NOT TESTED until company evidence is assessed; dataset freeze is not a company-compliance conclusion.</x:v>
      </x:c>
      <x:c r="J2" s="503" t="str">
        <x:v>Permanent Audit IDs preserve the validated P3 procedure design. Execution Status remains NOT TESTED until company evidence is assessed; dataset freeze is not a company-compliance conclusion.</x:v>
      </x:c>
      <x:c r="K2" s="503" t="str">
        <x:v>Permanent Audit IDs preserve the validated P3 procedure design. Execution Status remains NOT TESTED until company evidence is assessed; dataset freeze is not a company-compliance conclusion.</x:v>
      </x:c>
      <x:c r="L2" s="503" t="str">
        <x:v>Permanent Audit IDs preserve the validated P3 procedure design. Execution Status remains NOT TESTED until company evidence is assessed; dataset freeze is not a company-compliance conclusion.</x:v>
      </x:c>
      <x:c r="M2" s="503" t="str">
        <x:v>Permanent Audit IDs preserve the validated P3 procedure design. Execution Status remains NOT TESTED until company evidence is assessed; dataset freeze is not a company-compliance conclusion.</x:v>
      </x:c>
      <x:c r="N2" s="503" t="str">
        <x:v>Permanent Audit IDs preserve the validated P3 procedure design. Execution Status remains NOT TESTED until company evidence is assessed; dataset freeze is not a company-compliance conclusion.</x:v>
      </x:c>
      <x:c r="O2" s="503" t="str">
        <x:v>Permanent Audit IDs preserve the validated P3 procedure design. Execution Status remains NOT TESTED until company evidence is assessed; dataset freeze is not a company-compliance conclusion.</x:v>
      </x:c>
      <x:c r="P2" s="503" t="str">
        <x:v>Permanent Audit IDs preserve the validated P3 procedure design. Execution Status remains NOT TESTED until company evidence is assessed; dataset freeze is not a company-compliance conclusion.</x:v>
      </x:c>
      <x:c r="Q2" s="503" t="str">
        <x:v>Permanent Audit IDs preserve the validated P3 procedure design. Execution Status remains NOT TESTED until company evidence is assessed; dataset freeze is not a company-compliance conclusion.</x:v>
      </x:c>
      <x:c r="R2" s="503" t="str">
        <x:v>Permanent Audit IDs preserve the validated P3 procedure design. Execution Status remains NOT TESTED until company evidence is assessed; dataset freeze is not a company-compliance conclusion.</x:v>
      </x:c>
      <x:c r="S2" s="503" t="str">
        <x:v>Permanent Audit IDs preserve the validated P3 procedure design. Execution Status remains NOT TESTED until company evidence is assessed; dataset freeze is not a company-compliance conclusion.</x:v>
      </x:c>
      <x:c r="T2" s="503" t="str">
        <x:v>Permanent Audit IDs preserve the validated P3 procedure design. Execution Status remains NOT TESTED until company evidence is assessed; dataset freeze is not a company-compliance conclusion.</x:v>
      </x:c>
      <x:c r="U2" s="503" t="str">
        <x:v>Permanent Audit IDs preserve the validated P3 procedure design. Execution Status remains NOT TESTED until company evidence is assessed; dataset freeze is not a company-compliance conclusion.</x:v>
      </x:c>
      <x:c r="V2" s="503" t="str">
        <x:v>Permanent Audit IDs preserve the validated P3 procedure design. Execution Status remains NOT TESTED until company evidence is assessed; dataset freeze is not a company-compliance conclusion.</x:v>
      </x:c>
      <x:c r="W2" s="503" t="str">
        <x:v>Permanent Audit IDs preserve the validated P3 procedure design. Execution Status remains NOT TESTED until company evidence is assessed; dataset freeze is not a company-compliance conclusion.</x:v>
      </x:c>
      <x:c r="X2" s="503" t="str">
        <x:v>Permanent Audit IDs preserve the validated P3 procedure design. Execution Status remains NOT TESTED until company evidence is assessed; dataset freeze is not a company-compliance conclusion.</x:v>
      </x:c>
      <x:c r="Y2" s="503" t="str">
        <x:v>Permanent Audit IDs preserve the validated P3 procedure design. Execution Status remains NOT TESTED until company evidence is assessed; dataset freeze is not a company-compliance conclusion.</x:v>
      </x:c>
      <x:c r="Z2" s="503" t="str">
        <x:v>Permanent Audit IDs preserve the validated P3 procedure design. Execution Status remains NOT TESTED until company evidence is assessed; dataset freeze is not a company-compliance conclusion.</x:v>
      </x:c>
      <x:c r="AA2" s="503" t="str">
        <x:v>Permanent Audit IDs preserve the validated P3 procedure design. Execution Status remains NOT TESTED until company evidence is assessed; dataset freeze is not a company-compliance conclusion.</x:v>
      </x:c>
      <x:c r="AB2" s="503" t="str">
        <x:v>Permanent Audit IDs preserve the validated P3 procedure design. Execution Status remains NOT TESTED until company evidence is assessed; dataset freeze is not a company-compliance conclusion.</x:v>
      </x:c>
      <x:c r="AC2" s="503" t="str">
        <x:v>Permanent Audit IDs preserve the validated P3 procedure design. Execution Status remains NOT TESTED until company evidence is assessed; dataset freeze is not a company-compliance conclusion.</x:v>
      </x:c>
      <x:c r="AD2" s="503" t="str">
        <x:v>Permanent Audit IDs preserve the validated P3 procedure design. Execution Status remains NOT TESTED until company evidence is assessed; dataset freeze is not a company-compliance conclusion.</x:v>
      </x:c>
    </x:row>
    <x:row r="4" ht="38" customHeight="1">
      <x:c r="A4" s="515" t="str">
        <x:v>Production Audit ID</x:v>
      </x:c>
      <x:c r="B4" s="516" t="str">
        <x:v>Sequence</x:v>
      </x:c>
      <x:c r="C4" s="516" t="str">
        <x:v>Production Provision ID</x:v>
      </x:c>
      <x:c r="D4" s="516" t="str">
        <x:v>Production Compliance ID</x:v>
      </x:c>
      <x:c r="E4" s="516" t="str">
        <x:v>Working Procedure Key</x:v>
      </x:c>
      <x:c r="F4" s="516" t="str">
        <x:v>Working Atomic Key</x:v>
      </x:c>
      <x:c r="G4" s="516" t="str">
        <x:v>Source Law ID</x:v>
      </x:c>
      <x:c r="H4" s="516" t="str">
        <x:v>Provision Reference</x:v>
      </x:c>
      <x:c r="I4" s="516" t="str">
        <x:v>Compliance Area</x:v>
      </x:c>
      <x:c r="J4" s="516" t="str">
        <x:v>Activation Gate</x:v>
      </x:c>
      <x:c r="K4" s="516" t="str">
        <x:v>Primary Duty Holder</x:v>
      </x:c>
      <x:c r="L4" s="516" t="str">
        <x:v>Control Objective</x:v>
      </x:c>
      <x:c r="M4" s="516" t="str">
        <x:v>Audit Procedure</x:v>
      </x:c>
      <x:c r="N4" s="516" t="str">
        <x:v>Test Type</x:v>
      </x:c>
      <x:c r="O4" s="516" t="str">
        <x:v>Test Method</x:v>
      </x:c>
      <x:c r="P4" s="516" t="str">
        <x:v>Population</x:v>
      </x:c>
      <x:c r="Q4" s="516" t="str">
        <x:v>Sampling Rule</x:v>
      </x:c>
      <x:c r="R4" s="516" t="str">
        <x:v>Timing / Frequency</x:v>
      </x:c>
      <x:c r="S4" s="516" t="str">
        <x:v>Process Owner</x:v>
      </x:c>
      <x:c r="T4" s="516" t="str">
        <x:v>Control Performer</x:v>
      </x:c>
      <x:c r="U4" s="516" t="str">
        <x:v>Reviewer</x:v>
      </x:c>
      <x:c r="V4" s="516" t="str">
        <x:v>Execution Status</x:v>
      </x:c>
      <x:c r="W4" s="516" t="str">
        <x:v>Official Source URL</x:v>
      </x:c>
      <x:c r="X4" s="516" t="str">
        <x:v>Migration Status</x:v>
      </x:c>
      <x:c r="Y4" s="516" t="str">
        <x:v>Provision Exists?</x:v>
      </x:c>
      <x:c r="Z4" s="516" t="str">
        <x:v>Compliance Exists?</x:v>
      </x:c>
      <x:c r="AA4" s="516" t="str">
        <x:v>Production ID Unique?</x:v>
      </x:c>
      <x:c r="AB4" s="516" t="str">
        <x:v>Procedure Alias Unique?</x:v>
      </x:c>
      <x:c r="AC4" s="516" t="str">
        <x:v>Atomic Link Unique?</x:v>
      </x:c>
      <x:c r="AD4" s="517" t="str">
        <x:v>Format Valid?</x:v>
      </x:c>
    </x:row>
    <x:row r="5" ht="48" customHeight="1">
      <x:c r="A5" s="304" t="str">
        <x:v>SEBI-CORE-AUD-000001</x:v>
      </x:c>
      <x:c r="B5" s="304" t="n">
        <x:v>1</x:v>
      </x:c>
      <x:c r="C5" s="304" t="str">
        <x:v>SEBI-CORE-PRV-000001</x:v>
      </x:c>
      <x:c r="D5" s="304" t="str">
        <x:v>SEBI-CORE-CMP-000001</x:v>
      </x:c>
      <x:c r="E5" s="304" t="str">
        <x:v>CAP-LAW003|Rule 19(2)(b)|AP01</x:v>
      </x:c>
      <x:c r="F5" s="304" t="str">
        <x:v>CAP-LAW003|Rule 19(2)(b)</x:v>
      </x:c>
      <x:c r="G5" s="304" t="str">
        <x:v>CAP-LAW003</x:v>
      </x:c>
      <x:c r="H5" s="304" t="str">
        <x:v>Rule 19(2)(b)</x:v>
      </x:c>
      <x:c r="I5" s="304" t="str">
        <x:v>Listing eligibility</x:v>
      </x:c>
      <x:c r="J5" s="304" t="str">
        <x:v>GATE|PROPOSED_ISSUE</x:v>
      </x:c>
      <x:c r="K5" s="304" t="str">
        <x:v>Issuer</x:v>
      </x:c>
      <x:c r="L5" s="304" t="str">
        <x:v>Confirm that the applicable duty holder has designed and operated controls to satisfy CAP-LAW003 Rule 19(2)(b): Satisfy the applicable conditions for admission of specified securities to listing.</x:v>
      </x:c>
      <x:c r="M5" s="304"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compliance with the applicable admission conditions. 5) Corroborate external acknowledgement or counterparty evidence where applicable. 6) Record every exception under the linked observation rule.</x:v>
      </x:c>
      <x:c r="N5" s="304" t="str">
        <x:v>Design adequacy + operating effectiveness</x:v>
      </x:c>
      <x:c r="O5" s="304" t="str">
        <x:v>Inspection, population reconciliation, reperformance and external corroboration where available</x:v>
      </x:c>
      <x:c r="P5" s="304" t="str">
        <x:v>All triggering events and all resulting approvals, filings, payments, communications or service cases</x:v>
      </x:c>
      <x:c r="Q5" s="304" t="str">
        <x:v>Test 100% of low-volume statutory events; for high-volume operations, reconcile the full population, use a documented risk-based sample, and test every exception.</x:v>
      </x:c>
      <x:c r="R5" s="304" t="str">
        <x:v>Before listing approval</x:v>
      </x:c>
      <x:c r="S5" s="304" t="str">
        <x:v>Company Secretary / Compliance Officer / Process Owner</x:v>
      </x:c>
      <x:c r="T5" s="304" t="str">
        <x:v>Assigned compliance process team</x:v>
      </x:c>
      <x:c r="U5" s="304" t="str">
        <x:v>Company Secretary / Compliance Officer plus approving Board or committee</x:v>
      </x:c>
      <x:c r="V5" s="304" t="str">
        <x:v>NOT TESTED — COMPANY EVIDENCE REQUIRED</x:v>
      </x:c>
      <x:c r="W5" s="304" t="str">
        <x:v>https://www.sebi.gov.in/legal/rules/mar-2026/securities-contracts-regulation-rules-1957-last-amended-on-march-13-2026-_100665.html</x:v>
      </x:c>
      <x:c r="X5" s="304" t="str">
        <x:v>MIGRATED — FROZEN</x:v>
      </x:c>
      <x:c r="Y5" s="304" t="str">
        <x:f>IF(COUNTIF('PROD Provision Master'!$A$5:$A$176,C5)=1,"YES","NO")</x:f>
        <x:v>YES</x:v>
      </x:c>
      <x:c r="Z5" s="304" t="str">
        <x:f>IF(COUNTIF('PROD Compliance Master'!$A$5:$A$176,D5)=1,"YES","NO")</x:f>
        <x:v>YES</x:v>
      </x:c>
      <x:c r="AA5" s="304" t="str">
        <x:f>IF(COUNTIF($A$5:$A$176,A5)=1,"UNIQUE","DUPLICATE")</x:f>
        <x:v>UNIQUE</x:v>
      </x:c>
      <x:c r="AB5" s="304" t="str">
        <x:f>IF(COUNTIF($E$5:$E$176,E5)=1,"UNIQUE","DUPLICATE")</x:f>
        <x:v>UNIQUE</x:v>
      </x:c>
      <x:c r="AC5" s="304" t="str">
        <x:f>IF(COUNTIF($F$5:$F$176,F5)=1,"UNIQUE","DUPLICATE")</x:f>
        <x:v>UNIQUE</x:v>
      </x:c>
      <x:c r="AD5" s="304" t="str">
        <x:f>IF(AND(LEFT(A5,14)="SEBI-CORE-AUD-",LEN(A5)=20),"VALID","INVALID")</x:f>
        <x:v>VALID</x:v>
      </x:c>
    </x:row>
    <x:row r="6" ht="48" customHeight="1">
      <x:c r="A6" s="305" t="str">
        <x:v>SEBI-CORE-AUD-000002</x:v>
      </x:c>
      <x:c r="B6" s="305" t="n">
        <x:v>2</x:v>
      </x:c>
      <x:c r="C6" s="305" t="str">
        <x:v>SEBI-CORE-PRV-000002</x:v>
      </x:c>
      <x:c r="D6" s="305" t="str">
        <x:v>SEBI-CORE-CMP-000002</x:v>
      </x:c>
      <x:c r="E6" s="305" t="str">
        <x:v>CAP-LAW003|Rule 19A|AP01</x:v>
      </x:c>
      <x:c r="F6" s="305" t="str">
        <x:v>CAP-LAW003|Rule 19A</x:v>
      </x:c>
      <x:c r="G6" s="305" t="str">
        <x:v>CAP-LAW003</x:v>
      </x:c>
      <x:c r="H6" s="305" t="str">
        <x:v>Rule 19A</x:v>
      </x:c>
      <x:c r="I6" s="305" t="str">
        <x:v>Shareholding</x:v>
      </x:c>
      <x:c r="J6" s="305" t="str">
        <x:v>GATE|EQUITY_MAIN or GATE|EQUITY_SME</x:v>
      </x:c>
      <x:c r="K6" s="305" t="str">
        <x:v>Listed entity</x:v>
      </x:c>
      <x:c r="L6" s="305" t="str">
        <x:v>Confirm that the applicable duty holder has designed and operated controls to satisfy CAP-LAW003 Rule 19A: Maintain minimum public shareholding and restore it within the period prescribed when it falls below the minimum.</x:v>
      </x:c>
      <x:c r="M6"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public shareholding and execute an approved restoration method when required. 5) Corroborate external acknowledgement or counterparty evidence where applicable. 6) Record every exception under the linked observation rule.</x:v>
      </x:c>
      <x:c r="N6" s="305" t="str">
        <x:v>Design adequacy + operating effectiveness</x:v>
      </x:c>
      <x:c r="O6" s="305" t="str">
        <x:v>Inspection, population reconciliation, reperformance and external corroboration where available</x:v>
      </x:c>
      <x:c r="P6" s="305" t="str">
        <x:v>All scheduled control occurrences plus every triggering event, exception, override and breach</x:v>
      </x:c>
      <x:c r="Q6" s="305" t="str">
        <x:v>Inspect control design and evidence across the full period; test each scheduled control occurrence and 100% of breaches, overrides, vacancies and regulatory exceptions.</x:v>
      </x:c>
      <x:c r="R6" s="305" t="str">
        <x:v>Continuous; cure period when triggered</x:v>
      </x:c>
      <x:c r="S6" s="305" t="str">
        <x:v>Company Secretary / Compliance Officer</x:v>
      </x:c>
      <x:c r="T6" s="305" t="str">
        <x:v>Assigned compliance process team</x:v>
      </x:c>
      <x:c r="U6" s="305" t="str">
        <x:v>Company Secretary / Compliance Officer or delegated independent reviewer</x:v>
      </x:c>
      <x:c r="V6" s="305" t="str">
        <x:v>NOT TESTED — COMPANY EVIDENCE REQUIRED</x:v>
      </x:c>
      <x:c r="W6" s="305" t="str">
        <x:v>https://www.sebi.gov.in/legal/rules/mar-2026/securities-contracts-regulation-rules-1957-last-amended-on-march-13-2026-_100665.html</x:v>
      </x:c>
      <x:c r="X6" s="305" t="str">
        <x:v>MIGRATED — FROZEN</x:v>
      </x:c>
      <x:c r="Y6" s="305" t="str">
        <x:f>IF(COUNTIF('PROD Provision Master'!$A$5:$A$176,C6)=1,"YES","NO")</x:f>
        <x:v>YES</x:v>
      </x:c>
      <x:c r="Z6" s="305" t="str">
        <x:f>IF(COUNTIF('PROD Compliance Master'!$A$5:$A$176,D6)=1,"YES","NO")</x:f>
        <x:v>YES</x:v>
      </x:c>
      <x:c r="AA6" s="305" t="str">
        <x:f>IF(COUNTIF($A$5:$A$176,A6)=1,"UNIQUE","DUPLICATE")</x:f>
        <x:v>UNIQUE</x:v>
      </x:c>
      <x:c r="AB6" s="305" t="str">
        <x:f>IF(COUNTIF($E$5:$E$176,E6)=1,"UNIQUE","DUPLICATE")</x:f>
        <x:v>UNIQUE</x:v>
      </x:c>
      <x:c r="AC6" s="305" t="str">
        <x:f>IF(COUNTIF($F$5:$F$176,F6)=1,"UNIQUE","DUPLICATE")</x:f>
        <x:v>UNIQUE</x:v>
      </x:c>
      <x:c r="AD6" s="305" t="str">
        <x:f>IF(AND(LEFT(A6,14)="SEBI-CORE-AUD-",LEN(A6)=20),"VALID","INVALID")</x:f>
        <x:v>VALID</x:v>
      </x:c>
    </x:row>
    <x:row r="7" ht="48" customHeight="1">
      <x:c r="A7" s="305" t="str">
        <x:v>SEBI-CORE-AUD-000003</x:v>
      </x:c>
      <x:c r="B7" s="305" t="n">
        <x:v>3</x:v>
      </x:c>
      <x:c r="C7" s="305" t="str">
        <x:v>SEBI-CORE-PRV-000003</x:v>
      </x:c>
      <x:c r="D7" s="305" t="str">
        <x:v>SEBI-CORE-CMP-000003</x:v>
      </x:c>
      <x:c r="E7" s="305" t="str">
        <x:v>CAP-LAW053|Reg. 5|AP01</x:v>
      </x:c>
      <x:c r="F7" s="305" t="str">
        <x:v>CAP-LAW053|Reg. 5</x:v>
      </x:c>
      <x:c r="G7" s="305" t="str">
        <x:v>CAP-LAW053</x:v>
      </x:c>
      <x:c r="H7" s="305" t="str">
        <x:v>Reg. 5</x:v>
      </x:c>
      <x:c r="I7" s="305" t="str">
        <x:v>Governance</x:v>
      </x:c>
      <x:c r="J7" s="305" t="str">
        <x:v>GATE|EQUITY_MAIN or GATE|EQUITY_SME</x:v>
      </x:c>
      <x:c r="K7" s="305" t="str">
        <x:v>Listed entity</x:v>
      </x:c>
      <x:c r="L7" s="305" t="str">
        <x:v>Confirm that the applicable duty holder has designed and operated controls to satisfy CAP-LAW053 Reg. 5: Ensure responsibility for compliance with LODR obligations.</x:v>
      </x:c>
      <x:c r="M7"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ownership, controls and records for LODR compliance. 5) Corroborate external acknowledgement or counterparty evidence where applicable. 6) Record every exception under the linked observation rule.</x:v>
      </x:c>
      <x:c r="N7" s="305" t="str">
        <x:v>Design adequacy + operating effectiveness</x:v>
      </x:c>
      <x:c r="O7" s="305" t="str">
        <x:v>Inspection of constitution, approvals, minutes and action closure; inquiry only as corroboration</x:v>
      </x:c>
      <x:c r="P7" s="305" t="str">
        <x:v>Full control-period population, including all alerts, changes, overrides, breaches and remediation items</x:v>
      </x:c>
      <x:c r="Q7" s="305" t="str">
        <x:v>Inspect control design and evidence across the full period; test each scheduled control occurrence and 100% of breaches, overrides, vacancies and regulatory exceptions.</x:v>
      </x:c>
      <x:c r="R7" s="305" t="str">
        <x:v>Continuous</x:v>
      </x:c>
      <x:c r="S7" s="305" t="str">
        <x:v>Company Secretary / Board or Committee Secretariat</x:v>
      </x:c>
      <x:c r="T7" s="305" t="str">
        <x:v>Secretarial or committee support team</x:v>
      </x:c>
      <x:c r="U7" s="305" t="str">
        <x:v>Company Secretary / Compliance Officer plus approving Board or committee</x:v>
      </x:c>
      <x:c r="V7" s="305" t="str">
        <x:v>NOT TESTED — COMPANY EVIDENCE REQUIRED</x:v>
      </x:c>
      <x:c r="W7" s="305" t="str">
        <x:v>https://www.sebi.gov.in/legal/regulations/jul-2026/securities-and-exchange-board-of-india-listing-obligations-and-disclosure-requirements-regulations-2015-last-amended-on-july-14-2026-_102974.html</x:v>
      </x:c>
      <x:c r="X7" s="305" t="str">
        <x:v>MIGRATED — FROZEN</x:v>
      </x:c>
      <x:c r="Y7" s="305" t="str">
        <x:f>IF(COUNTIF('PROD Provision Master'!$A$5:$A$176,C7)=1,"YES","NO")</x:f>
        <x:v>YES</x:v>
      </x:c>
      <x:c r="Z7" s="305" t="str">
        <x:f>IF(COUNTIF('PROD Compliance Master'!$A$5:$A$176,D7)=1,"YES","NO")</x:f>
        <x:v>YES</x:v>
      </x:c>
      <x:c r="AA7" s="305" t="str">
        <x:f>IF(COUNTIF($A$5:$A$176,A7)=1,"UNIQUE","DUPLICATE")</x:f>
        <x:v>UNIQUE</x:v>
      </x:c>
      <x:c r="AB7" s="305" t="str">
        <x:f>IF(COUNTIF($E$5:$E$176,E7)=1,"UNIQUE","DUPLICATE")</x:f>
        <x:v>UNIQUE</x:v>
      </x:c>
      <x:c r="AC7" s="305" t="str">
        <x:f>IF(COUNTIF($F$5:$F$176,F7)=1,"UNIQUE","DUPLICATE")</x:f>
        <x:v>UNIQUE</x:v>
      </x:c>
      <x:c r="AD7" s="305" t="str">
        <x:f>IF(AND(LEFT(A7,14)="SEBI-CORE-AUD-",LEN(A7)=20),"VALID","INVALID")</x:f>
        <x:v>VALID</x:v>
      </x:c>
    </x:row>
    <x:row r="8" ht="48" customHeight="1">
      <x:c r="A8" s="305" t="str">
        <x:v>SEBI-CORE-AUD-000004</x:v>
      </x:c>
      <x:c r="B8" s="305" t="n">
        <x:v>4</x:v>
      </x:c>
      <x:c r="C8" s="305" t="str">
        <x:v>SEBI-CORE-PRV-000004</x:v>
      </x:c>
      <x:c r="D8" s="305" t="str">
        <x:v>SEBI-CORE-CMP-000004</x:v>
      </x:c>
      <x:c r="E8" s="305" t="str">
        <x:v>CAP-LAW053|Reg. 6|AP01</x:v>
      </x:c>
      <x:c r="F8" s="305" t="str">
        <x:v>CAP-LAW053|Reg. 6</x:v>
      </x:c>
      <x:c r="G8" s="305" t="str">
        <x:v>CAP-LAW053</x:v>
      </x:c>
      <x:c r="H8" s="305" t="str">
        <x:v>Reg. 6</x:v>
      </x:c>
      <x:c r="I8" s="305" t="str">
        <x:v>Governance</x:v>
      </x:c>
      <x:c r="J8" s="305" t="str">
        <x:v>GATE|EQUITY_MAIN or GATE|EQUITY_SME</x:v>
      </x:c>
      <x:c r="K8" s="305" t="str">
        <x:v>Listed entity</x:v>
      </x:c>
      <x:c r="L8" s="305" t="str">
        <x:v>Confirm that the applicable duty holder has designed and operated controls to satisfy CAP-LAW053 Reg. 6: Appoint and maintain an eligible compliance officer and ensure the prescribed reporting line.</x:v>
      </x:c>
      <x:c r="M8"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Evidence appointment, authority, reporting line and vacancy handling. 5) Corroborate external acknowledgement or counterparty evidence where applicable. 6) Record every exception under the linked observation rule.</x:v>
      </x:c>
      <x:c r="N8" s="305" t="str">
        <x:v>Design adequacy + operating effectiveness</x:v>
      </x:c>
      <x:c r="O8" s="305" t="str">
        <x:v>Inspection of constitution, approvals, minutes and action closure; inquiry only as corroboration</x:v>
      </x:c>
      <x:c r="P8" s="305" t="str">
        <x:v>All scheduled control occurrences plus every triggering event, exception, override and breach</x:v>
      </x:c>
      <x:c r="Q8" s="305" t="str">
        <x:v>Inspect control design and evidence across the full period; test each scheduled control occurrence and 100% of breaches, overrides, vacancies and regulatory exceptions.</x:v>
      </x:c>
      <x:c r="R8" s="305" t="str">
        <x:v>Continuous; vacancy/appointment event</x:v>
      </x:c>
      <x:c r="S8" s="305" t="str">
        <x:v>Company Secretary / Board or Committee Secretariat</x:v>
      </x:c>
      <x:c r="T8" s="305" t="str">
        <x:v>Secretarial or committee support team</x:v>
      </x:c>
      <x:c r="U8" s="305" t="str">
        <x:v>Company Secretary / Compliance Officer plus approving Board or committee</x:v>
      </x:c>
      <x:c r="V8" s="305" t="str">
        <x:v>NOT TESTED — COMPANY EVIDENCE REQUIRED</x:v>
      </x:c>
      <x:c r="W8" s="305" t="str">
        <x:v>https://www.sebi.gov.in/legal/regulations/jul-2026/securities-and-exchange-board-of-india-listing-obligations-and-disclosure-requirements-regulations-2015-last-amended-on-july-14-2026-_102974.html</x:v>
      </x:c>
      <x:c r="X8" s="305" t="str">
        <x:v>MIGRATED — FROZEN</x:v>
      </x:c>
      <x:c r="Y8" s="305" t="str">
        <x:f>IF(COUNTIF('PROD Provision Master'!$A$5:$A$176,C8)=1,"YES","NO")</x:f>
        <x:v>YES</x:v>
      </x:c>
      <x:c r="Z8" s="305" t="str">
        <x:f>IF(COUNTIF('PROD Compliance Master'!$A$5:$A$176,D8)=1,"YES","NO")</x:f>
        <x:v>YES</x:v>
      </x:c>
      <x:c r="AA8" s="305" t="str">
        <x:f>IF(COUNTIF($A$5:$A$176,A8)=1,"UNIQUE","DUPLICATE")</x:f>
        <x:v>UNIQUE</x:v>
      </x:c>
      <x:c r="AB8" s="305" t="str">
        <x:f>IF(COUNTIF($E$5:$E$176,E8)=1,"UNIQUE","DUPLICATE")</x:f>
        <x:v>UNIQUE</x:v>
      </x:c>
      <x:c r="AC8" s="305" t="str">
        <x:f>IF(COUNTIF($F$5:$F$176,F8)=1,"UNIQUE","DUPLICATE")</x:f>
        <x:v>UNIQUE</x:v>
      </x:c>
      <x:c r="AD8" s="305" t="str">
        <x:f>IF(AND(LEFT(A8,14)="SEBI-CORE-AUD-",LEN(A8)=20),"VALID","INVALID")</x:f>
        <x:v>VALID</x:v>
      </x:c>
    </x:row>
    <x:row r="9" ht="48" customHeight="1">
      <x:c r="A9" s="305" t="str">
        <x:v>SEBI-CORE-AUD-000005</x:v>
      </x:c>
      <x:c r="B9" s="305" t="n">
        <x:v>5</x:v>
      </x:c>
      <x:c r="C9" s="305" t="str">
        <x:v>SEBI-CORE-PRV-000005</x:v>
      </x:c>
      <x:c r="D9" s="305" t="str">
        <x:v>SEBI-CORE-CMP-000005</x:v>
      </x:c>
      <x:c r="E9" s="305" t="str">
        <x:v>CAP-LAW053|Reg. 7|AP01</x:v>
      </x:c>
      <x:c r="F9" s="305" t="str">
        <x:v>CAP-LAW053|Reg. 7</x:v>
      </x:c>
      <x:c r="G9" s="305" t="str">
        <x:v>CAP-LAW053</x:v>
      </x:c>
      <x:c r="H9" s="305" t="str">
        <x:v>Reg. 7</x:v>
      </x:c>
      <x:c r="I9" s="305" t="str">
        <x:v>Investor service</x:v>
      </x:c>
      <x:c r="J9" s="305" t="str">
        <x:v>GATE|INVESTOR_SERVICE</x:v>
      </x:c>
      <x:c r="K9" s="305" t="str">
        <x:v>Listed entity</x:v>
      </x:c>
      <x:c r="L9" s="305" t="str">
        <x:v>Confirm that the applicable duty holder has designed and operated controls to satisfy CAP-LAW053 Reg. 7: Maintain a share-transfer facility in-house or through an eligible RTA and complete the prescribed certification.</x:v>
      </x:c>
      <x:c r="M9"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issuer/RTA interface and obtain the required compliance certificate. 5) Corroborate external acknowledgement or counterparty evidence where applicable. 6) Record every exception under the linked observation rule.</x:v>
      </x:c>
      <x:c r="N9" s="305" t="str">
        <x:v>Design adequacy + operating effectiveness</x:v>
      </x:c>
      <x:c r="O9" s="305" t="str">
        <x:v>Population reconciliation, inspection, SLA reperformance and case-file sampling</x:v>
      </x:c>
      <x:c r="P9" s="305" t="str">
        <x:v>Full control-period population, including all alerts, changes, overrides, breaches and remediation items</x:v>
      </x:c>
      <x:c r="Q9" s="305" t="str">
        <x:v>Reconcile 100% of the case population; select a risk-based sample covering completed, rejected, aged and exception cases; test 100% of SLA breaches and complaints.</x:v>
      </x:c>
      <x:c r="R9" s="305" t="str">
        <x:v>Continuous; certification as prescribed</x:v>
      </x:c>
      <x:c r="S9" s="305" t="str">
        <x:v>Investor Services Head / RTA Relationship Owner</x:v>
      </x:c>
      <x:c r="T9" s="305" t="str">
        <x:v>Issuer investor-service team or contracted RTA team</x:v>
      </x:c>
      <x:c r="U9" s="305" t="str">
        <x:v>Company Secretary / Compliance Officer plus approving Board or committee</x:v>
      </x:c>
      <x:c r="V9" s="305" t="str">
        <x:v>NOT TESTED — COMPANY EVIDENCE REQUIRED</x:v>
      </x:c>
      <x:c r="W9" s="305" t="str">
        <x:v>https://www.sebi.gov.in/legal/regulations/jul-2026/securities-and-exchange-board-of-india-listing-obligations-and-disclosure-requirements-regulations-2015-last-amended-on-july-14-2026-_102974.html</x:v>
      </x:c>
      <x:c r="X9" s="305" t="str">
        <x:v>MIGRATED — FROZEN</x:v>
      </x:c>
      <x:c r="Y9" s="305" t="str">
        <x:f>IF(COUNTIF('PROD Provision Master'!$A$5:$A$176,C9)=1,"YES","NO")</x:f>
        <x:v>YES</x:v>
      </x:c>
      <x:c r="Z9" s="305" t="str">
        <x:f>IF(COUNTIF('PROD Compliance Master'!$A$5:$A$176,D9)=1,"YES","NO")</x:f>
        <x:v>YES</x:v>
      </x:c>
      <x:c r="AA9" s="305" t="str">
        <x:f>IF(COUNTIF($A$5:$A$176,A9)=1,"UNIQUE","DUPLICATE")</x:f>
        <x:v>UNIQUE</x:v>
      </x:c>
      <x:c r="AB9" s="305" t="str">
        <x:f>IF(COUNTIF($E$5:$E$176,E9)=1,"UNIQUE","DUPLICATE")</x:f>
        <x:v>UNIQUE</x:v>
      </x:c>
      <x:c r="AC9" s="305" t="str">
        <x:f>IF(COUNTIF($F$5:$F$176,F9)=1,"UNIQUE","DUPLICATE")</x:f>
        <x:v>UNIQUE</x:v>
      </x:c>
      <x:c r="AD9" s="305" t="str">
        <x:f>IF(AND(LEFT(A9,14)="SEBI-CORE-AUD-",LEN(A9)=20),"VALID","INVALID")</x:f>
        <x:v>VALID</x:v>
      </x:c>
    </x:row>
    <x:row r="10" ht="48" customHeight="1">
      <x:c r="A10" s="305" t="str">
        <x:v>SEBI-CORE-AUD-000006</x:v>
      </x:c>
      <x:c r="B10" s="305" t="n">
        <x:v>6</x:v>
      </x:c>
      <x:c r="C10" s="305" t="str">
        <x:v>SEBI-CORE-PRV-000006</x:v>
      </x:c>
      <x:c r="D10" s="305" t="str">
        <x:v>SEBI-CORE-CMP-000006</x:v>
      </x:c>
      <x:c r="E10" s="305" t="str">
        <x:v>CAP-LAW053|Reg. 9|AP01</x:v>
      </x:c>
      <x:c r="F10" s="305" t="str">
        <x:v>CAP-LAW053|Reg. 9</x:v>
      </x:c>
      <x:c r="G10" s="305" t="str">
        <x:v>CAP-LAW053</x:v>
      </x:c>
      <x:c r="H10" s="305" t="str">
        <x:v>Reg. 9</x:v>
      </x:c>
      <x:c r="I10" s="305" t="str">
        <x:v>Records</x:v>
      </x:c>
      <x:c r="J10" s="305" t="str">
        <x:v>GATE|EQUITY_MAIN or GATE|EQUITY_SME</x:v>
      </x:c>
      <x:c r="K10" s="305" t="str">
        <x:v>Listed entity</x:v>
      </x:c>
      <x:c r="L10" s="305" t="str">
        <x:v>Confirm that the applicable duty holder has designed and operated controls to satisfy CAP-LAW053 Reg. 9: Preserve documents under an approved policy for the prescribed periods.</x:v>
      </x:c>
      <x:c r="M10"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and operate a document-preservation policy. 5) Corroborate external acknowledgement or counterparty evidence where applicable. 6) Record every exception under the linked observation rule.</x:v>
      </x:c>
      <x:c r="N10" s="305" t="str">
        <x:v>Design adequacy + operating effectiveness</x:v>
      </x:c>
      <x:c r="O10" s="305" t="str">
        <x:v>Inspection, population reconciliation, reperformance and external corroboration where available</x:v>
      </x:c>
      <x:c r="P10" s="305" t="str">
        <x:v>Full control-period population, including all alerts, changes, overrides, breaches and remediation items</x:v>
      </x:c>
      <x:c r="Q10" s="305" t="str">
        <x:v>Inspect control design and evidence across the full period; test each scheduled control occurrence and 100% of breaches, overrides, vacancies and regulatory exceptions.</x:v>
      </x:c>
      <x:c r="R10" s="305" t="str">
        <x:v>Continuous</x:v>
      </x:c>
      <x:c r="S10" s="305" t="str">
        <x:v>Company Secretary / Records Custodian</x:v>
      </x:c>
      <x:c r="T10" s="305" t="str">
        <x:v>Assigned compliance process team</x:v>
      </x:c>
      <x:c r="U10" s="305" t="str">
        <x:v>Company Secretary / Compliance Officer or delegated independent reviewer</x:v>
      </x:c>
      <x:c r="V10" s="305" t="str">
        <x:v>NOT TESTED — COMPANY EVIDENCE REQUIRED</x:v>
      </x:c>
      <x:c r="W10" s="305" t="str">
        <x:v>https://www.sebi.gov.in/legal/regulations/jul-2026/securities-and-exchange-board-of-india-listing-obligations-and-disclosure-requirements-regulations-2015-last-amended-on-july-14-2026-_102974.html</x:v>
      </x:c>
      <x:c r="X10" s="305" t="str">
        <x:v>MIGRATED — FROZEN</x:v>
      </x:c>
      <x:c r="Y10" s="305" t="str">
        <x:f>IF(COUNTIF('PROD Provision Master'!$A$5:$A$176,C10)=1,"YES","NO")</x:f>
        <x:v>YES</x:v>
      </x:c>
      <x:c r="Z10" s="305" t="str">
        <x:f>IF(COUNTIF('PROD Compliance Master'!$A$5:$A$176,D10)=1,"YES","NO")</x:f>
        <x:v>YES</x:v>
      </x:c>
      <x:c r="AA10" s="305" t="str">
        <x:f>IF(COUNTIF($A$5:$A$176,A10)=1,"UNIQUE","DUPLICATE")</x:f>
        <x:v>UNIQUE</x:v>
      </x:c>
      <x:c r="AB10" s="305" t="str">
        <x:f>IF(COUNTIF($E$5:$E$176,E10)=1,"UNIQUE","DUPLICATE")</x:f>
        <x:v>UNIQUE</x:v>
      </x:c>
      <x:c r="AC10" s="305" t="str">
        <x:f>IF(COUNTIF($F$5:$F$176,F10)=1,"UNIQUE","DUPLICATE")</x:f>
        <x:v>UNIQUE</x:v>
      </x:c>
      <x:c r="AD10" s="305" t="str">
        <x:f>IF(AND(LEFT(A10,14)="SEBI-CORE-AUD-",LEN(A10)=20),"VALID","INVALID")</x:f>
        <x:v>VALID</x:v>
      </x:c>
    </x:row>
    <x:row r="11" ht="48" customHeight="1">
      <x:c r="A11" s="305" t="str">
        <x:v>SEBI-CORE-AUD-000007</x:v>
      </x:c>
      <x:c r="B11" s="305" t="n">
        <x:v>7</x:v>
      </x:c>
      <x:c r="C11" s="305" t="str">
        <x:v>SEBI-CORE-PRV-000007</x:v>
      </x:c>
      <x:c r="D11" s="305" t="str">
        <x:v>SEBI-CORE-CMP-000007</x:v>
      </x:c>
      <x:c r="E11" s="305" t="str">
        <x:v>CAP-LAW053|Reg. 10|AP01</x:v>
      </x:c>
      <x:c r="F11" s="305" t="str">
        <x:v>CAP-LAW053|Reg. 10</x:v>
      </x:c>
      <x:c r="G11" s="305" t="str">
        <x:v>CAP-LAW053</x:v>
      </x:c>
      <x:c r="H11" s="305" t="str">
        <x:v>Reg. 10</x:v>
      </x:c>
      <x:c r="I11" s="305" t="str">
        <x:v>Regulatory filing</x:v>
      </x:c>
      <x:c r="J11" s="305" t="str">
        <x:v>GATE|EQUITY_MAIN or GATE|EQUITY_SME</x:v>
      </x:c>
      <x:c r="K11" s="305" t="str">
        <x:v>Listed entity</x:v>
      </x:c>
      <x:c r="L11" s="305" t="str">
        <x:v>Confirm that the applicable duty holder has designed and operated controls to satisfy CAP-LAW053 Reg. 10: File reports, statements and documents with the stock exchange in the prescribed electronic manner.</x:v>
      </x:c>
      <x:c r="M11"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Submit through the required electronic channel and retain acknowledgement. 5) Corroborate external acknowledgement or counterparty evidence where applicable. 6) Record every exception under the linked observation rule.</x:v>
      </x:c>
      <x:c r="N11" s="305" t="str">
        <x:v>Design adequacy + operating effectiveness</x:v>
      </x:c>
      <x:c r="O11" s="305" t="str">
        <x:v>Inspection, population reconciliation, reperformance and external corroboration where available</x:v>
      </x:c>
      <x:c r="P11" s="305" t="str">
        <x:v>All triggering events and all resulting approvals, filings, payments, communications or service cases</x:v>
      </x:c>
      <x:c r="Q11" s="305" t="str">
        <x:v>Test 100% of low-volume statutory events; for high-volume operations, reconcile the full population, use a documented risk-based sample, and test every exception.</x:v>
      </x:c>
      <x:c r="R11" s="305" t="str">
        <x:v>At each filing due date</x:v>
      </x:c>
      <x:c r="S11" s="305" t="str">
        <x:v>Company Secretary / Compliance Officer</x:v>
      </x:c>
      <x:c r="T11" s="305" t="str">
        <x:v>Assigned compliance process team</x:v>
      </x:c>
      <x:c r="U11" s="305" t="str">
        <x:v>Company Secretary / Compliance Officer or delegated independent reviewer</x:v>
      </x:c>
      <x:c r="V11" s="305" t="str">
        <x:v>NOT TESTED — COMPANY EVIDENCE REQUIRED</x:v>
      </x:c>
      <x:c r="W11" s="305" t="str">
        <x:v>https://www.sebi.gov.in/legal/regulations/jul-2026/securities-and-exchange-board-of-india-listing-obligations-and-disclosure-requirements-regulations-2015-last-amended-on-july-14-2026-_102974.html</x:v>
      </x:c>
      <x:c r="X11" s="305" t="str">
        <x:v>MIGRATED — FROZEN</x:v>
      </x:c>
      <x:c r="Y11" s="305" t="str">
        <x:f>IF(COUNTIF('PROD Provision Master'!$A$5:$A$176,C11)=1,"YES","NO")</x:f>
        <x:v>YES</x:v>
      </x:c>
      <x:c r="Z11" s="305" t="str">
        <x:f>IF(COUNTIF('PROD Compliance Master'!$A$5:$A$176,D11)=1,"YES","NO")</x:f>
        <x:v>YES</x:v>
      </x:c>
      <x:c r="AA11" s="305" t="str">
        <x:f>IF(COUNTIF($A$5:$A$176,A11)=1,"UNIQUE","DUPLICATE")</x:f>
        <x:v>UNIQUE</x:v>
      </x:c>
      <x:c r="AB11" s="305" t="str">
        <x:f>IF(COUNTIF($E$5:$E$176,E11)=1,"UNIQUE","DUPLICATE")</x:f>
        <x:v>UNIQUE</x:v>
      </x:c>
      <x:c r="AC11" s="305" t="str">
        <x:f>IF(COUNTIF($F$5:$F$176,F11)=1,"UNIQUE","DUPLICATE")</x:f>
        <x:v>UNIQUE</x:v>
      </x:c>
      <x:c r="AD11" s="305" t="str">
        <x:f>IF(AND(LEFT(A11,14)="SEBI-CORE-AUD-",LEN(A11)=20),"VALID","INVALID")</x:f>
        <x:v>VALID</x:v>
      </x:c>
    </x:row>
    <x:row r="12" ht="48" customHeight="1">
      <x:c r="A12" s="305" t="str">
        <x:v>SEBI-CORE-AUD-000008</x:v>
      </x:c>
      <x:c r="B12" s="305" t="n">
        <x:v>8</x:v>
      </x:c>
      <x:c r="C12" s="305" t="str">
        <x:v>SEBI-CORE-PRV-000008</x:v>
      </x:c>
      <x:c r="D12" s="305" t="str">
        <x:v>SEBI-CORE-CMP-000008</x:v>
      </x:c>
      <x:c r="E12" s="305" t="str">
        <x:v>CAP-LAW053|Reg. 12|AP01</x:v>
      </x:c>
      <x:c r="F12" s="305" t="str">
        <x:v>CAP-LAW053|Reg. 12</x:v>
      </x:c>
      <x:c r="G12" s="305" t="str">
        <x:v>CAP-LAW053</x:v>
      </x:c>
      <x:c r="H12" s="305" t="str">
        <x:v>Reg. 12</x:v>
      </x:c>
      <x:c r="I12" s="305" t="str">
        <x:v>Investor payment</x:v>
      </x:c>
      <x:c r="J12" s="305" t="str">
        <x:v>GATE|EQUITY_MAIN or GATE|EQUITY_SME</x:v>
      </x:c>
      <x:c r="K12" s="305" t="str">
        <x:v>Listed entity</x:v>
      </x:c>
      <x:c r="L12" s="305" t="str">
        <x:v>Confirm that the applicable duty holder has designed and operated controls to satisfy CAP-LAW053 Reg. 12: Use electronic modes for payments to security holders, subject to the stated exceptions.</x:v>
      </x:c>
      <x:c r="M12"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Pay through permitted electronic modes and document exceptions. 5) Corroborate external acknowledgement or counterparty evidence where applicable. 6) Record every exception under the linked observation rule.</x:v>
      </x:c>
      <x:c r="N12" s="305" t="str">
        <x:v>Design adequacy + operating effectiveness</x:v>
      </x:c>
      <x:c r="O12" s="305" t="str">
        <x:v>Inspection, population reconciliation, reperformance and external corroboration where available</x:v>
      </x:c>
      <x:c r="P12" s="305" t="str">
        <x:v>All triggering events and all resulting approvals, filings, payments, communications or service cases</x:v>
      </x:c>
      <x:c r="Q12" s="305" t="str">
        <x:v>Test 100% of low-volume statutory events; for high-volume operations, reconcile the full population, use a documented risk-based sample, and test every exception.</x:v>
      </x:c>
      <x:c r="R12" s="305" t="str">
        <x:v>At payment event</x:v>
      </x:c>
      <x:c r="S12" s="305" t="str">
        <x:v>Finance or Treasury Head / Company Secretary</x:v>
      </x:c>
      <x:c r="T12" s="305" t="str">
        <x:v>Finance or treasury operations team</x:v>
      </x:c>
      <x:c r="U12" s="305" t="str">
        <x:v>CFO / Company Secretary / Compliance Officer</x:v>
      </x:c>
      <x:c r="V12" s="305" t="str">
        <x:v>NOT TESTED — COMPANY EVIDENCE REQUIRED</x:v>
      </x:c>
      <x:c r="W12" s="305" t="str">
        <x:v>https://www.sebi.gov.in/legal/regulations/jul-2026/securities-and-exchange-board-of-india-listing-obligations-and-disclosure-requirements-regulations-2015-last-amended-on-july-14-2026-_102974.html</x:v>
      </x:c>
      <x:c r="X12" s="305" t="str">
        <x:v>MIGRATED — FROZEN</x:v>
      </x:c>
      <x:c r="Y12" s="305" t="str">
        <x:f>IF(COUNTIF('PROD Provision Master'!$A$5:$A$176,C12)=1,"YES","NO")</x:f>
        <x:v>YES</x:v>
      </x:c>
      <x:c r="Z12" s="305" t="str">
        <x:f>IF(COUNTIF('PROD Compliance Master'!$A$5:$A$176,D12)=1,"YES","NO")</x:f>
        <x:v>YES</x:v>
      </x:c>
      <x:c r="AA12" s="305" t="str">
        <x:f>IF(COUNTIF($A$5:$A$176,A12)=1,"UNIQUE","DUPLICATE")</x:f>
        <x:v>UNIQUE</x:v>
      </x:c>
      <x:c r="AB12" s="305" t="str">
        <x:f>IF(COUNTIF($E$5:$E$176,E12)=1,"UNIQUE","DUPLICATE")</x:f>
        <x:v>UNIQUE</x:v>
      </x:c>
      <x:c r="AC12" s="305" t="str">
        <x:f>IF(COUNTIF($F$5:$F$176,F12)=1,"UNIQUE","DUPLICATE")</x:f>
        <x:v>UNIQUE</x:v>
      </x:c>
      <x:c r="AD12" s="305" t="str">
        <x:f>IF(AND(LEFT(A12,14)="SEBI-CORE-AUD-",LEN(A12)=20),"VALID","INVALID")</x:f>
        <x:v>VALID</x:v>
      </x:c>
    </x:row>
    <x:row r="13" ht="48" customHeight="1">
      <x:c r="A13" s="305" t="str">
        <x:v>SEBI-CORE-AUD-000009</x:v>
      </x:c>
      <x:c r="B13" s="305" t="n">
        <x:v>9</x:v>
      </x:c>
      <x:c r="C13" s="305" t="str">
        <x:v>SEBI-CORE-PRV-000009</x:v>
      </x:c>
      <x:c r="D13" s="305" t="str">
        <x:v>SEBI-CORE-CMP-000009</x:v>
      </x:c>
      <x:c r="E13" s="305" t="str">
        <x:v>CAP-LAW053|Reg. 13|AP01</x:v>
      </x:c>
      <x:c r="F13" s="305" t="str">
        <x:v>CAP-LAW053|Reg. 13</x:v>
      </x:c>
      <x:c r="G13" s="305" t="str">
        <x:v>CAP-LAW053</x:v>
      </x:c>
      <x:c r="H13" s="305" t="str">
        <x:v>Reg. 13</x:v>
      </x:c>
      <x:c r="I13" s="305" t="str">
        <x:v>Grievance redressal</x:v>
      </x:c>
      <x:c r="J13" s="305" t="str">
        <x:v>GATE|INVESTOR_SERVICE</x:v>
      </x:c>
      <x:c r="K13" s="305" t="str">
        <x:v>Listed entity</x:v>
      </x:c>
      <x:c r="L13" s="305" t="str">
        <x:v>Confirm that the applicable duty holder has designed and operated controls to satisfy CAP-LAW053 Reg. 13: Register, resolve and report investor complaints in the prescribed manner.</x:v>
      </x:c>
      <x:c r="M13"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complaint register, aging, resolution evidence and filed status. 5) Corroborate external acknowledgement or counterparty evidence where applicable. 6) Record every exception under the linked observation rule.</x:v>
      </x:c>
      <x:c r="N13" s="305" t="str">
        <x:v>Design adequacy + operating effectiveness</x:v>
      </x:c>
      <x:c r="O13" s="305" t="str">
        <x:v>Population reconciliation, inspection, SLA reperformance and case-file sampling</x:v>
      </x:c>
      <x:c r="P13" s="305" t="str">
        <x:v>All prescribed reporting periods and every statutory item due in the audit period</x:v>
      </x:c>
      <x:c r="Q13" s="305" t="str">
        <x:v>Reconcile 100% of the case population; select a risk-based sample covering completed, rejected, aged and exception cases; test 100% of SLA breaches and complaints.</x:v>
      </x:c>
      <x:c r="R13" s="305" t="str">
        <x:v>Ongoing; periodic reporting</x:v>
      </x:c>
      <x:c r="S13" s="305" t="str">
        <x:v>Investor Services Head / RTA Relationship Owner</x:v>
      </x:c>
      <x:c r="T13" s="305" t="str">
        <x:v>Issuer investor-service team or contracted RTA team</x:v>
      </x:c>
      <x:c r="U13" s="305" t="str">
        <x:v>Company Secretary / Compliance Officer or delegated independent reviewer</x:v>
      </x:c>
      <x:c r="V13" s="305" t="str">
        <x:v>NOT TESTED — COMPANY EVIDENCE REQUIRED</x:v>
      </x:c>
      <x:c r="W13" s="305" t="str">
        <x:v>https://www.sebi.gov.in/legal/regulations/jul-2026/securities-and-exchange-board-of-india-listing-obligations-and-disclosure-requirements-regulations-2015-last-amended-on-july-14-2026-_102974.html</x:v>
      </x:c>
      <x:c r="X13" s="305" t="str">
        <x:v>MIGRATED — FROZEN</x:v>
      </x:c>
      <x:c r="Y13" s="305" t="str">
        <x:f>IF(COUNTIF('PROD Provision Master'!$A$5:$A$176,C13)=1,"YES","NO")</x:f>
        <x:v>YES</x:v>
      </x:c>
      <x:c r="Z13" s="305" t="str">
        <x:f>IF(COUNTIF('PROD Compliance Master'!$A$5:$A$176,D13)=1,"YES","NO")</x:f>
        <x:v>YES</x:v>
      </x:c>
      <x:c r="AA13" s="305" t="str">
        <x:f>IF(COUNTIF($A$5:$A$176,A13)=1,"UNIQUE","DUPLICATE")</x:f>
        <x:v>UNIQUE</x:v>
      </x:c>
      <x:c r="AB13" s="305" t="str">
        <x:f>IF(COUNTIF($E$5:$E$176,E13)=1,"UNIQUE","DUPLICATE")</x:f>
        <x:v>UNIQUE</x:v>
      </x:c>
      <x:c r="AC13" s="305" t="str">
        <x:f>IF(COUNTIF($F$5:$F$176,F13)=1,"UNIQUE","DUPLICATE")</x:f>
        <x:v>UNIQUE</x:v>
      </x:c>
      <x:c r="AD13" s="305" t="str">
        <x:f>IF(AND(LEFT(A13,14)="SEBI-CORE-AUD-",LEN(A13)=20),"VALID","INVALID")</x:f>
        <x:v>VALID</x:v>
      </x:c>
    </x:row>
    <x:row r="14" ht="48" customHeight="1">
      <x:c r="A14" s="305" t="str">
        <x:v>SEBI-CORE-AUD-000010</x:v>
      </x:c>
      <x:c r="B14" s="305" t="n">
        <x:v>10</x:v>
      </x:c>
      <x:c r="C14" s="305" t="str">
        <x:v>SEBI-CORE-PRV-000010</x:v>
      </x:c>
      <x:c r="D14" s="305" t="str">
        <x:v>SEBI-CORE-CMP-000010</x:v>
      </x:c>
      <x:c r="E14" s="305" t="str">
        <x:v>CAP-LAW053|Reg. 14|AP01</x:v>
      </x:c>
      <x:c r="F14" s="305" t="str">
        <x:v>CAP-LAW053|Reg. 14</x:v>
      </x:c>
      <x:c r="G14" s="305" t="str">
        <x:v>CAP-LAW053</x:v>
      </x:c>
      <x:c r="H14" s="305" t="str">
        <x:v>Reg. 14</x:v>
      </x:c>
      <x:c r="I14" s="305" t="str">
        <x:v>Fees</x:v>
      </x:c>
      <x:c r="J14" s="305" t="str">
        <x:v>GATE|EQUITY_MAIN or GATE|EQUITY_SME</x:v>
      </x:c>
      <x:c r="K14" s="305" t="str">
        <x:v>Listed entity</x:v>
      </x:c>
      <x:c r="L14" s="305" t="str">
        <x:v>Confirm that the applicable duty holder has designed and operated controls to satisfy CAP-LAW053 Reg. 14: Pay annual listing fees to the recognised stock exchange.</x:v>
      </x:c>
      <x:c r="M14"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Pay and retain exchange acknowledgement. 5) Corroborate external acknowledgement or counterparty evidence where applicable. 6) Record every exception under the linked observation rule.</x:v>
      </x:c>
      <x:c r="N14" s="305" t="str">
        <x:v>Design adequacy + operating effectiveness</x:v>
      </x:c>
      <x:c r="O14" s="305" t="str">
        <x:v>Inspection, population reconciliation, reperformance and external corroboration where available</x:v>
      </x:c>
      <x:c r="P14" s="305" t="str">
        <x:v>All prescribed reporting periods and every statutory item due in the audit period</x:v>
      </x:c>
      <x:c r="Q14" s="305" t="str">
        <x:v>Test 100% of statutory submissions/meetings due in scope; where the underlying operation is high-volume, reconcile the population and sample across periods plus all exceptions.</x:v>
      </x:c>
      <x:c r="R14" s="305" t="str">
        <x:v>Annual</x:v>
      </x:c>
      <x:c r="S14" s="305" t="str">
        <x:v>Finance or Treasury Head / Company Secretary</x:v>
      </x:c>
      <x:c r="T14" s="305" t="str">
        <x:v>Finance or treasury operations team</x:v>
      </x:c>
      <x:c r="U14" s="305" t="str">
        <x:v>Company Secretary / Compliance Officer or delegated independent reviewer</x:v>
      </x:c>
      <x:c r="V14" s="305" t="str">
        <x:v>NOT TESTED — COMPANY EVIDENCE REQUIRED</x:v>
      </x:c>
      <x:c r="W14" s="305" t="str">
        <x:v>https://www.sebi.gov.in/legal/regulations/jul-2026/securities-and-exchange-board-of-india-listing-obligations-and-disclosure-requirements-regulations-2015-last-amended-on-july-14-2026-_102974.html</x:v>
      </x:c>
      <x:c r="X14" s="305" t="str">
        <x:v>MIGRATED — FROZEN</x:v>
      </x:c>
      <x:c r="Y14" s="305" t="str">
        <x:f>IF(COUNTIF('PROD Provision Master'!$A$5:$A$176,C14)=1,"YES","NO")</x:f>
        <x:v>YES</x:v>
      </x:c>
      <x:c r="Z14" s="305" t="str">
        <x:f>IF(COUNTIF('PROD Compliance Master'!$A$5:$A$176,D14)=1,"YES","NO")</x:f>
        <x:v>YES</x:v>
      </x:c>
      <x:c r="AA14" s="305" t="str">
        <x:f>IF(COUNTIF($A$5:$A$176,A14)=1,"UNIQUE","DUPLICATE")</x:f>
        <x:v>UNIQUE</x:v>
      </x:c>
      <x:c r="AB14" s="305" t="str">
        <x:f>IF(COUNTIF($E$5:$E$176,E14)=1,"UNIQUE","DUPLICATE")</x:f>
        <x:v>UNIQUE</x:v>
      </x:c>
      <x:c r="AC14" s="305" t="str">
        <x:f>IF(COUNTIF($F$5:$F$176,F14)=1,"UNIQUE","DUPLICATE")</x:f>
        <x:v>UNIQUE</x:v>
      </x:c>
      <x:c r="AD14" s="305" t="str">
        <x:f>IF(AND(LEFT(A14,14)="SEBI-CORE-AUD-",LEN(A14)=20),"VALID","INVALID")</x:f>
        <x:v>VALID</x:v>
      </x:c>
    </x:row>
    <x:row r="15" ht="48" customHeight="1">
      <x:c r="A15" s="305" t="str">
        <x:v>SEBI-CORE-AUD-000011</x:v>
      </x:c>
      <x:c r="B15" s="305" t="n">
        <x:v>11</x:v>
      </x:c>
      <x:c r="C15" s="305" t="str">
        <x:v>SEBI-CORE-PRV-000011</x:v>
      </x:c>
      <x:c r="D15" s="305" t="str">
        <x:v>SEBI-CORE-CMP-000011</x:v>
      </x:c>
      <x:c r="E15" s="305" t="str">
        <x:v>CAP-LAW053|Reg. 15|AP01</x:v>
      </x:c>
      <x:c r="F15" s="305" t="str">
        <x:v>CAP-LAW053|Reg. 15</x:v>
      </x:c>
      <x:c r="G15" s="305" t="str">
        <x:v>CAP-LAW053</x:v>
      </x:c>
      <x:c r="H15" s="305" t="str">
        <x:v>Reg. 15</x:v>
      </x:c>
      <x:c r="I15" s="305" t="str">
        <x:v>Applicability</x:v>
      </x:c>
      <x:c r="J15" s="305" t="str">
        <x:v>GATE|EQUITY_MAIN or GATE|EQUITY_SME or GATE|HVDLE</x:v>
      </x:c>
      <x:c r="K15" s="305" t="str">
        <x:v>Listed entity</x:v>
      </x:c>
      <x:c r="L15" s="305" t="str">
        <x:v>Confirm that the applicable duty holder has designed and operated controls to satisfy CAP-LAW053 Reg. 15: Apply the corporate-governance chapter only after testing the current applicability, exemption and transition provisions.</x:v>
      </x:c>
      <x:c r="M15" s="305" t="str">
        <x:v>1) Evidence the activation gate (GATE|EQUITY_MAIN or GATE|EQUITY_SME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the chapter-applicability conclusion and any exemption. 5) Corroborate external acknowledgement or counterparty evidence where applicable. 6) Record every exception under the linked observation rule.</x:v>
      </x:c>
      <x:c r="N15" s="305" t="str">
        <x:v>Design adequacy + operating effectiveness</x:v>
      </x:c>
      <x:c r="O15" s="305" t="str">
        <x:v>Inspection of constitution, approvals, minutes and action closure; inquiry only as corroboration</x:v>
      </x:c>
      <x:c r="P15" s="305" t="str">
        <x:v>All triggering events and all resulting approvals, filings, payments, communications or service cases</x:v>
      </x:c>
      <x:c r="Q15" s="305" t="str">
        <x:v>Test 100% of low-volume statutory events; for high-volume operations, reconcile the full population, use a documented risk-based sample, and test every exception.</x:v>
      </x:c>
      <x:c r="R15" s="305" t="str">
        <x:v>At year start and on relevant change</x:v>
      </x:c>
      <x:c r="S15" s="305" t="str">
        <x:v>Company Secretary / Board or Committee Secretariat</x:v>
      </x:c>
      <x:c r="T15" s="305" t="str">
        <x:v>Secretarial or committee support team</x:v>
      </x:c>
      <x:c r="U15" s="305" t="str">
        <x:v>Company Secretary / Compliance Officer plus approving Board or committee</x:v>
      </x:c>
      <x:c r="V15" s="305" t="str">
        <x:v>NOT TESTED — COMPANY EVIDENCE REQUIRED</x:v>
      </x:c>
      <x:c r="W15" s="305" t="str">
        <x:v>https://www.sebi.gov.in/legal/regulations/jul-2026/securities-and-exchange-board-of-india-listing-obligations-and-disclosure-requirements-regulations-2015-last-amended-on-july-14-2026-_102974.html</x:v>
      </x:c>
      <x:c r="X15" s="305" t="str">
        <x:v>MIGRATED — FROZEN</x:v>
      </x:c>
      <x:c r="Y15" s="305" t="str">
        <x:f>IF(COUNTIF('PROD Provision Master'!$A$5:$A$176,C15)=1,"YES","NO")</x:f>
        <x:v>YES</x:v>
      </x:c>
      <x:c r="Z15" s="305" t="str">
        <x:f>IF(COUNTIF('PROD Compliance Master'!$A$5:$A$176,D15)=1,"YES","NO")</x:f>
        <x:v>YES</x:v>
      </x:c>
      <x:c r="AA15" s="305" t="str">
        <x:f>IF(COUNTIF($A$5:$A$176,A15)=1,"UNIQUE","DUPLICATE")</x:f>
        <x:v>UNIQUE</x:v>
      </x:c>
      <x:c r="AB15" s="305" t="str">
        <x:f>IF(COUNTIF($E$5:$E$176,E15)=1,"UNIQUE","DUPLICATE")</x:f>
        <x:v>UNIQUE</x:v>
      </x:c>
      <x:c r="AC15" s="305" t="str">
        <x:f>IF(COUNTIF($F$5:$F$176,F15)=1,"UNIQUE","DUPLICATE")</x:f>
        <x:v>UNIQUE</x:v>
      </x:c>
      <x:c r="AD15" s="305" t="str">
        <x:f>IF(AND(LEFT(A15,14)="SEBI-CORE-AUD-",LEN(A15)=20),"VALID","INVALID")</x:f>
        <x:v>VALID</x:v>
      </x:c>
    </x:row>
    <x:row r="16" ht="48" customHeight="1">
      <x:c r="A16" s="305" t="str">
        <x:v>SEBI-CORE-AUD-000012</x:v>
      </x:c>
      <x:c r="B16" s="305" t="n">
        <x:v>12</x:v>
      </x:c>
      <x:c r="C16" s="305" t="str">
        <x:v>SEBI-CORE-PRV-000012</x:v>
      </x:c>
      <x:c r="D16" s="305" t="str">
        <x:v>SEBI-CORE-CMP-000012</x:v>
      </x:c>
      <x:c r="E16" s="305" t="str">
        <x:v>CAP-LAW053|Reg. 17(1)-(2)|AP01</x:v>
      </x:c>
      <x:c r="F16" s="305" t="str">
        <x:v>CAP-LAW053|Reg. 17(1)-(2)</x:v>
      </x:c>
      <x:c r="G16" s="305" t="str">
        <x:v>CAP-LAW053</x:v>
      </x:c>
      <x:c r="H16" s="305" t="str">
        <x:v>Reg. 17(1)-(2)</x:v>
      </x:c>
      <x:c r="I16" s="305" t="str">
        <x:v>Board governance</x:v>
      </x:c>
      <x:c r="J16" s="305" t="str">
        <x:v>GATE|EQUITY_MAIN or GATE|HVDLE</x:v>
      </x:c>
      <x:c r="K16" s="305" t="str">
        <x:v>Listed entity / board</x:v>
      </x:c>
      <x:c r="L16" s="305" t="str">
        <x:v>Confirm that the applicable duty holder has designed and operated controls to satisfy CAP-LAW053 Reg. 17(1)-(2): Maintain the board composition, independence, gender and meeting requirements that apply to the entity.</x:v>
      </x:c>
      <x:c r="M16"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composition, vacancies, quorum and meeting cadence. 5) Corroborate external acknowledgement or counterparty evidence where applicable. 6) Record every exception under the linked observation rule.</x:v>
      </x:c>
      <x:c r="N16" s="305" t="str">
        <x:v>Design adequacy + operating effectiveness</x:v>
      </x:c>
      <x:c r="O16" s="305" t="str">
        <x:v>Inspection of constitution, approvals, minutes and action closure; inquiry only as corroboration</x:v>
      </x:c>
      <x:c r="P16" s="305" t="str">
        <x:v>All scheduled control occurrences plus every triggering event, exception, override and breach</x:v>
      </x:c>
      <x:c r="Q16" s="305" t="str">
        <x:v>Inspect control design and evidence across the full period; test each scheduled control occurrence and 100% of breaches, overrides, vacancies and regulatory exceptions.</x:v>
      </x:c>
      <x:c r="R16" s="305" t="str">
        <x:v>Continuous; meetings as prescribed</x:v>
      </x:c>
      <x:c r="S16" s="305" t="str">
        <x:v>Company Secretary / Board or Committee Secretariat</x:v>
      </x:c>
      <x:c r="T16" s="305" t="str">
        <x:v>Secretarial or committee support team</x:v>
      </x:c>
      <x:c r="U16" s="305" t="str">
        <x:v>Company Secretary / Compliance Officer plus approving Board or committee</x:v>
      </x:c>
      <x:c r="V16" s="305" t="str">
        <x:v>NOT TESTED — COMPANY EVIDENCE REQUIRED</x:v>
      </x:c>
      <x:c r="W16" s="305" t="str">
        <x:v>https://www.sebi.gov.in/legal/regulations/jul-2026/securities-and-exchange-board-of-india-listing-obligations-and-disclosure-requirements-regulations-2015-last-amended-on-july-14-2026-_102974.html</x:v>
      </x:c>
      <x:c r="X16" s="305" t="str">
        <x:v>MIGRATED — FROZEN</x:v>
      </x:c>
      <x:c r="Y16" s="305" t="str">
        <x:f>IF(COUNTIF('PROD Provision Master'!$A$5:$A$176,C16)=1,"YES","NO")</x:f>
        <x:v>YES</x:v>
      </x:c>
      <x:c r="Z16" s="305" t="str">
        <x:f>IF(COUNTIF('PROD Compliance Master'!$A$5:$A$176,D16)=1,"YES","NO")</x:f>
        <x:v>YES</x:v>
      </x:c>
      <x:c r="AA16" s="305" t="str">
        <x:f>IF(COUNTIF($A$5:$A$176,A16)=1,"UNIQUE","DUPLICATE")</x:f>
        <x:v>UNIQUE</x:v>
      </x:c>
      <x:c r="AB16" s="305" t="str">
        <x:f>IF(COUNTIF($E$5:$E$176,E16)=1,"UNIQUE","DUPLICATE")</x:f>
        <x:v>UNIQUE</x:v>
      </x:c>
      <x:c r="AC16" s="305" t="str">
        <x:f>IF(COUNTIF($F$5:$F$176,F16)=1,"UNIQUE","DUPLICATE")</x:f>
        <x:v>UNIQUE</x:v>
      </x:c>
      <x:c r="AD16" s="305" t="str">
        <x:f>IF(AND(LEFT(A16,14)="SEBI-CORE-AUD-",LEN(A16)=20),"VALID","INVALID")</x:f>
        <x:v>VALID</x:v>
      </x:c>
    </x:row>
    <x:row r="17" ht="48" customHeight="1">
      <x:c r="A17" s="305" t="str">
        <x:v>SEBI-CORE-AUD-000013</x:v>
      </x:c>
      <x:c r="B17" s="305" t="n">
        <x:v>13</x:v>
      </x:c>
      <x:c r="C17" s="305" t="str">
        <x:v>SEBI-CORE-PRV-000013</x:v>
      </x:c>
      <x:c r="D17" s="305" t="str">
        <x:v>SEBI-CORE-CMP-000013</x:v>
      </x:c>
      <x:c r="E17" s="305" t="str">
        <x:v>CAP-LAW053|Reg. 17(8)|AP01</x:v>
      </x:c>
      <x:c r="F17" s="305" t="str">
        <x:v>CAP-LAW053|Reg. 17(8)</x:v>
      </x:c>
      <x:c r="G17" s="305" t="str">
        <x:v>CAP-LAW053</x:v>
      </x:c>
      <x:c r="H17" s="305" t="str">
        <x:v>Reg. 17(8)</x:v>
      </x:c>
      <x:c r="I17" s="305" t="str">
        <x:v>Financial governance</x:v>
      </x:c>
      <x:c r="J17" s="305" t="str">
        <x:v>GATE|EQUITY_MAIN or GATE|HVDLE</x:v>
      </x:c>
      <x:c r="K17" s="305" t="str">
        <x:v>CEO and CFO / listed entity</x:v>
      </x:c>
      <x:c r="L17" s="305" t="str">
        <x:v>Confirm that the applicable duty holder has designed and operated controls to satisfy CAP-LAW053 Reg. 17(8): Obtain the prescribed chief executive and chief financial officer compliance certification.</x:v>
      </x:c>
      <x:c r="M17"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Table the signed certification before the board and retain it. 5) Corroborate external acknowledgement or counterparty evidence where applicable. 6) Record every exception under the linked observation rule.</x:v>
      </x:c>
      <x:c r="N17" s="305" t="str">
        <x:v>Design adequacy + operating effectiveness</x:v>
      </x:c>
      <x:c r="O17" s="305" t="str">
        <x:v>Inspection of constitution, approvals, minutes and action closure; inquiry only as corroboration</x:v>
      </x:c>
      <x:c r="P17" s="305" t="str">
        <x:v>All prescribed reporting periods and every statutory item due in the audit period</x:v>
      </x:c>
      <x:c r="Q17" s="305" t="str">
        <x:v>Test 100% of statutory submissions/meetings due in scope; where the underlying operation is high-volume, reconcile the population and sample across periods plus all exceptions.</x:v>
      </x:c>
      <x:c r="R17" s="305" t="str">
        <x:v>Annual / reporting cycle as prescribed</x:v>
      </x:c>
      <x:c r="S17" s="305" t="str">
        <x:v>Company Secretary / Board or Committee Secretariat</x:v>
      </x:c>
      <x:c r="T17" s="305" t="str">
        <x:v>Secretarial or committee support team</x:v>
      </x:c>
      <x:c r="U17" s="305" t="str">
        <x:v>Compliance Officer plus Audit Committee / Board where prescribed</x:v>
      </x:c>
      <x:c r="V17" s="305" t="str">
        <x:v>NOT TESTED — COMPANY EVIDENCE REQUIRED</x:v>
      </x:c>
      <x:c r="W17" s="305" t="str">
        <x:v>https://www.sebi.gov.in/legal/regulations/jul-2026/securities-and-exchange-board-of-india-listing-obligations-and-disclosure-requirements-regulations-2015-last-amended-on-july-14-2026-_102974.html</x:v>
      </x:c>
      <x:c r="X17" s="305" t="str">
        <x:v>MIGRATED — FROZEN</x:v>
      </x:c>
      <x:c r="Y17" s="305" t="str">
        <x:f>IF(COUNTIF('PROD Provision Master'!$A$5:$A$176,C17)=1,"YES","NO")</x:f>
        <x:v>YES</x:v>
      </x:c>
      <x:c r="Z17" s="305" t="str">
        <x:f>IF(COUNTIF('PROD Compliance Master'!$A$5:$A$176,D17)=1,"YES","NO")</x:f>
        <x:v>YES</x:v>
      </x:c>
      <x:c r="AA17" s="305" t="str">
        <x:f>IF(COUNTIF($A$5:$A$176,A17)=1,"UNIQUE","DUPLICATE")</x:f>
        <x:v>UNIQUE</x:v>
      </x:c>
      <x:c r="AB17" s="305" t="str">
        <x:f>IF(COUNTIF($E$5:$E$176,E17)=1,"UNIQUE","DUPLICATE")</x:f>
        <x:v>UNIQUE</x:v>
      </x:c>
      <x:c r="AC17" s="305" t="str">
        <x:f>IF(COUNTIF($F$5:$F$176,F17)=1,"UNIQUE","DUPLICATE")</x:f>
        <x:v>UNIQUE</x:v>
      </x:c>
      <x:c r="AD17" s="305" t="str">
        <x:f>IF(AND(LEFT(A17,14)="SEBI-CORE-AUD-",LEN(A17)=20),"VALID","INVALID")</x:f>
        <x:v>VALID</x:v>
      </x:c>
    </x:row>
    <x:row r="18" ht="48" customHeight="1">
      <x:c r="A18" s="305" t="str">
        <x:v>SEBI-CORE-AUD-000014</x:v>
      </x:c>
      <x:c r="B18" s="305" t="n">
        <x:v>14</x:v>
      </x:c>
      <x:c r="C18" s="305" t="str">
        <x:v>SEBI-CORE-PRV-000014</x:v>
      </x:c>
      <x:c r="D18" s="305" t="str">
        <x:v>SEBI-CORE-CMP-000014</x:v>
      </x:c>
      <x:c r="E18" s="305" t="str">
        <x:v>CAP-LAW053|Reg. 18|AP01</x:v>
      </x:c>
      <x:c r="F18" s="305" t="str">
        <x:v>CAP-LAW053|Reg. 18</x:v>
      </x:c>
      <x:c r="G18" s="305" t="str">
        <x:v>CAP-LAW053</x:v>
      </x:c>
      <x:c r="H18" s="305" t="str">
        <x:v>Reg. 18</x:v>
      </x:c>
      <x:c r="I18" s="305" t="str">
        <x:v>Committee governance</x:v>
      </x:c>
      <x:c r="J18" s="305" t="str">
        <x:v>GATE|EQUITY_MAIN or GATE|HVDLE</x:v>
      </x:c>
      <x:c r="K18" s="305" t="str">
        <x:v>Listed entity / audit committee</x:v>
      </x:c>
      <x:c r="L18" s="305" t="str">
        <x:v>Confirm that the applicable duty holder has designed and operated controls to satisfy CAP-LAW053 Reg. 18: Constitute and operate the audit committee with the prescribed composition, meetings, powers and review responsibilities.</x:v>
      </x:c>
      <x:c r="M18"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charter, composition, agenda coverage, minutes and action tracking. 5) Corroborate external acknowledgement or counterparty evidence where applicable. 6) Record every exception under the linked observation rule.</x:v>
      </x:c>
      <x:c r="N18" s="305" t="str">
        <x:v>Design adequacy + operating effectiveness</x:v>
      </x:c>
      <x:c r="O18" s="305" t="str">
        <x:v>Inspection of constitution, approvals, minutes and action closure; inquiry only as corroboration</x:v>
      </x:c>
      <x:c r="P18" s="305" t="str">
        <x:v>All scheduled control occurrences plus every triggering event, exception, override and breach</x:v>
      </x:c>
      <x:c r="Q18" s="305" t="str">
        <x:v>Inspect control design and evidence across the full period; test each scheduled control occurrence and 100% of breaches, overrides, vacancies and regulatory exceptions.</x:v>
      </x:c>
      <x:c r="R18" s="305" t="str">
        <x:v>Continuous; each meeting cycle</x:v>
      </x:c>
      <x:c r="S18" s="305" t="str">
        <x:v>Company Secretary / Board or Committee Secretariat</x:v>
      </x:c>
      <x:c r="T18" s="305" t="str">
        <x:v>Secretarial or committee support team</x:v>
      </x:c>
      <x:c r="U18" s="305" t="str">
        <x:v>Compliance Officer plus Audit Committee / Board where prescribed</x:v>
      </x:c>
      <x:c r="V18" s="305" t="str">
        <x:v>NOT TESTED — COMPANY EVIDENCE REQUIRED</x:v>
      </x:c>
      <x:c r="W18" s="305" t="str">
        <x:v>https://www.sebi.gov.in/legal/regulations/jul-2026/securities-and-exchange-board-of-india-listing-obligations-and-disclosure-requirements-regulations-2015-last-amended-on-july-14-2026-_102974.html</x:v>
      </x:c>
      <x:c r="X18" s="305" t="str">
        <x:v>MIGRATED — FROZEN</x:v>
      </x:c>
      <x:c r="Y18" s="305" t="str">
        <x:f>IF(COUNTIF('PROD Provision Master'!$A$5:$A$176,C18)=1,"YES","NO")</x:f>
        <x:v>YES</x:v>
      </x:c>
      <x:c r="Z18" s="305" t="str">
        <x:f>IF(COUNTIF('PROD Compliance Master'!$A$5:$A$176,D18)=1,"YES","NO")</x:f>
        <x:v>YES</x:v>
      </x:c>
      <x:c r="AA18" s="305" t="str">
        <x:f>IF(COUNTIF($A$5:$A$176,A18)=1,"UNIQUE","DUPLICATE")</x:f>
        <x:v>UNIQUE</x:v>
      </x:c>
      <x:c r="AB18" s="305" t="str">
        <x:f>IF(COUNTIF($E$5:$E$176,E18)=1,"UNIQUE","DUPLICATE")</x:f>
        <x:v>UNIQUE</x:v>
      </x:c>
      <x:c r="AC18" s="305" t="str">
        <x:f>IF(COUNTIF($F$5:$F$176,F18)=1,"UNIQUE","DUPLICATE")</x:f>
        <x:v>UNIQUE</x:v>
      </x:c>
      <x:c r="AD18" s="305" t="str">
        <x:f>IF(AND(LEFT(A18,14)="SEBI-CORE-AUD-",LEN(A18)=20),"VALID","INVALID")</x:f>
        <x:v>VALID</x:v>
      </x:c>
    </x:row>
    <x:row r="19" ht="48" customHeight="1">
      <x:c r="A19" s="305" t="str">
        <x:v>SEBI-CORE-AUD-000015</x:v>
      </x:c>
      <x:c r="B19" s="305" t="n">
        <x:v>15</x:v>
      </x:c>
      <x:c r="C19" s="305" t="str">
        <x:v>SEBI-CORE-PRV-000015</x:v>
      </x:c>
      <x:c r="D19" s="305" t="str">
        <x:v>SEBI-CORE-CMP-000015</x:v>
      </x:c>
      <x:c r="E19" s="305" t="str">
        <x:v>CAP-LAW053|Reg. 19|AP01</x:v>
      </x:c>
      <x:c r="F19" s="305" t="str">
        <x:v>CAP-LAW053|Reg. 19</x:v>
      </x:c>
      <x:c r="G19" s="305" t="str">
        <x:v>CAP-LAW053</x:v>
      </x:c>
      <x:c r="H19" s="305" t="str">
        <x:v>Reg. 19</x:v>
      </x:c>
      <x:c r="I19" s="305" t="str">
        <x:v>Committee governance</x:v>
      </x:c>
      <x:c r="J19" s="305" t="str">
        <x:v>GATE|EQUITY_MAIN or GATE|HVDLE</x:v>
      </x:c>
      <x:c r="K19" s="305" t="str">
        <x:v>Listed entity / NRC</x:v>
      </x:c>
      <x:c r="L19" s="305" t="str">
        <x:v>Confirm that the applicable duty holder has designed and operated controls to satisfy CAP-LAW053 Reg. 19: Constitute and operate the nomination and remuneration committee as prescribed.</x:v>
      </x:c>
      <x:c r="M19"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composition, policy, evaluation and minutes evidence. 5) Corroborate external acknowledgement or counterparty evidence where applicable. 6) Record every exception under the linked observation rule.</x:v>
      </x:c>
      <x:c r="N19" s="305" t="str">
        <x:v>Design adequacy + operating effectiveness</x:v>
      </x:c>
      <x:c r="O19" s="305" t="str">
        <x:v>Inspection of constitution, approvals, minutes and action closure; inquiry only as corroboration</x:v>
      </x:c>
      <x:c r="P19" s="305" t="str">
        <x:v>All scheduled control occurrences plus every triggering event, exception, override and breach</x:v>
      </x:c>
      <x:c r="Q19" s="305" t="str">
        <x:v>Inspect control design and evidence across the full period; test each scheduled control occurrence and 100% of breaches, overrides, vacancies and regulatory exceptions.</x:v>
      </x:c>
      <x:c r="R19" s="305" t="str">
        <x:v>Continuous; as events arise</x:v>
      </x:c>
      <x:c r="S19" s="305" t="str">
        <x:v>Company Secretary / Board or Committee Secretariat</x:v>
      </x:c>
      <x:c r="T19" s="305" t="str">
        <x:v>Secretarial or committee support team</x:v>
      </x:c>
      <x:c r="U19" s="305" t="str">
        <x:v>Company Secretary / Compliance Officer plus approving Board or committee</x:v>
      </x:c>
      <x:c r="V19" s="305" t="str">
        <x:v>NOT TESTED — COMPANY EVIDENCE REQUIRED</x:v>
      </x:c>
      <x:c r="W19" s="305" t="str">
        <x:v>https://www.sebi.gov.in/legal/regulations/jul-2026/securities-and-exchange-board-of-india-listing-obligations-and-disclosure-requirements-regulations-2015-last-amended-on-july-14-2026-_102974.html</x:v>
      </x:c>
      <x:c r="X19" s="305" t="str">
        <x:v>MIGRATED — FROZEN</x:v>
      </x:c>
      <x:c r="Y19" s="305" t="str">
        <x:f>IF(COUNTIF('PROD Provision Master'!$A$5:$A$176,C19)=1,"YES","NO")</x:f>
        <x:v>YES</x:v>
      </x:c>
      <x:c r="Z19" s="305" t="str">
        <x:f>IF(COUNTIF('PROD Compliance Master'!$A$5:$A$176,D19)=1,"YES","NO")</x:f>
        <x:v>YES</x:v>
      </x:c>
      <x:c r="AA19" s="305" t="str">
        <x:f>IF(COUNTIF($A$5:$A$176,A19)=1,"UNIQUE","DUPLICATE")</x:f>
        <x:v>UNIQUE</x:v>
      </x:c>
      <x:c r="AB19" s="305" t="str">
        <x:f>IF(COUNTIF($E$5:$E$176,E19)=1,"UNIQUE","DUPLICATE")</x:f>
        <x:v>UNIQUE</x:v>
      </x:c>
      <x:c r="AC19" s="305" t="str">
        <x:f>IF(COUNTIF($F$5:$F$176,F19)=1,"UNIQUE","DUPLICATE")</x:f>
        <x:v>UNIQUE</x:v>
      </x:c>
      <x:c r="AD19" s="305" t="str">
        <x:f>IF(AND(LEFT(A19,14)="SEBI-CORE-AUD-",LEN(A19)=20),"VALID","INVALID")</x:f>
        <x:v>VALID</x:v>
      </x:c>
    </x:row>
    <x:row r="20" ht="48" customHeight="1">
      <x:c r="A20" s="305" t="str">
        <x:v>SEBI-CORE-AUD-000016</x:v>
      </x:c>
      <x:c r="B20" s="305" t="n">
        <x:v>16</x:v>
      </x:c>
      <x:c r="C20" s="305" t="str">
        <x:v>SEBI-CORE-PRV-000016</x:v>
      </x:c>
      <x:c r="D20" s="305" t="str">
        <x:v>SEBI-CORE-CMP-000016</x:v>
      </x:c>
      <x:c r="E20" s="305" t="str">
        <x:v>CAP-LAW053|Reg. 20|AP01</x:v>
      </x:c>
      <x:c r="F20" s="305" t="str">
        <x:v>CAP-LAW053|Reg. 20</x:v>
      </x:c>
      <x:c r="G20" s="305" t="str">
        <x:v>CAP-LAW053</x:v>
      </x:c>
      <x:c r="H20" s="305" t="str">
        <x:v>Reg. 20</x:v>
      </x:c>
      <x:c r="I20" s="305" t="str">
        <x:v>Investor governance</x:v>
      </x:c>
      <x:c r="J20" s="305" t="str">
        <x:v>GATE|EQUITY_MAIN or GATE|HVDLE</x:v>
      </x:c>
      <x:c r="K20" s="305" t="str">
        <x:v>Listed entity / SRC</x:v>
      </x:c>
      <x:c r="L20" s="305" t="str">
        <x:v>Confirm that the applicable duty holder has designed and operated controls to satisfy CAP-LAW053 Reg. 20: Constitute and operate the stakeholders relationship committee and review security-holder service matters.</x:v>
      </x:c>
      <x:c r="M20"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Track grievances, service requests and committee oversight. 5) Corroborate external acknowledgement or counterparty evidence where applicable. 6) Record every exception under the linked observation rule.</x:v>
      </x:c>
      <x:c r="N20" s="305" t="str">
        <x:v>Design adequacy + operating effectiveness</x:v>
      </x:c>
      <x:c r="O20" s="305" t="str">
        <x:v>Population reconciliation, inspection, SLA reperformance and case-file sampling</x:v>
      </x:c>
      <x:c r="P20" s="305" t="str">
        <x:v>All scheduled control occurrences plus every triggering event, exception, override and breach</x:v>
      </x:c>
      <x:c r="Q20" s="305" t="str">
        <x:v>Reconcile 100% of the case population; select a risk-based sample covering completed, rejected, aged and exception cases; test 100% of SLA breaches and complaints.</x:v>
      </x:c>
      <x:c r="R20" s="305" t="str">
        <x:v>Continuous; periodic meetings</x:v>
      </x:c>
      <x:c r="S20" s="305" t="str">
        <x:v>Investor Services Head / RTA Relationship Owner</x:v>
      </x:c>
      <x:c r="T20" s="305" t="str">
        <x:v>Issuer investor-service team or contracted RTA team</x:v>
      </x:c>
      <x:c r="U20" s="305" t="str">
        <x:v>Company Secretary / Compliance Officer plus approving Board or committee</x:v>
      </x:c>
      <x:c r="V20" s="305" t="str">
        <x:v>NOT TESTED — COMPANY EVIDENCE REQUIRED</x:v>
      </x:c>
      <x:c r="W20" s="305" t="str">
        <x:v>https://www.sebi.gov.in/legal/regulations/jul-2026/securities-and-exchange-board-of-india-listing-obligations-and-disclosure-requirements-regulations-2015-last-amended-on-july-14-2026-_102974.html</x:v>
      </x:c>
      <x:c r="X20" s="305" t="str">
        <x:v>MIGRATED — FROZEN</x:v>
      </x:c>
      <x:c r="Y20" s="305" t="str">
        <x:f>IF(COUNTIF('PROD Provision Master'!$A$5:$A$176,C20)=1,"YES","NO")</x:f>
        <x:v>YES</x:v>
      </x:c>
      <x:c r="Z20" s="305" t="str">
        <x:f>IF(COUNTIF('PROD Compliance Master'!$A$5:$A$176,D20)=1,"YES","NO")</x:f>
        <x:v>YES</x:v>
      </x:c>
      <x:c r="AA20" s="305" t="str">
        <x:f>IF(COUNTIF($A$5:$A$176,A20)=1,"UNIQUE","DUPLICATE")</x:f>
        <x:v>UNIQUE</x:v>
      </x:c>
      <x:c r="AB20" s="305" t="str">
        <x:f>IF(COUNTIF($E$5:$E$176,E20)=1,"UNIQUE","DUPLICATE")</x:f>
        <x:v>UNIQUE</x:v>
      </x:c>
      <x:c r="AC20" s="305" t="str">
        <x:f>IF(COUNTIF($F$5:$F$176,F20)=1,"UNIQUE","DUPLICATE")</x:f>
        <x:v>UNIQUE</x:v>
      </x:c>
      <x:c r="AD20" s="305" t="str">
        <x:f>IF(AND(LEFT(A20,14)="SEBI-CORE-AUD-",LEN(A20)=20),"VALID","INVALID")</x:f>
        <x:v>VALID</x:v>
      </x:c>
    </x:row>
    <x:row r="21" ht="48" customHeight="1">
      <x:c r="A21" s="305" t="str">
        <x:v>SEBI-CORE-AUD-000017</x:v>
      </x:c>
      <x:c r="B21" s="305" t="n">
        <x:v>17</x:v>
      </x:c>
      <x:c r="C21" s="305" t="str">
        <x:v>SEBI-CORE-PRV-000017</x:v>
      </x:c>
      <x:c r="D21" s="305" t="str">
        <x:v>SEBI-CORE-CMP-000017</x:v>
      </x:c>
      <x:c r="E21" s="305" t="str">
        <x:v>CAP-LAW053|Reg. 21|AP01</x:v>
      </x:c>
      <x:c r="F21" s="305" t="str">
        <x:v>CAP-LAW053|Reg. 21</x:v>
      </x:c>
      <x:c r="G21" s="305" t="str">
        <x:v>CAP-LAW053</x:v>
      </x:c>
      <x:c r="H21" s="305" t="str">
        <x:v>Reg. 21</x:v>
      </x:c>
      <x:c r="I21" s="305" t="str">
        <x:v>Risk governance</x:v>
      </x:c>
      <x:c r="J21" s="305" t="str">
        <x:v>GATE|EQUITY_MAIN</x:v>
      </x:c>
      <x:c r="K21" s="305" t="str">
        <x:v>Listed entity / RMC</x:v>
      </x:c>
      <x:c r="L21" s="305" t="str">
        <x:v>Confirm that the applicable duty holder has designed and operated controls to satisfy CAP-LAW053 Reg. 21: Constitute and operate the risk management committee where the current applicability test is met.</x:v>
      </x:c>
      <x:c r="M21" s="305" t="str">
        <x:v>1) Evidence the activation gate (GATE|EQUITY_MAIN)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applicability, committee workplan, risks and minutes. 5) Corroborate external acknowledgement or counterparty evidence where applicable. 6) Record every exception under the linked observation rule.</x:v>
      </x:c>
      <x:c r="N21" s="305" t="str">
        <x:v>Design adequacy + operating effectiveness</x:v>
      </x:c>
      <x:c r="O21" s="305" t="str">
        <x:v>Inspection of constitution, approvals, minutes and action closure; inquiry only as corroboration</x:v>
      </x:c>
      <x:c r="P21" s="305" t="str">
        <x:v>All scheduled control occurrences plus every triggering event, exception, override and breach</x:v>
      </x:c>
      <x:c r="Q21" s="305" t="str">
        <x:v>Inspect control design and evidence across the full period; test each scheduled control occurrence and 100% of breaches, overrides, vacancies and regulatory exceptions.</x:v>
      </x:c>
      <x:c r="R21" s="305" t="str">
        <x:v>Continuous; periodic meetings</x:v>
      </x:c>
      <x:c r="S21" s="305" t="str">
        <x:v>Company Secretary / Board or Committee Secretariat</x:v>
      </x:c>
      <x:c r="T21" s="305" t="str">
        <x:v>Secretarial or committee support team</x:v>
      </x:c>
      <x:c r="U21" s="305" t="str">
        <x:v>Company Secretary / Compliance Officer plus approving Board or committee</x:v>
      </x:c>
      <x:c r="V21" s="305" t="str">
        <x:v>NOT TESTED — COMPANY EVIDENCE REQUIRED</x:v>
      </x:c>
      <x:c r="W21" s="305" t="str">
        <x:v>https://www.sebi.gov.in/legal/regulations/jul-2026/securities-and-exchange-board-of-india-listing-obligations-and-disclosure-requirements-regulations-2015-last-amended-on-july-14-2026-_102974.html</x:v>
      </x:c>
      <x:c r="X21" s="305" t="str">
        <x:v>MIGRATED — FROZEN</x:v>
      </x:c>
      <x:c r="Y21" s="305" t="str">
        <x:f>IF(COUNTIF('PROD Provision Master'!$A$5:$A$176,C21)=1,"YES","NO")</x:f>
        <x:v>YES</x:v>
      </x:c>
      <x:c r="Z21" s="305" t="str">
        <x:f>IF(COUNTIF('PROD Compliance Master'!$A$5:$A$176,D21)=1,"YES","NO")</x:f>
        <x:v>YES</x:v>
      </x:c>
      <x:c r="AA21" s="305" t="str">
        <x:f>IF(COUNTIF($A$5:$A$176,A21)=1,"UNIQUE","DUPLICATE")</x:f>
        <x:v>UNIQUE</x:v>
      </x:c>
      <x:c r="AB21" s="305" t="str">
        <x:f>IF(COUNTIF($E$5:$E$176,E21)=1,"UNIQUE","DUPLICATE")</x:f>
        <x:v>UNIQUE</x:v>
      </x:c>
      <x:c r="AC21" s="305" t="str">
        <x:f>IF(COUNTIF($F$5:$F$176,F21)=1,"UNIQUE","DUPLICATE")</x:f>
        <x:v>UNIQUE</x:v>
      </x:c>
      <x:c r="AD21" s="305" t="str">
        <x:f>IF(AND(LEFT(A21,14)="SEBI-CORE-AUD-",LEN(A21)=20),"VALID","INVALID")</x:f>
        <x:v>VALID</x:v>
      </x:c>
    </x:row>
    <x:row r="22" ht="48" customHeight="1">
      <x:c r="A22" s="305" t="str">
        <x:v>SEBI-CORE-AUD-000018</x:v>
      </x:c>
      <x:c r="B22" s="305" t="n">
        <x:v>18</x:v>
      </x:c>
      <x:c r="C22" s="305" t="str">
        <x:v>SEBI-CORE-PRV-000018</x:v>
      </x:c>
      <x:c r="D22" s="305" t="str">
        <x:v>SEBI-CORE-CMP-000018</x:v>
      </x:c>
      <x:c r="E22" s="305" t="str">
        <x:v>CAP-LAW053|Reg. 22|AP01</x:v>
      </x:c>
      <x:c r="F22" s="305" t="str">
        <x:v>CAP-LAW053|Reg. 22</x:v>
      </x:c>
      <x:c r="G22" s="305" t="str">
        <x:v>CAP-LAW053</x:v>
      </x:c>
      <x:c r="H22" s="305" t="str">
        <x:v>Reg. 22</x:v>
      </x:c>
      <x:c r="I22" s="305" t="str">
        <x:v>Whistleblowing</x:v>
      </x:c>
      <x:c r="J22" s="305" t="str">
        <x:v>GATE|EQUITY_MAIN or GATE|HVDLE</x:v>
      </x:c>
      <x:c r="K22" s="305" t="str">
        <x:v>Listed entity</x:v>
      </x:c>
      <x:c r="L22" s="305" t="str">
        <x:v>Confirm that the applicable duty holder has designed and operated controls to satisfy CAP-LAW053 Reg. 22: Maintain a vigil mechanism for directors and employees.</x:v>
      </x:c>
      <x:c r="M22"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and disclose the vigil mechanism and investigate reports. 5) Corroborate external acknowledgement or counterparty evidence where applicable. 6) Record every exception under the linked observation rule.</x:v>
      </x:c>
      <x:c r="N22" s="305" t="str">
        <x:v>Design adequacy + operating effectiveness</x:v>
      </x:c>
      <x:c r="O22" s="305" t="str">
        <x:v>Inspection of constitution, approvals, minutes and action closure; inquiry only as corroboration</x:v>
      </x:c>
      <x:c r="P22" s="305" t="str">
        <x:v>Full control-period population, including all alerts, changes, overrides, breaches and remediation items</x:v>
      </x:c>
      <x:c r="Q22" s="305" t="str">
        <x:v>Inspect control design and evidence across the full period; test each scheduled control occurrence and 100% of breaches, overrides, vacancies and regulatory exceptions.</x:v>
      </x:c>
      <x:c r="R22" s="305" t="str">
        <x:v>Continuous</x:v>
      </x:c>
      <x:c r="S22" s="305" t="str">
        <x:v>Company Secretary / Board or Committee Secretariat</x:v>
      </x:c>
      <x:c r="T22" s="305" t="str">
        <x:v>Secretarial or committee support team</x:v>
      </x:c>
      <x:c r="U22" s="305" t="str">
        <x:v>Company Secretary / Compliance Officer or delegated independent reviewer</x:v>
      </x:c>
      <x:c r="V22" s="305" t="str">
        <x:v>NOT TESTED — COMPANY EVIDENCE REQUIRED</x:v>
      </x:c>
      <x:c r="W22" s="305" t="str">
        <x:v>https://www.sebi.gov.in/legal/regulations/jul-2026/securities-and-exchange-board-of-india-listing-obligations-and-disclosure-requirements-regulations-2015-last-amended-on-july-14-2026-_102974.html</x:v>
      </x:c>
      <x:c r="X22" s="305" t="str">
        <x:v>MIGRATED — FROZEN</x:v>
      </x:c>
      <x:c r="Y22" s="305" t="str">
        <x:f>IF(COUNTIF('PROD Provision Master'!$A$5:$A$176,C22)=1,"YES","NO")</x:f>
        <x:v>YES</x:v>
      </x:c>
      <x:c r="Z22" s="305" t="str">
        <x:f>IF(COUNTIF('PROD Compliance Master'!$A$5:$A$176,D22)=1,"YES","NO")</x:f>
        <x:v>YES</x:v>
      </x:c>
      <x:c r="AA22" s="305" t="str">
        <x:f>IF(COUNTIF($A$5:$A$176,A22)=1,"UNIQUE","DUPLICATE")</x:f>
        <x:v>UNIQUE</x:v>
      </x:c>
      <x:c r="AB22" s="305" t="str">
        <x:f>IF(COUNTIF($E$5:$E$176,E22)=1,"UNIQUE","DUPLICATE")</x:f>
        <x:v>UNIQUE</x:v>
      </x:c>
      <x:c r="AC22" s="305" t="str">
        <x:f>IF(COUNTIF($F$5:$F$176,F22)=1,"UNIQUE","DUPLICATE")</x:f>
        <x:v>UNIQUE</x:v>
      </x:c>
      <x:c r="AD22" s="305" t="str">
        <x:f>IF(AND(LEFT(A22,14)="SEBI-CORE-AUD-",LEN(A22)=20),"VALID","INVALID")</x:f>
        <x:v>VALID</x:v>
      </x:c>
    </x:row>
    <x:row r="23" ht="48" customHeight="1">
      <x:c r="A23" s="305" t="str">
        <x:v>SEBI-CORE-AUD-000019</x:v>
      </x:c>
      <x:c r="B23" s="305" t="n">
        <x:v>19</x:v>
      </x:c>
      <x:c r="C23" s="305" t="str">
        <x:v>SEBI-CORE-PRV-000019</x:v>
      </x:c>
      <x:c r="D23" s="305" t="str">
        <x:v>SEBI-CORE-CMP-000019</x:v>
      </x:c>
      <x:c r="E23" s="305" t="str">
        <x:v>CAP-LAW053|Reg. 23(1)|AP01</x:v>
      </x:c>
      <x:c r="F23" s="305" t="str">
        <x:v>CAP-LAW053|Reg. 23(1)</x:v>
      </x:c>
      <x:c r="G23" s="305" t="str">
        <x:v>CAP-LAW053</x:v>
      </x:c>
      <x:c r="H23" s="305" t="str">
        <x:v>Reg. 23(1)</x:v>
      </x:c>
      <x:c r="I23" s="305" t="str">
        <x:v>Related parties</x:v>
      </x:c>
      <x:c r="J23" s="305" t="str">
        <x:v>GATE|EQUITY_MAIN or GATE|HVDLE</x:v>
      </x:c>
      <x:c r="K23" s="305" t="str">
        <x:v>Listed entity / board</x:v>
      </x:c>
      <x:c r="L23" s="305" t="str">
        <x:v>Confirm that the applicable duty holder has designed and operated controls to satisfy CAP-LAW053 Reg. 23(1): Adopt and periodically review a policy on materiality of related-party transactions and dealing with related parties.</x:v>
      </x:c>
      <x:c r="M23"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the board-approved policy and threshold assessment. 5) Corroborate external acknowledgement or counterparty evidence where applicable. 6) Record every exception under the linked observation rule.</x:v>
      </x:c>
      <x:c r="N23" s="305" t="str">
        <x:v>Design adequacy + operating effectiveness</x:v>
      </x:c>
      <x:c r="O23" s="305" t="str">
        <x:v>Inspection of constitution, approvals, minutes and action closure; inquiry only as corroboration</x:v>
      </x:c>
      <x:c r="P23" s="305" t="str">
        <x:v>All prescribed reporting periods and every statutory item due in the audit period</x:v>
      </x:c>
      <x:c r="Q23" s="305" t="str">
        <x:v>Test 100% of statutory submissions/meetings due in scope; where the underlying operation is high-volume, reconcile the population and sample across periods plus all exceptions.</x:v>
      </x:c>
      <x:c r="R23" s="305" t="str">
        <x:v>Periodic / on policy change</x:v>
      </x:c>
      <x:c r="S23" s="305" t="str">
        <x:v>Company Secretary / Board or Committee Secretariat</x:v>
      </x:c>
      <x:c r="T23" s="305" t="str">
        <x:v>Secretarial or committee support team</x:v>
      </x:c>
      <x:c r="U23" s="305" t="str">
        <x:v>Compliance Officer plus Audit Committee / Board where prescribed</x:v>
      </x:c>
      <x:c r="V23" s="305" t="str">
        <x:v>NOT TESTED — COMPANY EVIDENCE REQUIRED</x:v>
      </x:c>
      <x:c r="W23" s="305" t="str">
        <x:v>https://www.sebi.gov.in/legal/regulations/jul-2026/securities-and-exchange-board-of-india-listing-obligations-and-disclosure-requirements-regulations-2015-last-amended-on-july-14-2026-_102974.html</x:v>
      </x:c>
      <x:c r="X23" s="305" t="str">
        <x:v>MIGRATED — FROZEN</x:v>
      </x:c>
      <x:c r="Y23" s="305" t="str">
        <x:f>IF(COUNTIF('PROD Provision Master'!$A$5:$A$176,C23)=1,"YES","NO")</x:f>
        <x:v>YES</x:v>
      </x:c>
      <x:c r="Z23" s="305" t="str">
        <x:f>IF(COUNTIF('PROD Compliance Master'!$A$5:$A$176,D23)=1,"YES","NO")</x:f>
        <x:v>YES</x:v>
      </x:c>
      <x:c r="AA23" s="305" t="str">
        <x:f>IF(COUNTIF($A$5:$A$176,A23)=1,"UNIQUE","DUPLICATE")</x:f>
        <x:v>UNIQUE</x:v>
      </x:c>
      <x:c r="AB23" s="305" t="str">
        <x:f>IF(COUNTIF($E$5:$E$176,E23)=1,"UNIQUE","DUPLICATE")</x:f>
        <x:v>UNIQUE</x:v>
      </x:c>
      <x:c r="AC23" s="305" t="str">
        <x:f>IF(COUNTIF($F$5:$F$176,F23)=1,"UNIQUE","DUPLICATE")</x:f>
        <x:v>UNIQUE</x:v>
      </x:c>
      <x:c r="AD23" s="305" t="str">
        <x:f>IF(AND(LEFT(A23,14)="SEBI-CORE-AUD-",LEN(A23)=20),"VALID","INVALID")</x:f>
        <x:v>VALID</x:v>
      </x:c>
    </x:row>
    <x:row r="24" ht="48" customHeight="1">
      <x:c r="A24" s="305" t="str">
        <x:v>SEBI-CORE-AUD-000020</x:v>
      </x:c>
      <x:c r="B24" s="305" t="n">
        <x:v>20</x:v>
      </x:c>
      <x:c r="C24" s="305" t="str">
        <x:v>SEBI-CORE-PRV-000020</x:v>
      </x:c>
      <x:c r="D24" s="305" t="str">
        <x:v>SEBI-CORE-CMP-000020</x:v>
      </x:c>
      <x:c r="E24" s="305" t="str">
        <x:v>CAP-LAW053|Reg. 23(2)-(4)|AP01</x:v>
      </x:c>
      <x:c r="F24" s="305" t="str">
        <x:v>CAP-LAW053|Reg. 23(2)-(4)</x:v>
      </x:c>
      <x:c r="G24" s="305" t="str">
        <x:v>CAP-LAW053</x:v>
      </x:c>
      <x:c r="H24" s="305" t="str">
        <x:v>Reg. 23(2)-(4)</x:v>
      </x:c>
      <x:c r="I24" s="305" t="str">
        <x:v>Related parties</x:v>
      </x:c>
      <x:c r="J24" s="305" t="str">
        <x:v>GATE|EQUITY_MAIN or GATE|HVDLE</x:v>
      </x:c>
      <x:c r="K24" s="305" t="str">
        <x:v>Listed entity / audit committee / shareholders</x:v>
      </x:c>
      <x:c r="L24" s="305" t="str">
        <x:v>Confirm that the applicable duty holder has designed and operated controls to satisfy CAP-LAW053 Reg. 23(2)-(4): Obtain the required audit-committee and shareholder approvals before entering applicable related-party transactions.</x:v>
      </x:c>
      <x:c r="M24"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Route each transaction through the correct approval path. 5) Corroborate external acknowledgement or counterparty evidence where applicable. 6) Record every exception under the linked observation rule.</x:v>
      </x:c>
      <x:c r="N24" s="305" t="str">
        <x:v>Design adequacy + operating effectiveness</x:v>
      </x:c>
      <x:c r="O24" s="305" t="str">
        <x:v>Inspection of constitution, approvals, minutes and action closure; inquiry only as corroboration</x:v>
      </x:c>
      <x:c r="P24" s="305" t="str">
        <x:v>All triggering events and all resulting approvals, filings, payments, communications or service cases</x:v>
      </x:c>
      <x:c r="Q24" s="305" t="str">
        <x:v>Test 100% of low-volume statutory events; for high-volume operations, reconcile the full population, use a documented risk-based sample, and test every exception.</x:v>
      </x:c>
      <x:c r="R24" s="305" t="str">
        <x:v>Before transaction; ratification only where allowed</x:v>
      </x:c>
      <x:c r="S24" s="305" t="str">
        <x:v>Company Secretary / Board or Committee Secretariat</x:v>
      </x:c>
      <x:c r="T24" s="305" t="str">
        <x:v>Secretarial or committee support team</x:v>
      </x:c>
      <x:c r="U24" s="305" t="str">
        <x:v>Compliance Officer plus Audit Committee / Board where prescribed</x:v>
      </x:c>
      <x:c r="V24" s="305" t="str">
        <x:v>NOT TESTED — COMPANY EVIDENCE REQUIRED</x:v>
      </x:c>
      <x:c r="W24" s="305" t="str">
        <x:v>https://www.sebi.gov.in/legal/regulations/jul-2026/securities-and-exchange-board-of-india-listing-obligations-and-disclosure-requirements-regulations-2015-last-amended-on-july-14-2026-_102974.html</x:v>
      </x:c>
      <x:c r="X24" s="305" t="str">
        <x:v>MIGRATED — FROZEN</x:v>
      </x:c>
      <x:c r="Y24" s="305" t="str">
        <x:f>IF(COUNTIF('PROD Provision Master'!$A$5:$A$176,C24)=1,"YES","NO")</x:f>
        <x:v>YES</x:v>
      </x:c>
      <x:c r="Z24" s="305" t="str">
        <x:f>IF(COUNTIF('PROD Compliance Master'!$A$5:$A$176,D24)=1,"YES","NO")</x:f>
        <x:v>YES</x:v>
      </x:c>
      <x:c r="AA24" s="305" t="str">
        <x:f>IF(COUNTIF($A$5:$A$176,A24)=1,"UNIQUE","DUPLICATE")</x:f>
        <x:v>UNIQUE</x:v>
      </x:c>
      <x:c r="AB24" s="305" t="str">
        <x:f>IF(COUNTIF($E$5:$E$176,E24)=1,"UNIQUE","DUPLICATE")</x:f>
        <x:v>UNIQUE</x:v>
      </x:c>
      <x:c r="AC24" s="305" t="str">
        <x:f>IF(COUNTIF($F$5:$F$176,F24)=1,"UNIQUE","DUPLICATE")</x:f>
        <x:v>UNIQUE</x:v>
      </x:c>
      <x:c r="AD24" s="305" t="str">
        <x:f>IF(AND(LEFT(A24,14)="SEBI-CORE-AUD-",LEN(A24)=20),"VALID","INVALID")</x:f>
        <x:v>VALID</x:v>
      </x:c>
    </x:row>
    <x:row r="25" ht="48" customHeight="1">
      <x:c r="A25" s="305" t="str">
        <x:v>SEBI-CORE-AUD-000021</x:v>
      </x:c>
      <x:c r="B25" s="305" t="n">
        <x:v>21</x:v>
      </x:c>
      <x:c r="C25" s="305" t="str">
        <x:v>SEBI-CORE-PRV-000021</x:v>
      </x:c>
      <x:c r="D25" s="305" t="str">
        <x:v>SEBI-CORE-CMP-000021</x:v>
      </x:c>
      <x:c r="E25" s="305" t="str">
        <x:v>CAP-LAW053|Reg. 23(9)|AP01</x:v>
      </x:c>
      <x:c r="F25" s="305" t="str">
        <x:v>CAP-LAW053|Reg. 23(9)</x:v>
      </x:c>
      <x:c r="G25" s="305" t="str">
        <x:v>CAP-LAW053</x:v>
      </x:c>
      <x:c r="H25" s="305" t="str">
        <x:v>Reg. 23(9)</x:v>
      </x:c>
      <x:c r="I25" s="305" t="str">
        <x:v>Disclosure</x:v>
      </x:c>
      <x:c r="J25" s="305" t="str">
        <x:v>GATE|EQUITY_MAIN or GATE|HVDLE</x:v>
      </x:c>
      <x:c r="K25" s="305" t="str">
        <x:v>Listed entity</x:v>
      </x:c>
      <x:c r="L25" s="305" t="str">
        <x:v>Confirm that the applicable duty holder has designed and operated controls to satisfy CAP-LAW053 Reg. 23(9): Disclose related-party transactions in the prescribed format.</x:v>
      </x:c>
      <x:c r="M25"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File and publish the RPT disclosure with acknowledgement. 5) Corroborate external acknowledgement or counterparty evidence where applicable. 6) Record every exception under the linked observation rule.</x:v>
      </x:c>
      <x:c r="N25" s="305" t="str">
        <x:v>Design adequacy + operating effectiveness</x:v>
      </x:c>
      <x:c r="O25" s="305" t="str">
        <x:v>Inspection, population reconciliation, reperformance and external corroboration where available</x:v>
      </x:c>
      <x:c r="P25" s="305" t="str">
        <x:v>All prescribed reporting periods and every statutory item due in the audit period</x:v>
      </x:c>
      <x:c r="Q25" s="305" t="str">
        <x:v>Test 100% of statutory submissions/meetings due in scope; where the underlying operation is high-volume, reconcile the population and sample across periods plus all exceptions.</x:v>
      </x:c>
      <x:c r="R25" s="305" t="str">
        <x:v>Periodic as prescribed</x:v>
      </x:c>
      <x:c r="S25" s="305" t="str">
        <x:v>Company Secretary / Compliance Officer</x:v>
      </x:c>
      <x:c r="T25" s="305" t="str">
        <x:v>Assigned compliance process team</x:v>
      </x:c>
      <x:c r="U25" s="305" t="str">
        <x:v>Company Secretary / Compliance Officer or delegated independent reviewer</x:v>
      </x:c>
      <x:c r="V25" s="305" t="str">
        <x:v>NOT TESTED — COMPANY EVIDENCE REQUIRED</x:v>
      </x:c>
      <x:c r="W25" s="305" t="str">
        <x:v>https://www.sebi.gov.in/legal/regulations/jul-2026/securities-and-exchange-board-of-india-listing-obligations-and-disclosure-requirements-regulations-2015-last-amended-on-july-14-2026-_102974.html</x:v>
      </x:c>
      <x:c r="X25" s="305" t="str">
        <x:v>MIGRATED — FROZEN</x:v>
      </x:c>
      <x:c r="Y25" s="305" t="str">
        <x:f>IF(COUNTIF('PROD Provision Master'!$A$5:$A$176,C25)=1,"YES","NO")</x:f>
        <x:v>YES</x:v>
      </x:c>
      <x:c r="Z25" s="305" t="str">
        <x:f>IF(COUNTIF('PROD Compliance Master'!$A$5:$A$176,D25)=1,"YES","NO")</x:f>
        <x:v>YES</x:v>
      </x:c>
      <x:c r="AA25" s="305" t="str">
        <x:f>IF(COUNTIF($A$5:$A$176,A25)=1,"UNIQUE","DUPLICATE")</x:f>
        <x:v>UNIQUE</x:v>
      </x:c>
      <x:c r="AB25" s="305" t="str">
        <x:f>IF(COUNTIF($E$5:$E$176,E25)=1,"UNIQUE","DUPLICATE")</x:f>
        <x:v>UNIQUE</x:v>
      </x:c>
      <x:c r="AC25" s="305" t="str">
        <x:f>IF(COUNTIF($F$5:$F$176,F25)=1,"UNIQUE","DUPLICATE")</x:f>
        <x:v>UNIQUE</x:v>
      </x:c>
      <x:c r="AD25" s="305" t="str">
        <x:f>IF(AND(LEFT(A25,14)="SEBI-CORE-AUD-",LEN(A25)=20),"VALID","INVALID")</x:f>
        <x:v>VALID</x:v>
      </x:c>
    </x:row>
    <x:row r="26" ht="48" customHeight="1">
      <x:c r="A26" s="305" t="str">
        <x:v>SEBI-CORE-AUD-000022</x:v>
      </x:c>
      <x:c r="B26" s="305" t="n">
        <x:v>22</x:v>
      </x:c>
      <x:c r="C26" s="305" t="str">
        <x:v>SEBI-CORE-PRV-000022</x:v>
      </x:c>
      <x:c r="D26" s="305" t="str">
        <x:v>SEBI-CORE-CMP-000022</x:v>
      </x:c>
      <x:c r="E26" s="305" t="str">
        <x:v>CAP-LAW053|Reg. 24(1)|AP01</x:v>
      </x:c>
      <x:c r="F26" s="305" t="str">
        <x:v>CAP-LAW053|Reg. 24(1)</x:v>
      </x:c>
      <x:c r="G26" s="305" t="str">
        <x:v>CAP-LAW053</x:v>
      </x:c>
      <x:c r="H26" s="305" t="str">
        <x:v>Reg. 24(1)</x:v>
      </x:c>
      <x:c r="I26" s="305" t="str">
        <x:v>Subsidiary governance</x:v>
      </x:c>
      <x:c r="J26" s="305" t="str">
        <x:v>GATE|MATERIAL_SUB</x:v>
      </x:c>
      <x:c r="K26" s="305" t="str">
        <x:v>Listed entity / material unlisted subsidiary</x:v>
      </x:c>
      <x:c r="L26" s="305" t="str">
        <x:v>Confirm that the applicable duty holder has designed and operated controls to satisfy CAP-LAW053 Reg. 24(1): Ensure the board of an unlisted material subsidiary includes the independent director required by LODR.</x:v>
      </x:c>
      <x:c r="M26" s="305" t="str">
        <x:v>1) Evidence the activation gate (GATE|MATERIAL_SUB) and the complete in-scope population. 2) Inspect the control design and responsibility assignment. 3) Reconcile the population for the audit period. 4) Apply the stated sample rule and test authorisation, content, threshold/exemption, timing, filing/delivery and preservation against: Track materiality and board composition of the affected subsidiary. 5) Corroborate external acknowledgement or counterparty evidence where applicable. 6) Record every exception under the linked observation rule.</x:v>
      </x:c>
      <x:c r="N26" s="305" t="str">
        <x:v>Design adequacy + operating effectiveness</x:v>
      </x:c>
      <x:c r="O26" s="305" t="str">
        <x:v>Inspection of constitution, approvals, minutes and action closure; inquiry only as corroboration</x:v>
      </x:c>
      <x:c r="P26" s="305" t="str">
        <x:v>Full control-period population, including all alerts, changes, overrides, breaches and remediation items</x:v>
      </x:c>
      <x:c r="Q26" s="305" t="str">
        <x:v>Inspect control design and evidence across the full period; test each scheduled control occurrence and 100% of breaches, overrides, vacancies and regulatory exceptions.</x:v>
      </x:c>
      <x:c r="R26" s="305" t="str">
        <x:v>Continuous while gate remains true</x:v>
      </x:c>
      <x:c r="S26" s="305" t="str">
        <x:v>Company Secretary / Board or Committee Secretariat</x:v>
      </x:c>
      <x:c r="T26" s="305" t="str">
        <x:v>Secretarial or committee support team</x:v>
      </x:c>
      <x:c r="U26" s="305" t="str">
        <x:v>Compliance Officer plus Audit Committee / Board where prescribed</x:v>
      </x:c>
      <x:c r="V26" s="305" t="str">
        <x:v>NOT TESTED — COMPANY EVIDENCE REQUIRED</x:v>
      </x:c>
      <x:c r="W26" s="305" t="str">
        <x:v>https://www.sebi.gov.in/legal/regulations/jul-2026/securities-and-exchange-board-of-india-listing-obligations-and-disclosure-requirements-regulations-2015-last-amended-on-july-14-2026-_102974.html</x:v>
      </x:c>
      <x:c r="X26" s="305" t="str">
        <x:v>MIGRATED — FROZEN</x:v>
      </x:c>
      <x:c r="Y26" s="305" t="str">
        <x:f>IF(COUNTIF('PROD Provision Master'!$A$5:$A$176,C26)=1,"YES","NO")</x:f>
        <x:v>YES</x:v>
      </x:c>
      <x:c r="Z26" s="305" t="str">
        <x:f>IF(COUNTIF('PROD Compliance Master'!$A$5:$A$176,D26)=1,"YES","NO")</x:f>
        <x:v>YES</x:v>
      </x:c>
      <x:c r="AA26" s="305" t="str">
        <x:f>IF(COUNTIF($A$5:$A$176,A26)=1,"UNIQUE","DUPLICATE")</x:f>
        <x:v>UNIQUE</x:v>
      </x:c>
      <x:c r="AB26" s="305" t="str">
        <x:f>IF(COUNTIF($E$5:$E$176,E26)=1,"UNIQUE","DUPLICATE")</x:f>
        <x:v>UNIQUE</x:v>
      </x:c>
      <x:c r="AC26" s="305" t="str">
        <x:f>IF(COUNTIF($F$5:$F$176,F26)=1,"UNIQUE","DUPLICATE")</x:f>
        <x:v>UNIQUE</x:v>
      </x:c>
      <x:c r="AD26" s="305" t="str">
        <x:f>IF(AND(LEFT(A26,14)="SEBI-CORE-AUD-",LEN(A26)=20),"VALID","INVALID")</x:f>
        <x:v>VALID</x:v>
      </x:c>
    </x:row>
    <x:row r="27" ht="48" customHeight="1">
      <x:c r="A27" s="305" t="str">
        <x:v>SEBI-CORE-AUD-000023</x:v>
      </x:c>
      <x:c r="B27" s="305" t="n">
        <x:v>23</x:v>
      </x:c>
      <x:c r="C27" s="305" t="str">
        <x:v>SEBI-CORE-PRV-000023</x:v>
      </x:c>
      <x:c r="D27" s="305" t="str">
        <x:v>SEBI-CORE-CMP-000023</x:v>
      </x:c>
      <x:c r="E27" s="305" t="str">
        <x:v>CAP-LAW053|Reg. 24(2)|AP01</x:v>
      </x:c>
      <x:c r="F27" s="305" t="str">
        <x:v>CAP-LAW053|Reg. 24(2)</x:v>
      </x:c>
      <x:c r="G27" s="305" t="str">
        <x:v>CAP-LAW053</x:v>
      </x:c>
      <x:c r="H27" s="305" t="str">
        <x:v>Reg. 24(2)</x:v>
      </x:c>
      <x:c r="I27" s="305" t="str">
        <x:v>Subsidiary oversight</x:v>
      </x:c>
      <x:c r="J27" s="305" t="str">
        <x:v>GATE|MATERIAL_SUB</x:v>
      </x:c>
      <x:c r="K27" s="305" t="str">
        <x:v>Listed entity / audit committee</x:v>
      </x:c>
      <x:c r="L27" s="305" t="str">
        <x:v>Confirm that the applicable duty holder has designed and operated controls to satisfy CAP-LAW053 Reg. 24(2): Have the listed entity audit committee review the financial statements and investments of unlisted subsidiaries as prescribed.</x:v>
      </x:c>
      <x:c r="M27" s="305" t="str">
        <x:v>1) Evidence the activation gate (GATE|MATERIAL_SUB) and the complete in-scope population. 2) Inspect the control design and responsibility assignment. 3) Reconcile the population for the audit period. 4) Apply the stated sample rule and test authorisation, content, threshold/exemption, timing, filing/delivery and preservation against: Table the required subsidiary financial and investment information. 5) Corroborate external acknowledgement or counterparty evidence where applicable. 6) Record every exception under the linked observation rule.</x:v>
      </x:c>
      <x:c r="N27" s="305" t="str">
        <x:v>Design adequacy + operating effectiveness</x:v>
      </x:c>
      <x:c r="O27" s="305" t="str">
        <x:v>Inspection of constitution, approvals, minutes and action closure; inquiry only as corroboration</x:v>
      </x:c>
      <x:c r="P27" s="305" t="str">
        <x:v>All prescribed reporting periods and every statutory item due in the audit period</x:v>
      </x:c>
      <x:c r="Q27" s="305" t="str">
        <x:v>Test 100% of statutory submissions/meetings due in scope; where the underlying operation is high-volume, reconcile the population and sample across periods plus all exceptions.</x:v>
      </x:c>
      <x:c r="R27" s="305" t="str">
        <x:v>Periodic</x:v>
      </x:c>
      <x:c r="S27" s="305" t="str">
        <x:v>Company Secretary / Board or Committee Secretariat</x:v>
      </x:c>
      <x:c r="T27" s="305" t="str">
        <x:v>Secretarial or committee support team</x:v>
      </x:c>
      <x:c r="U27" s="305" t="str">
        <x:v>Compliance Officer plus Audit Committee / Board where prescribed</x:v>
      </x:c>
      <x:c r="V27" s="305" t="str">
        <x:v>NOT TESTED — COMPANY EVIDENCE REQUIRED</x:v>
      </x:c>
      <x:c r="W27" s="305" t="str">
        <x:v>https://www.sebi.gov.in/legal/regulations/jul-2026/securities-and-exchange-board-of-india-listing-obligations-and-disclosure-requirements-regulations-2015-last-amended-on-july-14-2026-_102974.html</x:v>
      </x:c>
      <x:c r="X27" s="305" t="str">
        <x:v>MIGRATED — FROZEN</x:v>
      </x:c>
      <x:c r="Y27" s="305" t="str">
        <x:f>IF(COUNTIF('PROD Provision Master'!$A$5:$A$176,C27)=1,"YES","NO")</x:f>
        <x:v>YES</x:v>
      </x:c>
      <x:c r="Z27" s="305" t="str">
        <x:f>IF(COUNTIF('PROD Compliance Master'!$A$5:$A$176,D27)=1,"YES","NO")</x:f>
        <x:v>YES</x:v>
      </x:c>
      <x:c r="AA27" s="305" t="str">
        <x:f>IF(COUNTIF($A$5:$A$176,A27)=1,"UNIQUE","DUPLICATE")</x:f>
        <x:v>UNIQUE</x:v>
      </x:c>
      <x:c r="AB27" s="305" t="str">
        <x:f>IF(COUNTIF($E$5:$E$176,E27)=1,"UNIQUE","DUPLICATE")</x:f>
        <x:v>UNIQUE</x:v>
      </x:c>
      <x:c r="AC27" s="305" t="str">
        <x:f>IF(COUNTIF($F$5:$F$176,F27)=1,"UNIQUE","DUPLICATE")</x:f>
        <x:v>UNIQUE</x:v>
      </x:c>
      <x:c r="AD27" s="305" t="str">
        <x:f>IF(AND(LEFT(A27,14)="SEBI-CORE-AUD-",LEN(A27)=20),"VALID","INVALID")</x:f>
        <x:v>VALID</x:v>
      </x:c>
    </x:row>
    <x:row r="28" ht="48" customHeight="1">
      <x:c r="A28" s="305" t="str">
        <x:v>SEBI-CORE-AUD-000024</x:v>
      </x:c>
      <x:c r="B28" s="305" t="n">
        <x:v>24</x:v>
      </x:c>
      <x:c r="C28" s="305" t="str">
        <x:v>SEBI-CORE-PRV-000024</x:v>
      </x:c>
      <x:c r="D28" s="305" t="str">
        <x:v>SEBI-CORE-CMP-000024</x:v>
      </x:c>
      <x:c r="E28" s="305" t="str">
        <x:v>CAP-LAW053|Reg. 24(3)|AP01</x:v>
      </x:c>
      <x:c r="F28" s="305" t="str">
        <x:v>CAP-LAW053|Reg. 24(3)</x:v>
      </x:c>
      <x:c r="G28" s="305" t="str">
        <x:v>CAP-LAW053</x:v>
      </x:c>
      <x:c r="H28" s="305" t="str">
        <x:v>Reg. 24(3)</x:v>
      </x:c>
      <x:c r="I28" s="305" t="str">
        <x:v>Subsidiary oversight</x:v>
      </x:c>
      <x:c r="J28" s="305" t="str">
        <x:v>GATE|MATERIAL_SUB</x:v>
      </x:c>
      <x:c r="K28" s="305" t="str">
        <x:v>Listed entity / board</x:v>
      </x:c>
      <x:c r="L28" s="305" t="str">
        <x:v>Confirm that the applicable duty holder has designed and operated controls to satisfy CAP-LAW053 Reg. 24(3): Place minutes of unlisted-subsidiary board meetings before the listed entity board.</x:v>
      </x:c>
      <x:c r="M28" s="305" t="str">
        <x:v>1) Evidence the activation gate (GATE|MATERIAL_SUB) and the complete in-scope population. 2) Inspect the control design and responsibility assignment. 3) Reconcile the population for the audit period. 4) Apply the stated sample rule and test authorisation, content, threshold/exemption, timing, filing/delivery and preservation against: Obtain and table subsidiary board minutes. 5) Corroborate external acknowledgement or counterparty evidence where applicable. 6) Record every exception under the linked observation rule.</x:v>
      </x:c>
      <x:c r="N28" s="305" t="str">
        <x:v>Design adequacy + operating effectiveness</x:v>
      </x:c>
      <x:c r="O28" s="305" t="str">
        <x:v>Inspection of constitution, approvals, minutes and action closure; inquiry only as corroboration</x:v>
      </x:c>
      <x:c r="P28" s="305" t="str">
        <x:v>All triggering events and all resulting approvals, filings, payments, communications or service cases</x:v>
      </x:c>
      <x:c r="Q28" s="305" t="str">
        <x:v>Test 100% of low-volume statutory events; for high-volume operations, reconcile the full population, use a documented risk-based sample, and test every exception.</x:v>
      </x:c>
      <x:c r="R28" s="305" t="str">
        <x:v>At listed-entity board cycle</x:v>
      </x:c>
      <x:c r="S28" s="305" t="str">
        <x:v>Company Secretary / Board or Committee Secretariat</x:v>
      </x:c>
      <x:c r="T28" s="305" t="str">
        <x:v>Secretarial or committee support team</x:v>
      </x:c>
      <x:c r="U28" s="305" t="str">
        <x:v>Compliance Officer plus Audit Committee / Board where prescribed</x:v>
      </x:c>
      <x:c r="V28" s="305" t="str">
        <x:v>NOT TESTED — COMPANY EVIDENCE REQUIRED</x:v>
      </x:c>
      <x:c r="W28" s="305" t="str">
        <x:v>https://www.sebi.gov.in/legal/regulations/jul-2026/securities-and-exchange-board-of-india-listing-obligations-and-disclosure-requirements-regulations-2015-last-amended-on-july-14-2026-_102974.html</x:v>
      </x:c>
      <x:c r="X28" s="305" t="str">
        <x:v>MIGRATED — FROZEN</x:v>
      </x:c>
      <x:c r="Y28" s="305" t="str">
        <x:f>IF(COUNTIF('PROD Provision Master'!$A$5:$A$176,C28)=1,"YES","NO")</x:f>
        <x:v>YES</x:v>
      </x:c>
      <x:c r="Z28" s="305" t="str">
        <x:f>IF(COUNTIF('PROD Compliance Master'!$A$5:$A$176,D28)=1,"YES","NO")</x:f>
        <x:v>YES</x:v>
      </x:c>
      <x:c r="AA28" s="305" t="str">
        <x:f>IF(COUNTIF($A$5:$A$176,A28)=1,"UNIQUE","DUPLICATE")</x:f>
        <x:v>UNIQUE</x:v>
      </x:c>
      <x:c r="AB28" s="305" t="str">
        <x:f>IF(COUNTIF($E$5:$E$176,E28)=1,"UNIQUE","DUPLICATE")</x:f>
        <x:v>UNIQUE</x:v>
      </x:c>
      <x:c r="AC28" s="305" t="str">
        <x:f>IF(COUNTIF($F$5:$F$176,F28)=1,"UNIQUE","DUPLICATE")</x:f>
        <x:v>UNIQUE</x:v>
      </x:c>
      <x:c r="AD28" s="305" t="str">
        <x:f>IF(AND(LEFT(A28,14)="SEBI-CORE-AUD-",LEN(A28)=20),"VALID","INVALID")</x:f>
        <x:v>VALID</x:v>
      </x:c>
    </x:row>
    <x:row r="29" ht="48" customHeight="1">
      <x:c r="A29" s="305" t="str">
        <x:v>SEBI-CORE-AUD-000025</x:v>
      </x:c>
      <x:c r="B29" s="305" t="n">
        <x:v>25</x:v>
      </x:c>
      <x:c r="C29" s="305" t="str">
        <x:v>SEBI-CORE-PRV-000025</x:v>
      </x:c>
      <x:c r="D29" s="305" t="str">
        <x:v>SEBI-CORE-CMP-000025</x:v>
      </x:c>
      <x:c r="E29" s="305" t="str">
        <x:v>CAP-LAW053|Reg. 24(4)|AP01</x:v>
      </x:c>
      <x:c r="F29" s="305" t="str">
        <x:v>CAP-LAW053|Reg. 24(4)</x:v>
      </x:c>
      <x:c r="G29" s="305" t="str">
        <x:v>CAP-LAW053</x:v>
      </x:c>
      <x:c r="H29" s="305" t="str">
        <x:v>Reg. 24(4)</x:v>
      </x:c>
      <x:c r="I29" s="305" t="str">
        <x:v>Subsidiary oversight</x:v>
      </x:c>
      <x:c r="J29" s="305" t="str">
        <x:v>GATE|MATERIAL_SUB</x:v>
      </x:c>
      <x:c r="K29" s="305" t="str">
        <x:v>Listed entity / board</x:v>
      </x:c>
      <x:c r="L29" s="305" t="str">
        <x:v>Confirm that the applicable duty holder has designed and operated controls to satisfy CAP-LAW053 Reg. 24(4): Bring significant transactions and arrangements of unlisted subsidiaries to the listed entity board.</x:v>
      </x:c>
      <x:c r="M29" s="305" t="str">
        <x:v>1) Evidence the activation gate (GATE|MATERIAL_SUB) and the complete in-scope population. 2) Inspect the control design and responsibility assignment. 3) Reconcile the population for the audit period. 4) Apply the stated sample rule and test authorisation, content, threshold/exemption, timing, filing/delivery and preservation against: Identify, report and minute significant subsidiary transactions. 5) Corroborate external acknowledgement or counterparty evidence where applicable. 6) Record every exception under the linked observation rule.</x:v>
      </x:c>
      <x:c r="N29" s="305" t="str">
        <x:v>Design adequacy + operating effectiveness</x:v>
      </x:c>
      <x:c r="O29" s="305" t="str">
        <x:v>Inspection of constitution, approvals, minutes and action closure; inquiry only as corroboration</x:v>
      </x:c>
      <x:c r="P29" s="305" t="str">
        <x:v>All triggering events and all resulting approvals, filings, payments, communications or service cases</x:v>
      </x:c>
      <x:c r="Q29" s="305" t="str">
        <x:v>Test 100% of low-volume statutory events; for high-volume operations, reconcile the full population, use a documented risk-based sample, and test every exception.</x:v>
      </x:c>
      <x:c r="R29" s="305" t="str">
        <x:v>At occurrence / board cycle</x:v>
      </x:c>
      <x:c r="S29" s="305" t="str">
        <x:v>Company Secretary / Board or Committee Secretariat</x:v>
      </x:c>
      <x:c r="T29" s="305" t="str">
        <x:v>Secretarial or committee support team</x:v>
      </x:c>
      <x:c r="U29" s="305" t="str">
        <x:v>Compliance Officer plus Audit Committee / Board where prescribed</x:v>
      </x:c>
      <x:c r="V29" s="305" t="str">
        <x:v>NOT TESTED — COMPANY EVIDENCE REQUIRED</x:v>
      </x:c>
      <x:c r="W29" s="305" t="str">
        <x:v>https://www.sebi.gov.in/legal/regulations/jul-2026/securities-and-exchange-board-of-india-listing-obligations-and-disclosure-requirements-regulations-2015-last-amended-on-july-14-2026-_102974.html</x:v>
      </x:c>
      <x:c r="X29" s="305" t="str">
        <x:v>MIGRATED — FROZEN</x:v>
      </x:c>
      <x:c r="Y29" s="305" t="str">
        <x:f>IF(COUNTIF('PROD Provision Master'!$A$5:$A$176,C29)=1,"YES","NO")</x:f>
        <x:v>YES</x:v>
      </x:c>
      <x:c r="Z29" s="305" t="str">
        <x:f>IF(COUNTIF('PROD Compliance Master'!$A$5:$A$176,D29)=1,"YES","NO")</x:f>
        <x:v>YES</x:v>
      </x:c>
      <x:c r="AA29" s="305" t="str">
        <x:f>IF(COUNTIF($A$5:$A$176,A29)=1,"UNIQUE","DUPLICATE")</x:f>
        <x:v>UNIQUE</x:v>
      </x:c>
      <x:c r="AB29" s="305" t="str">
        <x:f>IF(COUNTIF($E$5:$E$176,E29)=1,"UNIQUE","DUPLICATE")</x:f>
        <x:v>UNIQUE</x:v>
      </x:c>
      <x:c r="AC29" s="305" t="str">
        <x:f>IF(COUNTIF($F$5:$F$176,F29)=1,"UNIQUE","DUPLICATE")</x:f>
        <x:v>UNIQUE</x:v>
      </x:c>
      <x:c r="AD29" s="305" t="str">
        <x:f>IF(AND(LEFT(A29,14)="SEBI-CORE-AUD-",LEN(A29)=20),"VALID","INVALID")</x:f>
        <x:v>VALID</x:v>
      </x:c>
    </x:row>
    <x:row r="30" ht="48" customHeight="1">
      <x:c r="A30" s="305" t="str">
        <x:v>SEBI-CORE-AUD-000026</x:v>
      </x:c>
      <x:c r="B30" s="305" t="n">
        <x:v>26</x:v>
      </x:c>
      <x:c r="C30" s="305" t="str">
        <x:v>SEBI-CORE-PRV-000026</x:v>
      </x:c>
      <x:c r="D30" s="305" t="str">
        <x:v>SEBI-CORE-CMP-000026</x:v>
      </x:c>
      <x:c r="E30" s="305" t="str">
        <x:v>CAP-LAW053|Reg. 24(5)-(6)|AP01</x:v>
      </x:c>
      <x:c r="F30" s="305" t="str">
        <x:v>CAP-LAW053|Reg. 24(5)-(6)</x:v>
      </x:c>
      <x:c r="G30" s="305" t="str">
        <x:v>CAP-LAW053</x:v>
      </x:c>
      <x:c r="H30" s="305" t="str">
        <x:v>Reg. 24(5)-(6)</x:v>
      </x:c>
      <x:c r="I30" s="305" t="str">
        <x:v>Corporate action</x:v>
      </x:c>
      <x:c r="J30" s="305" t="str">
        <x:v>GATE|MATERIAL_SUB</x:v>
      </x:c>
      <x:c r="K30" s="305" t="str">
        <x:v>Listed entity</x:v>
      </x:c>
      <x:c r="L30" s="305" t="str">
        <x:v>Confirm that the applicable duty holder has designed and operated controls to satisfy CAP-LAW053 Reg. 24(5)-(6): Obtain required shareholder approval before disposal of shares or assets of a material subsidiary beyond the permitted limits.</x:v>
      </x:c>
      <x:c r="M30" s="305" t="str">
        <x:v>1) Evidence the activation gate (GATE|MATERIAL_SUB) and the complete in-scope population. 2) Inspect the control design and responsibility assignment. 3) Reconcile the population for the audit period. 4) Apply the stated sample rule and test authorisation, content, threshold/exemption, timing, filing/delivery and preservation against: Perform threshold test and complete approval before execution. 5) Corroborate external acknowledgement or counterparty evidence where applicable. 6) Record every exception under the linked observation rule.</x:v>
      </x:c>
      <x:c r="N30" s="305" t="str">
        <x:v>Design adequacy + operating effectiveness</x:v>
      </x:c>
      <x:c r="O30" s="305" t="str">
        <x:v>Inspection of constitution, approvals, minutes and action closure; inquiry only as corroboration</x:v>
      </x:c>
      <x:c r="P30" s="305" t="str">
        <x:v>All triggering events and all resulting approvals, filings, payments, communications or service cases</x:v>
      </x:c>
      <x:c r="Q30" s="305" t="str">
        <x:v>Test 100% of low-volume statutory events; for high-volume operations, reconcile the full population, use a documented risk-based sample, and test every exception.</x:v>
      </x:c>
      <x:c r="R30" s="305" t="str">
        <x:v>Before disposal</x:v>
      </x:c>
      <x:c r="S30" s="305" t="str">
        <x:v>Company Secretary / Board or Committee Secretariat</x:v>
      </x:c>
      <x:c r="T30" s="305" t="str">
        <x:v>Secretarial or committee support team</x:v>
      </x:c>
      <x:c r="U30" s="305" t="str">
        <x:v>Compliance Officer plus Audit Committee / Board where prescribed</x:v>
      </x:c>
      <x:c r="V30" s="305" t="str">
        <x:v>NOT TESTED — COMPANY EVIDENCE REQUIRED</x:v>
      </x:c>
      <x:c r="W30" s="305" t="str">
        <x:v>https://www.sebi.gov.in/legal/regulations/jul-2026/securities-and-exchange-board-of-india-listing-obligations-and-disclosure-requirements-regulations-2015-last-amended-on-july-14-2026-_102974.html</x:v>
      </x:c>
      <x:c r="X30" s="305" t="str">
        <x:v>MIGRATED — FROZEN</x:v>
      </x:c>
      <x:c r="Y30" s="305" t="str">
        <x:f>IF(COUNTIF('PROD Provision Master'!$A$5:$A$176,C30)=1,"YES","NO")</x:f>
        <x:v>YES</x:v>
      </x:c>
      <x:c r="Z30" s="305" t="str">
        <x:f>IF(COUNTIF('PROD Compliance Master'!$A$5:$A$176,D30)=1,"YES","NO")</x:f>
        <x:v>YES</x:v>
      </x:c>
      <x:c r="AA30" s="305" t="str">
        <x:f>IF(COUNTIF($A$5:$A$176,A30)=1,"UNIQUE","DUPLICATE")</x:f>
        <x:v>UNIQUE</x:v>
      </x:c>
      <x:c r="AB30" s="305" t="str">
        <x:f>IF(COUNTIF($E$5:$E$176,E30)=1,"UNIQUE","DUPLICATE")</x:f>
        <x:v>UNIQUE</x:v>
      </x:c>
      <x:c r="AC30" s="305" t="str">
        <x:f>IF(COUNTIF($F$5:$F$176,F30)=1,"UNIQUE","DUPLICATE")</x:f>
        <x:v>UNIQUE</x:v>
      </x:c>
      <x:c r="AD30" s="305" t="str">
        <x:f>IF(AND(LEFT(A30,14)="SEBI-CORE-AUD-",LEN(A30)=20),"VALID","INVALID")</x:f>
        <x:v>VALID</x:v>
      </x:c>
    </x:row>
    <x:row r="31" ht="48" customHeight="1">
      <x:c r="A31" s="305" t="str">
        <x:v>SEBI-CORE-AUD-000027</x:v>
      </x:c>
      <x:c r="B31" s="305" t="n">
        <x:v>27</x:v>
      </x:c>
      <x:c r="C31" s="305" t="str">
        <x:v>SEBI-CORE-PRV-000027</x:v>
      </x:c>
      <x:c r="D31" s="305" t="str">
        <x:v>SEBI-CORE-CMP-000027</x:v>
      </x:c>
      <x:c r="E31" s="305" t="str">
        <x:v>CAP-LAW053|Reg. 24A|AP01</x:v>
      </x:c>
      <x:c r="F31" s="305" t="str">
        <x:v>CAP-LAW053|Reg. 24A</x:v>
      </x:c>
      <x:c r="G31" s="305" t="str">
        <x:v>CAP-LAW053</x:v>
      </x:c>
      <x:c r="H31" s="305" t="str">
        <x:v>Reg. 24A</x:v>
      </x:c>
      <x:c r="I31" s="305" t="str">
        <x:v>Secretarial compliance</x:v>
      </x:c>
      <x:c r="J31" s="305" t="str">
        <x:v>GATE|MATERIAL_SUB or GATE|EQUITY_MAIN</x:v>
      </x:c>
      <x:c r="K31" s="305" t="str">
        <x:v>Listed entity / material unlisted Indian subsidiary</x:v>
      </x:c>
      <x:c r="L31" s="305" t="str">
        <x:v>Confirm that the applicable duty holder has designed and operated controls to satisfy CAP-LAW053 Reg. 24A: Ensure the listed entity and covered material unlisted Indian subsidiaries undergo secretarial audit and provide the required reports/compliance filing.</x:v>
      </x:c>
      <x:c r="M31" s="305" t="str">
        <x:v>1) Evidence the activation gate (GATE|MATERIAL_SUB or GATE|EQUITY_MAIN) and the complete in-scope population. 2) Inspect the control design and responsibility assignment. 3) Reconcile the population for the audit period. 4) Apply the stated sample rule and test authorisation, content, threshold/exemption, timing, filing/delivery and preservation against: Appoint eligible auditor, complete audit and file/annex the prescribed reports. 5) Corroborate external acknowledgement or counterparty evidence where applicable. 6) Record every exception under the linked observation rule.</x:v>
      </x:c>
      <x:c r="N31" s="305" t="str">
        <x:v>Design adequacy + operating effectiveness</x:v>
      </x:c>
      <x:c r="O31" s="305" t="str">
        <x:v>Inspection of constitution, approvals, minutes and action closure; inquiry only as corroboration</x:v>
      </x:c>
      <x:c r="P31" s="305" t="str">
        <x:v>All prescribed reporting periods and every statutory item due in the audit period</x:v>
      </x:c>
      <x:c r="Q31" s="305" t="str">
        <x:v>Test 100% of statutory submissions/meetings due in scope; where the underlying operation is high-volume, reconcile the population and sample across periods plus all exceptions.</x:v>
      </x:c>
      <x:c r="R31" s="305" t="str">
        <x:v>Annual</x:v>
      </x:c>
      <x:c r="S31" s="305" t="str">
        <x:v>Company Secretary / Board or Committee Secretariat</x:v>
      </x:c>
      <x:c r="T31" s="305" t="str">
        <x:v>Secretarial or committee support team</x:v>
      </x:c>
      <x:c r="U31" s="305" t="str">
        <x:v>Compliance Officer plus Audit Committee / Board where prescribed</x:v>
      </x:c>
      <x:c r="V31" s="305" t="str">
        <x:v>NOT TESTED — COMPANY EVIDENCE REQUIRED</x:v>
      </x:c>
      <x:c r="W31" s="305" t="str">
        <x:v>https://www.sebi.gov.in/legal/regulations/jul-2026/securities-and-exchange-board-of-india-listing-obligations-and-disclosure-requirements-regulations-2015-last-amended-on-july-14-2026-_102974.html</x:v>
      </x:c>
      <x:c r="X31" s="305" t="str">
        <x:v>MIGRATED — FROZEN</x:v>
      </x:c>
      <x:c r="Y31" s="305" t="str">
        <x:f>IF(COUNTIF('PROD Provision Master'!$A$5:$A$176,C31)=1,"YES","NO")</x:f>
        <x:v>YES</x:v>
      </x:c>
      <x:c r="Z31" s="305" t="str">
        <x:f>IF(COUNTIF('PROD Compliance Master'!$A$5:$A$176,D31)=1,"YES","NO")</x:f>
        <x:v>YES</x:v>
      </x:c>
      <x:c r="AA31" s="305" t="str">
        <x:f>IF(COUNTIF($A$5:$A$176,A31)=1,"UNIQUE","DUPLICATE")</x:f>
        <x:v>UNIQUE</x:v>
      </x:c>
      <x:c r="AB31" s="305" t="str">
        <x:f>IF(COUNTIF($E$5:$E$176,E31)=1,"UNIQUE","DUPLICATE")</x:f>
        <x:v>UNIQUE</x:v>
      </x:c>
      <x:c r="AC31" s="305" t="str">
        <x:f>IF(COUNTIF($F$5:$F$176,F31)=1,"UNIQUE","DUPLICATE")</x:f>
        <x:v>UNIQUE</x:v>
      </x:c>
      <x:c r="AD31" s="305" t="str">
        <x:f>IF(AND(LEFT(A31,14)="SEBI-CORE-AUD-",LEN(A31)=20),"VALID","INVALID")</x:f>
        <x:v>VALID</x:v>
      </x:c>
    </x:row>
    <x:row r="32" ht="48" customHeight="1">
      <x:c r="A32" s="305" t="str">
        <x:v>SEBI-CORE-AUD-000028</x:v>
      </x:c>
      <x:c r="B32" s="305" t="n">
        <x:v>28</x:v>
      </x:c>
      <x:c r="C32" s="305" t="str">
        <x:v>SEBI-CORE-PRV-000028</x:v>
      </x:c>
      <x:c r="D32" s="305" t="str">
        <x:v>SEBI-CORE-CMP-000028</x:v>
      </x:c>
      <x:c r="E32" s="305" t="str">
        <x:v>CAP-LAW053|Reg. 25|AP01</x:v>
      </x:c>
      <x:c r="F32" s="305" t="str">
        <x:v>CAP-LAW053|Reg. 25</x:v>
      </x:c>
      <x:c r="G32" s="305" t="str">
        <x:v>CAP-LAW053</x:v>
      </x:c>
      <x:c r="H32" s="305" t="str">
        <x:v>Reg. 25</x:v>
      </x:c>
      <x:c r="I32" s="305" t="str">
        <x:v>Board governance</x:v>
      </x:c>
      <x:c r="J32" s="305" t="str">
        <x:v>GATE|EQUITY_MAIN or GATE|HVDLE</x:v>
      </x:c>
      <x:c r="K32" s="305" t="str">
        <x:v>Listed entity / independent directors</x:v>
      </x:c>
      <x:c r="L32" s="305" t="str">
        <x:v>Confirm that the applicable duty holder has designed and operated controls to satisfy CAP-LAW053 Reg. 25: Comply with appointment, tenure, meeting, liability, familiarisation and other applicable independent-director requirements.</x:v>
      </x:c>
      <x:c r="M32"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appointment and annual compliance evidence for independent directors. 5) Corroborate external acknowledgement or counterparty evidence where applicable. 6) Record every exception under the linked observation rule.</x:v>
      </x:c>
      <x:c r="N32" s="305" t="str">
        <x:v>Design adequacy + operating effectiveness</x:v>
      </x:c>
      <x:c r="O32" s="305" t="str">
        <x:v>Inspection of constitution, approvals, minutes and action closure; inquiry only as corroboration</x:v>
      </x:c>
      <x:c r="P32" s="305" t="str">
        <x:v>All scheduled control occurrences plus every triggering event, exception, override and breach</x:v>
      </x:c>
      <x:c r="Q32" s="305" t="str">
        <x:v>Inspect control design and evidence across the full period; test each scheduled control occurrence and 100% of breaches, overrides, vacancies and regulatory exceptions.</x:v>
      </x:c>
      <x:c r="R32" s="305" t="str">
        <x:v>Continuous / annual</x:v>
      </x:c>
      <x:c r="S32" s="305" t="str">
        <x:v>Company Secretary / Board or Committee Secretariat</x:v>
      </x:c>
      <x:c r="T32" s="305" t="str">
        <x:v>Secretarial or committee support team</x:v>
      </x:c>
      <x:c r="U32" s="305" t="str">
        <x:v>Company Secretary / Compliance Officer plus approving Board or committee</x:v>
      </x:c>
      <x:c r="V32" s="305" t="str">
        <x:v>NOT TESTED — COMPANY EVIDENCE REQUIRED</x:v>
      </x:c>
      <x:c r="W32" s="305" t="str">
        <x:v>https://www.sebi.gov.in/legal/regulations/jul-2026/securities-and-exchange-board-of-india-listing-obligations-and-disclosure-requirements-regulations-2015-last-amended-on-july-14-2026-_102974.html</x:v>
      </x:c>
      <x:c r="X32" s="305" t="str">
        <x:v>MIGRATED — FROZEN</x:v>
      </x:c>
      <x:c r="Y32" s="305" t="str">
        <x:f>IF(COUNTIF('PROD Provision Master'!$A$5:$A$176,C32)=1,"YES","NO")</x:f>
        <x:v>YES</x:v>
      </x:c>
      <x:c r="Z32" s="305" t="str">
        <x:f>IF(COUNTIF('PROD Compliance Master'!$A$5:$A$176,D32)=1,"YES","NO")</x:f>
        <x:v>YES</x:v>
      </x:c>
      <x:c r="AA32" s="305" t="str">
        <x:f>IF(COUNTIF($A$5:$A$176,A32)=1,"UNIQUE","DUPLICATE")</x:f>
        <x:v>UNIQUE</x:v>
      </x:c>
      <x:c r="AB32" s="305" t="str">
        <x:f>IF(COUNTIF($E$5:$E$176,E32)=1,"UNIQUE","DUPLICATE")</x:f>
        <x:v>UNIQUE</x:v>
      </x:c>
      <x:c r="AC32" s="305" t="str">
        <x:f>IF(COUNTIF($F$5:$F$176,F32)=1,"UNIQUE","DUPLICATE")</x:f>
        <x:v>UNIQUE</x:v>
      </x:c>
      <x:c r="AD32" s="305" t="str">
        <x:f>IF(AND(LEFT(A32,14)="SEBI-CORE-AUD-",LEN(A32)=20),"VALID","INVALID")</x:f>
        <x:v>VALID</x:v>
      </x:c>
    </x:row>
    <x:row r="33" ht="48" customHeight="1">
      <x:c r="A33" s="305" t="str">
        <x:v>SEBI-CORE-AUD-000029</x:v>
      </x:c>
      <x:c r="B33" s="305" t="n">
        <x:v>29</x:v>
      </x:c>
      <x:c r="C33" s="305" t="str">
        <x:v>SEBI-CORE-PRV-000029</x:v>
      </x:c>
      <x:c r="D33" s="305" t="str">
        <x:v>SEBI-CORE-CMP-000029</x:v>
      </x:c>
      <x:c r="E33" s="305" t="str">
        <x:v>CAP-LAW053|Reg. 26|AP01</x:v>
      </x:c>
      <x:c r="F33" s="305" t="str">
        <x:v>CAP-LAW053|Reg. 26</x:v>
      </x:c>
      <x:c r="G33" s="305" t="str">
        <x:v>CAP-LAW053</x:v>
      </x:c>
      <x:c r="H33" s="305" t="str">
        <x:v>Reg. 26</x:v>
      </x:c>
      <x:c r="I33" s="305" t="str">
        <x:v>Conduct</x:v>
      </x:c>
      <x:c r="J33" s="305" t="str">
        <x:v>GATE|EQUITY_MAIN or GATE|HVDLE</x:v>
      </x:c>
      <x:c r="K33" s="305" t="str">
        <x:v>Directors / senior management / listed entity</x:v>
      </x:c>
      <x:c r="L33" s="305" t="str">
        <x:v>Confirm that the applicable duty holder has designed and operated controls to satisfy CAP-LAW053 Reg. 26: Comply with applicable obligations of directors and senior management, including code-of-conduct and disclosure controls.</x:v>
      </x:c>
      <x:c r="M33"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Obtain declarations and evidence code compliance. 5) Corroborate external acknowledgement or counterparty evidence where applicable. 6) Record every exception under the linked observation rule.</x:v>
      </x:c>
      <x:c r="N33" s="305" t="str">
        <x:v>Design adequacy + operating effectiveness</x:v>
      </x:c>
      <x:c r="O33" s="305" t="str">
        <x:v>Inspection of constitution, approvals, minutes and action closure; inquiry only as corroboration</x:v>
      </x:c>
      <x:c r="P33" s="305" t="str">
        <x:v>All scheduled control occurrences plus every triggering event, exception, override and breach</x:v>
      </x:c>
      <x:c r="Q33" s="305" t="str">
        <x:v>Inspect control design and evidence across the full period; test each scheduled control occurrence and 100% of breaches, overrides, vacancies and regulatory exceptions.</x:v>
      </x:c>
      <x:c r="R33" s="305" t="str">
        <x:v>Continuous / annual declarations</x:v>
      </x:c>
      <x:c r="S33" s="305" t="str">
        <x:v>Company Secretary / Board or Committee Secretariat</x:v>
      </x:c>
      <x:c r="T33" s="305" t="str">
        <x:v>Secretarial or committee support team</x:v>
      </x:c>
      <x:c r="U33" s="305" t="str">
        <x:v>Company Secretary / Compliance Officer or delegated independent reviewer</x:v>
      </x:c>
      <x:c r="V33" s="305" t="str">
        <x:v>NOT TESTED — COMPANY EVIDENCE REQUIRED</x:v>
      </x:c>
      <x:c r="W33" s="305" t="str">
        <x:v>https://www.sebi.gov.in/legal/regulations/jul-2026/securities-and-exchange-board-of-india-listing-obligations-and-disclosure-requirements-regulations-2015-last-amended-on-july-14-2026-_102974.html</x:v>
      </x:c>
      <x:c r="X33" s="305" t="str">
        <x:v>MIGRATED — FROZEN</x:v>
      </x:c>
      <x:c r="Y33" s="305" t="str">
        <x:f>IF(COUNTIF('PROD Provision Master'!$A$5:$A$176,C33)=1,"YES","NO")</x:f>
        <x:v>YES</x:v>
      </x:c>
      <x:c r="Z33" s="305" t="str">
        <x:f>IF(COUNTIF('PROD Compliance Master'!$A$5:$A$176,D33)=1,"YES","NO")</x:f>
        <x:v>YES</x:v>
      </x:c>
      <x:c r="AA33" s="305" t="str">
        <x:f>IF(COUNTIF($A$5:$A$176,A33)=1,"UNIQUE","DUPLICATE")</x:f>
        <x:v>UNIQUE</x:v>
      </x:c>
      <x:c r="AB33" s="305" t="str">
        <x:f>IF(COUNTIF($E$5:$E$176,E33)=1,"UNIQUE","DUPLICATE")</x:f>
        <x:v>UNIQUE</x:v>
      </x:c>
      <x:c r="AC33" s="305" t="str">
        <x:f>IF(COUNTIF($F$5:$F$176,F33)=1,"UNIQUE","DUPLICATE")</x:f>
        <x:v>UNIQUE</x:v>
      </x:c>
      <x:c r="AD33" s="305" t="str">
        <x:f>IF(AND(LEFT(A33,14)="SEBI-CORE-AUD-",LEN(A33)=20),"VALID","INVALID")</x:f>
        <x:v>VALID</x:v>
      </x:c>
    </x:row>
    <x:row r="34" ht="48" customHeight="1">
      <x:c r="A34" s="305" t="str">
        <x:v>SEBI-CORE-AUD-000030</x:v>
      </x:c>
      <x:c r="B34" s="305" t="n">
        <x:v>30</x:v>
      </x:c>
      <x:c r="C34" s="305" t="str">
        <x:v>SEBI-CORE-PRV-000030</x:v>
      </x:c>
      <x:c r="D34" s="305" t="str">
        <x:v>SEBI-CORE-CMP-000030</x:v>
      </x:c>
      <x:c r="E34" s="305" t="str">
        <x:v>CAP-LAW053|Reg. 27|AP01</x:v>
      </x:c>
      <x:c r="F34" s="305" t="str">
        <x:v>CAP-LAW053|Reg. 27</x:v>
      </x:c>
      <x:c r="G34" s="305" t="str">
        <x:v>CAP-LAW053</x:v>
      </x:c>
      <x:c r="H34" s="305" t="str">
        <x:v>Reg. 27</x:v>
      </x:c>
      <x:c r="I34" s="305" t="str">
        <x:v>Regulatory filing</x:v>
      </x:c>
      <x:c r="J34" s="305" t="str">
        <x:v>GATE|EQUITY_MAIN or GATE|HVDLE</x:v>
      </x:c>
      <x:c r="K34" s="305" t="str">
        <x:v>Listed entity</x:v>
      </x:c>
      <x:c r="L34" s="305" t="str">
        <x:v>Confirm that the applicable duty holder has designed and operated controls to satisfy CAP-LAW053 Reg. 27: File the corporate-governance compliance report in the current form.</x:v>
      </x:c>
      <x:c r="M34"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Prepare, approve and file the governance report with acknowledgement. 5) Corroborate external acknowledgement or counterparty evidence where applicable. 6) Record every exception under the linked observation rule.</x:v>
      </x:c>
      <x:c r="N34" s="305" t="str">
        <x:v>Design adequacy + operating effectiveness</x:v>
      </x:c>
      <x:c r="O34" s="305" t="str">
        <x:v>Inspection of constitution, approvals, minutes and action closure; inquiry only as corroboration</x:v>
      </x:c>
      <x:c r="P34" s="305" t="str">
        <x:v>All prescribed reporting periods and every statutory item due in the audit period</x:v>
      </x:c>
      <x:c r="Q34" s="305" t="str">
        <x:v>Test 100% of statutory submissions/meetings due in scope; where the underlying operation is high-volume, reconcile the population and sample across periods plus all exceptions.</x:v>
      </x:c>
      <x:c r="R34" s="305" t="str">
        <x:v>Periodic as prescribed</x:v>
      </x:c>
      <x:c r="S34" s="305" t="str">
        <x:v>Company Secretary / Board or Committee Secretariat</x:v>
      </x:c>
      <x:c r="T34" s="305" t="str">
        <x:v>Secretarial or committee support team</x:v>
      </x:c>
      <x:c r="U34" s="305" t="str">
        <x:v>Company Secretary / Compliance Officer plus approving Board or committee</x:v>
      </x:c>
      <x:c r="V34" s="305" t="str">
        <x:v>NOT TESTED — COMPANY EVIDENCE REQUIRED</x:v>
      </x:c>
      <x:c r="W34" s="305" t="str">
        <x:v>https://www.sebi.gov.in/legal/regulations/jul-2026/securities-and-exchange-board-of-india-listing-obligations-and-disclosure-requirements-regulations-2015-last-amended-on-july-14-2026-_102974.html</x:v>
      </x:c>
      <x:c r="X34" s="305" t="str">
        <x:v>MIGRATED — FROZEN</x:v>
      </x:c>
      <x:c r="Y34" s="305" t="str">
        <x:f>IF(COUNTIF('PROD Provision Master'!$A$5:$A$176,C34)=1,"YES","NO")</x:f>
        <x:v>YES</x:v>
      </x:c>
      <x:c r="Z34" s="305" t="str">
        <x:f>IF(COUNTIF('PROD Compliance Master'!$A$5:$A$176,D34)=1,"YES","NO")</x:f>
        <x:v>YES</x:v>
      </x:c>
      <x:c r="AA34" s="305" t="str">
        <x:f>IF(COUNTIF($A$5:$A$176,A34)=1,"UNIQUE","DUPLICATE")</x:f>
        <x:v>UNIQUE</x:v>
      </x:c>
      <x:c r="AB34" s="305" t="str">
        <x:f>IF(COUNTIF($E$5:$E$176,E34)=1,"UNIQUE","DUPLICATE")</x:f>
        <x:v>UNIQUE</x:v>
      </x:c>
      <x:c r="AC34" s="305" t="str">
        <x:f>IF(COUNTIF($F$5:$F$176,F34)=1,"UNIQUE","DUPLICATE")</x:f>
        <x:v>UNIQUE</x:v>
      </x:c>
      <x:c r="AD34" s="305" t="str">
        <x:f>IF(AND(LEFT(A34,14)="SEBI-CORE-AUD-",LEN(A34)=20),"VALID","INVALID")</x:f>
        <x:v>VALID</x:v>
      </x:c>
    </x:row>
    <x:row r="35" ht="48" customHeight="1">
      <x:c r="A35" s="305" t="str">
        <x:v>SEBI-CORE-AUD-000031</x:v>
      </x:c>
      <x:c r="B35" s="305" t="n">
        <x:v>31</x:v>
      </x:c>
      <x:c r="C35" s="305" t="str">
        <x:v>SEBI-CORE-PRV-000031</x:v>
      </x:c>
      <x:c r="D35" s="305" t="str">
        <x:v>SEBI-CORE-CMP-000031</x:v>
      </x:c>
      <x:c r="E35" s="305" t="str">
        <x:v>CAP-LAW053|Reg. 29|AP01</x:v>
      </x:c>
      <x:c r="F35" s="305" t="str">
        <x:v>CAP-LAW053|Reg. 29</x:v>
      </x:c>
      <x:c r="G35" s="305" t="str">
        <x:v>CAP-LAW053</x:v>
      </x:c>
      <x:c r="H35" s="305" t="str">
        <x:v>Reg. 29</x:v>
      </x:c>
      <x:c r="I35" s="305" t="str">
        <x:v>Disclosure</x:v>
      </x:c>
      <x:c r="J35" s="305" t="str">
        <x:v>GATE|EQUITY_MAIN or GATE|EQUITY_SME</x:v>
      </x:c>
      <x:c r="K35" s="305" t="str">
        <x:v>Listed entity</x:v>
      </x:c>
      <x:c r="L35" s="305" t="str">
        <x:v>Confirm that the applicable duty holder has designed and operated controls to satisfy CAP-LAW053 Reg. 29: Give prior intimation of specified board meetings and proposals to the stock exchange.</x:v>
      </x:c>
      <x:c r="M35"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Identify covered agenda items and file prior intimation on time. 5) Corroborate external acknowledgement or counterparty evidence where applicable. 6) Record every exception under the linked observation rule.</x:v>
      </x:c>
      <x:c r="N35" s="305" t="str">
        <x:v>Design adequacy + operating effectiveness</x:v>
      </x:c>
      <x:c r="O35" s="305" t="str">
        <x:v>Inspection of constitution, approvals, minutes and action closure; inquiry only as corroboration</x:v>
      </x:c>
      <x:c r="P35" s="305" t="str">
        <x:v>All triggering events and all resulting approvals, filings, payments, communications or service cases</x:v>
      </x:c>
      <x:c r="Q35" s="305" t="str">
        <x:v>Test 100% of low-volume statutory events; for high-volume operations, reconcile the full population, use a documented risk-based sample, and test every exception.</x:v>
      </x:c>
      <x:c r="R35" s="305" t="str">
        <x:v>Before board meeting</x:v>
      </x:c>
      <x:c r="S35" s="305" t="str">
        <x:v>Company Secretary / Board or Committee Secretariat</x:v>
      </x:c>
      <x:c r="T35" s="305" t="str">
        <x:v>Secretarial or committee support team</x:v>
      </x:c>
      <x:c r="U35" s="305" t="str">
        <x:v>Company Secretary / Compliance Officer plus approving Board or committee</x:v>
      </x:c>
      <x:c r="V35" s="305" t="str">
        <x:v>NOT TESTED — COMPANY EVIDENCE REQUIRED</x:v>
      </x:c>
      <x:c r="W35" s="305" t="str">
        <x:v>https://www.sebi.gov.in/legal/regulations/jul-2026/securities-and-exchange-board-of-india-listing-obligations-and-disclosure-requirements-regulations-2015-last-amended-on-july-14-2026-_102974.html</x:v>
      </x:c>
      <x:c r="X35" s="305" t="str">
        <x:v>MIGRATED — FROZEN</x:v>
      </x:c>
      <x:c r="Y35" s="305" t="str">
        <x:f>IF(COUNTIF('PROD Provision Master'!$A$5:$A$176,C35)=1,"YES","NO")</x:f>
        <x:v>YES</x:v>
      </x:c>
      <x:c r="Z35" s="305" t="str">
        <x:f>IF(COUNTIF('PROD Compliance Master'!$A$5:$A$176,D35)=1,"YES","NO")</x:f>
        <x:v>YES</x:v>
      </x:c>
      <x:c r="AA35" s="305" t="str">
        <x:f>IF(COUNTIF($A$5:$A$176,A35)=1,"UNIQUE","DUPLICATE")</x:f>
        <x:v>UNIQUE</x:v>
      </x:c>
      <x:c r="AB35" s="305" t="str">
        <x:f>IF(COUNTIF($E$5:$E$176,E35)=1,"UNIQUE","DUPLICATE")</x:f>
        <x:v>UNIQUE</x:v>
      </x:c>
      <x:c r="AC35" s="305" t="str">
        <x:f>IF(COUNTIF($F$5:$F$176,F35)=1,"UNIQUE","DUPLICATE")</x:f>
        <x:v>UNIQUE</x:v>
      </x:c>
      <x:c r="AD35" s="305" t="str">
        <x:f>IF(AND(LEFT(A35,14)="SEBI-CORE-AUD-",LEN(A35)=20),"VALID","INVALID")</x:f>
        <x:v>VALID</x:v>
      </x:c>
    </x:row>
    <x:row r="36" ht="48" customHeight="1">
      <x:c r="A36" s="305" t="str">
        <x:v>SEBI-CORE-AUD-000032</x:v>
      </x:c>
      <x:c r="B36" s="305" t="n">
        <x:v>32</x:v>
      </x:c>
      <x:c r="C36" s="305" t="str">
        <x:v>SEBI-CORE-PRV-000032</x:v>
      </x:c>
      <x:c r="D36" s="305" t="str">
        <x:v>SEBI-CORE-CMP-000032</x:v>
      </x:c>
      <x:c r="E36" s="305" t="str">
        <x:v>CAP-LAW053|Reg. 30|AP01</x:v>
      </x:c>
      <x:c r="F36" s="305" t="str">
        <x:v>CAP-LAW053|Reg. 30</x:v>
      </x:c>
      <x:c r="G36" s="305" t="str">
        <x:v>CAP-LAW053</x:v>
      </x:c>
      <x:c r="H36" s="305" t="str">
        <x:v>Reg. 30</x:v>
      </x:c>
      <x:c r="I36" s="305" t="str">
        <x:v>Continuous disclosure</x:v>
      </x:c>
      <x:c r="J36" s="305" t="str">
        <x:v>GATE|EQUITY_MAIN or GATE|EQUITY_SME</x:v>
      </x:c>
      <x:c r="K36" s="305" t="str">
        <x:v>Listed entity</x:v>
      </x:c>
      <x:c r="L36" s="305" t="str">
        <x:v>Confirm that the applicable duty holder has designed and operated controls to satisfy CAP-LAW053 Reg. 30: Determine materiality and disclose listed events or information to the stock exchange.</x:v>
      </x:c>
      <x:c r="M36"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event escalation, materiality decision, filing and update workflow. 5) Corroborate external acknowledgement or counterparty evidence where applicable. 6) Record every exception under the linked observation rule.</x:v>
      </x:c>
      <x:c r="N36" s="305" t="str">
        <x:v>Design adequacy + operating effectiveness</x:v>
      </x:c>
      <x:c r="O36" s="305" t="str">
        <x:v>Inspection, population reconciliation, reperformance and external corroboration where available</x:v>
      </x:c>
      <x:c r="P36" s="305" t="str">
        <x:v>All triggering events and all resulting approvals, filings, payments, communications or service cases</x:v>
      </x:c>
      <x:c r="Q36" s="305" t="str">
        <x:v>Test 100% of low-volume statutory events; for high-volume operations, reconcile the full population, use a documented risk-based sample, and test every exception.</x:v>
      </x:c>
      <x:c r="R36" s="305" t="str">
        <x:v>Promptly within the applicable current deadline; update until closure</x:v>
      </x:c>
      <x:c r="S36" s="305" t="str">
        <x:v>Company Secretary / Compliance Officer</x:v>
      </x:c>
      <x:c r="T36" s="305" t="str">
        <x:v>Assigned compliance process team</x:v>
      </x:c>
      <x:c r="U36" s="305" t="str">
        <x:v>Company Secretary / Compliance Officer or delegated independent reviewer</x:v>
      </x:c>
      <x:c r="V36" s="305" t="str">
        <x:v>NOT TESTED — COMPANY EVIDENCE REQUIRED</x:v>
      </x:c>
      <x:c r="W36" s="305" t="str">
        <x:v>https://www.sebi.gov.in/legal/regulations/jul-2026/securities-and-exchange-board-of-india-listing-obligations-and-disclosure-requirements-regulations-2015-last-amended-on-july-14-2026-_102974.html</x:v>
      </x:c>
      <x:c r="X36" s="305" t="str">
        <x:v>MIGRATED — FROZEN</x:v>
      </x:c>
      <x:c r="Y36" s="305" t="str">
        <x:f>IF(COUNTIF('PROD Provision Master'!$A$5:$A$176,C36)=1,"YES","NO")</x:f>
        <x:v>YES</x:v>
      </x:c>
      <x:c r="Z36" s="305" t="str">
        <x:f>IF(COUNTIF('PROD Compliance Master'!$A$5:$A$176,D36)=1,"YES","NO")</x:f>
        <x:v>YES</x:v>
      </x:c>
      <x:c r="AA36" s="305" t="str">
        <x:f>IF(COUNTIF($A$5:$A$176,A36)=1,"UNIQUE","DUPLICATE")</x:f>
        <x:v>UNIQUE</x:v>
      </x:c>
      <x:c r="AB36" s="305" t="str">
        <x:f>IF(COUNTIF($E$5:$E$176,E36)=1,"UNIQUE","DUPLICATE")</x:f>
        <x:v>UNIQUE</x:v>
      </x:c>
      <x:c r="AC36" s="305" t="str">
        <x:f>IF(COUNTIF($F$5:$F$176,F36)=1,"UNIQUE","DUPLICATE")</x:f>
        <x:v>UNIQUE</x:v>
      </x:c>
      <x:c r="AD36" s="305" t="str">
        <x:f>IF(AND(LEFT(A36,14)="SEBI-CORE-AUD-",LEN(A36)=20),"VALID","INVALID")</x:f>
        <x:v>VALID</x:v>
      </x:c>
    </x:row>
    <x:row r="37" ht="48" customHeight="1">
      <x:c r="A37" s="305" t="str">
        <x:v>SEBI-CORE-AUD-000033</x:v>
      </x:c>
      <x:c r="B37" s="305" t="n">
        <x:v>33</x:v>
      </x:c>
      <x:c r="C37" s="305" t="str">
        <x:v>SEBI-CORE-PRV-000033</x:v>
      </x:c>
      <x:c r="D37" s="305" t="str">
        <x:v>SEBI-CORE-CMP-000033</x:v>
      </x:c>
      <x:c r="E37" s="305" t="str">
        <x:v>CAP-LAW053|Reg. 30A|AP01</x:v>
      </x:c>
      <x:c r="F37" s="305" t="str">
        <x:v>CAP-LAW053|Reg. 30A</x:v>
      </x:c>
      <x:c r="G37" s="305" t="str">
        <x:v>CAP-LAW053</x:v>
      </x:c>
      <x:c r="H37" s="305" t="str">
        <x:v>Reg. 30A</x:v>
      </x:c>
      <x:c r="I37" s="305" t="str">
        <x:v>Disclosure</x:v>
      </x:c>
      <x:c r="J37" s="305" t="str">
        <x:v>GATE|EQUITY_MAIN or GATE|EQUITY_SME</x:v>
      </x:c>
      <x:c r="K37" s="305" t="str">
        <x:v>Listed entity / covered parties</x:v>
      </x:c>
      <x:c r="L37" s="305" t="str">
        <x:v>Confirm that the applicable duty holder has designed and operated controls to satisfy CAP-LAW053 Reg. 30A: Disclose covered agreements binding the listed entity and meet the associated governance requirements.</x:v>
      </x:c>
      <x:c r="M37"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agreement inventory and complete required disclosure/action. 5) Corroborate external acknowledgement or counterparty evidence where applicable. 6) Record every exception under the linked observation rule.</x:v>
      </x:c>
      <x:c r="N37" s="305" t="str">
        <x:v>Design adequacy + operating effectiveness</x:v>
      </x:c>
      <x:c r="O37" s="305" t="str">
        <x:v>Inspection of constitution, approvals, minutes and action closure; inquiry only as corroboration</x:v>
      </x:c>
      <x:c r="P37" s="305" t="str">
        <x:v>All triggering events and all resulting approvals, filings, payments, communications or service cases</x:v>
      </x:c>
      <x:c r="Q37" s="305" t="str">
        <x:v>Test 100% of low-volume statutory events; for high-volume operations, reconcile the full population, use a documented risk-based sample, and test every exception.</x:v>
      </x:c>
      <x:c r="R37" s="305" t="str">
        <x:v>At execution/change and as otherwise prescribed</x:v>
      </x:c>
      <x:c r="S37" s="305" t="str">
        <x:v>Company Secretary / Board or Committee Secretariat</x:v>
      </x:c>
      <x:c r="T37" s="305" t="str">
        <x:v>Secretarial or committee support team</x:v>
      </x:c>
      <x:c r="U37" s="305" t="str">
        <x:v>Company Secretary / Compliance Officer plus approving Board or committee</x:v>
      </x:c>
      <x:c r="V37" s="305" t="str">
        <x:v>NOT TESTED — COMPANY EVIDENCE REQUIRED</x:v>
      </x:c>
      <x:c r="W37" s="305" t="str">
        <x:v>https://www.sebi.gov.in/legal/regulations/jul-2026/securities-and-exchange-board-of-india-listing-obligations-and-disclosure-requirements-regulations-2015-last-amended-on-july-14-2026-_102974.html</x:v>
      </x:c>
      <x:c r="X37" s="305" t="str">
        <x:v>MIGRATED — FROZEN</x:v>
      </x:c>
      <x:c r="Y37" s="305" t="str">
        <x:f>IF(COUNTIF('PROD Provision Master'!$A$5:$A$176,C37)=1,"YES","NO")</x:f>
        <x:v>YES</x:v>
      </x:c>
      <x:c r="Z37" s="305" t="str">
        <x:f>IF(COUNTIF('PROD Compliance Master'!$A$5:$A$176,D37)=1,"YES","NO")</x:f>
        <x:v>YES</x:v>
      </x:c>
      <x:c r="AA37" s="305" t="str">
        <x:f>IF(COUNTIF($A$5:$A$176,A37)=1,"UNIQUE","DUPLICATE")</x:f>
        <x:v>UNIQUE</x:v>
      </x:c>
      <x:c r="AB37" s="305" t="str">
        <x:f>IF(COUNTIF($E$5:$E$176,E37)=1,"UNIQUE","DUPLICATE")</x:f>
        <x:v>UNIQUE</x:v>
      </x:c>
      <x:c r="AC37" s="305" t="str">
        <x:f>IF(COUNTIF($F$5:$F$176,F37)=1,"UNIQUE","DUPLICATE")</x:f>
        <x:v>UNIQUE</x:v>
      </x:c>
      <x:c r="AD37" s="305" t="str">
        <x:f>IF(AND(LEFT(A37,14)="SEBI-CORE-AUD-",LEN(A37)=20),"VALID","INVALID")</x:f>
        <x:v>VALID</x:v>
      </x:c>
    </x:row>
    <x:row r="38" ht="48" customHeight="1">
      <x:c r="A38" s="305" t="str">
        <x:v>SEBI-CORE-AUD-000034</x:v>
      </x:c>
      <x:c r="B38" s="305" t="n">
        <x:v>34</x:v>
      </x:c>
      <x:c r="C38" s="305" t="str">
        <x:v>SEBI-CORE-PRV-000034</x:v>
      </x:c>
      <x:c r="D38" s="305" t="str">
        <x:v>SEBI-CORE-CMP-000034</x:v>
      </x:c>
      <x:c r="E38" s="305" t="str">
        <x:v>CAP-LAW053|Reg. 31|AP01</x:v>
      </x:c>
      <x:c r="F38" s="305" t="str">
        <x:v>CAP-LAW053|Reg. 31</x:v>
      </x:c>
      <x:c r="G38" s="305" t="str">
        <x:v>CAP-LAW053</x:v>
      </x:c>
      <x:c r="H38" s="305" t="str">
        <x:v>Reg. 31</x:v>
      </x:c>
      <x:c r="I38" s="305" t="str">
        <x:v>Shareholding</x:v>
      </x:c>
      <x:c r="J38" s="305" t="str">
        <x:v>GATE|EQUITY_MAIN or GATE|EQUITY_SME</x:v>
      </x:c>
      <x:c r="K38" s="305" t="str">
        <x:v>Listed entity</x:v>
      </x:c>
      <x:c r="L38" s="305" t="str">
        <x:v>Confirm that the applicable duty holder has designed and operated controls to satisfy CAP-LAW053 Reg. 31: File the shareholding pattern in the prescribed form.</x:v>
      </x:c>
      <x:c r="M38"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depository, RTA and corporate records and file the pattern. 5) Corroborate external acknowledgement or counterparty evidence where applicable. 6) Record every exception under the linked observation rule.</x:v>
      </x:c>
      <x:c r="N38" s="305" t="str">
        <x:v>Design adequacy + operating effectiveness</x:v>
      </x:c>
      <x:c r="O38" s="305" t="str">
        <x:v>Inspection, population reconciliation, reperformance and external corroboration where available</x:v>
      </x:c>
      <x:c r="P38" s="305" t="str">
        <x:v>All scheduled control occurrences plus every triggering event, exception, override and breach</x:v>
      </x:c>
      <x:c r="Q38" s="305" t="str">
        <x:v>Inspect control design and evidence across the full period; test each scheduled control occurrence and 100% of breaches, overrides, vacancies and regulatory exceptions.</x:v>
      </x:c>
      <x:c r="R38" s="305" t="str">
        <x:v>Periodic / event-based</x:v>
      </x:c>
      <x:c r="S38" s="305" t="str">
        <x:v>Company Secretary / Records Custodian</x:v>
      </x:c>
      <x:c r="T38" s="305" t="str">
        <x:v>Assigned compliance process team</x:v>
      </x:c>
      <x:c r="U38" s="305" t="str">
        <x:v>Company Secretary / Compliance Officer or delegated independent reviewer</x:v>
      </x:c>
      <x:c r="V38" s="305" t="str">
        <x:v>NOT TESTED — COMPANY EVIDENCE REQUIRED</x:v>
      </x:c>
      <x:c r="W38" s="305" t="str">
        <x:v>https://www.sebi.gov.in/legal/regulations/jul-2026/securities-and-exchange-board-of-india-listing-obligations-and-disclosure-requirements-regulations-2015-last-amended-on-july-14-2026-_102974.html</x:v>
      </x:c>
      <x:c r="X38" s="305" t="str">
        <x:v>MIGRATED — FROZEN</x:v>
      </x:c>
      <x:c r="Y38" s="305" t="str">
        <x:f>IF(COUNTIF('PROD Provision Master'!$A$5:$A$176,C38)=1,"YES","NO")</x:f>
        <x:v>YES</x:v>
      </x:c>
      <x:c r="Z38" s="305" t="str">
        <x:f>IF(COUNTIF('PROD Compliance Master'!$A$5:$A$176,D38)=1,"YES","NO")</x:f>
        <x:v>YES</x:v>
      </x:c>
      <x:c r="AA38" s="305" t="str">
        <x:f>IF(COUNTIF($A$5:$A$176,A38)=1,"UNIQUE","DUPLICATE")</x:f>
        <x:v>UNIQUE</x:v>
      </x:c>
      <x:c r="AB38" s="305" t="str">
        <x:f>IF(COUNTIF($E$5:$E$176,E38)=1,"UNIQUE","DUPLICATE")</x:f>
        <x:v>UNIQUE</x:v>
      </x:c>
      <x:c r="AC38" s="305" t="str">
        <x:f>IF(COUNTIF($F$5:$F$176,F38)=1,"UNIQUE","DUPLICATE")</x:f>
        <x:v>UNIQUE</x:v>
      </x:c>
      <x:c r="AD38" s="305" t="str">
        <x:f>IF(AND(LEFT(A38,14)="SEBI-CORE-AUD-",LEN(A38)=20),"VALID","INVALID")</x:f>
        <x:v>VALID</x:v>
      </x:c>
    </x:row>
    <x:row r="39" ht="48" customHeight="1">
      <x:c r="A39" s="305" t="str">
        <x:v>SEBI-CORE-AUD-000035</x:v>
      </x:c>
      <x:c r="B39" s="305" t="n">
        <x:v>35</x:v>
      </x:c>
      <x:c r="C39" s="305" t="str">
        <x:v>SEBI-CORE-PRV-000035</x:v>
      </x:c>
      <x:c r="D39" s="305" t="str">
        <x:v>SEBI-CORE-CMP-000035</x:v>
      </x:c>
      <x:c r="E39" s="305" t="str">
        <x:v>CAP-LAW053|Reg. 31A|AP01</x:v>
      </x:c>
      <x:c r="F39" s="305" t="str">
        <x:v>CAP-LAW053|Reg. 31A</x:v>
      </x:c>
      <x:c r="G39" s="305" t="str">
        <x:v>CAP-LAW053</x:v>
      </x:c>
      <x:c r="H39" s="305" t="str">
        <x:v>Reg. 31A</x:v>
      </x:c>
      <x:c r="I39" s="305" t="str">
        <x:v>Shareholding</x:v>
      </x:c>
      <x:c r="J39" s="305" t="str">
        <x:v>GATE|EQUITY_MAIN or GATE|EQUITY_SME</x:v>
      </x:c>
      <x:c r="K39" s="305" t="str">
        <x:v>Listed entity</x:v>
      </x:c>
      <x:c r="L39" s="305" t="str">
        <x:v>Confirm that the applicable duty holder has designed and operated controls to satisfy CAP-LAW053 Reg. 31A: Follow the prescribed conditions and process for promoter/public reclassification.</x:v>
      </x:c>
      <x:c r="M39"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eligibility and complete the regulated reclassification process. 5) Corroborate external acknowledgement or counterparty evidence where applicable. 6) Record every exception under the linked observation rule.</x:v>
      </x:c>
      <x:c r="N39" s="305" t="str">
        <x:v>Design adequacy + operating effectiveness</x:v>
      </x:c>
      <x:c r="O39" s="305" t="str">
        <x:v>Inspection, population reconciliation, reperformance and external corroboration where available</x:v>
      </x:c>
      <x:c r="P39" s="305" t="str">
        <x:v>All triggering events and all resulting approvals, filings, payments, communications or service cases</x:v>
      </x:c>
      <x:c r="Q39" s="305" t="str">
        <x:v>Test 100% of low-volume statutory events; for high-volume operations, reconcile the full population, use a documented risk-based sample, and test every exception.</x:v>
      </x:c>
      <x:c r="R39" s="305" t="str">
        <x:v>Event-based</x:v>
      </x:c>
      <x:c r="S39" s="305" t="str">
        <x:v>Company Secretary / Compliance Officer</x:v>
      </x:c>
      <x:c r="T39" s="305" t="str">
        <x:v>Assigned compliance process team</x:v>
      </x:c>
      <x:c r="U39" s="305" t="str">
        <x:v>Company Secretary / Compliance Officer or delegated independent reviewer</x:v>
      </x:c>
      <x:c r="V39" s="305" t="str">
        <x:v>NOT TESTED — COMPANY EVIDENCE REQUIRED</x:v>
      </x:c>
      <x:c r="W39" s="305" t="str">
        <x:v>https://www.sebi.gov.in/legal/regulations/jul-2026/securities-and-exchange-board-of-india-listing-obligations-and-disclosure-requirements-regulations-2015-last-amended-on-july-14-2026-_102974.html</x:v>
      </x:c>
      <x:c r="X39" s="305" t="str">
        <x:v>MIGRATED — FROZEN</x:v>
      </x:c>
      <x:c r="Y39" s="305" t="str">
        <x:f>IF(COUNTIF('PROD Provision Master'!$A$5:$A$176,C39)=1,"YES","NO")</x:f>
        <x:v>YES</x:v>
      </x:c>
      <x:c r="Z39" s="305" t="str">
        <x:f>IF(COUNTIF('PROD Compliance Master'!$A$5:$A$176,D39)=1,"YES","NO")</x:f>
        <x:v>YES</x:v>
      </x:c>
      <x:c r="AA39" s="305" t="str">
        <x:f>IF(COUNTIF($A$5:$A$176,A39)=1,"UNIQUE","DUPLICATE")</x:f>
        <x:v>UNIQUE</x:v>
      </x:c>
      <x:c r="AB39" s="305" t="str">
        <x:f>IF(COUNTIF($E$5:$E$176,E39)=1,"UNIQUE","DUPLICATE")</x:f>
        <x:v>UNIQUE</x:v>
      </x:c>
      <x:c r="AC39" s="305" t="str">
        <x:f>IF(COUNTIF($F$5:$F$176,F39)=1,"UNIQUE","DUPLICATE")</x:f>
        <x:v>UNIQUE</x:v>
      </x:c>
      <x:c r="AD39" s="305" t="str">
        <x:f>IF(AND(LEFT(A39,14)="SEBI-CORE-AUD-",LEN(A39)=20),"VALID","INVALID")</x:f>
        <x:v>VALID</x:v>
      </x:c>
    </x:row>
    <x:row r="40" ht="48" customHeight="1">
      <x:c r="A40" s="305" t="str">
        <x:v>SEBI-CORE-AUD-000036</x:v>
      </x:c>
      <x:c r="B40" s="305" t="n">
        <x:v>36</x:v>
      </x:c>
      <x:c r="C40" s="305" t="str">
        <x:v>SEBI-CORE-PRV-000036</x:v>
      </x:c>
      <x:c r="D40" s="305" t="str">
        <x:v>SEBI-CORE-CMP-000036</x:v>
      </x:c>
      <x:c r="E40" s="305" t="str">
        <x:v>CAP-LAW053|Reg. 32|AP01</x:v>
      </x:c>
      <x:c r="F40" s="305" t="str">
        <x:v>CAP-LAW053|Reg. 32</x:v>
      </x:c>
      <x:c r="G40" s="305" t="str">
        <x:v>CAP-LAW053</x:v>
      </x:c>
      <x:c r="H40" s="305" t="str">
        <x:v>Reg. 32</x:v>
      </x:c>
      <x:c r="I40" s="305" t="str">
        <x:v>Use of proceeds</x:v>
      </x:c>
      <x:c r="J40" s="305" t="str">
        <x:v>GATE|EQUITY_MAIN or GATE|EQUITY_SME</x:v>
      </x:c>
      <x:c r="K40" s="305" t="str">
        <x:v>Listed entity / audit committee</x:v>
      </x:c>
      <x:c r="L40" s="305" t="str">
        <x:v>Confirm that the applicable duty holder has designed and operated controls to satisfy CAP-LAW053 Reg. 32: File statements of deviation or variation in use of issue proceeds and obtain the prescribed review.</x:v>
      </x:c>
      <x:c r="M40"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proceeds, obtain review and file the statement. 5) Corroborate external acknowledgement or counterparty evidence where applicable. 6) Record every exception under the linked observation rule.</x:v>
      </x:c>
      <x:c r="N40" s="305" t="str">
        <x:v>Design adequacy + operating effectiveness</x:v>
      </x:c>
      <x:c r="O40" s="305" t="str">
        <x:v>Inspection, source-to-report reconciliation, recalculation and filing corroboration</x:v>
      </x:c>
      <x:c r="P40" s="305" t="str">
        <x:v>All prescribed reporting periods and every statutory item due in the audit period</x:v>
      </x:c>
      <x:c r="Q40" s="305" t="str">
        <x:v>Test 100% of statutory submissions/meetings due in scope; where the underlying operation is high-volume, reconcile the population and sample across periods plus all exceptions.</x:v>
      </x:c>
      <x:c r="R40" s="305" t="str">
        <x:v>Periodic until full utilisation</x:v>
      </x:c>
      <x:c r="S40" s="305" t="str">
        <x:v>CFO / Company Secretary / Reporting Owner</x:v>
      </x:c>
      <x:c r="T40" s="305" t="str">
        <x:v>Finance, sustainability or reporting team</x:v>
      </x:c>
      <x:c r="U40" s="305" t="str">
        <x:v>Compliance Officer plus Audit Committee / Board where prescribed</x:v>
      </x:c>
      <x:c r="V40" s="305" t="str">
        <x:v>NOT TESTED — COMPANY EVIDENCE REQUIRED</x:v>
      </x:c>
      <x:c r="W40" s="305" t="str">
        <x:v>https://www.sebi.gov.in/legal/regulations/jul-2026/securities-and-exchange-board-of-india-listing-obligations-and-disclosure-requirements-regulations-2015-last-amended-on-july-14-2026-_102974.html</x:v>
      </x:c>
      <x:c r="X40" s="305" t="str">
        <x:v>MIGRATED — FROZEN</x:v>
      </x:c>
      <x:c r="Y40" s="305" t="str">
        <x:f>IF(COUNTIF('PROD Provision Master'!$A$5:$A$176,C40)=1,"YES","NO")</x:f>
        <x:v>YES</x:v>
      </x:c>
      <x:c r="Z40" s="305" t="str">
        <x:f>IF(COUNTIF('PROD Compliance Master'!$A$5:$A$176,D40)=1,"YES","NO")</x:f>
        <x:v>YES</x:v>
      </x:c>
      <x:c r="AA40" s="305" t="str">
        <x:f>IF(COUNTIF($A$5:$A$176,A40)=1,"UNIQUE","DUPLICATE")</x:f>
        <x:v>UNIQUE</x:v>
      </x:c>
      <x:c r="AB40" s="305" t="str">
        <x:f>IF(COUNTIF($E$5:$E$176,E40)=1,"UNIQUE","DUPLICATE")</x:f>
        <x:v>UNIQUE</x:v>
      </x:c>
      <x:c r="AC40" s="305" t="str">
        <x:f>IF(COUNTIF($F$5:$F$176,F40)=1,"UNIQUE","DUPLICATE")</x:f>
        <x:v>UNIQUE</x:v>
      </x:c>
      <x:c r="AD40" s="305" t="str">
        <x:f>IF(AND(LEFT(A40,14)="SEBI-CORE-AUD-",LEN(A40)=20),"VALID","INVALID")</x:f>
        <x:v>VALID</x:v>
      </x:c>
    </x:row>
    <x:row r="41" ht="48" customHeight="1">
      <x:c r="A41" s="305" t="str">
        <x:v>SEBI-CORE-AUD-000037</x:v>
      </x:c>
      <x:c r="B41" s="305" t="n">
        <x:v>37</x:v>
      </x:c>
      <x:c r="C41" s="305" t="str">
        <x:v>SEBI-CORE-PRV-000037</x:v>
      </x:c>
      <x:c r="D41" s="305" t="str">
        <x:v>SEBI-CORE-CMP-000037</x:v>
      </x:c>
      <x:c r="E41" s="305" t="str">
        <x:v>CAP-LAW053|Reg. 33|AP01</x:v>
      </x:c>
      <x:c r="F41" s="305" t="str">
        <x:v>CAP-LAW053|Reg. 33</x:v>
      </x:c>
      <x:c r="G41" s="305" t="str">
        <x:v>CAP-LAW053</x:v>
      </x:c>
      <x:c r="H41" s="305" t="str">
        <x:v>Reg. 33</x:v>
      </x:c>
      <x:c r="I41" s="305" t="str">
        <x:v>Financial reporting</x:v>
      </x:c>
      <x:c r="J41" s="305" t="str">
        <x:v>GATE|EQUITY_MAIN or GATE|EQUITY_SME</x:v>
      </x:c>
      <x:c r="K41" s="305" t="str">
        <x:v>Listed entity / board / auditors</x:v>
      </x:c>
      <x:c r="L41" s="305" t="str">
        <x:v>Confirm that the applicable duty holder has designed and operated controls to satisfy CAP-LAW053 Reg. 33: Prepare, approve, audit/review and file financial results in accordance with the prescribed standards and timelines.</x:v>
      </x:c>
      <x:c r="M41"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Run close, board approval, auditor report and exchange filing controls. 5) Corroborate external acknowledgement or counterparty evidence where applicable. 6) Record every exception under the linked observation rule.</x:v>
      </x:c>
      <x:c r="N41" s="305" t="str">
        <x:v>Design adequacy + operating effectiveness</x:v>
      </x:c>
      <x:c r="O41" s="305" t="str">
        <x:v>Inspection, source-to-report reconciliation, recalculation and filing corroboration</x:v>
      </x:c>
      <x:c r="P41" s="305" t="str">
        <x:v>All prescribed reporting periods and every statutory item due in the audit period</x:v>
      </x:c>
      <x:c r="Q41" s="305" t="str">
        <x:v>Test 100% of statutory submissions/meetings due in scope; where the underlying operation is high-volume, reconcile the population and sample across periods plus all exceptions.</x:v>
      </x:c>
      <x:c r="R41" s="305" t="str">
        <x:v>Quarterly and annual as prescribed</x:v>
      </x:c>
      <x:c r="S41" s="305" t="str">
        <x:v>CFO / Company Secretary / Reporting Owner</x:v>
      </x:c>
      <x:c r="T41" s="305" t="str">
        <x:v>Finance, sustainability or reporting team</x:v>
      </x:c>
      <x:c r="U41" s="305" t="str">
        <x:v>Compliance Officer plus Audit Committee / Board where prescribed</x:v>
      </x:c>
      <x:c r="V41" s="305" t="str">
        <x:v>NOT TESTED — COMPANY EVIDENCE REQUIRED</x:v>
      </x:c>
      <x:c r="W41" s="305" t="str">
        <x:v>https://www.sebi.gov.in/legal/regulations/jul-2026/securities-and-exchange-board-of-india-listing-obligations-and-disclosure-requirements-regulations-2015-last-amended-on-july-14-2026-_102974.html</x:v>
      </x:c>
      <x:c r="X41" s="305" t="str">
        <x:v>MIGRATED — FROZEN</x:v>
      </x:c>
      <x:c r="Y41" s="305" t="str">
        <x:f>IF(COUNTIF('PROD Provision Master'!$A$5:$A$176,C41)=1,"YES","NO")</x:f>
        <x:v>YES</x:v>
      </x:c>
      <x:c r="Z41" s="305" t="str">
        <x:f>IF(COUNTIF('PROD Compliance Master'!$A$5:$A$176,D41)=1,"YES","NO")</x:f>
        <x:v>YES</x:v>
      </x:c>
      <x:c r="AA41" s="305" t="str">
        <x:f>IF(COUNTIF($A$5:$A$176,A41)=1,"UNIQUE","DUPLICATE")</x:f>
        <x:v>UNIQUE</x:v>
      </x:c>
      <x:c r="AB41" s="305" t="str">
        <x:f>IF(COUNTIF($E$5:$E$176,E41)=1,"UNIQUE","DUPLICATE")</x:f>
        <x:v>UNIQUE</x:v>
      </x:c>
      <x:c r="AC41" s="305" t="str">
        <x:f>IF(COUNTIF($F$5:$F$176,F41)=1,"UNIQUE","DUPLICATE")</x:f>
        <x:v>UNIQUE</x:v>
      </x:c>
      <x:c r="AD41" s="305" t="str">
        <x:f>IF(AND(LEFT(A41,14)="SEBI-CORE-AUD-",LEN(A41)=20),"VALID","INVALID")</x:f>
        <x:v>VALID</x:v>
      </x:c>
    </x:row>
    <x:row r="42" ht="48" customHeight="1">
      <x:c r="A42" s="305" t="str">
        <x:v>SEBI-CORE-AUD-000038</x:v>
      </x:c>
      <x:c r="B42" s="305" t="n">
        <x:v>38</x:v>
      </x:c>
      <x:c r="C42" s="305" t="str">
        <x:v>SEBI-CORE-PRV-000038</x:v>
      </x:c>
      <x:c r="D42" s="305" t="str">
        <x:v>SEBI-CORE-CMP-000038</x:v>
      </x:c>
      <x:c r="E42" s="305" t="str">
        <x:v>CAP-LAW053|Reg. 34|AP01</x:v>
      </x:c>
      <x:c r="F42" s="305" t="str">
        <x:v>CAP-LAW053|Reg. 34</x:v>
      </x:c>
      <x:c r="G42" s="305" t="str">
        <x:v>CAP-LAW053</x:v>
      </x:c>
      <x:c r="H42" s="305" t="str">
        <x:v>Reg. 34</x:v>
      </x:c>
      <x:c r="I42" s="305" t="str">
        <x:v>Annual reporting</x:v>
      </x:c>
      <x:c r="J42" s="305" t="str">
        <x:v>GATE|EQUITY_MAIN or GATE|EQUITY_SME</x:v>
      </x:c>
      <x:c r="K42" s="305" t="str">
        <x:v>Listed entity</x:v>
      </x:c>
      <x:c r="L42" s="305" t="str">
        <x:v>Confirm that the applicable duty holder has designed and operated controls to satisfy CAP-LAW053 Reg. 34: Submit and publish the annual report with the prescribed contents.</x:v>
      </x:c>
      <x:c r="M42"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Assemble required reports, dispatch/publish and file the annual report. 5) Corroborate external acknowledgement or counterparty evidence where applicable. 6) Record every exception under the linked observation rule.</x:v>
      </x:c>
      <x:c r="N42" s="305" t="str">
        <x:v>Design adequacy + operating effectiveness</x:v>
      </x:c>
      <x:c r="O42" s="305" t="str">
        <x:v>Inspection, source-to-report reconciliation, recalculation and filing corroboration</x:v>
      </x:c>
      <x:c r="P42" s="305" t="str">
        <x:v>All prescribed reporting periods and every statutory item due in the audit period</x:v>
      </x:c>
      <x:c r="Q42" s="305" t="str">
        <x:v>Test 100% of statutory submissions/meetings due in scope; where the underlying operation is high-volume, reconcile the population and sample across periods plus all exceptions.</x:v>
      </x:c>
      <x:c r="R42" s="305" t="str">
        <x:v>Annual before/after AGM as prescribed</x:v>
      </x:c>
      <x:c r="S42" s="305" t="str">
        <x:v>CFO / Company Secretary / Reporting Owner</x:v>
      </x:c>
      <x:c r="T42" s="305" t="str">
        <x:v>Finance, sustainability or reporting team</x:v>
      </x:c>
      <x:c r="U42" s="305" t="str">
        <x:v>Company Secretary / Compliance Officer or delegated independent reviewer</x:v>
      </x:c>
      <x:c r="V42" s="305" t="str">
        <x:v>NOT TESTED — COMPANY EVIDENCE REQUIRED</x:v>
      </x:c>
      <x:c r="W42" s="305" t="str">
        <x:v>https://www.sebi.gov.in/legal/regulations/jul-2026/securities-and-exchange-board-of-india-listing-obligations-and-disclosure-requirements-regulations-2015-last-amended-on-july-14-2026-_102974.html</x:v>
      </x:c>
      <x:c r="X42" s="305" t="str">
        <x:v>MIGRATED — FROZEN</x:v>
      </x:c>
      <x:c r="Y42" s="305" t="str">
        <x:f>IF(COUNTIF('PROD Provision Master'!$A$5:$A$176,C42)=1,"YES","NO")</x:f>
        <x:v>YES</x:v>
      </x:c>
      <x:c r="Z42" s="305" t="str">
        <x:f>IF(COUNTIF('PROD Compliance Master'!$A$5:$A$176,D42)=1,"YES","NO")</x:f>
        <x:v>YES</x:v>
      </x:c>
      <x:c r="AA42" s="305" t="str">
        <x:f>IF(COUNTIF($A$5:$A$176,A42)=1,"UNIQUE","DUPLICATE")</x:f>
        <x:v>UNIQUE</x:v>
      </x:c>
      <x:c r="AB42" s="305" t="str">
        <x:f>IF(COUNTIF($E$5:$E$176,E42)=1,"UNIQUE","DUPLICATE")</x:f>
        <x:v>UNIQUE</x:v>
      </x:c>
      <x:c r="AC42" s="305" t="str">
        <x:f>IF(COUNTIF($F$5:$F$176,F42)=1,"UNIQUE","DUPLICATE")</x:f>
        <x:v>UNIQUE</x:v>
      </x:c>
      <x:c r="AD42" s="305" t="str">
        <x:f>IF(AND(LEFT(A42,14)="SEBI-CORE-AUD-",LEN(A42)=20),"VALID","INVALID")</x:f>
        <x:v>VALID</x:v>
      </x:c>
    </x:row>
    <x:row r="43" ht="48" customHeight="1">
      <x:c r="A43" s="305" t="str">
        <x:v>SEBI-CORE-AUD-000039</x:v>
      </x:c>
      <x:c r="B43" s="305" t="n">
        <x:v>39</x:v>
      </x:c>
      <x:c r="C43" s="305" t="str">
        <x:v>SEBI-CORE-PRV-000039</x:v>
      </x:c>
      <x:c r="D43" s="305" t="str">
        <x:v>SEBI-CORE-CMP-000039</x:v>
      </x:c>
      <x:c r="E43" s="305" t="str">
        <x:v>CAP-LAW053|Reg. 36|AP01</x:v>
      </x:c>
      <x:c r="F43" s="305" t="str">
        <x:v>CAP-LAW053|Reg. 36</x:v>
      </x:c>
      <x:c r="G43" s="305" t="str">
        <x:v>CAP-LAW053</x:v>
      </x:c>
      <x:c r="H43" s="305" t="str">
        <x:v>Reg. 36</x:v>
      </x:c>
      <x:c r="I43" s="305" t="str">
        <x:v>Security-holder communication</x:v>
      </x:c>
      <x:c r="J43" s="305" t="str">
        <x:v>GATE|EQUITY_MAIN or GATE|EQUITY_SME</x:v>
      </x:c>
      <x:c r="K43" s="305" t="str">
        <x:v>Listed entity</x:v>
      </x:c>
      <x:c r="L43" s="305" t="str">
        <x:v>Confirm that the applicable duty holder has designed and operated controls to satisfy CAP-LAW053 Reg. 36: Send the annual report and other specified documents/information to holders within the applicable period.</x:v>
      </x:c>
      <x:c r="M43"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dispatch and retain delivery evidence. 5) Corroborate external acknowledgement or counterparty evidence where applicable. 6) Record every exception under the linked observation rule.</x:v>
      </x:c>
      <x:c r="N43" s="305" t="str">
        <x:v>Design adequacy + operating effectiveness</x:v>
      </x:c>
      <x:c r="O43" s="305" t="str">
        <x:v>Inspection, source-to-report reconciliation, recalculation and filing corroboration</x:v>
      </x:c>
      <x:c r="P43" s="305" t="str">
        <x:v>All triggering events and all resulting approvals, filings, payments, communications or service cases</x:v>
      </x:c>
      <x:c r="Q43" s="305" t="str">
        <x:v>Test 100% of low-volume statutory events; for high-volume operations, reconcile the full population, use a documented risk-based sample, and test every exception.</x:v>
      </x:c>
      <x:c r="R43" s="305" t="str">
        <x:v>Before meeting / on request</x:v>
      </x:c>
      <x:c r="S43" s="305" t="str">
        <x:v>CFO / Company Secretary / Reporting Owner</x:v>
      </x:c>
      <x:c r="T43" s="305" t="str">
        <x:v>Finance, sustainability or reporting team</x:v>
      </x:c>
      <x:c r="U43" s="305" t="str">
        <x:v>Company Secretary / Compliance Officer or delegated independent reviewer</x:v>
      </x:c>
      <x:c r="V43" s="305" t="str">
        <x:v>NOT TESTED — COMPANY EVIDENCE REQUIRED</x:v>
      </x:c>
      <x:c r="W43" s="305" t="str">
        <x:v>https://www.sebi.gov.in/legal/regulations/jul-2026/securities-and-exchange-board-of-india-listing-obligations-and-disclosure-requirements-regulations-2015-last-amended-on-july-14-2026-_102974.html</x:v>
      </x:c>
      <x:c r="X43" s="305" t="str">
        <x:v>MIGRATED — FROZEN</x:v>
      </x:c>
      <x:c r="Y43" s="305" t="str">
        <x:f>IF(COUNTIF('PROD Provision Master'!$A$5:$A$176,C43)=1,"YES","NO")</x:f>
        <x:v>YES</x:v>
      </x:c>
      <x:c r="Z43" s="305" t="str">
        <x:f>IF(COUNTIF('PROD Compliance Master'!$A$5:$A$176,D43)=1,"YES","NO")</x:f>
        <x:v>YES</x:v>
      </x:c>
      <x:c r="AA43" s="305" t="str">
        <x:f>IF(COUNTIF($A$5:$A$176,A43)=1,"UNIQUE","DUPLICATE")</x:f>
        <x:v>UNIQUE</x:v>
      </x:c>
      <x:c r="AB43" s="305" t="str">
        <x:f>IF(COUNTIF($E$5:$E$176,E43)=1,"UNIQUE","DUPLICATE")</x:f>
        <x:v>UNIQUE</x:v>
      </x:c>
      <x:c r="AC43" s="305" t="str">
        <x:f>IF(COUNTIF($F$5:$F$176,F43)=1,"UNIQUE","DUPLICATE")</x:f>
        <x:v>UNIQUE</x:v>
      </x:c>
      <x:c r="AD43" s="305" t="str">
        <x:f>IF(AND(LEFT(A43,14)="SEBI-CORE-AUD-",LEN(A43)=20),"VALID","INVALID")</x:f>
        <x:v>VALID</x:v>
      </x:c>
    </x:row>
    <x:row r="44" ht="48" customHeight="1">
      <x:c r="A44" s="305" t="str">
        <x:v>SEBI-CORE-AUD-000040</x:v>
      </x:c>
      <x:c r="B44" s="305" t="n">
        <x:v>40</x:v>
      </x:c>
      <x:c r="C44" s="305" t="str">
        <x:v>SEBI-CORE-PRV-000040</x:v>
      </x:c>
      <x:c r="D44" s="305" t="str">
        <x:v>SEBI-CORE-CMP-000040</x:v>
      </x:c>
      <x:c r="E44" s="305" t="str">
        <x:v>CAP-LAW053|Reg. 37|AP01</x:v>
      </x:c>
      <x:c r="F44" s="305" t="str">
        <x:v>CAP-LAW053|Reg. 37</x:v>
      </x:c>
      <x:c r="G44" s="305" t="str">
        <x:v>CAP-LAW053</x:v>
      </x:c>
      <x:c r="H44" s="305" t="str">
        <x:v>Reg. 37</x:v>
      </x:c>
      <x:c r="I44" s="305" t="str">
        <x:v>Restructuring</x:v>
      </x:c>
      <x:c r="J44" s="305" t="str">
        <x:v>GATE|CORP_ACTION</x:v>
      </x:c>
      <x:c r="K44" s="305" t="str">
        <x:v>Listed entity</x:v>
      </x:c>
      <x:c r="L44" s="305" t="str">
        <x:v>Confirm that the applicable duty holder has designed and operated controls to satisfy CAP-LAW053 Reg. 37: Obtain the stock exchange no-objection/observation process for a scheme of arrangement before filing it with the tribunal.</x:v>
      </x:c>
      <x:c r="M44"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exchange filing and obtain the required letter. 5) Corroborate external acknowledgement or counterparty evidence where applicable. 6) Record every exception under the linked observation rule.</x:v>
      </x:c>
      <x:c r="N44" s="305" t="str">
        <x:v>Design adequacy + operating effectiveness</x:v>
      </x:c>
      <x:c r="O44" s="305" t="str">
        <x:v>Inspection, population reconciliation, reperformance and external corroboration where available</x:v>
      </x:c>
      <x:c r="P44" s="305" t="str">
        <x:v>All triggering events and all resulting approvals, filings, payments, communications or service cases</x:v>
      </x:c>
      <x:c r="Q44" s="305" t="str">
        <x:v>Test 100% of low-volume statutory events; for high-volume operations, reconcile the full population, use a documented risk-based sample, and test every exception.</x:v>
      </x:c>
      <x:c r="R44" s="305" t="str">
        <x:v>Before tribunal filing</x:v>
      </x:c>
      <x:c r="S44" s="305" t="str">
        <x:v>Company Secretary / Compliance Officer</x:v>
      </x:c>
      <x:c r="T44" s="305" t="str">
        <x:v>Assigned compliance process team</x:v>
      </x:c>
      <x:c r="U44" s="305" t="str">
        <x:v>Company Secretary / Compliance Officer or delegated independent reviewer</x:v>
      </x:c>
      <x:c r="V44" s="305" t="str">
        <x:v>NOT TESTED — COMPANY EVIDENCE REQUIRED</x:v>
      </x:c>
      <x:c r="W44" s="305" t="str">
        <x:v>https://www.sebi.gov.in/legal/regulations/jul-2026/securities-and-exchange-board-of-india-listing-obligations-and-disclosure-requirements-regulations-2015-last-amended-on-july-14-2026-_102974.html</x:v>
      </x:c>
      <x:c r="X44" s="305" t="str">
        <x:v>MIGRATED — FROZEN</x:v>
      </x:c>
      <x:c r="Y44" s="305" t="str">
        <x:f>IF(COUNTIF('PROD Provision Master'!$A$5:$A$176,C44)=1,"YES","NO")</x:f>
        <x:v>YES</x:v>
      </x:c>
      <x:c r="Z44" s="305" t="str">
        <x:f>IF(COUNTIF('PROD Compliance Master'!$A$5:$A$176,D44)=1,"YES","NO")</x:f>
        <x:v>YES</x:v>
      </x:c>
      <x:c r="AA44" s="305" t="str">
        <x:f>IF(COUNTIF($A$5:$A$176,A44)=1,"UNIQUE","DUPLICATE")</x:f>
        <x:v>UNIQUE</x:v>
      </x:c>
      <x:c r="AB44" s="305" t="str">
        <x:f>IF(COUNTIF($E$5:$E$176,E44)=1,"UNIQUE","DUPLICATE")</x:f>
        <x:v>UNIQUE</x:v>
      </x:c>
      <x:c r="AC44" s="305" t="str">
        <x:f>IF(COUNTIF($F$5:$F$176,F44)=1,"UNIQUE","DUPLICATE")</x:f>
        <x:v>UNIQUE</x:v>
      </x:c>
      <x:c r="AD44" s="305" t="str">
        <x:f>IF(AND(LEFT(A44,14)="SEBI-CORE-AUD-",LEN(A44)=20),"VALID","INVALID")</x:f>
        <x:v>VALID</x:v>
      </x:c>
    </x:row>
    <x:row r="45" ht="48" customHeight="1">
      <x:c r="A45" s="305" t="str">
        <x:v>SEBI-CORE-AUD-000041</x:v>
      </x:c>
      <x:c r="B45" s="305" t="n">
        <x:v>41</x:v>
      </x:c>
      <x:c r="C45" s="305" t="str">
        <x:v>SEBI-CORE-PRV-000041</x:v>
      </x:c>
      <x:c r="D45" s="305" t="str">
        <x:v>SEBI-CORE-CMP-000041</x:v>
      </x:c>
      <x:c r="E45" s="305" t="str">
        <x:v>CAP-LAW053|Reg. 38|AP01</x:v>
      </x:c>
      <x:c r="F45" s="305" t="str">
        <x:v>CAP-LAW053|Reg. 38</x:v>
      </x:c>
      <x:c r="G45" s="305" t="str">
        <x:v>CAP-LAW053</x:v>
      </x:c>
      <x:c r="H45" s="305" t="str">
        <x:v>Reg. 38</x:v>
      </x:c>
      <x:c r="I45" s="305" t="str">
        <x:v>Shareholding</x:v>
      </x:c>
      <x:c r="J45" s="305" t="str">
        <x:v>GATE|EQUITY_MAIN or GATE|EQUITY_SME</x:v>
      </x:c>
      <x:c r="K45" s="305" t="str">
        <x:v>Listed entity</x:v>
      </x:c>
      <x:c r="L45" s="305" t="str">
        <x:v>Confirm that the applicable duty holder has designed and operated controls to satisfy CAP-LAW053 Reg. 38: Comply with minimum public shareholding requirements.</x:v>
      </x:c>
      <x:c r="M45"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MPS and document any restoration plan. 5) Corroborate external acknowledgement or counterparty evidence where applicable. 6) Record every exception under the linked observation rule.</x:v>
      </x:c>
      <x:c r="N45" s="305" t="str">
        <x:v>Design adequacy + operating effectiveness</x:v>
      </x:c>
      <x:c r="O45" s="305" t="str">
        <x:v>Inspection, population reconciliation, reperformance and external corroboration where available</x:v>
      </x:c>
      <x:c r="P45" s="305" t="str">
        <x:v>All scheduled control occurrences plus every triggering event, exception, override and breach</x:v>
      </x:c>
      <x:c r="Q45" s="305" t="str">
        <x:v>Inspect control design and evidence across the full period; test each scheduled control occurrence and 100% of breaches, overrides, vacancies and regulatory exceptions.</x:v>
      </x:c>
      <x:c r="R45" s="305" t="str">
        <x:v>Continuous; cure when triggered</x:v>
      </x:c>
      <x:c r="S45" s="305" t="str">
        <x:v>Company Secretary / Compliance Officer</x:v>
      </x:c>
      <x:c r="T45" s="305" t="str">
        <x:v>Assigned compliance process team</x:v>
      </x:c>
      <x:c r="U45" s="305" t="str">
        <x:v>Company Secretary / Compliance Officer or delegated independent reviewer</x:v>
      </x:c>
      <x:c r="V45" s="305" t="str">
        <x:v>NOT TESTED — COMPANY EVIDENCE REQUIRED</x:v>
      </x:c>
      <x:c r="W45" s="305" t="str">
        <x:v>https://www.sebi.gov.in/legal/regulations/jul-2026/securities-and-exchange-board-of-india-listing-obligations-and-disclosure-requirements-regulations-2015-last-amended-on-july-14-2026-_102974.html</x:v>
      </x:c>
      <x:c r="X45" s="305" t="str">
        <x:v>MIGRATED — FROZEN</x:v>
      </x:c>
      <x:c r="Y45" s="305" t="str">
        <x:f>IF(COUNTIF('PROD Provision Master'!$A$5:$A$176,C45)=1,"YES","NO")</x:f>
        <x:v>YES</x:v>
      </x:c>
      <x:c r="Z45" s="305" t="str">
        <x:f>IF(COUNTIF('PROD Compliance Master'!$A$5:$A$176,D45)=1,"YES","NO")</x:f>
        <x:v>YES</x:v>
      </x:c>
      <x:c r="AA45" s="305" t="str">
        <x:f>IF(COUNTIF($A$5:$A$176,A45)=1,"UNIQUE","DUPLICATE")</x:f>
        <x:v>UNIQUE</x:v>
      </x:c>
      <x:c r="AB45" s="305" t="str">
        <x:f>IF(COUNTIF($E$5:$E$176,E45)=1,"UNIQUE","DUPLICATE")</x:f>
        <x:v>UNIQUE</x:v>
      </x:c>
      <x:c r="AC45" s="305" t="str">
        <x:f>IF(COUNTIF($F$5:$F$176,F45)=1,"UNIQUE","DUPLICATE")</x:f>
        <x:v>UNIQUE</x:v>
      </x:c>
      <x:c r="AD45" s="305" t="str">
        <x:f>IF(AND(LEFT(A45,14)="SEBI-CORE-AUD-",LEN(A45)=20),"VALID","INVALID")</x:f>
        <x:v>VALID</x:v>
      </x:c>
    </x:row>
    <x:row r="46" ht="48" customHeight="1">
      <x:c r="A46" s="305" t="str">
        <x:v>SEBI-CORE-AUD-000042</x:v>
      </x:c>
      <x:c r="B46" s="305" t="n">
        <x:v>42</x:v>
      </x:c>
      <x:c r="C46" s="305" t="str">
        <x:v>SEBI-CORE-PRV-000042</x:v>
      </x:c>
      <x:c r="D46" s="305" t="str">
        <x:v>SEBI-CORE-CMP-000042</x:v>
      </x:c>
      <x:c r="E46" s="305" t="str">
        <x:v>CAP-LAW053|Reg. 39|AP01</x:v>
      </x:c>
      <x:c r="F46" s="305" t="str">
        <x:v>CAP-LAW053|Reg. 39</x:v>
      </x:c>
      <x:c r="G46" s="305" t="str">
        <x:v>CAP-LAW053</x:v>
      </x:c>
      <x:c r="H46" s="305" t="str">
        <x:v>Reg. 39</x:v>
      </x:c>
      <x:c r="I46" s="305" t="str">
        <x:v>Investor service</x:v>
      </x:c>
      <x:c r="J46" s="305" t="str">
        <x:v>GATE|INVESTOR_SERVICE</x:v>
      </x:c>
      <x:c r="K46" s="305" t="str">
        <x:v>Listed entity / RTA</x:v>
      </x:c>
      <x:c r="L46" s="305" t="str">
        <x:v>Confirm that the applicable duty holder has designed and operated controls to satisfy CAP-LAW053 Reg. 39: Process loss-of-certificate and issuance/credit events in the prescribed manner.</x:v>
      </x:c>
      <x:c r="M46"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Verify request, disclose as required and complete issuance/credit workflow. 5) Corroborate external acknowledgement or counterparty evidence where applicable. 6) Record every exception under the linked observation rule.</x:v>
      </x:c>
      <x:c r="N46" s="305" t="str">
        <x:v>Design adequacy + operating effectiveness</x:v>
      </x:c>
      <x:c r="O46" s="305" t="str">
        <x:v>Population reconciliation, inspection, SLA reperformance and case-file sampling</x:v>
      </x:c>
      <x:c r="P46" s="305" t="str">
        <x:v>All triggering events and all resulting approvals, filings, payments, communications or service cases</x:v>
      </x:c>
      <x:c r="Q46" s="305" t="str">
        <x:v>Reconcile 100% of the case population; select a risk-based sample covering completed, rejected, aged and exception cases; test 100% of SLA breaches and complaints.</x:v>
      </x:c>
      <x:c r="R46" s="305" t="str">
        <x:v>Event-based</x:v>
      </x:c>
      <x:c r="S46" s="305" t="str">
        <x:v>Investor Services Head / RTA Relationship Owner</x:v>
      </x:c>
      <x:c r="T46" s="305" t="str">
        <x:v>Issuer investor-service team or contracted RTA team</x:v>
      </x:c>
      <x:c r="U46" s="305" t="str">
        <x:v>Company Secretary / Compliance Officer or delegated independent reviewer</x:v>
      </x:c>
      <x:c r="V46" s="305" t="str">
        <x:v>NOT TESTED — COMPANY EVIDENCE REQUIRED</x:v>
      </x:c>
      <x:c r="W46" s="305" t="str">
        <x:v>https://www.sebi.gov.in/legal/regulations/jul-2026/securities-and-exchange-board-of-india-listing-obligations-and-disclosure-requirements-regulations-2015-last-amended-on-july-14-2026-_102974.html</x:v>
      </x:c>
      <x:c r="X46" s="305" t="str">
        <x:v>MIGRATED — FROZEN</x:v>
      </x:c>
      <x:c r="Y46" s="305" t="str">
        <x:f>IF(COUNTIF('PROD Provision Master'!$A$5:$A$176,C46)=1,"YES","NO")</x:f>
        <x:v>YES</x:v>
      </x:c>
      <x:c r="Z46" s="305" t="str">
        <x:f>IF(COUNTIF('PROD Compliance Master'!$A$5:$A$176,D46)=1,"YES","NO")</x:f>
        <x:v>YES</x:v>
      </x:c>
      <x:c r="AA46" s="305" t="str">
        <x:f>IF(COUNTIF($A$5:$A$176,A46)=1,"UNIQUE","DUPLICATE")</x:f>
        <x:v>UNIQUE</x:v>
      </x:c>
      <x:c r="AB46" s="305" t="str">
        <x:f>IF(COUNTIF($E$5:$E$176,E46)=1,"UNIQUE","DUPLICATE")</x:f>
        <x:v>UNIQUE</x:v>
      </x:c>
      <x:c r="AC46" s="305" t="str">
        <x:f>IF(COUNTIF($F$5:$F$176,F46)=1,"UNIQUE","DUPLICATE")</x:f>
        <x:v>UNIQUE</x:v>
      </x:c>
      <x:c r="AD46" s="305" t="str">
        <x:f>IF(AND(LEFT(A46,14)="SEBI-CORE-AUD-",LEN(A46)=20),"VALID","INVALID")</x:f>
        <x:v>VALID</x:v>
      </x:c>
    </x:row>
    <x:row r="47" ht="48" customHeight="1">
      <x:c r="A47" s="305" t="str">
        <x:v>SEBI-CORE-AUD-000043</x:v>
      </x:c>
      <x:c r="B47" s="305" t="n">
        <x:v>43</x:v>
      </x:c>
      <x:c r="C47" s="305" t="str">
        <x:v>SEBI-CORE-PRV-000043</x:v>
      </x:c>
      <x:c r="D47" s="305" t="str">
        <x:v>SEBI-CORE-CMP-000043</x:v>
      </x:c>
      <x:c r="E47" s="305" t="str">
        <x:v>CAP-LAW053|Reg. 40|AP01</x:v>
      </x:c>
      <x:c r="F47" s="305" t="str">
        <x:v>CAP-LAW053|Reg. 40</x:v>
      </x:c>
      <x:c r="G47" s="305" t="str">
        <x:v>CAP-LAW053</x:v>
      </x:c>
      <x:c r="H47" s="305" t="str">
        <x:v>Reg. 40</x:v>
      </x:c>
      <x:c r="I47" s="305" t="str">
        <x:v>Investor service</x:v>
      </x:c>
      <x:c r="J47" s="305" t="str">
        <x:v>GATE|INVESTOR_SERVICE</x:v>
      </x:c>
      <x:c r="K47" s="305" t="str">
        <x:v>Listed entity / RTA</x:v>
      </x:c>
      <x:c r="L47" s="305" t="str">
        <x:v>Confirm that the applicable duty holder has designed and operated controls to satisfy CAP-LAW053 Reg. 40: Comply with transfer, transmission and transposition requirements for securities.</x:v>
      </x:c>
      <x:c r="M47"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the issuer/RTA process and retain decision evidence. 5) Corroborate external acknowledgement or counterparty evidence where applicable. 6) Record every exception under the linked observation rule.</x:v>
      </x:c>
      <x:c r="N47" s="305" t="str">
        <x:v>Design adequacy + operating effectiveness</x:v>
      </x:c>
      <x:c r="O47" s="305" t="str">
        <x:v>Population reconciliation, inspection, SLA reperformance and case-file sampling</x:v>
      </x:c>
      <x:c r="P47" s="305" t="str">
        <x:v>All triggering events and all resulting approvals, filings, payments, communications or service cases</x:v>
      </x:c>
      <x:c r="Q47" s="305" t="str">
        <x:v>Reconcile 100% of the case population; select a risk-based sample covering completed, rejected, aged and exception cases; test 100% of SLA breaches and complaints.</x:v>
      </x:c>
      <x:c r="R47" s="305" t="str">
        <x:v>Event-based; certification as prescribed</x:v>
      </x:c>
      <x:c r="S47" s="305" t="str">
        <x:v>Investor Services Head / RTA Relationship Owner</x:v>
      </x:c>
      <x:c r="T47" s="305" t="str">
        <x:v>Issuer investor-service team or contracted RTA team</x:v>
      </x:c>
      <x:c r="U47" s="305" t="str">
        <x:v>Company Secretary / Compliance Officer plus approving Board or committee</x:v>
      </x:c>
      <x:c r="V47" s="305" t="str">
        <x:v>NOT TESTED — COMPANY EVIDENCE REQUIRED</x:v>
      </x:c>
      <x:c r="W47" s="305" t="str">
        <x:v>https://www.sebi.gov.in/legal/regulations/jul-2026/securities-and-exchange-board-of-india-listing-obligations-and-disclosure-requirements-regulations-2015-last-amended-on-july-14-2026-_102974.html</x:v>
      </x:c>
      <x:c r="X47" s="305" t="str">
        <x:v>MIGRATED — FROZEN</x:v>
      </x:c>
      <x:c r="Y47" s="305" t="str">
        <x:f>IF(COUNTIF('PROD Provision Master'!$A$5:$A$176,C47)=1,"YES","NO")</x:f>
        <x:v>YES</x:v>
      </x:c>
      <x:c r="Z47" s="305" t="str">
        <x:f>IF(COUNTIF('PROD Compliance Master'!$A$5:$A$176,D47)=1,"YES","NO")</x:f>
        <x:v>YES</x:v>
      </x:c>
      <x:c r="AA47" s="305" t="str">
        <x:f>IF(COUNTIF($A$5:$A$176,A47)=1,"UNIQUE","DUPLICATE")</x:f>
        <x:v>UNIQUE</x:v>
      </x:c>
      <x:c r="AB47" s="305" t="str">
        <x:f>IF(COUNTIF($E$5:$E$176,E47)=1,"UNIQUE","DUPLICATE")</x:f>
        <x:v>UNIQUE</x:v>
      </x:c>
      <x:c r="AC47" s="305" t="str">
        <x:f>IF(COUNTIF($F$5:$F$176,F47)=1,"UNIQUE","DUPLICATE")</x:f>
        <x:v>UNIQUE</x:v>
      </x:c>
      <x:c r="AD47" s="305" t="str">
        <x:f>IF(AND(LEFT(A47,14)="SEBI-CORE-AUD-",LEN(A47)=20),"VALID","INVALID")</x:f>
        <x:v>VALID</x:v>
      </x:c>
    </x:row>
    <x:row r="48" ht="48" customHeight="1">
      <x:c r="A48" s="305" t="str">
        <x:v>SEBI-CORE-AUD-000044</x:v>
      </x:c>
      <x:c r="B48" s="305" t="n">
        <x:v>44</x:v>
      </x:c>
      <x:c r="C48" s="305" t="str">
        <x:v>SEBI-CORE-PRV-000044</x:v>
      </x:c>
      <x:c r="D48" s="305" t="str">
        <x:v>SEBI-CORE-CMP-000044</x:v>
      </x:c>
      <x:c r="E48" s="305" t="str">
        <x:v>CAP-LAW053|Reg. 42|AP01</x:v>
      </x:c>
      <x:c r="F48" s="305" t="str">
        <x:v>CAP-LAW053|Reg. 42</x:v>
      </x:c>
      <x:c r="G48" s="305" t="str">
        <x:v>CAP-LAW053</x:v>
      </x:c>
      <x:c r="H48" s="305" t="str">
        <x:v>Reg. 42</x:v>
      </x:c>
      <x:c r="I48" s="305" t="str">
        <x:v>Corporate action</x:v>
      </x:c>
      <x:c r="J48" s="305" t="str">
        <x:v>GATE|EQUITY_MAIN or GATE|EQUITY_SME</x:v>
      </x:c>
      <x:c r="K48" s="305" t="str">
        <x:v>Listed entity</x:v>
      </x:c>
      <x:c r="L48" s="305" t="str">
        <x:v>Confirm that the applicable duty holder has designed and operated controls to satisfy CAP-LAW053 Reg. 42: Give advance notice of record date/book closure and maintain the required interval.</x:v>
      </x:c>
      <x:c r="M48"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intimate and reconcile the record date. 5) Corroborate external acknowledgement or counterparty evidence where applicable. 6) Record every exception under the linked observation rule.</x:v>
      </x:c>
      <x:c r="N48" s="305" t="str">
        <x:v>Design adequacy + operating effectiveness</x:v>
      </x:c>
      <x:c r="O48" s="305" t="str">
        <x:v>Inspection, population reconciliation, reperformance and external corroboration where available</x:v>
      </x:c>
      <x:c r="P48" s="305" t="str">
        <x:v>All triggering events and all resulting approvals, filings, payments, communications or service cases</x:v>
      </x:c>
      <x:c r="Q48" s="305" t="str">
        <x:v>Test 100% of low-volume statutory events; for high-volume operations, reconcile the full population, use a documented risk-based sample, and test every exception.</x:v>
      </x:c>
      <x:c r="R48" s="305" t="str">
        <x:v>Before record date/book closure</x:v>
      </x:c>
      <x:c r="S48" s="305" t="str">
        <x:v>Company Secretary / Records Custodian</x:v>
      </x:c>
      <x:c r="T48" s="305" t="str">
        <x:v>Assigned compliance process team</x:v>
      </x:c>
      <x:c r="U48" s="305" t="str">
        <x:v>Company Secretary / Compliance Officer or delegated independent reviewer</x:v>
      </x:c>
      <x:c r="V48" s="305" t="str">
        <x:v>NOT TESTED — COMPANY EVIDENCE REQUIRED</x:v>
      </x:c>
      <x:c r="W48" s="305" t="str">
        <x:v>https://www.sebi.gov.in/legal/regulations/jul-2026/securities-and-exchange-board-of-india-listing-obligations-and-disclosure-requirements-regulations-2015-last-amended-on-july-14-2026-_102974.html</x:v>
      </x:c>
      <x:c r="X48" s="305" t="str">
        <x:v>MIGRATED — FROZEN</x:v>
      </x:c>
      <x:c r="Y48" s="305" t="str">
        <x:f>IF(COUNTIF('PROD Provision Master'!$A$5:$A$176,C48)=1,"YES","NO")</x:f>
        <x:v>YES</x:v>
      </x:c>
      <x:c r="Z48" s="305" t="str">
        <x:f>IF(COUNTIF('PROD Compliance Master'!$A$5:$A$176,D48)=1,"YES","NO")</x:f>
        <x:v>YES</x:v>
      </x:c>
      <x:c r="AA48" s="305" t="str">
        <x:f>IF(COUNTIF($A$5:$A$176,A48)=1,"UNIQUE","DUPLICATE")</x:f>
        <x:v>UNIQUE</x:v>
      </x:c>
      <x:c r="AB48" s="305" t="str">
        <x:f>IF(COUNTIF($E$5:$E$176,E48)=1,"UNIQUE","DUPLICATE")</x:f>
        <x:v>UNIQUE</x:v>
      </x:c>
      <x:c r="AC48" s="305" t="str">
        <x:f>IF(COUNTIF($F$5:$F$176,F48)=1,"UNIQUE","DUPLICATE")</x:f>
        <x:v>UNIQUE</x:v>
      </x:c>
      <x:c r="AD48" s="305" t="str">
        <x:f>IF(AND(LEFT(A48,14)="SEBI-CORE-AUD-",LEN(A48)=20),"VALID","INVALID")</x:f>
        <x:v>VALID</x:v>
      </x:c>
    </x:row>
    <x:row r="49" ht="48" customHeight="1">
      <x:c r="A49" s="305" t="str">
        <x:v>SEBI-CORE-AUD-000045</x:v>
      </x:c>
      <x:c r="B49" s="305" t="n">
        <x:v>45</x:v>
      </x:c>
      <x:c r="C49" s="305" t="str">
        <x:v>SEBI-CORE-PRV-000045</x:v>
      </x:c>
      <x:c r="D49" s="305" t="str">
        <x:v>SEBI-CORE-CMP-000045</x:v>
      </x:c>
      <x:c r="E49" s="305" t="str">
        <x:v>CAP-LAW053|Reg. 43A|AP01</x:v>
      </x:c>
      <x:c r="F49" s="305" t="str">
        <x:v>CAP-LAW053|Reg. 43A</x:v>
      </x:c>
      <x:c r="G49" s="305" t="str">
        <x:v>CAP-LAW053</x:v>
      </x:c>
      <x:c r="H49" s="305" t="str">
        <x:v>Reg. 43A</x:v>
      </x:c>
      <x:c r="I49" s="305" t="str">
        <x:v>Shareholder return</x:v>
      </x:c>
      <x:c r="J49" s="305" t="str">
        <x:v>GATE|EQUITY_MAIN</x:v>
      </x:c>
      <x:c r="K49" s="305" t="str">
        <x:v>Listed entity</x:v>
      </x:c>
      <x:c r="L49" s="305" t="str">
        <x:v>Confirm that the applicable duty holder has designed and operated controls to satisfy CAP-LAW053 Reg. 43A: Adopt and disclose a dividend-distribution policy where the current applicability test is met.</x:v>
      </x:c>
      <x:c r="M49" s="305" t="str">
        <x:v>1) Evidence the activation gate (GATE|EQUITY_MAIN)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board-approved policy and website/annual-report disclosure. 5) Corroborate external acknowledgement or counterparty evidence where applicable. 6) Record every exception under the linked observation rule.</x:v>
      </x:c>
      <x:c r="N49" s="305" t="str">
        <x:v>Design adequacy + operating effectiveness</x:v>
      </x:c>
      <x:c r="O49" s="305" t="str">
        <x:v>Inspection of constitution, approvals, minutes and action closure; inquiry only as corroboration</x:v>
      </x:c>
      <x:c r="P49" s="305" t="str">
        <x:v>All prescribed reporting periods and every statutory item due in the audit period</x:v>
      </x:c>
      <x:c r="Q49" s="305" t="str">
        <x:v>Test 100% of statutory submissions/meetings due in scope; where the underlying operation is high-volume, reconcile the population and sample across periods plus all exceptions.</x:v>
      </x:c>
      <x:c r="R49" s="305" t="str">
        <x:v>Annual review / on change</x:v>
      </x:c>
      <x:c r="S49" s="305" t="str">
        <x:v>Company Secretary / Board or Committee Secretariat</x:v>
      </x:c>
      <x:c r="T49" s="305" t="str">
        <x:v>Secretarial or committee support team</x:v>
      </x:c>
      <x:c r="U49" s="305" t="str">
        <x:v>Company Secretary / Compliance Officer plus approving Board or committee</x:v>
      </x:c>
      <x:c r="V49" s="305" t="str">
        <x:v>NOT TESTED — COMPANY EVIDENCE REQUIRED</x:v>
      </x:c>
      <x:c r="W49" s="305" t="str">
        <x:v>https://www.sebi.gov.in/legal/regulations/jul-2026/securities-and-exchange-board-of-india-listing-obligations-and-disclosure-requirements-regulations-2015-last-amended-on-july-14-2026-_102974.html</x:v>
      </x:c>
      <x:c r="X49" s="305" t="str">
        <x:v>MIGRATED — FROZEN</x:v>
      </x:c>
      <x:c r="Y49" s="305" t="str">
        <x:f>IF(COUNTIF('PROD Provision Master'!$A$5:$A$176,C49)=1,"YES","NO")</x:f>
        <x:v>YES</x:v>
      </x:c>
      <x:c r="Z49" s="305" t="str">
        <x:f>IF(COUNTIF('PROD Compliance Master'!$A$5:$A$176,D49)=1,"YES","NO")</x:f>
        <x:v>YES</x:v>
      </x:c>
      <x:c r="AA49" s="305" t="str">
        <x:f>IF(COUNTIF($A$5:$A$176,A49)=1,"UNIQUE","DUPLICATE")</x:f>
        <x:v>UNIQUE</x:v>
      </x:c>
      <x:c r="AB49" s="305" t="str">
        <x:f>IF(COUNTIF($E$5:$E$176,E49)=1,"UNIQUE","DUPLICATE")</x:f>
        <x:v>UNIQUE</x:v>
      </x:c>
      <x:c r="AC49" s="305" t="str">
        <x:f>IF(COUNTIF($F$5:$F$176,F49)=1,"UNIQUE","DUPLICATE")</x:f>
        <x:v>UNIQUE</x:v>
      </x:c>
      <x:c r="AD49" s="305" t="str">
        <x:f>IF(AND(LEFT(A49,14)="SEBI-CORE-AUD-",LEN(A49)=20),"VALID","INVALID")</x:f>
        <x:v>VALID</x:v>
      </x:c>
    </x:row>
    <x:row r="50" ht="48" customHeight="1">
      <x:c r="A50" s="305" t="str">
        <x:v>SEBI-CORE-AUD-000046</x:v>
      </x:c>
      <x:c r="B50" s="305" t="n">
        <x:v>46</x:v>
      </x:c>
      <x:c r="C50" s="305" t="str">
        <x:v>SEBI-CORE-PRV-000046</x:v>
      </x:c>
      <x:c r="D50" s="305" t="str">
        <x:v>SEBI-CORE-CMP-000046</x:v>
      </x:c>
      <x:c r="E50" s="305" t="str">
        <x:v>CAP-LAW053|Reg. 44|AP01</x:v>
      </x:c>
      <x:c r="F50" s="305" t="str">
        <x:v>CAP-LAW053|Reg. 44</x:v>
      </x:c>
      <x:c r="G50" s="305" t="str">
        <x:v>CAP-LAW053</x:v>
      </x:c>
      <x:c r="H50" s="305" t="str">
        <x:v>Reg. 44</x:v>
      </x:c>
      <x:c r="I50" s="305" t="str">
        <x:v>Shareholder meeting</x:v>
      </x:c>
      <x:c r="J50" s="305" t="str">
        <x:v>GATE|EQUITY_MAIN or GATE|EQUITY_SME</x:v>
      </x:c>
      <x:c r="K50" s="305" t="str">
        <x:v>Listed entity</x:v>
      </x:c>
      <x:c r="L50" s="305" t="str">
        <x:v>Confirm that the applicable duty holder has designed and operated controls to satisfy CAP-LAW053 Reg. 44: Provide voting facilities and disclose voting results in the prescribed form.</x:v>
      </x:c>
      <x:c r="M50"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Arrange voting and file results with report. 5) Corroborate external acknowledgement or counterparty evidence where applicable. 6) Record every exception under the linked observation rule.</x:v>
      </x:c>
      <x:c r="N50" s="305" t="str">
        <x:v>Design adequacy + operating effectiveness</x:v>
      </x:c>
      <x:c r="O50" s="305" t="str">
        <x:v>Inspection, population reconciliation, reperformance and external corroboration where available</x:v>
      </x:c>
      <x:c r="P50" s="305" t="str">
        <x:v>All triggering events and all resulting approvals, filings, payments, communications or service cases</x:v>
      </x:c>
      <x:c r="Q50" s="305" t="str">
        <x:v>Test 100% of low-volume statutory events; for high-volume operations, reconcile the full population, use a documented risk-based sample, and test every exception.</x:v>
      </x:c>
      <x:c r="R50" s="305" t="str">
        <x:v>At each voting event</x:v>
      </x:c>
      <x:c r="S50" s="305" t="str">
        <x:v>Company Secretary / Compliance Officer</x:v>
      </x:c>
      <x:c r="T50" s="305" t="str">
        <x:v>Assigned compliance process team</x:v>
      </x:c>
      <x:c r="U50" s="305" t="str">
        <x:v>Company Secretary / Compliance Officer or delegated independent reviewer</x:v>
      </x:c>
      <x:c r="V50" s="305" t="str">
        <x:v>NOT TESTED — COMPANY EVIDENCE REQUIRED</x:v>
      </x:c>
      <x:c r="W50" s="305" t="str">
        <x:v>https://www.sebi.gov.in/legal/regulations/jul-2026/securities-and-exchange-board-of-india-listing-obligations-and-disclosure-requirements-regulations-2015-last-amended-on-july-14-2026-_102974.html</x:v>
      </x:c>
      <x:c r="X50" s="305" t="str">
        <x:v>MIGRATED — FROZEN</x:v>
      </x:c>
      <x:c r="Y50" s="305" t="str">
        <x:f>IF(COUNTIF('PROD Provision Master'!$A$5:$A$176,C50)=1,"YES","NO")</x:f>
        <x:v>YES</x:v>
      </x:c>
      <x:c r="Z50" s="305" t="str">
        <x:f>IF(COUNTIF('PROD Compliance Master'!$A$5:$A$176,D50)=1,"YES","NO")</x:f>
        <x:v>YES</x:v>
      </x:c>
      <x:c r="AA50" s="305" t="str">
        <x:f>IF(COUNTIF($A$5:$A$176,A50)=1,"UNIQUE","DUPLICATE")</x:f>
        <x:v>UNIQUE</x:v>
      </x:c>
      <x:c r="AB50" s="305" t="str">
        <x:f>IF(COUNTIF($E$5:$E$176,E50)=1,"UNIQUE","DUPLICATE")</x:f>
        <x:v>UNIQUE</x:v>
      </x:c>
      <x:c r="AC50" s="305" t="str">
        <x:f>IF(COUNTIF($F$5:$F$176,F50)=1,"UNIQUE","DUPLICATE")</x:f>
        <x:v>UNIQUE</x:v>
      </x:c>
      <x:c r="AD50" s="305" t="str">
        <x:f>IF(AND(LEFT(A50,14)="SEBI-CORE-AUD-",LEN(A50)=20),"VALID","INVALID")</x:f>
        <x:v>VALID</x:v>
      </x:c>
    </x:row>
    <x:row r="51" ht="48" customHeight="1">
      <x:c r="A51" s="305" t="str">
        <x:v>SEBI-CORE-AUD-000047</x:v>
      </x:c>
      <x:c r="B51" s="305" t="n">
        <x:v>47</x:v>
      </x:c>
      <x:c r="C51" s="305" t="str">
        <x:v>SEBI-CORE-PRV-000047</x:v>
      </x:c>
      <x:c r="D51" s="305" t="str">
        <x:v>SEBI-CORE-CMP-000047</x:v>
      </x:c>
      <x:c r="E51" s="305" t="str">
        <x:v>CAP-LAW053|Reg. 45|AP01</x:v>
      </x:c>
      <x:c r="F51" s="305" t="str">
        <x:v>CAP-LAW053|Reg. 45</x:v>
      </x:c>
      <x:c r="G51" s="305" t="str">
        <x:v>CAP-LAW053</x:v>
      </x:c>
      <x:c r="H51" s="305" t="str">
        <x:v>Reg. 45</x:v>
      </x:c>
      <x:c r="I51" s="305" t="str">
        <x:v>Corporate action</x:v>
      </x:c>
      <x:c r="J51" s="305" t="str">
        <x:v>GATE|EQUITY_MAIN or GATE|EQUITY_SME</x:v>
      </x:c>
      <x:c r="K51" s="305" t="str">
        <x:v>Listed entity</x:v>
      </x:c>
      <x:c r="L51" s="305" t="str">
        <x:v>Confirm that the applicable duty holder has designed and operated controls to satisfy CAP-LAW053 Reg. 45: Comply with conditions for a change in name by the listed entity.</x:v>
      </x:c>
      <x:c r="M51"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eligibility and include required certificate/disclosures. 5) Corroborate external acknowledgement or counterparty evidence where applicable. 6) Record every exception under the linked observation rule.</x:v>
      </x:c>
      <x:c r="N51" s="305" t="str">
        <x:v>Design adequacy + operating effectiveness</x:v>
      </x:c>
      <x:c r="O51" s="305" t="str">
        <x:v>Inspection, population reconciliation, reperformance and external corroboration where available</x:v>
      </x:c>
      <x:c r="P51" s="305" t="str">
        <x:v>All triggering events and all resulting approvals, filings, payments, communications or service cases</x:v>
      </x:c>
      <x:c r="Q51" s="305" t="str">
        <x:v>Test 100% of low-volume statutory events; for high-volume operations, reconcile the full population, use a documented risk-based sample, and test every exception.</x:v>
      </x:c>
      <x:c r="R51" s="305" t="str">
        <x:v>Before/at name-change approval</x:v>
      </x:c>
      <x:c r="S51" s="305" t="str">
        <x:v>Company Secretary / Compliance Officer</x:v>
      </x:c>
      <x:c r="T51" s="305" t="str">
        <x:v>Assigned compliance process team</x:v>
      </x:c>
      <x:c r="U51" s="305" t="str">
        <x:v>Company Secretary / Compliance Officer or delegated independent reviewer</x:v>
      </x:c>
      <x:c r="V51" s="305" t="str">
        <x:v>NOT TESTED — COMPANY EVIDENCE REQUIRED</x:v>
      </x:c>
      <x:c r="W51" s="305" t="str">
        <x:v>https://www.sebi.gov.in/legal/regulations/jul-2026/securities-and-exchange-board-of-india-listing-obligations-and-disclosure-requirements-regulations-2015-last-amended-on-july-14-2026-_102974.html</x:v>
      </x:c>
      <x:c r="X51" s="305" t="str">
        <x:v>MIGRATED — FROZEN</x:v>
      </x:c>
      <x:c r="Y51" s="305" t="str">
        <x:f>IF(COUNTIF('PROD Provision Master'!$A$5:$A$176,C51)=1,"YES","NO")</x:f>
        <x:v>YES</x:v>
      </x:c>
      <x:c r="Z51" s="305" t="str">
        <x:f>IF(COUNTIF('PROD Compliance Master'!$A$5:$A$176,D51)=1,"YES","NO")</x:f>
        <x:v>YES</x:v>
      </x:c>
      <x:c r="AA51" s="305" t="str">
        <x:f>IF(COUNTIF($A$5:$A$176,A51)=1,"UNIQUE","DUPLICATE")</x:f>
        <x:v>UNIQUE</x:v>
      </x:c>
      <x:c r="AB51" s="305" t="str">
        <x:f>IF(COUNTIF($E$5:$E$176,E51)=1,"UNIQUE","DUPLICATE")</x:f>
        <x:v>UNIQUE</x:v>
      </x:c>
      <x:c r="AC51" s="305" t="str">
        <x:f>IF(COUNTIF($F$5:$F$176,F51)=1,"UNIQUE","DUPLICATE")</x:f>
        <x:v>UNIQUE</x:v>
      </x:c>
      <x:c r="AD51" s="305" t="str">
        <x:f>IF(AND(LEFT(A51,14)="SEBI-CORE-AUD-",LEN(A51)=20),"VALID","INVALID")</x:f>
        <x:v>VALID</x:v>
      </x:c>
    </x:row>
    <x:row r="52" ht="48" customHeight="1">
      <x:c r="A52" s="305" t="str">
        <x:v>SEBI-CORE-AUD-000048</x:v>
      </x:c>
      <x:c r="B52" s="305" t="n">
        <x:v>48</x:v>
      </x:c>
      <x:c r="C52" s="305" t="str">
        <x:v>SEBI-CORE-PRV-000048</x:v>
      </x:c>
      <x:c r="D52" s="305" t="str">
        <x:v>SEBI-CORE-CMP-000048</x:v>
      </x:c>
      <x:c r="E52" s="305" t="str">
        <x:v>CAP-LAW053|Reg. 46|AP01</x:v>
      </x:c>
      <x:c r="F52" s="305" t="str">
        <x:v>CAP-LAW053|Reg. 46</x:v>
      </x:c>
      <x:c r="G52" s="305" t="str">
        <x:v>CAP-LAW053</x:v>
      </x:c>
      <x:c r="H52" s="305" t="str">
        <x:v>Reg. 46</x:v>
      </x:c>
      <x:c r="I52" s="305" t="str">
        <x:v>Website disclosure</x:v>
      </x:c>
      <x:c r="J52" s="305" t="str">
        <x:v>GATE|EQUITY_MAIN or GATE|EQUITY_SME</x:v>
      </x:c>
      <x:c r="K52" s="305" t="str">
        <x:v>Listed entity</x:v>
      </x:c>
      <x:c r="L52" s="305" t="str">
        <x:v>Confirm that the applicable duty holder has designed and operated controls to satisfy CAP-LAW053 Reg. 46: Maintain and update the listed entity website with prescribed information.</x:v>
      </x:c>
      <x:c r="M52"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a controlled website-content register and archive. 5) Corroborate external acknowledgement or counterparty evidence where applicable. 6) Record every exception under the linked observation rule.</x:v>
      </x:c>
      <x:c r="N52" s="305" t="str">
        <x:v>Design adequacy + operating effectiveness</x:v>
      </x:c>
      <x:c r="O52" s="305" t="str">
        <x:v>Inspection, population reconciliation, reperformance and external corroboration where available</x:v>
      </x:c>
      <x:c r="P52" s="305" t="str">
        <x:v>Full control-period population, including all alerts, changes, overrides, breaches and remediation items</x:v>
      </x:c>
      <x:c r="Q52" s="305" t="str">
        <x:v>Inspect control design and evidence across the full period; test each scheduled control occurrence and 100% of breaches, overrides, vacancies and regulatory exceptions.</x:v>
      </x:c>
      <x:c r="R52" s="305" t="str">
        <x:v>Continuous; prompt updates</x:v>
      </x:c>
      <x:c r="S52" s="305" t="str">
        <x:v>Company Secretary / Disclosure and Website Owner</x:v>
      </x:c>
      <x:c r="T52" s="305" t="str">
        <x:v>Disclosure owner and authorised website publisher</x:v>
      </x:c>
      <x:c r="U52" s="305" t="str">
        <x:v>Company Secretary / Compliance Officer or delegated independent reviewer</x:v>
      </x:c>
      <x:c r="V52" s="305" t="str">
        <x:v>NOT TESTED — COMPANY EVIDENCE REQUIRED</x:v>
      </x:c>
      <x:c r="W52" s="305" t="str">
        <x:v>https://www.sebi.gov.in/legal/regulations/jul-2026/securities-and-exchange-board-of-india-listing-obligations-and-disclosure-requirements-regulations-2015-last-amended-on-july-14-2026-_102974.html</x:v>
      </x:c>
      <x:c r="X52" s="305" t="str">
        <x:v>MIGRATED — FROZEN</x:v>
      </x:c>
      <x:c r="Y52" s="305" t="str">
        <x:f>IF(COUNTIF('PROD Provision Master'!$A$5:$A$176,C52)=1,"YES","NO")</x:f>
        <x:v>YES</x:v>
      </x:c>
      <x:c r="Z52" s="305" t="str">
        <x:f>IF(COUNTIF('PROD Compliance Master'!$A$5:$A$176,D52)=1,"YES","NO")</x:f>
        <x:v>YES</x:v>
      </x:c>
      <x:c r="AA52" s="305" t="str">
        <x:f>IF(COUNTIF($A$5:$A$176,A52)=1,"UNIQUE","DUPLICATE")</x:f>
        <x:v>UNIQUE</x:v>
      </x:c>
      <x:c r="AB52" s="305" t="str">
        <x:f>IF(COUNTIF($E$5:$E$176,E52)=1,"UNIQUE","DUPLICATE")</x:f>
        <x:v>UNIQUE</x:v>
      </x:c>
      <x:c r="AC52" s="305" t="str">
        <x:f>IF(COUNTIF($F$5:$F$176,F52)=1,"UNIQUE","DUPLICATE")</x:f>
        <x:v>UNIQUE</x:v>
      </x:c>
      <x:c r="AD52" s="305" t="str">
        <x:f>IF(AND(LEFT(A52,14)="SEBI-CORE-AUD-",LEN(A52)=20),"VALID","INVALID")</x:f>
        <x:v>VALID</x:v>
      </x:c>
    </x:row>
    <x:row r="53" ht="48" customHeight="1">
      <x:c r="A53" s="305" t="str">
        <x:v>SEBI-CORE-AUD-000049</x:v>
      </x:c>
      <x:c r="B53" s="305" t="n">
        <x:v>49</x:v>
      </x:c>
      <x:c r="C53" s="305" t="str">
        <x:v>SEBI-CORE-PRV-000049</x:v>
      </x:c>
      <x:c r="D53" s="305" t="str">
        <x:v>SEBI-CORE-CMP-000049</x:v>
      </x:c>
      <x:c r="E53" s="305" t="str">
        <x:v>CAP-LAW053|Reg. 47|AP01</x:v>
      </x:c>
      <x:c r="F53" s="305" t="str">
        <x:v>CAP-LAW053|Reg. 47</x:v>
      </x:c>
      <x:c r="G53" s="305" t="str">
        <x:v>CAP-LAW053</x:v>
      </x:c>
      <x:c r="H53" s="305" t="str">
        <x:v>Reg. 47</x:v>
      </x:c>
      <x:c r="I53" s="305" t="str">
        <x:v>Public notice</x:v>
      </x:c>
      <x:c r="J53" s="305" t="str">
        <x:v>GATE|EQUITY_MAIN or GATE|EQUITY_SME</x:v>
      </x:c>
      <x:c r="K53" s="305" t="str">
        <x:v>Listed entity</x:v>
      </x:c>
      <x:c r="L53" s="305" t="str">
        <x:v>Confirm that the applicable duty holder has designed and operated controls to satisfy CAP-LAW053 Reg. 47: Publish prescribed advertisements in newspapers where required.</x:v>
      </x:c>
      <x:c r="M53"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Publish and retain full-page evidence and invoices. 5) Corroborate external acknowledgement or counterparty evidence where applicable. 6) Record every exception under the linked observation rule.</x:v>
      </x:c>
      <x:c r="N53" s="305" t="str">
        <x:v>Design adequacy + operating effectiveness</x:v>
      </x:c>
      <x:c r="O53" s="305" t="str">
        <x:v>Inspection, population reconciliation, reperformance and external corroboration where available</x:v>
      </x:c>
      <x:c r="P53" s="305" t="str">
        <x:v>All scheduled control occurrences plus every triggering event, exception, override and breach</x:v>
      </x:c>
      <x:c r="Q53" s="305" t="str">
        <x:v>Inspect control design and evidence across the full period; test each scheduled control occurrence and 100% of breaches, overrides, vacancies and regulatory exceptions.</x:v>
      </x:c>
      <x:c r="R53" s="305" t="str">
        <x:v>Event-based / periodic as specified</x:v>
      </x:c>
      <x:c r="S53" s="305" t="str">
        <x:v>Company Secretary / Compliance Officer / Process Owner</x:v>
      </x:c>
      <x:c r="T53" s="305" t="str">
        <x:v>Assigned compliance process team</x:v>
      </x:c>
      <x:c r="U53" s="305" t="str">
        <x:v>Company Secretary / Compliance Officer or delegated independent reviewer</x:v>
      </x:c>
      <x:c r="V53" s="305" t="str">
        <x:v>NOT TESTED — COMPANY EVIDENCE REQUIRED</x:v>
      </x:c>
      <x:c r="W53" s="305" t="str">
        <x:v>https://www.sebi.gov.in/legal/regulations/jul-2026/securities-and-exchange-board-of-india-listing-obligations-and-disclosure-requirements-regulations-2015-last-amended-on-july-14-2026-_102974.html</x:v>
      </x:c>
      <x:c r="X53" s="305" t="str">
        <x:v>MIGRATED — FROZEN</x:v>
      </x:c>
      <x:c r="Y53" s="305" t="str">
        <x:f>IF(COUNTIF('PROD Provision Master'!$A$5:$A$176,C53)=1,"YES","NO")</x:f>
        <x:v>YES</x:v>
      </x:c>
      <x:c r="Z53" s="305" t="str">
        <x:f>IF(COUNTIF('PROD Compliance Master'!$A$5:$A$176,D53)=1,"YES","NO")</x:f>
        <x:v>YES</x:v>
      </x:c>
      <x:c r="AA53" s="305" t="str">
        <x:f>IF(COUNTIF($A$5:$A$176,A53)=1,"UNIQUE","DUPLICATE")</x:f>
        <x:v>UNIQUE</x:v>
      </x:c>
      <x:c r="AB53" s="305" t="str">
        <x:f>IF(COUNTIF($E$5:$E$176,E53)=1,"UNIQUE","DUPLICATE")</x:f>
        <x:v>UNIQUE</x:v>
      </x:c>
      <x:c r="AC53" s="305" t="str">
        <x:f>IF(COUNTIF($F$5:$F$176,F53)=1,"UNIQUE","DUPLICATE")</x:f>
        <x:v>UNIQUE</x:v>
      </x:c>
      <x:c r="AD53" s="305" t="str">
        <x:f>IF(AND(LEFT(A53,14)="SEBI-CORE-AUD-",LEN(A53)=20),"VALID","INVALID")</x:f>
        <x:v>VALID</x:v>
      </x:c>
    </x:row>
    <x:row r="54" ht="48" customHeight="1">
      <x:c r="A54" s="305" t="str">
        <x:v>SEBI-CORE-AUD-000050</x:v>
      </x:c>
      <x:c r="B54" s="305" t="n">
        <x:v>50</x:v>
      </x:c>
      <x:c r="C54" s="305" t="str">
        <x:v>SEBI-CORE-PRV-000050</x:v>
      </x:c>
      <x:c r="D54" s="305" t="str">
        <x:v>SEBI-CORE-CMP-000050</x:v>
      </x:c>
      <x:c r="E54" s="305" t="str">
        <x:v>CAP-LAW083|Ch. II|AP01</x:v>
      </x:c>
      <x:c r="F54" s="305" t="str">
        <x:v>CAP-LAW083|Ch. II</x:v>
      </x:c>
      <x:c r="G54" s="305" t="str">
        <x:v>CAP-LAW083</x:v>
      </x:c>
      <x:c r="H54" s="305" t="str">
        <x:v>Ch. II</x:v>
      </x:c>
      <x:c r="I54" s="305" t="str">
        <x:v>Shareholding</x:v>
      </x:c>
      <x:c r="J54" s="305" t="str">
        <x:v>GATE|EQUITY_MAIN or GATE|EQUITY_SME</x:v>
      </x:c>
      <x:c r="K54" s="305" t="str">
        <x:v>Listed entity</x:v>
      </x:c>
      <x:c r="L54" s="305" t="str">
        <x:v>Confirm that the applicable duty holder has designed and operated controls to satisfy CAP-LAW083 Ch. II: Use the current prescribed shareholding-pattern forms and filing instructions.</x:v>
      </x:c>
      <x:c r="M54"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Prepare the filing using the master-circular form and validations. 5) Corroborate external acknowledgement or counterparty evidence where applicable. 6) Record every exception under the linked observation rule.</x:v>
      </x:c>
      <x:c r="N54" s="305" t="str">
        <x:v>Design adequacy + operating effectiveness</x:v>
      </x:c>
      <x:c r="O54" s="305" t="str">
        <x:v>Inspection, population reconciliation, reperformance and external corroboration where available</x:v>
      </x:c>
      <x:c r="P54" s="305" t="str">
        <x:v>All triggering events and all resulting approvals, filings, payments, communications or service cases</x:v>
      </x:c>
      <x:c r="Q54" s="305" t="str">
        <x:v>Test 100% of low-volume statutory events; for high-volume operations, reconcile the full population, use a documented risk-based sample, and test every exception.</x:v>
      </x:c>
      <x:c r="R54" s="305" t="str">
        <x:v>At each Reg. 31 filing</x:v>
      </x:c>
      <x:c r="S54" s="305" t="str">
        <x:v>Company Secretary / Compliance Officer</x:v>
      </x:c>
      <x:c r="T54" s="305" t="str">
        <x:v>Assigned compliance process team</x:v>
      </x:c>
      <x:c r="U54" s="305" t="str">
        <x:v>Company Secretary / Compliance Officer or delegated independent reviewer</x:v>
      </x:c>
      <x:c r="V54" s="305" t="str">
        <x:v>NOT TESTED — COMPANY EVIDENCE REQUIRED</x:v>
      </x:c>
      <x:c r="W54" s="305" t="str">
        <x:v>https://www.sebi.gov.in/legal/master-circulars/jan-2026/master-circular-for-compliance-with-the-provisions-of-the-securities-and-exchange-board-of-india-listing-obligations-and-disclosure-requirements-regulations-2015-by-listed-entities_99432.html</x:v>
      </x:c>
      <x:c r="X54" s="305" t="str">
        <x:v>MIGRATED — FROZEN</x:v>
      </x:c>
      <x:c r="Y54" s="305" t="str">
        <x:f>IF(COUNTIF('PROD Provision Master'!$A$5:$A$176,C54)=1,"YES","NO")</x:f>
        <x:v>YES</x:v>
      </x:c>
      <x:c r="Z54" s="305" t="str">
        <x:f>IF(COUNTIF('PROD Compliance Master'!$A$5:$A$176,D54)=1,"YES","NO")</x:f>
        <x:v>YES</x:v>
      </x:c>
      <x:c r="AA54" s="305" t="str">
        <x:f>IF(COUNTIF($A$5:$A$176,A54)=1,"UNIQUE","DUPLICATE")</x:f>
        <x:v>UNIQUE</x:v>
      </x:c>
      <x:c r="AB54" s="305" t="str">
        <x:f>IF(COUNTIF($E$5:$E$176,E54)=1,"UNIQUE","DUPLICATE")</x:f>
        <x:v>UNIQUE</x:v>
      </x:c>
      <x:c r="AC54" s="305" t="str">
        <x:f>IF(COUNTIF($F$5:$F$176,F54)=1,"UNIQUE","DUPLICATE")</x:f>
        <x:v>UNIQUE</x:v>
      </x:c>
      <x:c r="AD54" s="305" t="str">
        <x:f>IF(AND(LEFT(A54,14)="SEBI-CORE-AUD-",LEN(A54)=20),"VALID","INVALID")</x:f>
        <x:v>VALID</x:v>
      </x:c>
    </x:row>
    <x:row r="55" ht="48" customHeight="1">
      <x:c r="A55" s="305" t="str">
        <x:v>SEBI-CORE-AUD-000051</x:v>
      </x:c>
      <x:c r="B55" s="305" t="n">
        <x:v>51</x:v>
      </x:c>
      <x:c r="C55" s="305" t="str">
        <x:v>SEBI-CORE-PRV-000051</x:v>
      </x:c>
      <x:c r="D55" s="305" t="str">
        <x:v>SEBI-CORE-CMP-000051</x:v>
      </x:c>
      <x:c r="E55" s="305" t="str">
        <x:v>CAP-LAW083|RPT chapter|AP01</x:v>
      </x:c>
      <x:c r="F55" s="305" t="str">
        <x:v>CAP-LAW083|RPT chapter</x:v>
      </x:c>
      <x:c r="G55" s="305" t="str">
        <x:v>CAP-LAW083</x:v>
      </x:c>
      <x:c r="H55" s="305" t="str">
        <x:v>RPT chapter</x:v>
      </x:c>
      <x:c r="I55" s="305" t="str">
        <x:v>Related parties</x:v>
      </x:c>
      <x:c r="J55" s="305" t="str">
        <x:v>GATE|EQUITY_MAIN or GATE|HVDLE</x:v>
      </x:c>
      <x:c r="K55" s="305" t="str">
        <x:v>Listed entity</x:v>
      </x:c>
      <x:c r="L55" s="305" t="str">
        <x:v>Confirm that the applicable duty holder has designed and operated controls to satisfy CAP-LAW083 RPT chapter: Use the current related-party transaction disclosure format and operational instructions.</x:v>
      </x:c>
      <x:c r="M55"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and file the prescribed RPT return. 5) Corroborate external acknowledgement or counterparty evidence where applicable. 6) Record every exception under the linked observation rule.</x:v>
      </x:c>
      <x:c r="N55" s="305" t="str">
        <x:v>Design adequacy + operating effectiveness</x:v>
      </x:c>
      <x:c r="O55" s="305" t="str">
        <x:v>Inspection of constitution, approvals, minutes and action closure; inquiry only as corroboration</x:v>
      </x:c>
      <x:c r="P55" s="305" t="str">
        <x:v>All prescribed reporting periods and every statutory item due in the audit period</x:v>
      </x:c>
      <x:c r="Q55" s="305" t="str">
        <x:v>Test 100% of statutory submissions/meetings due in scope; where the underlying operation is high-volume, reconcile the population and sample across periods plus all exceptions.</x:v>
      </x:c>
      <x:c r="R55" s="305" t="str">
        <x:v>Periodic as prescribed</x:v>
      </x:c>
      <x:c r="S55" s="305" t="str">
        <x:v>Company Secretary / Board or Committee Secretariat</x:v>
      </x:c>
      <x:c r="T55" s="305" t="str">
        <x:v>Secretarial or committee support team</x:v>
      </x:c>
      <x:c r="U55" s="305" t="str">
        <x:v>Compliance Officer plus Audit Committee / Board where prescribed</x:v>
      </x:c>
      <x:c r="V55" s="305" t="str">
        <x:v>NOT TESTED — COMPANY EVIDENCE REQUIRED</x:v>
      </x:c>
      <x:c r="W55" s="305" t="str">
        <x:v>https://www.sebi.gov.in/legal/master-circulars/jan-2026/master-circular-for-compliance-with-the-provisions-of-the-securities-and-exchange-board-of-india-listing-obligations-and-disclosure-requirements-regulations-2015-by-listed-entities_99432.html</x:v>
      </x:c>
      <x:c r="X55" s="305" t="str">
        <x:v>MIGRATED — FROZEN</x:v>
      </x:c>
      <x:c r="Y55" s="305" t="str">
        <x:f>IF(COUNTIF('PROD Provision Master'!$A$5:$A$176,C55)=1,"YES","NO")</x:f>
        <x:v>YES</x:v>
      </x:c>
      <x:c r="Z55" s="305" t="str">
        <x:f>IF(COUNTIF('PROD Compliance Master'!$A$5:$A$176,D55)=1,"YES","NO")</x:f>
        <x:v>YES</x:v>
      </x:c>
      <x:c r="AA55" s="305" t="str">
        <x:f>IF(COUNTIF($A$5:$A$176,A55)=1,"UNIQUE","DUPLICATE")</x:f>
        <x:v>UNIQUE</x:v>
      </x:c>
      <x:c r="AB55" s="305" t="str">
        <x:f>IF(COUNTIF($E$5:$E$176,E55)=1,"UNIQUE","DUPLICATE")</x:f>
        <x:v>UNIQUE</x:v>
      </x:c>
      <x:c r="AC55" s="305" t="str">
        <x:f>IF(COUNTIF($F$5:$F$176,F55)=1,"UNIQUE","DUPLICATE")</x:f>
        <x:v>UNIQUE</x:v>
      </x:c>
      <x:c r="AD55" s="305" t="str">
        <x:f>IF(AND(LEFT(A55,14)="SEBI-CORE-AUD-",LEN(A55)=20),"VALID","INVALID")</x:f>
        <x:v>VALID</x:v>
      </x:c>
    </x:row>
    <x:row r="56" ht="48" customHeight="1">
      <x:c r="A56" s="305" t="str">
        <x:v>SEBI-CORE-AUD-000052</x:v>
      </x:c>
      <x:c r="B56" s="305" t="n">
        <x:v>52</x:v>
      </x:c>
      <x:c r="C56" s="305" t="str">
        <x:v>SEBI-CORE-PRV-000052</x:v>
      </x:c>
      <x:c r="D56" s="305" t="str">
        <x:v>SEBI-CORE-CMP-000052</x:v>
      </x:c>
      <x:c r="E56" s="305" t="str">
        <x:v>CAP-LAW083|BRSR chapter|AP01</x:v>
      </x:c>
      <x:c r="F56" s="305" t="str">
        <x:v>CAP-LAW083|BRSR chapter</x:v>
      </x:c>
      <x:c r="G56" s="305" t="str">
        <x:v>CAP-LAW083</x:v>
      </x:c>
      <x:c r="H56" s="305" t="str">
        <x:v>BRSR chapter</x:v>
      </x:c>
      <x:c r="I56" s="305" t="str">
        <x:v>Sustainability reporting</x:v>
      </x:c>
      <x:c r="J56" s="305" t="str">
        <x:v>GATE|EQUITY_MAIN</x:v>
      </x:c>
      <x:c r="K56" s="305" t="str">
        <x:v>Listed entity</x:v>
      </x:c>
      <x:c r="L56" s="305" t="str">
        <x:v>Confirm that the applicable duty holder has designed and operated controls to satisfy CAP-LAW083 BRSR chapter: Prepare BRSR and BRSR Core disclosures and assurance/assessment where the applicability test is met.</x:v>
      </x:c>
      <x:c r="M56" s="305" t="str">
        <x:v>1) Evidence the activation gate (GATE|EQUITY_MAIN)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applicability, data owners, review and annual-report inclusion. 5) Corroborate external acknowledgement or counterparty evidence where applicable. 6) Record every exception under the linked observation rule.</x:v>
      </x:c>
      <x:c r="N56" s="305" t="str">
        <x:v>Design adequacy + operating effectiveness</x:v>
      </x:c>
      <x:c r="O56" s="305" t="str">
        <x:v>Inspection, source-to-report reconciliation, recalculation and filing corroboration</x:v>
      </x:c>
      <x:c r="P56" s="305" t="str">
        <x:v>All prescribed reporting periods and every statutory item due in the audit period</x:v>
      </x:c>
      <x:c r="Q56" s="305" t="str">
        <x:v>Test 100% of statutory submissions/meetings due in scope; where the underlying operation is high-volume, reconcile the population and sample across periods plus all exceptions.</x:v>
      </x:c>
      <x:c r="R56" s="305" t="str">
        <x:v>Annual</x:v>
      </x:c>
      <x:c r="S56" s="305" t="str">
        <x:v>CFO / Company Secretary / Reporting Owner</x:v>
      </x:c>
      <x:c r="T56" s="305" t="str">
        <x:v>Finance, sustainability or reporting team</x:v>
      </x:c>
      <x:c r="U56" s="305" t="str">
        <x:v>Company Secretary / Compliance Officer or delegated independent reviewer</x:v>
      </x:c>
      <x:c r="V56" s="305" t="str">
        <x:v>NOT TESTED — COMPANY EVIDENCE REQUIRED</x:v>
      </x:c>
      <x:c r="W56" s="305" t="str">
        <x:v>https://www.sebi.gov.in/legal/master-circulars/jan-2026/master-circular-for-compliance-with-the-provisions-of-the-securities-and-exchange-board-of-india-listing-obligations-and-disclosure-requirements-regulations-2015-by-listed-entities_99432.html</x:v>
      </x:c>
      <x:c r="X56" s="305" t="str">
        <x:v>MIGRATED — FROZEN</x:v>
      </x:c>
      <x:c r="Y56" s="305" t="str">
        <x:f>IF(COUNTIF('PROD Provision Master'!$A$5:$A$176,C56)=1,"YES","NO")</x:f>
        <x:v>YES</x:v>
      </x:c>
      <x:c r="Z56" s="305" t="str">
        <x:f>IF(COUNTIF('PROD Compliance Master'!$A$5:$A$176,D56)=1,"YES","NO")</x:f>
        <x:v>YES</x:v>
      </x:c>
      <x:c r="AA56" s="305" t="str">
        <x:f>IF(COUNTIF($A$5:$A$176,A56)=1,"UNIQUE","DUPLICATE")</x:f>
        <x:v>UNIQUE</x:v>
      </x:c>
      <x:c r="AB56" s="305" t="str">
        <x:f>IF(COUNTIF($E$5:$E$176,E56)=1,"UNIQUE","DUPLICATE")</x:f>
        <x:v>UNIQUE</x:v>
      </x:c>
      <x:c r="AC56" s="305" t="str">
        <x:f>IF(COUNTIF($F$5:$F$176,F56)=1,"UNIQUE","DUPLICATE")</x:f>
        <x:v>UNIQUE</x:v>
      </x:c>
      <x:c r="AD56" s="305" t="str">
        <x:f>IF(AND(LEFT(A56,14)="SEBI-CORE-AUD-",LEN(A56)=20),"VALID","INVALID")</x:f>
        <x:v>VALID</x:v>
      </x:c>
    </x:row>
    <x:row r="57" ht="48" customHeight="1">
      <x:c r="A57" s="305" t="str">
        <x:v>SEBI-CORE-AUD-000053</x:v>
      </x:c>
      <x:c r="B57" s="305" t="n">
        <x:v>53</x:v>
      </x:c>
      <x:c r="C57" s="305" t="str">
        <x:v>SEBI-CORE-PRV-000053</x:v>
      </x:c>
      <x:c r="D57" s="305" t="str">
        <x:v>SEBI-CORE-CMP-000053</x:v>
      </x:c>
      <x:c r="E57" s="305" t="str">
        <x:v>CAP-LAW083|Material-event chapter|AP01</x:v>
      </x:c>
      <x:c r="F57" s="305" t="str">
        <x:v>CAP-LAW083|Material-event chapter</x:v>
      </x:c>
      <x:c r="G57" s="305" t="str">
        <x:v>CAP-LAW083</x:v>
      </x:c>
      <x:c r="H57" s="305" t="str">
        <x:v>Material-event chapter</x:v>
      </x:c>
      <x:c r="I57" s="305" t="str">
        <x:v>Continuous disclosure</x:v>
      </x:c>
      <x:c r="J57" s="305" t="str">
        <x:v>GATE|EQUITY_MAIN or GATE|EQUITY_SME</x:v>
      </x:c>
      <x:c r="K57" s="305" t="str">
        <x:v>Listed entity</x:v>
      </x:c>
      <x:c r="L57" s="305" t="str">
        <x:v>Confirm that the applicable duty holder has designed and operated controls to satisfy CAP-LAW083 Material-event chapter: Use prescribed details, formats and operational guidance for material-event, default, auditor-resignation and related disclosures.</x:v>
      </x:c>
      <x:c r="M57"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Attach the required particulars and evidence to each exchange filing. 5) Corroborate external acknowledgement or counterparty evidence where applicable. 6) Record every exception under the linked observation rule.</x:v>
      </x:c>
      <x:c r="N57" s="305" t="str">
        <x:v>Design adequacy + operating effectiveness</x:v>
      </x:c>
      <x:c r="O57" s="305" t="str">
        <x:v>Inspection, population reconciliation, reperformance and external corroboration where available</x:v>
      </x:c>
      <x:c r="P57" s="305" t="str">
        <x:v>All triggering events and all resulting approvals, filings, payments, communications or service cases</x:v>
      </x:c>
      <x:c r="Q57" s="305" t="str">
        <x:v>Test 100% of low-volume statutory events; for high-volume operations, reconcile the full population, use a documented risk-based sample, and test every exception.</x:v>
      </x:c>
      <x:c r="R57" s="305" t="str">
        <x:v>At event and updates</x:v>
      </x:c>
      <x:c r="S57" s="305" t="str">
        <x:v>Company Secretary / Compliance Officer</x:v>
      </x:c>
      <x:c r="T57" s="305" t="str">
        <x:v>Assigned compliance process team</x:v>
      </x:c>
      <x:c r="U57" s="305" t="str">
        <x:v>Company Secretary / Compliance Officer or delegated independent reviewer</x:v>
      </x:c>
      <x:c r="V57" s="305" t="str">
        <x:v>NOT TESTED — COMPANY EVIDENCE REQUIRED</x:v>
      </x:c>
      <x:c r="W57" s="305" t="str">
        <x:v>https://www.sebi.gov.in/legal/master-circulars/jan-2026/master-circular-for-compliance-with-the-provisions-of-the-securities-and-exchange-board-of-india-listing-obligations-and-disclosure-requirements-regulations-2015-by-listed-entities_99432.html</x:v>
      </x:c>
      <x:c r="X57" s="305" t="str">
        <x:v>MIGRATED — FROZEN</x:v>
      </x:c>
      <x:c r="Y57" s="305" t="str">
        <x:f>IF(COUNTIF('PROD Provision Master'!$A$5:$A$176,C57)=1,"YES","NO")</x:f>
        <x:v>YES</x:v>
      </x:c>
      <x:c r="Z57" s="305" t="str">
        <x:f>IF(COUNTIF('PROD Compliance Master'!$A$5:$A$176,D57)=1,"YES","NO")</x:f>
        <x:v>YES</x:v>
      </x:c>
      <x:c r="AA57" s="305" t="str">
        <x:f>IF(COUNTIF($A$5:$A$176,A57)=1,"UNIQUE","DUPLICATE")</x:f>
        <x:v>UNIQUE</x:v>
      </x:c>
      <x:c r="AB57" s="305" t="str">
        <x:f>IF(COUNTIF($E$5:$E$176,E57)=1,"UNIQUE","DUPLICATE")</x:f>
        <x:v>UNIQUE</x:v>
      </x:c>
      <x:c r="AC57" s="305" t="str">
        <x:f>IF(COUNTIF($F$5:$F$176,F57)=1,"UNIQUE","DUPLICATE")</x:f>
        <x:v>UNIQUE</x:v>
      </x:c>
      <x:c r="AD57" s="305" t="str">
        <x:f>IF(AND(LEFT(A57,14)="SEBI-CORE-AUD-",LEN(A57)=20),"VALID","INVALID")</x:f>
        <x:v>VALID</x:v>
      </x:c>
    </x:row>
    <x:row r="58" ht="48" customHeight="1">
      <x:c r="A58" s="305" t="str">
        <x:v>SEBI-CORE-AUD-000054</x:v>
      </x:c>
      <x:c r="B58" s="305" t="n">
        <x:v>54</x:v>
      </x:c>
      <x:c r="C58" s="305" t="str">
        <x:v>SEBI-CORE-PRV-000054</x:v>
      </x:c>
      <x:c r="D58" s="305" t="str">
        <x:v>SEBI-CORE-CMP-000054</x:v>
      </x:c>
      <x:c r="E58" s="305" t="str">
        <x:v>CAP-LAW083|Rumour-verification chapter|AP01</x:v>
      </x:c>
      <x:c r="F58" s="305" t="str">
        <x:v>CAP-LAW083|Rumour-verification chapter</x:v>
      </x:c>
      <x:c r="G58" s="305" t="str">
        <x:v>CAP-LAW083</x:v>
      </x:c>
      <x:c r="H58" s="305" t="str">
        <x:v>Rumour-verification chapter</x:v>
      </x:c>
      <x:c r="I58" s="305" t="str">
        <x:v>Continuous disclosure</x:v>
      </x:c>
      <x:c r="J58" s="305" t="str">
        <x:v>GATE|EQUITY_MAIN</x:v>
      </x:c>
      <x:c r="K58" s="305" t="str">
        <x:v>Listed entity</x:v>
      </x:c>
      <x:c r="L58" s="305" t="str">
        <x:v>Confirm that the applicable duty holder has designed and operated controls to satisfy CAP-LAW083 Rumour-verification chapter: Apply the current rumour-verification framework where the entity falls within the prescribed class.</x:v>
      </x:c>
      <x:c r="M58" s="305" t="str">
        <x:v>1) Evidence the activation gate (GATE|EQUITY_MAIN) and the complete in-scope population. 2) Inspect the control design and responsibility assignment. 3) Reconcile the population for the audit period. 4) Apply the stated sample rule and test authorisation, content, threshold/exemption, timing, filing/delivery and preservation against: Detect eligible rumours, verify facts and disclose confirmation/denial/clarification. 5) Corroborate external acknowledgement or counterparty evidence where applicable. 6) Record every exception under the linked observation rule.</x:v>
      </x:c>
      <x:c r="N58" s="305" t="str">
        <x:v>Design adequacy + operating effectiveness</x:v>
      </x:c>
      <x:c r="O58" s="305" t="str">
        <x:v>Inspection, population reconciliation, reperformance and external corroboration where available</x:v>
      </x:c>
      <x:c r="P58" s="305" t="str">
        <x:v>All triggering events and all resulting approvals, filings, payments, communications or service cases</x:v>
      </x:c>
      <x:c r="Q58" s="305" t="str">
        <x:v>Test 100% of low-volume statutory events; for high-volume operations, reconcile the full population, use a documented risk-based sample, and test every exception.</x:v>
      </x:c>
      <x:c r="R58" s="305" t="str">
        <x:v>Within current prescribed period</x:v>
      </x:c>
      <x:c r="S58" s="305" t="str">
        <x:v>Company Secretary / Compliance Officer</x:v>
      </x:c>
      <x:c r="T58" s="305" t="str">
        <x:v>Assigned compliance process team</x:v>
      </x:c>
      <x:c r="U58" s="305" t="str">
        <x:v>Company Secretary / Compliance Officer or delegated independent reviewer</x:v>
      </x:c>
      <x:c r="V58" s="305" t="str">
        <x:v>NOT TESTED — COMPANY EVIDENCE REQUIRED</x:v>
      </x:c>
      <x:c r="W58" s="305" t="str">
        <x:v>https://www.sebi.gov.in/legal/master-circulars/jan-2026/master-circular-for-compliance-with-the-provisions-of-the-securities-and-exchange-board-of-india-listing-obligations-and-disclosure-requirements-regulations-2015-by-listed-entities_99432.html</x:v>
      </x:c>
      <x:c r="X58" s="305" t="str">
        <x:v>MIGRATED — FROZEN</x:v>
      </x:c>
      <x:c r="Y58" s="305" t="str">
        <x:f>IF(COUNTIF('PROD Provision Master'!$A$5:$A$176,C58)=1,"YES","NO")</x:f>
        <x:v>YES</x:v>
      </x:c>
      <x:c r="Z58" s="305" t="str">
        <x:f>IF(COUNTIF('PROD Compliance Master'!$A$5:$A$176,D58)=1,"YES","NO")</x:f>
        <x:v>YES</x:v>
      </x:c>
      <x:c r="AA58" s="305" t="str">
        <x:f>IF(COUNTIF($A$5:$A$176,A58)=1,"UNIQUE","DUPLICATE")</x:f>
        <x:v>UNIQUE</x:v>
      </x:c>
      <x:c r="AB58" s="305" t="str">
        <x:f>IF(COUNTIF($E$5:$E$176,E58)=1,"UNIQUE","DUPLICATE")</x:f>
        <x:v>UNIQUE</x:v>
      </x:c>
      <x:c r="AC58" s="305" t="str">
        <x:f>IF(COUNTIF($F$5:$F$176,F58)=1,"UNIQUE","DUPLICATE")</x:f>
        <x:v>UNIQUE</x:v>
      </x:c>
      <x:c r="AD58" s="305" t="str">
        <x:f>IF(AND(LEFT(A58,14)="SEBI-CORE-AUD-",LEN(A58)=20),"VALID","INVALID")</x:f>
        <x:v>VALID</x:v>
      </x:c>
    </x:row>
    <x:row r="59" ht="48" customHeight="1">
      <x:c r="A59" s="305" t="str">
        <x:v>SEBI-CORE-AUD-000055</x:v>
      </x:c>
      <x:c r="B59" s="305" t="n">
        <x:v>55</x:v>
      </x:c>
      <x:c r="C59" s="305" t="str">
        <x:v>SEBI-CORE-PRV-000055</x:v>
      </x:c>
      <x:c r="D59" s="305" t="str">
        <x:v>SEBI-CORE-CMP-000055</x:v>
      </x:c>
      <x:c r="E59" s="305" t="str">
        <x:v>CAP-LAW083|Integrated Filing chapter|AP01</x:v>
      </x:c>
      <x:c r="F59" s="305" t="str">
        <x:v>CAP-LAW083|Integrated Filing chapter</x:v>
      </x:c>
      <x:c r="G59" s="305" t="str">
        <x:v>CAP-LAW083</x:v>
      </x:c>
      <x:c r="H59" s="305" t="str">
        <x:v>Integrated Filing chapter</x:v>
      </x:c>
      <x:c r="I59" s="305" t="str">
        <x:v>Regulatory filing</x:v>
      </x:c>
      <x:c r="J59" s="305" t="str">
        <x:v>GATE|EQUITY_MAIN or GATE|HVDLE</x:v>
      </x:c>
      <x:c r="K59" s="305" t="str">
        <x:v>Listed entity</x:v>
      </x:c>
      <x:c r="L59" s="305" t="str">
        <x:v>Confirm that the applicable duty holder has designed and operated controls to satisfy CAP-LAW083 Integrated Filing chapter: Submit governance and financial filing components through the current integrated-filing structure.</x:v>
      </x:c>
      <x:c r="M59" s="305" t="str">
        <x:v>1) Evidence the activation gate (GATE|EQUITY_MAIN or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 single filing checklist with component ownership and acknowledgement. 5) Corroborate external acknowledgement or counterparty evidence where applicable. 6) Record every exception under the linked observation rule.</x:v>
      </x:c>
      <x:c r="N59" s="305" t="str">
        <x:v>Design adequacy + operating effectiveness</x:v>
      </x:c>
      <x:c r="O59" s="305" t="str">
        <x:v>Inspection of constitution, approvals, minutes and action closure; inquiry only as corroboration</x:v>
      </x:c>
      <x:c r="P59" s="305" t="str">
        <x:v>All prescribed reporting periods and every statutory item due in the audit period</x:v>
      </x:c>
      <x:c r="Q59" s="305" t="str">
        <x:v>Test 100% of statutory submissions/meetings due in scope; where the underlying operation is high-volume, reconcile the population and sample across periods plus all exceptions.</x:v>
      </x:c>
      <x:c r="R59" s="305" t="str">
        <x:v>Periodic as prescribed</x:v>
      </x:c>
      <x:c r="S59" s="305" t="str">
        <x:v>Company Secretary / Board or Committee Secretariat</x:v>
      </x:c>
      <x:c r="T59" s="305" t="str">
        <x:v>Secretarial or committee support team</x:v>
      </x:c>
      <x:c r="U59" s="305" t="str">
        <x:v>Compliance Officer plus Audit Committee / Board where prescribed</x:v>
      </x:c>
      <x:c r="V59" s="305" t="str">
        <x:v>NOT TESTED — COMPANY EVIDENCE REQUIRED</x:v>
      </x:c>
      <x:c r="W59" s="305" t="str">
        <x:v>https://www.sebi.gov.in/legal/master-circulars/jan-2026/master-circular-for-compliance-with-the-provisions-of-the-securities-and-exchange-board-of-india-listing-obligations-and-disclosure-requirements-regulations-2015-by-listed-entities_99432.html</x:v>
      </x:c>
      <x:c r="X59" s="305" t="str">
        <x:v>MIGRATED — FROZEN</x:v>
      </x:c>
      <x:c r="Y59" s="305" t="str">
        <x:f>IF(COUNTIF('PROD Provision Master'!$A$5:$A$176,C59)=1,"YES","NO")</x:f>
        <x:v>YES</x:v>
      </x:c>
      <x:c r="Z59" s="305" t="str">
        <x:f>IF(COUNTIF('PROD Compliance Master'!$A$5:$A$176,D59)=1,"YES","NO")</x:f>
        <x:v>YES</x:v>
      </x:c>
      <x:c r="AA59" s="305" t="str">
        <x:f>IF(COUNTIF($A$5:$A$176,A59)=1,"UNIQUE","DUPLICATE")</x:f>
        <x:v>UNIQUE</x:v>
      </x:c>
      <x:c r="AB59" s="305" t="str">
        <x:f>IF(COUNTIF($E$5:$E$176,E59)=1,"UNIQUE","DUPLICATE")</x:f>
        <x:v>UNIQUE</x:v>
      </x:c>
      <x:c r="AC59" s="305" t="str">
        <x:f>IF(COUNTIF($F$5:$F$176,F59)=1,"UNIQUE","DUPLICATE")</x:f>
        <x:v>UNIQUE</x:v>
      </x:c>
      <x:c r="AD59" s="305" t="str">
        <x:f>IF(AND(LEFT(A59,14)="SEBI-CORE-AUD-",LEN(A59)=20),"VALID","INVALID")</x:f>
        <x:v>VALID</x:v>
      </x:c>
    </x:row>
    <x:row r="60" ht="48" customHeight="1">
      <x:c r="A60" s="305" t="str">
        <x:v>SEBI-CORE-AUD-000056</x:v>
      </x:c>
      <x:c r="B60" s="305" t="n">
        <x:v>56</x:v>
      </x:c>
      <x:c r="C60" s="305" t="str">
        <x:v>SEBI-CORE-PRV-000056</x:v>
      </x:c>
      <x:c r="D60" s="305" t="str">
        <x:v>SEBI-CORE-CMP-000056</x:v>
      </x:c>
      <x:c r="E60" s="305" t="str">
        <x:v>CAP-LAW054|Reg. 3(1)|AP01</x:v>
      </x:c>
      <x:c r="F60" s="305" t="str">
        <x:v>CAP-LAW054|Reg. 3(1)</x:v>
      </x:c>
      <x:c r="G60" s="305" t="str">
        <x:v>CAP-LAW054</x:v>
      </x:c>
      <x:c r="H60" s="305" t="str">
        <x:v>Reg. 3(1)</x:v>
      </x:c>
      <x:c r="I60" s="305" t="str">
        <x:v>Insider trading</x:v>
      </x:c>
      <x:c r="J60" s="305" t="str">
        <x:v>GATE|EQUITY_MAIN or GATE|EQUITY_SME</x:v>
      </x:c>
      <x:c r="K60" s="305" t="str">
        <x:v>Listed entity / insiders</x:v>
      </x:c>
      <x:c r="L60" s="305" t="str">
        <x:v>Confirm that the applicable duty holder has designed and operated controls to satisfy CAP-LAW054 Reg. 3(1): Do not communicate, provide or allow access to unpublished price sensitive information except for permitted purposes.</x:v>
      </x:c>
      <x:c r="M60"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Restrict, approve and evidence each permitted UPSI sharing. 5) Corroborate external acknowledgement or counterparty evidence where applicable. 6) Record every exception under the linked observation rule.</x:v>
      </x:c>
      <x:c r="N60" s="305" t="str">
        <x:v>Design adequacy + operating effectiveness</x:v>
      </x:c>
      <x:c r="O60" s="305" t="str">
        <x:v>Inspection, data reconciliation, access-log review, reperformance and exception testing</x:v>
      </x:c>
      <x:c r="P60" s="305" t="str">
        <x:v>Full control-period population, including all alerts, changes, overrides, breaches and remediation items</x:v>
      </x:c>
      <x:c r="Q60" s="305" t="str">
        <x:v>Inspect control design and evidence across the full period; test each scheduled control occurrence and 100% of breaches, overrides, vacancies and regulatory exceptions.</x:v>
      </x:c>
      <x:c r="R60" s="305" t="str">
        <x:v>Continuous</x:v>
      </x:c>
      <x:c r="S60" s="305" t="str">
        <x:v>Compliance Officer — Insider Trading / Market Conduct</x:v>
      </x:c>
      <x:c r="T60" s="305" t="str">
        <x:v>Compliance monitoring team</x:v>
      </x:c>
      <x:c r="U60" s="305" t="str">
        <x:v>Company Secretary / Compliance Officer or delegated independent reviewer</x:v>
      </x:c>
      <x:c r="V60" s="305" t="str">
        <x:v>NOT TESTED — COMPANY EVIDENCE REQUIRED</x:v>
      </x:c>
      <x:c r="W60" s="305" t="str">
        <x:v>https://www.sebi.gov.in/legal/regulations/mar-2025/securities-and-exchange-board-of-india-prohibition-of-insider-trading-regulations-2015-last-amended-on-march-12-2025-_92672.html</x:v>
      </x:c>
      <x:c r="X60" s="305" t="str">
        <x:v>MIGRATED — FROZEN</x:v>
      </x:c>
      <x:c r="Y60" s="305" t="str">
        <x:f>IF(COUNTIF('PROD Provision Master'!$A$5:$A$176,C60)=1,"YES","NO")</x:f>
        <x:v>YES</x:v>
      </x:c>
      <x:c r="Z60" s="305" t="str">
        <x:f>IF(COUNTIF('PROD Compliance Master'!$A$5:$A$176,D60)=1,"YES","NO")</x:f>
        <x:v>YES</x:v>
      </x:c>
      <x:c r="AA60" s="305" t="str">
        <x:f>IF(COUNTIF($A$5:$A$176,A60)=1,"UNIQUE","DUPLICATE")</x:f>
        <x:v>UNIQUE</x:v>
      </x:c>
      <x:c r="AB60" s="305" t="str">
        <x:f>IF(COUNTIF($E$5:$E$176,E60)=1,"UNIQUE","DUPLICATE")</x:f>
        <x:v>UNIQUE</x:v>
      </x:c>
      <x:c r="AC60" s="305" t="str">
        <x:f>IF(COUNTIF($F$5:$F$176,F60)=1,"UNIQUE","DUPLICATE")</x:f>
        <x:v>UNIQUE</x:v>
      </x:c>
      <x:c r="AD60" s="305" t="str">
        <x:f>IF(AND(LEFT(A60,14)="SEBI-CORE-AUD-",LEN(A60)=20),"VALID","INVALID")</x:f>
        <x:v>VALID</x:v>
      </x:c>
    </x:row>
    <x:row r="61" ht="48" customHeight="1">
      <x:c r="A61" s="305" t="str">
        <x:v>SEBI-CORE-AUD-000057</x:v>
      </x:c>
      <x:c r="B61" s="305" t="n">
        <x:v>57</x:v>
      </x:c>
      <x:c r="C61" s="305" t="str">
        <x:v>SEBI-CORE-PRV-000057</x:v>
      </x:c>
      <x:c r="D61" s="305" t="str">
        <x:v>SEBI-CORE-CMP-000057</x:v>
      </x:c>
      <x:c r="E61" s="305" t="str">
        <x:v>CAP-LAW054|Reg. 3(2A)|AP01</x:v>
      </x:c>
      <x:c r="F61" s="305" t="str">
        <x:v>CAP-LAW054|Reg. 3(2A)</x:v>
      </x:c>
      <x:c r="G61" s="305" t="str">
        <x:v>CAP-LAW054</x:v>
      </x:c>
      <x:c r="H61" s="305" t="str">
        <x:v>Reg. 3(2A)</x:v>
      </x:c>
      <x:c r="I61" s="305" t="str">
        <x:v>Insider trading</x:v>
      </x:c>
      <x:c r="J61" s="305" t="str">
        <x:v>GATE|EQUITY_MAIN or GATE|EQUITY_SME</x:v>
      </x:c>
      <x:c r="K61" s="305" t="str">
        <x:v>Listed entity / board</x:v>
      </x:c>
      <x:c r="L61" s="305" t="str">
        <x:v>Confirm that the applicable duty holder has designed and operated controls to satisfy CAP-LAW054 Reg. 3(2A): Maintain a board-approved policy defining legitimate purposes for sharing UPSI.</x:v>
      </x:c>
      <x:c r="M61"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publish and apply the legitimate-purpose policy. 5) Corroborate external acknowledgement or counterparty evidence where applicable. 6) Record every exception under the linked observation rule.</x:v>
      </x:c>
      <x:c r="N61" s="305" t="str">
        <x:v>Design adequacy + operating effectiveness</x:v>
      </x:c>
      <x:c r="O61" s="305" t="str">
        <x:v>Inspection, data reconciliation, access-log review, reperformance and exception testing</x:v>
      </x:c>
      <x:c r="P61" s="305" t="str">
        <x:v>All scheduled control occurrences plus every triggering event, exception, override and breach</x:v>
      </x:c>
      <x:c r="Q61" s="305" t="str">
        <x:v>Inspect control design and evidence across the full period; test each scheduled control occurrence and 100% of breaches, overrides, vacancies and regulatory exceptions.</x:v>
      </x:c>
      <x:c r="R61" s="305" t="str">
        <x:v>Continuous; review on change</x:v>
      </x:c>
      <x:c r="S61" s="305" t="str">
        <x:v>Compliance Officer — Insider Trading / Market Conduct</x:v>
      </x:c>
      <x:c r="T61" s="305" t="str">
        <x:v>Compliance monitoring team</x:v>
      </x:c>
      <x:c r="U61" s="305" t="str">
        <x:v>Company Secretary / Compliance Officer plus approving Board or committee</x:v>
      </x:c>
      <x:c r="V61" s="305" t="str">
        <x:v>NOT TESTED — COMPANY EVIDENCE REQUIRED</x:v>
      </x:c>
      <x:c r="W61" s="305" t="str">
        <x:v>https://www.sebi.gov.in/legal/regulations/mar-2025/securities-and-exchange-board-of-india-prohibition-of-insider-trading-regulations-2015-last-amended-on-march-12-2025-_92672.html</x:v>
      </x:c>
      <x:c r="X61" s="305" t="str">
        <x:v>MIGRATED — FROZEN</x:v>
      </x:c>
      <x:c r="Y61" s="305" t="str">
        <x:f>IF(COUNTIF('PROD Provision Master'!$A$5:$A$176,C61)=1,"YES","NO")</x:f>
        <x:v>YES</x:v>
      </x:c>
      <x:c r="Z61" s="305" t="str">
        <x:f>IF(COUNTIF('PROD Compliance Master'!$A$5:$A$176,D61)=1,"YES","NO")</x:f>
        <x:v>YES</x:v>
      </x:c>
      <x:c r="AA61" s="305" t="str">
        <x:f>IF(COUNTIF($A$5:$A$176,A61)=1,"UNIQUE","DUPLICATE")</x:f>
        <x:v>UNIQUE</x:v>
      </x:c>
      <x:c r="AB61" s="305" t="str">
        <x:f>IF(COUNTIF($E$5:$E$176,E61)=1,"UNIQUE","DUPLICATE")</x:f>
        <x:v>UNIQUE</x:v>
      </x:c>
      <x:c r="AC61" s="305" t="str">
        <x:f>IF(COUNTIF($F$5:$F$176,F61)=1,"UNIQUE","DUPLICATE")</x:f>
        <x:v>UNIQUE</x:v>
      </x:c>
      <x:c r="AD61" s="305" t="str">
        <x:f>IF(AND(LEFT(A61,14)="SEBI-CORE-AUD-",LEN(A61)=20),"VALID","INVALID")</x:f>
        <x:v>VALID</x:v>
      </x:c>
    </x:row>
    <x:row r="62" ht="48" customHeight="1">
      <x:c r="A62" s="305" t="str">
        <x:v>SEBI-CORE-AUD-000058</x:v>
      </x:c>
      <x:c r="B62" s="305" t="n">
        <x:v>58</x:v>
      </x:c>
      <x:c r="C62" s="305" t="str">
        <x:v>SEBI-CORE-PRV-000058</x:v>
      </x:c>
      <x:c r="D62" s="305" t="str">
        <x:v>SEBI-CORE-CMP-000058</x:v>
      </x:c>
      <x:c r="E62" s="305" t="str">
        <x:v>CAP-LAW054|Reg. 3(5)|AP01</x:v>
      </x:c>
      <x:c r="F62" s="305" t="str">
        <x:v>CAP-LAW054|Reg. 3(5)</x:v>
      </x:c>
      <x:c r="G62" s="305" t="str">
        <x:v>CAP-LAW054</x:v>
      </x:c>
      <x:c r="H62" s="305" t="str">
        <x:v>Reg. 3(5)</x:v>
      </x:c>
      <x:c r="I62" s="305" t="str">
        <x:v>Insider trading</x:v>
      </x:c>
      <x:c r="J62" s="305" t="str">
        <x:v>GATE|EQUITY_MAIN or GATE|EQUITY_SME</x:v>
      </x:c>
      <x:c r="K62" s="305" t="str">
        <x:v>Listed entity / intermediary / fiduciary as applicable</x:v>
      </x:c>
      <x:c r="L62" s="305" t="str">
        <x:v>Confirm that the applicable duty holder has designed and operated controls to satisfy CAP-LAW054 Reg. 3(5): Maintain a structured digital database of persons/entities with whom UPSI is shared, with prescribed controls and retention.</x:v>
      </x:c>
      <x:c r="M62"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Capture UPSI nature, sharer, recipient, identifiers and audit trail. 5) Corroborate external acknowledgement or counterparty evidence where applicable. 6) Record every exception under the linked observation rule.</x:v>
      </x:c>
      <x:c r="N62" s="305" t="str">
        <x:v>Design adequacy + operating effectiveness</x:v>
      </x:c>
      <x:c r="O62" s="305" t="str">
        <x:v>Inspection, data reconciliation, access-log review, reperformance and exception testing</x:v>
      </x:c>
      <x:c r="P62" s="305" t="str">
        <x:v>Full control-period population, including all alerts, changes, overrides, breaches and remediation items</x:v>
      </x:c>
      <x:c r="Q62" s="305" t="str">
        <x:v>Inspect control design and evidence across the full period; test each scheduled control occurrence and 100% of breaches, overrides, vacancies and regulatory exceptions.</x:v>
      </x:c>
      <x:c r="R62" s="305" t="str">
        <x:v>Contemporaneous; preserve as prescribed</x:v>
      </x:c>
      <x:c r="S62" s="305" t="str">
        <x:v>Compliance Officer — Insider Trading / Market Conduct</x:v>
      </x:c>
      <x:c r="T62" s="305" t="str">
        <x:v>Compliance monitoring team</x:v>
      </x:c>
      <x:c r="U62" s="305" t="str">
        <x:v>Company Secretary / Compliance Officer or delegated independent reviewer</x:v>
      </x:c>
      <x:c r="V62" s="305" t="str">
        <x:v>NOT TESTED — COMPANY EVIDENCE REQUIRED</x:v>
      </x:c>
      <x:c r="W62" s="305" t="str">
        <x:v>https://www.sebi.gov.in/legal/regulations/mar-2025/securities-and-exchange-board-of-india-prohibition-of-insider-trading-regulations-2015-last-amended-on-march-12-2025-_92672.html</x:v>
      </x:c>
      <x:c r="X62" s="305" t="str">
        <x:v>MIGRATED — FROZEN</x:v>
      </x:c>
      <x:c r="Y62" s="305" t="str">
        <x:f>IF(COUNTIF('PROD Provision Master'!$A$5:$A$176,C62)=1,"YES","NO")</x:f>
        <x:v>YES</x:v>
      </x:c>
      <x:c r="Z62" s="305" t="str">
        <x:f>IF(COUNTIF('PROD Compliance Master'!$A$5:$A$176,D62)=1,"YES","NO")</x:f>
        <x:v>YES</x:v>
      </x:c>
      <x:c r="AA62" s="305" t="str">
        <x:f>IF(COUNTIF($A$5:$A$176,A62)=1,"UNIQUE","DUPLICATE")</x:f>
        <x:v>UNIQUE</x:v>
      </x:c>
      <x:c r="AB62" s="305" t="str">
        <x:f>IF(COUNTIF($E$5:$E$176,E62)=1,"UNIQUE","DUPLICATE")</x:f>
        <x:v>UNIQUE</x:v>
      </x:c>
      <x:c r="AC62" s="305" t="str">
        <x:f>IF(COUNTIF($F$5:$F$176,F62)=1,"UNIQUE","DUPLICATE")</x:f>
        <x:v>UNIQUE</x:v>
      </x:c>
      <x:c r="AD62" s="305" t="str">
        <x:f>IF(AND(LEFT(A62,14)="SEBI-CORE-AUD-",LEN(A62)=20),"VALID","INVALID")</x:f>
        <x:v>VALID</x:v>
      </x:c>
    </x:row>
    <x:row r="63" ht="48" customHeight="1">
      <x:c r="A63" s="305" t="str">
        <x:v>SEBI-CORE-AUD-000059</x:v>
      </x:c>
      <x:c r="B63" s="305" t="n">
        <x:v>59</x:v>
      </x:c>
      <x:c r="C63" s="305" t="str">
        <x:v>SEBI-CORE-PRV-000059</x:v>
      </x:c>
      <x:c r="D63" s="305" t="str">
        <x:v>SEBI-CORE-CMP-000059</x:v>
      </x:c>
      <x:c r="E63" s="305" t="str">
        <x:v>CAP-LAW054|Reg. 4|AP01</x:v>
      </x:c>
      <x:c r="F63" s="305" t="str">
        <x:v>CAP-LAW054|Reg. 4</x:v>
      </x:c>
      <x:c r="G63" s="305" t="str">
        <x:v>CAP-LAW054</x:v>
      </x:c>
      <x:c r="H63" s="305" t="str">
        <x:v>Reg. 4</x:v>
      </x:c>
      <x:c r="I63" s="305" t="str">
        <x:v>Insider trading</x:v>
      </x:c>
      <x:c r="J63" s="305" t="str">
        <x:v>GATE|EQUITY_MAIN or GATE|EQUITY_SME</x:v>
      </x:c>
      <x:c r="K63" s="305" t="str">
        <x:v>Insiders / company where it trades</x:v>
      </x:c>
      <x:c r="L63" s="305" t="str">
        <x:v>Confirm that the applicable duty holder has designed and operated controls to satisfy CAP-LAW054 Reg. 4: Prevent trading while in possession of UPSI, subject to available defences.</x:v>
      </x:c>
      <x:c r="M63"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Run pre-clearance, restricted-list and investigation controls. 5) Corroborate external acknowledgement or counterparty evidence where applicable. 6) Record every exception under the linked observation rule.</x:v>
      </x:c>
      <x:c r="N63" s="305" t="str">
        <x:v>Design adequacy + operating effectiveness</x:v>
      </x:c>
      <x:c r="O63" s="305" t="str">
        <x:v>Inspection, data reconciliation, access-log review, reperformance and exception testing</x:v>
      </x:c>
      <x:c r="P63" s="305" t="str">
        <x:v>All triggering events and all resulting approvals, filings, payments, communications or service cases</x:v>
      </x:c>
      <x:c r="Q63" s="305" t="str">
        <x:v>Test 100% of low-volume statutory events; for high-volume operations, reconcile the full population, use a documented risk-based sample, and test every exception.</x:v>
      </x:c>
      <x:c r="R63" s="305" t="str">
        <x:v>Per trade</x:v>
      </x:c>
      <x:c r="S63" s="305" t="str">
        <x:v>Compliance Officer — Insider Trading / Market Conduct</x:v>
      </x:c>
      <x:c r="T63" s="305" t="str">
        <x:v>Compliance monitoring team</x:v>
      </x:c>
      <x:c r="U63" s="305" t="str">
        <x:v>Company Secretary / Compliance Officer or delegated independent reviewer</x:v>
      </x:c>
      <x:c r="V63" s="305" t="str">
        <x:v>NOT TESTED — COMPANY EVIDENCE REQUIRED</x:v>
      </x:c>
      <x:c r="W63" s="305" t="str">
        <x:v>https://www.sebi.gov.in/legal/regulations/mar-2025/securities-and-exchange-board-of-india-prohibition-of-insider-trading-regulations-2015-last-amended-on-march-12-2025-_92672.html</x:v>
      </x:c>
      <x:c r="X63" s="305" t="str">
        <x:v>MIGRATED — FROZEN</x:v>
      </x:c>
      <x:c r="Y63" s="305" t="str">
        <x:f>IF(COUNTIF('PROD Provision Master'!$A$5:$A$176,C63)=1,"YES","NO")</x:f>
        <x:v>YES</x:v>
      </x:c>
      <x:c r="Z63" s="305" t="str">
        <x:f>IF(COUNTIF('PROD Compliance Master'!$A$5:$A$176,D63)=1,"YES","NO")</x:f>
        <x:v>YES</x:v>
      </x:c>
      <x:c r="AA63" s="305" t="str">
        <x:f>IF(COUNTIF($A$5:$A$176,A63)=1,"UNIQUE","DUPLICATE")</x:f>
        <x:v>UNIQUE</x:v>
      </x:c>
      <x:c r="AB63" s="305" t="str">
        <x:f>IF(COUNTIF($E$5:$E$176,E63)=1,"UNIQUE","DUPLICATE")</x:f>
        <x:v>UNIQUE</x:v>
      </x:c>
      <x:c r="AC63" s="305" t="str">
        <x:f>IF(COUNTIF($F$5:$F$176,F63)=1,"UNIQUE","DUPLICATE")</x:f>
        <x:v>UNIQUE</x:v>
      </x:c>
      <x:c r="AD63" s="305" t="str">
        <x:f>IF(AND(LEFT(A63,14)="SEBI-CORE-AUD-",LEN(A63)=20),"VALID","INVALID")</x:f>
        <x:v>VALID</x:v>
      </x:c>
    </x:row>
    <x:row r="64" ht="48" customHeight="1">
      <x:c r="A64" s="305" t="str">
        <x:v>SEBI-CORE-AUD-000060</x:v>
      </x:c>
      <x:c r="B64" s="305" t="n">
        <x:v>60</x:v>
      </x:c>
      <x:c r="C64" s="305" t="str">
        <x:v>SEBI-CORE-PRV-000060</x:v>
      </x:c>
      <x:c r="D64" s="305" t="str">
        <x:v>SEBI-CORE-CMP-000060</x:v>
      </x:c>
      <x:c r="E64" s="305" t="str">
        <x:v>CAP-LAW054|Reg. 5|AP01</x:v>
      </x:c>
      <x:c r="F64" s="305" t="str">
        <x:v>CAP-LAW054|Reg. 5</x:v>
      </x:c>
      <x:c r="G64" s="305" t="str">
        <x:v>CAP-LAW054</x:v>
      </x:c>
      <x:c r="H64" s="305" t="str">
        <x:v>Reg. 5</x:v>
      </x:c>
      <x:c r="I64" s="305" t="str">
        <x:v>Insider trading</x:v>
      </x:c>
      <x:c r="J64" s="305" t="str">
        <x:v>GATE|EQUITY_MAIN or GATE|EQUITY_SME</x:v>
      </x:c>
      <x:c r="K64" s="305" t="str">
        <x:v>Insider / compliance officer / listed entity</x:v>
      </x:c>
      <x:c r="L64" s="305" t="str">
        <x:v>Confirm that the applicable duty holder has designed and operated controls to satisfy CAP-LAW054 Reg. 5: Administer compliant trading plans where insiders elect to use them.</x:v>
      </x:c>
      <x:c r="M64"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Review, approve/disallow, disclose and monitor plan execution. 5) Corroborate external acknowledgement or counterparty evidence where applicable. 6) Record every exception under the linked observation rule.</x:v>
      </x:c>
      <x:c r="N64" s="305" t="str">
        <x:v>Design adequacy + operating effectiveness</x:v>
      </x:c>
      <x:c r="O64" s="305" t="str">
        <x:v>Inspection, data reconciliation, access-log review, reperformance and exception testing</x:v>
      </x:c>
      <x:c r="P64" s="305" t="str">
        <x:v>All triggering events and all resulting approvals, filings, payments, communications or service cases</x:v>
      </x:c>
      <x:c r="Q64" s="305" t="str">
        <x:v>Test 100% of low-volume statutory events; for high-volume operations, reconcile the full population, use a documented risk-based sample, and test every exception.</x:v>
      </x:c>
      <x:c r="R64" s="305" t="str">
        <x:v>Event-based</x:v>
      </x:c>
      <x:c r="S64" s="305" t="str">
        <x:v>Compliance Officer — Insider Trading / Market Conduct</x:v>
      </x:c>
      <x:c r="T64" s="305" t="str">
        <x:v>Compliance monitoring team</x:v>
      </x:c>
      <x:c r="U64" s="305" t="str">
        <x:v>Company Secretary / Compliance Officer or delegated independent reviewer</x:v>
      </x:c>
      <x:c r="V64" s="305" t="str">
        <x:v>NOT TESTED — COMPANY EVIDENCE REQUIRED</x:v>
      </x:c>
      <x:c r="W64" s="305" t="str">
        <x:v>https://www.sebi.gov.in/legal/regulations/mar-2025/securities-and-exchange-board-of-india-prohibition-of-insider-trading-regulations-2015-last-amended-on-march-12-2025-_92672.html</x:v>
      </x:c>
      <x:c r="X64" s="305" t="str">
        <x:v>MIGRATED — FROZEN</x:v>
      </x:c>
      <x:c r="Y64" s="305" t="str">
        <x:f>IF(COUNTIF('PROD Provision Master'!$A$5:$A$176,C64)=1,"YES","NO")</x:f>
        <x:v>YES</x:v>
      </x:c>
      <x:c r="Z64" s="305" t="str">
        <x:f>IF(COUNTIF('PROD Compliance Master'!$A$5:$A$176,D64)=1,"YES","NO")</x:f>
        <x:v>YES</x:v>
      </x:c>
      <x:c r="AA64" s="305" t="str">
        <x:f>IF(COUNTIF($A$5:$A$176,A64)=1,"UNIQUE","DUPLICATE")</x:f>
        <x:v>UNIQUE</x:v>
      </x:c>
      <x:c r="AB64" s="305" t="str">
        <x:f>IF(COUNTIF($E$5:$E$176,E64)=1,"UNIQUE","DUPLICATE")</x:f>
        <x:v>UNIQUE</x:v>
      </x:c>
      <x:c r="AC64" s="305" t="str">
        <x:f>IF(COUNTIF($F$5:$F$176,F64)=1,"UNIQUE","DUPLICATE")</x:f>
        <x:v>UNIQUE</x:v>
      </x:c>
      <x:c r="AD64" s="305" t="str">
        <x:f>IF(AND(LEFT(A64,14)="SEBI-CORE-AUD-",LEN(A64)=20),"VALID","INVALID")</x:f>
        <x:v>VALID</x:v>
      </x:c>
    </x:row>
    <x:row r="65" ht="48" customHeight="1">
      <x:c r="A65" s="305" t="str">
        <x:v>SEBI-CORE-AUD-000061</x:v>
      </x:c>
      <x:c r="B65" s="305" t="n">
        <x:v>61</x:v>
      </x:c>
      <x:c r="C65" s="305" t="str">
        <x:v>SEBI-CORE-PRV-000061</x:v>
      </x:c>
      <x:c r="D65" s="305" t="str">
        <x:v>SEBI-CORE-CMP-000061</x:v>
      </x:c>
      <x:c r="E65" s="305" t="str">
        <x:v>CAP-LAW054|Reg. 7|AP01</x:v>
      </x:c>
      <x:c r="F65" s="305" t="str">
        <x:v>CAP-LAW054|Reg. 7</x:v>
      </x:c>
      <x:c r="G65" s="305" t="str">
        <x:v>CAP-LAW054</x:v>
      </x:c>
      <x:c r="H65" s="305" t="str">
        <x:v>Reg. 7</x:v>
      </x:c>
      <x:c r="I65" s="305" t="str">
        <x:v>Insider disclosure</x:v>
      </x:c>
      <x:c r="J65" s="305" t="str">
        <x:v>GATE|EQUITY_MAIN or GATE|EQUITY_SME</x:v>
      </x:c>
      <x:c r="K65" s="305" t="str">
        <x:v>Covered person / listed entity interface</x:v>
      </x:c>
      <x:c r="L65" s="305" t="str">
        <x:v>Confirm that the applicable duty holder has designed and operated controls to satisfy CAP-LAW054 Reg. 7: Make or facilitate PIT disclosures required from promoters, members of promoter group, designated persons, directors or other covered persons.</x:v>
      </x:c>
      <x:c r="M65"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Capture, validate and file covered disclosures. 5) Corroborate external acknowledgement or counterparty evidence where applicable. 6) Record every exception under the linked observation rule.</x:v>
      </x:c>
      <x:c r="N65" s="305" t="str">
        <x:v>Design adequacy + operating effectiveness</x:v>
      </x:c>
      <x:c r="O65" s="305" t="str">
        <x:v>Inspection, data reconciliation, access-log review, reperformance and exception testing</x:v>
      </x:c>
      <x:c r="P65" s="305" t="str">
        <x:v>All triggering events and all resulting approvals, filings, payments, communications or service cases</x:v>
      </x:c>
      <x:c r="Q65" s="305" t="str">
        <x:v>Test 100% of low-volume statutory events; for high-volume operations, reconcile the full population, use a documented risk-based sample, and test every exception.</x:v>
      </x:c>
      <x:c r="R65" s="305" t="str">
        <x:v>Event-based within prescribed deadline</x:v>
      </x:c>
      <x:c r="S65" s="305" t="str">
        <x:v>Compliance Officer — Insider Trading / Market Conduct</x:v>
      </x:c>
      <x:c r="T65" s="305" t="str">
        <x:v>Compliance monitoring team</x:v>
      </x:c>
      <x:c r="U65" s="305" t="str">
        <x:v>Company Secretary / Compliance Officer or delegated independent reviewer</x:v>
      </x:c>
      <x:c r="V65" s="305" t="str">
        <x:v>NOT TESTED — COMPANY EVIDENCE REQUIRED</x:v>
      </x:c>
      <x:c r="W65" s="305" t="str">
        <x:v>https://www.sebi.gov.in/legal/regulations/mar-2025/securities-and-exchange-board-of-india-prohibition-of-insider-trading-regulations-2015-last-amended-on-march-12-2025-_92672.html</x:v>
      </x:c>
      <x:c r="X65" s="305" t="str">
        <x:v>MIGRATED — FROZEN</x:v>
      </x:c>
      <x:c r="Y65" s="305" t="str">
        <x:f>IF(COUNTIF('PROD Provision Master'!$A$5:$A$176,C65)=1,"YES","NO")</x:f>
        <x:v>YES</x:v>
      </x:c>
      <x:c r="Z65" s="305" t="str">
        <x:f>IF(COUNTIF('PROD Compliance Master'!$A$5:$A$176,D65)=1,"YES","NO")</x:f>
        <x:v>YES</x:v>
      </x:c>
      <x:c r="AA65" s="305" t="str">
        <x:f>IF(COUNTIF($A$5:$A$176,A65)=1,"UNIQUE","DUPLICATE")</x:f>
        <x:v>UNIQUE</x:v>
      </x:c>
      <x:c r="AB65" s="305" t="str">
        <x:f>IF(COUNTIF($E$5:$E$176,E65)=1,"UNIQUE","DUPLICATE")</x:f>
        <x:v>UNIQUE</x:v>
      </x:c>
      <x:c r="AC65" s="305" t="str">
        <x:f>IF(COUNTIF($F$5:$F$176,F65)=1,"UNIQUE","DUPLICATE")</x:f>
        <x:v>UNIQUE</x:v>
      </x:c>
      <x:c r="AD65" s="305" t="str">
        <x:f>IF(AND(LEFT(A65,14)="SEBI-CORE-AUD-",LEN(A65)=20),"VALID","INVALID")</x:f>
        <x:v>VALID</x:v>
      </x:c>
    </x:row>
    <x:row r="66" ht="48" customHeight="1">
      <x:c r="A66" s="305" t="str">
        <x:v>SEBI-CORE-AUD-000062</x:v>
      </x:c>
      <x:c r="B66" s="305" t="n">
        <x:v>62</x:v>
      </x:c>
      <x:c r="C66" s="305" t="str">
        <x:v>SEBI-CORE-PRV-000062</x:v>
      </x:c>
      <x:c r="D66" s="305" t="str">
        <x:v>SEBI-CORE-CMP-000062</x:v>
      </x:c>
      <x:c r="E66" s="305" t="str">
        <x:v>CAP-LAW054|Reg. 8|AP01</x:v>
      </x:c>
      <x:c r="F66" s="305" t="str">
        <x:v>CAP-LAW054|Reg. 8</x:v>
      </x:c>
      <x:c r="G66" s="305" t="str">
        <x:v>CAP-LAW054</x:v>
      </x:c>
      <x:c r="H66" s="305" t="str">
        <x:v>Reg. 8</x:v>
      </x:c>
      <x:c r="I66" s="305" t="str">
        <x:v>Insider trading</x:v>
      </x:c>
      <x:c r="J66" s="305" t="str">
        <x:v>GATE|EQUITY_MAIN or GATE|EQUITY_SME</x:v>
      </x:c>
      <x:c r="K66" s="305" t="str">
        <x:v>Listed entity / board</x:v>
      </x:c>
      <x:c r="L66" s="305" t="str">
        <x:v>Confirm that the applicable duty holder has designed and operated controls to satisfy CAP-LAW054 Reg. 8: Adopt and publish a code of practices and procedures for fair disclosure of UPSI.</x:v>
      </x:c>
      <x:c r="M66"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code, chief investor-relations ownership and dissemination process. 5) Corroborate external acknowledgement or counterparty evidence where applicable. 6) Record every exception under the linked observation rule.</x:v>
      </x:c>
      <x:c r="N66" s="305" t="str">
        <x:v>Design adequacy + operating effectiveness</x:v>
      </x:c>
      <x:c r="O66" s="305" t="str">
        <x:v>Inspection, data reconciliation, access-log review, reperformance and exception testing</x:v>
      </x:c>
      <x:c r="P66" s="305" t="str">
        <x:v>All scheduled control occurrences plus every triggering event, exception, override and breach</x:v>
      </x:c>
      <x:c r="Q66" s="305" t="str">
        <x:v>Inspect control design and evidence across the full period; test each scheduled control occurrence and 100% of breaches, overrides, vacancies and regulatory exceptions.</x:v>
      </x:c>
      <x:c r="R66" s="305" t="str">
        <x:v>Continuous; review on change</x:v>
      </x:c>
      <x:c r="S66" s="305" t="str">
        <x:v>Compliance Officer — Insider Trading / Market Conduct</x:v>
      </x:c>
      <x:c r="T66" s="305" t="str">
        <x:v>Compliance monitoring team</x:v>
      </x:c>
      <x:c r="U66" s="305" t="str">
        <x:v>Company Secretary / Compliance Officer plus approving Board or committee</x:v>
      </x:c>
      <x:c r="V66" s="305" t="str">
        <x:v>NOT TESTED — COMPANY EVIDENCE REQUIRED</x:v>
      </x:c>
      <x:c r="W66" s="305" t="str">
        <x:v>https://www.sebi.gov.in/legal/regulations/mar-2025/securities-and-exchange-board-of-india-prohibition-of-insider-trading-regulations-2015-last-amended-on-march-12-2025-_92672.html</x:v>
      </x:c>
      <x:c r="X66" s="305" t="str">
        <x:v>MIGRATED — FROZEN</x:v>
      </x:c>
      <x:c r="Y66" s="305" t="str">
        <x:f>IF(COUNTIF('PROD Provision Master'!$A$5:$A$176,C66)=1,"YES","NO")</x:f>
        <x:v>YES</x:v>
      </x:c>
      <x:c r="Z66" s="305" t="str">
        <x:f>IF(COUNTIF('PROD Compliance Master'!$A$5:$A$176,D66)=1,"YES","NO")</x:f>
        <x:v>YES</x:v>
      </x:c>
      <x:c r="AA66" s="305" t="str">
        <x:f>IF(COUNTIF($A$5:$A$176,A66)=1,"UNIQUE","DUPLICATE")</x:f>
        <x:v>UNIQUE</x:v>
      </x:c>
      <x:c r="AB66" s="305" t="str">
        <x:f>IF(COUNTIF($E$5:$E$176,E66)=1,"UNIQUE","DUPLICATE")</x:f>
        <x:v>UNIQUE</x:v>
      </x:c>
      <x:c r="AC66" s="305" t="str">
        <x:f>IF(COUNTIF($F$5:$F$176,F66)=1,"UNIQUE","DUPLICATE")</x:f>
        <x:v>UNIQUE</x:v>
      </x:c>
      <x:c r="AD66" s="305" t="str">
        <x:f>IF(AND(LEFT(A66,14)="SEBI-CORE-AUD-",LEN(A66)=20),"VALID","INVALID")</x:f>
        <x:v>VALID</x:v>
      </x:c>
    </x:row>
    <x:row r="67" ht="48" customHeight="1">
      <x:c r="A67" s="305" t="str">
        <x:v>SEBI-CORE-AUD-000063</x:v>
      </x:c>
      <x:c r="B67" s="305" t="n">
        <x:v>63</x:v>
      </x:c>
      <x:c r="C67" s="305" t="str">
        <x:v>SEBI-CORE-PRV-000063</x:v>
      </x:c>
      <x:c r="D67" s="305" t="str">
        <x:v>SEBI-CORE-CMP-000063</x:v>
      </x:c>
      <x:c r="E67" s="305" t="str">
        <x:v>CAP-LAW054|Reg. 9|AP01</x:v>
      </x:c>
      <x:c r="F67" s="305" t="str">
        <x:v>CAP-LAW054|Reg. 9</x:v>
      </x:c>
      <x:c r="G67" s="305" t="str">
        <x:v>CAP-LAW054</x:v>
      </x:c>
      <x:c r="H67" s="305" t="str">
        <x:v>Reg. 9</x:v>
      </x:c>
      <x:c r="I67" s="305" t="str">
        <x:v>Insider trading</x:v>
      </x:c>
      <x:c r="J67" s="305" t="str">
        <x:v>GATE|EQUITY_MAIN or GATE|EQUITY_SME</x:v>
      </x:c>
      <x:c r="K67" s="305" t="str">
        <x:v>Listed entity / compliance officer</x:v>
      </x:c>
      <x:c r="L67" s="305" t="str">
        <x:v>Confirm that the applicable duty holder has designed and operated controls to satisfy CAP-LAW054 Reg. 9: Adopt and administer a code of conduct to regulate, monitor and report trading by designated persons and immediate relatives.</x:v>
      </x:c>
      <x:c r="M67"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designated-person universe, trading window, pre-clearance and contra-trade controls. 5) Corroborate external acknowledgement or counterparty evidence where applicable. 6) Record every exception under the linked observation rule.</x:v>
      </x:c>
      <x:c r="N67" s="305" t="str">
        <x:v>Design adequacy + operating effectiveness</x:v>
      </x:c>
      <x:c r="O67" s="305" t="str">
        <x:v>Inspection, data reconciliation, access-log review, reperformance and exception testing</x:v>
      </x:c>
      <x:c r="P67" s="305" t="str">
        <x:v>Full control-period population, including all alerts, changes, overrides, breaches and remediation items</x:v>
      </x:c>
      <x:c r="Q67" s="305" t="str">
        <x:v>Inspect control design and evidence across the full period; test each scheduled control occurrence and 100% of breaches, overrides, vacancies and regulatory exceptions.</x:v>
      </x:c>
      <x:c r="R67" s="305" t="str">
        <x:v>Continuous</x:v>
      </x:c>
      <x:c r="S67" s="305" t="str">
        <x:v>Compliance Officer — Insider Trading / Market Conduct</x:v>
      </x:c>
      <x:c r="T67" s="305" t="str">
        <x:v>Compliance monitoring team</x:v>
      </x:c>
      <x:c r="U67" s="305" t="str">
        <x:v>Company Secretary / Compliance Officer or delegated independent reviewer</x:v>
      </x:c>
      <x:c r="V67" s="305" t="str">
        <x:v>NOT TESTED — COMPANY EVIDENCE REQUIRED</x:v>
      </x:c>
      <x:c r="W67" s="305" t="str">
        <x:v>https://www.sebi.gov.in/legal/regulations/mar-2025/securities-and-exchange-board-of-india-prohibition-of-insider-trading-regulations-2015-last-amended-on-march-12-2025-_92672.html</x:v>
      </x:c>
      <x:c r="X67" s="305" t="str">
        <x:v>MIGRATED — FROZEN</x:v>
      </x:c>
      <x:c r="Y67" s="305" t="str">
        <x:f>IF(COUNTIF('PROD Provision Master'!$A$5:$A$176,C67)=1,"YES","NO")</x:f>
        <x:v>YES</x:v>
      </x:c>
      <x:c r="Z67" s="305" t="str">
        <x:f>IF(COUNTIF('PROD Compliance Master'!$A$5:$A$176,D67)=1,"YES","NO")</x:f>
        <x:v>YES</x:v>
      </x:c>
      <x:c r="AA67" s="305" t="str">
        <x:f>IF(COUNTIF($A$5:$A$176,A67)=1,"UNIQUE","DUPLICATE")</x:f>
        <x:v>UNIQUE</x:v>
      </x:c>
      <x:c r="AB67" s="305" t="str">
        <x:f>IF(COUNTIF($E$5:$E$176,E67)=1,"UNIQUE","DUPLICATE")</x:f>
        <x:v>UNIQUE</x:v>
      </x:c>
      <x:c r="AC67" s="305" t="str">
        <x:f>IF(COUNTIF($F$5:$F$176,F67)=1,"UNIQUE","DUPLICATE")</x:f>
        <x:v>UNIQUE</x:v>
      </x:c>
      <x:c r="AD67" s="305" t="str">
        <x:f>IF(AND(LEFT(A67,14)="SEBI-CORE-AUD-",LEN(A67)=20),"VALID","INVALID")</x:f>
        <x:v>VALID</x:v>
      </x:c>
    </x:row>
    <x:row r="68" ht="48" customHeight="1">
      <x:c r="A68" s="305" t="str">
        <x:v>SEBI-CORE-AUD-000064</x:v>
      </x:c>
      <x:c r="B68" s="305" t="n">
        <x:v>64</x:v>
      </x:c>
      <x:c r="C68" s="305" t="str">
        <x:v>SEBI-CORE-PRV-000064</x:v>
      </x:c>
      <x:c r="D68" s="305" t="str">
        <x:v>SEBI-CORE-CMP-000064</x:v>
      </x:c>
      <x:c r="E68" s="305" t="str">
        <x:v>CAP-LAW054|Reg. 9A|AP01</x:v>
      </x:c>
      <x:c r="F68" s="305" t="str">
        <x:v>CAP-LAW054|Reg. 9A</x:v>
      </x:c>
      <x:c r="G68" s="305" t="str">
        <x:v>CAP-LAW054</x:v>
      </x:c>
      <x:c r="H68" s="305" t="str">
        <x:v>Reg. 9A</x:v>
      </x:c>
      <x:c r="I68" s="305" t="str">
        <x:v>Insider trading</x:v>
      </x:c>
      <x:c r="J68" s="305" t="str">
        <x:v>GATE|EQUITY_MAIN or GATE|EQUITY_SME</x:v>
      </x:c>
      <x:c r="K68" s="305" t="str">
        <x:v>Listed entity / CEO or MD / board</x:v>
      </x:c>
      <x:c r="L68" s="305" t="str">
        <x:v>Confirm that the applicable duty holder has designed and operated controls to satisfy CAP-LAW054 Reg. 9A: Maintain institutional mechanisms, internal controls, inquiry and whistleblower arrangements to prevent insider trading.</x:v>
      </x:c>
      <x:c r="M68"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Test controls, investigate leaks and report/escalate as required. 5) Corroborate external acknowledgement or counterparty evidence where applicable. 6) Record every exception under the linked observation rule.</x:v>
      </x:c>
      <x:c r="N68" s="305" t="str">
        <x:v>Design adequacy + operating effectiveness</x:v>
      </x:c>
      <x:c r="O68" s="305" t="str">
        <x:v>Inspection, data reconciliation, access-log review, reperformance and exception testing</x:v>
      </x:c>
      <x:c r="P68" s="305" t="str">
        <x:v>All scheduled control occurrences plus every triggering event, exception, override and breach</x:v>
      </x:c>
      <x:c r="Q68" s="305" t="str">
        <x:v>Inspect control design and evidence across the full period; test each scheduled control occurrence and 100% of breaches, overrides, vacancies and regulatory exceptions.</x:v>
      </x:c>
      <x:c r="R68" s="305" t="str">
        <x:v>Continuous; event-based investigation</x:v>
      </x:c>
      <x:c r="S68" s="305" t="str">
        <x:v>Compliance Officer — Insider Trading / Market Conduct</x:v>
      </x:c>
      <x:c r="T68" s="305" t="str">
        <x:v>Compliance monitoring team</x:v>
      </x:c>
      <x:c r="U68" s="305" t="str">
        <x:v>Company Secretary / Compliance Officer plus approving Board or committee</x:v>
      </x:c>
      <x:c r="V68" s="305" t="str">
        <x:v>NOT TESTED — COMPANY EVIDENCE REQUIRED</x:v>
      </x:c>
      <x:c r="W68" s="305" t="str">
        <x:v>https://www.sebi.gov.in/legal/regulations/mar-2025/securities-and-exchange-board-of-india-prohibition-of-insider-trading-regulations-2015-last-amended-on-march-12-2025-_92672.html</x:v>
      </x:c>
      <x:c r="X68" s="305" t="str">
        <x:v>MIGRATED — FROZEN</x:v>
      </x:c>
      <x:c r="Y68" s="305" t="str">
        <x:f>IF(COUNTIF('PROD Provision Master'!$A$5:$A$176,C68)=1,"YES","NO")</x:f>
        <x:v>YES</x:v>
      </x:c>
      <x:c r="Z68" s="305" t="str">
        <x:f>IF(COUNTIF('PROD Compliance Master'!$A$5:$A$176,D68)=1,"YES","NO")</x:f>
        <x:v>YES</x:v>
      </x:c>
      <x:c r="AA68" s="305" t="str">
        <x:f>IF(COUNTIF($A$5:$A$176,A68)=1,"UNIQUE","DUPLICATE")</x:f>
        <x:v>UNIQUE</x:v>
      </x:c>
      <x:c r="AB68" s="305" t="str">
        <x:f>IF(COUNTIF($E$5:$E$176,E68)=1,"UNIQUE","DUPLICATE")</x:f>
        <x:v>UNIQUE</x:v>
      </x:c>
      <x:c r="AC68" s="305" t="str">
        <x:f>IF(COUNTIF($F$5:$F$176,F68)=1,"UNIQUE","DUPLICATE")</x:f>
        <x:v>UNIQUE</x:v>
      </x:c>
      <x:c r="AD68" s="305" t="str">
        <x:f>IF(AND(LEFT(A68,14)="SEBI-CORE-AUD-",LEN(A68)=20),"VALID","INVALID")</x:f>
        <x:v>VALID</x:v>
      </x:c>
    </x:row>
    <x:row r="69" ht="48" customHeight="1">
      <x:c r="A69" s="305" t="str">
        <x:v>SEBI-CORE-AUD-000065</x:v>
      </x:c>
      <x:c r="B69" s="305" t="n">
        <x:v>65</x:v>
      </x:c>
      <x:c r="C69" s="305" t="str">
        <x:v>SEBI-CORE-PRV-000065</x:v>
      </x:c>
      <x:c r="D69" s="305" t="str">
        <x:v>SEBI-CORE-CMP-000065</x:v>
      </x:c>
      <x:c r="E69" s="305" t="str">
        <x:v>P1-GAP001|PIT surveillance chapters|AP01</x:v>
      </x:c>
      <x:c r="F69" s="305" t="str">
        <x:v>P1-GAP001|PIT surveillance chapters</x:v>
      </x:c>
      <x:c r="G69" s="305" t="str">
        <x:v>P1-GAP001</x:v>
      </x:c>
      <x:c r="H69" s="305" t="str">
        <x:v>PIT surveillance chapters</x:v>
      </x:c>
      <x:c r="I69" s="305" t="str">
        <x:v>Insider surveillance</x:v>
      </x:c>
      <x:c r="J69" s="305" t="str">
        <x:v>GATE|EQUITY_MAIN or GATE|EQUITY_SME</x:v>
      </x:c>
      <x:c r="K69" s="305" t="str">
        <x:v>Listed entity / compliance officer</x:v>
      </x:c>
      <x:c r="L69" s="305" t="str">
        <x:v>Confirm that the applicable duty holder has designed and operated controls to satisfy P1-GAP001 PIT surveillance chapters: Implement the current exchange/depository surveillance directions applicable to listed-company PIT controls, including automated trading-window restrictions where applicable.</x:v>
      </x:c>
      <x:c r="M69" s="305" t="str">
        <x:v>1) Evidence the activation gate (GATE|EQUITY_MAIN or GATE|EQUITY_SME)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accurate identifiers and reconcile system restrictions/exceptions. 5) Corroborate external acknowledgement or counterparty evidence where applicable. 6) Record every exception under the linked observation rule.</x:v>
      </x:c>
      <x:c r="N69" s="305" t="str">
        <x:v>Design adequacy + operating effectiveness</x:v>
      </x:c>
      <x:c r="O69" s="305" t="str">
        <x:v>Inspection, data reconciliation, access-log review, reperformance and exception testing</x:v>
      </x:c>
      <x:c r="P69" s="305" t="str">
        <x:v>All scheduled control occurrences plus every triggering event, exception, override and breach</x:v>
      </x:c>
      <x:c r="Q69" s="305" t="str">
        <x:v>Inspect control design and evidence across the full period; test each scheduled control occurrence and 100% of breaches, overrides, vacancies and regulatory exceptions.</x:v>
      </x:c>
      <x:c r="R69" s="305" t="str">
        <x:v>Continuous / event-based</x:v>
      </x:c>
      <x:c r="S69" s="305" t="str">
        <x:v>Compliance Officer — Insider Trading / Market Conduct</x:v>
      </x:c>
      <x:c r="T69" s="305" t="str">
        <x:v>Compliance monitoring team</x:v>
      </x:c>
      <x:c r="U69" s="305" t="str">
        <x:v>Company Secretary / Compliance Officer or delegated independent reviewer</x:v>
      </x:c>
      <x:c r="V69" s="305" t="str">
        <x:v>NOT TESTED — COMPANY EVIDENCE REQUIRED</x:v>
      </x:c>
      <x:c r="W69" s="305" t="str">
        <x:v>https://www.sebi.gov.in/legal/master-circulars/may-2026/master-circular-on-surveillance-of-securities-market_101473.html</x:v>
      </x:c>
      <x:c r="X69" s="305" t="str">
        <x:v>MIGRATED — FROZEN</x:v>
      </x:c>
      <x:c r="Y69" s="305" t="str">
        <x:f>IF(COUNTIF('PROD Provision Master'!$A$5:$A$176,C69)=1,"YES","NO")</x:f>
        <x:v>YES</x:v>
      </x:c>
      <x:c r="Z69" s="305" t="str">
        <x:f>IF(COUNTIF('PROD Compliance Master'!$A$5:$A$176,D69)=1,"YES","NO")</x:f>
        <x:v>YES</x:v>
      </x:c>
      <x:c r="AA69" s="305" t="str">
        <x:f>IF(COUNTIF($A$5:$A$176,A69)=1,"UNIQUE","DUPLICATE")</x:f>
        <x:v>UNIQUE</x:v>
      </x:c>
      <x:c r="AB69" s="305" t="str">
        <x:f>IF(COUNTIF($E$5:$E$176,E69)=1,"UNIQUE","DUPLICATE")</x:f>
        <x:v>UNIQUE</x:v>
      </x:c>
      <x:c r="AC69" s="305" t="str">
        <x:f>IF(COUNTIF($F$5:$F$176,F69)=1,"UNIQUE","DUPLICATE")</x:f>
        <x:v>UNIQUE</x:v>
      </x:c>
      <x:c r="AD69" s="305" t="str">
        <x:f>IF(AND(LEFT(A69,14)="SEBI-CORE-AUD-",LEN(A69)=20),"VALID","INVALID")</x:f>
        <x:v>VALID</x:v>
      </x:c>
    </x:row>
    <x:row r="70" ht="48" customHeight="1">
      <x:c r="A70" s="305" t="str">
        <x:v>SEBI-CORE-AUD-000066</x:v>
      </x:c>
      <x:c r="B70" s="305" t="n">
        <x:v>66</x:v>
      </x:c>
      <x:c r="C70" s="305" t="str">
        <x:v>SEBI-CORE-PRV-000066</x:v>
      </x:c>
      <x:c r="D70" s="305" t="str">
        <x:v>SEBI-CORE-CMP-000066</x:v>
      </x:c>
      <x:c r="E70" s="305" t="str">
        <x:v>CAP-LAW067|Reg. 3|AP01</x:v>
      </x:c>
      <x:c r="F70" s="305" t="str">
        <x:v>CAP-LAW067|Reg. 3</x:v>
      </x:c>
      <x:c r="G70" s="305" t="str">
        <x:v>CAP-LAW067</x:v>
      </x:c>
      <x:c r="H70" s="305" t="str">
        <x:v>Reg. 3</x:v>
      </x:c>
      <x:c r="I70" s="305" t="str">
        <x:v>Market conduct</x:v>
      </x:c>
      <x:c r="J70" s="305" t="str">
        <x:v>GATE|EQUITY_MAIN or GATE|DEBT</x:v>
      </x:c>
      <x:c r="K70" s="305" t="str">
        <x:v>Listed entity and any person acting for it</x:v>
      </x:c>
      <x:c r="L70" s="305" t="str">
        <x:v>Confirm that the applicable duty holder has designed and operated controls to satisfy CAP-LAW067 Reg. 3: Do not deal in securities through a manipulative, fraudulent or unfair device or scheme.</x:v>
      </x:c>
      <x:c r="M70" s="305" t="str">
        <x:v>1) Evidence the activation gate (GATE|EQUITY_MAIN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Subject market transactions and disclosures to fraud/manipulation review. 5) Corroborate external acknowledgement or counterparty evidence where applicable. 6) Record every exception under the linked observation rule.</x:v>
      </x:c>
      <x:c r="N70" s="305" t="str">
        <x:v>Design adequacy + operating effectiveness</x:v>
      </x:c>
      <x:c r="O70" s="305" t="str">
        <x:v>Inspection, data reconciliation, access-log review, reperformance and exception testing</x:v>
      </x:c>
      <x:c r="P70" s="305" t="str">
        <x:v>Full control-period population, including all alerts, changes, overrides, breaches and remediation items</x:v>
      </x:c>
      <x:c r="Q70" s="305" t="str">
        <x:v>Inspect control design and evidence across the full period; test each scheduled control occurrence and 100% of breaches, overrides, vacancies and regulatory exceptions.</x:v>
      </x:c>
      <x:c r="R70" s="305" t="str">
        <x:v>Continuous</x:v>
      </x:c>
      <x:c r="S70" s="305" t="str">
        <x:v>Compliance Officer — Insider Trading / Market Conduct</x:v>
      </x:c>
      <x:c r="T70" s="305" t="str">
        <x:v>Compliance monitoring team</x:v>
      </x:c>
      <x:c r="U70" s="305" t="str">
        <x:v>Company Secretary / Compliance Officer or delegated independent reviewer</x:v>
      </x:c>
      <x:c r="V70" s="305" t="str">
        <x:v>NOT TESTED — COMPANY EVIDENCE REQUIRED</x:v>
      </x:c>
      <x:c r="W70" s="305" t="str">
        <x:v>https://www.sebi.gov.in/legal/regulations/dec-2025/securities-and-exchange-board-of-india-prohibition-of-fraudulent-and-unfair-trade-practices-relating-to-securities-market-regulations-2003-last-amended-on-december-05-2025-_98694.html</x:v>
      </x:c>
      <x:c r="X70" s="305" t="str">
        <x:v>MIGRATED — FROZEN</x:v>
      </x:c>
      <x:c r="Y70" s="305" t="str">
        <x:f>IF(COUNTIF('PROD Provision Master'!$A$5:$A$176,C70)=1,"YES","NO")</x:f>
        <x:v>YES</x:v>
      </x:c>
      <x:c r="Z70" s="305" t="str">
        <x:f>IF(COUNTIF('PROD Compliance Master'!$A$5:$A$176,D70)=1,"YES","NO")</x:f>
        <x:v>YES</x:v>
      </x:c>
      <x:c r="AA70" s="305" t="str">
        <x:f>IF(COUNTIF($A$5:$A$176,A70)=1,"UNIQUE","DUPLICATE")</x:f>
        <x:v>UNIQUE</x:v>
      </x:c>
      <x:c r="AB70" s="305" t="str">
        <x:f>IF(COUNTIF($E$5:$E$176,E70)=1,"UNIQUE","DUPLICATE")</x:f>
        <x:v>UNIQUE</x:v>
      </x:c>
      <x:c r="AC70" s="305" t="str">
        <x:f>IF(COUNTIF($F$5:$F$176,F70)=1,"UNIQUE","DUPLICATE")</x:f>
        <x:v>UNIQUE</x:v>
      </x:c>
      <x:c r="AD70" s="305" t="str">
        <x:f>IF(AND(LEFT(A70,14)="SEBI-CORE-AUD-",LEN(A70)=20),"VALID","INVALID")</x:f>
        <x:v>VALID</x:v>
      </x:c>
    </x:row>
    <x:row r="71" ht="48" customHeight="1">
      <x:c r="A71" s="305" t="str">
        <x:v>SEBI-CORE-AUD-000067</x:v>
      </x:c>
      <x:c r="B71" s="305" t="n">
        <x:v>67</x:v>
      </x:c>
      <x:c r="C71" s="305" t="str">
        <x:v>SEBI-CORE-PRV-000067</x:v>
      </x:c>
      <x:c r="D71" s="305" t="str">
        <x:v>SEBI-CORE-CMP-000067</x:v>
      </x:c>
      <x:c r="E71" s="305" t="str">
        <x:v>CAP-LAW067|Reg. 4|AP01</x:v>
      </x:c>
      <x:c r="F71" s="305" t="str">
        <x:v>CAP-LAW067|Reg. 4</x:v>
      </x:c>
      <x:c r="G71" s="305" t="str">
        <x:v>CAP-LAW067</x:v>
      </x:c>
      <x:c r="H71" s="305" t="str">
        <x:v>Reg. 4</x:v>
      </x:c>
      <x:c r="I71" s="305" t="str">
        <x:v>Market conduct</x:v>
      </x:c>
      <x:c r="J71" s="305" t="str">
        <x:v>GATE|EQUITY_MAIN or GATE|DEBT</x:v>
      </x:c>
      <x:c r="K71" s="305" t="str">
        <x:v>Listed entity and any person acting for it</x:v>
      </x:c>
      <x:c r="L71" s="305" t="str">
        <x:v>Confirm that the applicable duty holder has designed and operated controls to satisfy CAP-LAW067 Reg. 4: Do not engage in the listed manipulative, fraudulent or unfair trade practices.</x:v>
      </x:c>
      <x:c r="M71" s="305" t="str">
        <x:v>1) Evidence the activation gate (GATE|EQUITY_MAIN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Escalate suspicious practices and preserve transaction rationale/evidence. 5) Corroborate external acknowledgement or counterparty evidence where applicable. 6) Record every exception under the linked observation rule.</x:v>
      </x:c>
      <x:c r="N71" s="305" t="str">
        <x:v>Design adequacy + operating effectiveness</x:v>
      </x:c>
      <x:c r="O71" s="305" t="str">
        <x:v>Inspection, data reconciliation, access-log review, reperformance and exception testing</x:v>
      </x:c>
      <x:c r="P71" s="305" t="str">
        <x:v>Full control-period population, including all alerts, changes, overrides, breaches and remediation items</x:v>
      </x:c>
      <x:c r="Q71" s="305" t="str">
        <x:v>Inspect control design and evidence across the full period; test each scheduled control occurrence and 100% of breaches, overrides, vacancies and regulatory exceptions.</x:v>
      </x:c>
      <x:c r="R71" s="305" t="str">
        <x:v>Continuous</x:v>
      </x:c>
      <x:c r="S71" s="305" t="str">
        <x:v>Compliance Officer — Insider Trading / Market Conduct</x:v>
      </x:c>
      <x:c r="T71" s="305" t="str">
        <x:v>Compliance monitoring team</x:v>
      </x:c>
      <x:c r="U71" s="305" t="str">
        <x:v>Company Secretary / Compliance Officer or delegated independent reviewer</x:v>
      </x:c>
      <x:c r="V71" s="305" t="str">
        <x:v>NOT TESTED — COMPANY EVIDENCE REQUIRED</x:v>
      </x:c>
      <x:c r="W71" s="305" t="str">
        <x:v>https://www.sebi.gov.in/legal/regulations/dec-2025/securities-and-exchange-board-of-india-prohibition-of-fraudulent-and-unfair-trade-practices-relating-to-securities-market-regulations-2003-last-amended-on-december-05-2025-_98694.html</x:v>
      </x:c>
      <x:c r="X71" s="305" t="str">
        <x:v>MIGRATED — FROZEN</x:v>
      </x:c>
      <x:c r="Y71" s="305" t="str">
        <x:f>IF(COUNTIF('PROD Provision Master'!$A$5:$A$176,C71)=1,"YES","NO")</x:f>
        <x:v>YES</x:v>
      </x:c>
      <x:c r="Z71" s="305" t="str">
        <x:f>IF(COUNTIF('PROD Compliance Master'!$A$5:$A$176,D71)=1,"YES","NO")</x:f>
        <x:v>YES</x:v>
      </x:c>
      <x:c r="AA71" s="305" t="str">
        <x:f>IF(COUNTIF($A$5:$A$176,A71)=1,"UNIQUE","DUPLICATE")</x:f>
        <x:v>UNIQUE</x:v>
      </x:c>
      <x:c r="AB71" s="305" t="str">
        <x:f>IF(COUNTIF($E$5:$E$176,E71)=1,"UNIQUE","DUPLICATE")</x:f>
        <x:v>UNIQUE</x:v>
      </x:c>
      <x:c r="AC71" s="305" t="str">
        <x:f>IF(COUNTIF($F$5:$F$176,F71)=1,"UNIQUE","DUPLICATE")</x:f>
        <x:v>UNIQUE</x:v>
      </x:c>
      <x:c r="AD71" s="305" t="str">
        <x:f>IF(AND(LEFT(A71,14)="SEBI-CORE-AUD-",LEN(A71)=20),"VALID","INVALID")</x:f>
        <x:v>VALID</x:v>
      </x:c>
    </x:row>
    <x:row r="72" ht="48" customHeight="1">
      <x:c r="A72" s="305" t="str">
        <x:v>SEBI-CORE-AUD-000068</x:v>
      </x:c>
      <x:c r="B72" s="305" t="n">
        <x:v>68</x:v>
      </x:c>
      <x:c r="C72" s="305" t="str">
        <x:v>SEBI-CORE-PRV-000068</x:v>
      </x:c>
      <x:c r="D72" s="305" t="str">
        <x:v>SEBI-CORE-CMP-000068</x:v>
      </x:c>
      <x:c r="E72" s="305" t="str">
        <x:v>CAP-LAW060|Reg. 26(2)|AP01</x:v>
      </x:c>
      <x:c r="F72" s="305" t="str">
        <x:v>CAP-LAW060|Reg. 26(2)</x:v>
      </x:c>
      <x:c r="G72" s="305" t="str">
        <x:v>CAP-LAW060</x:v>
      </x:c>
      <x:c r="H72" s="305" t="str">
        <x:v>Reg. 26(2)</x:v>
      </x:c>
      <x:c r="I72" s="305" t="str">
        <x:v>Takeover response</x:v>
      </x:c>
      <x:c r="J72" s="305" t="str">
        <x:v>GATE|TAKEOVER</x:v>
      </x:c>
      <x:c r="K72" s="305" t="str">
        <x:v>Target company / board</x:v>
      </x:c>
      <x:c r="L72" s="305" t="str">
        <x:v>Confirm that the applicable duty holder has designed and operated controls to satisfy CAP-LAW060 Reg. 26(2): During an open offer, do not undertake restricted material actions outside the ordinary course without the required shareholder approval.</x:v>
      </x:c>
      <x:c r="M72"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Freeze covered actions or obtain required approval before proceeding. 5) Corroborate external acknowledgement or counterparty evidence where applicable. 6) Record every exception under the linked observation rule.</x:v>
      </x:c>
      <x:c r="N72" s="305" t="str">
        <x:v>Design adequacy + operating effectiveness</x:v>
      </x:c>
      <x:c r="O72" s="305" t="str">
        <x:v>End-to-end transaction-file inspection, timeline reperformance and external corroboration</x:v>
      </x:c>
      <x:c r="P72" s="305" t="str">
        <x:v>All covered transactions, approvals, filings, communications and settlement steps in the audit period</x:v>
      </x:c>
      <x:c r="Q72" s="305" t="str">
        <x:v>Test 100% of covered transactions and statutory milestones in scope; no sampling of mandatory approvals, announcements, escrow, allotment or closure steps.</x:v>
      </x:c>
      <x:c r="R72" s="305" t="str">
        <x:v>During offer period</x:v>
      </x:c>
      <x:c r="S72" s="305" t="str">
        <x:v>Company Secretary / Transaction Legal Lead</x:v>
      </x:c>
      <x:c r="T72" s="305" t="str">
        <x:v>Secretarial, legal, finance and appointed transaction advisers</x:v>
      </x:c>
      <x:c r="U72" s="305" t="str">
        <x:v>Company Secretary / Compliance Officer plus approving Board or committee</x:v>
      </x:c>
      <x:c r="V72" s="305" t="str">
        <x:v>NOT TESTED — COMPANY EVIDENCE REQUIRED</x:v>
      </x:c>
      <x:c r="W72" s="305" t="str">
        <x:v>https://www.sebi.gov.in/legal/regulations/dec-2025/securities-and-exchange-board-of-india-substantial-acquisition-of-shares-and-takeovers-regulations-2011-last-amended-on-december-5-2025-_98643.html</x:v>
      </x:c>
      <x:c r="X72" s="305" t="str">
        <x:v>MIGRATED — FROZEN</x:v>
      </x:c>
      <x:c r="Y72" s="305" t="str">
        <x:f>IF(COUNTIF('PROD Provision Master'!$A$5:$A$176,C72)=1,"YES","NO")</x:f>
        <x:v>YES</x:v>
      </x:c>
      <x:c r="Z72" s="305" t="str">
        <x:f>IF(COUNTIF('PROD Compliance Master'!$A$5:$A$176,D72)=1,"YES","NO")</x:f>
        <x:v>YES</x:v>
      </x:c>
      <x:c r="AA72" s="305" t="str">
        <x:f>IF(COUNTIF($A$5:$A$176,A72)=1,"UNIQUE","DUPLICATE")</x:f>
        <x:v>UNIQUE</x:v>
      </x:c>
      <x:c r="AB72" s="305" t="str">
        <x:f>IF(COUNTIF($E$5:$E$176,E72)=1,"UNIQUE","DUPLICATE")</x:f>
        <x:v>UNIQUE</x:v>
      </x:c>
      <x:c r="AC72" s="305" t="str">
        <x:f>IF(COUNTIF($F$5:$F$176,F72)=1,"UNIQUE","DUPLICATE")</x:f>
        <x:v>UNIQUE</x:v>
      </x:c>
      <x:c r="AD72" s="305" t="str">
        <x:f>IF(AND(LEFT(A72,14)="SEBI-CORE-AUD-",LEN(A72)=20),"VALID","INVALID")</x:f>
        <x:v>VALID</x:v>
      </x:c>
    </x:row>
    <x:row r="73" ht="48" customHeight="1">
      <x:c r="A73" s="305" t="str">
        <x:v>SEBI-CORE-AUD-000069</x:v>
      </x:c>
      <x:c r="B73" s="305" t="n">
        <x:v>69</x:v>
      </x:c>
      <x:c r="C73" s="305" t="str">
        <x:v>SEBI-CORE-PRV-000069</x:v>
      </x:c>
      <x:c r="D73" s="305" t="str">
        <x:v>SEBI-CORE-CMP-000069</x:v>
      </x:c>
      <x:c r="E73" s="305" t="str">
        <x:v>CAP-LAW060|Reg. 26(4)|AP01</x:v>
      </x:c>
      <x:c r="F73" s="305" t="str">
        <x:v>CAP-LAW060|Reg. 26(4)</x:v>
      </x:c>
      <x:c r="G73" s="305" t="str">
        <x:v>CAP-LAW060</x:v>
      </x:c>
      <x:c r="H73" s="305" t="str">
        <x:v>Reg. 26(4)</x:v>
      </x:c>
      <x:c r="I73" s="305" t="str">
        <x:v>Takeover response</x:v>
      </x:c>
      <x:c r="J73" s="305" t="str">
        <x:v>GATE|TAKEOVER</x:v>
      </x:c>
      <x:c r="K73" s="305" t="str">
        <x:v>Target company</x:v>
      </x:c>
      <x:c r="L73" s="305" t="str">
        <x:v>Confirm that the applicable duty holder has designed and operated controls to satisfy CAP-LAW060 Reg. 26(4): Do not fix a record date for corporate actions so as to fall within the restricted period around the tendering period.</x:v>
      </x:c>
      <x:c r="M73"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Screen corporate-action calendar against the tender period. 5) Corroborate external acknowledgement or counterparty evidence where applicable. 6) Record every exception under the linked observation rule.</x:v>
      </x:c>
      <x:c r="N73" s="305" t="str">
        <x:v>Design adequacy + operating effectiveness</x:v>
      </x:c>
      <x:c r="O73" s="305" t="str">
        <x:v>End-to-end transaction-file inspection, timeline reperformance and external corroboration</x:v>
      </x:c>
      <x:c r="P73" s="305" t="str">
        <x:v>All covered transactions, approvals, filings, communications and settlement steps in the audit period</x:v>
      </x:c>
      <x:c r="Q73" s="305" t="str">
        <x:v>Test 100% of covered transactions and statutory milestones in scope; no sampling of mandatory approvals, announcements, escrow, allotment or closure steps.</x:v>
      </x:c>
      <x:c r="R73" s="305" t="str">
        <x:v>During offer timetable</x:v>
      </x:c>
      <x:c r="S73" s="305" t="str">
        <x:v>Company Secretary / Transaction Legal Lead</x:v>
      </x:c>
      <x:c r="T73" s="305" t="str">
        <x:v>Secretarial, legal, finance and appointed transaction advisers</x:v>
      </x:c>
      <x:c r="U73" s="305" t="str">
        <x:v>Company Secretary / Compliance Officer plus approving Board or committee</x:v>
      </x:c>
      <x:c r="V73" s="305" t="str">
        <x:v>NOT TESTED — COMPANY EVIDENCE REQUIRED</x:v>
      </x:c>
      <x:c r="W73" s="305" t="str">
        <x:v>https://www.sebi.gov.in/legal/regulations/dec-2025/securities-and-exchange-board-of-india-substantial-acquisition-of-shares-and-takeovers-regulations-2011-last-amended-on-december-5-2025-_98643.html</x:v>
      </x:c>
      <x:c r="X73" s="305" t="str">
        <x:v>MIGRATED — FROZEN</x:v>
      </x:c>
      <x:c r="Y73" s="305" t="str">
        <x:f>IF(COUNTIF('PROD Provision Master'!$A$5:$A$176,C73)=1,"YES","NO")</x:f>
        <x:v>YES</x:v>
      </x:c>
      <x:c r="Z73" s="305" t="str">
        <x:f>IF(COUNTIF('PROD Compliance Master'!$A$5:$A$176,D73)=1,"YES","NO")</x:f>
        <x:v>YES</x:v>
      </x:c>
      <x:c r="AA73" s="305" t="str">
        <x:f>IF(COUNTIF($A$5:$A$176,A73)=1,"UNIQUE","DUPLICATE")</x:f>
        <x:v>UNIQUE</x:v>
      </x:c>
      <x:c r="AB73" s="305" t="str">
        <x:f>IF(COUNTIF($E$5:$E$176,E73)=1,"UNIQUE","DUPLICATE")</x:f>
        <x:v>UNIQUE</x:v>
      </x:c>
      <x:c r="AC73" s="305" t="str">
        <x:f>IF(COUNTIF($F$5:$F$176,F73)=1,"UNIQUE","DUPLICATE")</x:f>
        <x:v>UNIQUE</x:v>
      </x:c>
      <x:c r="AD73" s="305" t="str">
        <x:f>IF(AND(LEFT(A73,14)="SEBI-CORE-AUD-",LEN(A73)=20),"VALID","INVALID")</x:f>
        <x:v>VALID</x:v>
      </x:c>
    </x:row>
    <x:row r="74" ht="48" customHeight="1">
      <x:c r="A74" s="305" t="str">
        <x:v>SEBI-CORE-AUD-000070</x:v>
      </x:c>
      <x:c r="B74" s="305" t="n">
        <x:v>70</x:v>
      </x:c>
      <x:c r="C74" s="305" t="str">
        <x:v>SEBI-CORE-PRV-000070</x:v>
      </x:c>
      <x:c r="D74" s="305" t="str">
        <x:v>SEBI-CORE-CMP-000070</x:v>
      </x:c>
      <x:c r="E74" s="305" t="str">
        <x:v>CAP-LAW060|Reg. 26(6)|AP01</x:v>
      </x:c>
      <x:c r="F74" s="305" t="str">
        <x:v>CAP-LAW060|Reg. 26(6)</x:v>
      </x:c>
      <x:c r="G74" s="305" t="str">
        <x:v>CAP-LAW060</x:v>
      </x:c>
      <x:c r="H74" s="305" t="str">
        <x:v>Reg. 26(6)</x:v>
      </x:c>
      <x:c r="I74" s="305" t="str">
        <x:v>Takeover response</x:v>
      </x:c>
      <x:c r="J74" s="305" t="str">
        <x:v>GATE|TAKEOVER</x:v>
      </x:c>
      <x:c r="K74" s="305" t="str">
        <x:v>Target company</x:v>
      </x:c>
      <x:c r="L74" s="305" t="str">
        <x:v>Confirm that the applicable duty holder has designed and operated controls to satisfy CAP-LAW060 Reg. 26(6): Furnish the acquirer with the list of shareholders and related data required for the open offer.</x:v>
      </x:c>
      <x:c r="M74"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Extract, validate and securely provide the shareholder list. 5) Corroborate external acknowledgement or counterparty evidence where applicable. 6) Record every exception under the linked observation rule.</x:v>
      </x:c>
      <x:c r="N74" s="305" t="str">
        <x:v>Design adequacy + operating effectiveness</x:v>
      </x:c>
      <x:c r="O74" s="305" t="str">
        <x:v>End-to-end transaction-file inspection, timeline reperformance and external corroboration</x:v>
      </x:c>
      <x:c r="P74" s="305" t="str">
        <x:v>All triggering events and all resulting approvals, filings, payments, communications or service cases</x:v>
      </x:c>
      <x:c r="Q74" s="305" t="str">
        <x:v>Test 100% of covered transactions and statutory milestones in scope; no sampling of mandatory approvals, announcements, escrow, allotment or closure steps.</x:v>
      </x:c>
      <x:c r="R74" s="305" t="str">
        <x:v>Within two working days of request/identified date as applicable</x:v>
      </x:c>
      <x:c r="S74" s="305" t="str">
        <x:v>Company Secretary / Transaction Legal Lead</x:v>
      </x:c>
      <x:c r="T74" s="305" t="str">
        <x:v>Secretarial, legal, finance and appointed transaction advisers</x:v>
      </x:c>
      <x:c r="U74" s="305" t="str">
        <x:v>Company Secretary / Compliance Officer plus approving Board or committee</x:v>
      </x:c>
      <x:c r="V74" s="305" t="str">
        <x:v>NOT TESTED — COMPANY EVIDENCE REQUIRED</x:v>
      </x:c>
      <x:c r="W74" s="305" t="str">
        <x:v>https://www.sebi.gov.in/legal/regulations/dec-2025/securities-and-exchange-board-of-india-substantial-acquisition-of-shares-and-takeovers-regulations-2011-last-amended-on-december-5-2025-_98643.html</x:v>
      </x:c>
      <x:c r="X74" s="305" t="str">
        <x:v>MIGRATED — FROZEN</x:v>
      </x:c>
      <x:c r="Y74" s="305" t="str">
        <x:f>IF(COUNTIF('PROD Provision Master'!$A$5:$A$176,C74)=1,"YES","NO")</x:f>
        <x:v>YES</x:v>
      </x:c>
      <x:c r="Z74" s="305" t="str">
        <x:f>IF(COUNTIF('PROD Compliance Master'!$A$5:$A$176,D74)=1,"YES","NO")</x:f>
        <x:v>YES</x:v>
      </x:c>
      <x:c r="AA74" s="305" t="str">
        <x:f>IF(COUNTIF($A$5:$A$176,A74)=1,"UNIQUE","DUPLICATE")</x:f>
        <x:v>UNIQUE</x:v>
      </x:c>
      <x:c r="AB74" s="305" t="str">
        <x:f>IF(COUNTIF($E$5:$E$176,E74)=1,"UNIQUE","DUPLICATE")</x:f>
        <x:v>UNIQUE</x:v>
      </x:c>
      <x:c r="AC74" s="305" t="str">
        <x:f>IF(COUNTIF($F$5:$F$176,F74)=1,"UNIQUE","DUPLICATE")</x:f>
        <x:v>UNIQUE</x:v>
      </x:c>
      <x:c r="AD74" s="305" t="str">
        <x:f>IF(AND(LEFT(A74,14)="SEBI-CORE-AUD-",LEN(A74)=20),"VALID","INVALID")</x:f>
        <x:v>VALID</x:v>
      </x:c>
    </x:row>
    <x:row r="75" ht="48" customHeight="1">
      <x:c r="A75" s="305" t="str">
        <x:v>SEBI-CORE-AUD-000071</x:v>
      </x:c>
      <x:c r="B75" s="305" t="n">
        <x:v>71</x:v>
      </x:c>
      <x:c r="C75" s="305" t="str">
        <x:v>SEBI-CORE-PRV-000071</x:v>
      </x:c>
      <x:c r="D75" s="305" t="str">
        <x:v>SEBI-CORE-CMP-000071</x:v>
      </x:c>
      <x:c r="E75" s="305" t="str">
        <x:v>CAP-LAW060|Reg. 26(6A)|AP01</x:v>
      </x:c>
      <x:c r="F75" s="305" t="str">
        <x:v>CAP-LAW060|Reg. 26(6A)</x:v>
      </x:c>
      <x:c r="G75" s="305" t="str">
        <x:v>CAP-LAW060</x:v>
      </x:c>
      <x:c r="H75" s="305" t="str">
        <x:v>Reg. 26(6A)</x:v>
      </x:c>
      <x:c r="I75" s="305" t="str">
        <x:v>Takeover response</x:v>
      </x:c>
      <x:c r="J75" s="305" t="str">
        <x:v>GATE|TAKEOVER</x:v>
      </x:c>
      <x:c r="K75" s="305" t="str">
        <x:v>Target company / board</x:v>
      </x:c>
      <x:c r="L75" s="305" t="str">
        <x:v>Confirm that the applicable duty holder has designed and operated controls to satisfy CAP-LAW060 Reg. 26(6A): Constitute the committee of independent directors required for the open offer.</x:v>
      </x:c>
      <x:c r="M75"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committee constitution and document independence. 5) Corroborate external acknowledgement or counterparty evidence where applicable. 6) Record every exception under the linked observation rule.</x:v>
      </x:c>
      <x:c r="N75" s="305" t="str">
        <x:v>Design adequacy + operating effectiveness</x:v>
      </x:c>
      <x:c r="O75" s="305" t="str">
        <x:v>End-to-end transaction-file inspection, timeline reperformance and external corroboration</x:v>
      </x:c>
      <x:c r="P75" s="305" t="str">
        <x:v>All triggering events and all resulting approvals, filings, payments, communications or service cases</x:v>
      </x:c>
      <x:c r="Q75" s="305" t="str">
        <x:v>Test 100% of covered transactions and statutory milestones in scope; no sampling of mandatory approvals, announcements, escrow, allotment or closure steps.</x:v>
      </x:c>
      <x:c r="R75" s="305" t="str">
        <x:v>Promptly for the offer</x:v>
      </x:c>
      <x:c r="S75" s="305" t="str">
        <x:v>Company Secretary / Transaction Legal Lead</x:v>
      </x:c>
      <x:c r="T75" s="305" t="str">
        <x:v>Secretarial, legal, finance and appointed transaction advisers</x:v>
      </x:c>
      <x:c r="U75" s="305" t="str">
        <x:v>Company Secretary / Compliance Officer plus approving Board or committee</x:v>
      </x:c>
      <x:c r="V75" s="305" t="str">
        <x:v>NOT TESTED — COMPANY EVIDENCE REQUIRED</x:v>
      </x:c>
      <x:c r="W75" s="305" t="str">
        <x:v>https://www.sebi.gov.in/legal/regulations/dec-2025/securities-and-exchange-board-of-india-substantial-acquisition-of-shares-and-takeovers-regulations-2011-last-amended-on-december-5-2025-_98643.html</x:v>
      </x:c>
      <x:c r="X75" s="305" t="str">
        <x:v>MIGRATED — FROZEN</x:v>
      </x:c>
      <x:c r="Y75" s="305" t="str">
        <x:f>IF(COUNTIF('PROD Provision Master'!$A$5:$A$176,C75)=1,"YES","NO")</x:f>
        <x:v>YES</x:v>
      </x:c>
      <x:c r="Z75" s="305" t="str">
        <x:f>IF(COUNTIF('PROD Compliance Master'!$A$5:$A$176,D75)=1,"YES","NO")</x:f>
        <x:v>YES</x:v>
      </x:c>
      <x:c r="AA75" s="305" t="str">
        <x:f>IF(COUNTIF($A$5:$A$176,A75)=1,"UNIQUE","DUPLICATE")</x:f>
        <x:v>UNIQUE</x:v>
      </x:c>
      <x:c r="AB75" s="305" t="str">
        <x:f>IF(COUNTIF($E$5:$E$176,E75)=1,"UNIQUE","DUPLICATE")</x:f>
        <x:v>UNIQUE</x:v>
      </x:c>
      <x:c r="AC75" s="305" t="str">
        <x:f>IF(COUNTIF($F$5:$F$176,F75)=1,"UNIQUE","DUPLICATE")</x:f>
        <x:v>UNIQUE</x:v>
      </x:c>
      <x:c r="AD75" s="305" t="str">
        <x:f>IF(AND(LEFT(A75,14)="SEBI-CORE-AUD-",LEN(A75)=20),"VALID","INVALID")</x:f>
        <x:v>VALID</x:v>
      </x:c>
    </x:row>
    <x:row r="76" ht="48" customHeight="1">
      <x:c r="A76" s="305" t="str">
        <x:v>SEBI-CORE-AUD-000072</x:v>
      </x:c>
      <x:c r="B76" s="305" t="n">
        <x:v>72</x:v>
      </x:c>
      <x:c r="C76" s="305" t="str">
        <x:v>SEBI-CORE-PRV-000072</x:v>
      </x:c>
      <x:c r="D76" s="305" t="str">
        <x:v>SEBI-CORE-CMP-000072</x:v>
      </x:c>
      <x:c r="E76" s="305" t="str">
        <x:v>CAP-LAW060|Reg. 26(7)|AP01</x:v>
      </x:c>
      <x:c r="F76" s="305" t="str">
        <x:v>CAP-LAW060|Reg. 26(7)</x:v>
      </x:c>
      <x:c r="G76" s="305" t="str">
        <x:v>CAP-LAW060</x:v>
      </x:c>
      <x:c r="H76" s="305" t="str">
        <x:v>Reg. 26(7)</x:v>
      </x:c>
      <x:c r="I76" s="305" t="str">
        <x:v>Takeover response</x:v>
      </x:c>
      <x:c r="J76" s="305" t="str">
        <x:v>GATE|TAKEOVER</x:v>
      </x:c>
      <x:c r="K76" s="305" t="str">
        <x:v>Independent directors' committee / target company</x:v>
      </x:c>
      <x:c r="L76" s="305" t="str">
        <x:v>Confirm that the applicable duty holder has designed and operated controls to satisfy CAP-LAW060 Reg. 26(7): Publish the independent-director committee's reasoned recommendations on the open offer.</x:v>
      </x:c>
      <x:c r="M76"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and publish recommendations and send to required recipients. 5) Corroborate external acknowledgement or counterparty evidence where applicable. 6) Record every exception under the linked observation rule.</x:v>
      </x:c>
      <x:c r="N76" s="305" t="str">
        <x:v>Design adequacy + operating effectiveness</x:v>
      </x:c>
      <x:c r="O76" s="305" t="str">
        <x:v>End-to-end transaction-file inspection, timeline reperformance and external corroboration</x:v>
      </x:c>
      <x:c r="P76" s="305" t="str">
        <x:v>All triggering events and all resulting approvals, filings, payments, communications or service cases</x:v>
      </x:c>
      <x:c r="Q76" s="305" t="str">
        <x:v>Test 100% of covered transactions and statutory milestones in scope; no sampling of mandatory approvals, announcements, escrow, allotment or closure steps.</x:v>
      </x:c>
      <x:c r="R76" s="305" t="str">
        <x:v>At least two working days before tendering period begins</x:v>
      </x:c>
      <x:c r="S76" s="305" t="str">
        <x:v>Company Secretary / Transaction Legal Lead</x:v>
      </x:c>
      <x:c r="T76" s="305" t="str">
        <x:v>Secretarial, legal, finance and appointed transaction advisers</x:v>
      </x:c>
      <x:c r="U76" s="305" t="str">
        <x:v>Company Secretary / Compliance Officer plus approving Board or committee</x:v>
      </x:c>
      <x:c r="V76" s="305" t="str">
        <x:v>NOT TESTED — COMPANY EVIDENCE REQUIRED</x:v>
      </x:c>
      <x:c r="W76" s="305" t="str">
        <x:v>https://www.sebi.gov.in/legal/regulations/dec-2025/securities-and-exchange-board-of-india-substantial-acquisition-of-shares-and-takeovers-regulations-2011-last-amended-on-december-5-2025-_98643.html</x:v>
      </x:c>
      <x:c r="X76" s="305" t="str">
        <x:v>MIGRATED — FROZEN</x:v>
      </x:c>
      <x:c r="Y76" s="305" t="str">
        <x:f>IF(COUNTIF('PROD Provision Master'!$A$5:$A$176,C76)=1,"YES","NO")</x:f>
        <x:v>YES</x:v>
      </x:c>
      <x:c r="Z76" s="305" t="str">
        <x:f>IF(COUNTIF('PROD Compliance Master'!$A$5:$A$176,D76)=1,"YES","NO")</x:f>
        <x:v>YES</x:v>
      </x:c>
      <x:c r="AA76" s="305" t="str">
        <x:f>IF(COUNTIF($A$5:$A$176,A76)=1,"UNIQUE","DUPLICATE")</x:f>
        <x:v>UNIQUE</x:v>
      </x:c>
      <x:c r="AB76" s="305" t="str">
        <x:f>IF(COUNTIF($E$5:$E$176,E76)=1,"UNIQUE","DUPLICATE")</x:f>
        <x:v>UNIQUE</x:v>
      </x:c>
      <x:c r="AC76" s="305" t="str">
        <x:f>IF(COUNTIF($F$5:$F$176,F76)=1,"UNIQUE","DUPLICATE")</x:f>
        <x:v>UNIQUE</x:v>
      </x:c>
      <x:c r="AD76" s="305" t="str">
        <x:f>IF(AND(LEFT(A76,14)="SEBI-CORE-AUD-",LEN(A76)=20),"VALID","INVALID")</x:f>
        <x:v>VALID</x:v>
      </x:c>
    </x:row>
    <x:row r="77" ht="48" customHeight="1">
      <x:c r="A77" s="305" t="str">
        <x:v>SEBI-CORE-AUD-000073</x:v>
      </x:c>
      <x:c r="B77" s="305" t="n">
        <x:v>73</x:v>
      </x:c>
      <x:c r="C77" s="305" t="str">
        <x:v>SEBI-CORE-PRV-000073</x:v>
      </x:c>
      <x:c r="D77" s="305" t="str">
        <x:v>SEBI-CORE-CMP-000073</x:v>
      </x:c>
      <x:c r="E77" s="305" t="str">
        <x:v>CAP-LAW060|Reg. 26(8)|AP01</x:v>
      </x:c>
      <x:c r="F77" s="305" t="str">
        <x:v>CAP-LAW060|Reg. 26(8)</x:v>
      </x:c>
      <x:c r="G77" s="305" t="str">
        <x:v>CAP-LAW060</x:v>
      </x:c>
      <x:c r="H77" s="305" t="str">
        <x:v>Reg. 26(8)</x:v>
      </x:c>
      <x:c r="I77" s="305" t="str">
        <x:v>Takeover response</x:v>
      </x:c>
      <x:c r="J77" s="305" t="str">
        <x:v>GATE|TAKEOVER</x:v>
      </x:c>
      <x:c r="K77" s="305" t="str">
        <x:v>Target company</x:v>
      </x:c>
      <x:c r="L77" s="305" t="str">
        <x:v>Confirm that the applicable duty holder has designed and operated controls to satisfy CAP-LAW060 Reg. 26(8): Facilitate verification of shares tendered in the open offer.</x:v>
      </x:c>
      <x:c r="M77"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Provide records and support verification without delay. 5) Corroborate external acknowledgement or counterparty evidence where applicable. 6) Record every exception under the linked observation rule.</x:v>
      </x:c>
      <x:c r="N77" s="305" t="str">
        <x:v>Design adequacy + operating effectiveness</x:v>
      </x:c>
      <x:c r="O77" s="305" t="str">
        <x:v>End-to-end transaction-file inspection, timeline reperformance and external corroboration</x:v>
      </x:c>
      <x:c r="P77" s="305" t="str">
        <x:v>All triggering events and all resulting approvals, filings, payments, communications or service cases</x:v>
      </x:c>
      <x:c r="Q77" s="305" t="str">
        <x:v>Test 100% of covered transactions and statutory milestones in scope; no sampling of mandatory approvals, announcements, escrow, allotment or closure steps.</x:v>
      </x:c>
      <x:c r="R77" s="305" t="str">
        <x:v>During offer processing</x:v>
      </x:c>
      <x:c r="S77" s="305" t="str">
        <x:v>Company Secretary / Transaction Legal Lead</x:v>
      </x:c>
      <x:c r="T77" s="305" t="str">
        <x:v>Secretarial, legal, finance and appointed transaction advisers</x:v>
      </x:c>
      <x:c r="U77" s="305" t="str">
        <x:v>Company Secretary / Compliance Officer plus approving Board or committee</x:v>
      </x:c>
      <x:c r="V77" s="305" t="str">
        <x:v>NOT TESTED — COMPANY EVIDENCE REQUIRED</x:v>
      </x:c>
      <x:c r="W77" s="305" t="str">
        <x:v>https://www.sebi.gov.in/legal/regulations/dec-2025/securities-and-exchange-board-of-india-substantial-acquisition-of-shares-and-takeovers-regulations-2011-last-amended-on-december-5-2025-_98643.html</x:v>
      </x:c>
      <x:c r="X77" s="305" t="str">
        <x:v>MIGRATED — FROZEN</x:v>
      </x:c>
      <x:c r="Y77" s="305" t="str">
        <x:f>IF(COUNTIF('PROD Provision Master'!$A$5:$A$176,C77)=1,"YES","NO")</x:f>
        <x:v>YES</x:v>
      </x:c>
      <x:c r="Z77" s="305" t="str">
        <x:f>IF(COUNTIF('PROD Compliance Master'!$A$5:$A$176,D77)=1,"YES","NO")</x:f>
        <x:v>YES</x:v>
      </x:c>
      <x:c r="AA77" s="305" t="str">
        <x:f>IF(COUNTIF($A$5:$A$176,A77)=1,"UNIQUE","DUPLICATE")</x:f>
        <x:v>UNIQUE</x:v>
      </x:c>
      <x:c r="AB77" s="305" t="str">
        <x:f>IF(COUNTIF($E$5:$E$176,E77)=1,"UNIQUE","DUPLICATE")</x:f>
        <x:v>UNIQUE</x:v>
      </x:c>
      <x:c r="AC77" s="305" t="str">
        <x:f>IF(COUNTIF($F$5:$F$176,F77)=1,"UNIQUE","DUPLICATE")</x:f>
        <x:v>UNIQUE</x:v>
      </x:c>
      <x:c r="AD77" s="305" t="str">
        <x:f>IF(AND(LEFT(A77,14)="SEBI-CORE-AUD-",LEN(A77)=20),"VALID","INVALID")</x:f>
        <x:v>VALID</x:v>
      </x:c>
    </x:row>
    <x:row r="78" ht="48" customHeight="1">
      <x:c r="A78" s="305" t="str">
        <x:v>SEBI-CORE-AUD-000074</x:v>
      </x:c>
      <x:c r="B78" s="305" t="n">
        <x:v>74</x:v>
      </x:c>
      <x:c r="C78" s="305" t="str">
        <x:v>SEBI-CORE-PRV-000074</x:v>
      </x:c>
      <x:c r="D78" s="305" t="str">
        <x:v>SEBI-CORE-CMP-000074</x:v>
      </x:c>
      <x:c r="E78" s="305" t="str">
        <x:v>CAP-LAW060|Reg. 26(9)|AP01</x:v>
      </x:c>
      <x:c r="F78" s="305" t="str">
        <x:v>CAP-LAW060|Reg. 26(9)</x:v>
      </x:c>
      <x:c r="G78" s="305" t="str">
        <x:v>CAP-LAW060</x:v>
      </x:c>
      <x:c r="H78" s="305" t="str">
        <x:v>Reg. 26(9)</x:v>
      </x:c>
      <x:c r="I78" s="305" t="str">
        <x:v>Takeover response</x:v>
      </x:c>
      <x:c r="J78" s="305" t="str">
        <x:v>GATE|TAKEOVER</x:v>
      </x:c>
      <x:c r="K78" s="305" t="str">
        <x:v>Target company</x:v>
      </x:c>
      <x:c r="L78" s="305" t="str">
        <x:v>Confirm that the applicable duty holder has designed and operated controls to satisfy CAP-LAW060 Reg. 26(9): Provide equivalent information to all competing acquirers in a competitive offer.</x:v>
      </x:c>
      <x:c r="M78"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an information log and equal-access control. 5) Corroborate external acknowledgement or counterparty evidence where applicable. 6) Record every exception under the linked observation rule.</x:v>
      </x:c>
      <x:c r="N78" s="305" t="str">
        <x:v>Design adequacy + operating effectiveness</x:v>
      </x:c>
      <x:c r="O78" s="305" t="str">
        <x:v>End-to-end transaction-file inspection, timeline reperformance and external corroboration</x:v>
      </x:c>
      <x:c r="P78" s="305" t="str">
        <x:v>All triggering events and all resulting approvals, filings, payments, communications or service cases</x:v>
      </x:c>
      <x:c r="Q78" s="305" t="str">
        <x:v>Test 100% of covered transactions and statutory milestones in scope; no sampling of mandatory approvals, announcements, escrow, allotment or closure steps.</x:v>
      </x:c>
      <x:c r="R78" s="305" t="str">
        <x:v>Throughout competing-offer process</x:v>
      </x:c>
      <x:c r="S78" s="305" t="str">
        <x:v>Company Secretary / Transaction Legal Lead</x:v>
      </x:c>
      <x:c r="T78" s="305" t="str">
        <x:v>Secretarial, legal, finance and appointed transaction advisers</x:v>
      </x:c>
      <x:c r="U78" s="305" t="str">
        <x:v>Company Secretary / Compliance Officer plus approving Board or committee</x:v>
      </x:c>
      <x:c r="V78" s="305" t="str">
        <x:v>NOT TESTED — COMPANY EVIDENCE REQUIRED</x:v>
      </x:c>
      <x:c r="W78" s="305" t="str">
        <x:v>https://www.sebi.gov.in/legal/regulations/dec-2025/securities-and-exchange-board-of-india-substantial-acquisition-of-shares-and-takeovers-regulations-2011-last-amended-on-december-5-2025-_98643.html</x:v>
      </x:c>
      <x:c r="X78" s="305" t="str">
        <x:v>MIGRATED — FROZEN</x:v>
      </x:c>
      <x:c r="Y78" s="305" t="str">
        <x:f>IF(COUNTIF('PROD Provision Master'!$A$5:$A$176,C78)=1,"YES","NO")</x:f>
        <x:v>YES</x:v>
      </x:c>
      <x:c r="Z78" s="305" t="str">
        <x:f>IF(COUNTIF('PROD Compliance Master'!$A$5:$A$176,D78)=1,"YES","NO")</x:f>
        <x:v>YES</x:v>
      </x:c>
      <x:c r="AA78" s="305" t="str">
        <x:f>IF(COUNTIF($A$5:$A$176,A78)=1,"UNIQUE","DUPLICATE")</x:f>
        <x:v>UNIQUE</x:v>
      </x:c>
      <x:c r="AB78" s="305" t="str">
        <x:f>IF(COUNTIF($E$5:$E$176,E78)=1,"UNIQUE","DUPLICATE")</x:f>
        <x:v>UNIQUE</x:v>
      </x:c>
      <x:c r="AC78" s="305" t="str">
        <x:f>IF(COUNTIF($F$5:$F$176,F78)=1,"UNIQUE","DUPLICATE")</x:f>
        <x:v>UNIQUE</x:v>
      </x:c>
      <x:c r="AD78" s="305" t="str">
        <x:f>IF(AND(LEFT(A78,14)="SEBI-CORE-AUD-",LEN(A78)=20),"VALID","INVALID")</x:f>
        <x:v>VALID</x:v>
      </x:c>
    </x:row>
    <x:row r="79" ht="48" customHeight="1">
      <x:c r="A79" s="305" t="str">
        <x:v>SEBI-CORE-AUD-000075</x:v>
      </x:c>
      <x:c r="B79" s="305" t="n">
        <x:v>75</x:v>
      </x:c>
      <x:c r="C79" s="305" t="str">
        <x:v>SEBI-CORE-PRV-000075</x:v>
      </x:c>
      <x:c r="D79" s="305" t="str">
        <x:v>SEBI-CORE-CMP-000075</x:v>
      </x:c>
      <x:c r="E79" s="305" t="str">
        <x:v>CAP-LAW060|Reg. 26(10)|AP01</x:v>
      </x:c>
      <x:c r="F79" s="305" t="str">
        <x:v>CAP-LAW060|Reg. 26(10)</x:v>
      </x:c>
      <x:c r="G79" s="305" t="str">
        <x:v>CAP-LAW060</x:v>
      </x:c>
      <x:c r="H79" s="305" t="str">
        <x:v>Reg. 26(10)</x:v>
      </x:c>
      <x:c r="I79" s="305" t="str">
        <x:v>Takeover response</x:v>
      </x:c>
      <x:c r="J79" s="305" t="str">
        <x:v>GATE|TAKEOVER</x:v>
      </x:c>
      <x:c r="K79" s="305" t="str">
        <x:v>Target company / RTA</x:v>
      </x:c>
      <x:c r="L79" s="305" t="str">
        <x:v>Confirm that the applicable duty holder has designed and operated controls to satisfy CAP-LAW060 Reg. 26(10): Register transfer of securities without delay during the open-offer process, subject to permitted exceptions.</x:v>
      </x:c>
      <x:c r="M79"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transfer queue and record any lawful hold. 5) Corroborate external acknowledgement or counterparty evidence where applicable. 6) Record every exception under the linked observation rule.</x:v>
      </x:c>
      <x:c r="N79" s="305" t="str">
        <x:v>Design adequacy + operating effectiveness</x:v>
      </x:c>
      <x:c r="O79" s="305" t="str">
        <x:v>Population reconciliation, inspection, SLA reperformance and case-file sampling</x:v>
      </x:c>
      <x:c r="P79" s="305" t="str">
        <x:v>All triggering events and all resulting approvals, filings, payments, communications or service cases</x:v>
      </x:c>
      <x:c r="Q79" s="305" t="str">
        <x:v>Reconcile 100% of the case population; select a risk-based sample covering completed, rejected, aged and exception cases; test 100% of SLA breaches and complaints.</x:v>
      </x:c>
      <x:c r="R79" s="305" t="str">
        <x:v>Without delay</x:v>
      </x:c>
      <x:c r="S79" s="305" t="str">
        <x:v>Investor Services Head / RTA Relationship Owner</x:v>
      </x:c>
      <x:c r="T79" s="305" t="str">
        <x:v>Issuer investor-service team or contracted RTA team</x:v>
      </x:c>
      <x:c r="U79" s="305" t="str">
        <x:v>Company Secretary / Compliance Officer plus approving Board or committee</x:v>
      </x:c>
      <x:c r="V79" s="305" t="str">
        <x:v>NOT TESTED — COMPANY EVIDENCE REQUIRED</x:v>
      </x:c>
      <x:c r="W79" s="305" t="str">
        <x:v>https://www.sebi.gov.in/legal/regulations/dec-2025/securities-and-exchange-board-of-india-substantial-acquisition-of-shares-and-takeovers-regulations-2011-last-amended-on-december-5-2025-_98643.html</x:v>
      </x:c>
      <x:c r="X79" s="305" t="str">
        <x:v>MIGRATED — FROZEN</x:v>
      </x:c>
      <x:c r="Y79" s="305" t="str">
        <x:f>IF(COUNTIF('PROD Provision Master'!$A$5:$A$176,C79)=1,"YES","NO")</x:f>
        <x:v>YES</x:v>
      </x:c>
      <x:c r="Z79" s="305" t="str">
        <x:f>IF(COUNTIF('PROD Compliance Master'!$A$5:$A$176,D79)=1,"YES","NO")</x:f>
        <x:v>YES</x:v>
      </x:c>
      <x:c r="AA79" s="305" t="str">
        <x:f>IF(COUNTIF($A$5:$A$176,A79)=1,"UNIQUE","DUPLICATE")</x:f>
        <x:v>UNIQUE</x:v>
      </x:c>
      <x:c r="AB79" s="305" t="str">
        <x:f>IF(COUNTIF($E$5:$E$176,E79)=1,"UNIQUE","DUPLICATE")</x:f>
        <x:v>UNIQUE</x:v>
      </x:c>
      <x:c r="AC79" s="305" t="str">
        <x:f>IF(COUNTIF($F$5:$F$176,F79)=1,"UNIQUE","DUPLICATE")</x:f>
        <x:v>UNIQUE</x:v>
      </x:c>
      <x:c r="AD79" s="305" t="str">
        <x:f>IF(AND(LEFT(A79,14)="SEBI-CORE-AUD-",LEN(A79)=20),"VALID","INVALID")</x:f>
        <x:v>VALID</x:v>
      </x:c>
    </x:row>
    <x:row r="80" ht="48" customHeight="1">
      <x:c r="A80" s="305" t="str">
        <x:v>SEBI-CORE-AUD-000076</x:v>
      </x:c>
      <x:c r="B80" s="305" t="n">
        <x:v>76</x:v>
      </x:c>
      <x:c r="C80" s="305" t="str">
        <x:v>SEBI-CORE-PRV-000076</x:v>
      </x:c>
      <x:c r="D80" s="305" t="str">
        <x:v>SEBI-CORE-CMP-000076</x:v>
      </x:c>
      <x:c r="E80" s="305" t="str">
        <x:v>CAP-LAW060|Reg. 29|AP01</x:v>
      </x:c>
      <x:c r="F80" s="305" t="str">
        <x:v>CAP-LAW060|Reg. 29</x:v>
      </x:c>
      <x:c r="G80" s="305" t="str">
        <x:v>CAP-LAW060</x:v>
      </x:c>
      <x:c r="H80" s="305" t="str">
        <x:v>Reg. 29</x:v>
      </x:c>
      <x:c r="I80" s="305" t="str">
        <x:v>Takeover disclosure</x:v>
      </x:c>
      <x:c r="J80" s="305" t="str">
        <x:v>GATE|TAKEOVER</x:v>
      </x:c>
      <x:c r="K80" s="305" t="str">
        <x:v>Acquirer / person acting in concert / listed entity interface</x:v>
      </x:c>
      <x:c r="L80" s="305" t="str">
        <x:v>Confirm that the applicable duty holder has designed and operated controls to satisfy CAP-LAW060 Reg. 29: Make and process substantial-acquisition/holding disclosures when current thresholds are crossed.</x:v>
      </x:c>
      <x:c r="M80"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Determine duty holder, prepare disclosure and retain exchange/target receipt. 5) Corroborate external acknowledgement or counterparty evidence where applicable. 6) Record every exception under the linked observation rule.</x:v>
      </x:c>
      <x:c r="N80" s="305" t="str">
        <x:v>Design adequacy + operating effectiveness</x:v>
      </x:c>
      <x:c r="O80" s="305" t="str">
        <x:v>End-to-end transaction-file inspection, timeline reperformance and external corroboration</x:v>
      </x:c>
      <x:c r="P80" s="305" t="str">
        <x:v>All triggering events and all resulting approvals, filings, payments, communications or service cases</x:v>
      </x:c>
      <x:c r="Q80" s="305" t="str">
        <x:v>Test 100% of covered transactions and statutory milestones in scope; no sampling of mandatory approvals, announcements, escrow, allotment or closure steps.</x:v>
      </x:c>
      <x:c r="R80" s="305" t="str">
        <x:v>Event-based</x:v>
      </x:c>
      <x:c r="S80" s="305" t="str">
        <x:v>Company Secretary / Transaction Legal Lead</x:v>
      </x:c>
      <x:c r="T80" s="305" t="str">
        <x:v>Secretarial, legal, finance and appointed transaction advisers</x:v>
      </x:c>
      <x:c r="U80" s="305" t="str">
        <x:v>Company Secretary / Compliance Officer plus approving Board or committee</x:v>
      </x:c>
      <x:c r="V80" s="305" t="str">
        <x:v>NOT TESTED — COMPANY EVIDENCE REQUIRED</x:v>
      </x:c>
      <x:c r="W80" s="305" t="str">
        <x:v>https://www.sebi.gov.in/legal/regulations/dec-2025/securities-and-exchange-board-of-india-substantial-acquisition-of-shares-and-takeovers-regulations-2011-last-amended-on-december-5-2025-_98643.html</x:v>
      </x:c>
      <x:c r="X80" s="305" t="str">
        <x:v>MIGRATED — FROZEN</x:v>
      </x:c>
      <x:c r="Y80" s="305" t="str">
        <x:f>IF(COUNTIF('PROD Provision Master'!$A$5:$A$176,C80)=1,"YES","NO")</x:f>
        <x:v>YES</x:v>
      </x:c>
      <x:c r="Z80" s="305" t="str">
        <x:f>IF(COUNTIF('PROD Compliance Master'!$A$5:$A$176,D80)=1,"YES","NO")</x:f>
        <x:v>YES</x:v>
      </x:c>
      <x:c r="AA80" s="305" t="str">
        <x:f>IF(COUNTIF($A$5:$A$176,A80)=1,"UNIQUE","DUPLICATE")</x:f>
        <x:v>UNIQUE</x:v>
      </x:c>
      <x:c r="AB80" s="305" t="str">
        <x:f>IF(COUNTIF($E$5:$E$176,E80)=1,"UNIQUE","DUPLICATE")</x:f>
        <x:v>UNIQUE</x:v>
      </x:c>
      <x:c r="AC80" s="305" t="str">
        <x:f>IF(COUNTIF($F$5:$F$176,F80)=1,"UNIQUE","DUPLICATE")</x:f>
        <x:v>UNIQUE</x:v>
      </x:c>
      <x:c r="AD80" s="305" t="str">
        <x:f>IF(AND(LEFT(A80,14)="SEBI-CORE-AUD-",LEN(A80)=20),"VALID","INVALID")</x:f>
        <x:v>VALID</x:v>
      </x:c>
    </x:row>
    <x:row r="81" ht="48" customHeight="1">
      <x:c r="A81" s="305" t="str">
        <x:v>SEBI-CORE-AUD-000077</x:v>
      </x:c>
      <x:c r="B81" s="305" t="n">
        <x:v>77</x:v>
      </x:c>
      <x:c r="C81" s="305" t="str">
        <x:v>SEBI-CORE-PRV-000077</x:v>
      </x:c>
      <x:c r="D81" s="305" t="str">
        <x:v>SEBI-CORE-CMP-000077</x:v>
      </x:c>
      <x:c r="E81" s="305" t="str">
        <x:v>CAP-LAW060|Reg. 31|AP01</x:v>
      </x:c>
      <x:c r="F81" s="305" t="str">
        <x:v>CAP-LAW060|Reg. 31</x:v>
      </x:c>
      <x:c r="G81" s="305" t="str">
        <x:v>CAP-LAW060</x:v>
      </x:c>
      <x:c r="H81" s="305" t="str">
        <x:v>Reg. 31</x:v>
      </x:c>
      <x:c r="I81" s="305" t="str">
        <x:v>Takeover disclosure</x:v>
      </x:c>
      <x:c r="J81" s="305" t="str">
        <x:v>GATE|TAKEOVER</x:v>
      </x:c>
      <x:c r="K81" s="305" t="str">
        <x:v>Promoter / PAC / listed entity interface</x:v>
      </x:c>
      <x:c r="L81" s="305" t="str">
        <x:v>Confirm that the applicable duty holder has designed and operated controls to satisfy CAP-LAW060 Reg. 31: Disclose creation, invocation and release of encumbrances by promoters and persons acting in concert.</x:v>
      </x:c>
      <x:c r="M81"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Capture promoter declarations and complete required filing/interface steps. 5) Corroborate external acknowledgement or counterparty evidence where applicable. 6) Record every exception under the linked observation rule.</x:v>
      </x:c>
      <x:c r="N81" s="305" t="str">
        <x:v>Design adequacy + operating effectiveness</x:v>
      </x:c>
      <x:c r="O81" s="305" t="str">
        <x:v>End-to-end transaction-file inspection, timeline reperformance and external corroboration</x:v>
      </x:c>
      <x:c r="P81" s="305" t="str">
        <x:v>All prescribed reporting periods and every statutory item due in the audit period</x:v>
      </x:c>
      <x:c r="Q81" s="305" t="str">
        <x:v>Test 100% of covered transactions and statutory milestones in scope; no sampling of mandatory approvals, announcements, escrow, allotment or closure steps.</x:v>
      </x:c>
      <x:c r="R81" s="305" t="str">
        <x:v>Event-based / annual as prescribed</x:v>
      </x:c>
      <x:c r="S81" s="305" t="str">
        <x:v>Company Secretary / Transaction Legal Lead</x:v>
      </x:c>
      <x:c r="T81" s="305" t="str">
        <x:v>Secretarial, legal, finance and appointed transaction advisers</x:v>
      </x:c>
      <x:c r="U81" s="305" t="str">
        <x:v>Company Secretary / Compliance Officer plus approving Board or committee</x:v>
      </x:c>
      <x:c r="V81" s="305" t="str">
        <x:v>NOT TESTED — COMPANY EVIDENCE REQUIRED</x:v>
      </x:c>
      <x:c r="W81" s="305" t="str">
        <x:v>https://www.sebi.gov.in/legal/regulations/dec-2025/securities-and-exchange-board-of-india-substantial-acquisition-of-shares-and-takeovers-regulations-2011-last-amended-on-december-5-2025-_98643.html</x:v>
      </x:c>
      <x:c r="X81" s="305" t="str">
        <x:v>MIGRATED — FROZEN</x:v>
      </x:c>
      <x:c r="Y81" s="305" t="str">
        <x:f>IF(COUNTIF('PROD Provision Master'!$A$5:$A$176,C81)=1,"YES","NO")</x:f>
        <x:v>YES</x:v>
      </x:c>
      <x:c r="Z81" s="305" t="str">
        <x:f>IF(COUNTIF('PROD Compliance Master'!$A$5:$A$176,D81)=1,"YES","NO")</x:f>
        <x:v>YES</x:v>
      </x:c>
      <x:c r="AA81" s="305" t="str">
        <x:f>IF(COUNTIF($A$5:$A$176,A81)=1,"UNIQUE","DUPLICATE")</x:f>
        <x:v>UNIQUE</x:v>
      </x:c>
      <x:c r="AB81" s="305" t="str">
        <x:f>IF(COUNTIF($E$5:$E$176,E81)=1,"UNIQUE","DUPLICATE")</x:f>
        <x:v>UNIQUE</x:v>
      </x:c>
      <x:c r="AC81" s="305" t="str">
        <x:f>IF(COUNTIF($F$5:$F$176,F81)=1,"UNIQUE","DUPLICATE")</x:f>
        <x:v>UNIQUE</x:v>
      </x:c>
      <x:c r="AD81" s="305" t="str">
        <x:f>IF(AND(LEFT(A81,14)="SEBI-CORE-AUD-",LEN(A81)=20),"VALID","INVALID")</x:f>
        <x:v>VALID</x:v>
      </x:c>
    </x:row>
    <x:row r="82" ht="48" customHeight="1">
      <x:c r="A82" s="305" t="str">
        <x:v>SEBI-CORE-AUD-000078</x:v>
      </x:c>
      <x:c r="B82" s="305" t="n">
        <x:v>78</x:v>
      </x:c>
      <x:c r="C82" s="305" t="str">
        <x:v>SEBI-CORE-PRV-000078</x:v>
      </x:c>
      <x:c r="D82" s="305" t="str">
        <x:v>SEBI-CORE-CMP-000078</x:v>
      </x:c>
      <x:c r="E82" s="305" t="str">
        <x:v>CAP-LAW238|Reg. 10(7) online filing|AP01</x:v>
      </x:c>
      <x:c r="F82" s="305" t="str">
        <x:v>CAP-LAW238|Reg. 10(7) online filing</x:v>
      </x:c>
      <x:c r="G82" s="305" t="str">
        <x:v>CAP-LAW238</x:v>
      </x:c>
      <x:c r="H82" s="305" t="str">
        <x:v>Reg. 10(7) online filing</x:v>
      </x:c>
      <x:c r="I82" s="305" t="str">
        <x:v>Takeover filing</x:v>
      </x:c>
      <x:c r="J82" s="305" t="str">
        <x:v>GATE|TAKEOVER</x:v>
      </x:c>
      <x:c r="K82" s="305" t="str">
        <x:v>Acquirer</x:v>
      </x:c>
      <x:c r="L82" s="305" t="str">
        <x:v>Confirm that the applicable duty holder has designed and operated controls to satisfy CAP-LAW238 Reg. 10(7) online filing: File the exemption report under SAST Regulation 10(7) through the SEBI online system when relying on a reportable exemption.</x:v>
      </x:c>
      <x:c r="M82" s="305" t="str">
        <x:v>1) Evidence the activation gate (GATE|TAKEOVER) and the complete in-scope population. 2) Inspect the control design and responsibility assignment. 3) Reconcile the population for the audit period. 4) Apply the stated sample rule and test authorisation, content, threshold/exemption, timing, filing/delivery and preservation against: Submit electronically and retain payment/acknowledgement. 5) Corroborate external acknowledgement or counterparty evidence where applicable. 6) Record every exception under the linked observation rule.</x:v>
      </x:c>
      <x:c r="N82" s="305" t="str">
        <x:v>Design adequacy + operating effectiveness</x:v>
      </x:c>
      <x:c r="O82" s="305" t="str">
        <x:v>End-to-end transaction-file inspection, timeline reperformance and external corroboration</x:v>
      </x:c>
      <x:c r="P82" s="305" t="str">
        <x:v>All triggering events and all resulting approvals, filings, payments, communications or service cases</x:v>
      </x:c>
      <x:c r="Q82" s="305" t="str">
        <x:v>Test 100% of covered transactions and statutory milestones in scope; no sampling of mandatory approvals, announcements, escrow, allotment or closure steps.</x:v>
      </x:c>
      <x:c r="R82" s="305" t="str">
        <x:v>Within the statutory filing period</x:v>
      </x:c>
      <x:c r="S82" s="305" t="str">
        <x:v>Company Secretary / Transaction Legal Lead</x:v>
      </x:c>
      <x:c r="T82" s="305" t="str">
        <x:v>Secretarial, legal, finance and appointed transaction advisers</x:v>
      </x:c>
      <x:c r="U82" s="305" t="str">
        <x:v>Company Secretary / Compliance Officer plus approving Board or committee</x:v>
      </x:c>
      <x:c r="V82" s="305" t="str">
        <x:v>NOT TESTED — COMPANY EVIDENCE REQUIRED</x:v>
      </x:c>
      <x:c r="W82" s="305" t="str">
        <x:v>https://www.sebi.gov.in/legal/circulars/mar-2025/online-filing-system-for-reports-filed-under-regulation-10-7-of-sebi-substantial-acquisition-of-shares-and-takeovers-regulations-2011_92791.html</x:v>
      </x:c>
      <x:c r="X82" s="305" t="str">
        <x:v>MIGRATED — FROZEN</x:v>
      </x:c>
      <x:c r="Y82" s="305" t="str">
        <x:f>IF(COUNTIF('PROD Provision Master'!$A$5:$A$176,C82)=1,"YES","NO")</x:f>
        <x:v>YES</x:v>
      </x:c>
      <x:c r="Z82" s="305" t="str">
        <x:f>IF(COUNTIF('PROD Compliance Master'!$A$5:$A$176,D82)=1,"YES","NO")</x:f>
        <x:v>YES</x:v>
      </x:c>
      <x:c r="AA82" s="305" t="str">
        <x:f>IF(COUNTIF($A$5:$A$176,A82)=1,"UNIQUE","DUPLICATE")</x:f>
        <x:v>UNIQUE</x:v>
      </x:c>
      <x:c r="AB82" s="305" t="str">
        <x:f>IF(COUNTIF($E$5:$E$176,E82)=1,"UNIQUE","DUPLICATE")</x:f>
        <x:v>UNIQUE</x:v>
      </x:c>
      <x:c r="AC82" s="305" t="str">
        <x:f>IF(COUNTIF($F$5:$F$176,F82)=1,"UNIQUE","DUPLICATE")</x:f>
        <x:v>UNIQUE</x:v>
      </x:c>
      <x:c r="AD82" s="305" t="str">
        <x:f>IF(AND(LEFT(A82,14)="SEBI-CORE-AUD-",LEN(A82)=20),"VALID","INVALID")</x:f>
        <x:v>VALID</x:v>
      </x:c>
    </x:row>
    <x:row r="83" ht="48" customHeight="1">
      <x:c r="A83" s="305" t="str">
        <x:v>SEBI-CORE-AUD-000079</x:v>
      </x:c>
      <x:c r="B83" s="305" t="n">
        <x:v>79</x:v>
      </x:c>
      <x:c r="C83" s="305" t="str">
        <x:v>SEBI-CORE-PRV-000079</x:v>
      </x:c>
      <x:c r="D83" s="305" t="str">
        <x:v>SEBI-CORE-CMP-000079</x:v>
      </x:c>
      <x:c r="E83" s="305" t="str">
        <x:v>CAP-LAW049|Ch. II / Reg. 6|AP01</x:v>
      </x:c>
      <x:c r="F83" s="305" t="str">
        <x:v>CAP-LAW049|Ch. II / Reg. 6</x:v>
      </x:c>
      <x:c r="G83" s="305" t="str">
        <x:v>CAP-LAW049</x:v>
      </x:c>
      <x:c r="H83" s="305" t="str">
        <x:v>Ch. II / Reg. 6</x:v>
      </x:c>
      <x:c r="I83" s="305" t="str">
        <x:v>Capital raising</x:v>
      </x:c>
      <x:c r="J83" s="305" t="str">
        <x:v>GATE|PROPOSED_ISSUE</x:v>
      </x:c>
      <x:c r="K83" s="305" t="str">
        <x:v>Issuer</x:v>
      </x:c>
      <x:c r="L83" s="305" t="str">
        <x:v>Confirm that the applicable duty holder has designed and operated controls to satisfy CAP-LAW049 Ch. II / Reg. 6: Satisfy the eligibility conditions for an initial public offer under the selected route.</x:v>
      </x:c>
      <x:c r="M83"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each eligibility limb and any route-specific condition. 5) Corroborate external acknowledgement or counterparty evidence where applicable. 6) Record every exception under the linked observation rule.</x:v>
      </x:c>
      <x:c r="N83" s="305" t="str">
        <x:v>Design adequacy + operating effectiveness</x:v>
      </x:c>
      <x:c r="O83" s="305" t="str">
        <x:v>End-to-end transaction-file inspection, timeline reperformance and external corroboration</x:v>
      </x:c>
      <x:c r="P83" s="305" t="str">
        <x:v>All triggering events and all resulting approvals, filings, payments, communications or service cases</x:v>
      </x:c>
      <x:c r="Q83" s="305" t="str">
        <x:v>Test 100% of covered transactions and statutory milestones in scope; no sampling of mandatory approvals, announcements, escrow, allotment or closure steps.</x:v>
      </x:c>
      <x:c r="R83" s="305" t="str">
        <x:v>Before draft offer document</x:v>
      </x:c>
      <x:c r="S83" s="305" t="str">
        <x:v>Company Secretary / Transaction Legal Lead</x:v>
      </x:c>
      <x:c r="T83" s="305" t="str">
        <x:v>Secretarial, legal, finance and appointed transaction advisers</x:v>
      </x:c>
      <x:c r="U83" s="305" t="str">
        <x:v>Company Secretary / Compliance Officer plus approving Board or committee</x:v>
      </x:c>
      <x:c r="V83" s="305" t="str">
        <x:v>NOT TESTED — COMPANY EVIDENCE REQUIRED</x:v>
      </x:c>
      <x:c r="W83" s="305" t="str">
        <x:v>https://www.sebi.gov.in/legal/regulations/mar-2026/securities-and-exchange-board-of-india-issue-of-capital-and-disclosure-requirements-regulations-2018-last-amended-on-march-21-2026-_100581.html</x:v>
      </x:c>
      <x:c r="X83" s="305" t="str">
        <x:v>MIGRATED — FROZEN</x:v>
      </x:c>
      <x:c r="Y83" s="305" t="str">
        <x:f>IF(COUNTIF('PROD Provision Master'!$A$5:$A$176,C83)=1,"YES","NO")</x:f>
        <x:v>YES</x:v>
      </x:c>
      <x:c r="Z83" s="305" t="str">
        <x:f>IF(COUNTIF('PROD Compliance Master'!$A$5:$A$176,D83)=1,"YES","NO")</x:f>
        <x:v>YES</x:v>
      </x:c>
      <x:c r="AA83" s="305" t="str">
        <x:f>IF(COUNTIF($A$5:$A$176,A83)=1,"UNIQUE","DUPLICATE")</x:f>
        <x:v>UNIQUE</x:v>
      </x:c>
      <x:c r="AB83" s="305" t="str">
        <x:f>IF(COUNTIF($E$5:$E$176,E83)=1,"UNIQUE","DUPLICATE")</x:f>
        <x:v>UNIQUE</x:v>
      </x:c>
      <x:c r="AC83" s="305" t="str">
        <x:f>IF(COUNTIF($F$5:$F$176,F83)=1,"UNIQUE","DUPLICATE")</x:f>
        <x:v>UNIQUE</x:v>
      </x:c>
      <x:c r="AD83" s="305" t="str">
        <x:f>IF(AND(LEFT(A83,14)="SEBI-CORE-AUD-",LEN(A83)=20),"VALID","INVALID")</x:f>
        <x:v>VALID</x:v>
      </x:c>
    </x:row>
    <x:row r="84" ht="48" customHeight="1">
      <x:c r="A84" s="305" t="str">
        <x:v>SEBI-CORE-AUD-000080</x:v>
      </x:c>
      <x:c r="B84" s="305" t="n">
        <x:v>80</x:v>
      </x:c>
      <x:c r="C84" s="305" t="str">
        <x:v>SEBI-CORE-PRV-000080</x:v>
      </x:c>
      <x:c r="D84" s="305" t="str">
        <x:v>SEBI-CORE-CMP-000080</x:v>
      </x:c>
      <x:c r="E84" s="305" t="str">
        <x:v>CAP-LAW049|Ch. II offer document|AP01</x:v>
      </x:c>
      <x:c r="F84" s="305" t="str">
        <x:v>CAP-LAW049|Ch. II offer document</x:v>
      </x:c>
      <x:c r="G84" s="305" t="str">
        <x:v>CAP-LAW049</x:v>
      </x:c>
      <x:c r="H84" s="305" t="str">
        <x:v>Ch. II offer document</x:v>
      </x:c>
      <x:c r="I84" s="305" t="str">
        <x:v>Capital raising</x:v>
      </x:c>
      <x:c r="J84" s="305" t="str">
        <x:v>GATE|PROPOSED_ISSUE</x:v>
      </x:c>
      <x:c r="K84" s="305" t="str">
        <x:v>Issuer / lead managers</x:v>
      </x:c>
      <x:c r="L84" s="305" t="str">
        <x:v>Confirm that the applicable duty holder has designed and operated controls to satisfy CAP-LAW049 Ch. II offer document: Prepare and file the draft/offer documents with complete material disclosures.</x:v>
      </x:c>
      <x:c r="M84"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Run disclosure verification and board/manager sign-off. 5) Corroborate external acknowledgement or counterparty evidence where applicable. 6) Record every exception under the linked observation rule.</x:v>
      </x:c>
      <x:c r="N84" s="305" t="str">
        <x:v>Design adequacy + operating effectiveness</x:v>
      </x:c>
      <x:c r="O84" s="305" t="str">
        <x:v>End-to-end transaction-file inspection, timeline reperformance and external corroboration</x:v>
      </x:c>
      <x:c r="P84" s="305" t="str">
        <x:v>All triggering events and all resulting approvals, filings, payments, communications or service cases</x:v>
      </x:c>
      <x:c r="Q84" s="305" t="str">
        <x:v>Test 100% of covered transactions and statutory milestones in scope; no sampling of mandatory approvals, announcements, escrow, allotment or closure steps.</x:v>
      </x:c>
      <x:c r="R84" s="305" t="str">
        <x:v>At each draft/final filing stage</x:v>
      </x:c>
      <x:c r="S84" s="305" t="str">
        <x:v>Company Secretary / Transaction Legal Lead</x:v>
      </x:c>
      <x:c r="T84" s="305" t="str">
        <x:v>Secretarial, legal, finance and appointed transaction advisers</x:v>
      </x:c>
      <x:c r="U84" s="305" t="str">
        <x:v>Company Secretary / Compliance Officer plus approving Board or committee</x:v>
      </x:c>
      <x:c r="V84" s="305" t="str">
        <x:v>NOT TESTED — COMPANY EVIDENCE REQUIRED</x:v>
      </x:c>
      <x:c r="W84" s="305" t="str">
        <x:v>https://www.sebi.gov.in/legal/regulations/mar-2026/securities-and-exchange-board-of-india-issue-of-capital-and-disclosure-requirements-regulations-2018-last-amended-on-march-21-2026-_100581.html</x:v>
      </x:c>
      <x:c r="X84" s="305" t="str">
        <x:v>MIGRATED — FROZEN</x:v>
      </x:c>
      <x:c r="Y84" s="305" t="str">
        <x:f>IF(COUNTIF('PROD Provision Master'!$A$5:$A$176,C84)=1,"YES","NO")</x:f>
        <x:v>YES</x:v>
      </x:c>
      <x:c r="Z84" s="305" t="str">
        <x:f>IF(COUNTIF('PROD Compliance Master'!$A$5:$A$176,D84)=1,"YES","NO")</x:f>
        <x:v>YES</x:v>
      </x:c>
      <x:c r="AA84" s="305" t="str">
        <x:f>IF(COUNTIF($A$5:$A$176,A84)=1,"UNIQUE","DUPLICATE")</x:f>
        <x:v>UNIQUE</x:v>
      </x:c>
      <x:c r="AB84" s="305" t="str">
        <x:f>IF(COUNTIF($E$5:$E$176,E84)=1,"UNIQUE","DUPLICATE")</x:f>
        <x:v>UNIQUE</x:v>
      </x:c>
      <x:c r="AC84" s="305" t="str">
        <x:f>IF(COUNTIF($F$5:$F$176,F84)=1,"UNIQUE","DUPLICATE")</x:f>
        <x:v>UNIQUE</x:v>
      </x:c>
      <x:c r="AD84" s="305" t="str">
        <x:f>IF(AND(LEFT(A84,14)="SEBI-CORE-AUD-",LEN(A84)=20),"VALID","INVALID")</x:f>
        <x:v>VALID</x:v>
      </x:c>
    </x:row>
    <x:row r="85" ht="48" customHeight="1">
      <x:c r="A85" s="305" t="str">
        <x:v>SEBI-CORE-AUD-000081</x:v>
      </x:c>
      <x:c r="B85" s="305" t="n">
        <x:v>81</x:v>
      </x:c>
      <x:c r="C85" s="305" t="str">
        <x:v>SEBI-CORE-PRV-000081</x:v>
      </x:c>
      <x:c r="D85" s="305" t="str">
        <x:v>SEBI-CORE-CMP-000081</x:v>
      </x:c>
      <x:c r="E85" s="305" t="str">
        <x:v>CAP-LAW049|Ch. II issue process|AP01</x:v>
      </x:c>
      <x:c r="F85" s="305" t="str">
        <x:v>CAP-LAW049|Ch. II issue process</x:v>
      </x:c>
      <x:c r="G85" s="305" t="str">
        <x:v>CAP-LAW049</x:v>
      </x:c>
      <x:c r="H85" s="305" t="str">
        <x:v>Ch. II issue process</x:v>
      </x:c>
      <x:c r="I85" s="305" t="str">
        <x:v>Capital raising</x:v>
      </x:c>
      <x:c r="J85" s="305" t="str">
        <x:v>GATE|PROPOSED_ISSUE</x:v>
      </x:c>
      <x:c r="K85" s="305" t="str">
        <x:v>Issuer</x:v>
      </x:c>
      <x:c r="L85" s="305" t="str">
        <x:v>Confirm that the applicable duty holder has designed and operated controls to satisfy CAP-LAW049 Ch. II issue process: Complete approvals, marketing, bidding, allocation, allotment, refund and listing steps for an IPO.</x:v>
      </x:c>
      <x:c r="M85"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a signed transaction checklist from launch through listing. 5) Corroborate external acknowledgement or counterparty evidence where applicable. 6) Record every exception under the linked observation rule.</x:v>
      </x:c>
      <x:c r="N85" s="305" t="str">
        <x:v>Design adequacy + operating effectiveness</x:v>
      </x:c>
      <x:c r="O85" s="305" t="str">
        <x:v>End-to-end transaction-file inspection, timeline reperformance and external corroboration</x:v>
      </x:c>
      <x:c r="P85" s="305" t="str">
        <x:v>All covered transactions, approvals, filings, communications and settlement steps in the audit period</x:v>
      </x:c>
      <x:c r="Q85" s="305" t="str">
        <x:v>Test 100% of covered transactions and statutory milestones in scope; no sampling of mandatory approvals, announcements, escrow, allotment or closure steps.</x:v>
      </x:c>
      <x:c r="R85" s="305" t="str">
        <x:v>Transaction timetable</x:v>
      </x:c>
      <x:c r="S85" s="305" t="str">
        <x:v>Company Secretary / Transaction Legal Lead</x:v>
      </x:c>
      <x:c r="T85" s="305" t="str">
        <x:v>Secretarial, legal, finance and appointed transaction advisers</x:v>
      </x:c>
      <x:c r="U85" s="305" t="str">
        <x:v>Company Secretary / Compliance Officer plus approving Board or committee</x:v>
      </x:c>
      <x:c r="V85" s="305" t="str">
        <x:v>NOT TESTED — COMPANY EVIDENCE REQUIRED</x:v>
      </x:c>
      <x:c r="W85" s="305" t="str">
        <x:v>https://www.sebi.gov.in/legal/regulations/mar-2026/securities-and-exchange-board-of-india-issue-of-capital-and-disclosure-requirements-regulations-2018-last-amended-on-march-21-2026-_100581.html</x:v>
      </x:c>
      <x:c r="X85" s="305" t="str">
        <x:v>MIGRATED — FROZEN</x:v>
      </x:c>
      <x:c r="Y85" s="305" t="str">
        <x:f>IF(COUNTIF('PROD Provision Master'!$A$5:$A$176,C85)=1,"YES","NO")</x:f>
        <x:v>YES</x:v>
      </x:c>
      <x:c r="Z85" s="305" t="str">
        <x:f>IF(COUNTIF('PROD Compliance Master'!$A$5:$A$176,D85)=1,"YES","NO")</x:f>
        <x:v>YES</x:v>
      </x:c>
      <x:c r="AA85" s="305" t="str">
        <x:f>IF(COUNTIF($A$5:$A$176,A85)=1,"UNIQUE","DUPLICATE")</x:f>
        <x:v>UNIQUE</x:v>
      </x:c>
      <x:c r="AB85" s="305" t="str">
        <x:f>IF(COUNTIF($E$5:$E$176,E85)=1,"UNIQUE","DUPLICATE")</x:f>
        <x:v>UNIQUE</x:v>
      </x:c>
      <x:c r="AC85" s="305" t="str">
        <x:f>IF(COUNTIF($F$5:$F$176,F85)=1,"UNIQUE","DUPLICATE")</x:f>
        <x:v>UNIQUE</x:v>
      </x:c>
      <x:c r="AD85" s="305" t="str">
        <x:f>IF(AND(LEFT(A85,14)="SEBI-CORE-AUD-",LEN(A85)=20),"VALID","INVALID")</x:f>
        <x:v>VALID</x:v>
      </x:c>
    </x:row>
    <x:row r="86" ht="48" customHeight="1">
      <x:c r="A86" s="305" t="str">
        <x:v>SEBI-CORE-AUD-000082</x:v>
      </x:c>
      <x:c r="B86" s="305" t="n">
        <x:v>82</x:v>
      </x:c>
      <x:c r="C86" s="305" t="str">
        <x:v>SEBI-CORE-PRV-000082</x:v>
      </x:c>
      <x:c r="D86" s="305" t="str">
        <x:v>SEBI-CORE-CMP-000082</x:v>
      </x:c>
      <x:c r="E86" s="305" t="str">
        <x:v>CAP-LAW049|Ch. III|AP01</x:v>
      </x:c>
      <x:c r="F86" s="305" t="str">
        <x:v>CAP-LAW049|Ch. III</x:v>
      </x:c>
      <x:c r="G86" s="305" t="str">
        <x:v>CAP-LAW049</x:v>
      </x:c>
      <x:c r="H86" s="305" t="str">
        <x:v>Ch. III</x:v>
      </x:c>
      <x:c r="I86" s="305" t="str">
        <x:v>Capital raising</x:v>
      </x:c>
      <x:c r="J86" s="305" t="str">
        <x:v>GATE|PROPOSED_ISSUE</x:v>
      </x:c>
      <x:c r="K86" s="305" t="str">
        <x:v>Listed issuer</x:v>
      </x:c>
      <x:c r="L86" s="305" t="str">
        <x:v>Confirm that the applicable duty holder has designed and operated controls to satisfy CAP-LAW049 Ch. III: Comply with rights-issue eligibility, record-date, offer-document, pricing, renunciation, allotment and listing requirements.</x:v>
      </x:c>
      <x:c r="M86"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Select route and evidence each rights-issue step. 5) Corroborate external acknowledgement or counterparty evidence where applicable. 6) Record every exception under the linked observation rule.</x:v>
      </x:c>
      <x:c r="N86" s="305" t="str">
        <x:v>Design adequacy + operating effectiveness</x:v>
      </x:c>
      <x:c r="O86" s="305" t="str">
        <x:v>End-to-end transaction-file inspection, timeline reperformance and external corroboration</x:v>
      </x:c>
      <x:c r="P86" s="305" t="str">
        <x:v>All covered transactions, approvals, filings, communications and settlement steps in the audit period</x:v>
      </x:c>
      <x:c r="Q86" s="305" t="str">
        <x:v>Test 100% of covered transactions and statutory milestones in scope; no sampling of mandatory approvals, announcements, escrow, allotment or closure steps.</x:v>
      </x:c>
      <x:c r="R86" s="305" t="str">
        <x:v>Transaction timetable</x:v>
      </x:c>
      <x:c r="S86" s="305" t="str">
        <x:v>Company Secretary / Transaction Legal Lead</x:v>
      </x:c>
      <x:c r="T86" s="305" t="str">
        <x:v>Secretarial, legal, finance and appointed transaction advisers</x:v>
      </x:c>
      <x:c r="U86" s="305" t="str">
        <x:v>Company Secretary / Compliance Officer plus approving Board or committee</x:v>
      </x:c>
      <x:c r="V86" s="305" t="str">
        <x:v>NOT TESTED — COMPANY EVIDENCE REQUIRED</x:v>
      </x:c>
      <x:c r="W86" s="305" t="str">
        <x:v>https://www.sebi.gov.in/legal/regulations/mar-2026/securities-and-exchange-board-of-india-issue-of-capital-and-disclosure-requirements-regulations-2018-last-amended-on-march-21-2026-_100581.html</x:v>
      </x:c>
      <x:c r="X86" s="305" t="str">
        <x:v>MIGRATED — FROZEN</x:v>
      </x:c>
      <x:c r="Y86" s="305" t="str">
        <x:f>IF(COUNTIF('PROD Provision Master'!$A$5:$A$176,C86)=1,"YES","NO")</x:f>
        <x:v>YES</x:v>
      </x:c>
      <x:c r="Z86" s="305" t="str">
        <x:f>IF(COUNTIF('PROD Compliance Master'!$A$5:$A$176,D86)=1,"YES","NO")</x:f>
        <x:v>YES</x:v>
      </x:c>
      <x:c r="AA86" s="305" t="str">
        <x:f>IF(COUNTIF($A$5:$A$176,A86)=1,"UNIQUE","DUPLICATE")</x:f>
        <x:v>UNIQUE</x:v>
      </x:c>
      <x:c r="AB86" s="305" t="str">
        <x:f>IF(COUNTIF($E$5:$E$176,E86)=1,"UNIQUE","DUPLICATE")</x:f>
        <x:v>UNIQUE</x:v>
      </x:c>
      <x:c r="AC86" s="305" t="str">
        <x:f>IF(COUNTIF($F$5:$F$176,F86)=1,"UNIQUE","DUPLICATE")</x:f>
        <x:v>UNIQUE</x:v>
      </x:c>
      <x:c r="AD86" s="305" t="str">
        <x:f>IF(AND(LEFT(A86,14)="SEBI-CORE-AUD-",LEN(A86)=20),"VALID","INVALID")</x:f>
        <x:v>VALID</x:v>
      </x:c>
    </x:row>
    <x:row r="87" ht="48" customHeight="1">
      <x:c r="A87" s="305" t="str">
        <x:v>SEBI-CORE-AUD-000083</x:v>
      </x:c>
      <x:c r="B87" s="305" t="n">
        <x:v>83</x:v>
      </x:c>
      <x:c r="C87" s="305" t="str">
        <x:v>SEBI-CORE-PRV-000083</x:v>
      </x:c>
      <x:c r="D87" s="305" t="str">
        <x:v>SEBI-CORE-CMP-000083</x:v>
      </x:c>
      <x:c r="E87" s="305" t="str">
        <x:v>CAP-LAW049|Ch. IV|AP01</x:v>
      </x:c>
      <x:c r="F87" s="305" t="str">
        <x:v>CAP-LAW049|Ch. IV</x:v>
      </x:c>
      <x:c r="G87" s="305" t="str">
        <x:v>CAP-LAW049</x:v>
      </x:c>
      <x:c r="H87" s="305" t="str">
        <x:v>Ch. IV</x:v>
      </x:c>
      <x:c r="I87" s="305" t="str">
        <x:v>Capital raising</x:v>
      </x:c>
      <x:c r="J87" s="305" t="str">
        <x:v>GATE|PROPOSED_ISSUE</x:v>
      </x:c>
      <x:c r="K87" s="305" t="str">
        <x:v>Listed issuer</x:v>
      </x:c>
      <x:c r="L87" s="305" t="str">
        <x:v>Confirm that the applicable duty holder has designed and operated controls to satisfy CAP-LAW049 Ch. IV: Comply with further-public-offer eligibility, offer-document and issue-process requirements.</x:v>
      </x:c>
      <x:c r="M87"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eligibility, disclosures and completion steps. 5) Corroborate external acknowledgement or counterparty evidence where applicable. 6) Record every exception under the linked observation rule.</x:v>
      </x:c>
      <x:c r="N87" s="305" t="str">
        <x:v>Design adequacy + operating effectiveness</x:v>
      </x:c>
      <x:c r="O87" s="305" t="str">
        <x:v>End-to-end transaction-file inspection, timeline reperformance and external corroboration</x:v>
      </x:c>
      <x:c r="P87" s="305" t="str">
        <x:v>All covered transactions, approvals, filings, communications and settlement steps in the audit period</x:v>
      </x:c>
      <x:c r="Q87" s="305" t="str">
        <x:v>Test 100% of covered transactions and statutory milestones in scope; no sampling of mandatory approvals, announcements, escrow, allotment or closure steps.</x:v>
      </x:c>
      <x:c r="R87" s="305" t="str">
        <x:v>Transaction timetable</x:v>
      </x:c>
      <x:c r="S87" s="305" t="str">
        <x:v>Company Secretary / Transaction Legal Lead</x:v>
      </x:c>
      <x:c r="T87" s="305" t="str">
        <x:v>Secretarial, legal, finance and appointed transaction advisers</x:v>
      </x:c>
      <x:c r="U87" s="305" t="str">
        <x:v>Company Secretary / Compliance Officer plus approving Board or committee</x:v>
      </x:c>
      <x:c r="V87" s="305" t="str">
        <x:v>NOT TESTED — COMPANY EVIDENCE REQUIRED</x:v>
      </x:c>
      <x:c r="W87" s="305" t="str">
        <x:v>https://www.sebi.gov.in/legal/regulations/mar-2026/securities-and-exchange-board-of-india-issue-of-capital-and-disclosure-requirements-regulations-2018-last-amended-on-march-21-2026-_100581.html</x:v>
      </x:c>
      <x:c r="X87" s="305" t="str">
        <x:v>MIGRATED — FROZEN</x:v>
      </x:c>
      <x:c r="Y87" s="305" t="str">
        <x:f>IF(COUNTIF('PROD Provision Master'!$A$5:$A$176,C87)=1,"YES","NO")</x:f>
        <x:v>YES</x:v>
      </x:c>
      <x:c r="Z87" s="305" t="str">
        <x:f>IF(COUNTIF('PROD Compliance Master'!$A$5:$A$176,D87)=1,"YES","NO")</x:f>
        <x:v>YES</x:v>
      </x:c>
      <x:c r="AA87" s="305" t="str">
        <x:f>IF(COUNTIF($A$5:$A$176,A87)=1,"UNIQUE","DUPLICATE")</x:f>
        <x:v>UNIQUE</x:v>
      </x:c>
      <x:c r="AB87" s="305" t="str">
        <x:f>IF(COUNTIF($E$5:$E$176,E87)=1,"UNIQUE","DUPLICATE")</x:f>
        <x:v>UNIQUE</x:v>
      </x:c>
      <x:c r="AC87" s="305" t="str">
        <x:f>IF(COUNTIF($F$5:$F$176,F87)=1,"UNIQUE","DUPLICATE")</x:f>
        <x:v>UNIQUE</x:v>
      </x:c>
      <x:c r="AD87" s="305" t="str">
        <x:f>IF(AND(LEFT(A87,14)="SEBI-CORE-AUD-",LEN(A87)=20),"VALID","INVALID")</x:f>
        <x:v>VALID</x:v>
      </x:c>
    </x:row>
    <x:row r="88" ht="48" customHeight="1">
      <x:c r="A88" s="305" t="str">
        <x:v>SEBI-CORE-AUD-000084</x:v>
      </x:c>
      <x:c r="B88" s="305" t="n">
        <x:v>84</x:v>
      </x:c>
      <x:c r="C88" s="305" t="str">
        <x:v>SEBI-CORE-PRV-000084</x:v>
      </x:c>
      <x:c r="D88" s="305" t="str">
        <x:v>SEBI-CORE-CMP-000084</x:v>
      </x:c>
      <x:c r="E88" s="305" t="str">
        <x:v>CAP-LAW049|Ch. V|AP01</x:v>
      </x:c>
      <x:c r="F88" s="305" t="str">
        <x:v>CAP-LAW049|Ch. V</x:v>
      </x:c>
      <x:c r="G88" s="305" t="str">
        <x:v>CAP-LAW049</x:v>
      </x:c>
      <x:c r="H88" s="305" t="str">
        <x:v>Ch. V</x:v>
      </x:c>
      <x:c r="I88" s="305" t="str">
        <x:v>Capital raising</x:v>
      </x:c>
      <x:c r="J88" s="305" t="str">
        <x:v>GATE|PROPOSED_ISSUE</x:v>
      </x:c>
      <x:c r="K88" s="305" t="str">
        <x:v>Listed issuer</x:v>
      </x:c>
      <x:c r="L88" s="305" t="str">
        <x:v>Confirm that the applicable duty holder has designed and operated controls to satisfy CAP-LAW049 Ch. V: Obtain approvals and comply with pricing, valuation, disclosure, allotment and lock-in requirements for a preferential issue.</x:v>
      </x:c>
      <x:c r="M88"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Run allottee diligence, valuation/pricing, approval and allotment controls. 5) Corroborate external acknowledgement or counterparty evidence where applicable. 6) Record every exception under the linked observation rule.</x:v>
      </x:c>
      <x:c r="N88" s="305" t="str">
        <x:v>Design adequacy + operating effectiveness</x:v>
      </x:c>
      <x:c r="O88" s="305" t="str">
        <x:v>End-to-end transaction-file inspection, timeline reperformance and external corroboration</x:v>
      </x:c>
      <x:c r="P88" s="305" t="str">
        <x:v>All covered transactions, approvals, filings, communications and settlement steps in the audit period</x:v>
      </x:c>
      <x:c r="Q88" s="305" t="str">
        <x:v>Test 100% of covered transactions and statutory milestones in scope; no sampling of mandatory approvals, announcements, escrow, allotment or closure steps.</x:v>
      </x:c>
      <x:c r="R88" s="305" t="str">
        <x:v>Before approval through allotment/listing</x:v>
      </x:c>
      <x:c r="S88" s="305" t="str">
        <x:v>Company Secretary / Transaction Legal Lead</x:v>
      </x:c>
      <x:c r="T88" s="305" t="str">
        <x:v>Secretarial, legal, finance and appointed transaction advisers</x:v>
      </x:c>
      <x:c r="U88" s="305" t="str">
        <x:v>Company Secretary / Compliance Officer plus approving Board or committee</x:v>
      </x:c>
      <x:c r="V88" s="305" t="str">
        <x:v>NOT TESTED — COMPANY EVIDENCE REQUIRED</x:v>
      </x:c>
      <x:c r="W88" s="305" t="str">
        <x:v>https://www.sebi.gov.in/legal/regulations/mar-2026/securities-and-exchange-board-of-india-issue-of-capital-and-disclosure-requirements-regulations-2018-last-amended-on-march-21-2026-_100581.html</x:v>
      </x:c>
      <x:c r="X88" s="305" t="str">
        <x:v>MIGRATED — FROZEN</x:v>
      </x:c>
      <x:c r="Y88" s="305" t="str">
        <x:f>IF(COUNTIF('PROD Provision Master'!$A$5:$A$176,C88)=1,"YES","NO")</x:f>
        <x:v>YES</x:v>
      </x:c>
      <x:c r="Z88" s="305" t="str">
        <x:f>IF(COUNTIF('PROD Compliance Master'!$A$5:$A$176,D88)=1,"YES","NO")</x:f>
        <x:v>YES</x:v>
      </x:c>
      <x:c r="AA88" s="305" t="str">
        <x:f>IF(COUNTIF($A$5:$A$176,A88)=1,"UNIQUE","DUPLICATE")</x:f>
        <x:v>UNIQUE</x:v>
      </x:c>
      <x:c r="AB88" s="305" t="str">
        <x:f>IF(COUNTIF($E$5:$E$176,E88)=1,"UNIQUE","DUPLICATE")</x:f>
        <x:v>UNIQUE</x:v>
      </x:c>
      <x:c r="AC88" s="305" t="str">
        <x:f>IF(COUNTIF($F$5:$F$176,F88)=1,"UNIQUE","DUPLICATE")</x:f>
        <x:v>UNIQUE</x:v>
      </x:c>
      <x:c r="AD88" s="305" t="str">
        <x:f>IF(AND(LEFT(A88,14)="SEBI-CORE-AUD-",LEN(A88)=20),"VALID","INVALID")</x:f>
        <x:v>VALID</x:v>
      </x:c>
    </x:row>
    <x:row r="89" ht="48" customHeight="1">
      <x:c r="A89" s="305" t="str">
        <x:v>SEBI-CORE-AUD-000085</x:v>
      </x:c>
      <x:c r="B89" s="305" t="n">
        <x:v>85</x:v>
      </x:c>
      <x:c r="C89" s="305" t="str">
        <x:v>SEBI-CORE-PRV-000085</x:v>
      </x:c>
      <x:c r="D89" s="305" t="str">
        <x:v>SEBI-CORE-CMP-000085</x:v>
      </x:c>
      <x:c r="E89" s="305" t="str">
        <x:v>CAP-LAW049|Ch. VI|AP01</x:v>
      </x:c>
      <x:c r="F89" s="305" t="str">
        <x:v>CAP-LAW049|Ch. VI</x:v>
      </x:c>
      <x:c r="G89" s="305" t="str">
        <x:v>CAP-LAW049</x:v>
      </x:c>
      <x:c r="H89" s="305" t="str">
        <x:v>Ch. VI</x:v>
      </x:c>
      <x:c r="I89" s="305" t="str">
        <x:v>Capital raising</x:v>
      </x:c>
      <x:c r="J89" s="305" t="str">
        <x:v>GATE|PROPOSED_ISSUE</x:v>
      </x:c>
      <x:c r="K89" s="305" t="str">
        <x:v>Listed issuer</x:v>
      </x:c>
      <x:c r="L89" s="305" t="str">
        <x:v>Confirm that the applicable duty holder has designed and operated controls to satisfy CAP-LAW049 Ch. VI: Comply with qualified-institutions-placement approvals, eligible-investor, pricing, allocation and disclosure conditions.</x:v>
      </x:c>
      <x:c r="M89"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Evidence route eligibility, book build, allocation and filing. 5) Corroborate external acknowledgement or counterparty evidence where applicable. 6) Record every exception under the linked observation rule.</x:v>
      </x:c>
      <x:c r="N89" s="305" t="str">
        <x:v>Design adequacy + operating effectiveness</x:v>
      </x:c>
      <x:c r="O89" s="305" t="str">
        <x:v>End-to-end transaction-file inspection, timeline reperformance and external corroboration</x:v>
      </x:c>
      <x:c r="P89" s="305" t="str">
        <x:v>All covered transactions, approvals, filings, communications and settlement steps in the audit period</x:v>
      </x:c>
      <x:c r="Q89" s="305" t="str">
        <x:v>Test 100% of covered transactions and statutory milestones in scope; no sampling of mandatory approvals, announcements, escrow, allotment or closure steps.</x:v>
      </x:c>
      <x:c r="R89" s="305" t="str">
        <x:v>Transaction timetable</x:v>
      </x:c>
      <x:c r="S89" s="305" t="str">
        <x:v>Company Secretary / Transaction Legal Lead</x:v>
      </x:c>
      <x:c r="T89" s="305" t="str">
        <x:v>Secretarial, legal, finance and appointed transaction advisers</x:v>
      </x:c>
      <x:c r="U89" s="305" t="str">
        <x:v>Company Secretary / Compliance Officer plus approving Board or committee</x:v>
      </x:c>
      <x:c r="V89" s="305" t="str">
        <x:v>NOT TESTED — COMPANY EVIDENCE REQUIRED</x:v>
      </x:c>
      <x:c r="W89" s="305" t="str">
        <x:v>https://www.sebi.gov.in/legal/regulations/mar-2026/securities-and-exchange-board-of-india-issue-of-capital-and-disclosure-requirements-regulations-2018-last-amended-on-march-21-2026-_100581.html</x:v>
      </x:c>
      <x:c r="X89" s="305" t="str">
        <x:v>MIGRATED — FROZEN</x:v>
      </x:c>
      <x:c r="Y89" s="305" t="str">
        <x:f>IF(COUNTIF('PROD Provision Master'!$A$5:$A$176,C89)=1,"YES","NO")</x:f>
        <x:v>YES</x:v>
      </x:c>
      <x:c r="Z89" s="305" t="str">
        <x:f>IF(COUNTIF('PROD Compliance Master'!$A$5:$A$176,D89)=1,"YES","NO")</x:f>
        <x:v>YES</x:v>
      </x:c>
      <x:c r="AA89" s="305" t="str">
        <x:f>IF(COUNTIF($A$5:$A$176,A89)=1,"UNIQUE","DUPLICATE")</x:f>
        <x:v>UNIQUE</x:v>
      </x:c>
      <x:c r="AB89" s="305" t="str">
        <x:f>IF(COUNTIF($E$5:$E$176,E89)=1,"UNIQUE","DUPLICATE")</x:f>
        <x:v>UNIQUE</x:v>
      </x:c>
      <x:c r="AC89" s="305" t="str">
        <x:f>IF(COUNTIF($F$5:$F$176,F89)=1,"UNIQUE","DUPLICATE")</x:f>
        <x:v>UNIQUE</x:v>
      </x:c>
      <x:c r="AD89" s="305" t="str">
        <x:f>IF(AND(LEFT(A89,14)="SEBI-CORE-AUD-",LEN(A89)=20),"VALID","INVALID")</x:f>
        <x:v>VALID</x:v>
      </x:c>
    </x:row>
    <x:row r="90" ht="48" customHeight="1">
      <x:c r="A90" s="305" t="str">
        <x:v>SEBI-CORE-AUD-000086</x:v>
      </x:c>
      <x:c r="B90" s="305" t="n">
        <x:v>86</x:v>
      </x:c>
      <x:c r="C90" s="305" t="str">
        <x:v>SEBI-CORE-PRV-000086</x:v>
      </x:c>
      <x:c r="D90" s="305" t="str">
        <x:v>SEBI-CORE-CMP-000086</x:v>
      </x:c>
      <x:c r="E90" s="305" t="str">
        <x:v>CAP-LAW049|Ch. IX|AP01</x:v>
      </x:c>
      <x:c r="F90" s="305" t="str">
        <x:v>CAP-LAW049|Ch. IX</x:v>
      </x:c>
      <x:c r="G90" s="305" t="str">
        <x:v>CAP-LAW049</x:v>
      </x:c>
      <x:c r="H90" s="305" t="str">
        <x:v>Ch. IX</x:v>
      </x:c>
      <x:c r="I90" s="305" t="str">
        <x:v>Capital raising</x:v>
      </x:c>
      <x:c r="J90" s="305" t="str">
        <x:v>GATE|PROPOSED_ISSUE</x:v>
      </x:c>
      <x:c r="K90" s="305" t="str">
        <x:v>Listed issuer</x:v>
      </x:c>
      <x:c r="L90" s="305" t="str">
        <x:v>Confirm that the applicable duty holder has designed and operated controls to satisfy CAP-LAW049 Ch. IX: Comply with conditions for a bonus issue, including eligibility, approvals, capitalisation and implementation.</x:v>
      </x:c>
      <x:c r="M90"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conditions and complete issue/listing actions. 5) Corroborate external acknowledgement or counterparty evidence where applicable. 6) Record every exception under the linked observation rule.</x:v>
      </x:c>
      <x:c r="N90" s="305" t="str">
        <x:v>Design adequacy + operating effectiveness</x:v>
      </x:c>
      <x:c r="O90" s="305" t="str">
        <x:v>End-to-end transaction-file inspection, timeline reperformance and external corroboration</x:v>
      </x:c>
      <x:c r="P90" s="305" t="str">
        <x:v>All covered transactions, approvals, filings, communications and settlement steps in the audit period</x:v>
      </x:c>
      <x:c r="Q90" s="305" t="str">
        <x:v>Test 100% of covered transactions and statutory milestones in scope; no sampling of mandatory approvals, announcements, escrow, allotment or closure steps.</x:v>
      </x:c>
      <x:c r="R90" s="305" t="str">
        <x:v>Board/record date through allotment</x:v>
      </x:c>
      <x:c r="S90" s="305" t="str">
        <x:v>Company Secretary / Transaction Legal Lead</x:v>
      </x:c>
      <x:c r="T90" s="305" t="str">
        <x:v>Secretarial, legal, finance and appointed transaction advisers</x:v>
      </x:c>
      <x:c r="U90" s="305" t="str">
        <x:v>Company Secretary / Compliance Officer plus approving Board or committee</x:v>
      </x:c>
      <x:c r="V90" s="305" t="str">
        <x:v>NOT TESTED — COMPANY EVIDENCE REQUIRED</x:v>
      </x:c>
      <x:c r="W90" s="305" t="str">
        <x:v>https://www.sebi.gov.in/legal/regulations/mar-2026/securities-and-exchange-board-of-india-issue-of-capital-and-disclosure-requirements-regulations-2018-last-amended-on-march-21-2026-_100581.html</x:v>
      </x:c>
      <x:c r="X90" s="305" t="str">
        <x:v>MIGRATED — FROZEN</x:v>
      </x:c>
      <x:c r="Y90" s="305" t="str">
        <x:f>IF(COUNTIF('PROD Provision Master'!$A$5:$A$176,C90)=1,"YES","NO")</x:f>
        <x:v>YES</x:v>
      </x:c>
      <x:c r="Z90" s="305" t="str">
        <x:f>IF(COUNTIF('PROD Compliance Master'!$A$5:$A$176,D90)=1,"YES","NO")</x:f>
        <x:v>YES</x:v>
      </x:c>
      <x:c r="AA90" s="305" t="str">
        <x:f>IF(COUNTIF($A$5:$A$176,A90)=1,"UNIQUE","DUPLICATE")</x:f>
        <x:v>UNIQUE</x:v>
      </x:c>
      <x:c r="AB90" s="305" t="str">
        <x:f>IF(COUNTIF($E$5:$E$176,E90)=1,"UNIQUE","DUPLICATE")</x:f>
        <x:v>UNIQUE</x:v>
      </x:c>
      <x:c r="AC90" s="305" t="str">
        <x:f>IF(COUNTIF($F$5:$F$176,F90)=1,"UNIQUE","DUPLICATE")</x:f>
        <x:v>UNIQUE</x:v>
      </x:c>
      <x:c r="AD90" s="305" t="str">
        <x:f>IF(AND(LEFT(A90,14)="SEBI-CORE-AUD-",LEN(A90)=20),"VALID","INVALID")</x:f>
        <x:v>VALID</x:v>
      </x:c>
    </x:row>
    <x:row r="91" ht="48" customHeight="1">
      <x:c r="A91" s="305" t="str">
        <x:v>SEBI-CORE-AUD-000087</x:v>
      </x:c>
      <x:c r="B91" s="305" t="n">
        <x:v>87</x:v>
      </x:c>
      <x:c r="C91" s="305" t="str">
        <x:v>SEBI-CORE-PRV-000087</x:v>
      </x:c>
      <x:c r="D91" s="305" t="str">
        <x:v>SEBI-CORE-CMP-000087</x:v>
      </x:c>
      <x:c r="E91" s="305" t="str">
        <x:v>CAP-LAW079|Operational chapters|AP01</x:v>
      </x:c>
      <x:c r="F91" s="305" t="str">
        <x:v>CAP-LAW079|Operational chapters</x:v>
      </x:c>
      <x:c r="G91" s="305" t="str">
        <x:v>CAP-LAW079</x:v>
      </x:c>
      <x:c r="H91" s="305" t="str">
        <x:v>Operational chapters</x:v>
      </x:c>
      <x:c r="I91" s="305" t="str">
        <x:v>Capital raising</x:v>
      </x:c>
      <x:c r="J91" s="305" t="str">
        <x:v>GATE|PROPOSED_ISSUE</x:v>
      </x:c>
      <x:c r="K91" s="305" t="str">
        <x:v>Issuer</x:v>
      </x:c>
      <x:c r="L91" s="305" t="str">
        <x:v>Confirm that the applicable duty holder has designed and operated controls to satisfy CAP-LAW079 Operational chapters: Use the current ICDR master-circular forms, system steps and due-diligence instructions for the selected issue route.</x:v>
      </x:c>
      <x:c r="M91"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Map each regulatory step to its current circular form/evidence. 5) Corroborate external acknowledgement or counterparty evidence where applicable. 6) Record every exception under the linked observation rule.</x:v>
      </x:c>
      <x:c r="N91" s="305" t="str">
        <x:v>Design adequacy + operating effectiveness</x:v>
      </x:c>
      <x:c r="O91" s="305" t="str">
        <x:v>End-to-end transaction-file inspection, timeline reperformance and external corroboration</x:v>
      </x:c>
      <x:c r="P91" s="305" t="str">
        <x:v>All covered transactions, approvals, filings, communications and settlement steps in the audit period</x:v>
      </x:c>
      <x:c r="Q91" s="305" t="str">
        <x:v>Test 100% of covered transactions and statutory milestones in scope; no sampling of mandatory approvals, announcements, escrow, allotment or closure steps.</x:v>
      </x:c>
      <x:c r="R91" s="305" t="str">
        <x:v>Transaction timetable</x:v>
      </x:c>
      <x:c r="S91" s="305" t="str">
        <x:v>Company Secretary / Transaction Legal Lead</x:v>
      </x:c>
      <x:c r="T91" s="305" t="str">
        <x:v>Secretarial, legal, finance and appointed transaction advisers</x:v>
      </x:c>
      <x:c r="U91" s="305" t="str">
        <x:v>Company Secretary / Compliance Officer plus approving Board or committee</x:v>
      </x:c>
      <x:c r="V91" s="305" t="str">
        <x:v>NOT TESTED — COMPANY EVIDENCE REQUIRED</x:v>
      </x:c>
      <x:c r="W91" s="305" t="str">
        <x:v>https://www.sebi.gov.in/legal/master-circulars/feb-2026/master-circular-for-issue-of-capital-and-disclosure-requirements_99611.html</x:v>
      </x:c>
      <x:c r="X91" s="305" t="str">
        <x:v>MIGRATED — FROZEN</x:v>
      </x:c>
      <x:c r="Y91" s="305" t="str">
        <x:f>IF(COUNTIF('PROD Provision Master'!$A$5:$A$176,C91)=1,"YES","NO")</x:f>
        <x:v>YES</x:v>
      </x:c>
      <x:c r="Z91" s="305" t="str">
        <x:f>IF(COUNTIF('PROD Compliance Master'!$A$5:$A$176,D91)=1,"YES","NO")</x:f>
        <x:v>YES</x:v>
      </x:c>
      <x:c r="AA91" s="305" t="str">
        <x:f>IF(COUNTIF($A$5:$A$176,A91)=1,"UNIQUE","DUPLICATE")</x:f>
        <x:v>UNIQUE</x:v>
      </x:c>
      <x:c r="AB91" s="305" t="str">
        <x:f>IF(COUNTIF($E$5:$E$176,E91)=1,"UNIQUE","DUPLICATE")</x:f>
        <x:v>UNIQUE</x:v>
      </x:c>
      <x:c r="AC91" s="305" t="str">
        <x:f>IF(COUNTIF($F$5:$F$176,F91)=1,"UNIQUE","DUPLICATE")</x:f>
        <x:v>UNIQUE</x:v>
      </x:c>
      <x:c r="AD91" s="305" t="str">
        <x:f>IF(AND(LEFT(A91,14)="SEBI-CORE-AUD-",LEN(A91)=20),"VALID","INVALID")</x:f>
        <x:v>VALID</x:v>
      </x:c>
    </x:row>
    <x:row r="92" ht="48" customHeight="1">
      <x:c r="A92" s="305" t="str">
        <x:v>SEBI-CORE-AUD-000088</x:v>
      </x:c>
      <x:c r="B92" s="305" t="n">
        <x:v>88</x:v>
      </x:c>
      <x:c r="C92" s="305" t="str">
        <x:v>SEBI-CORE-PRV-000088</x:v>
      </x:c>
      <x:c r="D92" s="305" t="str">
        <x:v>SEBI-CORE-CMP-000088</x:v>
      </x:c>
      <x:c r="E92" s="305" t="str">
        <x:v>CAP-LAW218|Pledged-share lock-in mechanism|AP01</x:v>
      </x:c>
      <x:c r="F92" s="305" t="str">
        <x:v>CAP-LAW218|Pledged-share lock-in mechanism</x:v>
      </x:c>
      <x:c r="G92" s="305" t="str">
        <x:v>CAP-LAW218</x:v>
      </x:c>
      <x:c r="H92" s="305" t="str">
        <x:v>Pledged-share lock-in mechanism</x:v>
      </x:c>
      <x:c r="I92" s="305" t="str">
        <x:v>Capital raising</x:v>
      </x:c>
      <x:c r="J92" s="305" t="str">
        <x:v>GATE|PROPOSED_ISSUE</x:v>
      </x:c>
      <x:c r="K92" s="305" t="str">
        <x:v>Issuer / promoter or allottee interface</x:v>
      </x:c>
      <x:c r="L92" s="305" t="str">
        <x:v>Confirm that the applicable duty holder has designed and operated controls to satisfy CAP-LAW218 Pledged-share lock-in mechanism: Implement the prescribed depository mechanism where shares subject to ICDR lock-in are pledged.</x:v>
      </x:c>
      <x:c r="M92"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Identify locked shares and follow the permitted lock-in/pledge workflow. 5) Corroborate external acknowledgement or counterparty evidence where applicable. 6) Record every exception under the linked observation rule.</x:v>
      </x:c>
      <x:c r="N92" s="305" t="str">
        <x:v>Design adequacy + operating effectiveness</x:v>
      </x:c>
      <x:c r="O92" s="305" t="str">
        <x:v>End-to-end transaction-file inspection, timeline reperformance and external corroboration</x:v>
      </x:c>
      <x:c r="P92" s="305" t="str">
        <x:v>All triggering events and all resulting approvals, filings, payments, communications or service cases</x:v>
      </x:c>
      <x:c r="Q92" s="305" t="str">
        <x:v>Test 100% of covered transactions and statutory milestones in scope; no sampling of mandatory approvals, announcements, escrow, allotment or closure steps.</x:v>
      </x:c>
      <x:c r="R92" s="305" t="str">
        <x:v>At pledge/invocation event</x:v>
      </x:c>
      <x:c r="S92" s="305" t="str">
        <x:v>Company Secretary / Transaction Legal Lead</x:v>
      </x:c>
      <x:c r="T92" s="305" t="str">
        <x:v>Secretarial, legal, finance and appointed transaction advisers</x:v>
      </x:c>
      <x:c r="U92" s="305" t="str">
        <x:v>Company Secretary / Compliance Officer plus approving Board or committee</x:v>
      </x:c>
      <x:c r="V92" s="305" t="str">
        <x:v>NOT TESTED — COMPANY EVIDENCE REQUIRED</x:v>
      </x:c>
      <x:c r="W92" s="305" t="str">
        <x:v>https://www.sebi.gov.in/legal/circulars/apr-2026/ease-of-doing-business-mechanism-for-lock-in-of-pledged-shares-under-sebi-issue-of-capital-and-disclosure-requirements-regulations-2018_100826.html</x:v>
      </x:c>
      <x:c r="X92" s="305" t="str">
        <x:v>MIGRATED — FROZEN</x:v>
      </x:c>
      <x:c r="Y92" s="305" t="str">
        <x:f>IF(COUNTIF('PROD Provision Master'!$A$5:$A$176,C92)=1,"YES","NO")</x:f>
        <x:v>YES</x:v>
      </x:c>
      <x:c r="Z92" s="305" t="str">
        <x:f>IF(COUNTIF('PROD Compliance Master'!$A$5:$A$176,D92)=1,"YES","NO")</x:f>
        <x:v>YES</x:v>
      </x:c>
      <x:c r="AA92" s="305" t="str">
        <x:f>IF(COUNTIF($A$5:$A$176,A92)=1,"UNIQUE","DUPLICATE")</x:f>
        <x:v>UNIQUE</x:v>
      </x:c>
      <x:c r="AB92" s="305" t="str">
        <x:f>IF(COUNTIF($E$5:$E$176,E92)=1,"UNIQUE","DUPLICATE")</x:f>
        <x:v>UNIQUE</x:v>
      </x:c>
      <x:c r="AC92" s="305" t="str">
        <x:f>IF(COUNTIF($F$5:$F$176,F92)=1,"UNIQUE","DUPLICATE")</x:f>
        <x:v>UNIQUE</x:v>
      </x:c>
      <x:c r="AD92" s="305" t="str">
        <x:f>IF(AND(LEFT(A92,14)="SEBI-CORE-AUD-",LEN(A92)=20),"VALID","INVALID")</x:f>
        <x:v>VALID</x:v>
      </x:c>
    </x:row>
    <x:row r="93" ht="48" customHeight="1">
      <x:c r="A93" s="305" t="str">
        <x:v>SEBI-CORE-AUD-000089</x:v>
      </x:c>
      <x:c r="B93" s="305" t="n">
        <x:v>89</x:v>
      </x:c>
      <x:c r="C93" s="305" t="str">
        <x:v>SEBI-CORE-PRV-000089</x:v>
      </x:c>
      <x:c r="D93" s="305" t="str">
        <x:v>SEBI-CORE-CMP-000089</x:v>
      </x:c>
      <x:c r="E93" s="305" t="str">
        <x:v>CAP-LAW047|Reg. 4|AP01</x:v>
      </x:c>
      <x:c r="F93" s="305" t="str">
        <x:v>CAP-LAW047|Reg. 4</x:v>
      </x:c>
      <x:c r="G93" s="305" t="str">
        <x:v>CAP-LAW047</x:v>
      </x:c>
      <x:c r="H93" s="305" t="str">
        <x:v>Reg. 4</x:v>
      </x:c>
      <x:c r="I93" s="305" t="str">
        <x:v>Buy-back</x:v>
      </x:c>
      <x:c r="J93" s="305" t="str">
        <x:v>GATE|CORP_ACTION</x:v>
      </x:c>
      <x:c r="K93" s="305" t="str">
        <x:v>Listed company</x:v>
      </x:c>
      <x:c r="L93" s="305" t="str">
        <x:v>Confirm that the applicable duty holder has designed and operated controls to satisfy CAP-LAW047 Reg. 4: Satisfy the conditions and limits for undertaking a buy-back.</x:v>
      </x:c>
      <x:c r="M93"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Prepare a legal/financial conditions memorandum. 5) Corroborate external acknowledgement or counterparty evidence where applicable. 6) Record every exception under the linked observation rule.</x:v>
      </x:c>
      <x:c r="N93" s="305" t="str">
        <x:v>Design adequacy + operating effectiveness</x:v>
      </x:c>
      <x:c r="O93" s="305" t="str">
        <x:v>End-to-end transaction-file inspection, timeline reperformance and external corroboration</x:v>
      </x:c>
      <x:c r="P93" s="305" t="str">
        <x:v>All triggering events and all resulting approvals, filings, payments, communications or service cases</x:v>
      </x:c>
      <x:c r="Q93" s="305" t="str">
        <x:v>Test 100% of covered transactions and statutory milestones in scope; no sampling of mandatory approvals, announcements, escrow, allotment or closure steps.</x:v>
      </x:c>
      <x:c r="R93" s="305" t="str">
        <x:v>Before approval and throughout offer</x:v>
      </x:c>
      <x:c r="S93" s="305" t="str">
        <x:v>Company Secretary / Transaction Legal Lead</x:v>
      </x:c>
      <x:c r="T93" s="305" t="str">
        <x:v>Secretarial, legal, finance and appointed transaction advisers</x:v>
      </x:c>
      <x:c r="U93" s="305" t="str">
        <x:v>Compliance Officer plus Audit Committee / Board where prescribed</x:v>
      </x:c>
      <x:c r="V93" s="305" t="str">
        <x:v>NOT TESTED — COMPANY EVIDENCE REQUIRED</x:v>
      </x:c>
      <x:c r="W93" s="305" t="str">
        <x:v>https://www.sebi.gov.in/legal/regulations/jul-2026/securities-and-exchange-board-of-india-buy-back-of-securities-regulations-2018-last-amended-on-july-6-2026-_103042.html</x:v>
      </x:c>
      <x:c r="X93" s="305" t="str">
        <x:v>MIGRATED — FROZEN</x:v>
      </x:c>
      <x:c r="Y93" s="305" t="str">
        <x:f>IF(COUNTIF('PROD Provision Master'!$A$5:$A$176,C93)=1,"YES","NO")</x:f>
        <x:v>YES</x:v>
      </x:c>
      <x:c r="Z93" s="305" t="str">
        <x:f>IF(COUNTIF('PROD Compliance Master'!$A$5:$A$176,D93)=1,"YES","NO")</x:f>
        <x:v>YES</x:v>
      </x:c>
      <x:c r="AA93" s="305" t="str">
        <x:f>IF(COUNTIF($A$5:$A$176,A93)=1,"UNIQUE","DUPLICATE")</x:f>
        <x:v>UNIQUE</x:v>
      </x:c>
      <x:c r="AB93" s="305" t="str">
        <x:f>IF(COUNTIF($E$5:$E$176,E93)=1,"UNIQUE","DUPLICATE")</x:f>
        <x:v>UNIQUE</x:v>
      </x:c>
      <x:c r="AC93" s="305" t="str">
        <x:f>IF(COUNTIF($F$5:$F$176,F93)=1,"UNIQUE","DUPLICATE")</x:f>
        <x:v>UNIQUE</x:v>
      </x:c>
      <x:c r="AD93" s="305" t="str">
        <x:f>IF(AND(LEFT(A93,14)="SEBI-CORE-AUD-",LEN(A93)=20),"VALID","INVALID")</x:f>
        <x:v>VALID</x:v>
      </x:c>
    </x:row>
    <x:row r="94" ht="48" customHeight="1">
      <x:c r="A94" s="305" t="str">
        <x:v>SEBI-CORE-AUD-000090</x:v>
      </x:c>
      <x:c r="B94" s="305" t="n">
        <x:v>90</x:v>
      </x:c>
      <x:c r="C94" s="305" t="str">
        <x:v>SEBI-CORE-PRV-000090</x:v>
      </x:c>
      <x:c r="D94" s="305" t="str">
        <x:v>SEBI-CORE-CMP-000090</x:v>
      </x:c>
      <x:c r="E94" s="305" t="str">
        <x:v>CAP-LAW047|Reg. 6|AP01</x:v>
      </x:c>
      <x:c r="F94" s="305" t="str">
        <x:v>CAP-LAW047|Reg. 6</x:v>
      </x:c>
      <x:c r="G94" s="305" t="str">
        <x:v>CAP-LAW047</x:v>
      </x:c>
      <x:c r="H94" s="305" t="str">
        <x:v>Reg. 6</x:v>
      </x:c>
      <x:c r="I94" s="305" t="str">
        <x:v>Buy-back</x:v>
      </x:c>
      <x:c r="J94" s="305" t="str">
        <x:v>GATE|CORP_ACTION</x:v>
      </x:c>
      <x:c r="K94" s="305" t="str">
        <x:v>Listed company</x:v>
      </x:c>
      <x:c r="L94" s="305" t="str">
        <x:v>Confirm that the applicable duty holder has designed and operated controls to satisfy CAP-LAW047 Reg. 6: Undertake a tender-offer buy-back in accordance with the route conditions, including the required small-shareholder reservation.</x:v>
      </x:c>
      <x:c r="M94"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route conditions and reservation computation. 5) Corroborate external acknowledgement or counterparty evidence where applicable. 6) Record every exception under the linked observation rule.</x:v>
      </x:c>
      <x:c r="N94" s="305" t="str">
        <x:v>Design adequacy + operating effectiveness</x:v>
      </x:c>
      <x:c r="O94" s="305" t="str">
        <x:v>End-to-end transaction-file inspection, timeline reperformance and external corroboration</x:v>
      </x:c>
      <x:c r="P94" s="305" t="str">
        <x:v>All covered transactions, approvals, filings, communications and settlement steps in the audit period</x:v>
      </x:c>
      <x:c r="Q94" s="305" t="str">
        <x:v>Test 100% of covered transactions and statutory milestones in scope; no sampling of mandatory approvals, announcements, escrow, allotment or closure steps.</x:v>
      </x:c>
      <x:c r="R94" s="305" t="str">
        <x:v>Before launch and during offer</x:v>
      </x:c>
      <x:c r="S94" s="305" t="str">
        <x:v>Company Secretary / Transaction Legal Lead</x:v>
      </x:c>
      <x:c r="T94" s="305" t="str">
        <x:v>Secretarial, legal, finance and appointed transaction advisers</x:v>
      </x:c>
      <x:c r="U94" s="305" t="str">
        <x:v>Company Secretary / Compliance Officer plus approving Board or committee</x:v>
      </x:c>
      <x:c r="V94" s="305" t="str">
        <x:v>NOT TESTED — COMPANY EVIDENCE REQUIRED</x:v>
      </x:c>
      <x:c r="W94" s="305" t="str">
        <x:v>https://www.sebi.gov.in/legal/regulations/jul-2026/securities-and-exchange-board-of-india-buy-back-of-securities-regulations-2018-last-amended-on-july-6-2026-_103042.html</x:v>
      </x:c>
      <x:c r="X94" s="305" t="str">
        <x:v>MIGRATED — FROZEN</x:v>
      </x:c>
      <x:c r="Y94" s="305" t="str">
        <x:f>IF(COUNTIF('PROD Provision Master'!$A$5:$A$176,C94)=1,"YES","NO")</x:f>
        <x:v>YES</x:v>
      </x:c>
      <x:c r="Z94" s="305" t="str">
        <x:f>IF(COUNTIF('PROD Compliance Master'!$A$5:$A$176,D94)=1,"YES","NO")</x:f>
        <x:v>YES</x:v>
      </x:c>
      <x:c r="AA94" s="305" t="str">
        <x:f>IF(COUNTIF($A$5:$A$176,A94)=1,"UNIQUE","DUPLICATE")</x:f>
        <x:v>UNIQUE</x:v>
      </x:c>
      <x:c r="AB94" s="305" t="str">
        <x:f>IF(COUNTIF($E$5:$E$176,E94)=1,"UNIQUE","DUPLICATE")</x:f>
        <x:v>UNIQUE</x:v>
      </x:c>
      <x:c r="AC94" s="305" t="str">
        <x:f>IF(COUNTIF($F$5:$F$176,F94)=1,"UNIQUE","DUPLICATE")</x:f>
        <x:v>UNIQUE</x:v>
      </x:c>
      <x:c r="AD94" s="305" t="str">
        <x:f>IF(AND(LEFT(A94,14)="SEBI-CORE-AUD-",LEN(A94)=20),"VALID","INVALID")</x:f>
        <x:v>VALID</x:v>
      </x:c>
    </x:row>
    <x:row r="95" ht="48" customHeight="1">
      <x:c r="A95" s="305" t="str">
        <x:v>SEBI-CORE-AUD-000091</x:v>
      </x:c>
      <x:c r="B95" s="305" t="n">
        <x:v>91</x:v>
      </x:c>
      <x:c r="C95" s="305" t="str">
        <x:v>SEBI-CORE-PRV-000091</x:v>
      </x:c>
      <x:c r="D95" s="305" t="str">
        <x:v>SEBI-CORE-CMP-000091</x:v>
      </x:c>
      <x:c r="E95" s="305" t="str">
        <x:v>CAP-LAW047|Reg. 5|AP01</x:v>
      </x:c>
      <x:c r="F95" s="305" t="str">
        <x:v>CAP-LAW047|Reg. 5</x:v>
      </x:c>
      <x:c r="G95" s="305" t="str">
        <x:v>CAP-LAW047</x:v>
      </x:c>
      <x:c r="H95" s="305" t="str">
        <x:v>Reg. 5</x:v>
      </x:c>
      <x:c r="I95" s="305" t="str">
        <x:v>Buy-back</x:v>
      </x:c>
      <x:c r="J95" s="305" t="str">
        <x:v>GATE|CORP_ACTION</x:v>
      </x:c>
      <x:c r="K95" s="305" t="str">
        <x:v>Listed company / board / shareholders</x:v>
      </x:c>
      <x:c r="L95" s="305" t="str">
        <x:v>Confirm that the applicable duty holder has designed and operated controls to satisfy CAP-LAW047 Reg. 5: Obtain the board or special-resolution authorisation required for the proposed buy-back.</x:v>
      </x:c>
      <x:c r="M95"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financial analysis and approval records. 5) Corroborate external acknowledgement or counterparty evidence where applicable. 6) Record every exception under the linked observation rule.</x:v>
      </x:c>
      <x:c r="N95" s="305" t="str">
        <x:v>Design adequacy + operating effectiveness</x:v>
      </x:c>
      <x:c r="O95" s="305" t="str">
        <x:v>End-to-end transaction-file inspection, timeline reperformance and external corroboration</x:v>
      </x:c>
      <x:c r="P95" s="305" t="str">
        <x:v>All covered transactions, approvals, filings, communications and settlement steps in the audit period</x:v>
      </x:c>
      <x:c r="Q95" s="305" t="str">
        <x:v>Test 100% of covered transactions and statutory milestones in scope; no sampling of mandatory approvals, announcements, escrow, allotment or closure steps.</x:v>
      </x:c>
      <x:c r="R95" s="305" t="str">
        <x:v>Before public announcement</x:v>
      </x:c>
      <x:c r="S95" s="305" t="str">
        <x:v>Company Secretary / Transaction Legal Lead</x:v>
      </x:c>
      <x:c r="T95" s="305" t="str">
        <x:v>Secretarial, legal, finance and appointed transaction advisers</x:v>
      </x:c>
      <x:c r="U95" s="305" t="str">
        <x:v>Compliance Officer plus Audit Committee / Board where prescribed</x:v>
      </x:c>
      <x:c r="V95" s="305" t="str">
        <x:v>NOT TESTED — COMPANY EVIDENCE REQUIRED</x:v>
      </x:c>
      <x:c r="W95" s="305" t="str">
        <x:v>https://www.sebi.gov.in/legal/regulations/jul-2026/securities-and-exchange-board-of-india-buy-back-of-securities-regulations-2018-last-amended-on-july-6-2026-_103042.html</x:v>
      </x:c>
      <x:c r="X95" s="305" t="str">
        <x:v>MIGRATED — FROZEN</x:v>
      </x:c>
      <x:c r="Y95" s="305" t="str">
        <x:f>IF(COUNTIF('PROD Provision Master'!$A$5:$A$176,C95)=1,"YES","NO")</x:f>
        <x:v>YES</x:v>
      </x:c>
      <x:c r="Z95" s="305" t="str">
        <x:f>IF(COUNTIF('PROD Compliance Master'!$A$5:$A$176,D95)=1,"YES","NO")</x:f>
        <x:v>YES</x:v>
      </x:c>
      <x:c r="AA95" s="305" t="str">
        <x:f>IF(COUNTIF($A$5:$A$176,A95)=1,"UNIQUE","DUPLICATE")</x:f>
        <x:v>UNIQUE</x:v>
      </x:c>
      <x:c r="AB95" s="305" t="str">
        <x:f>IF(COUNTIF($E$5:$E$176,E95)=1,"UNIQUE","DUPLICATE")</x:f>
        <x:v>UNIQUE</x:v>
      </x:c>
      <x:c r="AC95" s="305" t="str">
        <x:f>IF(COUNTIF($F$5:$F$176,F95)=1,"UNIQUE","DUPLICATE")</x:f>
        <x:v>UNIQUE</x:v>
      </x:c>
      <x:c r="AD95" s="305" t="str">
        <x:f>IF(AND(LEFT(A95,14)="SEBI-CORE-AUD-",LEN(A95)=20),"VALID","INVALID")</x:f>
        <x:v>VALID</x:v>
      </x:c>
    </x:row>
    <x:row r="96" ht="48" customHeight="1">
      <x:c r="A96" s="305" t="str">
        <x:v>SEBI-CORE-AUD-000092</x:v>
      </x:c>
      <x:c r="B96" s="305" t="n">
        <x:v>92</x:v>
      </x:c>
      <x:c r="C96" s="305" t="str">
        <x:v>SEBI-CORE-PRV-000092</x:v>
      </x:c>
      <x:c r="D96" s="305" t="str">
        <x:v>SEBI-CORE-CMP-000092</x:v>
      </x:c>
      <x:c r="E96" s="305" t="str">
        <x:v>CAP-LAW047|Reg. 7|AP01</x:v>
      </x:c>
      <x:c r="F96" s="305" t="str">
        <x:v>CAP-LAW047|Reg. 7</x:v>
      </x:c>
      <x:c r="G96" s="305" t="str">
        <x:v>CAP-LAW047</x:v>
      </x:c>
      <x:c r="H96" s="305" t="str">
        <x:v>Reg. 7</x:v>
      </x:c>
      <x:c r="I96" s="305" t="str">
        <x:v>Buy-back</x:v>
      </x:c>
      <x:c r="J96" s="305" t="str">
        <x:v>GATE|CORP_ACTION</x:v>
      </x:c>
      <x:c r="K96" s="305" t="str">
        <x:v>Listed company / appointed adviser if used</x:v>
      </x:c>
      <x:c r="L96" s="305" t="str">
        <x:v>Confirm that the applicable duty holder has designed and operated controls to satisfy CAP-LAW047 Reg. 7: Publish and file the buy-back public announcement with the prescribed contents.</x:v>
      </x:c>
      <x:c r="M96"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Verify, approve, publish and file the announcement. 5) Corroborate external acknowledgement or counterparty evidence where applicable. 6) Record every exception under the linked observation rule.</x:v>
      </x:c>
      <x:c r="N96" s="305" t="str">
        <x:v>Design adequacy + operating effectiveness</x:v>
      </x:c>
      <x:c r="O96" s="305" t="str">
        <x:v>End-to-end transaction-file inspection, timeline reperformance and external corroboration</x:v>
      </x:c>
      <x:c r="P96" s="305" t="str">
        <x:v>All triggering events and all resulting approvals, filings, payments, communications or service cases</x:v>
      </x:c>
      <x:c r="Q96" s="305" t="str">
        <x:v>Test 100% of covered transactions and statutory milestones in scope; no sampling of mandatory approvals, announcements, escrow, allotment or closure steps.</x:v>
      </x:c>
      <x:c r="R96" s="305" t="str">
        <x:v>At announcement stage</x:v>
      </x:c>
      <x:c r="S96" s="305" t="str">
        <x:v>Company Secretary / Transaction Legal Lead</x:v>
      </x:c>
      <x:c r="T96" s="305" t="str">
        <x:v>Secretarial, legal, finance and appointed transaction advisers</x:v>
      </x:c>
      <x:c r="U96" s="305" t="str">
        <x:v>Company Secretary / Compliance Officer plus approving Board or committee</x:v>
      </x:c>
      <x:c r="V96" s="305" t="str">
        <x:v>NOT TESTED — COMPANY EVIDENCE REQUIRED</x:v>
      </x:c>
      <x:c r="W96" s="305" t="str">
        <x:v>https://www.sebi.gov.in/legal/regulations/jul-2026/securities-and-exchange-board-of-india-buy-back-of-securities-regulations-2018-last-amended-on-july-6-2026-_103042.html</x:v>
      </x:c>
      <x:c r="X96" s="305" t="str">
        <x:v>MIGRATED — FROZEN</x:v>
      </x:c>
      <x:c r="Y96" s="305" t="str">
        <x:f>IF(COUNTIF('PROD Provision Master'!$A$5:$A$176,C96)=1,"YES","NO")</x:f>
        <x:v>YES</x:v>
      </x:c>
      <x:c r="Z96" s="305" t="str">
        <x:f>IF(COUNTIF('PROD Compliance Master'!$A$5:$A$176,D96)=1,"YES","NO")</x:f>
        <x:v>YES</x:v>
      </x:c>
      <x:c r="AA96" s="305" t="str">
        <x:f>IF(COUNTIF($A$5:$A$176,A96)=1,"UNIQUE","DUPLICATE")</x:f>
        <x:v>UNIQUE</x:v>
      </x:c>
      <x:c r="AB96" s="305" t="str">
        <x:f>IF(COUNTIF($E$5:$E$176,E96)=1,"UNIQUE","DUPLICATE")</x:f>
        <x:v>UNIQUE</x:v>
      </x:c>
      <x:c r="AC96" s="305" t="str">
        <x:f>IF(COUNTIF($F$5:$F$176,F96)=1,"UNIQUE","DUPLICATE")</x:f>
        <x:v>UNIQUE</x:v>
      </x:c>
      <x:c r="AD96" s="305" t="str">
        <x:f>IF(AND(LEFT(A96,14)="SEBI-CORE-AUD-",LEN(A96)=20),"VALID","INVALID")</x:f>
        <x:v>VALID</x:v>
      </x:c>
    </x:row>
    <x:row r="97" ht="48" customHeight="1">
      <x:c r="A97" s="305" t="str">
        <x:v>SEBI-CORE-AUD-000093</x:v>
      </x:c>
      <x:c r="B97" s="305" t="n">
        <x:v>93</x:v>
      </x:c>
      <x:c r="C97" s="305" t="str">
        <x:v>SEBI-CORE-PRV-000093</x:v>
      </x:c>
      <x:c r="D97" s="305" t="str">
        <x:v>SEBI-CORE-CMP-000093</x:v>
      </x:c>
      <x:c r="E97" s="305" t="str">
        <x:v>CAP-LAW047|Reg. 8|AP01</x:v>
      </x:c>
      <x:c r="F97" s="305" t="str">
        <x:v>CAP-LAW047|Reg. 8</x:v>
      </x:c>
      <x:c r="G97" s="305" t="str">
        <x:v>CAP-LAW047</x:v>
      </x:c>
      <x:c r="H97" s="305" t="str">
        <x:v>Reg. 8</x:v>
      </x:c>
      <x:c r="I97" s="305" t="str">
        <x:v>Buy-back</x:v>
      </x:c>
      <x:c r="J97" s="305" t="str">
        <x:v>GATE|CORP_ACTION</x:v>
      </x:c>
      <x:c r="K97" s="305" t="str">
        <x:v>Listed company / appointed adviser if used</x:v>
      </x:c>
      <x:c r="L97" s="305" t="str">
        <x:v>Confirm that the applicable duty holder has designed and operated controls to satisfy CAP-LAW047 Reg. 8: Prepare and submit the draft letter of offer and dispatch the final offer material as prescribed.</x:v>
      </x:c>
      <x:c r="M97"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disclosure verification and retain filing/dispatch evidence. 5) Corroborate external acknowledgement or counterparty evidence where applicable. 6) Record every exception under the linked observation rule.</x:v>
      </x:c>
      <x:c r="N97" s="305" t="str">
        <x:v>Design adequacy + operating effectiveness</x:v>
      </x:c>
      <x:c r="O97" s="305" t="str">
        <x:v>End-to-end transaction-file inspection, timeline reperformance and external corroboration</x:v>
      </x:c>
      <x:c r="P97" s="305" t="str">
        <x:v>All triggering events and all resulting approvals, filings, payments, communications or service cases</x:v>
      </x:c>
      <x:c r="Q97" s="305" t="str">
        <x:v>Test 100% of covered transactions and statutory milestones in scope; no sampling of mandatory approvals, announcements, escrow, allotment or closure steps.</x:v>
      </x:c>
      <x:c r="R97" s="305" t="str">
        <x:v>Before offer opening</x:v>
      </x:c>
      <x:c r="S97" s="305" t="str">
        <x:v>Company Secretary / Transaction Legal Lead</x:v>
      </x:c>
      <x:c r="T97" s="305" t="str">
        <x:v>Secretarial, legal, finance and appointed transaction advisers</x:v>
      </x:c>
      <x:c r="U97" s="305" t="str">
        <x:v>Company Secretary / Compliance Officer plus approving Board or committee</x:v>
      </x:c>
      <x:c r="V97" s="305" t="str">
        <x:v>NOT TESTED — COMPANY EVIDENCE REQUIRED</x:v>
      </x:c>
      <x:c r="W97" s="305" t="str">
        <x:v>https://www.sebi.gov.in/legal/regulations/jul-2026/securities-and-exchange-board-of-india-buy-back-of-securities-regulations-2018-last-amended-on-july-6-2026-_103042.html</x:v>
      </x:c>
      <x:c r="X97" s="305" t="str">
        <x:v>MIGRATED — FROZEN</x:v>
      </x:c>
      <x:c r="Y97" s="305" t="str">
        <x:f>IF(COUNTIF('PROD Provision Master'!$A$5:$A$176,C97)=1,"YES","NO")</x:f>
        <x:v>YES</x:v>
      </x:c>
      <x:c r="Z97" s="305" t="str">
        <x:f>IF(COUNTIF('PROD Compliance Master'!$A$5:$A$176,D97)=1,"YES","NO")</x:f>
        <x:v>YES</x:v>
      </x:c>
      <x:c r="AA97" s="305" t="str">
        <x:f>IF(COUNTIF($A$5:$A$176,A97)=1,"UNIQUE","DUPLICATE")</x:f>
        <x:v>UNIQUE</x:v>
      </x:c>
      <x:c r="AB97" s="305" t="str">
        <x:f>IF(COUNTIF($E$5:$E$176,E97)=1,"UNIQUE","DUPLICATE")</x:f>
        <x:v>UNIQUE</x:v>
      </x:c>
      <x:c r="AC97" s="305" t="str">
        <x:f>IF(COUNTIF($F$5:$F$176,F97)=1,"UNIQUE","DUPLICATE")</x:f>
        <x:v>UNIQUE</x:v>
      </x:c>
      <x:c r="AD97" s="305" t="str">
        <x:f>IF(AND(LEFT(A97,14)="SEBI-CORE-AUD-",LEN(A97)=20),"VALID","INVALID")</x:f>
        <x:v>VALID</x:v>
      </x:c>
    </x:row>
    <x:row r="98" ht="48" customHeight="1">
      <x:c r="A98" s="305" t="str">
        <x:v>SEBI-CORE-AUD-000094</x:v>
      </x:c>
      <x:c r="B98" s="305" t="n">
        <x:v>94</x:v>
      </x:c>
      <x:c r="C98" s="305" t="str">
        <x:v>SEBI-CORE-PRV-000094</x:v>
      </x:c>
      <x:c r="D98" s="305" t="str">
        <x:v>SEBI-CORE-CMP-000094</x:v>
      </x:c>
      <x:c r="E98" s="305" t="str">
        <x:v>CAP-LAW047|Reg. 9(xi)|AP01</x:v>
      </x:c>
      <x:c r="F98" s="305" t="str">
        <x:v>CAP-LAW047|Reg. 9(xi)</x:v>
      </x:c>
      <x:c r="G98" s="305" t="str">
        <x:v>CAP-LAW047</x:v>
      </x:c>
      <x:c r="H98" s="305" t="str">
        <x:v>Reg. 9(xi)</x:v>
      </x:c>
      <x:c r="I98" s="305" t="str">
        <x:v>Buy-back</x:v>
      </x:c>
      <x:c r="J98" s="305" t="str">
        <x:v>GATE|CORP_ACTION</x:v>
      </x:c>
      <x:c r="K98" s="305" t="str">
        <x:v>Listed company</x:v>
      </x:c>
      <x:c r="L98" s="305" t="str">
        <x:v>Confirm that the applicable duty holder has designed and operated controls to satisfy CAP-LAW047 Reg. 9(xi): Create, fund and maintain the required escrow arrangement for the tender offer.</x:v>
      </x:c>
      <x:c r="M98"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Fund, monitor and release escrow only as permitted. 5) Corroborate external acknowledgement or counterparty evidence where applicable. 6) Record every exception under the linked observation rule.</x:v>
      </x:c>
      <x:c r="N98" s="305" t="str">
        <x:v>Design adequacy + operating effectiveness</x:v>
      </x:c>
      <x:c r="O98" s="305" t="str">
        <x:v>End-to-end transaction-file inspection, timeline reperformance and external corroboration</x:v>
      </x:c>
      <x:c r="P98" s="305" t="str">
        <x:v>All covered transactions, approvals, filings, communications and settlement steps in the audit period</x:v>
      </x:c>
      <x:c r="Q98" s="305" t="str">
        <x:v>Test 100% of covered transactions and statutory milestones in scope; no sampling of mandatory approvals, announcements, escrow, allotment or closure steps.</x:v>
      </x:c>
      <x:c r="R98" s="305" t="str">
        <x:v>Before opening through completion</x:v>
      </x:c>
      <x:c r="S98" s="305" t="str">
        <x:v>Company Secretary / Transaction Legal Lead</x:v>
      </x:c>
      <x:c r="T98" s="305" t="str">
        <x:v>Secretarial, legal, finance and appointed transaction advisers</x:v>
      </x:c>
      <x:c r="U98" s="305" t="str">
        <x:v>Company Secretary / Compliance Officer plus approving Board or committee</x:v>
      </x:c>
      <x:c r="V98" s="305" t="str">
        <x:v>NOT TESTED — COMPANY EVIDENCE REQUIRED</x:v>
      </x:c>
      <x:c r="W98" s="305" t="str">
        <x:v>https://www.sebi.gov.in/legal/regulations/jul-2026/securities-and-exchange-board-of-india-buy-back-of-securities-regulations-2018-last-amended-on-july-6-2026-_103042.html</x:v>
      </x:c>
      <x:c r="X98" s="305" t="str">
        <x:v>MIGRATED — FROZEN</x:v>
      </x:c>
      <x:c r="Y98" s="305" t="str">
        <x:f>IF(COUNTIF('PROD Provision Master'!$A$5:$A$176,C98)=1,"YES","NO")</x:f>
        <x:v>YES</x:v>
      </x:c>
      <x:c r="Z98" s="305" t="str">
        <x:f>IF(COUNTIF('PROD Compliance Master'!$A$5:$A$176,D98)=1,"YES","NO")</x:f>
        <x:v>YES</x:v>
      </x:c>
      <x:c r="AA98" s="305" t="str">
        <x:f>IF(COUNTIF($A$5:$A$176,A98)=1,"UNIQUE","DUPLICATE")</x:f>
        <x:v>UNIQUE</x:v>
      </x:c>
      <x:c r="AB98" s="305" t="str">
        <x:f>IF(COUNTIF($E$5:$E$176,E98)=1,"UNIQUE","DUPLICATE")</x:f>
        <x:v>UNIQUE</x:v>
      </x:c>
      <x:c r="AC98" s="305" t="str">
        <x:f>IF(COUNTIF($F$5:$F$176,F98)=1,"UNIQUE","DUPLICATE")</x:f>
        <x:v>UNIQUE</x:v>
      </x:c>
      <x:c r="AD98" s="305" t="str">
        <x:f>IF(AND(LEFT(A98,14)="SEBI-CORE-AUD-",LEN(A98)=20),"VALID","INVALID")</x:f>
        <x:v>VALID</x:v>
      </x:c>
    </x:row>
    <x:row r="99" ht="48" customHeight="1">
      <x:c r="A99" s="305" t="str">
        <x:v>SEBI-CORE-AUD-000095</x:v>
      </x:c>
      <x:c r="B99" s="305" t="n">
        <x:v>95</x:v>
      </x:c>
      <x:c r="C99" s="305" t="str">
        <x:v>SEBI-CORE-PRV-000095</x:v>
      </x:c>
      <x:c r="D99" s="305" t="str">
        <x:v>SEBI-CORE-CMP-000095</x:v>
      </x:c>
      <x:c r="E99" s="305" t="str">
        <x:v>CAP-LAW047|Reg. 9|AP01</x:v>
      </x:c>
      <x:c r="F99" s="305" t="str">
        <x:v>CAP-LAW047|Reg. 9</x:v>
      </x:c>
      <x:c r="G99" s="305" t="str">
        <x:v>CAP-LAW047</x:v>
      </x:c>
      <x:c r="H99" s="305" t="str">
        <x:v>Reg. 9</x:v>
      </x:c>
      <x:c r="I99" s="305" t="str">
        <x:v>Buy-back</x:v>
      </x:c>
      <x:c r="J99" s="305" t="str">
        <x:v>GATE|CORP_ACTION</x:v>
      </x:c>
      <x:c r="K99" s="305" t="str">
        <x:v>Listed company / RTA interface</x:v>
      </x:c>
      <x:c r="L99" s="305" t="str">
        <x:v>Confirm that the applicable duty holder has designed and operated controls to satisfy CAP-LAW047 Reg. 9: Provide the regulated tendering, acceptance and verification process.</x:v>
      </x:c>
      <x:c r="M99"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eligible holders, bids, acceptance and communication. 5) Corroborate external acknowledgement or counterparty evidence where applicable. 6) Record every exception under the linked observation rule.</x:v>
      </x:c>
      <x:c r="N99" s="305" t="str">
        <x:v>Design adequacy + operating effectiveness</x:v>
      </x:c>
      <x:c r="O99" s="305" t="str">
        <x:v>End-to-end transaction-file inspection, timeline reperformance and external corroboration</x:v>
      </x:c>
      <x:c r="P99" s="305" t="str">
        <x:v>All covered transactions, approvals, filings, communications and settlement steps in the audit period</x:v>
      </x:c>
      <x:c r="Q99" s="305" t="str">
        <x:v>Test 100% of covered transactions and statutory milestones in scope; no sampling of mandatory approvals, announcements, escrow, allotment or closure steps.</x:v>
      </x:c>
      <x:c r="R99" s="305" t="str">
        <x:v>Offer period</x:v>
      </x:c>
      <x:c r="S99" s="305" t="str">
        <x:v>Company Secretary / Transaction Legal Lead</x:v>
      </x:c>
      <x:c r="T99" s="305" t="str">
        <x:v>Secretarial, legal, finance and appointed transaction advisers</x:v>
      </x:c>
      <x:c r="U99" s="305" t="str">
        <x:v>Company Secretary / Compliance Officer plus approving Board or committee</x:v>
      </x:c>
      <x:c r="V99" s="305" t="str">
        <x:v>NOT TESTED — COMPANY EVIDENCE REQUIRED</x:v>
      </x:c>
      <x:c r="W99" s="305" t="str">
        <x:v>https://www.sebi.gov.in/legal/regulations/jul-2026/securities-and-exchange-board-of-india-buy-back-of-securities-regulations-2018-last-amended-on-july-6-2026-_103042.html</x:v>
      </x:c>
      <x:c r="X99" s="305" t="str">
        <x:v>MIGRATED — FROZEN</x:v>
      </x:c>
      <x:c r="Y99" s="305" t="str">
        <x:f>IF(COUNTIF('PROD Provision Master'!$A$5:$A$176,C99)=1,"YES","NO")</x:f>
        <x:v>YES</x:v>
      </x:c>
      <x:c r="Z99" s="305" t="str">
        <x:f>IF(COUNTIF('PROD Compliance Master'!$A$5:$A$176,D99)=1,"YES","NO")</x:f>
        <x:v>YES</x:v>
      </x:c>
      <x:c r="AA99" s="305" t="str">
        <x:f>IF(COUNTIF($A$5:$A$176,A99)=1,"UNIQUE","DUPLICATE")</x:f>
        <x:v>UNIQUE</x:v>
      </x:c>
      <x:c r="AB99" s="305" t="str">
        <x:f>IF(COUNTIF($E$5:$E$176,E99)=1,"UNIQUE","DUPLICATE")</x:f>
        <x:v>UNIQUE</x:v>
      </x:c>
      <x:c r="AC99" s="305" t="str">
        <x:f>IF(COUNTIF($F$5:$F$176,F99)=1,"UNIQUE","DUPLICATE")</x:f>
        <x:v>UNIQUE</x:v>
      </x:c>
      <x:c r="AD99" s="305" t="str">
        <x:f>IF(AND(LEFT(A99,14)="SEBI-CORE-AUD-",LEN(A99)=20),"VALID","INVALID")</x:f>
        <x:v>VALID</x:v>
      </x:c>
    </x:row>
    <x:row r="100" ht="48" customHeight="1">
      <x:c r="A100" s="305" t="str">
        <x:v>SEBI-CORE-AUD-000096</x:v>
      </x:c>
      <x:c r="B100" s="305" t="n">
        <x:v>96</x:v>
      </x:c>
      <x:c r="C100" s="305" t="str">
        <x:v>SEBI-CORE-PRV-000096</x:v>
      </x:c>
      <x:c r="D100" s="305" t="str">
        <x:v>SEBI-CORE-CMP-000096</x:v>
      </x:c>
      <x:c r="E100" s="305" t="str">
        <x:v>CAP-LAW047|Reg. 10|AP01</x:v>
      </x:c>
      <x:c r="F100" s="305" t="str">
        <x:v>CAP-LAW047|Reg. 10</x:v>
      </x:c>
      <x:c r="G100" s="305" t="str">
        <x:v>CAP-LAW047</x:v>
      </x:c>
      <x:c r="H100" s="305" t="str">
        <x:v>Reg. 10</x:v>
      </x:c>
      <x:c r="I100" s="305" t="str">
        <x:v>Buy-back</x:v>
      </x:c>
      <x:c r="J100" s="305" t="str">
        <x:v>GATE|CORP_ACTION</x:v>
      </x:c>
      <x:c r="K100" s="305" t="str">
        <x:v>Listed company</x:v>
      </x:c>
      <x:c r="L100" s="305" t="str">
        <x:v>Confirm that the applicable duty holder has designed and operated controls to satisfy CAP-LAW047 Reg. 10: Complete offer closure, verify acceptances, pay accepted holders and return remaining securities within the prescribed timetable.</x:v>
      </x:c>
      <x:c r="M100"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accepted quantity and complete payment/return. 5) Corroborate external acknowledgement or counterparty evidence where applicable. 6) Record every exception under the linked observation rule.</x:v>
      </x:c>
      <x:c r="N100" s="305" t="str">
        <x:v>Design adequacy + operating effectiveness</x:v>
      </x:c>
      <x:c r="O100" s="305" t="str">
        <x:v>End-to-end transaction-file inspection, timeline reperformance and external corroboration</x:v>
      </x:c>
      <x:c r="P100" s="305" t="str">
        <x:v>All triggering events and all resulting approvals, filings, payments, communications or service cases</x:v>
      </x:c>
      <x:c r="Q100" s="305" t="str">
        <x:v>Test 100% of covered transactions and statutory milestones in scope; no sampling of mandatory approvals, announcements, escrow, allotment or closure steps.</x:v>
      </x:c>
      <x:c r="R100" s="305" t="str">
        <x:v>After offer closure as prescribed</x:v>
      </x:c>
      <x:c r="S100" s="305" t="str">
        <x:v>Company Secretary / Transaction Legal Lead</x:v>
      </x:c>
      <x:c r="T100" s="305" t="str">
        <x:v>Secretarial, legal, finance and appointed transaction advisers</x:v>
      </x:c>
      <x:c r="U100" s="305" t="str">
        <x:v>Company Secretary / Compliance Officer plus approving Board or committee</x:v>
      </x:c>
      <x:c r="V100" s="305" t="str">
        <x:v>NOT TESTED — COMPANY EVIDENCE REQUIRED</x:v>
      </x:c>
      <x:c r="W100" s="305" t="str">
        <x:v>https://www.sebi.gov.in/legal/regulations/jul-2026/securities-and-exchange-board-of-india-buy-back-of-securities-regulations-2018-last-amended-on-july-6-2026-_103042.html</x:v>
      </x:c>
      <x:c r="X100" s="305" t="str">
        <x:v>MIGRATED — FROZEN</x:v>
      </x:c>
      <x:c r="Y100" s="305" t="str">
        <x:f>IF(COUNTIF('PROD Provision Master'!$A$5:$A$176,C100)=1,"YES","NO")</x:f>
        <x:v>YES</x:v>
      </x:c>
      <x:c r="Z100" s="305" t="str">
        <x:f>IF(COUNTIF('PROD Compliance Master'!$A$5:$A$176,D100)=1,"YES","NO")</x:f>
        <x:v>YES</x:v>
      </x:c>
      <x:c r="AA100" s="305" t="str">
        <x:f>IF(COUNTIF($A$5:$A$176,A100)=1,"UNIQUE","DUPLICATE")</x:f>
        <x:v>UNIQUE</x:v>
      </x:c>
      <x:c r="AB100" s="305" t="str">
        <x:f>IF(COUNTIF($E$5:$E$176,E100)=1,"UNIQUE","DUPLICATE")</x:f>
        <x:v>UNIQUE</x:v>
      </x:c>
      <x:c r="AC100" s="305" t="str">
        <x:f>IF(COUNTIF($F$5:$F$176,F100)=1,"UNIQUE","DUPLICATE")</x:f>
        <x:v>UNIQUE</x:v>
      </x:c>
      <x:c r="AD100" s="305" t="str">
        <x:f>IF(AND(LEFT(A100,14)="SEBI-CORE-AUD-",LEN(A100)=20),"VALID","INVALID")</x:f>
        <x:v>VALID</x:v>
      </x:c>
    </x:row>
    <x:row r="101" ht="48" customHeight="1">
      <x:c r="A101" s="305" t="str">
        <x:v>SEBI-CORE-AUD-000097</x:v>
      </x:c>
      <x:c r="B101" s="305" t="n">
        <x:v>97</x:v>
      </x:c>
      <x:c r="C101" s="305" t="str">
        <x:v>SEBI-CORE-PRV-000097</x:v>
      </x:c>
      <x:c r="D101" s="305" t="str">
        <x:v>SEBI-CORE-CMP-000097</x:v>
      </x:c>
      <x:c r="E101" s="305" t="str">
        <x:v>CAP-LAW047|Reg. 11|AP01</x:v>
      </x:c>
      <x:c r="F101" s="305" t="str">
        <x:v>CAP-LAW047|Reg. 11</x:v>
      </x:c>
      <x:c r="G101" s="305" t="str">
        <x:v>CAP-LAW047</x:v>
      </x:c>
      <x:c r="H101" s="305" t="str">
        <x:v>Reg. 11</x:v>
      </x:c>
      <x:c r="I101" s="305" t="str">
        <x:v>Buy-back</x:v>
      </x:c>
      <x:c r="J101" s="305" t="str">
        <x:v>GATE|CORP_ACTION</x:v>
      </x:c>
      <x:c r="K101" s="305" t="str">
        <x:v>Listed company / compliance officer as assigned</x:v>
      </x:c>
      <x:c r="L101" s="305" t="str">
        <x:v>Confirm that the applicable duty holder has designed and operated controls to satisfy CAP-LAW047 Reg. 11: Extinguish and cancel bought-back securities and complete the prescribed closure certification/reporting.</x:v>
      </x:c>
      <x:c r="M101"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extinguishment and file the required evidence. 5) Corroborate external acknowledgement or counterparty evidence where applicable. 6) Record every exception under the linked observation rule.</x:v>
      </x:c>
      <x:c r="N101" s="305" t="str">
        <x:v>Design adequacy + operating effectiveness</x:v>
      </x:c>
      <x:c r="O101" s="305" t="str">
        <x:v>End-to-end transaction-file inspection, timeline reperformance and external corroboration</x:v>
      </x:c>
      <x:c r="P101" s="305" t="str">
        <x:v>All covered transactions, approvals, filings, communications and settlement steps in the audit period</x:v>
      </x:c>
      <x:c r="Q101" s="305" t="str">
        <x:v>Test 100% of covered transactions and statutory milestones in scope; no sampling of mandatory approvals, announcements, escrow, allotment or closure steps.</x:v>
      </x:c>
      <x:c r="R101" s="305" t="str">
        <x:v>Within prescribed post-closure period</x:v>
      </x:c>
      <x:c r="S101" s="305" t="str">
        <x:v>Company Secretary / Transaction Legal Lead</x:v>
      </x:c>
      <x:c r="T101" s="305" t="str">
        <x:v>Secretarial, legal, finance and appointed transaction advisers</x:v>
      </x:c>
      <x:c r="U101" s="305" t="str">
        <x:v>Company Secretary / Compliance Officer plus approving Board or committee</x:v>
      </x:c>
      <x:c r="V101" s="305" t="str">
        <x:v>NOT TESTED — COMPANY EVIDENCE REQUIRED</x:v>
      </x:c>
      <x:c r="W101" s="305" t="str">
        <x:v>https://www.sebi.gov.in/legal/regulations/jul-2026/securities-and-exchange-board-of-india-buy-back-of-securities-regulations-2018-last-amended-on-july-6-2026-_103042.html</x:v>
      </x:c>
      <x:c r="X101" s="305" t="str">
        <x:v>MIGRATED — FROZEN</x:v>
      </x:c>
      <x:c r="Y101" s="305" t="str">
        <x:f>IF(COUNTIF('PROD Provision Master'!$A$5:$A$176,C101)=1,"YES","NO")</x:f>
        <x:v>YES</x:v>
      </x:c>
      <x:c r="Z101" s="305" t="str">
        <x:f>IF(COUNTIF('PROD Compliance Master'!$A$5:$A$176,D101)=1,"YES","NO")</x:f>
        <x:v>YES</x:v>
      </x:c>
      <x:c r="AA101" s="305" t="str">
        <x:f>IF(COUNTIF($A$5:$A$176,A101)=1,"UNIQUE","DUPLICATE")</x:f>
        <x:v>UNIQUE</x:v>
      </x:c>
      <x:c r="AB101" s="305" t="str">
        <x:f>IF(COUNTIF($E$5:$E$176,E101)=1,"UNIQUE","DUPLICATE")</x:f>
        <x:v>UNIQUE</x:v>
      </x:c>
      <x:c r="AC101" s="305" t="str">
        <x:f>IF(COUNTIF($F$5:$F$176,F101)=1,"UNIQUE","DUPLICATE")</x:f>
        <x:v>UNIQUE</x:v>
      </x:c>
      <x:c r="AD101" s="305" t="str">
        <x:f>IF(AND(LEFT(A101,14)="SEBI-CORE-AUD-",LEN(A101)=20),"VALID","INVALID")</x:f>
        <x:v>VALID</x:v>
      </x:c>
    </x:row>
    <x:row r="102" ht="48" customHeight="1">
      <x:c r="A102" s="305" t="str">
        <x:v>SEBI-CORE-AUD-000098</x:v>
      </x:c>
      <x:c r="B102" s="305" t="n">
        <x:v>98</x:v>
      </x:c>
      <x:c r="C102" s="305" t="str">
        <x:v>SEBI-CORE-PRV-000098</x:v>
      </x:c>
      <x:c r="D102" s="305" t="str">
        <x:v>SEBI-CORE-CMP-000098</x:v>
      </x:c>
      <x:c r="E102" s="305" t="str">
        <x:v>CAP-LAW047|Reg. 24 general obligations|AP01</x:v>
      </x:c>
      <x:c r="F102" s="305" t="str">
        <x:v>CAP-LAW047|Reg. 24 general obligations</x:v>
      </x:c>
      <x:c r="G102" s="305" t="str">
        <x:v>CAP-LAW047</x:v>
      </x:c>
      <x:c r="H102" s="305" t="str">
        <x:v>Reg. 24 general obligations</x:v>
      </x:c>
      <x:c r="I102" s="305" t="str">
        <x:v>Buy-back</x:v>
      </x:c>
      <x:c r="J102" s="305" t="str">
        <x:v>GATE|CORP_ACTION</x:v>
      </x:c>
      <x:c r="K102" s="305" t="str">
        <x:v>Listed company</x:v>
      </x:c>
      <x:c r="L102" s="305" t="str">
        <x:v>Confirm that the applicable duty holder has designed and operated controls to satisfy CAP-LAW047 Reg. 24 general obligations: Comply with the general obligations and restrictions applicable during and after the buy-back.</x:v>
      </x:c>
      <x:c r="M102"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 transaction restrictions register and final compliance file. 5) Corroborate external acknowledgement or counterparty evidence where applicable. 6) Record every exception under the linked observation rule.</x:v>
      </x:c>
      <x:c r="N102" s="305" t="str">
        <x:v>Design adequacy + operating effectiveness</x:v>
      </x:c>
      <x:c r="O102" s="305" t="str">
        <x:v>End-to-end transaction-file inspection, timeline reperformance and external corroboration</x:v>
      </x:c>
      <x:c r="P102" s="305" t="str">
        <x:v>All triggering events and all resulting approvals, filings, payments, communications or service cases</x:v>
      </x:c>
      <x:c r="Q102" s="305" t="str">
        <x:v>Test 100% of covered transactions and statutory milestones in scope; no sampling of mandatory approvals, announcements, escrow, allotment or closure steps.</x:v>
      </x:c>
      <x:c r="R102" s="305" t="str">
        <x:v>Throughout buy-back and specified post-period</x:v>
      </x:c>
      <x:c r="S102" s="305" t="str">
        <x:v>Company Secretary / Transaction Legal Lead</x:v>
      </x:c>
      <x:c r="T102" s="305" t="str">
        <x:v>Secretarial, legal, finance and appointed transaction advisers</x:v>
      </x:c>
      <x:c r="U102" s="305" t="str">
        <x:v>Company Secretary / Compliance Officer plus approving Board or committee</x:v>
      </x:c>
      <x:c r="V102" s="305" t="str">
        <x:v>NOT TESTED — COMPANY EVIDENCE REQUIRED</x:v>
      </x:c>
      <x:c r="W102" s="305" t="str">
        <x:v>https://www.sebi.gov.in/legal/regulations/jul-2026/securities-and-exchange-board-of-india-buy-back-of-securities-regulations-2018-last-amended-on-july-6-2026-_103042.html</x:v>
      </x:c>
      <x:c r="X102" s="305" t="str">
        <x:v>MIGRATED — FROZEN</x:v>
      </x:c>
      <x:c r="Y102" s="305" t="str">
        <x:f>IF(COUNTIF('PROD Provision Master'!$A$5:$A$176,C102)=1,"YES","NO")</x:f>
        <x:v>YES</x:v>
      </x:c>
      <x:c r="Z102" s="305" t="str">
        <x:f>IF(COUNTIF('PROD Compliance Master'!$A$5:$A$176,D102)=1,"YES","NO")</x:f>
        <x:v>YES</x:v>
      </x:c>
      <x:c r="AA102" s="305" t="str">
        <x:f>IF(COUNTIF($A$5:$A$176,A102)=1,"UNIQUE","DUPLICATE")</x:f>
        <x:v>UNIQUE</x:v>
      </x:c>
      <x:c r="AB102" s="305" t="str">
        <x:f>IF(COUNTIF($E$5:$E$176,E102)=1,"UNIQUE","DUPLICATE")</x:f>
        <x:v>UNIQUE</x:v>
      </x:c>
      <x:c r="AC102" s="305" t="str">
        <x:f>IF(COUNTIF($F$5:$F$176,F102)=1,"UNIQUE","DUPLICATE")</x:f>
        <x:v>UNIQUE</x:v>
      </x:c>
      <x:c r="AD102" s="305" t="str">
        <x:f>IF(AND(LEFT(A102,14)="SEBI-CORE-AUD-",LEN(A102)=20),"VALID","INVALID")</x:f>
        <x:v>VALID</x:v>
      </x:c>
    </x:row>
    <x:row r="103" ht="48" customHeight="1">
      <x:c r="A103" s="305" t="str">
        <x:v>SEBI-CORE-AUD-000099</x:v>
      </x:c>
      <x:c r="B103" s="305" t="n">
        <x:v>99</x:v>
      </x:c>
      <x:c r="C103" s="305" t="str">
        <x:v>SEBI-CORE-PRV-000099</x:v>
      </x:c>
      <x:c r="D103" s="305" t="str">
        <x:v>SEBI-CORE-CMP-000099</x:v>
      </x:c>
      <x:c r="E103" s="305" t="str">
        <x:v>CAP-LAW239|Reg. 24(i)(ea) operationalisation|AP01</x:v>
      </x:c>
      <x:c r="F103" s="305" t="str">
        <x:v>CAP-LAW239|Reg. 24(i)(ea) operationalisation</x:v>
      </x:c>
      <x:c r="G103" s="305" t="str">
        <x:v>CAP-LAW239</x:v>
      </x:c>
      <x:c r="H103" s="305" t="str">
        <x:v>Reg. 24(i)(ea) operationalisation</x:v>
      </x:c>
      <x:c r="I103" s="305" t="str">
        <x:v>Buy-back</x:v>
      </x:c>
      <x:c r="J103" s="305" t="str">
        <x:v>GATE|CORP_ACTION</x:v>
      </x:c>
      <x:c r="K103" s="305" t="str">
        <x:v>Listed company</x:v>
      </x:c>
      <x:c r="L103" s="305" t="str">
        <x:v>Confirm that the applicable duty holder has designed and operated controls to satisfy CAP-LAW239 Reg. 24(i)(ea) operationalisation: Instruct and coordinate the ISIN-level freeze of promoter/promoter-group/associate holdings from approval until closing, subject to permitted tender and encumbrance actions.</x:v>
      </x:c>
      <x:c r="M103"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Send depository instruction and reconcile freeze status through closing. 5) Corroborate external acknowledgement or counterparty evidence where applicable. 6) Record every exception under the linked observation rule.</x:v>
      </x:c>
      <x:c r="N103" s="305" t="str">
        <x:v>Design adequacy + operating effectiveness</x:v>
      </x:c>
      <x:c r="O103" s="305" t="str">
        <x:v>End-to-end transaction-file inspection, timeline reperformance and external corroboration</x:v>
      </x:c>
      <x:c r="P103" s="305" t="str">
        <x:v>All triggering events and all resulting approvals, filings, payments, communications or service cases</x:v>
      </x:c>
      <x:c r="Q103" s="305" t="str">
        <x:v>Test 100% of covered transactions and statutory milestones in scope; no sampling of mandatory approvals, announcements, escrow, allotment or closure steps.</x:v>
      </x:c>
      <x:c r="R103" s="305" t="str">
        <x:v>From approval date to offer closing</x:v>
      </x:c>
      <x:c r="S103" s="305" t="str">
        <x:v>Company Secretary / Transaction Legal Lead</x:v>
      </x:c>
      <x:c r="T103" s="305" t="str">
        <x:v>Secretarial, legal, finance and appointed transaction advisers</x:v>
      </x:c>
      <x:c r="U103" s="305" t="str">
        <x:v>Company Secretary / Compliance Officer plus approving Board or committee</x:v>
      </x:c>
      <x:c r="V103" s="305" t="str">
        <x:v>NOT TESTED — COMPANY EVIDENCE REQUIRED</x:v>
      </x:c>
      <x:c r="W103" s="305" t="str">
        <x:v>https://www.sebi.gov.in/legal/circulars/jul-2026/operationalisation-of-freezing-of-holdings-of-promoter-and-promoter-group-including-their-associates-promoter-holdings-at-the-isin-level-under-regulation-24-i-ea-of-the-sebi-buy-back-of-securitie-_102978.html</x:v>
      </x:c>
      <x:c r="X103" s="305" t="str">
        <x:v>MIGRATED — FROZEN</x:v>
      </x:c>
      <x:c r="Y103" s="305" t="str">
        <x:f>IF(COUNTIF('PROD Provision Master'!$A$5:$A$176,C103)=1,"YES","NO")</x:f>
        <x:v>YES</x:v>
      </x:c>
      <x:c r="Z103" s="305" t="str">
        <x:f>IF(COUNTIF('PROD Compliance Master'!$A$5:$A$176,D103)=1,"YES","NO")</x:f>
        <x:v>YES</x:v>
      </x:c>
      <x:c r="AA103" s="305" t="str">
        <x:f>IF(COUNTIF($A$5:$A$176,A103)=1,"UNIQUE","DUPLICATE")</x:f>
        <x:v>UNIQUE</x:v>
      </x:c>
      <x:c r="AB103" s="305" t="str">
        <x:f>IF(COUNTIF($E$5:$E$176,E103)=1,"UNIQUE","DUPLICATE")</x:f>
        <x:v>UNIQUE</x:v>
      </x:c>
      <x:c r="AC103" s="305" t="str">
        <x:f>IF(COUNTIF($F$5:$F$176,F103)=1,"UNIQUE","DUPLICATE")</x:f>
        <x:v>UNIQUE</x:v>
      </x:c>
      <x:c r="AD103" s="305" t="str">
        <x:f>IF(AND(LEFT(A103,14)="SEBI-CORE-AUD-",LEN(A103)=20),"VALID","INVALID")</x:f>
        <x:v>VALID</x:v>
      </x:c>
    </x:row>
    <x:row r="104" ht="48" customHeight="1">
      <x:c r="A104" s="305" t="str">
        <x:v>SEBI-CORE-AUD-000100</x:v>
      </x:c>
      <x:c r="B104" s="305" t="n">
        <x:v>100</x:v>
      </x:c>
      <x:c r="C104" s="305" t="str">
        <x:v>SEBI-CORE-PRV-000100</x:v>
      </x:c>
      <x:c r="D104" s="305" t="str">
        <x:v>SEBI-CORE-CMP-000100</x:v>
      </x:c>
      <x:c r="E104" s="305" t="str">
        <x:v>CAP-LAW040|Reg. 8|AP01</x:v>
      </x:c>
      <x:c r="F104" s="305" t="str">
        <x:v>CAP-LAW040|Reg. 8</x:v>
      </x:c>
      <x:c r="G104" s="305" t="str">
        <x:v>CAP-LAW040</x:v>
      </x:c>
      <x:c r="H104" s="305" t="str">
        <x:v>Reg. 8</x:v>
      </x:c>
      <x:c r="I104" s="305" t="str">
        <x:v>Delisting</x:v>
      </x:c>
      <x:c r="J104" s="305" t="str">
        <x:v>GATE|CORP_ACTION</x:v>
      </x:c>
      <x:c r="K104" s="305" t="str">
        <x:v>Acquirer / listed company interface</x:v>
      </x:c>
      <x:c r="L104" s="305" t="str">
        <x:v>Confirm that the applicable duty holder has designed and operated controls to satisfy CAP-LAW040 Reg. 8: Issue the initial public announcement to the stock exchanges and provide the prescribed copy to the company when the acquirer decides to delist.</x:v>
      </x:c>
      <x:c r="M104"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File the initial announcement and retain exchange/company acknowledgements. 5) Corroborate external acknowledgement or counterparty evidence where applicable. 6) Record every exception under the linked observation rule.</x:v>
      </x:c>
      <x:c r="N104" s="305" t="str">
        <x:v>Design adequacy + operating effectiveness</x:v>
      </x:c>
      <x:c r="O104" s="305" t="str">
        <x:v>End-to-end transaction-file inspection, timeline reperformance and external corroboration</x:v>
      </x:c>
      <x:c r="P104" s="305" t="str">
        <x:v>All triggering events and all resulting approvals, filings, payments, communications or service cases</x:v>
      </x:c>
      <x:c r="Q104" s="305" t="str">
        <x:v>Test 100% of covered transactions and statutory milestones in scope; no sampling of mandatory approvals, announcements, escrow, allotment or closure steps.</x:v>
      </x:c>
      <x:c r="R104" s="305" t="str">
        <x:v>At decision / within prescribed delivery time</x:v>
      </x:c>
      <x:c r="S104" s="305" t="str">
        <x:v>Company Secretary / Transaction Legal Lead</x:v>
      </x:c>
      <x:c r="T104" s="305" t="str">
        <x:v>Secretarial, legal, finance and appointed transaction advisers</x:v>
      </x:c>
      <x:c r="U104" s="305" t="str">
        <x:v>Company Secretary / Compliance Officer plus approving Board or committee</x:v>
      </x:c>
      <x:c r="V104" s="305" t="str">
        <x:v>NOT TESTED — COMPANY EVIDENCE REQUIRED</x:v>
      </x:c>
      <x:c r="W104" s="305" t="str">
        <x:v>https://www.sebi.gov.in/legal/regulations/sep-2025/securities-and-exchange-board-of-india-delisting-of-equity-shares-regulations-2021-last-amended-on-september-3-2025-_96548.html</x:v>
      </x:c>
      <x:c r="X104" s="305" t="str">
        <x:v>MIGRATED — FROZEN</x:v>
      </x:c>
      <x:c r="Y104" s="305" t="str">
        <x:f>IF(COUNTIF('PROD Provision Master'!$A$5:$A$176,C104)=1,"YES","NO")</x:f>
        <x:v>YES</x:v>
      </x:c>
      <x:c r="Z104" s="305" t="str">
        <x:f>IF(COUNTIF('PROD Compliance Master'!$A$5:$A$176,D104)=1,"YES","NO")</x:f>
        <x:v>YES</x:v>
      </x:c>
      <x:c r="AA104" s="305" t="str">
        <x:f>IF(COUNTIF($A$5:$A$176,A104)=1,"UNIQUE","DUPLICATE")</x:f>
        <x:v>UNIQUE</x:v>
      </x:c>
      <x:c r="AB104" s="305" t="str">
        <x:f>IF(COUNTIF($E$5:$E$176,E104)=1,"UNIQUE","DUPLICATE")</x:f>
        <x:v>UNIQUE</x:v>
      </x:c>
      <x:c r="AC104" s="305" t="str">
        <x:f>IF(COUNTIF($F$5:$F$176,F104)=1,"UNIQUE","DUPLICATE")</x:f>
        <x:v>UNIQUE</x:v>
      </x:c>
      <x:c r="AD104" s="305" t="str">
        <x:f>IF(AND(LEFT(A104,14)="SEBI-CORE-AUD-",LEN(A104)=20),"VALID","INVALID")</x:f>
        <x:v>VALID</x:v>
      </x:c>
    </x:row>
    <x:row r="105" ht="48" customHeight="1">
      <x:c r="A105" s="305" t="str">
        <x:v>SEBI-CORE-AUD-000101</x:v>
      </x:c>
      <x:c r="B105" s="305" t="n">
        <x:v>101</x:v>
      </x:c>
      <x:c r="C105" s="305" t="str">
        <x:v>SEBI-CORE-PRV-000101</x:v>
      </x:c>
      <x:c r="D105" s="305" t="str">
        <x:v>SEBI-CORE-CMP-000101</x:v>
      </x:c>
      <x:c r="E105" s="305" t="str">
        <x:v>CAP-LAW040|Regs. 9 and 10(2)-(3)|AP01</x:v>
      </x:c>
      <x:c r="F105" s="305" t="str">
        <x:v>CAP-LAW040|Regs. 9 and 10(2)-(3)</x:v>
      </x:c>
      <x:c r="G105" s="305" t="str">
        <x:v>CAP-LAW040</x:v>
      </x:c>
      <x:c r="H105" s="305" t="str">
        <x:v>Regs. 9 and 10(2)-(3)</x:v>
      </x:c>
      <x:c r="I105" s="305" t="str">
        <x:v>Delisting</x:v>
      </x:c>
      <x:c r="J105" s="305" t="str">
        <x:v>GATE|CORP_ACTION</x:v>
      </x:c>
      <x:c r="K105" s="305" t="str">
        <x:v>Acquirer / listed company</x:v>
      </x:c>
      <x:c r="L105" s="305" t="str">
        <x:v>Confirm that the applicable duty holder has designed and operated controls to satisfy CAP-LAW040 Regs. 9 and 10(2)-(3): Complete the required manager-to-offer and peer-review company-secretary appointments and obtain the due-diligence report.</x:v>
      </x:c>
      <x:c r="M105"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appointments and table the due-diligence report. 5) Corroborate external acknowledgement or counterparty evidence where applicable. 6) Record every exception under the linked observation rule.</x:v>
      </x:c>
      <x:c r="N105" s="305" t="str">
        <x:v>Design adequacy + operating effectiveness</x:v>
      </x:c>
      <x:c r="O105" s="305" t="str">
        <x:v>End-to-end transaction-file inspection, timeline reperformance and external corroboration</x:v>
      </x:c>
      <x:c r="P105" s="305" t="str">
        <x:v>All triggering events and all resulting approvals, filings, payments, communications or service cases</x:v>
      </x:c>
      <x:c r="Q105" s="305" t="str">
        <x:v>Test 100% of covered transactions and statutory milestones in scope; no sampling of mandatory approvals, announcements, escrow, allotment or closure steps.</x:v>
      </x:c>
      <x:c r="R105" s="305" t="str">
        <x:v>Before board approval</x:v>
      </x:c>
      <x:c r="S105" s="305" t="str">
        <x:v>Company Secretary / Transaction Legal Lead</x:v>
      </x:c>
      <x:c r="T105" s="305" t="str">
        <x:v>Secretarial, legal, finance and appointed transaction advisers</x:v>
      </x:c>
      <x:c r="U105" s="305" t="str">
        <x:v>Company Secretary / Compliance Officer plus approving Board or committee</x:v>
      </x:c>
      <x:c r="V105" s="305" t="str">
        <x:v>NOT TESTED — COMPANY EVIDENCE REQUIRED</x:v>
      </x:c>
      <x:c r="W105" s="305" t="str">
        <x:v>https://www.sebi.gov.in/legal/regulations/sep-2025/securities-and-exchange-board-of-india-delisting-of-equity-shares-regulations-2021-last-amended-on-september-3-2025-_96548.html</x:v>
      </x:c>
      <x:c r="X105" s="305" t="str">
        <x:v>MIGRATED — FROZEN</x:v>
      </x:c>
      <x:c r="Y105" s="305" t="str">
        <x:f>IF(COUNTIF('PROD Provision Master'!$A$5:$A$176,C105)=1,"YES","NO")</x:f>
        <x:v>YES</x:v>
      </x:c>
      <x:c r="Z105" s="305" t="str">
        <x:f>IF(COUNTIF('PROD Compliance Master'!$A$5:$A$176,D105)=1,"YES","NO")</x:f>
        <x:v>YES</x:v>
      </x:c>
      <x:c r="AA105" s="305" t="str">
        <x:f>IF(COUNTIF($A$5:$A$176,A105)=1,"UNIQUE","DUPLICATE")</x:f>
        <x:v>UNIQUE</x:v>
      </x:c>
      <x:c r="AB105" s="305" t="str">
        <x:f>IF(COUNTIF($E$5:$E$176,E105)=1,"UNIQUE","DUPLICATE")</x:f>
        <x:v>UNIQUE</x:v>
      </x:c>
      <x:c r="AC105" s="305" t="str">
        <x:f>IF(COUNTIF($F$5:$F$176,F105)=1,"UNIQUE","DUPLICATE")</x:f>
        <x:v>UNIQUE</x:v>
      </x:c>
      <x:c r="AD105" s="305" t="str">
        <x:f>IF(AND(LEFT(A105,14)="SEBI-CORE-AUD-",LEN(A105)=20),"VALID","INVALID")</x:f>
        <x:v>VALID</x:v>
      </x:c>
    </x:row>
    <x:row r="106" ht="48" customHeight="1">
      <x:c r="A106" s="305" t="str">
        <x:v>SEBI-CORE-AUD-000102</x:v>
      </x:c>
      <x:c r="B106" s="305" t="n">
        <x:v>102</x:v>
      </x:c>
      <x:c r="C106" s="305" t="str">
        <x:v>SEBI-CORE-PRV-000102</x:v>
      </x:c>
      <x:c r="D106" s="305" t="str">
        <x:v>SEBI-CORE-CMP-000102</x:v>
      </x:c>
      <x:c r="E106" s="305" t="str">
        <x:v>CAP-LAW040|Reg. 10(1),(4)-(6)|AP01</x:v>
      </x:c>
      <x:c r="F106" s="305" t="str">
        <x:v>CAP-LAW040|Reg. 10(1),(4)-(6)</x:v>
      </x:c>
      <x:c r="G106" s="305" t="str">
        <x:v>CAP-LAW040</x:v>
      </x:c>
      <x:c r="H106" s="305" t="str">
        <x:v>Reg. 10(1),(4)-(6)</x:v>
      </x:c>
      <x:c r="I106" s="305" t="str">
        <x:v>Delisting</x:v>
      </x:c>
      <x:c r="J106" s="305" t="str">
        <x:v>GATE|CORP_ACTION</x:v>
      </x:c>
      <x:c r="K106" s="305" t="str">
        <x:v>Listed company / board</x:v>
      </x:c>
      <x:c r="L106" s="305" t="str">
        <x:v>Confirm that the applicable duty holder has designed and operated controls to satisfy CAP-LAW040 Reg. 10(1),(4)-(6): Have the board approve or reject the proposal, make the prescribed certifications and disclose its decision.</x:v>
      </x:c>
      <x:c r="M106"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Record findings and file the exchange disclosure. 5) Corroborate external acknowledgement or counterparty evidence where applicable. 6) Record every exception under the linked observation rule.</x:v>
      </x:c>
      <x:c r="N106" s="305" t="str">
        <x:v>Design adequacy + operating effectiveness</x:v>
      </x:c>
      <x:c r="O106" s="305" t="str">
        <x:v>End-to-end transaction-file inspection, timeline reperformance and external corroboration</x:v>
      </x:c>
      <x:c r="P106" s="305" t="str">
        <x:v>All triggering events and all resulting approvals, filings, payments, communications or service cases</x:v>
      </x:c>
      <x:c r="Q106" s="305" t="str">
        <x:v>Test 100% of covered transactions and statutory milestones in scope; no sampling of mandatory approvals, announcements, escrow, allotment or closure steps.</x:v>
      </x:c>
      <x:c r="R106" s="305" t="str">
        <x:v>At board meeting / promptly after</x:v>
      </x:c>
      <x:c r="S106" s="305" t="str">
        <x:v>Company Secretary / Transaction Legal Lead</x:v>
      </x:c>
      <x:c r="T106" s="305" t="str">
        <x:v>Secretarial, legal, finance and appointed transaction advisers</x:v>
      </x:c>
      <x:c r="U106" s="305" t="str">
        <x:v>Company Secretary / Compliance Officer plus approving Board or committee</x:v>
      </x:c>
      <x:c r="V106" s="305" t="str">
        <x:v>NOT TESTED — COMPANY EVIDENCE REQUIRED</x:v>
      </x:c>
      <x:c r="W106" s="305" t="str">
        <x:v>https://www.sebi.gov.in/legal/regulations/sep-2025/securities-and-exchange-board-of-india-delisting-of-equity-shares-regulations-2021-last-amended-on-september-3-2025-_96548.html</x:v>
      </x:c>
      <x:c r="X106" s="305" t="str">
        <x:v>MIGRATED — FROZEN</x:v>
      </x:c>
      <x:c r="Y106" s="305" t="str">
        <x:f>IF(COUNTIF('PROD Provision Master'!$A$5:$A$176,C106)=1,"YES","NO")</x:f>
        <x:v>YES</x:v>
      </x:c>
      <x:c r="Z106" s="305" t="str">
        <x:f>IF(COUNTIF('PROD Compliance Master'!$A$5:$A$176,D106)=1,"YES","NO")</x:f>
        <x:v>YES</x:v>
      </x:c>
      <x:c r="AA106" s="305" t="str">
        <x:f>IF(COUNTIF($A$5:$A$176,A106)=1,"UNIQUE","DUPLICATE")</x:f>
        <x:v>UNIQUE</x:v>
      </x:c>
      <x:c r="AB106" s="305" t="str">
        <x:f>IF(COUNTIF($E$5:$E$176,E106)=1,"UNIQUE","DUPLICATE")</x:f>
        <x:v>UNIQUE</x:v>
      </x:c>
      <x:c r="AC106" s="305" t="str">
        <x:f>IF(COUNTIF($F$5:$F$176,F106)=1,"UNIQUE","DUPLICATE")</x:f>
        <x:v>UNIQUE</x:v>
      </x:c>
      <x:c r="AD106" s="305" t="str">
        <x:f>IF(AND(LEFT(A106,14)="SEBI-CORE-AUD-",LEN(A106)=20),"VALID","INVALID")</x:f>
        <x:v>VALID</x:v>
      </x:c>
    </x:row>
    <x:row r="107" ht="48" customHeight="1">
      <x:c r="A107" s="305" t="str">
        <x:v>SEBI-CORE-AUD-000103</x:v>
      </x:c>
      <x:c r="B107" s="305" t="n">
        <x:v>103</x:v>
      </x:c>
      <x:c r="C107" s="305" t="str">
        <x:v>SEBI-CORE-PRV-000103</x:v>
      </x:c>
      <x:c r="D107" s="305" t="str">
        <x:v>SEBI-CORE-CMP-000103</x:v>
      </x:c>
      <x:c r="E107" s="305" t="str">
        <x:v>CAP-LAW040|Reg. 11|AP01</x:v>
      </x:c>
      <x:c r="F107" s="305" t="str">
        <x:v>CAP-LAW040|Reg. 11</x:v>
      </x:c>
      <x:c r="G107" s="305" t="str">
        <x:v>CAP-LAW040</x:v>
      </x:c>
      <x:c r="H107" s="305" t="str">
        <x:v>Reg. 11</x:v>
      </x:c>
      <x:c r="I107" s="305" t="str">
        <x:v>Delisting</x:v>
      </x:c>
      <x:c r="J107" s="305" t="str">
        <x:v>GATE|CORP_ACTION</x:v>
      </x:c>
      <x:c r="K107" s="305" t="str">
        <x:v>Listed company / shareholders</x:v>
      </x:c>
      <x:c r="L107" s="305" t="str">
        <x:v>Confirm that the applicable duty holder has designed and operated controls to satisfy CAP-LAW040 Reg. 11: Obtain the special resolution and the required public-shareholder voting result.</x:v>
      </x:c>
      <x:c r="M107"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Conduct vote and document result. 5) Corroborate external acknowledgement or counterparty evidence where applicable. 6) Record every exception under the linked observation rule.</x:v>
      </x:c>
      <x:c r="N107" s="305" t="str">
        <x:v>Design adequacy + operating effectiveness</x:v>
      </x:c>
      <x:c r="O107" s="305" t="str">
        <x:v>End-to-end transaction-file inspection, timeline reperformance and external corroboration</x:v>
      </x:c>
      <x:c r="P107" s="305" t="str">
        <x:v>All triggering events and all resulting approvals, filings, payments, communications or service cases</x:v>
      </x:c>
      <x:c r="Q107" s="305" t="str">
        <x:v>Test 100% of covered transactions and statutory milestones in scope; no sampling of mandatory approvals, announcements, escrow, allotment or closure steps.</x:v>
      </x:c>
      <x:c r="R107" s="305" t="str">
        <x:v>Before exchange in-principle approval</x:v>
      </x:c>
      <x:c r="S107" s="305" t="str">
        <x:v>Company Secretary / Transaction Legal Lead</x:v>
      </x:c>
      <x:c r="T107" s="305" t="str">
        <x:v>Secretarial, legal, finance and appointed transaction advisers</x:v>
      </x:c>
      <x:c r="U107" s="305" t="str">
        <x:v>Company Secretary / Compliance Officer plus approving Board or committee</x:v>
      </x:c>
      <x:c r="V107" s="305" t="str">
        <x:v>NOT TESTED — COMPANY EVIDENCE REQUIRED</x:v>
      </x:c>
      <x:c r="W107" s="305" t="str">
        <x:v>https://www.sebi.gov.in/legal/regulations/sep-2025/securities-and-exchange-board-of-india-delisting-of-equity-shares-regulations-2021-last-amended-on-september-3-2025-_96548.html</x:v>
      </x:c>
      <x:c r="X107" s="305" t="str">
        <x:v>MIGRATED — FROZEN</x:v>
      </x:c>
      <x:c r="Y107" s="305" t="str">
        <x:f>IF(COUNTIF('PROD Provision Master'!$A$5:$A$176,C107)=1,"YES","NO")</x:f>
        <x:v>YES</x:v>
      </x:c>
      <x:c r="Z107" s="305" t="str">
        <x:f>IF(COUNTIF('PROD Compliance Master'!$A$5:$A$176,D107)=1,"YES","NO")</x:f>
        <x:v>YES</x:v>
      </x:c>
      <x:c r="AA107" s="305" t="str">
        <x:f>IF(COUNTIF($A$5:$A$176,A107)=1,"UNIQUE","DUPLICATE")</x:f>
        <x:v>UNIQUE</x:v>
      </x:c>
      <x:c r="AB107" s="305" t="str">
        <x:f>IF(COUNTIF($E$5:$E$176,E107)=1,"UNIQUE","DUPLICATE")</x:f>
        <x:v>UNIQUE</x:v>
      </x:c>
      <x:c r="AC107" s="305" t="str">
        <x:f>IF(COUNTIF($F$5:$F$176,F107)=1,"UNIQUE","DUPLICATE")</x:f>
        <x:v>UNIQUE</x:v>
      </x:c>
      <x:c r="AD107" s="305" t="str">
        <x:f>IF(AND(LEFT(A107,14)="SEBI-CORE-AUD-",LEN(A107)=20),"VALID","INVALID")</x:f>
        <x:v>VALID</x:v>
      </x:c>
    </x:row>
    <x:row r="108" ht="48" customHeight="1">
      <x:c r="A108" s="305" t="str">
        <x:v>SEBI-CORE-AUD-000104</x:v>
      </x:c>
      <x:c r="B108" s="305" t="n">
        <x:v>104</x:v>
      </x:c>
      <x:c r="C108" s="305" t="str">
        <x:v>SEBI-CORE-PRV-000104</x:v>
      </x:c>
      <x:c r="D108" s="305" t="str">
        <x:v>SEBI-CORE-CMP-000104</x:v>
      </x:c>
      <x:c r="E108" s="305" t="str">
        <x:v>CAP-LAW040|Reg. 12|AP01</x:v>
      </x:c>
      <x:c r="F108" s="305" t="str">
        <x:v>CAP-LAW040|Reg. 12</x:v>
      </x:c>
      <x:c r="G108" s="305" t="str">
        <x:v>CAP-LAW040</x:v>
      </x:c>
      <x:c r="H108" s="305" t="str">
        <x:v>Reg. 12</x:v>
      </x:c>
      <x:c r="I108" s="305" t="str">
        <x:v>Delisting</x:v>
      </x:c>
      <x:c r="J108" s="305" t="str">
        <x:v>GATE|CORP_ACTION</x:v>
      </x:c>
      <x:c r="K108" s="305" t="str">
        <x:v>Listed company</x:v>
      </x:c>
      <x:c r="L108" s="305" t="str">
        <x:v>Confirm that the applicable duty holder has designed and operated controls to satisfy CAP-LAW040 Reg. 12: Apply to the stock exchange for in-principle approval of the proposed delisting.</x:v>
      </x:c>
      <x:c r="M108"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Submit the complete application and obtain the exchange decision. 5) Corroborate external acknowledgement or counterparty evidence where applicable. 6) Record every exception under the linked observation rule.</x:v>
      </x:c>
      <x:c r="N108" s="305" t="str">
        <x:v>Design adequacy + operating effectiveness</x:v>
      </x:c>
      <x:c r="O108" s="305" t="str">
        <x:v>End-to-end transaction-file inspection, timeline reperformance and external corroboration</x:v>
      </x:c>
      <x:c r="P108" s="305" t="str">
        <x:v>All triggering events and all resulting approvals, filings, payments, communications or service cases</x:v>
      </x:c>
      <x:c r="Q108" s="305" t="str">
        <x:v>Test 100% of covered transactions and statutory milestones in scope; no sampling of mandatory approvals, announcements, escrow, allotment or closure steps.</x:v>
      </x:c>
      <x:c r="R108" s="305" t="str">
        <x:v>Within the current prescribed period</x:v>
      </x:c>
      <x:c r="S108" s="305" t="str">
        <x:v>Company Secretary / Transaction Legal Lead</x:v>
      </x:c>
      <x:c r="T108" s="305" t="str">
        <x:v>Secretarial, legal, finance and appointed transaction advisers</x:v>
      </x:c>
      <x:c r="U108" s="305" t="str">
        <x:v>Company Secretary / Compliance Officer plus approving Board or committee</x:v>
      </x:c>
      <x:c r="V108" s="305" t="str">
        <x:v>NOT TESTED — COMPANY EVIDENCE REQUIRED</x:v>
      </x:c>
      <x:c r="W108" s="305" t="str">
        <x:v>https://www.sebi.gov.in/legal/regulations/sep-2025/securities-and-exchange-board-of-india-delisting-of-equity-shares-regulations-2021-last-amended-on-september-3-2025-_96548.html</x:v>
      </x:c>
      <x:c r="X108" s="305" t="str">
        <x:v>MIGRATED — FROZEN</x:v>
      </x:c>
      <x:c r="Y108" s="305" t="str">
        <x:f>IF(COUNTIF('PROD Provision Master'!$A$5:$A$176,C108)=1,"YES","NO")</x:f>
        <x:v>YES</x:v>
      </x:c>
      <x:c r="Z108" s="305" t="str">
        <x:f>IF(COUNTIF('PROD Compliance Master'!$A$5:$A$176,D108)=1,"YES","NO")</x:f>
        <x:v>YES</x:v>
      </x:c>
      <x:c r="AA108" s="305" t="str">
        <x:f>IF(COUNTIF($A$5:$A$176,A108)=1,"UNIQUE","DUPLICATE")</x:f>
        <x:v>UNIQUE</x:v>
      </x:c>
      <x:c r="AB108" s="305" t="str">
        <x:f>IF(COUNTIF($E$5:$E$176,E108)=1,"UNIQUE","DUPLICATE")</x:f>
        <x:v>UNIQUE</x:v>
      </x:c>
      <x:c r="AC108" s="305" t="str">
        <x:f>IF(COUNTIF($F$5:$F$176,F108)=1,"UNIQUE","DUPLICATE")</x:f>
        <x:v>UNIQUE</x:v>
      </x:c>
      <x:c r="AD108" s="305" t="str">
        <x:f>IF(AND(LEFT(A108,14)="SEBI-CORE-AUD-",LEN(A108)=20),"VALID","INVALID")</x:f>
        <x:v>VALID</x:v>
      </x:c>
    </x:row>
    <x:row r="109" ht="48" customHeight="1">
      <x:c r="A109" s="305" t="str">
        <x:v>SEBI-CORE-AUD-000105</x:v>
      </x:c>
      <x:c r="B109" s="305" t="n">
        <x:v>105</x:v>
      </x:c>
      <x:c r="C109" s="305" t="str">
        <x:v>SEBI-CORE-PRV-000105</x:v>
      </x:c>
      <x:c r="D109" s="305" t="str">
        <x:v>SEBI-CORE-CMP-000105</x:v>
      </x:c>
      <x:c r="E109" s="305" t="str">
        <x:v>CAP-LAW040|Reg. 14|AP01</x:v>
      </x:c>
      <x:c r="F109" s="305" t="str">
        <x:v>CAP-LAW040|Reg. 14</x:v>
      </x:c>
      <x:c r="G109" s="305" t="str">
        <x:v>CAP-LAW040</x:v>
      </x:c>
      <x:c r="H109" s="305" t="str">
        <x:v>Reg. 14</x:v>
      </x:c>
      <x:c r="I109" s="305" t="str">
        <x:v>Delisting</x:v>
      </x:c>
      <x:c r="J109" s="305" t="str">
        <x:v>GATE|CORP_ACTION</x:v>
      </x:c>
      <x:c r="K109" s="305" t="str">
        <x:v>Acquirer</x:v>
      </x:c>
      <x:c r="L109" s="305" t="str">
        <x:v>Confirm that the applicable duty holder has designed and operated controls to satisfy CAP-LAW040 Reg. 14: Create and fund the escrow account required for the exit offer.</x:v>
      </x:c>
      <x:c r="M109"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Fund, reconcile and release escrow only as permitted. 5) Corroborate external acknowledgement or counterparty evidence where applicable. 6) Record every exception under the linked observation rule.</x:v>
      </x:c>
      <x:c r="N109" s="305" t="str">
        <x:v>Design adequacy + operating effectiveness</x:v>
      </x:c>
      <x:c r="O109" s="305" t="str">
        <x:v>End-to-end transaction-file inspection, timeline reperformance and external corroboration</x:v>
      </x:c>
      <x:c r="P109" s="305" t="str">
        <x:v>All triggering events and all resulting approvals, filings, payments, communications or service cases</x:v>
      </x:c>
      <x:c r="Q109" s="305" t="str">
        <x:v>Test 100% of covered transactions and statutory milestones in scope; no sampling of mandatory approvals, announcements, escrow, allotment or closure steps.</x:v>
      </x:c>
      <x:c r="R109" s="305" t="str">
        <x:v>Before detailed public announcement and through payment</x:v>
      </x:c>
      <x:c r="S109" s="305" t="str">
        <x:v>Company Secretary / Transaction Legal Lead</x:v>
      </x:c>
      <x:c r="T109" s="305" t="str">
        <x:v>Secretarial, legal, finance and appointed transaction advisers</x:v>
      </x:c>
      <x:c r="U109" s="305" t="str">
        <x:v>Company Secretary / Compliance Officer plus approving Board or committee</x:v>
      </x:c>
      <x:c r="V109" s="305" t="str">
        <x:v>NOT TESTED — COMPANY EVIDENCE REQUIRED</x:v>
      </x:c>
      <x:c r="W109" s="305" t="str">
        <x:v>https://www.sebi.gov.in/legal/regulations/sep-2025/securities-and-exchange-board-of-india-delisting-of-equity-shares-regulations-2021-last-amended-on-september-3-2025-_96548.html</x:v>
      </x:c>
      <x:c r="X109" s="305" t="str">
        <x:v>MIGRATED — FROZEN</x:v>
      </x:c>
      <x:c r="Y109" s="305" t="str">
        <x:f>IF(COUNTIF('PROD Provision Master'!$A$5:$A$176,C109)=1,"YES","NO")</x:f>
        <x:v>YES</x:v>
      </x:c>
      <x:c r="Z109" s="305" t="str">
        <x:f>IF(COUNTIF('PROD Compliance Master'!$A$5:$A$176,D109)=1,"YES","NO")</x:f>
        <x:v>YES</x:v>
      </x:c>
      <x:c r="AA109" s="305" t="str">
        <x:f>IF(COUNTIF($A$5:$A$176,A109)=1,"UNIQUE","DUPLICATE")</x:f>
        <x:v>UNIQUE</x:v>
      </x:c>
      <x:c r="AB109" s="305" t="str">
        <x:f>IF(COUNTIF($E$5:$E$176,E109)=1,"UNIQUE","DUPLICATE")</x:f>
        <x:v>UNIQUE</x:v>
      </x:c>
      <x:c r="AC109" s="305" t="str">
        <x:f>IF(COUNTIF($F$5:$F$176,F109)=1,"UNIQUE","DUPLICATE")</x:f>
        <x:v>UNIQUE</x:v>
      </x:c>
      <x:c r="AD109" s="305" t="str">
        <x:f>IF(AND(LEFT(A109,14)="SEBI-CORE-AUD-",LEN(A109)=20),"VALID","INVALID")</x:f>
        <x:v>VALID</x:v>
      </x:c>
    </x:row>
    <x:row r="110" ht="48" customHeight="1">
      <x:c r="A110" s="305" t="str">
        <x:v>SEBI-CORE-AUD-000106</x:v>
      </x:c>
      <x:c r="B110" s="305" t="n">
        <x:v>106</x:v>
      </x:c>
      <x:c r="C110" s="305" t="str">
        <x:v>SEBI-CORE-PRV-000106</x:v>
      </x:c>
      <x:c r="D110" s="305" t="str">
        <x:v>SEBI-CORE-CMP-000106</x:v>
      </x:c>
      <x:c r="E110" s="305" t="str">
        <x:v>CAP-LAW040|Reg. 15|AP01</x:v>
      </x:c>
      <x:c r="F110" s="305" t="str">
        <x:v>CAP-LAW040|Reg. 15</x:v>
      </x:c>
      <x:c r="G110" s="305" t="str">
        <x:v>CAP-LAW040</x:v>
      </x:c>
      <x:c r="H110" s="305" t="str">
        <x:v>Reg. 15</x:v>
      </x:c>
      <x:c r="I110" s="305" t="str">
        <x:v>Delisting</x:v>
      </x:c>
      <x:c r="J110" s="305" t="str">
        <x:v>GATE|CORP_ACTION</x:v>
      </x:c>
      <x:c r="K110" s="305" t="str">
        <x:v>Acquirer / manager to offer</x:v>
      </x:c>
      <x:c r="L110" s="305" t="str">
        <x:v>Confirm that the applicable duty holder has designed and operated controls to satisfy CAP-LAW040 Reg. 15: Publish the detailed public announcement with the prescribed contents.</x:v>
      </x:c>
      <x:c r="M110"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Verify and publish the detailed announcement. 5) Corroborate external acknowledgement or counterparty evidence where applicable. 6) Record every exception under the linked observation rule.</x:v>
      </x:c>
      <x:c r="N110" s="305" t="str">
        <x:v>Design adequacy + operating effectiveness</x:v>
      </x:c>
      <x:c r="O110" s="305" t="str">
        <x:v>End-to-end transaction-file inspection, timeline reperformance and external corroboration</x:v>
      </x:c>
      <x:c r="P110" s="305" t="str">
        <x:v>All triggering events and all resulting approvals, filings, payments, communications or service cases</x:v>
      </x:c>
      <x:c r="Q110" s="305" t="str">
        <x:v>Test 100% of covered transactions and statutory milestones in scope; no sampling of mandatory approvals, announcements, escrow, allotment or closure steps.</x:v>
      </x:c>
      <x:c r="R110" s="305" t="str">
        <x:v>Before bidding opens</x:v>
      </x:c>
      <x:c r="S110" s="305" t="str">
        <x:v>Company Secretary / Transaction Legal Lead</x:v>
      </x:c>
      <x:c r="T110" s="305" t="str">
        <x:v>Secretarial, legal, finance and appointed transaction advisers</x:v>
      </x:c>
      <x:c r="U110" s="305" t="str">
        <x:v>Company Secretary / Compliance Officer plus approving Board or committee</x:v>
      </x:c>
      <x:c r="V110" s="305" t="str">
        <x:v>NOT TESTED — COMPANY EVIDENCE REQUIRED</x:v>
      </x:c>
      <x:c r="W110" s="305" t="str">
        <x:v>https://www.sebi.gov.in/legal/regulations/sep-2025/securities-and-exchange-board-of-india-delisting-of-equity-shares-regulations-2021-last-amended-on-september-3-2025-_96548.html</x:v>
      </x:c>
      <x:c r="X110" s="305" t="str">
        <x:v>MIGRATED — FROZEN</x:v>
      </x:c>
      <x:c r="Y110" s="305" t="str">
        <x:f>IF(COUNTIF('PROD Provision Master'!$A$5:$A$176,C110)=1,"YES","NO")</x:f>
        <x:v>YES</x:v>
      </x:c>
      <x:c r="Z110" s="305" t="str">
        <x:f>IF(COUNTIF('PROD Compliance Master'!$A$5:$A$176,D110)=1,"YES","NO")</x:f>
        <x:v>YES</x:v>
      </x:c>
      <x:c r="AA110" s="305" t="str">
        <x:f>IF(COUNTIF($A$5:$A$176,A110)=1,"UNIQUE","DUPLICATE")</x:f>
        <x:v>UNIQUE</x:v>
      </x:c>
      <x:c r="AB110" s="305" t="str">
        <x:f>IF(COUNTIF($E$5:$E$176,E110)=1,"UNIQUE","DUPLICATE")</x:f>
        <x:v>UNIQUE</x:v>
      </x:c>
      <x:c r="AC110" s="305" t="str">
        <x:f>IF(COUNTIF($F$5:$F$176,F110)=1,"UNIQUE","DUPLICATE")</x:f>
        <x:v>UNIQUE</x:v>
      </x:c>
      <x:c r="AD110" s="305" t="str">
        <x:f>IF(AND(LEFT(A110,14)="SEBI-CORE-AUD-",LEN(A110)=20),"VALID","INVALID")</x:f>
        <x:v>VALID</x:v>
      </x:c>
    </x:row>
    <x:row r="111" ht="48" customHeight="1">
      <x:c r="A111" s="305" t="str">
        <x:v>SEBI-CORE-AUD-000107</x:v>
      </x:c>
      <x:c r="B111" s="305" t="n">
        <x:v>107</x:v>
      </x:c>
      <x:c r="C111" s="305" t="str">
        <x:v>SEBI-CORE-PRV-000107</x:v>
      </x:c>
      <x:c r="D111" s="305" t="str">
        <x:v>SEBI-CORE-CMP-000107</x:v>
      </x:c>
      <x:c r="E111" s="305" t="str">
        <x:v>CAP-LAW040|Reg. 16|AP01</x:v>
      </x:c>
      <x:c r="F111" s="305" t="str">
        <x:v>CAP-LAW040|Reg. 16</x:v>
      </x:c>
      <x:c r="G111" s="305" t="str">
        <x:v>CAP-LAW040</x:v>
      </x:c>
      <x:c r="H111" s="305" t="str">
        <x:v>Reg. 16</x:v>
      </x:c>
      <x:c r="I111" s="305" t="str">
        <x:v>Delisting</x:v>
      </x:c>
      <x:c r="J111" s="305" t="str">
        <x:v>GATE|CORP_ACTION</x:v>
      </x:c>
      <x:c r="K111" s="305" t="str">
        <x:v>Acquirer / manager / listed company interface</x:v>
      </x:c>
      <x:c r="L111" s="305" t="str">
        <x:v>Confirm that the applicable duty holder has designed and operated controls to satisfy CAP-LAW040 Reg. 16: Dispatch the letter of offer to public shareholders.</x:v>
      </x:c>
      <x:c r="M111"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holder data, dispatch and delivery reconciliation. 5) Corroborate external acknowledgement or counterparty evidence where applicable. 6) Record every exception under the linked observation rule.</x:v>
      </x:c>
      <x:c r="N111" s="305" t="str">
        <x:v>Design adequacy + operating effectiveness</x:v>
      </x:c>
      <x:c r="O111" s="305" t="str">
        <x:v>End-to-end transaction-file inspection, timeline reperformance and external corroboration</x:v>
      </x:c>
      <x:c r="P111" s="305" t="str">
        <x:v>All covered transactions, approvals, filings, communications and settlement steps in the audit period</x:v>
      </x:c>
      <x:c r="Q111" s="305" t="str">
        <x:v>Test 100% of covered transactions and statutory milestones in scope; no sampling of mandatory approvals, announcements, escrow, allotment or closure steps.</x:v>
      </x:c>
      <x:c r="R111" s="305" t="str">
        <x:v>Within the prescribed offer timetable</x:v>
      </x:c>
      <x:c r="S111" s="305" t="str">
        <x:v>Company Secretary / Transaction Legal Lead</x:v>
      </x:c>
      <x:c r="T111" s="305" t="str">
        <x:v>Secretarial, legal, finance and appointed transaction advisers</x:v>
      </x:c>
      <x:c r="U111" s="305" t="str">
        <x:v>Company Secretary / Compliance Officer plus approving Board or committee</x:v>
      </x:c>
      <x:c r="V111" s="305" t="str">
        <x:v>NOT TESTED — COMPANY EVIDENCE REQUIRED</x:v>
      </x:c>
      <x:c r="W111" s="305" t="str">
        <x:v>https://www.sebi.gov.in/legal/regulations/sep-2025/securities-and-exchange-board-of-india-delisting-of-equity-shares-regulations-2021-last-amended-on-september-3-2025-_96548.html</x:v>
      </x:c>
      <x:c r="X111" s="305" t="str">
        <x:v>MIGRATED — FROZEN</x:v>
      </x:c>
      <x:c r="Y111" s="305" t="str">
        <x:f>IF(COUNTIF('PROD Provision Master'!$A$5:$A$176,C111)=1,"YES","NO")</x:f>
        <x:v>YES</x:v>
      </x:c>
      <x:c r="Z111" s="305" t="str">
        <x:f>IF(COUNTIF('PROD Compliance Master'!$A$5:$A$176,D111)=1,"YES","NO")</x:f>
        <x:v>YES</x:v>
      </x:c>
      <x:c r="AA111" s="305" t="str">
        <x:f>IF(COUNTIF($A$5:$A$176,A111)=1,"UNIQUE","DUPLICATE")</x:f>
        <x:v>UNIQUE</x:v>
      </x:c>
      <x:c r="AB111" s="305" t="str">
        <x:f>IF(COUNTIF($E$5:$E$176,E111)=1,"UNIQUE","DUPLICATE")</x:f>
        <x:v>UNIQUE</x:v>
      </x:c>
      <x:c r="AC111" s="305" t="str">
        <x:f>IF(COUNTIF($F$5:$F$176,F111)=1,"UNIQUE","DUPLICATE")</x:f>
        <x:v>UNIQUE</x:v>
      </x:c>
      <x:c r="AD111" s="305" t="str">
        <x:f>IF(AND(LEFT(A111,14)="SEBI-CORE-AUD-",LEN(A111)=20),"VALID","INVALID")</x:f>
        <x:v>VALID</x:v>
      </x:c>
    </x:row>
    <x:row r="112" ht="48" customHeight="1">
      <x:c r="A112" s="305" t="str">
        <x:v>SEBI-CORE-AUD-000108</x:v>
      </x:c>
      <x:c r="B112" s="305" t="n">
        <x:v>108</x:v>
      </x:c>
      <x:c r="C112" s="305" t="str">
        <x:v>SEBI-CORE-PRV-000108</x:v>
      </x:c>
      <x:c r="D112" s="305" t="str">
        <x:v>SEBI-CORE-CMP-000108</x:v>
      </x:c>
      <x:c r="E112" s="305" t="str">
        <x:v>CAP-LAW040|Regs. 19A-23 and Schedules II/IV|AP01</x:v>
      </x:c>
      <x:c r="F112" s="305" t="str">
        <x:v>CAP-LAW040|Regs. 19A-23 and Schedules II/IV</x:v>
      </x:c>
      <x:c r="G112" s="305" t="str">
        <x:v>CAP-LAW040</x:v>
      </x:c>
      <x:c r="H112" s="305" t="str">
        <x:v>Regs. 19A-23 and Schedules II/IV</x:v>
      </x:c>
      <x:c r="I112" s="305" t="str">
        <x:v>Delisting</x:v>
      </x:c>
      <x:c r="J112" s="305" t="str">
        <x:v>GATE|CORP_ACTION</x:v>
      </x:c>
      <x:c r="K112" s="305" t="str">
        <x:v>Acquirer / listed company interface</x:v>
      </x:c>
      <x:c r="L112" s="305" t="str">
        <x:v>Confirm that the applicable duty holder has designed and operated controls to satisfy CAP-LAW040 Regs. 19A-23 and Schedules II/IV: Conduct the applicable reverse-book-building or fixed-price process and determine acceptance, success, counter-offer or failure.</x:v>
      </x:c>
      <x:c r="M112"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the selected process and document price/success determination. 5) Corroborate external acknowledgement or counterparty evidence where applicable. 6) Record every exception under the linked observation rule.</x:v>
      </x:c>
      <x:c r="N112" s="305" t="str">
        <x:v>Design adequacy + operating effectiveness</x:v>
      </x:c>
      <x:c r="O112" s="305" t="str">
        <x:v>End-to-end transaction-file inspection, timeline reperformance and external corroboration</x:v>
      </x:c>
      <x:c r="P112" s="305" t="str">
        <x:v>All covered transactions, approvals, filings, communications and settlement steps in the audit period</x:v>
      </x:c>
      <x:c r="Q112" s="305" t="str">
        <x:v>Test 100% of covered transactions and statutory milestones in scope; no sampling of mandatory approvals, announcements, escrow, allotment or closure steps.</x:v>
      </x:c>
      <x:c r="R112" s="305" t="str">
        <x:v>Offer period</x:v>
      </x:c>
      <x:c r="S112" s="305" t="str">
        <x:v>Company Secretary / Transaction Legal Lead</x:v>
      </x:c>
      <x:c r="T112" s="305" t="str">
        <x:v>Secretarial, legal, finance and appointed transaction advisers</x:v>
      </x:c>
      <x:c r="U112" s="305" t="str">
        <x:v>Company Secretary / Compliance Officer plus approving Board or committee</x:v>
      </x:c>
      <x:c r="V112" s="305" t="str">
        <x:v>NOT TESTED — COMPANY EVIDENCE REQUIRED</x:v>
      </x:c>
      <x:c r="W112" s="305" t="str">
        <x:v>https://www.sebi.gov.in/legal/regulations/sep-2025/securities-and-exchange-board-of-india-delisting-of-equity-shares-regulations-2021-last-amended-on-september-3-2025-_96548.html</x:v>
      </x:c>
      <x:c r="X112" s="305" t="str">
        <x:v>MIGRATED — FROZEN</x:v>
      </x:c>
      <x:c r="Y112" s="305" t="str">
        <x:f>IF(COUNTIF('PROD Provision Master'!$A$5:$A$176,C112)=1,"YES","NO")</x:f>
        <x:v>YES</x:v>
      </x:c>
      <x:c r="Z112" s="305" t="str">
        <x:f>IF(COUNTIF('PROD Compliance Master'!$A$5:$A$176,D112)=1,"YES","NO")</x:f>
        <x:v>YES</x:v>
      </x:c>
      <x:c r="AA112" s="305" t="str">
        <x:f>IF(COUNTIF($A$5:$A$176,A112)=1,"UNIQUE","DUPLICATE")</x:f>
        <x:v>UNIQUE</x:v>
      </x:c>
      <x:c r="AB112" s="305" t="str">
        <x:f>IF(COUNTIF($E$5:$E$176,E112)=1,"UNIQUE","DUPLICATE")</x:f>
        <x:v>UNIQUE</x:v>
      </x:c>
      <x:c r="AC112" s="305" t="str">
        <x:f>IF(COUNTIF($F$5:$F$176,F112)=1,"UNIQUE","DUPLICATE")</x:f>
        <x:v>UNIQUE</x:v>
      </x:c>
      <x:c r="AD112" s="305" t="str">
        <x:f>IF(AND(LEFT(A112,14)="SEBI-CORE-AUD-",LEN(A112)=20),"VALID","INVALID")</x:f>
        <x:v>VALID</x:v>
      </x:c>
    </x:row>
    <x:row r="113" ht="48" customHeight="1">
      <x:c r="A113" s="305" t="str">
        <x:v>SEBI-CORE-AUD-000109</x:v>
      </x:c>
      <x:c r="B113" s="305" t="n">
        <x:v>109</x:v>
      </x:c>
      <x:c r="C113" s="305" t="str">
        <x:v>SEBI-CORE-PRV-000109</x:v>
      </x:c>
      <x:c r="D113" s="305" t="str">
        <x:v>SEBI-CORE-CMP-000109</x:v>
      </x:c>
      <x:c r="E113" s="305" t="str">
        <x:v>CAP-LAW040|Reg. 24|AP01</x:v>
      </x:c>
      <x:c r="F113" s="305" t="str">
        <x:v>CAP-LAW040|Reg. 24</x:v>
      </x:c>
      <x:c r="G113" s="305" t="str">
        <x:v>CAP-LAW040</x:v>
      </x:c>
      <x:c r="H113" s="305" t="str">
        <x:v>Reg. 24</x:v>
      </x:c>
      <x:c r="I113" s="305" t="str">
        <x:v>Delisting</x:v>
      </x:c>
      <x:c r="J113" s="305" t="str">
        <x:v>GATE|CORP_ACTION</x:v>
      </x:c>
      <x:c r="K113" s="305" t="str">
        <x:v>Acquirer</x:v>
      </x:c>
      <x:c r="L113" s="305" t="str">
        <x:v>Confirm that the applicable duty holder has designed and operated controls to satisfy CAP-LAW040 Reg. 24: Pay consideration to accepting public shareholders within the prescribed period.</x:v>
      </x:c>
      <x:c r="M113"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accepted shares and complete payment. 5) Corroborate external acknowledgement or counterparty evidence where applicable. 6) Record every exception under the linked observation rule.</x:v>
      </x:c>
      <x:c r="N113" s="305" t="str">
        <x:v>Design adequacy + operating effectiveness</x:v>
      </x:c>
      <x:c r="O113" s="305" t="str">
        <x:v>End-to-end transaction-file inspection, timeline reperformance and external corroboration</x:v>
      </x:c>
      <x:c r="P113" s="305" t="str">
        <x:v>All triggering events and all resulting approvals, filings, payments, communications or service cases</x:v>
      </x:c>
      <x:c r="Q113" s="305" t="str">
        <x:v>Test 100% of covered transactions and statutory milestones in scope; no sampling of mandatory approvals, announcements, escrow, allotment or closure steps.</x:v>
      </x:c>
      <x:c r="R113" s="305" t="str">
        <x:v>Post offer within prescribed period</x:v>
      </x:c>
      <x:c r="S113" s="305" t="str">
        <x:v>Company Secretary / Transaction Legal Lead</x:v>
      </x:c>
      <x:c r="T113" s="305" t="str">
        <x:v>Secretarial, legal, finance and appointed transaction advisers</x:v>
      </x:c>
      <x:c r="U113" s="305" t="str">
        <x:v>Company Secretary / Compliance Officer plus approving Board or committee</x:v>
      </x:c>
      <x:c r="V113" s="305" t="str">
        <x:v>NOT TESTED — COMPANY EVIDENCE REQUIRED</x:v>
      </x:c>
      <x:c r="W113" s="305" t="str">
        <x:v>https://www.sebi.gov.in/legal/regulations/sep-2025/securities-and-exchange-board-of-india-delisting-of-equity-shares-regulations-2021-last-amended-on-september-3-2025-_96548.html</x:v>
      </x:c>
      <x:c r="X113" s="305" t="str">
        <x:v>MIGRATED — FROZEN</x:v>
      </x:c>
      <x:c r="Y113" s="305" t="str">
        <x:f>IF(COUNTIF('PROD Provision Master'!$A$5:$A$176,C113)=1,"YES","NO")</x:f>
        <x:v>YES</x:v>
      </x:c>
      <x:c r="Z113" s="305" t="str">
        <x:f>IF(COUNTIF('PROD Compliance Master'!$A$5:$A$176,D113)=1,"YES","NO")</x:f>
        <x:v>YES</x:v>
      </x:c>
      <x:c r="AA113" s="305" t="str">
        <x:f>IF(COUNTIF($A$5:$A$176,A113)=1,"UNIQUE","DUPLICATE")</x:f>
        <x:v>UNIQUE</x:v>
      </x:c>
      <x:c r="AB113" s="305" t="str">
        <x:f>IF(COUNTIF($E$5:$E$176,E113)=1,"UNIQUE","DUPLICATE")</x:f>
        <x:v>UNIQUE</x:v>
      </x:c>
      <x:c r="AC113" s="305" t="str">
        <x:f>IF(COUNTIF($F$5:$F$176,F113)=1,"UNIQUE","DUPLICATE")</x:f>
        <x:v>UNIQUE</x:v>
      </x:c>
      <x:c r="AD113" s="305" t="str">
        <x:f>IF(AND(LEFT(A113,14)="SEBI-CORE-AUD-",LEN(A113)=20),"VALID","INVALID")</x:f>
        <x:v>VALID</x:v>
      </x:c>
    </x:row>
    <x:row r="114" ht="48" customHeight="1">
      <x:c r="A114" s="305" t="str">
        <x:v>SEBI-CORE-AUD-000110</x:v>
      </x:c>
      <x:c r="B114" s="305" t="n">
        <x:v>110</x:v>
      </x:c>
      <x:c r="C114" s="305" t="str">
        <x:v>SEBI-CORE-PRV-000110</x:v>
      </x:c>
      <x:c r="D114" s="305" t="str">
        <x:v>SEBI-CORE-CMP-000110</x:v>
      </x:c>
      <x:c r="E114" s="305" t="str">
        <x:v>CAP-LAW040|Reg. 25|AP01</x:v>
      </x:c>
      <x:c r="F114" s="305" t="str">
        <x:v>CAP-LAW040|Reg. 25</x:v>
      </x:c>
      <x:c r="G114" s="305" t="str">
        <x:v>CAP-LAW040</x:v>
      </x:c>
      <x:c r="H114" s="305" t="str">
        <x:v>Reg. 25</x:v>
      </x:c>
      <x:c r="I114" s="305" t="str">
        <x:v>Delisting</x:v>
      </x:c>
      <x:c r="J114" s="305" t="str">
        <x:v>GATE|CORP_ACTION</x:v>
      </x:c>
      <x:c r="K114" s="305" t="str">
        <x:v>Listed company / acquirer interface</x:v>
      </x:c>
      <x:c r="L114" s="305" t="str">
        <x:v>Confirm that the applicable duty holder has designed and operated controls to satisfy CAP-LAW040 Reg. 25: Submit the final delisting application to the stock exchange with proof of the exit opportunity.</x:v>
      </x:c>
      <x:c r="M114"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Submit final application and obtain delisting order. 5) Corroborate external acknowledgement or counterparty evidence where applicable. 6) Record every exception under the linked observation rule.</x:v>
      </x:c>
      <x:c r="N114" s="305" t="str">
        <x:v>Design adequacy + operating effectiveness</x:v>
      </x:c>
      <x:c r="O114" s="305" t="str">
        <x:v>End-to-end transaction-file inspection, timeline reperformance and external corroboration</x:v>
      </x:c>
      <x:c r="P114" s="305" t="str">
        <x:v>All triggering events and all resulting approvals, filings, payments, communications or service cases</x:v>
      </x:c>
      <x:c r="Q114" s="305" t="str">
        <x:v>Test 100% of covered transactions and statutory milestones in scope; no sampling of mandatory approvals, announcements, escrow, allotment or closure steps.</x:v>
      </x:c>
      <x:c r="R114" s="305" t="str">
        <x:v>Within current prescribed post-payment period</x:v>
      </x:c>
      <x:c r="S114" s="305" t="str">
        <x:v>Company Secretary / Transaction Legal Lead</x:v>
      </x:c>
      <x:c r="T114" s="305" t="str">
        <x:v>Secretarial, legal, finance and appointed transaction advisers</x:v>
      </x:c>
      <x:c r="U114" s="305" t="str">
        <x:v>Company Secretary / Compliance Officer plus approving Board or committee</x:v>
      </x:c>
      <x:c r="V114" s="305" t="str">
        <x:v>NOT TESTED — COMPANY EVIDENCE REQUIRED</x:v>
      </x:c>
      <x:c r="W114" s="305" t="str">
        <x:v>https://www.sebi.gov.in/legal/regulations/sep-2025/securities-and-exchange-board-of-india-delisting-of-equity-shares-regulations-2021-last-amended-on-september-3-2025-_96548.html</x:v>
      </x:c>
      <x:c r="X114" s="305" t="str">
        <x:v>MIGRATED — FROZEN</x:v>
      </x:c>
      <x:c r="Y114" s="305" t="str">
        <x:f>IF(COUNTIF('PROD Provision Master'!$A$5:$A$176,C114)=1,"YES","NO")</x:f>
        <x:v>YES</x:v>
      </x:c>
      <x:c r="Z114" s="305" t="str">
        <x:f>IF(COUNTIF('PROD Compliance Master'!$A$5:$A$176,D114)=1,"YES","NO")</x:f>
        <x:v>YES</x:v>
      </x:c>
      <x:c r="AA114" s="305" t="str">
        <x:f>IF(COUNTIF($A$5:$A$176,A114)=1,"UNIQUE","DUPLICATE")</x:f>
        <x:v>UNIQUE</x:v>
      </x:c>
      <x:c r="AB114" s="305" t="str">
        <x:f>IF(COUNTIF($E$5:$E$176,E114)=1,"UNIQUE","DUPLICATE")</x:f>
        <x:v>UNIQUE</x:v>
      </x:c>
      <x:c r="AC114" s="305" t="str">
        <x:f>IF(COUNTIF($F$5:$F$176,F114)=1,"UNIQUE","DUPLICATE")</x:f>
        <x:v>UNIQUE</x:v>
      </x:c>
      <x:c r="AD114" s="305" t="str">
        <x:f>IF(AND(LEFT(A114,14)="SEBI-CORE-AUD-",LEN(A114)=20),"VALID","INVALID")</x:f>
        <x:v>VALID</x:v>
      </x:c>
    </x:row>
    <x:row r="115" ht="48" customHeight="1">
      <x:c r="A115" s="305" t="str">
        <x:v>SEBI-CORE-AUD-000111</x:v>
      </x:c>
      <x:c r="B115" s="305" t="n">
        <x:v>111</x:v>
      </x:c>
      <x:c r="C115" s="305" t="str">
        <x:v>SEBI-CORE-PRV-000111</x:v>
      </x:c>
      <x:c r="D115" s="305" t="str">
        <x:v>SEBI-CORE-CMP-000111</x:v>
      </x:c>
      <x:c r="E115" s="305" t="str">
        <x:v>CAP-LAW042|Reg. 5|AP01</x:v>
      </x:c>
      <x:c r="F115" s="305" t="str">
        <x:v>CAP-LAW042|Reg. 5</x:v>
      </x:c>
      <x:c r="G115" s="305" t="str">
        <x:v>CAP-LAW042</x:v>
      </x:c>
      <x:c r="H115" s="305" t="str">
        <x:v>Reg. 5</x:v>
      </x:c>
      <x:c r="I115" s="305" t="str">
        <x:v>Employee benefits</x:v>
      </x:c>
      <x:c r="J115" s="305" t="str">
        <x:v>GATE|CORP_ACTION</x:v>
      </x:c>
      <x:c r="K115" s="305" t="str">
        <x:v>Listed company / board</x:v>
      </x:c>
      <x:c r="L115" s="305" t="str">
        <x:v>Confirm that the applicable duty holder has designed and operated controls to satisfy CAP-LAW042 Reg. 5: Constitute the compensation committee and assign the prescribed scheme-administration powers.</x:v>
      </x:c>
      <x:c r="M115"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committee charter, composition, approvals and minutes. 5) Corroborate external acknowledgement or counterparty evidence where applicable. 6) Record every exception under the linked observation rule.</x:v>
      </x:c>
      <x:c r="N115" s="305" t="str">
        <x:v>Design adequacy + operating effectiveness</x:v>
      </x:c>
      <x:c r="O115" s="305" t="str">
        <x:v>Inspection, population reconciliation, reperformance and external corroboration where available</x:v>
      </x:c>
      <x:c r="P115" s="305" t="str">
        <x:v>Full control-period population, including all alerts, changes, overrides, breaches and remediation items</x:v>
      </x:c>
      <x:c r="Q115" s="305" t="str">
        <x:v>Inspect control design and evidence across the full period; test each scheduled control occurrence and 100% of breaches, overrides, vacancies and regulatory exceptions.</x:v>
      </x:c>
      <x:c r="R115" s="305" t="str">
        <x:v>Continuous while scheme exists</x:v>
      </x:c>
      <x:c r="S115" s="305" t="str">
        <x:v>Company Secretary / HR or Compensation Owner</x:v>
      </x:c>
      <x:c r="T115" s="305" t="str">
        <x:v>HR, secretarial and trust administration team</x:v>
      </x:c>
      <x:c r="U115" s="305" t="str">
        <x:v>Company Secretary / Compliance Officer plus approving Board or committee</x:v>
      </x:c>
      <x:c r="V115" s="305" t="str">
        <x:v>NOT TESTED — COMPANY EVIDENCE REQUIRED</x:v>
      </x:c>
      <x:c r="W115" s="305" t="str">
        <x:v>https://www.sebi.gov.in/legal/regulations/dec-2025/securities-and-exchange-board-of-india-share-based-employee-benefits-and-sweat-equity-regulations-2021-last-amended-on-december-4-2025-_98638.html</x:v>
      </x:c>
      <x:c r="X115" s="305" t="str">
        <x:v>MIGRATED — FROZEN</x:v>
      </x:c>
      <x:c r="Y115" s="305" t="str">
        <x:f>IF(COUNTIF('PROD Provision Master'!$A$5:$A$176,C115)=1,"YES","NO")</x:f>
        <x:v>YES</x:v>
      </x:c>
      <x:c r="Z115" s="305" t="str">
        <x:f>IF(COUNTIF('PROD Compliance Master'!$A$5:$A$176,D115)=1,"YES","NO")</x:f>
        <x:v>YES</x:v>
      </x:c>
      <x:c r="AA115" s="305" t="str">
        <x:f>IF(COUNTIF($A$5:$A$176,A115)=1,"UNIQUE","DUPLICATE")</x:f>
        <x:v>UNIQUE</x:v>
      </x:c>
      <x:c r="AB115" s="305" t="str">
        <x:f>IF(COUNTIF($E$5:$E$176,E115)=1,"UNIQUE","DUPLICATE")</x:f>
        <x:v>UNIQUE</x:v>
      </x:c>
      <x:c r="AC115" s="305" t="str">
        <x:f>IF(COUNTIF($F$5:$F$176,F115)=1,"UNIQUE","DUPLICATE")</x:f>
        <x:v>UNIQUE</x:v>
      </x:c>
      <x:c r="AD115" s="305" t="str">
        <x:f>IF(AND(LEFT(A115,14)="SEBI-CORE-AUD-",LEN(A115)=20),"VALID","INVALID")</x:f>
        <x:v>VALID</x:v>
      </x:c>
    </x:row>
    <x:row r="116" ht="48" customHeight="1">
      <x:c r="A116" s="305" t="str">
        <x:v>SEBI-CORE-AUD-000112</x:v>
      </x:c>
      <x:c r="B116" s="305" t="n">
        <x:v>112</x:v>
      </x:c>
      <x:c r="C116" s="305" t="str">
        <x:v>SEBI-CORE-PRV-000112</x:v>
      </x:c>
      <x:c r="D116" s="305" t="str">
        <x:v>SEBI-CORE-CMP-000112</x:v>
      </x:c>
      <x:c r="E116" s="305" t="str">
        <x:v>CAP-LAW042|Reg. 6|AP01</x:v>
      </x:c>
      <x:c r="F116" s="305" t="str">
        <x:v>CAP-LAW042|Reg. 6</x:v>
      </x:c>
      <x:c r="G116" s="305" t="str">
        <x:v>CAP-LAW042</x:v>
      </x:c>
      <x:c r="H116" s="305" t="str">
        <x:v>Reg. 6</x:v>
      </x:c>
      <x:c r="I116" s="305" t="str">
        <x:v>Employee benefits</x:v>
      </x:c>
      <x:c r="J116" s="305" t="str">
        <x:v>GATE|CORP_ACTION</x:v>
      </x:c>
      <x:c r="K116" s="305" t="str">
        <x:v>Listed company / shareholders</x:v>
      </x:c>
      <x:c r="L116" s="305" t="str">
        <x:v>Confirm that the applicable duty holder has designed and operated controls to satisfy CAP-LAW042 Reg. 6: Obtain shareholders' approval for each scheme and separate approvals for specified variations/classes of grants.</x:v>
      </x:c>
      <x:c r="M116"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Prepare explanatory statement and voting evidence. 5) Corroborate external acknowledgement or counterparty evidence where applicable. 6) Record every exception under the linked observation rule.</x:v>
      </x:c>
      <x:c r="N116" s="305" t="str">
        <x:v>Design adequacy + operating effectiveness</x:v>
      </x:c>
      <x:c r="O116" s="305" t="str">
        <x:v>Inspection, population reconciliation, reperformance and external corroboration where available</x:v>
      </x:c>
      <x:c r="P116" s="305" t="str">
        <x:v>All triggering events and all resulting approvals, filings, payments, communications or service cases</x:v>
      </x:c>
      <x:c r="Q116" s="305" t="str">
        <x:v>Test 100% of low-volume statutory events; for high-volume operations, reconcile the full population, use a documented risk-based sample, and test every exception.</x:v>
      </x:c>
      <x:c r="R116" s="305" t="str">
        <x:v>Before implementation/grant/change</x:v>
      </x:c>
      <x:c r="S116" s="305" t="str">
        <x:v>Company Secretary / HR or Compensation Owner</x:v>
      </x:c>
      <x:c r="T116" s="305" t="str">
        <x:v>HR, secretarial and trust administration team</x:v>
      </x:c>
      <x:c r="U116" s="305" t="str">
        <x:v>Company Secretary / Compliance Officer or delegated independent reviewer</x:v>
      </x:c>
      <x:c r="V116" s="305" t="str">
        <x:v>NOT TESTED — COMPANY EVIDENCE REQUIRED</x:v>
      </x:c>
      <x:c r="W116" s="305" t="str">
        <x:v>https://www.sebi.gov.in/legal/regulations/dec-2025/securities-and-exchange-board-of-india-share-based-employee-benefits-and-sweat-equity-regulations-2021-last-amended-on-december-4-2025-_98638.html</x:v>
      </x:c>
      <x:c r="X116" s="305" t="str">
        <x:v>MIGRATED — FROZEN</x:v>
      </x:c>
      <x:c r="Y116" s="305" t="str">
        <x:f>IF(COUNTIF('PROD Provision Master'!$A$5:$A$176,C116)=1,"YES","NO")</x:f>
        <x:v>YES</x:v>
      </x:c>
      <x:c r="Z116" s="305" t="str">
        <x:f>IF(COUNTIF('PROD Compliance Master'!$A$5:$A$176,D116)=1,"YES","NO")</x:f>
        <x:v>YES</x:v>
      </x:c>
      <x:c r="AA116" s="305" t="str">
        <x:f>IF(COUNTIF($A$5:$A$176,A116)=1,"UNIQUE","DUPLICATE")</x:f>
        <x:v>UNIQUE</x:v>
      </x:c>
      <x:c r="AB116" s="305" t="str">
        <x:f>IF(COUNTIF($E$5:$E$176,E116)=1,"UNIQUE","DUPLICATE")</x:f>
        <x:v>UNIQUE</x:v>
      </x:c>
      <x:c r="AC116" s="305" t="str">
        <x:f>IF(COUNTIF($F$5:$F$176,F116)=1,"UNIQUE","DUPLICATE")</x:f>
        <x:v>UNIQUE</x:v>
      </x:c>
      <x:c r="AD116" s="305" t="str">
        <x:f>IF(AND(LEFT(A116,14)="SEBI-CORE-AUD-",LEN(A116)=20),"VALID","INVALID")</x:f>
        <x:v>VALID</x:v>
      </x:c>
    </x:row>
    <x:row r="117" ht="48" customHeight="1">
      <x:c r="A117" s="305" t="str">
        <x:v>SEBI-CORE-AUD-000113</x:v>
      </x:c>
      <x:c r="B117" s="305" t="n">
        <x:v>113</x:v>
      </x:c>
      <x:c r="C117" s="305" t="str">
        <x:v>SEBI-CORE-PRV-000113</x:v>
      </x:c>
      <x:c r="D117" s="305" t="str">
        <x:v>SEBI-CORE-CMP-000113</x:v>
      </x:c>
      <x:c r="E117" s="305" t="str">
        <x:v>CAP-LAW042|Regs. 6 and 14 / Schedule I|AP01</x:v>
      </x:c>
      <x:c r="F117" s="305" t="str">
        <x:v>CAP-LAW042|Regs. 6 and 14 / Schedule I</x:v>
      </x:c>
      <x:c r="G117" s="305" t="str">
        <x:v>CAP-LAW042</x:v>
      </x:c>
      <x:c r="H117" s="305" t="str">
        <x:v>Regs. 6 and 14 / Schedule I</x:v>
      </x:c>
      <x:c r="I117" s="305" t="str">
        <x:v>Employee benefits</x:v>
      </x:c>
      <x:c r="J117" s="305" t="str">
        <x:v>GATE|CORP_ACTION</x:v>
      </x:c>
      <x:c r="K117" s="305" t="str">
        <x:v>Listed company</x:v>
      </x:c>
      <x:c r="L117" s="305" t="str">
        <x:v>Confirm that the applicable duty holder has designed and operated controls to satisfy CAP-LAW042 Regs. 6 and 14 / Schedule I: Provide the prescribed shareholder-approval, annual-report and scheme disclosures.</x:v>
      </x:c>
      <x:c r="M117"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the disclosure schedule and required communications. 5) Corroborate external acknowledgement or counterparty evidence where applicable. 6) Record every exception under the linked observation rule.</x:v>
      </x:c>
      <x:c r="N117" s="305" t="str">
        <x:v>Design adequacy + operating effectiveness</x:v>
      </x:c>
      <x:c r="O117" s="305" t="str">
        <x:v>Inspection, population reconciliation, reperformance and external corroboration where available</x:v>
      </x:c>
      <x:c r="P117" s="305" t="str">
        <x:v>All prescribed reporting periods and every statutory item due in the audit period</x:v>
      </x:c>
      <x:c r="Q117" s="305" t="str">
        <x:v>Test 100% of statutory submissions/meetings due in scope; where the underlying operation is high-volume, reconcile the population and sample across periods plus all exceptions.</x:v>
      </x:c>
      <x:c r="R117" s="305" t="str">
        <x:v>At approval; annual and on update</x:v>
      </x:c>
      <x:c r="S117" s="305" t="str">
        <x:v>Company Secretary / HR or Compensation Owner</x:v>
      </x:c>
      <x:c r="T117" s="305" t="str">
        <x:v>HR, secretarial and trust administration team</x:v>
      </x:c>
      <x:c r="U117" s="305" t="str">
        <x:v>Company Secretary / Compliance Officer or delegated independent reviewer</x:v>
      </x:c>
      <x:c r="V117" s="305" t="str">
        <x:v>NOT TESTED — COMPANY EVIDENCE REQUIRED</x:v>
      </x:c>
      <x:c r="W117" s="305" t="str">
        <x:v>https://www.sebi.gov.in/legal/regulations/dec-2025/securities-and-exchange-board-of-india-share-based-employee-benefits-and-sweat-equity-regulations-2021-last-amended-on-december-4-2025-_98638.html</x:v>
      </x:c>
      <x:c r="X117" s="305" t="str">
        <x:v>MIGRATED — FROZEN</x:v>
      </x:c>
      <x:c r="Y117" s="305" t="str">
        <x:f>IF(COUNTIF('PROD Provision Master'!$A$5:$A$176,C117)=1,"YES","NO")</x:f>
        <x:v>YES</x:v>
      </x:c>
      <x:c r="Z117" s="305" t="str">
        <x:f>IF(COUNTIF('PROD Compliance Master'!$A$5:$A$176,D117)=1,"YES","NO")</x:f>
        <x:v>YES</x:v>
      </x:c>
      <x:c r="AA117" s="305" t="str">
        <x:f>IF(COUNTIF($A$5:$A$176,A117)=1,"UNIQUE","DUPLICATE")</x:f>
        <x:v>UNIQUE</x:v>
      </x:c>
      <x:c r="AB117" s="305" t="str">
        <x:f>IF(COUNTIF($E$5:$E$176,E117)=1,"UNIQUE","DUPLICATE")</x:f>
        <x:v>UNIQUE</x:v>
      </x:c>
      <x:c r="AC117" s="305" t="str">
        <x:f>IF(COUNTIF($F$5:$F$176,F117)=1,"UNIQUE","DUPLICATE")</x:f>
        <x:v>UNIQUE</x:v>
      </x:c>
      <x:c r="AD117" s="305" t="str">
        <x:f>IF(AND(LEFT(A117,14)="SEBI-CORE-AUD-",LEN(A117)=20),"VALID","INVALID")</x:f>
        <x:v>VALID</x:v>
      </x:c>
    </x:row>
    <x:row r="118" ht="48" customHeight="1">
      <x:c r="A118" s="305" t="str">
        <x:v>SEBI-CORE-AUD-000114</x:v>
      </x:c>
      <x:c r="B118" s="305" t="n">
        <x:v>114</x:v>
      </x:c>
      <x:c r="C118" s="305" t="str">
        <x:v>SEBI-CORE-PRV-000114</x:v>
      </x:c>
      <x:c r="D118" s="305" t="str">
        <x:v>SEBI-CORE-CMP-000114</x:v>
      </x:c>
      <x:c r="E118" s="305" t="str">
        <x:v>CAP-LAW042|Reg. 3|AP01</x:v>
      </x:c>
      <x:c r="F118" s="305" t="str">
        <x:v>CAP-LAW042|Reg. 3</x:v>
      </x:c>
      <x:c r="G118" s="305" t="str">
        <x:v>CAP-LAW042</x:v>
      </x:c>
      <x:c r="H118" s="305" t="str">
        <x:v>Reg. 3</x:v>
      </x:c>
      <x:c r="I118" s="305" t="str">
        <x:v>Employee benefits</x:v>
      </x:c>
      <x:c r="J118" s="305" t="str">
        <x:v>GATE|CORP_ACTION</x:v>
      </x:c>
      <x:c r="K118" s="305" t="str">
        <x:v>Listed company / trust</x:v>
      </x:c>
      <x:c r="L118" s="305" t="str">
        <x:v>Confirm that the applicable duty holder has designed and operated controls to satisfy CAP-LAW042 Reg. 3: Operate any employee-benefit trust and secondary acquisition within the prescribed limits and restrictions.</x:v>
      </x:c>
      <x:c r="M118"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trust transactions and quantitative limits. 5) Corroborate external acknowledgement or counterparty evidence where applicable. 6) Record every exception under the linked observation rule.</x:v>
      </x:c>
      <x:c r="N118" s="305" t="str">
        <x:v>Design adequacy + operating effectiveness</x:v>
      </x:c>
      <x:c r="O118" s="305" t="str">
        <x:v>Inspection, population reconciliation, reperformance and external corroboration where available</x:v>
      </x:c>
      <x:c r="P118" s="305" t="str">
        <x:v>Full control-period population, including all alerts, changes, overrides, breaches and remediation items</x:v>
      </x:c>
      <x:c r="Q118" s="305" t="str">
        <x:v>Inspect control design and evidence across the full period; test each scheduled control occurrence and 100% of breaches, overrides, vacancies and regulatory exceptions.</x:v>
      </x:c>
      <x:c r="R118" s="305" t="str">
        <x:v>Continuous / transaction-based</x:v>
      </x:c>
      <x:c r="S118" s="305" t="str">
        <x:v>Company Secretary / HR or Compensation Owner</x:v>
      </x:c>
      <x:c r="T118" s="305" t="str">
        <x:v>HR, secretarial and trust administration team</x:v>
      </x:c>
      <x:c r="U118" s="305" t="str">
        <x:v>Company Secretary / Compliance Officer or delegated independent reviewer</x:v>
      </x:c>
      <x:c r="V118" s="305" t="str">
        <x:v>NOT TESTED — COMPANY EVIDENCE REQUIRED</x:v>
      </x:c>
      <x:c r="W118" s="305" t="str">
        <x:v>https://www.sebi.gov.in/legal/regulations/dec-2025/securities-and-exchange-board-of-india-share-based-employee-benefits-and-sweat-equity-regulations-2021-last-amended-on-december-4-2025-_98638.html</x:v>
      </x:c>
      <x:c r="X118" s="305" t="str">
        <x:v>MIGRATED — FROZEN</x:v>
      </x:c>
      <x:c r="Y118" s="305" t="str">
        <x:f>IF(COUNTIF('PROD Provision Master'!$A$5:$A$176,C118)=1,"YES","NO")</x:f>
        <x:v>YES</x:v>
      </x:c>
      <x:c r="Z118" s="305" t="str">
        <x:f>IF(COUNTIF('PROD Compliance Master'!$A$5:$A$176,D118)=1,"YES","NO")</x:f>
        <x:v>YES</x:v>
      </x:c>
      <x:c r="AA118" s="305" t="str">
        <x:f>IF(COUNTIF($A$5:$A$176,A118)=1,"UNIQUE","DUPLICATE")</x:f>
        <x:v>UNIQUE</x:v>
      </x:c>
      <x:c r="AB118" s="305" t="str">
        <x:f>IF(COUNTIF($E$5:$E$176,E118)=1,"UNIQUE","DUPLICATE")</x:f>
        <x:v>UNIQUE</x:v>
      </x:c>
      <x:c r="AC118" s="305" t="str">
        <x:f>IF(COUNTIF($F$5:$F$176,F118)=1,"UNIQUE","DUPLICATE")</x:f>
        <x:v>UNIQUE</x:v>
      </x:c>
      <x:c r="AD118" s="305" t="str">
        <x:f>IF(AND(LEFT(A118,14)="SEBI-CORE-AUD-",LEN(A118)=20),"VALID","INVALID")</x:f>
        <x:v>VALID</x:v>
      </x:c>
    </x:row>
    <x:row r="119" ht="48" customHeight="1">
      <x:c r="A119" s="305" t="str">
        <x:v>SEBI-CORE-AUD-000115</x:v>
      </x:c>
      <x:c r="B119" s="305" t="n">
        <x:v>115</x:v>
      </x:c>
      <x:c r="C119" s="305" t="str">
        <x:v>SEBI-CORE-PRV-000115</x:v>
      </x:c>
      <x:c r="D119" s="305" t="str">
        <x:v>SEBI-CORE-CMP-000115</x:v>
      </x:c>
      <x:c r="E119" s="305" t="str">
        <x:v>CAP-LAW042|Reg. 12(3)|AP01</x:v>
      </x:c>
      <x:c r="F119" s="305" t="str">
        <x:v>CAP-LAW042|Reg. 12(3)</x:v>
      </x:c>
      <x:c r="G119" s="305" t="str">
        <x:v>CAP-LAW042</x:v>
      </x:c>
      <x:c r="H119" s="305" t="str">
        <x:v>Reg. 12(3)</x:v>
      </x:c>
      <x:c r="I119" s="305" t="str">
        <x:v>Employee benefits</x:v>
      </x:c>
      <x:c r="J119" s="305" t="str">
        <x:v>GATE|CORP_ACTION</x:v>
      </x:c>
      <x:c r="K119" s="305" t="str">
        <x:v>Listed company</x:v>
      </x:c>
      <x:c r="L119" s="305" t="str">
        <x:v>Confirm that the applicable duty holder has designed and operated controls to satisfy CAP-LAW042 Reg. 12(3): Obtain stock-exchange in-principle approval before grant of options or SARs that will result in listed shares.</x:v>
      </x:c>
      <x:c r="M119"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Submit the application and retain approval. 5) Corroborate external acknowledgement or counterparty evidence where applicable. 6) Record every exception under the linked observation rule.</x:v>
      </x:c>
      <x:c r="N119" s="305" t="str">
        <x:v>Design adequacy + operating effectiveness</x:v>
      </x:c>
      <x:c r="O119" s="305" t="str">
        <x:v>Inspection, population reconciliation, reperformance and external corroboration where available</x:v>
      </x:c>
      <x:c r="P119" s="305" t="str">
        <x:v>All triggering events and all resulting approvals, filings, payments, communications or service cases</x:v>
      </x:c>
      <x:c r="Q119" s="305" t="str">
        <x:v>Test 100% of low-volume statutory events; for high-volume operations, reconcile the full population, use a documented risk-based sample, and test every exception.</x:v>
      </x:c>
      <x:c r="R119" s="305" t="str">
        <x:v>Before grant as prescribed</x:v>
      </x:c>
      <x:c r="S119" s="305" t="str">
        <x:v>Company Secretary / HR or Compensation Owner</x:v>
      </x:c>
      <x:c r="T119" s="305" t="str">
        <x:v>HR, secretarial and trust administration team</x:v>
      </x:c>
      <x:c r="U119" s="305" t="str">
        <x:v>Company Secretary / Compliance Officer or delegated independent reviewer</x:v>
      </x:c>
      <x:c r="V119" s="305" t="str">
        <x:v>NOT TESTED — COMPANY EVIDENCE REQUIRED</x:v>
      </x:c>
      <x:c r="W119" s="305" t="str">
        <x:v>https://www.sebi.gov.in/legal/regulations/dec-2025/securities-and-exchange-board-of-india-share-based-employee-benefits-and-sweat-equity-regulations-2021-last-amended-on-december-4-2025-_98638.html</x:v>
      </x:c>
      <x:c r="X119" s="305" t="str">
        <x:v>MIGRATED — FROZEN</x:v>
      </x:c>
      <x:c r="Y119" s="305" t="str">
        <x:f>IF(COUNTIF('PROD Provision Master'!$A$5:$A$176,C119)=1,"YES","NO")</x:f>
        <x:v>YES</x:v>
      </x:c>
      <x:c r="Z119" s="305" t="str">
        <x:f>IF(COUNTIF('PROD Compliance Master'!$A$5:$A$176,D119)=1,"YES","NO")</x:f>
        <x:v>YES</x:v>
      </x:c>
      <x:c r="AA119" s="305" t="str">
        <x:f>IF(COUNTIF($A$5:$A$176,A119)=1,"UNIQUE","DUPLICATE")</x:f>
        <x:v>UNIQUE</x:v>
      </x:c>
      <x:c r="AB119" s="305" t="str">
        <x:f>IF(COUNTIF($E$5:$E$176,E119)=1,"UNIQUE","DUPLICATE")</x:f>
        <x:v>UNIQUE</x:v>
      </x:c>
      <x:c r="AC119" s="305" t="str">
        <x:f>IF(COUNTIF($F$5:$F$176,F119)=1,"UNIQUE","DUPLICATE")</x:f>
        <x:v>UNIQUE</x:v>
      </x:c>
      <x:c r="AD119" s="305" t="str">
        <x:f>IF(AND(LEFT(A119,14)="SEBI-CORE-AUD-",LEN(A119)=20),"VALID","INVALID")</x:f>
        <x:v>VALID</x:v>
      </x:c>
    </x:row>
    <x:row r="120" ht="48" customHeight="1">
      <x:c r="A120" s="305" t="str">
        <x:v>SEBI-CORE-AUD-000116</x:v>
      </x:c>
      <x:c r="B120" s="305" t="n">
        <x:v>116</x:v>
      </x:c>
      <x:c r="C120" s="305" t="str">
        <x:v>SEBI-CORE-PRV-000116</x:v>
      </x:c>
      <x:c r="D120" s="305" t="str">
        <x:v>SEBI-CORE-CMP-000116</x:v>
      </x:c>
      <x:c r="E120" s="305" t="str">
        <x:v>CAP-LAW042|Regs. 10 and 12|AP01</x:v>
      </x:c>
      <x:c r="F120" s="305" t="str">
        <x:v>CAP-LAW042|Regs. 10 and 12</x:v>
      </x:c>
      <x:c r="G120" s="305" t="str">
        <x:v>CAP-LAW042</x:v>
      </x:c>
      <x:c r="H120" s="305" t="str">
        <x:v>Regs. 10 and 12</x:v>
      </x:c>
      <x:c r="I120" s="305" t="str">
        <x:v>Employee benefits</x:v>
      </x:c>
      <x:c r="J120" s="305" t="str">
        <x:v>GATE|CORP_ACTION</x:v>
      </x:c>
      <x:c r="K120" s="305" t="str">
        <x:v>Listed company</x:v>
      </x:c>
      <x:c r="L120" s="305" t="str">
        <x:v>Confirm that the applicable duty holder has designed and operated controls to satisfy CAP-LAW042 Regs. 10 and 12: Notify each issue/allotment and obtain listing/trading approval for shares issued under the approved scheme.</x:v>
      </x:c>
      <x:c r="M120"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exercise, allotment, demat credit and exchange approval. 5) Corroborate external acknowledgement or counterparty evidence where applicable. 6) Record every exception under the linked observation rule.</x:v>
      </x:c>
      <x:c r="N120" s="305" t="str">
        <x:v>Design adequacy + operating effectiveness</x:v>
      </x:c>
      <x:c r="O120" s="305" t="str">
        <x:v>Population reconciliation, inspection, SLA reperformance and case-file sampling</x:v>
      </x:c>
      <x:c r="P120" s="305" t="str">
        <x:v>All triggering events and all resulting approvals, filings, payments, communications or service cases</x:v>
      </x:c>
      <x:c r="Q120" s="305" t="str">
        <x:v>Reconcile 100% of the case population; select a risk-based sample covering completed, rejected, aged and exception cases; test 100% of SLA breaches and complaints.</x:v>
      </x:c>
      <x:c r="R120" s="305" t="str">
        <x:v>At each issue/allotment cycle</x:v>
      </x:c>
      <x:c r="S120" s="305" t="str">
        <x:v>Investor Services Head / RTA Relationship Owner</x:v>
      </x:c>
      <x:c r="T120" s="305" t="str">
        <x:v>Issuer investor-service team or contracted RTA team</x:v>
      </x:c>
      <x:c r="U120" s="305" t="str">
        <x:v>Company Secretary / Compliance Officer plus approving Board or committee</x:v>
      </x:c>
      <x:c r="V120" s="305" t="str">
        <x:v>NOT TESTED — COMPANY EVIDENCE REQUIRED</x:v>
      </x:c>
      <x:c r="W120" s="305" t="str">
        <x:v>https://www.sebi.gov.in/legal/regulations/dec-2025/securities-and-exchange-board-of-india-share-based-employee-benefits-and-sweat-equity-regulations-2021-last-amended-on-december-4-2025-_98638.html</x:v>
      </x:c>
      <x:c r="X120" s="305" t="str">
        <x:v>MIGRATED — FROZEN</x:v>
      </x:c>
      <x:c r="Y120" s="305" t="str">
        <x:f>IF(COUNTIF('PROD Provision Master'!$A$5:$A$176,C120)=1,"YES","NO")</x:f>
        <x:v>YES</x:v>
      </x:c>
      <x:c r="Z120" s="305" t="str">
        <x:f>IF(COUNTIF('PROD Compliance Master'!$A$5:$A$176,D120)=1,"YES","NO")</x:f>
        <x:v>YES</x:v>
      </x:c>
      <x:c r="AA120" s="305" t="str">
        <x:f>IF(COUNTIF($A$5:$A$176,A120)=1,"UNIQUE","DUPLICATE")</x:f>
        <x:v>UNIQUE</x:v>
      </x:c>
      <x:c r="AB120" s="305" t="str">
        <x:f>IF(COUNTIF($E$5:$E$176,E120)=1,"UNIQUE","DUPLICATE")</x:f>
        <x:v>UNIQUE</x:v>
      </x:c>
      <x:c r="AC120" s="305" t="str">
        <x:f>IF(COUNTIF($F$5:$F$176,F120)=1,"UNIQUE","DUPLICATE")</x:f>
        <x:v>UNIQUE</x:v>
      </x:c>
      <x:c r="AD120" s="305" t="str">
        <x:f>IF(AND(LEFT(A120,14)="SEBI-CORE-AUD-",LEN(A120)=20),"VALID","INVALID")</x:f>
        <x:v>VALID</x:v>
      </x:c>
    </x:row>
    <x:row r="121" ht="48" customHeight="1">
      <x:c r="A121" s="305" t="str">
        <x:v>SEBI-CORE-AUD-000117</x:v>
      </x:c>
      <x:c r="B121" s="305" t="n">
        <x:v>117</x:v>
      </x:c>
      <x:c r="C121" s="305" t="str">
        <x:v>SEBI-CORE-PRV-000117</x:v>
      </x:c>
      <x:c r="D121" s="305" t="str">
        <x:v>SEBI-CORE-CMP-000117</x:v>
      </x:c>
      <x:c r="E121" s="305" t="str">
        <x:v>CAP-LAW042|Reg. 14 / Schedule I Part F|AP01</x:v>
      </x:c>
      <x:c r="F121" s="305" t="str">
        <x:v>CAP-LAW042|Reg. 14 / Schedule I Part F</x:v>
      </x:c>
      <x:c r="G121" s="305" t="str">
        <x:v>CAP-LAW042</x:v>
      </x:c>
      <x:c r="H121" s="305" t="str">
        <x:v>Reg. 14 / Schedule I Part F</x:v>
      </x:c>
      <x:c r="I121" s="305" t="str">
        <x:v>Employee benefits</x:v>
      </x:c>
      <x:c r="J121" s="305" t="str">
        <x:v>GATE|CORP_ACTION</x:v>
      </x:c>
      <x:c r="K121" s="305" t="str">
        <x:v>Listed company</x:v>
      </x:c>
      <x:c r="L121" s="305" t="str">
        <x:v>Confirm that the applicable duty holder has designed and operated controls to satisfy CAP-LAW042 Reg. 14 / Schedule I Part F: Make the prescribed annual-report and website disclosures for employee-benefit schemes.</x:v>
      </x:c>
      <x:c r="M121"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Compile scheme metrics and publish/file required disclosures. 5) Corroborate external acknowledgement or counterparty evidence where applicable. 6) Record every exception under the linked observation rule.</x:v>
      </x:c>
      <x:c r="N121" s="305" t="str">
        <x:v>Design adequacy + operating effectiveness</x:v>
      </x:c>
      <x:c r="O121" s="305" t="str">
        <x:v>Inspection, population reconciliation, reperformance and external corroboration where available</x:v>
      </x:c>
      <x:c r="P121" s="305" t="str">
        <x:v>All prescribed reporting periods and every statutory item due in the audit period</x:v>
      </x:c>
      <x:c r="Q121" s="305" t="str">
        <x:v>Test 100% of statutory submissions/meetings due in scope; where the underlying operation is high-volume, reconcile the population and sample across periods plus all exceptions.</x:v>
      </x:c>
      <x:c r="R121" s="305" t="str">
        <x:v>Annual and on update</x:v>
      </x:c>
      <x:c r="S121" s="305" t="str">
        <x:v>Company Secretary / HR or Compensation Owner</x:v>
      </x:c>
      <x:c r="T121" s="305" t="str">
        <x:v>HR, secretarial and trust administration team</x:v>
      </x:c>
      <x:c r="U121" s="305" t="str">
        <x:v>Company Secretary / Compliance Officer or delegated independent reviewer</x:v>
      </x:c>
      <x:c r="V121" s="305" t="str">
        <x:v>NOT TESTED — COMPANY EVIDENCE REQUIRED</x:v>
      </x:c>
      <x:c r="W121" s="305" t="str">
        <x:v>https://www.sebi.gov.in/legal/regulations/dec-2025/securities-and-exchange-board-of-india-share-based-employee-benefits-and-sweat-equity-regulations-2021-last-amended-on-december-4-2025-_98638.html</x:v>
      </x:c>
      <x:c r="X121" s="305" t="str">
        <x:v>MIGRATED — FROZEN</x:v>
      </x:c>
      <x:c r="Y121" s="305" t="str">
        <x:f>IF(COUNTIF('PROD Provision Master'!$A$5:$A$176,C121)=1,"YES","NO")</x:f>
        <x:v>YES</x:v>
      </x:c>
      <x:c r="Z121" s="305" t="str">
        <x:f>IF(COUNTIF('PROD Compliance Master'!$A$5:$A$176,D121)=1,"YES","NO")</x:f>
        <x:v>YES</x:v>
      </x:c>
      <x:c r="AA121" s="305" t="str">
        <x:f>IF(COUNTIF($A$5:$A$176,A121)=1,"UNIQUE","DUPLICATE")</x:f>
        <x:v>UNIQUE</x:v>
      </x:c>
      <x:c r="AB121" s="305" t="str">
        <x:f>IF(COUNTIF($E$5:$E$176,E121)=1,"UNIQUE","DUPLICATE")</x:f>
        <x:v>UNIQUE</x:v>
      </x:c>
      <x:c r="AC121" s="305" t="str">
        <x:f>IF(COUNTIF($F$5:$F$176,F121)=1,"UNIQUE","DUPLICATE")</x:f>
        <x:v>UNIQUE</x:v>
      </x:c>
      <x:c r="AD121" s="305" t="str">
        <x:f>IF(AND(LEFT(A121,14)="SEBI-CORE-AUD-",LEN(A121)=20),"VALID","INVALID")</x:f>
        <x:v>VALID</x:v>
      </x:c>
    </x:row>
    <x:row r="122" ht="48" customHeight="1">
      <x:c r="A122" s="305" t="str">
        <x:v>SEBI-CORE-AUD-000118</x:v>
      </x:c>
      <x:c r="B122" s="305" t="n">
        <x:v>118</x:v>
      </x:c>
      <x:c r="C122" s="305" t="str">
        <x:v>SEBI-CORE-PRV-000118</x:v>
      </x:c>
      <x:c r="D122" s="305" t="str">
        <x:v>SEBI-CORE-CMP-000118</x:v>
      </x:c>
      <x:c r="E122" s="305" t="str">
        <x:v>CAP-LAW042|Reg. 13|AP01</x:v>
      </x:c>
      <x:c r="F122" s="305" t="str">
        <x:v>CAP-LAW042|Reg. 13</x:v>
      </x:c>
      <x:c r="G122" s="305" t="str">
        <x:v>CAP-LAW042</x:v>
      </x:c>
      <x:c r="H122" s="305" t="str">
        <x:v>Reg. 13</x:v>
      </x:c>
      <x:c r="I122" s="305" t="str">
        <x:v>Employee benefits</x:v>
      </x:c>
      <x:c r="J122" s="305" t="str">
        <x:v>GATE|CORP_ACTION</x:v>
      </x:c>
      <x:c r="K122" s="305" t="str">
        <x:v>Listed company</x:v>
      </x:c>
      <x:c r="L122" s="305" t="str">
        <x:v>Confirm that the applicable duty holder has designed and operated controls to satisfy CAP-LAW042 Reg. 13: Place the secretarial-auditor certificate on scheme compliance before shareholders at each annual general meeting.</x:v>
      </x:c>
      <x:c r="M122"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Obtain the certificate and place it before the meeting. 5) Corroborate external acknowledgement or counterparty evidence where applicable. 6) Record every exception under the linked observation rule.</x:v>
      </x:c>
      <x:c r="N122" s="305" t="str">
        <x:v>Design adequacy + operating effectiveness</x:v>
      </x:c>
      <x:c r="O122" s="305" t="str">
        <x:v>Inspection, population reconciliation, reperformance and external corroboration where available</x:v>
      </x:c>
      <x:c r="P122" s="305" t="str">
        <x:v>All prescribed reporting periods and every statutory item due in the audit period</x:v>
      </x:c>
      <x:c r="Q122" s="305" t="str">
        <x:v>Test 100% of statutory submissions/meetings due in scope; where the underlying operation is high-volume, reconcile the population and sample across periods plus all exceptions.</x:v>
      </x:c>
      <x:c r="R122" s="305" t="str">
        <x:v>Annual</x:v>
      </x:c>
      <x:c r="S122" s="305" t="str">
        <x:v>Company Secretary / HR or Compensation Owner</x:v>
      </x:c>
      <x:c r="T122" s="305" t="str">
        <x:v>HR, secretarial and trust administration team</x:v>
      </x:c>
      <x:c r="U122" s="305" t="str">
        <x:v>Company Secretary / Compliance Officer or delegated independent reviewer</x:v>
      </x:c>
      <x:c r="V122" s="305" t="str">
        <x:v>NOT TESTED — COMPANY EVIDENCE REQUIRED</x:v>
      </x:c>
      <x:c r="W122" s="305" t="str">
        <x:v>https://www.sebi.gov.in/legal/regulations/dec-2025/securities-and-exchange-board-of-india-share-based-employee-benefits-and-sweat-equity-regulations-2021-last-amended-on-december-4-2025-_98638.html</x:v>
      </x:c>
      <x:c r="X122" s="305" t="str">
        <x:v>MIGRATED — FROZEN</x:v>
      </x:c>
      <x:c r="Y122" s="305" t="str">
        <x:f>IF(COUNTIF('PROD Provision Master'!$A$5:$A$176,C122)=1,"YES","NO")</x:f>
        <x:v>YES</x:v>
      </x:c>
      <x:c r="Z122" s="305" t="str">
        <x:f>IF(COUNTIF('PROD Compliance Master'!$A$5:$A$176,D122)=1,"YES","NO")</x:f>
        <x:v>YES</x:v>
      </x:c>
      <x:c r="AA122" s="305" t="str">
        <x:f>IF(COUNTIF($A$5:$A$176,A122)=1,"UNIQUE","DUPLICATE")</x:f>
        <x:v>UNIQUE</x:v>
      </x:c>
      <x:c r="AB122" s="305" t="str">
        <x:f>IF(COUNTIF($E$5:$E$176,E122)=1,"UNIQUE","DUPLICATE")</x:f>
        <x:v>UNIQUE</x:v>
      </x:c>
      <x:c r="AC122" s="305" t="str">
        <x:f>IF(COUNTIF($F$5:$F$176,F122)=1,"UNIQUE","DUPLICATE")</x:f>
        <x:v>UNIQUE</x:v>
      </x:c>
      <x:c r="AD122" s="305" t="str">
        <x:f>IF(AND(LEFT(A122,14)="SEBI-CORE-AUD-",LEN(A122)=20),"VALID","INVALID")</x:f>
        <x:v>VALID</x:v>
      </x:c>
    </x:row>
    <x:row r="123" ht="48" customHeight="1">
      <x:c r="A123" s="305" t="str">
        <x:v>SEBI-CORE-AUD-000119</x:v>
      </x:c>
      <x:c r="B123" s="305" t="n">
        <x:v>119</x:v>
      </x:c>
      <x:c r="C123" s="305" t="str">
        <x:v>SEBI-CORE-PRV-000119</x:v>
      </x:c>
      <x:c r="D123" s="305" t="str">
        <x:v>SEBI-CORE-CMP-000119</x:v>
      </x:c>
      <x:c r="E123" s="305" t="str">
        <x:v>CAP-LAW042|Chapter IV (Regs. 28-38)|AP01</x:v>
      </x:c>
      <x:c r="F123" s="305" t="str">
        <x:v>CAP-LAW042|Chapter IV (Regs. 28-38)</x:v>
      </x:c>
      <x:c r="G123" s="305" t="str">
        <x:v>CAP-LAW042</x:v>
      </x:c>
      <x:c r="H123" s="305" t="str">
        <x:v>Chapter IV (Regs. 28-38)</x:v>
      </x:c>
      <x:c r="I123" s="305" t="str">
        <x:v>Employee benefits</x:v>
      </x:c>
      <x:c r="J123" s="305" t="str">
        <x:v>GATE|CORP_ACTION</x:v>
      </x:c>
      <x:c r="K123" s="305" t="str">
        <x:v>Listed company</x:v>
      </x:c>
      <x:c r="L123" s="305" t="str">
        <x:v>Confirm that the applicable duty holder has designed and operated controls to satisfy CAP-LAW042 Chapter IV (Regs. 28-38): Apply the sweat-equity approval, limit, pricing, valuation, accounting, certificate and post-issue disclosure requirements.</x:v>
      </x:c>
      <x:c r="M123" s="305" t="str">
        <x:v>1) Evidence the activation gate (GATE|CORP_ACTION)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a sweat-equity transaction checklist with separate evidence for each applicable regulation. 5) Corroborate external acknowledgement or counterparty evidence where applicable. 6) Record every exception under the linked observation rule.</x:v>
      </x:c>
      <x:c r="N123" s="305" t="str">
        <x:v>Design adequacy + operating effectiveness</x:v>
      </x:c>
      <x:c r="O123" s="305" t="str">
        <x:v>End-to-end transaction-file inspection, timeline reperformance and external corroboration</x:v>
      </x:c>
      <x:c r="P123" s="305" t="str">
        <x:v>All triggering events and all resulting approvals, filings, payments, communications or service cases</x:v>
      </x:c>
      <x:c r="Q123" s="305" t="str">
        <x:v>Test 100% of covered transactions and statutory milestones in scope; no sampling of mandatory approvals, announcements, escrow, allotment or closure steps.</x:v>
      </x:c>
      <x:c r="R123" s="305" t="str">
        <x:v>Before issue through post-allotment</x:v>
      </x:c>
      <x:c r="S123" s="305" t="str">
        <x:v>Company Secretary / Transaction Legal Lead</x:v>
      </x:c>
      <x:c r="T123" s="305" t="str">
        <x:v>Secretarial, legal, finance and appointed transaction advisers</x:v>
      </x:c>
      <x:c r="U123" s="305" t="str">
        <x:v>Company Secretary / Compliance Officer plus approving Board or committee</x:v>
      </x:c>
      <x:c r="V123" s="305" t="str">
        <x:v>NOT TESTED — COMPANY EVIDENCE REQUIRED</x:v>
      </x:c>
      <x:c r="W123" s="305" t="str">
        <x:v>https://www.sebi.gov.in/legal/regulations/dec-2025/securities-and-exchange-board-of-india-share-based-employee-benefits-and-sweat-equity-regulations-2021-last-amended-on-december-4-2025-_98638.html</x:v>
      </x:c>
      <x:c r="X123" s="305" t="str">
        <x:v>MIGRATED — FROZEN</x:v>
      </x:c>
      <x:c r="Y123" s="305" t="str">
        <x:f>IF(COUNTIF('PROD Provision Master'!$A$5:$A$176,C123)=1,"YES","NO")</x:f>
        <x:v>YES</x:v>
      </x:c>
      <x:c r="Z123" s="305" t="str">
        <x:f>IF(COUNTIF('PROD Compliance Master'!$A$5:$A$176,D123)=1,"YES","NO")</x:f>
        <x:v>YES</x:v>
      </x:c>
      <x:c r="AA123" s="305" t="str">
        <x:f>IF(COUNTIF($A$5:$A$176,A123)=1,"UNIQUE","DUPLICATE")</x:f>
        <x:v>UNIQUE</x:v>
      </x:c>
      <x:c r="AB123" s="305" t="str">
        <x:f>IF(COUNTIF($E$5:$E$176,E123)=1,"UNIQUE","DUPLICATE")</x:f>
        <x:v>UNIQUE</x:v>
      </x:c>
      <x:c r="AC123" s="305" t="str">
        <x:f>IF(COUNTIF($F$5:$F$176,F123)=1,"UNIQUE","DUPLICATE")</x:f>
        <x:v>UNIQUE</x:v>
      </x:c>
      <x:c r="AD123" s="305" t="str">
        <x:f>IF(AND(LEFT(A123,14)="SEBI-CORE-AUD-",LEN(A123)=20),"VALID","INVALID")</x:f>
        <x:v>VALID</x:v>
      </x:c>
    </x:row>
    <x:row r="124" ht="48" customHeight="1">
      <x:c r="A124" s="305" t="str">
        <x:v>SEBI-CORE-AUD-000120</x:v>
      </x:c>
      <x:c r="B124" s="305" t="n">
        <x:v>120</x:v>
      </x:c>
      <x:c r="C124" s="305" t="str">
        <x:v>SEBI-CORE-PRV-000120</x:v>
      </x:c>
      <x:c r="D124" s="305" t="str">
        <x:v>SEBI-CORE-CMP-000120</x:v>
      </x:c>
      <x:c r="E124" s="305" t="str">
        <x:v>CAP-LAW041|Eligibility / general conditions|AP01</x:v>
      </x:c>
      <x:c r="F124" s="305" t="str">
        <x:v>CAP-LAW041|Eligibility / general conditions</x:v>
      </x:c>
      <x:c r="G124" s="305" t="str">
        <x:v>CAP-LAW041</x:v>
      </x:c>
      <x:c r="H124" s="305" t="str">
        <x:v>Eligibility / general conditions</x:v>
      </x:c>
      <x:c r="I124" s="305" t="str">
        <x:v>Debt issuance</x:v>
      </x:c>
      <x:c r="J124" s="305" t="str">
        <x:v>GATE|PROPOSED_ISSUE or GATE|DEBT</x:v>
      </x:c>
      <x:c r="K124" s="305" t="str">
        <x:v>Issuer</x:v>
      </x:c>
      <x:c r="L124" s="305" t="str">
        <x:v>Confirm that the applicable duty holder has designed and operated controls to satisfy CAP-LAW041 Eligibility / general conditions: Satisfy the applicable eligibility and general conditions before issuing listed non-convertible securities.</x:v>
      </x:c>
      <x:c r="M124"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Prepare an eligibility and conditions memorandum. 5) Corroborate external acknowledgement or counterparty evidence where applicable. 6) Record every exception under the linked observation rule.</x:v>
      </x:c>
      <x:c r="N124" s="305" t="str">
        <x:v>Design adequacy + operating effectiveness</x:v>
      </x:c>
      <x:c r="O124" s="305" t="str">
        <x:v>Inspection, covenant/payment recalculation, timeline reperformance and trustee/exchange corroboration</x:v>
      </x:c>
      <x:c r="P124" s="305" t="str">
        <x:v>All triggering events and all resulting approvals, filings, payments, communications or service cases</x:v>
      </x:c>
      <x:c r="Q124" s="305" t="str">
        <x:v>Test 100% of low-volume statutory events; for high-volume operations, reconcile the full population, use a documented risk-based sample, and test every exception.</x:v>
      </x:c>
      <x:c r="R124" s="305" t="str">
        <x:v>Before offer/placement</x:v>
      </x:c>
      <x:c r="S124" s="305" t="str">
        <x:v>Treasury or Finance Head / Company Secretary</x:v>
      </x:c>
      <x:c r="T124" s="305" t="str">
        <x:v>Treasury, finance and secretarial team</x:v>
      </x:c>
      <x:c r="U124" s="305" t="str">
        <x:v>Company Secretary / Compliance Officer plus approving Board or committee</x:v>
      </x:c>
      <x:c r="V124" s="305" t="str">
        <x:v>NOT TESTED — COMPANY EVIDENCE REQUIRED</x:v>
      </x:c>
      <x:c r="W124" s="305" t="str">
        <x:v>https://www.sebi.gov.in/legal/regulations/jan-2026/securities-and-exchange-board-of-india-issue-and-listing-of-non-convertible-securities-regulations-2021-last-amended-as-on-january-21-2026-_99288.html</x:v>
      </x:c>
      <x:c r="X124" s="305" t="str">
        <x:v>MIGRATED — FROZEN</x:v>
      </x:c>
      <x:c r="Y124" s="305" t="str">
        <x:f>IF(COUNTIF('PROD Provision Master'!$A$5:$A$176,C124)=1,"YES","NO")</x:f>
        <x:v>YES</x:v>
      </x:c>
      <x:c r="Z124" s="305" t="str">
        <x:f>IF(COUNTIF('PROD Compliance Master'!$A$5:$A$176,D124)=1,"YES","NO")</x:f>
        <x:v>YES</x:v>
      </x:c>
      <x:c r="AA124" s="305" t="str">
        <x:f>IF(COUNTIF($A$5:$A$176,A124)=1,"UNIQUE","DUPLICATE")</x:f>
        <x:v>UNIQUE</x:v>
      </x:c>
      <x:c r="AB124" s="305" t="str">
        <x:f>IF(COUNTIF($E$5:$E$176,E124)=1,"UNIQUE","DUPLICATE")</x:f>
        <x:v>UNIQUE</x:v>
      </x:c>
      <x:c r="AC124" s="305" t="str">
        <x:f>IF(COUNTIF($F$5:$F$176,F124)=1,"UNIQUE","DUPLICATE")</x:f>
        <x:v>UNIQUE</x:v>
      </x:c>
      <x:c r="AD124" s="305" t="str">
        <x:f>IF(AND(LEFT(A124,14)="SEBI-CORE-AUD-",LEN(A124)=20),"VALID","INVALID")</x:f>
        <x:v>VALID</x:v>
      </x:c>
    </x:row>
    <x:row r="125" ht="48" customHeight="1">
      <x:c r="A125" s="305" t="str">
        <x:v>SEBI-CORE-AUD-000121</x:v>
      </x:c>
      <x:c r="B125" s="305" t="n">
        <x:v>121</x:v>
      </x:c>
      <x:c r="C125" s="305" t="str">
        <x:v>SEBI-CORE-PRV-000121</x:v>
      </x:c>
      <x:c r="D125" s="305" t="str">
        <x:v>SEBI-CORE-CMP-000121</x:v>
      </x:c>
      <x:c r="E125" s="305" t="str">
        <x:v>CAP-LAW041|Offer document / placement memorandum|AP01</x:v>
      </x:c>
      <x:c r="F125" s="305" t="str">
        <x:v>CAP-LAW041|Offer document / placement memorandum</x:v>
      </x:c>
      <x:c r="G125" s="305" t="str">
        <x:v>CAP-LAW041</x:v>
      </x:c>
      <x:c r="H125" s="305" t="str">
        <x:v>Offer document / placement memorandum</x:v>
      </x:c>
      <x:c r="I125" s="305" t="str">
        <x:v>Debt issuance</x:v>
      </x:c>
      <x:c r="J125" s="305" t="str">
        <x:v>GATE|PROPOSED_ISSUE or GATE|DEBT</x:v>
      </x:c>
      <x:c r="K125" s="305" t="str">
        <x:v>Issuer</x:v>
      </x:c>
      <x:c r="L125" s="305" t="str">
        <x:v>Confirm that the applicable duty holder has designed and operated controls to satisfy CAP-LAW041 Offer document / placement memorandum: Prepare and file the prescribed offer document or placement memorandum with complete disclosures.</x:v>
      </x:c>
      <x:c r="M125"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Run disclosure verification and approval. 5) Corroborate external acknowledgement or counterparty evidence where applicable. 6) Record every exception under the linked observation rule.</x:v>
      </x:c>
      <x:c r="N125" s="305" t="str">
        <x:v>Design adequacy + operating effectiveness</x:v>
      </x:c>
      <x:c r="O125" s="305" t="str">
        <x:v>End-to-end transaction-file inspection, timeline reperformance and external corroboration</x:v>
      </x:c>
      <x:c r="P125" s="305" t="str">
        <x:v>All triggering events and all resulting approvals, filings, payments, communications or service cases</x:v>
      </x:c>
      <x:c r="Q125" s="305" t="str">
        <x:v>Test 100% of covered transactions and statutory milestones in scope; no sampling of mandatory approvals, announcements, escrow, allotment or closure steps.</x:v>
      </x:c>
      <x:c r="R125" s="305" t="str">
        <x:v>Before issue opens/allotment</x:v>
      </x:c>
      <x:c r="S125" s="305" t="str">
        <x:v>Company Secretary / Transaction Legal Lead</x:v>
      </x:c>
      <x:c r="T125" s="305" t="str">
        <x:v>Secretarial, legal, finance and appointed transaction advisers</x:v>
      </x:c>
      <x:c r="U125" s="305" t="str">
        <x:v>Company Secretary / Compliance Officer plus approving Board or committee</x:v>
      </x:c>
      <x:c r="V125" s="305" t="str">
        <x:v>NOT TESTED — COMPANY EVIDENCE REQUIRED</x:v>
      </x:c>
      <x:c r="W125" s="305" t="str">
        <x:v>https://www.sebi.gov.in/legal/regulations/jan-2026/securities-and-exchange-board-of-india-issue-and-listing-of-non-convertible-securities-regulations-2021-last-amended-as-on-january-21-2026-_99288.html</x:v>
      </x:c>
      <x:c r="X125" s="305" t="str">
        <x:v>MIGRATED — FROZEN</x:v>
      </x:c>
      <x:c r="Y125" s="305" t="str">
        <x:f>IF(COUNTIF('PROD Provision Master'!$A$5:$A$176,C125)=1,"YES","NO")</x:f>
        <x:v>YES</x:v>
      </x:c>
      <x:c r="Z125" s="305" t="str">
        <x:f>IF(COUNTIF('PROD Compliance Master'!$A$5:$A$176,D125)=1,"YES","NO")</x:f>
        <x:v>YES</x:v>
      </x:c>
      <x:c r="AA125" s="305" t="str">
        <x:f>IF(COUNTIF($A$5:$A$176,A125)=1,"UNIQUE","DUPLICATE")</x:f>
        <x:v>UNIQUE</x:v>
      </x:c>
      <x:c r="AB125" s="305" t="str">
        <x:f>IF(COUNTIF($E$5:$E$176,E125)=1,"UNIQUE","DUPLICATE")</x:f>
        <x:v>UNIQUE</x:v>
      </x:c>
      <x:c r="AC125" s="305" t="str">
        <x:f>IF(COUNTIF($F$5:$F$176,F125)=1,"UNIQUE","DUPLICATE")</x:f>
        <x:v>UNIQUE</x:v>
      </x:c>
      <x:c r="AD125" s="305" t="str">
        <x:f>IF(AND(LEFT(A125,14)="SEBI-CORE-AUD-",LEN(A125)=20),"VALID","INVALID")</x:f>
        <x:v>VALID</x:v>
      </x:c>
    </x:row>
    <x:row r="126" ht="48" customHeight="1">
      <x:c r="A126" s="305" t="str">
        <x:v>SEBI-CORE-AUD-000122</x:v>
      </x:c>
      <x:c r="B126" s="305" t="n">
        <x:v>122</x:v>
      </x:c>
      <x:c r="C126" s="305" t="str">
        <x:v>SEBI-CORE-PRV-000122</x:v>
      </x:c>
      <x:c r="D126" s="305" t="str">
        <x:v>SEBI-CORE-CMP-000122</x:v>
      </x:c>
      <x:c r="E126" s="305" t="str">
        <x:v>CAP-LAW041|Debenture trustee / security / rating provisions|AP01</x:v>
      </x:c>
      <x:c r="F126" s="305" t="str">
        <x:v>CAP-LAW041|Debenture trustee / security / rating provisions</x:v>
      </x:c>
      <x:c r="G126" s="305" t="str">
        <x:v>CAP-LAW041</x:v>
      </x:c>
      <x:c r="H126" s="305" t="str">
        <x:v>Debenture trustee / security / rating provisions</x:v>
      </x:c>
      <x:c r="I126" s="305" t="str">
        <x:v>Debt issuance</x:v>
      </x:c>
      <x:c r="J126" s="305" t="str">
        <x:v>GATE|PROPOSED_ISSUE or GATE|DEBT</x:v>
      </x:c>
      <x:c r="K126" s="305" t="str">
        <x:v>Issuer</x:v>
      </x:c>
      <x:c r="L126" s="305" t="str">
        <x:v>Confirm that the applicable duty holder has designed and operated controls to satisfy CAP-LAW041 Debenture trustee / security / rating provisions: Complete required credit rating, debenture-trustee appointment, trust deed and security creation steps.</x:v>
      </x:c>
      <x:c r="M126"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Track rating, trustee consent, security documents and charge completion. 5) Corroborate external acknowledgement or counterparty evidence where applicable. 6) Record every exception under the linked observation rule.</x:v>
      </x:c>
      <x:c r="N126" s="305" t="str">
        <x:v>Design adequacy + operating effectiveness</x:v>
      </x:c>
      <x:c r="O126" s="305" t="str">
        <x:v>End-to-end transaction-file inspection, timeline reperformance and external corroboration</x:v>
      </x:c>
      <x:c r="P126" s="305" t="str">
        <x:v>All triggering events and all resulting approvals, filings, payments, communications or service cases</x:v>
      </x:c>
      <x:c r="Q126" s="305" t="str">
        <x:v>Test 100% of covered transactions and statutory milestones in scope; no sampling of mandatory approvals, announcements, escrow, allotment or closure steps.</x:v>
      </x:c>
      <x:c r="R126" s="305" t="str">
        <x:v>Before issue/allotment and within prescribed post-allotment period</x:v>
      </x:c>
      <x:c r="S126" s="305" t="str">
        <x:v>Company Secretary / Transaction Legal Lead</x:v>
      </x:c>
      <x:c r="T126" s="305" t="str">
        <x:v>Secretarial, legal, finance and appointed transaction advisers</x:v>
      </x:c>
      <x:c r="U126" s="305" t="str">
        <x:v>Company Secretary / Compliance Officer plus approving Board or committee</x:v>
      </x:c>
      <x:c r="V126" s="305" t="str">
        <x:v>NOT TESTED — COMPANY EVIDENCE REQUIRED</x:v>
      </x:c>
      <x:c r="W126" s="305" t="str">
        <x:v>https://www.sebi.gov.in/legal/regulations/jan-2026/securities-and-exchange-board-of-india-issue-and-listing-of-non-convertible-securities-regulations-2021-last-amended-as-on-january-21-2026-_99288.html</x:v>
      </x:c>
      <x:c r="X126" s="305" t="str">
        <x:v>MIGRATED — FROZEN</x:v>
      </x:c>
      <x:c r="Y126" s="305" t="str">
        <x:f>IF(COUNTIF('PROD Provision Master'!$A$5:$A$176,C126)=1,"YES","NO")</x:f>
        <x:v>YES</x:v>
      </x:c>
      <x:c r="Z126" s="305" t="str">
        <x:f>IF(COUNTIF('PROD Compliance Master'!$A$5:$A$176,D126)=1,"YES","NO")</x:f>
        <x:v>YES</x:v>
      </x:c>
      <x:c r="AA126" s="305" t="str">
        <x:f>IF(COUNTIF($A$5:$A$176,A126)=1,"UNIQUE","DUPLICATE")</x:f>
        <x:v>UNIQUE</x:v>
      </x:c>
      <x:c r="AB126" s="305" t="str">
        <x:f>IF(COUNTIF($E$5:$E$176,E126)=1,"UNIQUE","DUPLICATE")</x:f>
        <x:v>UNIQUE</x:v>
      </x:c>
      <x:c r="AC126" s="305" t="str">
        <x:f>IF(COUNTIF($F$5:$F$176,F126)=1,"UNIQUE","DUPLICATE")</x:f>
        <x:v>UNIQUE</x:v>
      </x:c>
      <x:c r="AD126" s="305" t="str">
        <x:f>IF(AND(LEFT(A126,14)="SEBI-CORE-AUD-",LEN(A126)=20),"VALID","INVALID")</x:f>
        <x:v>VALID</x:v>
      </x:c>
    </x:row>
    <x:row r="127" ht="48" customHeight="1">
      <x:c r="A127" s="305" t="str">
        <x:v>SEBI-CORE-AUD-000123</x:v>
      </x:c>
      <x:c r="B127" s="305" t="n">
        <x:v>123</x:v>
      </x:c>
      <x:c r="C127" s="305" t="str">
        <x:v>SEBI-CORE-PRV-000123</x:v>
      </x:c>
      <x:c r="D127" s="305" t="str">
        <x:v>SEBI-CORE-CMP-000123</x:v>
      </x:c>
      <x:c r="E127" s="305" t="str">
        <x:v>CAP-LAW041|Allotment / listing provisions|AP01</x:v>
      </x:c>
      <x:c r="F127" s="305" t="str">
        <x:v>CAP-LAW041|Allotment / listing provisions</x:v>
      </x:c>
      <x:c r="G127" s="305" t="str">
        <x:v>CAP-LAW041</x:v>
      </x:c>
      <x:c r="H127" s="305" t="str">
        <x:v>Allotment / listing provisions</x:v>
      </x:c>
      <x:c r="I127" s="305" t="str">
        <x:v>Debt issuance</x:v>
      </x:c>
      <x:c r="J127" s="305" t="str">
        <x:v>GATE|PROPOSED_ISSUE or GATE|DEBT</x:v>
      </x:c>
      <x:c r="K127" s="305" t="str">
        <x:v>Issuer</x:v>
      </x:c>
      <x:c r="L127" s="305" t="str">
        <x:v>Confirm that the applicable duty holder has designed and operated controls to satisfy CAP-LAW041 Allotment / listing provisions: Complete allotment, demat credit, refunds and listing within the prescribed timetable.</x:v>
      </x:c>
      <x:c r="M127"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applications, allot, credit/refund and obtain listing approval. 5) Corroborate external acknowledgement or counterparty evidence where applicable. 6) Record every exception under the linked observation rule.</x:v>
      </x:c>
      <x:c r="N127" s="305" t="str">
        <x:v>Design adequacy + operating effectiveness</x:v>
      </x:c>
      <x:c r="O127" s="305" t="str">
        <x:v>Population reconciliation, inspection, SLA reperformance and case-file sampling</x:v>
      </x:c>
      <x:c r="P127" s="305" t="str">
        <x:v>All covered transactions, approvals, filings, communications and settlement steps in the audit period</x:v>
      </x:c>
      <x:c r="Q127" s="305" t="str">
        <x:v>Reconcile 100% of the case population; select a risk-based sample covering completed, rejected, aged and exception cases; test 100% of SLA breaches and complaints.</x:v>
      </x:c>
      <x:c r="R127" s="305" t="str">
        <x:v>Transaction timetable</x:v>
      </x:c>
      <x:c r="S127" s="305" t="str">
        <x:v>Investor Services Head / RTA Relationship Owner</x:v>
      </x:c>
      <x:c r="T127" s="305" t="str">
        <x:v>Issuer investor-service team or contracted RTA team</x:v>
      </x:c>
      <x:c r="U127" s="305" t="str">
        <x:v>Company Secretary / Compliance Officer plus approving Board or committee</x:v>
      </x:c>
      <x:c r="V127" s="305" t="str">
        <x:v>NOT TESTED — COMPANY EVIDENCE REQUIRED</x:v>
      </x:c>
      <x:c r="W127" s="305" t="str">
        <x:v>https://www.sebi.gov.in/legal/regulations/jan-2026/securities-and-exchange-board-of-india-issue-and-listing-of-non-convertible-securities-regulations-2021-last-amended-as-on-january-21-2026-_99288.html</x:v>
      </x:c>
      <x:c r="X127" s="305" t="str">
        <x:v>MIGRATED — FROZEN</x:v>
      </x:c>
      <x:c r="Y127" s="305" t="str">
        <x:f>IF(COUNTIF('PROD Provision Master'!$A$5:$A$176,C127)=1,"YES","NO")</x:f>
        <x:v>YES</x:v>
      </x:c>
      <x:c r="Z127" s="305" t="str">
        <x:f>IF(COUNTIF('PROD Compliance Master'!$A$5:$A$176,D127)=1,"YES","NO")</x:f>
        <x:v>YES</x:v>
      </x:c>
      <x:c r="AA127" s="305" t="str">
        <x:f>IF(COUNTIF($A$5:$A$176,A127)=1,"UNIQUE","DUPLICATE")</x:f>
        <x:v>UNIQUE</x:v>
      </x:c>
      <x:c r="AB127" s="305" t="str">
        <x:f>IF(COUNTIF($E$5:$E$176,E127)=1,"UNIQUE","DUPLICATE")</x:f>
        <x:v>UNIQUE</x:v>
      </x:c>
      <x:c r="AC127" s="305" t="str">
        <x:f>IF(COUNTIF($F$5:$F$176,F127)=1,"UNIQUE","DUPLICATE")</x:f>
        <x:v>UNIQUE</x:v>
      </x:c>
      <x:c r="AD127" s="305" t="str">
        <x:f>IF(AND(LEFT(A127,14)="SEBI-CORE-AUD-",LEN(A127)=20),"VALID","INVALID")</x:f>
        <x:v>VALID</x:v>
      </x:c>
    </x:row>
    <x:row r="128" ht="48" customHeight="1">
      <x:c r="A128" s="305" t="str">
        <x:v>SEBI-CORE-AUD-000124</x:v>
      </x:c>
      <x:c r="B128" s="305" t="n">
        <x:v>124</x:v>
      </x:c>
      <x:c r="C128" s="305" t="str">
        <x:v>SEBI-CORE-PRV-000124</x:v>
      </x:c>
      <x:c r="D128" s="305" t="str">
        <x:v>SEBI-CORE-CMP-000124</x:v>
      </x:c>
      <x:c r="E128" s="305" t="str">
        <x:v>CAP-LAW085|Public issue / ASBA chapter|AP01</x:v>
      </x:c>
      <x:c r="F128" s="305" t="str">
        <x:v>CAP-LAW085|Public issue / ASBA chapter</x:v>
      </x:c>
      <x:c r="G128" s="305" t="str">
        <x:v>CAP-LAW085</x:v>
      </x:c>
      <x:c r="H128" s="305" t="str">
        <x:v>Public issue / ASBA chapter</x:v>
      </x:c>
      <x:c r="I128" s="305" t="str">
        <x:v>Debt issuance</x:v>
      </x:c>
      <x:c r="J128" s="305" t="str">
        <x:v>GATE|PROPOSED_ISSUE</x:v>
      </x:c>
      <x:c r="K128" s="305" t="str">
        <x:v>Issuer</x:v>
      </x:c>
      <x:c r="L128" s="305" t="str">
        <x:v>Confirm that the applicable duty holder has designed and operated controls to satisfy CAP-LAW085 Public issue / ASBA chapter: Use the prescribed application, ASBA, advertisement and issue-timeline process for a public NCS issue.</x:v>
      </x:c>
      <x:c r="M128"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Map each public-issue step to evidence and owner. 5) Corroborate external acknowledgement or counterparty evidence where applicable. 6) Record every exception under the linked observation rule.</x:v>
      </x:c>
      <x:c r="N128" s="305" t="str">
        <x:v>Design adequacy + operating effectiveness</x:v>
      </x:c>
      <x:c r="O128" s="305" t="str">
        <x:v>Inspection, covenant/payment recalculation, timeline reperformance and trustee/exchange corroboration</x:v>
      </x:c>
      <x:c r="P128" s="305" t="str">
        <x:v>All covered transactions, approvals, filings, communications and settlement steps in the audit period</x:v>
      </x:c>
      <x:c r="Q128" s="305" t="str">
        <x:v>Test 100% of covered transactions and statutory milestones in scope; no sampling of mandatory approvals, announcements, escrow, allotment or closure steps.</x:v>
      </x:c>
      <x:c r="R128" s="305" t="str">
        <x:v>Transaction timetable</x:v>
      </x:c>
      <x:c r="S128" s="305" t="str">
        <x:v>Treasury or Finance Head / Company Secretary</x:v>
      </x:c>
      <x:c r="T128" s="305" t="str">
        <x:v>Treasury, finance and secretarial team</x:v>
      </x:c>
      <x:c r="U128" s="305" t="str">
        <x:v>Company Secretary / Compliance Officer plus approving Board or committee</x:v>
      </x:c>
      <x:c r="V128" s="305" t="str">
        <x:v>NOT TESTED — COMPANY EVIDENCE REQUIRED</x:v>
      </x:c>
      <x:c r="W128" s="305" t="str">
        <x:v>https://www.sebi.gov.in/legal/master-circulars/oct-2025/master-circular-for-issue-and-listing-of-non-convertible-securities-securitised-debt-instruments-security-receipts-municipal-debt-securities-and-commercial-paper_97343.html</x:v>
      </x:c>
      <x:c r="X128" s="305" t="str">
        <x:v>MIGRATED — FROZEN</x:v>
      </x:c>
      <x:c r="Y128" s="305" t="str">
        <x:f>IF(COUNTIF('PROD Provision Master'!$A$5:$A$176,C128)=1,"YES","NO")</x:f>
        <x:v>YES</x:v>
      </x:c>
      <x:c r="Z128" s="305" t="str">
        <x:f>IF(COUNTIF('PROD Compliance Master'!$A$5:$A$176,D128)=1,"YES","NO")</x:f>
        <x:v>YES</x:v>
      </x:c>
      <x:c r="AA128" s="305" t="str">
        <x:f>IF(COUNTIF($A$5:$A$176,A128)=1,"UNIQUE","DUPLICATE")</x:f>
        <x:v>UNIQUE</x:v>
      </x:c>
      <x:c r="AB128" s="305" t="str">
        <x:f>IF(COUNTIF($E$5:$E$176,E128)=1,"UNIQUE","DUPLICATE")</x:f>
        <x:v>UNIQUE</x:v>
      </x:c>
      <x:c r="AC128" s="305" t="str">
        <x:f>IF(COUNTIF($F$5:$F$176,F128)=1,"UNIQUE","DUPLICATE")</x:f>
        <x:v>UNIQUE</x:v>
      </x:c>
      <x:c r="AD128" s="305" t="str">
        <x:f>IF(AND(LEFT(A128,14)="SEBI-CORE-AUD-",LEN(A128)=20),"VALID","INVALID")</x:f>
        <x:v>VALID</x:v>
      </x:c>
    </x:row>
    <x:row r="129" ht="48" customHeight="1">
      <x:c r="A129" s="305" t="str">
        <x:v>SEBI-CORE-AUD-000125</x:v>
      </x:c>
      <x:c r="B129" s="305" t="n">
        <x:v>125</x:v>
      </x:c>
      <x:c r="C129" s="305" t="str">
        <x:v>SEBI-CORE-PRV-000125</x:v>
      </x:c>
      <x:c r="D129" s="305" t="str">
        <x:v>SEBI-CORE-CMP-000125</x:v>
      </x:c>
      <x:c r="E129" s="305" t="str">
        <x:v>CAP-LAW085|Private placement / EBP chapter|AP01</x:v>
      </x:c>
      <x:c r="F129" s="305" t="str">
        <x:v>CAP-LAW085|Private placement / EBP chapter</x:v>
      </x:c>
      <x:c r="G129" s="305" t="str">
        <x:v>CAP-LAW085</x:v>
      </x:c>
      <x:c r="H129" s="305" t="str">
        <x:v>Private placement / EBP chapter</x:v>
      </x:c>
      <x:c r="I129" s="305" t="str">
        <x:v>Debt issuance</x:v>
      </x:c>
      <x:c r="J129" s="305" t="str">
        <x:v>GATE|PROPOSED_ISSUE</x:v>
      </x:c>
      <x:c r="K129" s="305" t="str">
        <x:v>Issuer</x:v>
      </x:c>
      <x:c r="L129" s="305" t="str">
        <x:v>Confirm that the applicable duty holder has designed and operated controls to satisfy CAP-LAW085 Private placement / EBP chapter: Use the prescribed electronic book provider and listing process where a private placement falls within the current EBP framework.</x:v>
      </x:c>
      <x:c r="M129"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EBP applicability and preserve platform records. 5) Corroborate external acknowledgement or counterparty evidence where applicable. 6) Record every exception under the linked observation rule.</x:v>
      </x:c>
      <x:c r="N129" s="305" t="str">
        <x:v>Design adequacy + operating effectiveness</x:v>
      </x:c>
      <x:c r="O129" s="305" t="str">
        <x:v>Inspection, covenant/payment recalculation, timeline reperformance and trustee/exchange corroboration</x:v>
      </x:c>
      <x:c r="P129" s="305" t="str">
        <x:v>All covered transactions, approvals, filings, communications and settlement steps in the audit period</x:v>
      </x:c>
      <x:c r="Q129" s="305" t="str">
        <x:v>Test 100% of covered transactions and statutory milestones in scope; no sampling of mandatory approvals, announcements, escrow, allotment or closure steps.</x:v>
      </x:c>
      <x:c r="R129" s="305" t="str">
        <x:v>Transaction timetable</x:v>
      </x:c>
      <x:c r="S129" s="305" t="str">
        <x:v>Treasury or Finance Head / Company Secretary</x:v>
      </x:c>
      <x:c r="T129" s="305" t="str">
        <x:v>Treasury, finance and secretarial team</x:v>
      </x:c>
      <x:c r="U129" s="305" t="str">
        <x:v>Company Secretary / Compliance Officer plus approving Board or committee</x:v>
      </x:c>
      <x:c r="V129" s="305" t="str">
        <x:v>NOT TESTED — COMPANY EVIDENCE REQUIRED</x:v>
      </x:c>
      <x:c r="W129" s="305" t="str">
        <x:v>https://www.sebi.gov.in/legal/master-circulars/oct-2025/master-circular-for-issue-and-listing-of-non-convertible-securities-securitised-debt-instruments-security-receipts-municipal-debt-securities-and-commercial-paper_97343.html</x:v>
      </x:c>
      <x:c r="X129" s="305" t="str">
        <x:v>MIGRATED — FROZEN</x:v>
      </x:c>
      <x:c r="Y129" s="305" t="str">
        <x:f>IF(COUNTIF('PROD Provision Master'!$A$5:$A$176,C129)=1,"YES","NO")</x:f>
        <x:v>YES</x:v>
      </x:c>
      <x:c r="Z129" s="305" t="str">
        <x:f>IF(COUNTIF('PROD Compliance Master'!$A$5:$A$176,D129)=1,"YES","NO")</x:f>
        <x:v>YES</x:v>
      </x:c>
      <x:c r="AA129" s="305" t="str">
        <x:f>IF(COUNTIF($A$5:$A$176,A129)=1,"UNIQUE","DUPLICATE")</x:f>
        <x:v>UNIQUE</x:v>
      </x:c>
      <x:c r="AB129" s="305" t="str">
        <x:f>IF(COUNTIF($E$5:$E$176,E129)=1,"UNIQUE","DUPLICATE")</x:f>
        <x:v>UNIQUE</x:v>
      </x:c>
      <x:c r="AC129" s="305" t="str">
        <x:f>IF(COUNTIF($F$5:$F$176,F129)=1,"UNIQUE","DUPLICATE")</x:f>
        <x:v>UNIQUE</x:v>
      </x:c>
      <x:c r="AD129" s="305" t="str">
        <x:f>IF(AND(LEFT(A129,14)="SEBI-CORE-AUD-",LEN(A129)=20),"VALID","INVALID")</x:f>
        <x:v>VALID</x:v>
      </x:c>
    </x:row>
    <x:row r="130" ht="48" customHeight="1">
      <x:c r="A130" s="305" t="str">
        <x:v>SEBI-CORE-AUD-000126</x:v>
      </x:c>
      <x:c r="B130" s="305" t="n">
        <x:v>126</x:v>
      </x:c>
      <x:c r="C130" s="305" t="str">
        <x:v>SEBI-CORE-PRV-000126</x:v>
      </x:c>
      <x:c r="D130" s="305" t="str">
        <x:v>SEBI-CORE-CMP-000126</x:v>
      </x:c>
      <x:c r="E130" s="305" t="str">
        <x:v>CAP-LAW085|ISIN / dematerialisation chapter|AP01</x:v>
      </x:c>
      <x:c r="F130" s="305" t="str">
        <x:v>CAP-LAW085|ISIN / dematerialisation chapter</x:v>
      </x:c>
      <x:c r="G130" s="305" t="str">
        <x:v>CAP-LAW085</x:v>
      </x:c>
      <x:c r="H130" s="305" t="str">
        <x:v>ISIN / dematerialisation chapter</x:v>
      </x:c>
      <x:c r="I130" s="305" t="str">
        <x:v>Debt issuance</x:v>
      </x:c>
      <x:c r="J130" s="305" t="str">
        <x:v>GATE|PROPOSED_ISSUE or GATE|DEBT</x:v>
      </x:c>
      <x:c r="K130" s="305" t="str">
        <x:v>Issuer</x:v>
      </x:c>
      <x:c r="L130" s="305" t="str">
        <x:v>Confirm that the applicable duty holder has designed and operated controls to satisfy CAP-LAW085 ISIN / dematerialisation chapter: Obtain and use the correct ISIN and issue/list securities in dematerialised form as required.</x:v>
      </x:c>
      <x:c r="M130"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term sheet, depository records and exchange listing. 5) Corroborate external acknowledgement or counterparty evidence where applicable. 6) Record every exception under the linked observation rule.</x:v>
      </x:c>
      <x:c r="N130" s="305" t="str">
        <x:v>Design adequacy + operating effectiveness</x:v>
      </x:c>
      <x:c r="O130" s="305" t="str">
        <x:v>Population reconciliation, inspection, SLA reperformance and case-file sampling</x:v>
      </x:c>
      <x:c r="P130" s="305" t="str">
        <x:v>All covered transactions, approvals, filings, communications and settlement steps in the audit period</x:v>
      </x:c>
      <x:c r="Q130" s="305" t="str">
        <x:v>Reconcile 100% of the case population; select a risk-based sample covering completed, rejected, aged and exception cases; test 100% of SLA breaches and complaints.</x:v>
      </x:c>
      <x:c r="R130" s="305" t="str">
        <x:v>Before issue and continuous maintenance</x:v>
      </x:c>
      <x:c r="S130" s="305" t="str">
        <x:v>Investor Services Head / RTA Relationship Owner</x:v>
      </x:c>
      <x:c r="T130" s="305" t="str">
        <x:v>Issuer investor-service team or contracted RTA team</x:v>
      </x:c>
      <x:c r="U130" s="305" t="str">
        <x:v>Company Secretary / Compliance Officer plus approving Board or committee</x:v>
      </x:c>
      <x:c r="V130" s="305" t="str">
        <x:v>NOT TESTED — COMPANY EVIDENCE REQUIRED</x:v>
      </x:c>
      <x:c r="W130" s="305" t="str">
        <x:v>https://www.sebi.gov.in/legal/master-circulars/oct-2025/master-circular-for-issue-and-listing-of-non-convertible-securities-securitised-debt-instruments-security-receipts-municipal-debt-securities-and-commercial-paper_97343.html</x:v>
      </x:c>
      <x:c r="X130" s="305" t="str">
        <x:v>MIGRATED — FROZEN</x:v>
      </x:c>
      <x:c r="Y130" s="305" t="str">
        <x:f>IF(COUNTIF('PROD Provision Master'!$A$5:$A$176,C130)=1,"YES","NO")</x:f>
        <x:v>YES</x:v>
      </x:c>
      <x:c r="Z130" s="305" t="str">
        <x:f>IF(COUNTIF('PROD Compliance Master'!$A$5:$A$176,D130)=1,"YES","NO")</x:f>
        <x:v>YES</x:v>
      </x:c>
      <x:c r="AA130" s="305" t="str">
        <x:f>IF(COUNTIF($A$5:$A$176,A130)=1,"UNIQUE","DUPLICATE")</x:f>
        <x:v>UNIQUE</x:v>
      </x:c>
      <x:c r="AB130" s="305" t="str">
        <x:f>IF(COUNTIF($E$5:$E$176,E130)=1,"UNIQUE","DUPLICATE")</x:f>
        <x:v>UNIQUE</x:v>
      </x:c>
      <x:c r="AC130" s="305" t="str">
        <x:f>IF(COUNTIF($F$5:$F$176,F130)=1,"UNIQUE","DUPLICATE")</x:f>
        <x:v>UNIQUE</x:v>
      </x:c>
      <x:c r="AD130" s="305" t="str">
        <x:f>IF(AND(LEFT(A130,14)="SEBI-CORE-AUD-",LEN(A130)=20),"VALID","INVALID")</x:f>
        <x:v>VALID</x:v>
      </x:c>
    </x:row>
    <x:row r="131" ht="48" customHeight="1">
      <x:c r="A131" s="305" t="str">
        <x:v>SEBI-CORE-AUD-000127</x:v>
      </x:c>
      <x:c r="B131" s="305" t="n">
        <x:v>127</x:v>
      </x:c>
      <x:c r="C131" s="305" t="str">
        <x:v>SEBI-CORE-PRV-000127</x:v>
      </x:c>
      <x:c r="D131" s="305" t="str">
        <x:v>SEBI-CORE-CMP-000127</x:v>
      </x:c>
      <x:c r="E131" s="305" t="str">
        <x:v>CAP-LAW085|Centralised bond database / reporting chapter|AP01</x:v>
      </x:c>
      <x:c r="F131" s="305" t="str">
        <x:v>CAP-LAW085|Centralised bond database / reporting chapter</x:v>
      </x:c>
      <x:c r="G131" s="305" t="str">
        <x:v>CAP-LAW085</x:v>
      </x:c>
      <x:c r="H131" s="305" t="str">
        <x:v>Centralised bond database / reporting chapter</x:v>
      </x:c>
      <x:c r="I131" s="305" t="str">
        <x:v>Debt reporting</x:v>
      </x:c>
      <x:c r="J131" s="305" t="str">
        <x:v>GATE|PROPOSED_ISSUE or GATE|DEBT</x:v>
      </x:c>
      <x:c r="K131" s="305" t="str">
        <x:v>Issuer</x:v>
      </x:c>
      <x:c r="L131" s="305" t="str">
        <x:v>Confirm that the applicable duty holder has designed and operated controls to satisfy CAP-LAW085 Centralised bond database / reporting chapter: Submit prescribed primary-issuance and instrument data to the designated exchange/database.</x:v>
      </x:c>
      <x:c r="M131"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File and reconcile database records to offer and depository data. 5) Corroborate external acknowledgement or counterparty evidence where applicable. 6) Record every exception under the linked observation rule.</x:v>
      </x:c>
      <x:c r="N131" s="305" t="str">
        <x:v>Design adequacy + operating effectiveness</x:v>
      </x:c>
      <x:c r="O131" s="305" t="str">
        <x:v>Inspection, covenant/payment recalculation, timeline reperformance and trustee/exchange corroboration</x:v>
      </x:c>
      <x:c r="P131" s="305" t="str">
        <x:v>All triggering events and all resulting approvals, filings, payments, communications or service cases</x:v>
      </x:c>
      <x:c r="Q131" s="305" t="str">
        <x:v>Test 100% of low-volume statutory events; for high-volume operations, reconcile the full population, use a documented risk-based sample, and test every exception.</x:v>
      </x:c>
      <x:c r="R131" s="305" t="str">
        <x:v>At issue and prescribed updates</x:v>
      </x:c>
      <x:c r="S131" s="305" t="str">
        <x:v>Treasury or Finance Head / Company Secretary</x:v>
      </x:c>
      <x:c r="T131" s="305" t="str">
        <x:v>Treasury, finance and secretarial team</x:v>
      </x:c>
      <x:c r="U131" s="305" t="str">
        <x:v>Company Secretary / Compliance Officer plus approving Board or committee</x:v>
      </x:c>
      <x:c r="V131" s="305" t="str">
        <x:v>NOT TESTED — COMPANY EVIDENCE REQUIRED</x:v>
      </x:c>
      <x:c r="W131" s="305" t="str">
        <x:v>https://www.sebi.gov.in/legal/master-circulars/oct-2025/master-circular-for-issue-and-listing-of-non-convertible-securities-securitised-debt-instruments-security-receipts-municipal-debt-securities-and-commercial-paper_97343.html</x:v>
      </x:c>
      <x:c r="X131" s="305" t="str">
        <x:v>MIGRATED — FROZEN</x:v>
      </x:c>
      <x:c r="Y131" s="305" t="str">
        <x:f>IF(COUNTIF('PROD Provision Master'!$A$5:$A$176,C131)=1,"YES","NO")</x:f>
        <x:v>YES</x:v>
      </x:c>
      <x:c r="Z131" s="305" t="str">
        <x:f>IF(COUNTIF('PROD Compliance Master'!$A$5:$A$176,D131)=1,"YES","NO")</x:f>
        <x:v>YES</x:v>
      </x:c>
      <x:c r="AA131" s="305" t="str">
        <x:f>IF(COUNTIF($A$5:$A$176,A131)=1,"UNIQUE","DUPLICATE")</x:f>
        <x:v>UNIQUE</x:v>
      </x:c>
      <x:c r="AB131" s="305" t="str">
        <x:f>IF(COUNTIF($E$5:$E$176,E131)=1,"UNIQUE","DUPLICATE")</x:f>
        <x:v>UNIQUE</x:v>
      </x:c>
      <x:c r="AC131" s="305" t="str">
        <x:f>IF(COUNTIF($F$5:$F$176,F131)=1,"UNIQUE","DUPLICATE")</x:f>
        <x:v>UNIQUE</x:v>
      </x:c>
      <x:c r="AD131" s="305" t="str">
        <x:f>IF(AND(LEFT(A131,14)="SEBI-CORE-AUD-",LEN(A131)=20),"VALID","INVALID")</x:f>
        <x:v>VALID</x:v>
      </x:c>
    </x:row>
    <x:row r="132" ht="48" customHeight="1">
      <x:c r="A132" s="305" t="str">
        <x:v>SEBI-CORE-AUD-000128</x:v>
      </x:c>
      <x:c r="B132" s="305" t="n">
        <x:v>128</x:v>
      </x:c>
      <x:c r="C132" s="305" t="str">
        <x:v>SEBI-CORE-PRV-000128</x:v>
      </x:c>
      <x:c r="D132" s="305" t="str">
        <x:v>SEBI-CORE-CMP-000128</x:v>
      </x:c>
      <x:c r="E132" s="305" t="str">
        <x:v>CAP-LAW085|Commercial paper chapter|AP01</x:v>
      </x:c>
      <x:c r="F132" s="305" t="str">
        <x:v>CAP-LAW085|Commercial paper chapter</x:v>
      </x:c>
      <x:c r="G132" s="305" t="str">
        <x:v>CAP-LAW085</x:v>
      </x:c>
      <x:c r="H132" s="305" t="str">
        <x:v>Commercial paper chapter</x:v>
      </x:c>
      <x:c r="I132" s="305" t="str">
        <x:v>Debt issuance</x:v>
      </x:c>
      <x:c r="J132" s="305" t="str">
        <x:v>GATE|SDI_SR_CP</x:v>
      </x:c>
      <x:c r="K132" s="305" t="str">
        <x:v>Issuer</x:v>
      </x:c>
      <x:c r="L132" s="305" t="str">
        <x:v>Confirm that the applicable duty holder has designed and operated controls to satisfy CAP-LAW085 Commercial paper chapter: Comply with SEBI issue/listing and disclosure steps for listed commercial paper.</x:v>
      </x:c>
      <x:c r="M132" s="305" t="str">
        <x:v>1) Evidence the activation gate (GATE|SDI_SR_CP) and the complete in-scope population. 2) Inspect the control design and responsibility assignment. 3) Reconcile the population for the audit period. 4) Apply the stated sample rule and test authorisation, content, threshold/exemption, timing, filing/delivery and preservation against: Run the CP-specific checklist and maintain maturity/payment evidence. 5) Corroborate external acknowledgement or counterparty evidence where applicable. 6) Record every exception under the linked observation rule.</x:v>
      </x:c>
      <x:c r="N132" s="305" t="str">
        <x:v>Design adequacy + operating effectiveness</x:v>
      </x:c>
      <x:c r="O132" s="305" t="str">
        <x:v>Inspection, covenant/payment recalculation, timeline reperformance and trustee/exchange corroboration</x:v>
      </x:c>
      <x:c r="P132" s="305" t="str">
        <x:v>All covered transactions, approvals, filings, communications and settlement steps in the audit period</x:v>
      </x:c>
      <x:c r="Q132" s="305" t="str">
        <x:v>Test 100% of covered transactions and statutory milestones in scope; no sampling of mandatory approvals, announcements, escrow, allotment or closure steps.</x:v>
      </x:c>
      <x:c r="R132" s="305" t="str">
        <x:v>Issue and continuous periods</x:v>
      </x:c>
      <x:c r="S132" s="305" t="str">
        <x:v>Treasury or Finance Head / Company Secretary</x:v>
      </x:c>
      <x:c r="T132" s="305" t="str">
        <x:v>Treasury, finance and secretarial team</x:v>
      </x:c>
      <x:c r="U132" s="305" t="str">
        <x:v>Company Secretary / Compliance Officer plus approving Board or committee</x:v>
      </x:c>
      <x:c r="V132" s="305" t="str">
        <x:v>NOT TESTED — COMPANY EVIDENCE REQUIRED</x:v>
      </x:c>
      <x:c r="W132" s="305" t="str">
        <x:v>https://www.sebi.gov.in/legal/master-circulars/oct-2025/master-circular-for-issue-and-listing-of-non-convertible-securities-securitised-debt-instruments-security-receipts-municipal-debt-securities-and-commercial-paper_97343.html</x:v>
      </x:c>
      <x:c r="X132" s="305" t="str">
        <x:v>MIGRATED — FROZEN</x:v>
      </x:c>
      <x:c r="Y132" s="305" t="str">
        <x:f>IF(COUNTIF('PROD Provision Master'!$A$5:$A$176,C132)=1,"YES","NO")</x:f>
        <x:v>YES</x:v>
      </x:c>
      <x:c r="Z132" s="305" t="str">
        <x:f>IF(COUNTIF('PROD Compliance Master'!$A$5:$A$176,D132)=1,"YES","NO")</x:f>
        <x:v>YES</x:v>
      </x:c>
      <x:c r="AA132" s="305" t="str">
        <x:f>IF(COUNTIF($A$5:$A$176,A132)=1,"UNIQUE","DUPLICATE")</x:f>
        <x:v>UNIQUE</x:v>
      </x:c>
      <x:c r="AB132" s="305" t="str">
        <x:f>IF(COUNTIF($E$5:$E$176,E132)=1,"UNIQUE","DUPLICATE")</x:f>
        <x:v>UNIQUE</x:v>
      </x:c>
      <x:c r="AC132" s="305" t="str">
        <x:f>IF(COUNTIF($F$5:$F$176,F132)=1,"UNIQUE","DUPLICATE")</x:f>
        <x:v>UNIQUE</x:v>
      </x:c>
      <x:c r="AD132" s="305" t="str">
        <x:f>IF(AND(LEFT(A132,14)="SEBI-CORE-AUD-",LEN(A132)=20),"VALID","INVALID")</x:f>
        <x:v>VALID</x:v>
      </x:c>
    </x:row>
    <x:row r="133" ht="48" customHeight="1">
      <x:c r="A133" s="305" t="str">
        <x:v>SEBI-CORE-AUD-000129</x:v>
      </x:c>
      <x:c r="B133" s="305" t="n">
        <x:v>129</x:v>
      </x:c>
      <x:c r="C133" s="305" t="str">
        <x:v>SEBI-CORE-PRV-000129</x:v>
      </x:c>
      <x:c r="D133" s="305" t="str">
        <x:v>SEBI-CORE-CMP-000129</x:v>
      </x:c>
      <x:c r="E133" s="305" t="str">
        <x:v>CAP-LAW085|LEI chapter|AP01</x:v>
      </x:c>
      <x:c r="F133" s="305" t="str">
        <x:v>CAP-LAW085|LEI chapter</x:v>
      </x:c>
      <x:c r="G133" s="305" t="str">
        <x:v>CAP-LAW085</x:v>
      </x:c>
      <x:c r="H133" s="305" t="str">
        <x:v>LEI chapter</x:v>
      </x:c>
      <x:c r="I133" s="305" t="str">
        <x:v>Debt reporting</x:v>
      </x:c>
      <x:c r="J133" s="305" t="str">
        <x:v>GATE|PROPOSED_ISSUE or GATE|DEBT</x:v>
      </x:c>
      <x:c r="K133" s="305" t="str">
        <x:v>Issuer</x:v>
      </x:c>
      <x:c r="L133" s="305" t="str">
        <x:v>Confirm that the applicable duty holder has designed and operated controls to satisfy CAP-LAW085 LEI chapter: Obtain/disclose a legal entity identifier where required for the debt-market transaction.</x:v>
      </x:c>
      <x:c r="M133" s="305" t="str">
        <x:v>1) Evidence the activation gate (GATE|PROPOSED_ISSUE or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LEI and include it in required documents/systems. 5) Corroborate external acknowledgement or counterparty evidence where applicable. 6) Record every exception under the linked observation rule.</x:v>
      </x:c>
      <x:c r="N133" s="305" t="str">
        <x:v>Design adequacy + operating effectiveness</x:v>
      </x:c>
      <x:c r="O133" s="305" t="str">
        <x:v>Inspection, covenant/payment recalculation, timeline reperformance and trustee/exchange corroboration</x:v>
      </x:c>
      <x:c r="P133" s="305" t="str">
        <x:v>All triggering events and all resulting approvals, filings, payments, communications or service cases</x:v>
      </x:c>
      <x:c r="Q133" s="305" t="str">
        <x:v>Test 100% of low-volume statutory events; for high-volume operations, reconcile the full population, use a documented risk-based sample, and test every exception.</x:v>
      </x:c>
      <x:c r="R133" s="305" t="str">
        <x:v>Before transaction / update</x:v>
      </x:c>
      <x:c r="S133" s="305" t="str">
        <x:v>Treasury or Finance Head / Company Secretary</x:v>
      </x:c>
      <x:c r="T133" s="305" t="str">
        <x:v>Treasury, finance and secretarial team</x:v>
      </x:c>
      <x:c r="U133" s="305" t="str">
        <x:v>Company Secretary / Compliance Officer plus approving Board or committee</x:v>
      </x:c>
      <x:c r="V133" s="305" t="str">
        <x:v>NOT TESTED — COMPANY EVIDENCE REQUIRED</x:v>
      </x:c>
      <x:c r="W133" s="305" t="str">
        <x:v>https://www.sebi.gov.in/legal/master-circulars/oct-2025/master-circular-for-issue-and-listing-of-non-convertible-securities-securitised-debt-instruments-security-receipts-municipal-debt-securities-and-commercial-paper_97343.html</x:v>
      </x:c>
      <x:c r="X133" s="305" t="str">
        <x:v>MIGRATED — FROZEN</x:v>
      </x:c>
      <x:c r="Y133" s="305" t="str">
        <x:f>IF(COUNTIF('PROD Provision Master'!$A$5:$A$176,C133)=1,"YES","NO")</x:f>
        <x:v>YES</x:v>
      </x:c>
      <x:c r="Z133" s="305" t="str">
        <x:f>IF(COUNTIF('PROD Compliance Master'!$A$5:$A$176,D133)=1,"YES","NO")</x:f>
        <x:v>YES</x:v>
      </x:c>
      <x:c r="AA133" s="305" t="str">
        <x:f>IF(COUNTIF($A$5:$A$176,A133)=1,"UNIQUE","DUPLICATE")</x:f>
        <x:v>UNIQUE</x:v>
      </x:c>
      <x:c r="AB133" s="305" t="str">
        <x:f>IF(COUNTIF($E$5:$E$176,E133)=1,"UNIQUE","DUPLICATE")</x:f>
        <x:v>UNIQUE</x:v>
      </x:c>
      <x:c r="AC133" s="305" t="str">
        <x:f>IF(COUNTIF($F$5:$F$176,F133)=1,"UNIQUE","DUPLICATE")</x:f>
        <x:v>UNIQUE</x:v>
      </x:c>
      <x:c r="AD133" s="305" t="str">
        <x:f>IF(AND(LEFT(A133,14)="SEBI-CORE-AUD-",LEN(A133)=20),"VALID","INVALID")</x:f>
        <x:v>VALID</x:v>
      </x:c>
    </x:row>
    <x:row r="134" ht="48" customHeight="1">
      <x:c r="A134" s="305" t="str">
        <x:v>SEBI-CORE-AUD-000130</x:v>
      </x:c>
      <x:c r="B134" s="305" t="n">
        <x:v>130</x:v>
      </x:c>
      <x:c r="C134" s="305" t="str">
        <x:v>SEBI-CORE-PRV-000130</x:v>
      </x:c>
      <x:c r="D134" s="305" t="str">
        <x:v>SEBI-CORE-CMP-000130</x:v>
      </x:c>
      <x:c r="E134" s="305" t="str">
        <x:v>CAP-LAW247|NCS MC Ch. V para 1.3|AP01</x:v>
      </x:c>
      <x:c r="F134" s="305" t="str">
        <x:v>CAP-LAW247|NCS MC Ch. V para 1.3</x:v>
      </x:c>
      <x:c r="G134" s="305" t="str">
        <x:v>CAP-LAW247</x:v>
      </x:c>
      <x:c r="H134" s="305" t="str">
        <x:v>NCS MC Ch. V para 1.3</x:v>
      </x:c>
      <x:c r="I134" s="305" t="str">
        <x:v>Debt issuance</x:v>
      </x:c>
      <x:c r="J134" s="305" t="str">
        <x:v>GATE|PROPOSED_ISSUE</x:v>
      </x:c>
      <x:c r="K134" s="305" t="str">
        <x:v>Issuer</x:v>
      </x:c>
      <x:c r="L134" s="305" t="str">
        <x:v>Confirm that the applicable duty holder has designed and operated controls to satisfy CAP-LAW247 NCS MC Ch. V para 1.3: Where electing the reduced face value, issue eligible privately placed debt securities/NCRPS at ₹10,000 only after all current conditions are met.</x:v>
      </x:c>
      <x:c r="M134" s="305" t="str">
        <x:v>1) Evidence the activation gate (GATE|PROPOSED_ISSUE)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eligibility and state the denomination in transaction documents. 5) Corroborate external acknowledgement or counterparty evidence where applicable. 6) Record every exception under the linked observation rule.</x:v>
      </x:c>
      <x:c r="N134" s="305" t="str">
        <x:v>Design adequacy + operating effectiveness</x:v>
      </x:c>
      <x:c r="O134" s="305" t="str">
        <x:v>Inspection, covenant/payment recalculation, timeline reperformance and trustee/exchange corroboration</x:v>
      </x:c>
      <x:c r="P134" s="305" t="str">
        <x:v>All triggering events and all resulting approvals, filings, payments, communications or service cases</x:v>
      </x:c>
      <x:c r="Q134" s="305" t="str">
        <x:v>Test 100% of low-volume statutory events; for high-volume operations, reconcile the full population, use a documented risk-based sample, and test every exception.</x:v>
      </x:c>
      <x:c r="R134" s="305" t="str">
        <x:v>For issues proposed to be listed from 2025-12-18</x:v>
      </x:c>
      <x:c r="S134" s="305" t="str">
        <x:v>Treasury or Finance Head / Company Secretary</x:v>
      </x:c>
      <x:c r="T134" s="305" t="str">
        <x:v>Treasury, finance and secretarial team</x:v>
      </x:c>
      <x:c r="U134" s="305" t="str">
        <x:v>Company Secretary / Compliance Officer plus approving Board or committee</x:v>
      </x:c>
      <x:c r="V134" s="305" t="str">
        <x:v>NOT TESTED — COMPANY EVIDENCE REQUIRED</x:v>
      </x:c>
      <x:c r="W134" s="305" t="str">
        <x:v>https://www.sebi.gov.in/legal/circulars/dec-2025/modification-in-the-conditions-specified-for-reduction-in-denomination-of-debt-securities_98463.html</x:v>
      </x:c>
      <x:c r="X134" s="305" t="str">
        <x:v>MIGRATED — FROZEN</x:v>
      </x:c>
      <x:c r="Y134" s="305" t="str">
        <x:f>IF(COUNTIF('PROD Provision Master'!$A$5:$A$176,C134)=1,"YES","NO")</x:f>
        <x:v>YES</x:v>
      </x:c>
      <x:c r="Z134" s="305" t="str">
        <x:f>IF(COUNTIF('PROD Compliance Master'!$A$5:$A$176,D134)=1,"YES","NO")</x:f>
        <x:v>YES</x:v>
      </x:c>
      <x:c r="AA134" s="305" t="str">
        <x:f>IF(COUNTIF($A$5:$A$176,A134)=1,"UNIQUE","DUPLICATE")</x:f>
        <x:v>UNIQUE</x:v>
      </x:c>
      <x:c r="AB134" s="305" t="str">
        <x:f>IF(COUNTIF($E$5:$E$176,E134)=1,"UNIQUE","DUPLICATE")</x:f>
        <x:v>UNIQUE</x:v>
      </x:c>
      <x:c r="AC134" s="305" t="str">
        <x:f>IF(COUNTIF($F$5:$F$176,F134)=1,"UNIQUE","DUPLICATE")</x:f>
        <x:v>UNIQUE</x:v>
      </x:c>
      <x:c r="AD134" s="305" t="str">
        <x:f>IF(AND(LEFT(A134,14)="SEBI-CORE-AUD-",LEN(A134)=20),"VALID","INVALID")</x:f>
        <x:v>VALID</x:v>
      </x:c>
    </x:row>
    <x:row r="135" ht="48" customHeight="1">
      <x:c r="A135" s="305" t="str">
        <x:v>SEBI-CORE-AUD-000131</x:v>
      </x:c>
      <x:c r="B135" s="305" t="n">
        <x:v>131</x:v>
      </x:c>
      <x:c r="C135" s="305" t="str">
        <x:v>SEBI-CORE-PRV-000131</x:v>
      </x:c>
      <x:c r="D135" s="305" t="str">
        <x:v>SEBI-CORE-CMP-000131</x:v>
      </x:c>
      <x:c r="E135" s="305" t="str">
        <x:v>CAP-LAW085|Green / ESG debt disclosure chapter|AP01</x:v>
      </x:c>
      <x:c r="F135" s="305" t="str">
        <x:v>CAP-LAW085|Green / ESG debt disclosure chapter</x:v>
      </x:c>
      <x:c r="G135" s="305" t="str">
        <x:v>CAP-LAW085</x:v>
      </x:c>
      <x:c r="H135" s="305" t="str">
        <x:v>Green / ESG debt disclosure chapter</x:v>
      </x:c>
      <x:c r="I135" s="305" t="str">
        <x:v>Sustainable finance</x:v>
      </x:c>
      <x:c r="J135" s="305" t="str">
        <x:v>GATE|GREEN_DEBT</x:v>
      </x:c>
      <x:c r="K135" s="305" t="str">
        <x:v>Issuer</x:v>
      </x:c>
      <x:c r="L135" s="305" t="str">
        <x:v>Confirm that the applicable duty holder has designed and operated controls to satisfy CAP-LAW085 Green / ESG debt disclosure chapter: Make required initial and continuous use-of-proceeds, project, allocation and impact disclosures for labelled debt.</x:v>
      </x:c>
      <x:c r="M135" s="305" t="str">
        <x:v>1) Evidence the activation gate (GATE|GREEN_DEBT)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eligible-project, allocation and impact data and publish/file disclosures. 5) Corroborate external acknowledgement or counterparty evidence where applicable. 6) Record every exception under the linked observation rule.</x:v>
      </x:c>
      <x:c r="N135" s="305" t="str">
        <x:v>Design adequacy + operating effectiveness</x:v>
      </x:c>
      <x:c r="O135" s="305" t="str">
        <x:v>Inspection, covenant/payment recalculation, timeline reperformance and trustee/exchange corroboration</x:v>
      </x:c>
      <x:c r="P135" s="305" t="str">
        <x:v>All prescribed reporting periods and every statutory item due in the audit period</x:v>
      </x:c>
      <x:c r="Q135" s="305" t="str">
        <x:v>Test 100% of statutory submissions/meetings due in scope; where the underlying operation is high-volume, reconcile the population and sample across periods plus all exceptions.</x:v>
      </x:c>
      <x:c r="R135" s="305" t="str">
        <x:v>At issue and periodic until obligations end</x:v>
      </x:c>
      <x:c r="S135" s="305" t="str">
        <x:v>Treasury or Finance Head / Company Secretary</x:v>
      </x:c>
      <x:c r="T135" s="305" t="str">
        <x:v>Treasury, finance and secretarial team</x:v>
      </x:c>
      <x:c r="U135" s="305" t="str">
        <x:v>Company Secretary / Compliance Officer plus approving Board or committee</x:v>
      </x:c>
      <x:c r="V135" s="305" t="str">
        <x:v>NOT TESTED — COMPANY EVIDENCE REQUIRED</x:v>
      </x:c>
      <x:c r="W135" s="305" t="str">
        <x:v>https://www.sebi.gov.in/legal/master-circulars/oct-2025/master-circular-for-issue-and-listing-of-non-convertible-securities-securitised-debt-instruments-security-receipts-municipal-debt-securities-and-commercial-paper_97343.html</x:v>
      </x:c>
      <x:c r="X135" s="305" t="str">
        <x:v>MIGRATED — FROZEN</x:v>
      </x:c>
      <x:c r="Y135" s="305" t="str">
        <x:f>IF(COUNTIF('PROD Provision Master'!$A$5:$A$176,C135)=1,"YES","NO")</x:f>
        <x:v>YES</x:v>
      </x:c>
      <x:c r="Z135" s="305" t="str">
        <x:f>IF(COUNTIF('PROD Compliance Master'!$A$5:$A$176,D135)=1,"YES","NO")</x:f>
        <x:v>YES</x:v>
      </x:c>
      <x:c r="AA135" s="305" t="str">
        <x:f>IF(COUNTIF($A$5:$A$176,A135)=1,"UNIQUE","DUPLICATE")</x:f>
        <x:v>UNIQUE</x:v>
      </x:c>
      <x:c r="AB135" s="305" t="str">
        <x:f>IF(COUNTIF($E$5:$E$176,E135)=1,"UNIQUE","DUPLICATE")</x:f>
        <x:v>UNIQUE</x:v>
      </x:c>
      <x:c r="AC135" s="305" t="str">
        <x:f>IF(COUNTIF($F$5:$F$176,F135)=1,"UNIQUE","DUPLICATE")</x:f>
        <x:v>UNIQUE</x:v>
      </x:c>
      <x:c r="AD135" s="305" t="str">
        <x:f>IF(AND(LEFT(A135,14)="SEBI-CORE-AUD-",LEN(A135)=20),"VALID","INVALID")</x:f>
        <x:v>VALID</x:v>
      </x:c>
    </x:row>
    <x:row r="136" ht="48" customHeight="1">
      <x:c r="A136" s="305" t="str">
        <x:v>SEBI-CORE-AUD-000132</x:v>
      </x:c>
      <x:c r="B136" s="305" t="n">
        <x:v>132</x:v>
      </x:c>
      <x:c r="C136" s="305" t="str">
        <x:v>SEBI-CORE-PRV-000132</x:v>
      </x:c>
      <x:c r="D136" s="305" t="str">
        <x:v>SEBI-CORE-CMP-000132</x:v>
      </x:c>
      <x:c r="E136" s="305" t="str">
        <x:v>CAP-LAW249|Ch. IX para 5.1|AP01</x:v>
      </x:c>
      <x:c r="F136" s="305" t="str">
        <x:v>CAP-LAW249|Ch. IX para 5.1</x:v>
      </x:c>
      <x:c r="G136" s="305" t="str">
        <x:v>CAP-LAW249</x:v>
      </x:c>
      <x:c r="H136" s="305" t="str">
        <x:v>Ch. IX para 5.1</x:v>
      </x:c>
      <x:c r="I136" s="305" t="str">
        <x:v>Sustainable finance</x:v>
      </x:c>
      <x:c r="J136" s="305" t="str">
        <x:v>GATE|GREEN_DEBT</x:v>
      </x:c>
      <x:c r="K136" s="305" t="str">
        <x:v>Issuer</x:v>
      </x:c>
      <x:c r="L136" s="305" t="str">
        <x:v>Confirm that the applicable duty holder has designed and operated controls to satisfy CAP-LAW249 Ch. IX para 5.1: Appoint an independent third-party reviewer/certifier for a green debt issue and ensure independence, conflict-free remuneration and relevant expertise.</x:v>
      </x:c>
      <x:c r="M136" s="305" t="str">
        <x:v>1) Evidence the activation gate (GATE|GREEN_DEBT)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reviewer diligence, appointment and conflict documentation. 5) Corroborate external acknowledgement or counterparty evidence where applicable. 6) Record every exception under the linked observation rule.</x:v>
      </x:c>
      <x:c r="N136" s="305" t="str">
        <x:v>Design adequacy + operating effectiveness</x:v>
      </x:c>
      <x:c r="O136" s="305" t="str">
        <x:v>Inspection, covenant/payment recalculation, timeline reperformance and trustee/exchange corroboration</x:v>
      </x:c>
      <x:c r="P136" s="305" t="str">
        <x:v>All triggering events and all resulting approvals, filings, payments, communications or service cases</x:v>
      </x:c>
      <x:c r="Q136" s="305" t="str">
        <x:v>Test 100% of low-volume statutory events; for high-volume operations, reconcile the full population, use a documented risk-based sample, and test every exception.</x:v>
      </x:c>
      <x:c r="R136" s="305" t="str">
        <x:v>Before/for issuance review</x:v>
      </x:c>
      <x:c r="S136" s="305" t="str">
        <x:v>Treasury or Finance Head / Company Secretary</x:v>
      </x:c>
      <x:c r="T136" s="305" t="str">
        <x:v>Treasury, finance and secretarial team</x:v>
      </x:c>
      <x:c r="U136" s="305" t="str">
        <x:v>Company Secretary / Compliance Officer plus approving Board or committee</x:v>
      </x:c>
      <x:c r="V136" s="305" t="str">
        <x:v>NOT TESTED — COMPANY EVIDENCE REQUIRED</x:v>
      </x:c>
      <x:c r="W136" s="305" t="str">
        <x:v>https://www.sebi.gov.in/legal/circulars/feb-2026/revised-norms-for-appointment-of-an-independent-third-party-reviewer-certifier-for-green-debt-security_100043.html</x:v>
      </x:c>
      <x:c r="X136" s="305" t="str">
        <x:v>MIGRATED — FROZEN</x:v>
      </x:c>
      <x:c r="Y136" s="305" t="str">
        <x:f>IF(COUNTIF('PROD Provision Master'!$A$5:$A$176,C136)=1,"YES","NO")</x:f>
        <x:v>YES</x:v>
      </x:c>
      <x:c r="Z136" s="305" t="str">
        <x:f>IF(COUNTIF('PROD Compliance Master'!$A$5:$A$176,D136)=1,"YES","NO")</x:f>
        <x:v>YES</x:v>
      </x:c>
      <x:c r="AA136" s="305" t="str">
        <x:f>IF(COUNTIF($A$5:$A$176,A136)=1,"UNIQUE","DUPLICATE")</x:f>
        <x:v>UNIQUE</x:v>
      </x:c>
      <x:c r="AB136" s="305" t="str">
        <x:f>IF(COUNTIF($E$5:$E$176,E136)=1,"UNIQUE","DUPLICATE")</x:f>
        <x:v>UNIQUE</x:v>
      </x:c>
      <x:c r="AC136" s="305" t="str">
        <x:f>IF(COUNTIF($F$5:$F$176,F136)=1,"UNIQUE","DUPLICATE")</x:f>
        <x:v>UNIQUE</x:v>
      </x:c>
      <x:c r="AD136" s="305" t="str">
        <x:f>IF(AND(LEFT(A136,14)="SEBI-CORE-AUD-",LEN(A136)=20),"VALID","INVALID")</x:f>
        <x:v>VALID</x:v>
      </x:c>
    </x:row>
    <x:row r="137" ht="48" customHeight="1">
      <x:c r="A137" s="305" t="str">
        <x:v>SEBI-CORE-AUD-000133</x:v>
      </x:c>
      <x:c r="B137" s="305" t="n">
        <x:v>133</x:v>
      </x:c>
      <x:c r="C137" s="305" t="str">
        <x:v>SEBI-CORE-PRV-000133</x:v>
      </x:c>
      <x:c r="D137" s="305" t="str">
        <x:v>SEBI-CORE-CMP-000133</x:v>
      </x:c>
      <x:c r="E137" s="305" t="str">
        <x:v>CAP-LAW249|Ch. IX paras 5.2-5.4|AP01</x:v>
      </x:c>
      <x:c r="F137" s="305" t="str">
        <x:v>CAP-LAW249|Ch. IX paras 5.2-5.4</x:v>
      </x:c>
      <x:c r="G137" s="305" t="str">
        <x:v>CAP-LAW249</x:v>
      </x:c>
      <x:c r="H137" s="305" t="str">
        <x:v>Ch. IX paras 5.2-5.4</x:v>
      </x:c>
      <x:c r="I137" s="305" t="str">
        <x:v>Sustainable finance</x:v>
      </x:c>
      <x:c r="J137" s="305" t="str">
        <x:v>GATE|GREEN_DEBT</x:v>
      </x:c>
      <x:c r="K137" s="305" t="str">
        <x:v>Issuer</x:v>
      </x:c>
      <x:c r="L137" s="305" t="str">
        <x:v>Confirm that the applicable duty holder has designed and operated controls to satisfy CAP-LAW249 Ch. IX paras 5.2-5.4: State the independent review scope and reviewer details adequately in the offer document.</x:v>
      </x:c>
      <x:c r="M137" s="305" t="str">
        <x:v>1) Evidence the activation gate (GATE|GREEN_DEBT) and the complete in-scope population. 2) Inspect the control design and responsibility assignment. 3) Reconcile the population for the audit period. 4) Apply the stated sample rule and test authorisation, content, threshold/exemption, timing, filing/delivery and preservation against: Verify scope, form and reviewer details in the offer document. 5) Corroborate external acknowledgement or counterparty evidence where applicable. 6) Record every exception under the linked observation rule.</x:v>
      </x:c>
      <x:c r="N137" s="305" t="str">
        <x:v>Design adequacy + operating effectiveness</x:v>
      </x:c>
      <x:c r="O137" s="305" t="str">
        <x:v>End-to-end transaction-file inspection, timeline reperformance and external corroboration</x:v>
      </x:c>
      <x:c r="P137" s="305" t="str">
        <x:v>All triggering events and all resulting approvals, filings, payments, communications or service cases</x:v>
      </x:c>
      <x:c r="Q137" s="305" t="str">
        <x:v>Test 100% of covered transactions and statutory milestones in scope; no sampling of mandatory approvals, announcements, escrow, allotment or closure steps.</x:v>
      </x:c>
      <x:c r="R137" s="305" t="str">
        <x:v>At offer-document filing</x:v>
      </x:c>
      <x:c r="S137" s="305" t="str">
        <x:v>Company Secretary / Transaction Legal Lead</x:v>
      </x:c>
      <x:c r="T137" s="305" t="str">
        <x:v>Secretarial, legal, finance and appointed transaction advisers</x:v>
      </x:c>
      <x:c r="U137" s="305" t="str">
        <x:v>Company Secretary / Compliance Officer plus approving Board or committee</x:v>
      </x:c>
      <x:c r="V137" s="305" t="str">
        <x:v>NOT TESTED — COMPANY EVIDENCE REQUIRED</x:v>
      </x:c>
      <x:c r="W137" s="305" t="str">
        <x:v>https://www.sebi.gov.in/legal/circulars/feb-2026/revised-norms-for-appointment-of-an-independent-third-party-reviewer-certifier-for-green-debt-security_100043.html</x:v>
      </x:c>
      <x:c r="X137" s="305" t="str">
        <x:v>MIGRATED — FROZEN</x:v>
      </x:c>
      <x:c r="Y137" s="305" t="str">
        <x:f>IF(COUNTIF('PROD Provision Master'!$A$5:$A$176,C137)=1,"YES","NO")</x:f>
        <x:v>YES</x:v>
      </x:c>
      <x:c r="Z137" s="305" t="str">
        <x:f>IF(COUNTIF('PROD Compliance Master'!$A$5:$A$176,D137)=1,"YES","NO")</x:f>
        <x:v>YES</x:v>
      </x:c>
      <x:c r="AA137" s="305" t="str">
        <x:f>IF(COUNTIF($A$5:$A$176,A137)=1,"UNIQUE","DUPLICATE")</x:f>
        <x:v>UNIQUE</x:v>
      </x:c>
      <x:c r="AB137" s="305" t="str">
        <x:f>IF(COUNTIF($E$5:$E$176,E137)=1,"UNIQUE","DUPLICATE")</x:f>
        <x:v>UNIQUE</x:v>
      </x:c>
      <x:c r="AC137" s="305" t="str">
        <x:f>IF(COUNTIF($F$5:$F$176,F137)=1,"UNIQUE","DUPLICATE")</x:f>
        <x:v>UNIQUE</x:v>
      </x:c>
      <x:c r="AD137" s="305" t="str">
        <x:f>IF(AND(LEFT(A137,14)="SEBI-CORE-AUD-",LEN(A137)=20),"VALID","INVALID")</x:f>
        <x:v>VALID</x:v>
      </x:c>
    </x:row>
    <x:row r="138" ht="48" customHeight="1">
      <x:c r="A138" s="305" t="str">
        <x:v>SEBI-CORE-AUD-000134</x:v>
      </x:c>
      <x:c r="B138" s="305" t="n">
        <x:v>134</x:v>
      </x:c>
      <x:c r="C138" s="305" t="str">
        <x:v>SEBI-CORE-PRV-000134</x:v>
      </x:c>
      <x:c r="D138" s="305" t="str">
        <x:v>SEBI-CORE-CMP-000134</x:v>
      </x:c>
      <x:c r="E138" s="305" t="str">
        <x:v>CAP-LAW090|Reg. 50|AP01</x:v>
      </x:c>
      <x:c r="F138" s="305" t="str">
        <x:v>CAP-LAW090|Reg. 50</x:v>
      </x:c>
      <x:c r="G138" s="305" t="str">
        <x:v>CAP-LAW090</x:v>
      </x:c>
      <x:c r="H138" s="305" t="str">
        <x:v>Reg. 50</x:v>
      </x:c>
      <x:c r="I138" s="305" t="str">
        <x:v>Debt continuous disclosure</x:v>
      </x:c>
      <x:c r="J138" s="305" t="str">
        <x:v>GATE|DEBT</x:v>
      </x:c>
      <x:c r="K138" s="305" t="str">
        <x:v>Listed entity</x:v>
      </x:c>
      <x:c r="L138" s="305" t="str">
        <x:v>Confirm that the applicable duty holder has designed and operated controls to satisfy CAP-LAW090 Reg. 50: Give prior intimation of prescribed meetings/actions for listed non-convertible securities.</x:v>
      </x:c>
      <x:c r="M138"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Identify covered matters and file prior intimation. 5) Corroborate external acknowledgement or counterparty evidence where applicable. 6) Record every exception under the linked observation rule.</x:v>
      </x:c>
      <x:c r="N138" s="305" t="str">
        <x:v>Design adequacy + operating effectiveness</x:v>
      </x:c>
      <x:c r="O138" s="305" t="str">
        <x:v>Inspection, covenant/payment recalculation, timeline reperformance and trustee/exchange corroboration</x:v>
      </x:c>
      <x:c r="P138" s="305" t="str">
        <x:v>All triggering events and all resulting approvals, filings, payments, communications or service cases</x:v>
      </x:c>
      <x:c r="Q138" s="305" t="str">
        <x:v>Test 100% of low-volume statutory events; for high-volume operations, reconcile the full population, use a documented risk-based sample, and test every exception.</x:v>
      </x:c>
      <x:c r="R138" s="305" t="str">
        <x:v>Before event</x:v>
      </x:c>
      <x:c r="S138" s="305" t="str">
        <x:v>Treasury or Finance Head / Company Secretary</x:v>
      </x:c>
      <x:c r="T138" s="305" t="str">
        <x:v>Treasury, finance and secretarial team</x:v>
      </x:c>
      <x:c r="U138" s="305" t="str">
        <x:v>CFO / Company Secretary / Compliance Officer</x:v>
      </x:c>
      <x:c r="V138" s="305" t="str">
        <x:v>NOT TESTED — COMPANY EVIDENCE REQUIRED</x:v>
      </x:c>
      <x:c r="W138" s="305" t="str">
        <x:v>https://www.sebi.gov.in/legal/master-circulars/jul-2025/master-circular-for-listing-obligations-and-disclosure-requirements-for-non-convertible-securities-securitized-debt-instruments-and-or-commercial-paper_95230.html</x:v>
      </x:c>
      <x:c r="X138" s="305" t="str">
        <x:v>MIGRATED — FROZEN</x:v>
      </x:c>
      <x:c r="Y138" s="305" t="str">
        <x:f>IF(COUNTIF('PROD Provision Master'!$A$5:$A$176,C138)=1,"YES","NO")</x:f>
        <x:v>YES</x:v>
      </x:c>
      <x:c r="Z138" s="305" t="str">
        <x:f>IF(COUNTIF('PROD Compliance Master'!$A$5:$A$176,D138)=1,"YES","NO")</x:f>
        <x:v>YES</x:v>
      </x:c>
      <x:c r="AA138" s="305" t="str">
        <x:f>IF(COUNTIF($A$5:$A$176,A138)=1,"UNIQUE","DUPLICATE")</x:f>
        <x:v>UNIQUE</x:v>
      </x:c>
      <x:c r="AB138" s="305" t="str">
        <x:f>IF(COUNTIF($E$5:$E$176,E138)=1,"UNIQUE","DUPLICATE")</x:f>
        <x:v>UNIQUE</x:v>
      </x:c>
      <x:c r="AC138" s="305" t="str">
        <x:f>IF(COUNTIF($F$5:$F$176,F138)=1,"UNIQUE","DUPLICATE")</x:f>
        <x:v>UNIQUE</x:v>
      </x:c>
      <x:c r="AD138" s="305" t="str">
        <x:f>IF(AND(LEFT(A138,14)="SEBI-CORE-AUD-",LEN(A138)=20),"VALID","INVALID")</x:f>
        <x:v>VALID</x:v>
      </x:c>
    </x:row>
    <x:row r="139" ht="48" customHeight="1">
      <x:c r="A139" s="305" t="str">
        <x:v>SEBI-CORE-AUD-000135</x:v>
      </x:c>
      <x:c r="B139" s="305" t="n">
        <x:v>135</x:v>
      </x:c>
      <x:c r="C139" s="305" t="str">
        <x:v>SEBI-CORE-PRV-000135</x:v>
      </x:c>
      <x:c r="D139" s="305" t="str">
        <x:v>SEBI-CORE-CMP-000135</x:v>
      </x:c>
      <x:c r="E139" s="305" t="str">
        <x:v>CAP-LAW090|Reg. 51|AP01</x:v>
      </x:c>
      <x:c r="F139" s="305" t="str">
        <x:v>CAP-LAW090|Reg. 51</x:v>
      </x:c>
      <x:c r="G139" s="305" t="str">
        <x:v>CAP-LAW090</x:v>
      </x:c>
      <x:c r="H139" s="305" t="str">
        <x:v>Reg. 51</x:v>
      </x:c>
      <x:c r="I139" s="305" t="str">
        <x:v>Debt continuous disclosure</x:v>
      </x:c>
      <x:c r="J139" s="305" t="str">
        <x:v>GATE|DEBT</x:v>
      </x:c>
      <x:c r="K139" s="305" t="str">
        <x:v>Listed entity</x:v>
      </x:c>
      <x:c r="L139" s="305" t="str">
        <x:v>Confirm that the applicable duty holder has designed and operated controls to satisfy CAP-LAW090 Reg. 51: Promptly disclose material information/events affecting listed non-convertible securities.</x:v>
      </x:c>
      <x:c r="M139"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Operate event escalation and exchange filing. 5) Corroborate external acknowledgement or counterparty evidence where applicable. 6) Record every exception under the linked observation rule.</x:v>
      </x:c>
      <x:c r="N139" s="305" t="str">
        <x:v>Design adequacy + operating effectiveness</x:v>
      </x:c>
      <x:c r="O139" s="305" t="str">
        <x:v>Inspection, covenant/payment recalculation, timeline reperformance and trustee/exchange corroboration</x:v>
      </x:c>
      <x:c r="P139" s="305" t="str">
        <x:v>All triggering events and all resulting approvals, filings, payments, communications or service cases</x:v>
      </x:c>
      <x:c r="Q139" s="305" t="str">
        <x:v>Test 100% of low-volume statutory events; for high-volume operations, reconcile the full population, use a documented risk-based sample, and test every exception.</x:v>
      </x:c>
      <x:c r="R139" s="305" t="str">
        <x:v>Promptly within current prescribed deadline</x:v>
      </x:c>
      <x:c r="S139" s="305" t="str">
        <x:v>Treasury or Finance Head / Company Secretary</x:v>
      </x:c>
      <x:c r="T139" s="305" t="str">
        <x:v>Treasury, finance and secretarial team</x:v>
      </x:c>
      <x:c r="U139" s="305" t="str">
        <x:v>CFO / Company Secretary / Compliance Officer</x:v>
      </x:c>
      <x:c r="V139" s="305" t="str">
        <x:v>NOT TESTED — COMPANY EVIDENCE REQUIRED</x:v>
      </x:c>
      <x:c r="W139" s="305" t="str">
        <x:v>https://www.sebi.gov.in/legal/master-circulars/jul-2025/master-circular-for-listing-obligations-and-disclosure-requirements-for-non-convertible-securities-securitized-debt-instruments-and-or-commercial-paper_95230.html</x:v>
      </x:c>
      <x:c r="X139" s="305" t="str">
        <x:v>MIGRATED — FROZEN</x:v>
      </x:c>
      <x:c r="Y139" s="305" t="str">
        <x:f>IF(COUNTIF('PROD Provision Master'!$A$5:$A$176,C139)=1,"YES","NO")</x:f>
        <x:v>YES</x:v>
      </x:c>
      <x:c r="Z139" s="305" t="str">
        <x:f>IF(COUNTIF('PROD Compliance Master'!$A$5:$A$176,D139)=1,"YES","NO")</x:f>
        <x:v>YES</x:v>
      </x:c>
      <x:c r="AA139" s="305" t="str">
        <x:f>IF(COUNTIF($A$5:$A$176,A139)=1,"UNIQUE","DUPLICATE")</x:f>
        <x:v>UNIQUE</x:v>
      </x:c>
      <x:c r="AB139" s="305" t="str">
        <x:f>IF(COUNTIF($E$5:$E$176,E139)=1,"UNIQUE","DUPLICATE")</x:f>
        <x:v>UNIQUE</x:v>
      </x:c>
      <x:c r="AC139" s="305" t="str">
        <x:f>IF(COUNTIF($F$5:$F$176,F139)=1,"UNIQUE","DUPLICATE")</x:f>
        <x:v>UNIQUE</x:v>
      </x:c>
      <x:c r="AD139" s="305" t="str">
        <x:f>IF(AND(LEFT(A139,14)="SEBI-CORE-AUD-",LEN(A139)=20),"VALID","INVALID")</x:f>
        <x:v>VALID</x:v>
      </x:c>
    </x:row>
    <x:row r="140" ht="48" customHeight="1">
      <x:c r="A140" s="305" t="str">
        <x:v>SEBI-CORE-AUD-000136</x:v>
      </x:c>
      <x:c r="B140" s="305" t="n">
        <x:v>136</x:v>
      </x:c>
      <x:c r="C140" s="305" t="str">
        <x:v>SEBI-CORE-PRV-000136</x:v>
      </x:c>
      <x:c r="D140" s="305" t="str">
        <x:v>SEBI-CORE-CMP-000136</x:v>
      </x:c>
      <x:c r="E140" s="305" t="str">
        <x:v>CAP-LAW090|Reg. 52(1)-(2)|AP01</x:v>
      </x:c>
      <x:c r="F140" s="305" t="str">
        <x:v>CAP-LAW090|Reg. 52(1)-(2)</x:v>
      </x:c>
      <x:c r="G140" s="305" t="str">
        <x:v>CAP-LAW090</x:v>
      </x:c>
      <x:c r="H140" s="305" t="str">
        <x:v>Reg. 52(1)-(2)</x:v>
      </x:c>
      <x:c r="I140" s="305" t="str">
        <x:v>Debt financial reporting</x:v>
      </x:c>
      <x:c r="J140" s="305" t="str">
        <x:v>GATE|DEBT</x:v>
      </x:c>
      <x:c r="K140" s="305" t="str">
        <x:v>Listed entity</x:v>
      </x:c>
      <x:c r="L140" s="305" t="str">
        <x:v>Confirm that the applicable duty holder has designed and operated controls to satisfy CAP-LAW090 Reg. 52(1)-(2): Prepare, approve and submit quarterly/annual financial results with required audit/limited-review material.</x:v>
      </x:c>
      <x:c r="M140"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Complete close, board approval, auditor review and exchange filing. 5) Corroborate external acknowledgement or counterparty evidence where applicable. 6) Record every exception under the linked observation rule.</x:v>
      </x:c>
      <x:c r="N140" s="305" t="str">
        <x:v>Design adequacy + operating effectiveness</x:v>
      </x:c>
      <x:c r="O140" s="305" t="str">
        <x:v>Inspection, covenant/payment recalculation, timeline reperformance and trustee/exchange corroboration</x:v>
      </x:c>
      <x:c r="P140" s="305" t="str">
        <x:v>All prescribed reporting periods and every statutory item due in the audit period</x:v>
      </x:c>
      <x:c r="Q140" s="305" t="str">
        <x:v>Test 100% of statutory submissions/meetings due in scope; where the underlying operation is high-volume, reconcile the population and sample across periods plus all exceptions.</x:v>
      </x:c>
      <x:c r="R140" s="305" t="str">
        <x:v>Quarterly/annual as prescribed</x:v>
      </x:c>
      <x:c r="S140" s="305" t="str">
        <x:v>Treasury or Finance Head / Company Secretary</x:v>
      </x:c>
      <x:c r="T140" s="305" t="str">
        <x:v>Treasury, finance and secretarial team</x:v>
      </x:c>
      <x:c r="U140" s="305" t="str">
        <x:v>Compliance Officer plus Audit Committee / Board where prescribed</x:v>
      </x:c>
      <x:c r="V140" s="305" t="str">
        <x:v>NOT TESTED — COMPANY EVIDENCE REQUIRED</x:v>
      </x:c>
      <x:c r="W140" s="305" t="str">
        <x:v>https://www.sebi.gov.in/legal/master-circulars/jul-2025/master-circular-for-listing-obligations-and-disclosure-requirements-for-non-convertible-securities-securitized-debt-instruments-and-or-commercial-paper_95230.html</x:v>
      </x:c>
      <x:c r="X140" s="305" t="str">
        <x:v>MIGRATED — FROZEN</x:v>
      </x:c>
      <x:c r="Y140" s="305" t="str">
        <x:f>IF(COUNTIF('PROD Provision Master'!$A$5:$A$176,C140)=1,"YES","NO")</x:f>
        <x:v>YES</x:v>
      </x:c>
      <x:c r="Z140" s="305" t="str">
        <x:f>IF(COUNTIF('PROD Compliance Master'!$A$5:$A$176,D140)=1,"YES","NO")</x:f>
        <x:v>YES</x:v>
      </x:c>
      <x:c r="AA140" s="305" t="str">
        <x:f>IF(COUNTIF($A$5:$A$176,A140)=1,"UNIQUE","DUPLICATE")</x:f>
        <x:v>UNIQUE</x:v>
      </x:c>
      <x:c r="AB140" s="305" t="str">
        <x:f>IF(COUNTIF($E$5:$E$176,E140)=1,"UNIQUE","DUPLICATE")</x:f>
        <x:v>UNIQUE</x:v>
      </x:c>
      <x:c r="AC140" s="305" t="str">
        <x:f>IF(COUNTIF($F$5:$F$176,F140)=1,"UNIQUE","DUPLICATE")</x:f>
        <x:v>UNIQUE</x:v>
      </x:c>
      <x:c r="AD140" s="305" t="str">
        <x:f>IF(AND(LEFT(A140,14)="SEBI-CORE-AUD-",LEN(A140)=20),"VALID","INVALID")</x:f>
        <x:v>VALID</x:v>
      </x:c>
    </x:row>
    <x:row r="141" ht="48" customHeight="1">
      <x:c r="A141" s="305" t="str">
        <x:v>SEBI-CORE-AUD-000137</x:v>
      </x:c>
      <x:c r="B141" s="305" t="n">
        <x:v>137</x:v>
      </x:c>
      <x:c r="C141" s="305" t="str">
        <x:v>SEBI-CORE-PRV-000137</x:v>
      </x:c>
      <x:c r="D141" s="305" t="str">
        <x:v>SEBI-CORE-CMP-000137</x:v>
      </x:c>
      <x:c r="E141" s="305" t="str">
        <x:v>CAP-LAW090|Reg. 52 delay notice|AP01</x:v>
      </x:c>
      <x:c r="F141" s="305" t="str">
        <x:v>CAP-LAW090|Reg. 52 delay notice</x:v>
      </x:c>
      <x:c r="G141" s="305" t="str">
        <x:v>CAP-LAW090</x:v>
      </x:c>
      <x:c r="H141" s="305" t="str">
        <x:v>Reg. 52 delay notice</x:v>
      </x:c>
      <x:c r="I141" s="305" t="str">
        <x:v>Debt financial reporting</x:v>
      </x:c>
      <x:c r="J141" s="305" t="str">
        <x:v>GATE|DEBT</x:v>
      </x:c>
      <x:c r="K141" s="305" t="str">
        <x:v>Listed entity</x:v>
      </x:c>
      <x:c r="L141" s="305" t="str">
        <x:v>Confirm that the applicable duty holder has designed and operated controls to satisfy CAP-LAW090 Reg. 52 delay notice: When results will be delayed, disclose reasons to the exchange within the prescribed one-working-day trigger.</x:v>
      </x:c>
      <x:c r="M141"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Escalate expected delay and file reason notice. 5) Corroborate external acknowledgement or counterparty evidence where applicable. 6) Record every exception under the linked observation rule.</x:v>
      </x:c>
      <x:c r="N141" s="305" t="str">
        <x:v>Design adequacy + operating effectiveness</x:v>
      </x:c>
      <x:c r="O141" s="305" t="str">
        <x:v>Inspection, covenant/payment recalculation, timeline reperformance and trustee/exchange corroboration</x:v>
      </x:c>
      <x:c r="P141" s="305" t="str">
        <x:v>All triggering events and all resulting approvals, filings, payments, communications or service cases</x:v>
      </x:c>
      <x:c r="Q141" s="305" t="str">
        <x:v>Test 100% of low-volume statutory events; for high-volume operations, reconcile the full population, use a documented risk-based sample, and test every exception.</x:v>
      </x:c>
      <x:c r="R141" s="305" t="str">
        <x:v>Within one working day of due date/decision as applicable</x:v>
      </x:c>
      <x:c r="S141" s="305" t="str">
        <x:v>Treasury or Finance Head / Company Secretary</x:v>
      </x:c>
      <x:c r="T141" s="305" t="str">
        <x:v>Treasury, finance and secretarial team</x:v>
      </x:c>
      <x:c r="U141" s="305" t="str">
        <x:v>Compliance Officer plus Audit Committee / Board where prescribed</x:v>
      </x:c>
      <x:c r="V141" s="305" t="str">
        <x:v>NOT TESTED — COMPANY EVIDENCE REQUIRED</x:v>
      </x:c>
      <x:c r="W141" s="305" t="str">
        <x:v>https://www.sebi.gov.in/legal/master-circulars/jul-2025/master-circular-for-listing-obligations-and-disclosure-requirements-for-non-convertible-securities-securitized-debt-instruments-and-or-commercial-paper_95230.html</x:v>
      </x:c>
      <x:c r="X141" s="305" t="str">
        <x:v>MIGRATED — FROZEN</x:v>
      </x:c>
      <x:c r="Y141" s="305" t="str">
        <x:f>IF(COUNTIF('PROD Provision Master'!$A$5:$A$176,C141)=1,"YES","NO")</x:f>
        <x:v>YES</x:v>
      </x:c>
      <x:c r="Z141" s="305" t="str">
        <x:f>IF(COUNTIF('PROD Compliance Master'!$A$5:$A$176,D141)=1,"YES","NO")</x:f>
        <x:v>YES</x:v>
      </x:c>
      <x:c r="AA141" s="305" t="str">
        <x:f>IF(COUNTIF($A$5:$A$176,A141)=1,"UNIQUE","DUPLICATE")</x:f>
        <x:v>UNIQUE</x:v>
      </x:c>
      <x:c r="AB141" s="305" t="str">
        <x:f>IF(COUNTIF($E$5:$E$176,E141)=1,"UNIQUE","DUPLICATE")</x:f>
        <x:v>UNIQUE</x:v>
      </x:c>
      <x:c r="AC141" s="305" t="str">
        <x:f>IF(COUNTIF($F$5:$F$176,F141)=1,"UNIQUE","DUPLICATE")</x:f>
        <x:v>UNIQUE</x:v>
      </x:c>
      <x:c r="AD141" s="305" t="str">
        <x:f>IF(AND(LEFT(A141,14)="SEBI-CORE-AUD-",LEN(A141)=20),"VALID","INVALID")</x:f>
        <x:v>VALID</x:v>
      </x:c>
    </x:row>
    <x:row r="142" ht="48" customHeight="1">
      <x:c r="A142" s="305" t="str">
        <x:v>SEBI-CORE-AUD-000138</x:v>
      </x:c>
      <x:c r="B142" s="305" t="n">
        <x:v>138</x:v>
      </x:c>
      <x:c r="C142" s="305" t="str">
        <x:v>SEBI-CORE-PRV-000138</x:v>
      </x:c>
      <x:c r="D142" s="305" t="str">
        <x:v>SEBI-CORE-CMP-000138</x:v>
      </x:c>
      <x:c r="E142" s="305" t="str">
        <x:v>CAP-LAW090|Reg. 52 use-of-proceeds statements|AP01</x:v>
      </x:c>
      <x:c r="F142" s="305" t="str">
        <x:v>CAP-LAW090|Reg. 52 use-of-proceeds statements</x:v>
      </x:c>
      <x:c r="G142" s="305" t="str">
        <x:v>CAP-LAW090</x:v>
      </x:c>
      <x:c r="H142" s="305" t="str">
        <x:v>Reg. 52 use-of-proceeds statements</x:v>
      </x:c>
      <x:c r="I142" s="305" t="str">
        <x:v>Use of proceeds</x:v>
      </x:c>
      <x:c r="J142" s="305" t="str">
        <x:v>GATE|DEBT</x:v>
      </x:c>
      <x:c r="K142" s="305" t="str">
        <x:v>Listed entity</x:v>
      </x:c>
      <x:c r="L142" s="305" t="str">
        <x:v>Confirm that the applicable duty holder has designed and operated controls to satisfy CAP-LAW090 Reg. 52 use-of-proceeds statements: Disclose statements of use of proceeds and material deviation/variation as applicable.</x:v>
      </x:c>
      <x:c r="M142"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proceeds and file required statements. 5) Corroborate external acknowledgement or counterparty evidence where applicable. 6) Record every exception under the linked observation rule.</x:v>
      </x:c>
      <x:c r="N142" s="305" t="str">
        <x:v>Design adequacy + operating effectiveness</x:v>
      </x:c>
      <x:c r="O142" s="305" t="str">
        <x:v>Inspection, source-to-report reconciliation, recalculation and filing corroboration</x:v>
      </x:c>
      <x:c r="P142" s="305" t="str">
        <x:v>All prescribed reporting periods and every statutory item due in the audit period</x:v>
      </x:c>
      <x:c r="Q142" s="305" t="str">
        <x:v>Test 100% of statutory submissions/meetings due in scope; where the underlying operation is high-volume, reconcile the population and sample across periods plus all exceptions.</x:v>
      </x:c>
      <x:c r="R142" s="305" t="str">
        <x:v>Periodic until full utilisation as prescribed</x:v>
      </x:c>
      <x:c r="S142" s="305" t="str">
        <x:v>CFO / Company Secretary / Reporting Owner</x:v>
      </x:c>
      <x:c r="T142" s="305" t="str">
        <x:v>Finance, sustainability or reporting team</x:v>
      </x:c>
      <x:c r="U142" s="305" t="str">
        <x:v>Company Secretary / Compliance Officer or delegated independent reviewer</x:v>
      </x:c>
      <x:c r="V142" s="305" t="str">
        <x:v>NOT TESTED — COMPANY EVIDENCE REQUIRED</x:v>
      </x:c>
      <x:c r="W142" s="305" t="str">
        <x:v>https://www.sebi.gov.in/legal/master-circulars/jul-2025/master-circular-for-listing-obligations-and-disclosure-requirements-for-non-convertible-securities-securitized-debt-instruments-and-or-commercial-paper_95230.html</x:v>
      </x:c>
      <x:c r="X142" s="305" t="str">
        <x:v>MIGRATED — FROZEN</x:v>
      </x:c>
      <x:c r="Y142" s="305" t="str">
        <x:f>IF(COUNTIF('PROD Provision Master'!$A$5:$A$176,C142)=1,"YES","NO")</x:f>
        <x:v>YES</x:v>
      </x:c>
      <x:c r="Z142" s="305" t="str">
        <x:f>IF(COUNTIF('PROD Compliance Master'!$A$5:$A$176,D142)=1,"YES","NO")</x:f>
        <x:v>YES</x:v>
      </x:c>
      <x:c r="AA142" s="305" t="str">
        <x:f>IF(COUNTIF($A$5:$A$176,A142)=1,"UNIQUE","DUPLICATE")</x:f>
        <x:v>UNIQUE</x:v>
      </x:c>
      <x:c r="AB142" s="305" t="str">
        <x:f>IF(COUNTIF($E$5:$E$176,E142)=1,"UNIQUE","DUPLICATE")</x:f>
        <x:v>UNIQUE</x:v>
      </x:c>
      <x:c r="AC142" s="305" t="str">
        <x:f>IF(COUNTIF($F$5:$F$176,F142)=1,"UNIQUE","DUPLICATE")</x:f>
        <x:v>UNIQUE</x:v>
      </x:c>
      <x:c r="AD142" s="305" t="str">
        <x:f>IF(AND(LEFT(A142,14)="SEBI-CORE-AUD-",LEN(A142)=20),"VALID","INVALID")</x:f>
        <x:v>VALID</x:v>
      </x:c>
    </x:row>
    <x:row r="143" ht="48" customHeight="1">
      <x:c r="A143" s="305" t="str">
        <x:v>SEBI-CORE-AUD-000139</x:v>
      </x:c>
      <x:c r="B143" s="305" t="n">
        <x:v>139</x:v>
      </x:c>
      <x:c r="C143" s="305" t="str">
        <x:v>SEBI-CORE-PRV-000139</x:v>
      </x:c>
      <x:c r="D143" s="305" t="str">
        <x:v>SEBI-CORE-CMP-000139</x:v>
      </x:c>
      <x:c r="E143" s="305" t="str">
        <x:v>CAP-LAW090|Reg. 53|AP01</x:v>
      </x:c>
      <x:c r="F143" s="305" t="str">
        <x:v>CAP-LAW090|Reg. 53</x:v>
      </x:c>
      <x:c r="G143" s="305" t="str">
        <x:v>CAP-LAW090</x:v>
      </x:c>
      <x:c r="H143" s="305" t="str">
        <x:v>Reg. 53</x:v>
      </x:c>
      <x:c r="I143" s="305" t="str">
        <x:v>Debt annual reporting</x:v>
      </x:c>
      <x:c r="J143" s="305" t="str">
        <x:v>GATE|DEBT</x:v>
      </x:c>
      <x:c r="K143" s="305" t="str">
        <x:v>Listed entity</x:v>
      </x:c>
      <x:c r="L143" s="305" t="str">
        <x:v>Confirm that the applicable duty holder has designed and operated controls to satisfy CAP-LAW090 Reg. 53: Submit and publish the annual report with debt-specific disclosures.</x:v>
      </x:c>
      <x:c r="M143"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Include debt/security/trustee information and file/publish. 5) Corroborate external acknowledgement or counterparty evidence where applicable. 6) Record every exception under the linked observation rule.</x:v>
      </x:c>
      <x:c r="N143" s="305" t="str">
        <x:v>Design adequacy + operating effectiveness</x:v>
      </x:c>
      <x:c r="O143" s="305" t="str">
        <x:v>Inspection, covenant/payment recalculation, timeline reperformance and trustee/exchange corroboration</x:v>
      </x:c>
      <x:c r="P143" s="305" t="str">
        <x:v>All prescribed reporting periods and every statutory item due in the audit period</x:v>
      </x:c>
      <x:c r="Q143" s="305" t="str">
        <x:v>Test 100% of statutory submissions/meetings due in scope; where the underlying operation is high-volume, reconcile the population and sample across periods plus all exceptions.</x:v>
      </x:c>
      <x:c r="R143" s="305" t="str">
        <x:v>Annual</x:v>
      </x:c>
      <x:c r="S143" s="305" t="str">
        <x:v>Treasury or Finance Head / Company Secretary</x:v>
      </x:c>
      <x:c r="T143" s="305" t="str">
        <x:v>Treasury, finance and secretarial team</x:v>
      </x:c>
      <x:c r="U143" s="305" t="str">
        <x:v>CFO / Company Secretary / Compliance Officer</x:v>
      </x:c>
      <x:c r="V143" s="305" t="str">
        <x:v>NOT TESTED — COMPANY EVIDENCE REQUIRED</x:v>
      </x:c>
      <x:c r="W143" s="305" t="str">
        <x:v>https://www.sebi.gov.in/legal/master-circulars/jul-2025/master-circular-for-listing-obligations-and-disclosure-requirements-for-non-convertible-securities-securitized-debt-instruments-and-or-commercial-paper_95230.html</x:v>
      </x:c>
      <x:c r="X143" s="305" t="str">
        <x:v>MIGRATED — FROZEN</x:v>
      </x:c>
      <x:c r="Y143" s="305" t="str">
        <x:f>IF(COUNTIF('PROD Provision Master'!$A$5:$A$176,C143)=1,"YES","NO")</x:f>
        <x:v>YES</x:v>
      </x:c>
      <x:c r="Z143" s="305" t="str">
        <x:f>IF(COUNTIF('PROD Compliance Master'!$A$5:$A$176,D143)=1,"YES","NO")</x:f>
        <x:v>YES</x:v>
      </x:c>
      <x:c r="AA143" s="305" t="str">
        <x:f>IF(COUNTIF($A$5:$A$176,A143)=1,"UNIQUE","DUPLICATE")</x:f>
        <x:v>UNIQUE</x:v>
      </x:c>
      <x:c r="AB143" s="305" t="str">
        <x:f>IF(COUNTIF($E$5:$E$176,E143)=1,"UNIQUE","DUPLICATE")</x:f>
        <x:v>UNIQUE</x:v>
      </x:c>
      <x:c r="AC143" s="305" t="str">
        <x:f>IF(COUNTIF($F$5:$F$176,F143)=1,"UNIQUE","DUPLICATE")</x:f>
        <x:v>UNIQUE</x:v>
      </x:c>
      <x:c r="AD143" s="305" t="str">
        <x:f>IF(AND(LEFT(A143,14)="SEBI-CORE-AUD-",LEN(A143)=20),"VALID","INVALID")</x:f>
        <x:v>VALID</x:v>
      </x:c>
    </x:row>
    <x:row r="144" ht="48" customHeight="1">
      <x:c r="A144" s="305" t="str">
        <x:v>SEBI-CORE-AUD-000140</x:v>
      </x:c>
      <x:c r="B144" s="305" t="n">
        <x:v>140</x:v>
      </x:c>
      <x:c r="C144" s="305" t="str">
        <x:v>SEBI-CORE-PRV-000140</x:v>
      </x:c>
      <x:c r="D144" s="305" t="str">
        <x:v>SEBI-CORE-CMP-000140</x:v>
      </x:c>
      <x:c r="E144" s="305" t="str">
        <x:v>CAP-LAW090|Reg. 54|AP01</x:v>
      </x:c>
      <x:c r="F144" s="305" t="str">
        <x:v>CAP-LAW090|Reg. 54</x:v>
      </x:c>
      <x:c r="G144" s="305" t="str">
        <x:v>CAP-LAW090</x:v>
      </x:c>
      <x:c r="H144" s="305" t="str">
        <x:v>Reg. 54</x:v>
      </x:c>
      <x:c r="I144" s="305" t="str">
        <x:v>Security cover</x:v>
      </x:c>
      <x:c r="J144" s="305" t="str">
        <x:v>GATE|DEBT</x:v>
      </x:c>
      <x:c r="K144" s="305" t="str">
        <x:v>Listed entity</x:v>
      </x:c>
      <x:c r="L144" s="305" t="str">
        <x:v>Confirm that the applicable duty holder has designed and operated controls to satisfy CAP-LAW090 Reg. 54: Maintain and disclose the required security cover for secured listed non-convertible debt.</x:v>
      </x:c>
      <x:c r="M144"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Monitor cover, obtain certificate and file disclosures. 5) Corroborate external acknowledgement or counterparty evidence where applicable. 6) Record every exception under the linked observation rule.</x:v>
      </x:c>
      <x:c r="N144" s="305" t="str">
        <x:v>Design adequacy + operating effectiveness</x:v>
      </x:c>
      <x:c r="O144" s="305" t="str">
        <x:v>Inspection, covenant/payment recalculation, timeline reperformance and trustee/exchange corroboration</x:v>
      </x:c>
      <x:c r="P144" s="305" t="str">
        <x:v>All scheduled control occurrences plus every triggering event, exception, override and breach</x:v>
      </x:c>
      <x:c r="Q144" s="305" t="str">
        <x:v>Inspect control design and evidence across the full period; test each scheduled control occurrence and 100% of breaches, overrides, vacancies and regulatory exceptions.</x:v>
      </x:c>
      <x:c r="R144" s="305" t="str">
        <x:v>Continuous; periodic reporting</x:v>
      </x:c>
      <x:c r="S144" s="305" t="str">
        <x:v>Treasury or Finance Head / Company Secretary</x:v>
      </x:c>
      <x:c r="T144" s="305" t="str">
        <x:v>Treasury, finance and secretarial team</x:v>
      </x:c>
      <x:c r="U144" s="305" t="str">
        <x:v>CFO / Company Secretary / Compliance Officer</x:v>
      </x:c>
      <x:c r="V144" s="305" t="str">
        <x:v>NOT TESTED — COMPANY EVIDENCE REQUIRED</x:v>
      </x:c>
      <x:c r="W144" s="305" t="str">
        <x:v>https://www.sebi.gov.in/legal/master-circulars/jul-2025/master-circular-for-listing-obligations-and-disclosure-requirements-for-non-convertible-securities-securitized-debt-instruments-and-or-commercial-paper_95230.html</x:v>
      </x:c>
      <x:c r="X144" s="305" t="str">
        <x:v>MIGRATED — FROZEN</x:v>
      </x:c>
      <x:c r="Y144" s="305" t="str">
        <x:f>IF(COUNTIF('PROD Provision Master'!$A$5:$A$176,C144)=1,"YES","NO")</x:f>
        <x:v>YES</x:v>
      </x:c>
      <x:c r="Z144" s="305" t="str">
        <x:f>IF(COUNTIF('PROD Compliance Master'!$A$5:$A$176,D144)=1,"YES","NO")</x:f>
        <x:v>YES</x:v>
      </x:c>
      <x:c r="AA144" s="305" t="str">
        <x:f>IF(COUNTIF($A$5:$A$176,A144)=1,"UNIQUE","DUPLICATE")</x:f>
        <x:v>UNIQUE</x:v>
      </x:c>
      <x:c r="AB144" s="305" t="str">
        <x:f>IF(COUNTIF($E$5:$E$176,E144)=1,"UNIQUE","DUPLICATE")</x:f>
        <x:v>UNIQUE</x:v>
      </x:c>
      <x:c r="AC144" s="305" t="str">
        <x:f>IF(COUNTIF($F$5:$F$176,F144)=1,"UNIQUE","DUPLICATE")</x:f>
        <x:v>UNIQUE</x:v>
      </x:c>
      <x:c r="AD144" s="305" t="str">
        <x:f>IF(AND(LEFT(A144,14)="SEBI-CORE-AUD-",LEN(A144)=20),"VALID","INVALID")</x:f>
        <x:v>VALID</x:v>
      </x:c>
    </x:row>
    <x:row r="145" ht="48" customHeight="1">
      <x:c r="A145" s="305" t="str">
        <x:v>SEBI-CORE-AUD-000141</x:v>
      </x:c>
      <x:c r="B145" s="305" t="n">
        <x:v>141</x:v>
      </x:c>
      <x:c r="C145" s="305" t="str">
        <x:v>SEBI-CORE-PRV-000141</x:v>
      </x:c>
      <x:c r="D145" s="305" t="str">
        <x:v>SEBI-CORE-CMP-000141</x:v>
      </x:c>
      <x:c r="E145" s="305" t="str">
        <x:v>CAP-LAW090|Reg. 55|AP01</x:v>
      </x:c>
      <x:c r="F145" s="305" t="str">
        <x:v>CAP-LAW090|Reg. 55</x:v>
      </x:c>
      <x:c r="G145" s="305" t="str">
        <x:v>CAP-LAW090</x:v>
      </x:c>
      <x:c r="H145" s="305" t="str">
        <x:v>Reg. 55</x:v>
      </x:c>
      <x:c r="I145" s="305" t="str">
        <x:v>Credit rating</x:v>
      </x:c>
      <x:c r="J145" s="305" t="str">
        <x:v>GATE|DEBT</x:v>
      </x:c>
      <x:c r="K145" s="305" t="str">
        <x:v>Listed entity</x:v>
      </x:c>
      <x:c r="L145" s="305" t="str">
        <x:v>Confirm that the applicable duty holder has designed and operated controls to satisfy CAP-LAW090 Reg. 55: Review and disclose credit ratings and rating changes.</x:v>
      </x:c>
      <x:c r="M145"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rating calendar and promptly disclose actions. 5) Corroborate external acknowledgement or counterparty evidence where applicable. 6) Record every exception under the linked observation rule.</x:v>
      </x:c>
      <x:c r="N145" s="305" t="str">
        <x:v>Design adequacy + operating effectiveness</x:v>
      </x:c>
      <x:c r="O145" s="305" t="str">
        <x:v>Inspection, covenant/payment recalculation, timeline reperformance and trustee/exchange corroboration</x:v>
      </x:c>
      <x:c r="P145" s="305" t="str">
        <x:v>All prescribed reporting periods and every statutory item due in the audit period</x:v>
      </x:c>
      <x:c r="Q145" s="305" t="str">
        <x:v>Test 100% of statutory submissions/meetings due in scope; where the underlying operation is high-volume, reconcile the population and sample across periods plus all exceptions.</x:v>
      </x:c>
      <x:c r="R145" s="305" t="str">
        <x:v>Periodic and on change</x:v>
      </x:c>
      <x:c r="S145" s="305" t="str">
        <x:v>Treasury or Finance Head / Company Secretary</x:v>
      </x:c>
      <x:c r="T145" s="305" t="str">
        <x:v>Treasury, finance and secretarial team</x:v>
      </x:c>
      <x:c r="U145" s="305" t="str">
        <x:v>CFO / Company Secretary / Compliance Officer</x:v>
      </x:c>
      <x:c r="V145" s="305" t="str">
        <x:v>NOT TESTED — COMPANY EVIDENCE REQUIRED</x:v>
      </x:c>
      <x:c r="W145" s="305" t="str">
        <x:v>https://www.sebi.gov.in/legal/master-circulars/jul-2025/master-circular-for-listing-obligations-and-disclosure-requirements-for-non-convertible-securities-securitized-debt-instruments-and-or-commercial-paper_95230.html</x:v>
      </x:c>
      <x:c r="X145" s="305" t="str">
        <x:v>MIGRATED — FROZEN</x:v>
      </x:c>
      <x:c r="Y145" s="305" t="str">
        <x:f>IF(COUNTIF('PROD Provision Master'!$A$5:$A$176,C145)=1,"YES","NO")</x:f>
        <x:v>YES</x:v>
      </x:c>
      <x:c r="Z145" s="305" t="str">
        <x:f>IF(COUNTIF('PROD Compliance Master'!$A$5:$A$176,D145)=1,"YES","NO")</x:f>
        <x:v>YES</x:v>
      </x:c>
      <x:c r="AA145" s="305" t="str">
        <x:f>IF(COUNTIF($A$5:$A$176,A145)=1,"UNIQUE","DUPLICATE")</x:f>
        <x:v>UNIQUE</x:v>
      </x:c>
      <x:c r="AB145" s="305" t="str">
        <x:f>IF(COUNTIF($E$5:$E$176,E145)=1,"UNIQUE","DUPLICATE")</x:f>
        <x:v>UNIQUE</x:v>
      </x:c>
      <x:c r="AC145" s="305" t="str">
        <x:f>IF(COUNTIF($F$5:$F$176,F145)=1,"UNIQUE","DUPLICATE")</x:f>
        <x:v>UNIQUE</x:v>
      </x:c>
      <x:c r="AD145" s="305" t="str">
        <x:f>IF(AND(LEFT(A145,14)="SEBI-CORE-AUD-",LEN(A145)=20),"VALID","INVALID")</x:f>
        <x:v>VALID</x:v>
      </x:c>
    </x:row>
    <x:row r="146" ht="48" customHeight="1">
      <x:c r="A146" s="305" t="str">
        <x:v>SEBI-CORE-AUD-000142</x:v>
      </x:c>
      <x:c r="B146" s="305" t="n">
        <x:v>142</x:v>
      </x:c>
      <x:c r="C146" s="305" t="str">
        <x:v>SEBI-CORE-PRV-000142</x:v>
      </x:c>
      <x:c r="D146" s="305" t="str">
        <x:v>SEBI-CORE-CMP-000142</x:v>
      </x:c>
      <x:c r="E146" s="305" t="str">
        <x:v>CAP-LAW090|Reg. 56|AP01</x:v>
      </x:c>
      <x:c r="F146" s="305" t="str">
        <x:v>CAP-LAW090|Reg. 56</x:v>
      </x:c>
      <x:c r="G146" s="305" t="str">
        <x:v>CAP-LAW090</x:v>
      </x:c>
      <x:c r="H146" s="305" t="str">
        <x:v>Reg. 56</x:v>
      </x:c>
      <x:c r="I146" s="305" t="str">
        <x:v>Trustee interface</x:v>
      </x:c>
      <x:c r="J146" s="305" t="str">
        <x:v>GATE|DEBT</x:v>
      </x:c>
      <x:c r="K146" s="305" t="str">
        <x:v>Listed entity</x:v>
      </x:c>
      <x:c r="L146" s="305" t="str">
        <x:v>Confirm that the applicable duty holder has designed and operated controls to satisfy CAP-LAW090 Reg. 56: Provide the debenture trustee with prescribed documents, reports and event information.</x:v>
      </x:c>
      <x:c r="M146"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 trustee-deliverables register with acknowledgements. 5) Corroborate external acknowledgement or counterparty evidence where applicable. 6) Record every exception under the linked observation rule.</x:v>
      </x:c>
      <x:c r="N146" s="305" t="str">
        <x:v>Design adequacy + operating effectiveness</x:v>
      </x:c>
      <x:c r="O146" s="305" t="str">
        <x:v>Inspection, covenant/payment recalculation, timeline reperformance and trustee/exchange corroboration</x:v>
      </x:c>
      <x:c r="P146" s="305" t="str">
        <x:v>All prescribed reporting periods and every statutory item due in the audit period</x:v>
      </x:c>
      <x:c r="Q146" s="305" t="str">
        <x:v>Test 100% of statutory submissions/meetings due in scope; where the underlying operation is high-volume, reconcile the population and sample across periods plus all exceptions.</x:v>
      </x:c>
      <x:c r="R146" s="305" t="str">
        <x:v>Periodic and event-based</x:v>
      </x:c>
      <x:c r="S146" s="305" t="str">
        <x:v>Treasury or Finance Head / Company Secretary</x:v>
      </x:c>
      <x:c r="T146" s="305" t="str">
        <x:v>Treasury, finance and secretarial team</x:v>
      </x:c>
      <x:c r="U146" s="305" t="str">
        <x:v>Company Secretary / Compliance Officer or delegated independent reviewer</x:v>
      </x:c>
      <x:c r="V146" s="305" t="str">
        <x:v>NOT TESTED — COMPANY EVIDENCE REQUIRED</x:v>
      </x:c>
      <x:c r="W146" s="305" t="str">
        <x:v>https://www.sebi.gov.in/legal/master-circulars/jul-2025/master-circular-for-listing-obligations-and-disclosure-requirements-for-non-convertible-securities-securitized-debt-instruments-and-or-commercial-paper_95230.html</x:v>
      </x:c>
      <x:c r="X146" s="305" t="str">
        <x:v>MIGRATED — FROZEN</x:v>
      </x:c>
      <x:c r="Y146" s="305" t="str">
        <x:f>IF(COUNTIF('PROD Provision Master'!$A$5:$A$176,C146)=1,"YES","NO")</x:f>
        <x:v>YES</x:v>
      </x:c>
      <x:c r="Z146" s="305" t="str">
        <x:f>IF(COUNTIF('PROD Compliance Master'!$A$5:$A$176,D146)=1,"YES","NO")</x:f>
        <x:v>YES</x:v>
      </x:c>
      <x:c r="AA146" s="305" t="str">
        <x:f>IF(COUNTIF($A$5:$A$176,A146)=1,"UNIQUE","DUPLICATE")</x:f>
        <x:v>UNIQUE</x:v>
      </x:c>
      <x:c r="AB146" s="305" t="str">
        <x:f>IF(COUNTIF($E$5:$E$176,E146)=1,"UNIQUE","DUPLICATE")</x:f>
        <x:v>UNIQUE</x:v>
      </x:c>
      <x:c r="AC146" s="305" t="str">
        <x:f>IF(COUNTIF($F$5:$F$176,F146)=1,"UNIQUE","DUPLICATE")</x:f>
        <x:v>UNIQUE</x:v>
      </x:c>
      <x:c r="AD146" s="305" t="str">
        <x:f>IF(AND(LEFT(A146,14)="SEBI-CORE-AUD-",LEN(A146)=20),"VALID","INVALID")</x:f>
        <x:v>VALID</x:v>
      </x:c>
    </x:row>
    <x:row r="147" ht="48" customHeight="1">
      <x:c r="A147" s="305" t="str">
        <x:v>SEBI-CORE-AUD-000143</x:v>
      </x:c>
      <x:c r="B147" s="305" t="n">
        <x:v>143</x:v>
      </x:c>
      <x:c r="C147" s="305" t="str">
        <x:v>SEBI-CORE-PRV-000143</x:v>
      </x:c>
      <x:c r="D147" s="305" t="str">
        <x:v>SEBI-CORE-CMP-000143</x:v>
      </x:c>
      <x:c r="E147" s="305" t="str">
        <x:v>CAP-LAW090|Reg. 57|AP01</x:v>
      </x:c>
      <x:c r="F147" s="305" t="str">
        <x:v>CAP-LAW090|Reg. 57</x:v>
      </x:c>
      <x:c r="G147" s="305" t="str">
        <x:v>CAP-LAW090</x:v>
      </x:c>
      <x:c r="H147" s="305" t="str">
        <x:v>Reg. 57</x:v>
      </x:c>
      <x:c r="I147" s="305" t="str">
        <x:v>Debt servicing</x:v>
      </x:c>
      <x:c r="J147" s="305" t="str">
        <x:v>GATE|DEBT</x:v>
      </x:c>
      <x:c r="K147" s="305" t="str">
        <x:v>Listed entity</x:v>
      </x:c>
      <x:c r="L147" s="305" t="str">
        <x:v>Confirm that the applicable duty holder has designed and operated controls to satisfy CAP-LAW090 Reg. 57: Submit the prescribed certificate/information regarding payment of interest, dividend or principal.</x:v>
      </x:c>
      <x:c r="M147"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payment and file the required confirmation. 5) Corroborate external acknowledgement or counterparty evidence where applicable. 6) Record every exception under the linked observation rule.</x:v>
      </x:c>
      <x:c r="N147" s="305" t="str">
        <x:v>Design adequacy + operating effectiveness</x:v>
      </x:c>
      <x:c r="O147" s="305" t="str">
        <x:v>Inspection, covenant/payment recalculation, timeline reperformance and trustee/exchange corroboration</x:v>
      </x:c>
      <x:c r="P147" s="305" t="str">
        <x:v>All triggering events and all resulting approvals, filings, payments, communications or service cases</x:v>
      </x:c>
      <x:c r="Q147" s="305" t="str">
        <x:v>Test 100% of low-volume statutory events; for high-volume operations, reconcile the full population, use a documented risk-based sample, and test every exception.</x:v>
      </x:c>
      <x:c r="R147" s="305" t="str">
        <x:v>At each payment event</x:v>
      </x:c>
      <x:c r="S147" s="305" t="str">
        <x:v>Treasury or Finance Head / Company Secretary</x:v>
      </x:c>
      <x:c r="T147" s="305" t="str">
        <x:v>Treasury, finance and secretarial team</x:v>
      </x:c>
      <x:c r="U147" s="305" t="str">
        <x:v>CFO / Company Secretary / Compliance Officer</x:v>
      </x:c>
      <x:c r="V147" s="305" t="str">
        <x:v>NOT TESTED — COMPANY EVIDENCE REQUIRED</x:v>
      </x:c>
      <x:c r="W147" s="305" t="str">
        <x:v>https://www.sebi.gov.in/legal/master-circulars/jul-2025/master-circular-for-listing-obligations-and-disclosure-requirements-for-non-convertible-securities-securitized-debt-instruments-and-or-commercial-paper_95230.html</x:v>
      </x:c>
      <x:c r="X147" s="305" t="str">
        <x:v>MIGRATED — FROZEN</x:v>
      </x:c>
      <x:c r="Y147" s="305" t="str">
        <x:f>IF(COUNTIF('PROD Provision Master'!$A$5:$A$176,C147)=1,"YES","NO")</x:f>
        <x:v>YES</x:v>
      </x:c>
      <x:c r="Z147" s="305" t="str">
        <x:f>IF(COUNTIF('PROD Compliance Master'!$A$5:$A$176,D147)=1,"YES","NO")</x:f>
        <x:v>YES</x:v>
      </x:c>
      <x:c r="AA147" s="305" t="str">
        <x:f>IF(COUNTIF($A$5:$A$176,A147)=1,"UNIQUE","DUPLICATE")</x:f>
        <x:v>UNIQUE</x:v>
      </x:c>
      <x:c r="AB147" s="305" t="str">
        <x:f>IF(COUNTIF($E$5:$E$176,E147)=1,"UNIQUE","DUPLICATE")</x:f>
        <x:v>UNIQUE</x:v>
      </x:c>
      <x:c r="AC147" s="305" t="str">
        <x:f>IF(COUNTIF($F$5:$F$176,F147)=1,"UNIQUE","DUPLICATE")</x:f>
        <x:v>UNIQUE</x:v>
      </x:c>
      <x:c r="AD147" s="305" t="str">
        <x:f>IF(AND(LEFT(A147,14)="SEBI-CORE-AUD-",LEN(A147)=20),"VALID","INVALID")</x:f>
        <x:v>VALID</x:v>
      </x:c>
    </x:row>
    <x:row r="148" ht="48" customHeight="1">
      <x:c r="A148" s="305" t="str">
        <x:v>SEBI-CORE-AUD-000144</x:v>
      </x:c>
      <x:c r="B148" s="305" t="n">
        <x:v>144</x:v>
      </x:c>
      <x:c r="C148" s="305" t="str">
        <x:v>SEBI-CORE-PRV-000144</x:v>
      </x:c>
      <x:c r="D148" s="305" t="str">
        <x:v>SEBI-CORE-CMP-000144</x:v>
      </x:c>
      <x:c r="E148" s="305" t="str">
        <x:v>CAP-LAW090|Reg. 58|AP01</x:v>
      </x:c>
      <x:c r="F148" s="305" t="str">
        <x:v>CAP-LAW090|Reg. 58</x:v>
      </x:c>
      <x:c r="G148" s="305" t="str">
        <x:v>CAP-LAW090</x:v>
      </x:c>
      <x:c r="H148" s="305" t="str">
        <x:v>Reg. 58</x:v>
      </x:c>
      <x:c r="I148" s="305" t="str">
        <x:v>Holder communication</x:v>
      </x:c>
      <x:c r="J148" s="305" t="str">
        <x:v>GATE|DEBT</x:v>
      </x:c>
      <x:c r="K148" s="305" t="str">
        <x:v>Listed entity</x:v>
      </x:c>
      <x:c r="L148" s="305" t="str">
        <x:v>Confirm that the applicable duty holder has designed and operated controls to satisfy CAP-LAW090 Reg. 58: Provide prescribed documents and information to holders of listed non-convertible securities.</x:v>
      </x:c>
      <x:c r="M148"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Respond and retain delivery evidence. 5) Corroborate external acknowledgement or counterparty evidence where applicable. 6) Record every exception under the linked observation rule.</x:v>
      </x:c>
      <x:c r="N148" s="305" t="str">
        <x:v>Design adequacy + operating effectiveness</x:v>
      </x:c>
      <x:c r="O148" s="305" t="str">
        <x:v>Inspection, covenant/payment recalculation, timeline reperformance and trustee/exchange corroboration</x:v>
      </x:c>
      <x:c r="P148" s="305" t="str">
        <x:v>All scheduled control occurrences plus every triggering event, exception, override and breach</x:v>
      </x:c>
      <x:c r="Q148" s="305" t="str">
        <x:v>Inspect control design and evidence across the full period; test each scheduled control occurrence and 100% of breaches, overrides, vacancies and regulatory exceptions.</x:v>
      </x:c>
      <x:c r="R148" s="305" t="str">
        <x:v>Event-based / periodic</x:v>
      </x:c>
      <x:c r="S148" s="305" t="str">
        <x:v>Treasury or Finance Head / Company Secretary</x:v>
      </x:c>
      <x:c r="T148" s="305" t="str">
        <x:v>Treasury, finance and secretarial team</x:v>
      </x:c>
      <x:c r="U148" s="305" t="str">
        <x:v>Company Secretary / Compliance Officer or delegated independent reviewer</x:v>
      </x:c>
      <x:c r="V148" s="305" t="str">
        <x:v>NOT TESTED — COMPANY EVIDENCE REQUIRED</x:v>
      </x:c>
      <x:c r="W148" s="305" t="str">
        <x:v>https://www.sebi.gov.in/legal/master-circulars/jul-2025/master-circular-for-listing-obligations-and-disclosure-requirements-for-non-convertible-securities-securitized-debt-instruments-and-or-commercial-paper_95230.html</x:v>
      </x:c>
      <x:c r="X148" s="305" t="str">
        <x:v>MIGRATED — FROZEN</x:v>
      </x:c>
      <x:c r="Y148" s="305" t="str">
        <x:f>IF(COUNTIF('PROD Provision Master'!$A$5:$A$176,C148)=1,"YES","NO")</x:f>
        <x:v>YES</x:v>
      </x:c>
      <x:c r="Z148" s="305" t="str">
        <x:f>IF(COUNTIF('PROD Compliance Master'!$A$5:$A$176,D148)=1,"YES","NO")</x:f>
        <x:v>YES</x:v>
      </x:c>
      <x:c r="AA148" s="305" t="str">
        <x:f>IF(COUNTIF($A$5:$A$176,A148)=1,"UNIQUE","DUPLICATE")</x:f>
        <x:v>UNIQUE</x:v>
      </x:c>
      <x:c r="AB148" s="305" t="str">
        <x:f>IF(COUNTIF($E$5:$E$176,E148)=1,"UNIQUE","DUPLICATE")</x:f>
        <x:v>UNIQUE</x:v>
      </x:c>
      <x:c r="AC148" s="305" t="str">
        <x:f>IF(COUNTIF($F$5:$F$176,F148)=1,"UNIQUE","DUPLICATE")</x:f>
        <x:v>UNIQUE</x:v>
      </x:c>
      <x:c r="AD148" s="305" t="str">
        <x:f>IF(AND(LEFT(A148,14)="SEBI-CORE-AUD-",LEN(A148)=20),"VALID","INVALID")</x:f>
        <x:v>VALID</x:v>
      </x:c>
    </x:row>
    <x:row r="149" ht="48" customHeight="1">
      <x:c r="A149" s="305" t="str">
        <x:v>SEBI-CORE-AUD-000145</x:v>
      </x:c>
      <x:c r="B149" s="305" t="n">
        <x:v>145</x:v>
      </x:c>
      <x:c r="C149" s="305" t="str">
        <x:v>SEBI-CORE-PRV-000145</x:v>
      </x:c>
      <x:c r="D149" s="305" t="str">
        <x:v>SEBI-CORE-CMP-000145</x:v>
      </x:c>
      <x:c r="E149" s="305" t="str">
        <x:v>CAP-LAW090|Reg. 59|AP01</x:v>
      </x:c>
      <x:c r="F149" s="305" t="str">
        <x:v>CAP-LAW090|Reg. 59</x:v>
      </x:c>
      <x:c r="G149" s="305" t="str">
        <x:v>CAP-LAW090</x:v>
      </x:c>
      <x:c r="H149" s="305" t="str">
        <x:v>Reg. 59</x:v>
      </x:c>
      <x:c r="I149" s="305" t="str">
        <x:v>Debt modification</x:v>
      </x:c>
      <x:c r="J149" s="305" t="str">
        <x:v>GATE|DEBT</x:v>
      </x:c>
      <x:c r="K149" s="305" t="str">
        <x:v>Listed entity</x:v>
      </x:c>
      <x:c r="L149" s="305" t="str">
        <x:v>Confirm that the applicable duty holder has designed and operated controls to satisfy CAP-LAW090 Reg. 59: Obtain consent/approvals and complete disclosures before material structural modification of listed debt terms.</x:v>
      </x:c>
      <x:c r="M149"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Run approval and disclosure checklist before effecting change. 5) Corroborate external acknowledgement or counterparty evidence where applicable. 6) Record every exception under the linked observation rule.</x:v>
      </x:c>
      <x:c r="N149" s="305" t="str">
        <x:v>Design adequacy + operating effectiveness</x:v>
      </x:c>
      <x:c r="O149" s="305" t="str">
        <x:v>Inspection, covenant/payment recalculation, timeline reperformance and trustee/exchange corroboration</x:v>
      </x:c>
      <x:c r="P149" s="305" t="str">
        <x:v>All triggering events and all resulting approvals, filings, payments, communications or service cases</x:v>
      </x:c>
      <x:c r="Q149" s="305" t="str">
        <x:v>Test 100% of low-volume statutory events; for high-volume operations, reconcile the full population, use a documented risk-based sample, and test every exception.</x:v>
      </x:c>
      <x:c r="R149" s="305" t="str">
        <x:v>Before modification</x:v>
      </x:c>
      <x:c r="S149" s="305" t="str">
        <x:v>Treasury or Finance Head / Company Secretary</x:v>
      </x:c>
      <x:c r="T149" s="305" t="str">
        <x:v>Treasury, finance and secretarial team</x:v>
      </x:c>
      <x:c r="U149" s="305" t="str">
        <x:v>CFO / Company Secretary / Compliance Officer</x:v>
      </x:c>
      <x:c r="V149" s="305" t="str">
        <x:v>NOT TESTED — COMPANY EVIDENCE REQUIRED</x:v>
      </x:c>
      <x:c r="W149" s="305" t="str">
        <x:v>https://www.sebi.gov.in/legal/master-circulars/jul-2025/master-circular-for-listing-obligations-and-disclosure-requirements-for-non-convertible-securities-securitized-debt-instruments-and-or-commercial-paper_95230.html</x:v>
      </x:c>
      <x:c r="X149" s="305" t="str">
        <x:v>MIGRATED — FROZEN</x:v>
      </x:c>
      <x:c r="Y149" s="305" t="str">
        <x:f>IF(COUNTIF('PROD Provision Master'!$A$5:$A$176,C149)=1,"YES","NO")</x:f>
        <x:v>YES</x:v>
      </x:c>
      <x:c r="Z149" s="305" t="str">
        <x:f>IF(COUNTIF('PROD Compliance Master'!$A$5:$A$176,D149)=1,"YES","NO")</x:f>
        <x:v>YES</x:v>
      </x:c>
      <x:c r="AA149" s="305" t="str">
        <x:f>IF(COUNTIF($A$5:$A$176,A149)=1,"UNIQUE","DUPLICATE")</x:f>
        <x:v>UNIQUE</x:v>
      </x:c>
      <x:c r="AB149" s="305" t="str">
        <x:f>IF(COUNTIF($E$5:$E$176,E149)=1,"UNIQUE","DUPLICATE")</x:f>
        <x:v>UNIQUE</x:v>
      </x:c>
      <x:c r="AC149" s="305" t="str">
        <x:f>IF(COUNTIF($F$5:$F$176,F149)=1,"UNIQUE","DUPLICATE")</x:f>
        <x:v>UNIQUE</x:v>
      </x:c>
      <x:c r="AD149" s="305" t="str">
        <x:f>IF(AND(LEFT(A149,14)="SEBI-CORE-AUD-",LEN(A149)=20),"VALID","INVALID")</x:f>
        <x:v>VALID</x:v>
      </x:c>
    </x:row>
    <x:row r="150" ht="48" customHeight="1">
      <x:c r="A150" s="305" t="str">
        <x:v>SEBI-CORE-AUD-000146</x:v>
      </x:c>
      <x:c r="B150" s="305" t="n">
        <x:v>146</x:v>
      </x:c>
      <x:c r="C150" s="305" t="str">
        <x:v>SEBI-CORE-PRV-000146</x:v>
      </x:c>
      <x:c r="D150" s="305" t="str">
        <x:v>SEBI-CORE-CMP-000146</x:v>
      </x:c>
      <x:c r="E150" s="305" t="str">
        <x:v>CAP-LAW090|Reg. 60|AP01</x:v>
      </x:c>
      <x:c r="F150" s="305" t="str">
        <x:v>CAP-LAW090|Reg. 60</x:v>
      </x:c>
      <x:c r="G150" s="305" t="str">
        <x:v>CAP-LAW090</x:v>
      </x:c>
      <x:c r="H150" s="305" t="str">
        <x:v>Reg. 60</x:v>
      </x:c>
      <x:c r="I150" s="305" t="str">
        <x:v>Debt servicing</x:v>
      </x:c>
      <x:c r="J150" s="305" t="str">
        <x:v>GATE|DEBT</x:v>
      </x:c>
      <x:c r="K150" s="305" t="str">
        <x:v>Listed entity</x:v>
      </x:c>
      <x:c r="L150" s="305" t="str">
        <x:v>Confirm that the applicable duty holder has designed and operated controls to satisfy CAP-LAW090 Reg. 60: Fix and intimate record dates for debt payments/actions.</x:v>
      </x:c>
      <x:c r="M150"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and notify record date, then reconcile holder data. 5) Corroborate external acknowledgement or counterparty evidence where applicable. 6) Record every exception under the linked observation rule.</x:v>
      </x:c>
      <x:c r="N150" s="305" t="str">
        <x:v>Design adequacy + operating effectiveness</x:v>
      </x:c>
      <x:c r="O150" s="305" t="str">
        <x:v>Inspection, covenant/payment recalculation, timeline reperformance and trustee/exchange corroboration</x:v>
      </x:c>
      <x:c r="P150" s="305" t="str">
        <x:v>All triggering events and all resulting approvals, filings, payments, communications or service cases</x:v>
      </x:c>
      <x:c r="Q150" s="305" t="str">
        <x:v>Test 100% of low-volume statutory events; for high-volume operations, reconcile the full population, use a documented risk-based sample, and test every exception.</x:v>
      </x:c>
      <x:c r="R150" s="305" t="str">
        <x:v>Before record date</x:v>
      </x:c>
      <x:c r="S150" s="305" t="str">
        <x:v>Treasury or Finance Head / Company Secretary</x:v>
      </x:c>
      <x:c r="T150" s="305" t="str">
        <x:v>Treasury, finance and secretarial team</x:v>
      </x:c>
      <x:c r="U150" s="305" t="str">
        <x:v>CFO / Company Secretary / Compliance Officer</x:v>
      </x:c>
      <x:c r="V150" s="305" t="str">
        <x:v>NOT TESTED — COMPANY EVIDENCE REQUIRED</x:v>
      </x:c>
      <x:c r="W150" s="305" t="str">
        <x:v>https://www.sebi.gov.in/legal/master-circulars/jul-2025/master-circular-for-listing-obligations-and-disclosure-requirements-for-non-convertible-securities-securitized-debt-instruments-and-or-commercial-paper_95230.html</x:v>
      </x:c>
      <x:c r="X150" s="305" t="str">
        <x:v>MIGRATED — FROZEN</x:v>
      </x:c>
      <x:c r="Y150" s="305" t="str">
        <x:f>IF(COUNTIF('PROD Provision Master'!$A$5:$A$176,C150)=1,"YES","NO")</x:f>
        <x:v>YES</x:v>
      </x:c>
      <x:c r="Z150" s="305" t="str">
        <x:f>IF(COUNTIF('PROD Compliance Master'!$A$5:$A$176,D150)=1,"YES","NO")</x:f>
        <x:v>YES</x:v>
      </x:c>
      <x:c r="AA150" s="305" t="str">
        <x:f>IF(COUNTIF($A$5:$A$176,A150)=1,"UNIQUE","DUPLICATE")</x:f>
        <x:v>UNIQUE</x:v>
      </x:c>
      <x:c r="AB150" s="305" t="str">
        <x:f>IF(COUNTIF($E$5:$E$176,E150)=1,"UNIQUE","DUPLICATE")</x:f>
        <x:v>UNIQUE</x:v>
      </x:c>
      <x:c r="AC150" s="305" t="str">
        <x:f>IF(COUNTIF($F$5:$F$176,F150)=1,"UNIQUE","DUPLICATE")</x:f>
        <x:v>UNIQUE</x:v>
      </x:c>
      <x:c r="AD150" s="305" t="str">
        <x:f>IF(AND(LEFT(A150,14)="SEBI-CORE-AUD-",LEN(A150)=20),"VALID","INVALID")</x:f>
        <x:v>VALID</x:v>
      </x:c>
    </x:row>
    <x:row r="151" ht="48" customHeight="1">
      <x:c r="A151" s="305" t="str">
        <x:v>SEBI-CORE-AUD-000147</x:v>
      </x:c>
      <x:c r="B151" s="305" t="n">
        <x:v>147</x:v>
      </x:c>
      <x:c r="C151" s="305" t="str">
        <x:v>SEBI-CORE-PRV-000147</x:v>
      </x:c>
      <x:c r="D151" s="305" t="str">
        <x:v>SEBI-CORE-CMP-000147</x:v>
      </x:c>
      <x:c r="E151" s="305" t="str">
        <x:v>CAP-LAW090|Reg. 61B / unclaimed amounts|AP01</x:v>
      </x:c>
      <x:c r="F151" s="305" t="str">
        <x:v>CAP-LAW090|Reg. 61B / unclaimed amounts</x:v>
      </x:c>
      <x:c r="G151" s="305" t="str">
        <x:v>CAP-LAW090</x:v>
      </x:c>
      <x:c r="H151" s="305" t="str">
        <x:v>Reg. 61B / unclaimed amounts</x:v>
      </x:c>
      <x:c r="I151" s="305" t="str">
        <x:v>Unclaimed amounts</x:v>
      </x:c>
      <x:c r="J151" s="305" t="str">
        <x:v>GATE|DEBT</x:v>
      </x:c>
      <x:c r="K151" s="305" t="str">
        <x:v>Listed entity</x:v>
      </x:c>
      <x:c r="L151" s="305" t="str">
        <x:v>Confirm that the applicable duty holder has designed and operated controls to satisfy CAP-LAW090 Reg. 61B / unclaimed amounts: Transfer and administer unclaimed interest, dividend or redemption amounts through the prescribed framework.</x:v>
      </x:c>
      <x:c r="M151"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Reconcile unclaimed balances, transfer on time and operate claims. 5) Corroborate external acknowledgement or counterparty evidence where applicable. 6) Record every exception under the linked observation rule.</x:v>
      </x:c>
      <x:c r="N151" s="305" t="str">
        <x:v>Design adequacy + operating effectiveness</x:v>
      </x:c>
      <x:c r="O151" s="305" t="str">
        <x:v>Population reconciliation, inspection, SLA reperformance and case-file sampling</x:v>
      </x:c>
      <x:c r="P151" s="305" t="str">
        <x:v>Full control-period population, including all alerts, changes, overrides, breaches and remediation items</x:v>
      </x:c>
      <x:c r="Q151" s="305" t="str">
        <x:v>Reconcile 100% of the case population; select a risk-based sample covering completed, rejected, aged and exception cases; test 100% of SLA breaches and complaints.</x:v>
      </x:c>
      <x:c r="R151" s="305" t="str">
        <x:v>When aging threshold is reached; ongoing claims</x:v>
      </x:c>
      <x:c r="S151" s="305" t="str">
        <x:v>Investor Services Head / RTA Relationship Owner</x:v>
      </x:c>
      <x:c r="T151" s="305" t="str">
        <x:v>Issuer investor-service team or contracted RTA team</x:v>
      </x:c>
      <x:c r="U151" s="305" t="str">
        <x:v>Company Secretary / Compliance Officer or delegated independent reviewer</x:v>
      </x:c>
      <x:c r="V151" s="305" t="str">
        <x:v>NOT TESTED — COMPANY EVIDENCE REQUIRED</x:v>
      </x:c>
      <x:c r="W151" s="305" t="str">
        <x:v>https://www.sebi.gov.in/legal/master-circulars/jul-2025/master-circular-for-listing-obligations-and-disclosure-requirements-for-non-convertible-securities-securitized-debt-instruments-and-or-commercial-paper_95230.html</x:v>
      </x:c>
      <x:c r="X151" s="305" t="str">
        <x:v>MIGRATED — FROZEN</x:v>
      </x:c>
      <x:c r="Y151" s="305" t="str">
        <x:f>IF(COUNTIF('PROD Provision Master'!$A$5:$A$176,C151)=1,"YES","NO")</x:f>
        <x:v>YES</x:v>
      </x:c>
      <x:c r="Z151" s="305" t="str">
        <x:f>IF(COUNTIF('PROD Compliance Master'!$A$5:$A$176,D151)=1,"YES","NO")</x:f>
        <x:v>YES</x:v>
      </x:c>
      <x:c r="AA151" s="305" t="str">
        <x:f>IF(COUNTIF($A$5:$A$176,A151)=1,"UNIQUE","DUPLICATE")</x:f>
        <x:v>UNIQUE</x:v>
      </x:c>
      <x:c r="AB151" s="305" t="str">
        <x:f>IF(COUNTIF($E$5:$E$176,E151)=1,"UNIQUE","DUPLICATE")</x:f>
        <x:v>UNIQUE</x:v>
      </x:c>
      <x:c r="AC151" s="305" t="str">
        <x:f>IF(COUNTIF($F$5:$F$176,F151)=1,"UNIQUE","DUPLICATE")</x:f>
        <x:v>UNIQUE</x:v>
      </x:c>
      <x:c r="AD151" s="305" t="str">
        <x:f>IF(AND(LEFT(A151,14)="SEBI-CORE-AUD-",LEN(A151)=20),"VALID","INVALID")</x:f>
        <x:v>VALID</x:v>
      </x:c>
    </x:row>
    <x:row r="152" ht="48" customHeight="1">
      <x:c r="A152" s="305" t="str">
        <x:v>SEBI-CORE-AUD-000148</x:v>
      </x:c>
      <x:c r="B152" s="305" t="n">
        <x:v>148</x:v>
      </x:c>
      <x:c r="C152" s="305" t="str">
        <x:v>SEBI-CORE-PRV-000148</x:v>
      </x:c>
      <x:c r="D152" s="305" t="str">
        <x:v>SEBI-CORE-CMP-000148</x:v>
      </x:c>
      <x:c r="E152" s="305" t="str">
        <x:v>CAP-LAW090|Reg. 62|AP01</x:v>
      </x:c>
      <x:c r="F152" s="305" t="str">
        <x:v>CAP-LAW090|Reg. 62</x:v>
      </x:c>
      <x:c r="G152" s="305" t="str">
        <x:v>CAP-LAW090</x:v>
      </x:c>
      <x:c r="H152" s="305" t="str">
        <x:v>Reg. 62</x:v>
      </x:c>
      <x:c r="I152" s="305" t="str">
        <x:v>Website disclosure</x:v>
      </x:c>
      <x:c r="J152" s="305" t="str">
        <x:v>GATE|DEBT</x:v>
      </x:c>
      <x:c r="K152" s="305" t="str">
        <x:v>Listed entity</x:v>
      </x:c>
      <x:c r="L152" s="305" t="str">
        <x:v>Confirm that the applicable duty holder has designed and operated controls to satisfy CAP-LAW090 Reg. 62: Maintain the debt-listed entity website disclosures required by LODR.</x:v>
      </x:c>
      <x:c r="M152" s="305" t="str">
        <x:v>1) Evidence the activation gate (GATE|DEBT)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a debt-disclosure website register and archive. 5) Corroborate external acknowledgement or counterparty evidence where applicable. 6) Record every exception under the linked observation rule.</x:v>
      </x:c>
      <x:c r="N152" s="305" t="str">
        <x:v>Design adequacy + operating effectiveness</x:v>
      </x:c>
      <x:c r="O152" s="305" t="str">
        <x:v>Inspection, covenant/payment recalculation, timeline reperformance and trustee/exchange corroboration</x:v>
      </x:c>
      <x:c r="P152" s="305" t="str">
        <x:v>Full control-period population, including all alerts, changes, overrides, breaches and remediation items</x:v>
      </x:c>
      <x:c r="Q152" s="305" t="str">
        <x:v>Inspect control design and evidence across the full period; test each scheduled control occurrence and 100% of breaches, overrides, vacancies and regulatory exceptions.</x:v>
      </x:c>
      <x:c r="R152" s="305" t="str">
        <x:v>Continuous</x:v>
      </x:c>
      <x:c r="S152" s="305" t="str">
        <x:v>Treasury or Finance Head / Company Secretary</x:v>
      </x:c>
      <x:c r="T152" s="305" t="str">
        <x:v>Treasury, finance and secretarial team</x:v>
      </x:c>
      <x:c r="U152" s="305" t="str">
        <x:v>CFO / Company Secretary / Compliance Officer</x:v>
      </x:c>
      <x:c r="V152" s="305" t="str">
        <x:v>NOT TESTED — COMPANY EVIDENCE REQUIRED</x:v>
      </x:c>
      <x:c r="W152" s="305" t="str">
        <x:v>https://www.sebi.gov.in/legal/master-circulars/jul-2025/master-circular-for-listing-obligations-and-disclosure-requirements-for-non-convertible-securities-securitized-debt-instruments-and-or-commercial-paper_95230.html</x:v>
      </x:c>
      <x:c r="X152" s="305" t="str">
        <x:v>MIGRATED — FROZEN</x:v>
      </x:c>
      <x:c r="Y152" s="305" t="str">
        <x:f>IF(COUNTIF('PROD Provision Master'!$A$5:$A$176,C152)=1,"YES","NO")</x:f>
        <x:v>YES</x:v>
      </x:c>
      <x:c r="Z152" s="305" t="str">
        <x:f>IF(COUNTIF('PROD Compliance Master'!$A$5:$A$176,D152)=1,"YES","NO")</x:f>
        <x:v>YES</x:v>
      </x:c>
      <x:c r="AA152" s="305" t="str">
        <x:f>IF(COUNTIF($A$5:$A$176,A152)=1,"UNIQUE","DUPLICATE")</x:f>
        <x:v>UNIQUE</x:v>
      </x:c>
      <x:c r="AB152" s="305" t="str">
        <x:f>IF(COUNTIF($E$5:$E$176,E152)=1,"UNIQUE","DUPLICATE")</x:f>
        <x:v>UNIQUE</x:v>
      </x:c>
      <x:c r="AC152" s="305" t="str">
        <x:f>IF(COUNTIF($F$5:$F$176,F152)=1,"UNIQUE","DUPLICATE")</x:f>
        <x:v>UNIQUE</x:v>
      </x:c>
      <x:c r="AD152" s="305" t="str">
        <x:f>IF(AND(LEFT(A152,14)="SEBI-CORE-AUD-",LEN(A152)=20),"VALID","INVALID")</x:f>
        <x:v>VALID</x:v>
      </x:c>
    </x:row>
    <x:row r="153" ht="48" customHeight="1">
      <x:c r="A153" s="305" t="str">
        <x:v>SEBI-CORE-AUD-000149</x:v>
      </x:c>
      <x:c r="B153" s="305" t="n">
        <x:v>149</x:v>
      </x:c>
      <x:c r="C153" s="305" t="str">
        <x:v>SEBI-CORE-PRV-000149</x:v>
      </x:c>
      <x:c r="D153" s="305" t="str">
        <x:v>SEBI-CORE-CMP-000149</x:v>
      </x:c>
      <x:c r="E153" s="305" t="str">
        <x:v>CAP-LAW090|HVDLE corporate-governance chapter|AP01</x:v>
      </x:c>
      <x:c r="F153" s="305" t="str">
        <x:v>CAP-LAW090|HVDLE corporate-governance chapter</x:v>
      </x:c>
      <x:c r="G153" s="305" t="str">
        <x:v>CAP-LAW090</x:v>
      </x:c>
      <x:c r="H153" s="305" t="str">
        <x:v>HVDLE corporate-governance chapter</x:v>
      </x:c>
      <x:c r="I153" s="305" t="str">
        <x:v>Debt governance</x:v>
      </x:c>
      <x:c r="J153" s="305" t="str">
        <x:v>GATE|HVDLE</x:v>
      </x:c>
      <x:c r="K153" s="305" t="str">
        <x:v>Listed entity</x:v>
      </x:c>
      <x:c r="L153" s="305" t="str">
        <x:v>Confirm that the applicable duty holder has designed and operated controls to satisfy CAP-LAW090 HVDLE corporate-governance chapter: Apply the specified corporate-governance provisions when the high-value debt listed-entity test is met.</x:v>
      </x:c>
      <x:c r="M153" s="305" t="str">
        <x:v>1) Evidence the activation gate (GATE|HVDLE)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threshold and map each incorporated governance provision. 5) Corroborate external acknowledgement or counterparty evidence where applicable. 6) Record every exception under the linked observation rule.</x:v>
      </x:c>
      <x:c r="N153" s="305" t="str">
        <x:v>Design adequacy + operating effectiveness</x:v>
      </x:c>
      <x:c r="O153" s="305" t="str">
        <x:v>Inspection, covenant/payment recalculation, timeline reperformance and trustee/exchange corroboration</x:v>
      </x:c>
      <x:c r="P153" s="305" t="str">
        <x:v>Full control-period population, including all alerts, changes, overrides, breaches and remediation items</x:v>
      </x:c>
      <x:c r="Q153" s="305" t="str">
        <x:v>Inspect control design and evidence across the full period; test each scheduled control occurrence and 100% of breaches, overrides, vacancies and regulatory exceptions.</x:v>
      </x:c>
      <x:c r="R153" s="305" t="str">
        <x:v>Continuous after activation</x:v>
      </x:c>
      <x:c r="S153" s="305" t="str">
        <x:v>Treasury or Finance Head / Company Secretary</x:v>
      </x:c>
      <x:c r="T153" s="305" t="str">
        <x:v>Treasury, finance and secretarial team</x:v>
      </x:c>
      <x:c r="U153" s="305" t="str">
        <x:v>Company Secretary / Compliance Officer plus approving Board or committee</x:v>
      </x:c>
      <x:c r="V153" s="305" t="str">
        <x:v>NOT TESTED — COMPANY EVIDENCE REQUIRED</x:v>
      </x:c>
      <x:c r="W153" s="305" t="str">
        <x:v>https://www.sebi.gov.in/legal/master-circulars/jul-2025/master-circular-for-listing-obligations-and-disclosure-requirements-for-non-convertible-securities-securitized-debt-instruments-and-or-commercial-paper_95230.html</x:v>
      </x:c>
      <x:c r="X153" s="305" t="str">
        <x:v>MIGRATED — FROZEN</x:v>
      </x:c>
      <x:c r="Y153" s="305" t="str">
        <x:f>IF(COUNTIF('PROD Provision Master'!$A$5:$A$176,C153)=1,"YES","NO")</x:f>
        <x:v>YES</x:v>
      </x:c>
      <x:c r="Z153" s="305" t="str">
        <x:f>IF(COUNTIF('PROD Compliance Master'!$A$5:$A$176,D153)=1,"YES","NO")</x:f>
        <x:v>YES</x:v>
      </x:c>
      <x:c r="AA153" s="305" t="str">
        <x:f>IF(COUNTIF($A$5:$A$176,A153)=1,"UNIQUE","DUPLICATE")</x:f>
        <x:v>UNIQUE</x:v>
      </x:c>
      <x:c r="AB153" s="305" t="str">
        <x:f>IF(COUNTIF($E$5:$E$176,E153)=1,"UNIQUE","DUPLICATE")</x:f>
        <x:v>UNIQUE</x:v>
      </x:c>
      <x:c r="AC153" s="305" t="str">
        <x:f>IF(COUNTIF($F$5:$F$176,F153)=1,"UNIQUE","DUPLICATE")</x:f>
        <x:v>UNIQUE</x:v>
      </x:c>
      <x:c r="AD153" s="305" t="str">
        <x:f>IF(AND(LEFT(A153,14)="SEBI-CORE-AUD-",LEN(A153)=20),"VALID","INVALID")</x:f>
        <x:v>VALID</x:v>
      </x:c>
    </x:row>
    <x:row r="154" ht="48" customHeight="1">
      <x:c r="A154" s="305" t="str">
        <x:v>SEBI-CORE-AUD-000150</x:v>
      </x:c>
      <x:c r="B154" s="305" t="n">
        <x:v>150</x:v>
      </x:c>
      <x:c r="C154" s="305" t="str">
        <x:v>SEBI-CORE-PRV-000150</x:v>
      </x:c>
      <x:c r="D154" s="305" t="str">
        <x:v>SEBI-CORE-CMP-000150</x:v>
      </x:c>
      <x:c r="E154" s="305" t="str">
        <x:v>CAP-LAW064|Issue/listing provisions|AP01</x:v>
      </x:c>
      <x:c r="F154" s="305" t="str">
        <x:v>CAP-LAW064|Issue/listing provisions</x:v>
      </x:c>
      <x:c r="G154" s="305" t="str">
        <x:v>CAP-LAW064</x:v>
      </x:c>
      <x:c r="H154" s="305" t="str">
        <x:v>Issue/listing provisions</x:v>
      </x:c>
      <x:c r="I154" s="305" t="str">
        <x:v>Structured finance</x:v>
      </x:c>
      <x:c r="J154" s="305" t="str">
        <x:v>GATE|SDI_SR_CP</x:v>
      </x:c>
      <x:c r="K154" s="305" t="str">
        <x:v>Special purpose distinct entity / issuer / trustee as specified</x:v>
      </x:c>
      <x:c r="L154" s="305" t="str">
        <x:v>Confirm that the applicable duty holder has designed and operated controls to satisfy CAP-LAW064 Issue/listing provisions: Comply with issue, trust, offer-document, rating, listing and ongoing requirements for SDIs or security receipts when the entity acts in that capacity.</x:v>
      </x:c>
      <x:c r="M154" s="305" t="str">
        <x:v>1) Evidence the activation gate (GATE|SDI_SR_CP) and the complete in-scope population. 2) Inspect the control design and responsibility assignment. 3) Reconcile the population for the audit period. 4) Apply the stated sample rule and test authorisation, content, threshold/exemption, timing, filing/delivery and preservation against: Create an instrument-specific checklist with explicit duty-holder assignment. 5) Corroborate external acknowledgement or counterparty evidence where applicable. 6) Record every exception under the linked observation rule.</x:v>
      </x:c>
      <x:c r="N154" s="305" t="str">
        <x:v>Design adequacy + operating effectiveness</x:v>
      </x:c>
      <x:c r="O154" s="305" t="str">
        <x:v>Inspection, covenant/payment recalculation, timeline reperformance and trustee/exchange corroboration</x:v>
      </x:c>
      <x:c r="P154" s="305" t="str">
        <x:v>All covered transactions, approvals, filings, communications and settlement steps in the audit period</x:v>
      </x:c>
      <x:c r="Q154" s="305" t="str">
        <x:v>Test 100% of covered transactions and statutory milestones in scope; no sampling of mandatory approvals, announcements, escrow, allotment or closure steps.</x:v>
      </x:c>
      <x:c r="R154" s="305" t="str">
        <x:v>Issue and continuous periods</x:v>
      </x:c>
      <x:c r="S154" s="305" t="str">
        <x:v>Treasury or Finance Head / Company Secretary</x:v>
      </x:c>
      <x:c r="T154" s="305" t="str">
        <x:v>Treasury, finance and secretarial team</x:v>
      </x:c>
      <x:c r="U154" s="305" t="str">
        <x:v>Company Secretary / Compliance Officer plus approving Board or committee</x:v>
      </x:c>
      <x:c r="V154" s="305" t="str">
        <x:v>NOT TESTED — COMPANY EVIDENCE REQUIRED</x:v>
      </x:c>
      <x:c r="W154" s="305" t="str">
        <x:v>https://www.sebi.gov.in/legal/regulations/jul-2026/securities-and-exchange-board-of-india-issue-and-listing-of-securitised-debt-instruments-and-security-receipts-regulations-2008-last-amended-on-july-06-2026-_102674.html</x:v>
      </x:c>
      <x:c r="X154" s="305" t="str">
        <x:v>MIGRATED — FROZEN</x:v>
      </x:c>
      <x:c r="Y154" s="305" t="str">
        <x:f>IF(COUNTIF('PROD Provision Master'!$A$5:$A$176,C154)=1,"YES","NO")</x:f>
        <x:v>YES</x:v>
      </x:c>
      <x:c r="Z154" s="305" t="str">
        <x:f>IF(COUNTIF('PROD Compliance Master'!$A$5:$A$176,D154)=1,"YES","NO")</x:f>
        <x:v>YES</x:v>
      </x:c>
      <x:c r="AA154" s="305" t="str">
        <x:f>IF(COUNTIF($A$5:$A$176,A154)=1,"UNIQUE","DUPLICATE")</x:f>
        <x:v>UNIQUE</x:v>
      </x:c>
      <x:c r="AB154" s="305" t="str">
        <x:f>IF(COUNTIF($E$5:$E$176,E154)=1,"UNIQUE","DUPLICATE")</x:f>
        <x:v>UNIQUE</x:v>
      </x:c>
      <x:c r="AC154" s="305" t="str">
        <x:f>IF(COUNTIF($F$5:$F$176,F154)=1,"UNIQUE","DUPLICATE")</x:f>
        <x:v>UNIQUE</x:v>
      </x:c>
      <x:c r="AD154" s="305" t="str">
        <x:f>IF(AND(LEFT(A154,14)="SEBI-CORE-AUD-",LEN(A154)=20),"VALID","INVALID")</x:f>
        <x:v>VALID</x:v>
      </x:c>
    </x:row>
    <x:row r="155" ht="48" customHeight="1">
      <x:c r="A155" s="305" t="str">
        <x:v>SEBI-CORE-AUD-000151</x:v>
      </x:c>
      <x:c r="B155" s="305" t="n">
        <x:v>151</x:v>
      </x:c>
      <x:c r="C155" s="305" t="str">
        <x:v>SEBI-CORE-PRV-000151</x:v>
      </x:c>
      <x:c r="D155" s="305" t="str">
        <x:v>SEBI-CORE-CMP-000151</x:v>
      </x:c>
      <x:c r="E155" s="305" t="str">
        <x:v>CAP-LAW248|Reg. 11B / Circular para 2|AP01</x:v>
      </x:c>
      <x:c r="F155" s="305" t="str">
        <x:v>CAP-LAW248|Reg. 11B / Circular para 2</x:v>
      </x:c>
      <x:c r="G155" s="305" t="str">
        <x:v>CAP-LAW248</x:v>
      </x:c>
      <x:c r="H155" s="305" t="str">
        <x:v>Reg. 11B / Circular para 2</x:v>
      </x:c>
      <x:c r="I155" s="305" t="str">
        <x:v>SDI disclosure</x:v>
      </x:c>
      <x:c r="J155" s="305" t="str">
        <x:v>GATE|SDI_SR_CP</x:v>
      </x:c>
      <x:c r="K155" s="305" t="str">
        <x:v>Trustee of special purpose distinct entity</x:v>
      </x:c>
      <x:c r="L155" s="305" t="str">
        <x:v>Confirm that the applicable duty holder has designed and operated controls to satisfy CAP-LAW248 Reg. 11B / Circular para 2: Submit the prescribed SDI pool disclosures to SEBI and the listing exchange on a half-yearly basis.</x:v>
      </x:c>
      <x:c r="M155" s="305" t="str">
        <x:v>1) Evidence the activation gate (GATE|SDI_SR_CP) and the complete in-scope population. 2) Inspect the control design and responsibility assignment. 3) Reconcile the population for the audit period. 4) Apply the stated sample rule and test authorisation, content, threshold/exemption, timing, filing/delivery and preservation against: Compile, validate and submit the applicable annexure. 5) Corroborate external acknowledgement or counterparty evidence where applicable. 6) Record every exception under the linked observation rule.</x:v>
      </x:c>
      <x:c r="N155" s="305" t="str">
        <x:v>Design adequacy + operating effectiveness</x:v>
      </x:c>
      <x:c r="O155" s="305" t="str">
        <x:v>Inspection, covenant/payment recalculation, timeline reperformance and trustee/exchange corroboration</x:v>
      </x:c>
      <x:c r="P155" s="305" t="str">
        <x:v>All triggering events and all resulting approvals, filings, payments, communications or service cases</x:v>
      </x:c>
      <x:c r="Q155" s="305" t="str">
        <x:v>Test 100% of low-volume statutory events; for high-volume operations, reconcile the full population, use a documented risk-based sample, and test every exception.</x:v>
      </x:c>
      <x:c r="R155" s="305" t="str">
        <x:v>Within 30 days after end of March and September</x:v>
      </x:c>
      <x:c r="S155" s="305" t="str">
        <x:v>Treasury or Finance Head / Company Secretary</x:v>
      </x:c>
      <x:c r="T155" s="305" t="str">
        <x:v>Treasury, finance and secretarial team</x:v>
      </x:c>
      <x:c r="U155" s="305" t="str">
        <x:v>Company Secretary / Compliance Officer or delegated independent reviewer</x:v>
      </x:c>
      <x:c r="V155" s="305" t="str">
        <x:v>NOT TESTED — COMPANY EVIDENCE REQUIRED</x:v>
      </x:c>
      <x:c r="W155" s="305" t="str">
        <x:v>https://www.sebi.gov.in/legal/circulars/dec-2025/mandating-periodic-disclosure-requirements-securitised-debt-instruments-sdis-_98409.html</x:v>
      </x:c>
      <x:c r="X155" s="305" t="str">
        <x:v>MIGRATED — FROZEN</x:v>
      </x:c>
      <x:c r="Y155" s="305" t="str">
        <x:f>IF(COUNTIF('PROD Provision Master'!$A$5:$A$176,C155)=1,"YES","NO")</x:f>
        <x:v>YES</x:v>
      </x:c>
      <x:c r="Z155" s="305" t="str">
        <x:f>IF(COUNTIF('PROD Compliance Master'!$A$5:$A$176,D155)=1,"YES","NO")</x:f>
        <x:v>YES</x:v>
      </x:c>
      <x:c r="AA155" s="305" t="str">
        <x:f>IF(COUNTIF($A$5:$A$176,A155)=1,"UNIQUE","DUPLICATE")</x:f>
        <x:v>UNIQUE</x:v>
      </x:c>
      <x:c r="AB155" s="305" t="str">
        <x:f>IF(COUNTIF($E$5:$E$176,E155)=1,"UNIQUE","DUPLICATE")</x:f>
        <x:v>UNIQUE</x:v>
      </x:c>
      <x:c r="AC155" s="305" t="str">
        <x:f>IF(COUNTIF($F$5:$F$176,F155)=1,"UNIQUE","DUPLICATE")</x:f>
        <x:v>UNIQUE</x:v>
      </x:c>
      <x:c r="AD155" s="305" t="str">
        <x:f>IF(AND(LEFT(A155,14)="SEBI-CORE-AUD-",LEN(A155)=20),"VALID","INVALID")</x:f>
        <x:v>VALID</x:v>
      </x:c>
    </x:row>
    <x:row r="156" ht="48" customHeight="1">
      <x:c r="A156" s="305" t="str">
        <x:v>SEBI-CORE-AUD-000152</x:v>
      </x:c>
      <x:c r="B156" s="305" t="n">
        <x:v>152</x:v>
      </x:c>
      <x:c r="C156" s="305" t="str">
        <x:v>SEBI-CORE-PRV-000152</x:v>
      </x:c>
      <x:c r="D156" s="305" t="str">
        <x:v>SEBI-CORE-CMP-000152</x:v>
      </x:c>
      <x:c r="E156" s="305" t="str">
        <x:v>P1-GAP003|Paras 2-4|AP01</x:v>
      </x:c>
      <x:c r="F156" s="305" t="str">
        <x:v>P1-GAP003|Paras 2-4</x:v>
      </x:c>
      <x:c r="G156" s="305" t="str">
        <x:v>P1-GAP003</x:v>
      </x:c>
      <x:c r="H156" s="305" t="str">
        <x:v>Paras 2-4</x:v>
      </x:c>
      <x:c r="I156" s="305" t="str">
        <x:v>Investor service</x:v>
      </x:c>
      <x:c r="J156" s="305" t="str">
        <x:v>GATE|INVESTOR_SERVICE</x:v>
      </x:c>
      <x:c r="K156" s="305" t="str">
        <x:v>Listed company / RTA</x:v>
      </x:c>
      <x:c r="L156" s="305" t="str">
        <x:v>Confirm that the applicable duty holder has designed and operated controls to satisfy P1-GAP003 Paras 2-4: Accept and process eligible pre-2019 physical-security transfer requests during the special window.</x:v>
      </x:c>
      <x:c r="M156"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execution date/history and register the request. 5) Corroborate external acknowledgement or counterparty evidence where applicable. 6) Record every exception under the linked observation rule.</x:v>
      </x:c>
      <x:c r="N156" s="305" t="str">
        <x:v>Design adequacy + operating effectiveness</x:v>
      </x:c>
      <x:c r="O156" s="305" t="str">
        <x:v>Population reconciliation, inspection, SLA reperformance and case-file sampling</x:v>
      </x:c>
      <x:c r="P156" s="305" t="str">
        <x:v>All eligible cases and every scheduled publicity/reporting milestone during the programme window</x:v>
      </x:c>
      <x:c r="Q156" s="305" t="str">
        <x:v>Reconcile 100% of the case population; select a risk-based sample covering completed, rejected, aged and exception cases; test 100% of SLA breaches and complaints.</x:v>
      </x:c>
      <x:c r="R156" s="305" t="str">
        <x:v>During special window</x:v>
      </x:c>
      <x:c r="S156" s="305" t="str">
        <x:v>Investor Services Head / RTA Relationship Owner</x:v>
      </x:c>
      <x:c r="T156" s="305" t="str">
        <x:v>Issuer investor-service team or contracted RTA team</x:v>
      </x:c>
      <x:c r="U156" s="305" t="str">
        <x:v>Company Secretary / Compliance Officer or delegated independent reviewer</x:v>
      </x:c>
      <x:c r="V156" s="305" t="str">
        <x:v>NOT TESTED — COMPANY EVIDENCE REQUIRED</x:v>
      </x:c>
      <x:c r="W156" s="305" t="str">
        <x:v>https://www.sebi.gov.in/legal/circulars/jan-2026/ease-of-doing-investment-special-window-for-transfer-and-dematerialisation-of-physical-securities_99411.html</x:v>
      </x:c>
      <x:c r="X156" s="305" t="str">
        <x:v>MIGRATED — FROZEN</x:v>
      </x:c>
      <x:c r="Y156" s="305" t="str">
        <x:f>IF(COUNTIF('PROD Provision Master'!$A$5:$A$176,C156)=1,"YES","NO")</x:f>
        <x:v>YES</x:v>
      </x:c>
      <x:c r="Z156" s="305" t="str">
        <x:f>IF(COUNTIF('PROD Compliance Master'!$A$5:$A$176,D156)=1,"YES","NO")</x:f>
        <x:v>YES</x:v>
      </x:c>
      <x:c r="AA156" s="305" t="str">
        <x:f>IF(COUNTIF($A$5:$A$176,A156)=1,"UNIQUE","DUPLICATE")</x:f>
        <x:v>UNIQUE</x:v>
      </x:c>
      <x:c r="AB156" s="305" t="str">
        <x:f>IF(COUNTIF($E$5:$E$176,E156)=1,"UNIQUE","DUPLICATE")</x:f>
        <x:v>UNIQUE</x:v>
      </x:c>
      <x:c r="AC156" s="305" t="str">
        <x:f>IF(COUNTIF($F$5:$F$176,F156)=1,"UNIQUE","DUPLICATE")</x:f>
        <x:v>UNIQUE</x:v>
      </x:c>
      <x:c r="AD156" s="305" t="str">
        <x:f>IF(AND(LEFT(A156,14)="SEBI-CORE-AUD-",LEN(A156)=20),"VALID","INVALID")</x:f>
        <x:v>VALID</x:v>
      </x:c>
    </x:row>
    <x:row r="157" ht="48" customHeight="1">
      <x:c r="A157" s="305" t="str">
        <x:v>SEBI-CORE-AUD-000153</x:v>
      </x:c>
      <x:c r="B157" s="305" t="n">
        <x:v>153</x:v>
      </x:c>
      <x:c r="C157" s="305" t="str">
        <x:v>SEBI-CORE-PRV-000153</x:v>
      </x:c>
      <x:c r="D157" s="305" t="str">
        <x:v>SEBI-CORE-CMP-000153</x:v>
      </x:c>
      <x:c r="E157" s="305" t="str">
        <x:v>P1-GAP003|Demat and lock-in conditions|AP01</x:v>
      </x:c>
      <x:c r="F157" s="305" t="str">
        <x:v>P1-GAP003|Demat and lock-in conditions</x:v>
      </x:c>
      <x:c r="G157" s="305" t="str">
        <x:v>P1-GAP003</x:v>
      </x:c>
      <x:c r="H157" s="305" t="str">
        <x:v>Demat and lock-in conditions</x:v>
      </x:c>
      <x:c r="I157" s="305" t="str">
        <x:v>Investor service</x:v>
      </x:c>
      <x:c r="J157" s="305" t="str">
        <x:v>GATE|INVESTOR_SERVICE</x:v>
      </x:c>
      <x:c r="K157" s="305" t="str">
        <x:v>Listed company / RTA</x:v>
      </x:c>
      <x:c r="L157" s="305" t="str">
        <x:v>Confirm that the applicable duty holder has designed and operated controls to satisfy P1-GAP003 Demat and lock-in conditions: Ensure eligible transferred securities are dematerialised and subject to the prescribed one-year lock-in.</x:v>
      </x:c>
      <x:c r="M157"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Coordinate demat credit and record lock-in start/end. 5) Corroborate external acknowledgement or counterparty evidence where applicable. 6) Record every exception under the linked observation rule.</x:v>
      </x:c>
      <x:c r="N157" s="305" t="str">
        <x:v>Design adequacy + operating effectiveness</x:v>
      </x:c>
      <x:c r="O157" s="305" t="str">
        <x:v>Population reconciliation, inspection, SLA reperformance and case-file sampling</x:v>
      </x:c>
      <x:c r="P157" s="305" t="str">
        <x:v>All triggering events and all resulting approvals, filings, payments, communications or service cases</x:v>
      </x:c>
      <x:c r="Q157" s="305" t="str">
        <x:v>Reconcile 100% of the case population; select a risk-based sample covering completed, rejected, aged and exception cases; test 100% of SLA breaches and complaints.</x:v>
      </x:c>
      <x:c r="R157" s="305" t="str">
        <x:v>At transfer/demat completion</x:v>
      </x:c>
      <x:c r="S157" s="305" t="str">
        <x:v>Investor Services Head / RTA Relationship Owner</x:v>
      </x:c>
      <x:c r="T157" s="305" t="str">
        <x:v>Issuer investor-service team or contracted RTA team</x:v>
      </x:c>
      <x:c r="U157" s="305" t="str">
        <x:v>Company Secretary / Compliance Officer or delegated independent reviewer</x:v>
      </x:c>
      <x:c r="V157" s="305" t="str">
        <x:v>NOT TESTED — COMPANY EVIDENCE REQUIRED</x:v>
      </x:c>
      <x:c r="W157" s="305" t="str">
        <x:v>https://www.sebi.gov.in/legal/circulars/jan-2026/ease-of-doing-investment-special-window-for-transfer-and-dematerialisation-of-physical-securities_99411.html</x:v>
      </x:c>
      <x:c r="X157" s="305" t="str">
        <x:v>MIGRATED — FROZEN</x:v>
      </x:c>
      <x:c r="Y157" s="305" t="str">
        <x:f>IF(COUNTIF('PROD Provision Master'!$A$5:$A$176,C157)=1,"YES","NO")</x:f>
        <x:v>YES</x:v>
      </x:c>
      <x:c r="Z157" s="305" t="str">
        <x:f>IF(COUNTIF('PROD Compliance Master'!$A$5:$A$176,D157)=1,"YES","NO")</x:f>
        <x:v>YES</x:v>
      </x:c>
      <x:c r="AA157" s="305" t="str">
        <x:f>IF(COUNTIF($A$5:$A$176,A157)=1,"UNIQUE","DUPLICATE")</x:f>
        <x:v>UNIQUE</x:v>
      </x:c>
      <x:c r="AB157" s="305" t="str">
        <x:f>IF(COUNTIF($E$5:$E$176,E157)=1,"UNIQUE","DUPLICATE")</x:f>
        <x:v>UNIQUE</x:v>
      </x:c>
      <x:c r="AC157" s="305" t="str">
        <x:f>IF(COUNTIF($F$5:$F$176,F157)=1,"UNIQUE","DUPLICATE")</x:f>
        <x:v>UNIQUE</x:v>
      </x:c>
      <x:c r="AD157" s="305" t="str">
        <x:f>IF(AND(LEFT(A157,14)="SEBI-CORE-AUD-",LEN(A157)=20),"VALID","INVALID")</x:f>
        <x:v>VALID</x:v>
      </x:c>
    </x:row>
    <x:row r="158" ht="48" customHeight="1">
      <x:c r="A158" s="305" t="str">
        <x:v>SEBI-CORE-AUD-000154</x:v>
      </x:c>
      <x:c r="B158" s="305" t="n">
        <x:v>154</x:v>
      </x:c>
      <x:c r="C158" s="305" t="str">
        <x:v>SEBI-CORE-PRV-000154</x:v>
      </x:c>
      <x:c r="D158" s="305" t="str">
        <x:v>SEBI-CORE-CMP-000154</x:v>
      </x:c>
      <x:c r="E158" s="305" t="str">
        <x:v>P1-GAP003|Verification / notice process|AP01</x:v>
      </x:c>
      <x:c r="F158" s="305" t="str">
        <x:v>P1-GAP003|Verification / notice process</x:v>
      </x:c>
      <x:c r="G158" s="305" t="str">
        <x:v>P1-GAP003</x:v>
      </x:c>
      <x:c r="H158" s="305" t="str">
        <x:v>Verification / notice process</x:v>
      </x:c>
      <x:c r="I158" s="305" t="str">
        <x:v>Investor service</x:v>
      </x:c>
      <x:c r="J158" s="305" t="str">
        <x:v>GATE|INVESTOR_SERVICE</x:v>
      </x:c>
      <x:c r="K158" s="305" t="str">
        <x:v>Listed company / RTA</x:v>
      </x:c>
      <x:c r="L158" s="305" t="str">
        <x:v>Confirm that the applicable duty holder has designed and operated controls to satisfy P1-GAP003 Verification / notice process: Verify identity, PAN, address and signatures and follow the advertisement/objection process where the transferor is unavailable.</x:v>
      </x:c>
      <x:c r="M158"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Document verification, publication, website posting and objection outcome. 5) Corroborate external acknowledgement or counterparty evidence where applicable. 6) Record every exception under the linked observation rule.</x:v>
      </x:c>
      <x:c r="N158" s="305" t="str">
        <x:v>Design adequacy + operating effectiveness</x:v>
      </x:c>
      <x:c r="O158" s="305" t="str">
        <x:v>Population reconciliation, inspection, SLA reperformance and case-file sampling</x:v>
      </x:c>
      <x:c r="P158" s="305" t="str">
        <x:v>All triggering events and all resulting approvals, filings, payments, communications or service cases</x:v>
      </x:c>
      <x:c r="Q158" s="305" t="str">
        <x:v>Reconcile 100% of the case population; select a risk-based sample covering completed, rejected, aged and exception cases; test 100% of SLA breaches and complaints.</x:v>
      </x:c>
      <x:c r="R158" s="305" t="str">
        <x:v>During request processing</x:v>
      </x:c>
      <x:c r="S158" s="305" t="str">
        <x:v>Investor Services Head / RTA Relationship Owner</x:v>
      </x:c>
      <x:c r="T158" s="305" t="str">
        <x:v>Issuer investor-service team or contracted RTA team</x:v>
      </x:c>
      <x:c r="U158" s="305" t="str">
        <x:v>Company Secretary / Compliance Officer or delegated independent reviewer</x:v>
      </x:c>
      <x:c r="V158" s="305" t="str">
        <x:v>NOT TESTED — COMPANY EVIDENCE REQUIRED</x:v>
      </x:c>
      <x:c r="W158" s="305" t="str">
        <x:v>https://www.sebi.gov.in/legal/circulars/jan-2026/ease-of-doing-investment-special-window-for-transfer-and-dematerialisation-of-physical-securities_99411.html</x:v>
      </x:c>
      <x:c r="X158" s="305" t="str">
        <x:v>MIGRATED — FROZEN</x:v>
      </x:c>
      <x:c r="Y158" s="305" t="str">
        <x:f>IF(COUNTIF('PROD Provision Master'!$A$5:$A$176,C158)=1,"YES","NO")</x:f>
        <x:v>YES</x:v>
      </x:c>
      <x:c r="Z158" s="305" t="str">
        <x:f>IF(COUNTIF('PROD Compliance Master'!$A$5:$A$176,D158)=1,"YES","NO")</x:f>
        <x:v>YES</x:v>
      </x:c>
      <x:c r="AA158" s="305" t="str">
        <x:f>IF(COUNTIF($A$5:$A$176,A158)=1,"UNIQUE","DUPLICATE")</x:f>
        <x:v>UNIQUE</x:v>
      </x:c>
      <x:c r="AB158" s="305" t="str">
        <x:f>IF(COUNTIF($E$5:$E$176,E158)=1,"UNIQUE","DUPLICATE")</x:f>
        <x:v>UNIQUE</x:v>
      </x:c>
      <x:c r="AC158" s="305" t="str">
        <x:f>IF(COUNTIF($F$5:$F$176,F158)=1,"UNIQUE","DUPLICATE")</x:f>
        <x:v>UNIQUE</x:v>
      </x:c>
      <x:c r="AD158" s="305" t="str">
        <x:f>IF(AND(LEFT(A158,14)="SEBI-CORE-AUD-",LEN(A158)=20),"VALID","INVALID")</x:f>
        <x:v>VALID</x:v>
      </x:c>
    </x:row>
    <x:row r="159" ht="48" customHeight="1">
      <x:c r="A159" s="305" t="str">
        <x:v>SEBI-CORE-AUD-000155</x:v>
      </x:c>
      <x:c r="B159" s="305" t="n">
        <x:v>155</x:v>
      </x:c>
      <x:c r="C159" s="305" t="str">
        <x:v>SEBI-CORE-PRV-000155</x:v>
      </x:c>
      <x:c r="D159" s="305" t="str">
        <x:v>SEBI-CORE-CMP-000155</x:v>
      </x:c>
      <x:c r="E159" s="305" t="str">
        <x:v>P1-GAP003|Processing timeline|AP01</x:v>
      </x:c>
      <x:c r="F159" s="305" t="str">
        <x:v>P1-GAP003|Processing timeline</x:v>
      </x:c>
      <x:c r="G159" s="305" t="str">
        <x:v>P1-GAP003</x:v>
      </x:c>
      <x:c r="H159" s="305" t="str">
        <x:v>Processing timeline</x:v>
      </x:c>
      <x:c r="I159" s="305" t="str">
        <x:v>Investor service</x:v>
      </x:c>
      <x:c r="J159" s="305" t="str">
        <x:v>GATE|INVESTOR_SERVICE</x:v>
      </x:c>
      <x:c r="K159" s="305" t="str">
        <x:v>Listed company / RTA</x:v>
      </x:c>
      <x:c r="L159" s="305" t="str">
        <x:v>Confirm that the applicable duty holder has designed and operated controls to satisfy P1-GAP003 Processing timeline: Process a complete eligible special-window transfer request within the prescribed period.</x:v>
      </x:c>
      <x:c r="M159"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Timestamp completeness and monitor aging to closure. 5) Corroborate external acknowledgement or counterparty evidence where applicable. 6) Record every exception under the linked observation rule.</x:v>
      </x:c>
      <x:c r="N159" s="305" t="str">
        <x:v>Design adequacy + operating effectiveness</x:v>
      </x:c>
      <x:c r="O159" s="305" t="str">
        <x:v>Population reconciliation, inspection, SLA reperformance and case-file sampling</x:v>
      </x:c>
      <x:c r="P159" s="305" t="str">
        <x:v>All triggering events and all resulting approvals, filings, payments, communications or service cases</x:v>
      </x:c>
      <x:c r="Q159" s="305" t="str">
        <x:v>Reconcile 100% of the case population; select a risk-based sample covering completed, rejected, aged and exception cases; test 100% of SLA breaches and complaints.</x:v>
      </x:c>
      <x:c r="R159" s="305" t="str">
        <x:v>Within 70 days</x:v>
      </x:c>
      <x:c r="S159" s="305" t="str">
        <x:v>Investor Services Head / RTA Relationship Owner</x:v>
      </x:c>
      <x:c r="T159" s="305" t="str">
        <x:v>Issuer investor-service team or contracted RTA team</x:v>
      </x:c>
      <x:c r="U159" s="305" t="str">
        <x:v>Company Secretary / Compliance Officer or delegated independent reviewer</x:v>
      </x:c>
      <x:c r="V159" s="305" t="str">
        <x:v>NOT TESTED — COMPANY EVIDENCE REQUIRED</x:v>
      </x:c>
      <x:c r="W159" s="305" t="str">
        <x:v>https://www.sebi.gov.in/legal/circulars/jan-2026/ease-of-doing-investment-special-window-for-transfer-and-dematerialisation-of-physical-securities_99411.html</x:v>
      </x:c>
      <x:c r="X159" s="305" t="str">
        <x:v>MIGRATED — FROZEN</x:v>
      </x:c>
      <x:c r="Y159" s="305" t="str">
        <x:f>IF(COUNTIF('PROD Provision Master'!$A$5:$A$176,C159)=1,"YES","NO")</x:f>
        <x:v>YES</x:v>
      </x:c>
      <x:c r="Z159" s="305" t="str">
        <x:f>IF(COUNTIF('PROD Compliance Master'!$A$5:$A$176,D159)=1,"YES","NO")</x:f>
        <x:v>YES</x:v>
      </x:c>
      <x:c r="AA159" s="305" t="str">
        <x:f>IF(COUNTIF($A$5:$A$176,A159)=1,"UNIQUE","DUPLICATE")</x:f>
        <x:v>UNIQUE</x:v>
      </x:c>
      <x:c r="AB159" s="305" t="str">
        <x:f>IF(COUNTIF($E$5:$E$176,E159)=1,"UNIQUE","DUPLICATE")</x:f>
        <x:v>UNIQUE</x:v>
      </x:c>
      <x:c r="AC159" s="305" t="str">
        <x:f>IF(COUNTIF($F$5:$F$176,F159)=1,"UNIQUE","DUPLICATE")</x:f>
        <x:v>UNIQUE</x:v>
      </x:c>
      <x:c r="AD159" s="305" t="str">
        <x:f>IF(AND(LEFT(A159,14)="SEBI-CORE-AUD-",LEN(A159)=20),"VALID","INVALID")</x:f>
        <x:v>VALID</x:v>
      </x:c>
    </x:row>
    <x:row r="160" ht="48" customHeight="1">
      <x:c r="A160" s="305" t="str">
        <x:v>SEBI-CORE-AUD-000156</x:v>
      </x:c>
      <x:c r="B160" s="305" t="n">
        <x:v>156</x:v>
      </x:c>
      <x:c r="C160" s="305" t="str">
        <x:v>SEBI-CORE-PRV-000156</x:v>
      </x:c>
      <x:c r="D160" s="305" t="str">
        <x:v>SEBI-CORE-CMP-000156</x:v>
      </x:c>
      <x:c r="E160" s="305" t="str">
        <x:v>P1-GAP003|Publicity requirement|AP01</x:v>
      </x:c>
      <x:c r="F160" s="305" t="str">
        <x:v>P1-GAP003|Publicity requirement</x:v>
      </x:c>
      <x:c r="G160" s="305" t="str">
        <x:v>P1-GAP003</x:v>
      </x:c>
      <x:c r="H160" s="305" t="str">
        <x:v>Publicity requirement</x:v>
      </x:c>
      <x:c r="I160" s="305" t="str">
        <x:v>Investor service</x:v>
      </x:c>
      <x:c r="J160" s="305" t="str">
        <x:v>GATE|INVESTOR_SERVICE</x:v>
      </x:c>
      <x:c r="K160" s="305" t="str">
        <x:v>Listed company / RTA</x:v>
      </x:c>
      <x:c r="L160" s="305" t="str">
        <x:v>Confirm that the applicable duty holder has designed and operated controls to satisfy P1-GAP003 Publicity requirement: Publicise the special window at the prescribed interval throughout its availability.</x:v>
      </x:c>
      <x:c r="M160"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Maintain publication plan and evidence. 5) Corroborate external acknowledgement or counterparty evidence where applicable. 6) Record every exception under the linked observation rule.</x:v>
      </x:c>
      <x:c r="N160" s="305" t="str">
        <x:v>Design adequacy + operating effectiveness</x:v>
      </x:c>
      <x:c r="O160" s="305" t="str">
        <x:v>Population reconciliation, inspection, SLA reperformance and case-file sampling</x:v>
      </x:c>
      <x:c r="P160" s="305" t="str">
        <x:v>All eligible cases and every scheduled publicity/reporting milestone during the programme window</x:v>
      </x:c>
      <x:c r="Q160" s="305" t="str">
        <x:v>Reconcile 100% of the case population; select a risk-based sample covering completed, rejected, aged and exception cases; test 100% of SLA breaches and complaints.</x:v>
      </x:c>
      <x:c r="R160" s="305" t="str">
        <x:v>Every two months through 2027-02-04</x:v>
      </x:c>
      <x:c r="S160" s="305" t="str">
        <x:v>Investor Services Head / RTA Relationship Owner</x:v>
      </x:c>
      <x:c r="T160" s="305" t="str">
        <x:v>Issuer investor-service team or contracted RTA team</x:v>
      </x:c>
      <x:c r="U160" s="305" t="str">
        <x:v>Company Secretary / Compliance Officer or delegated independent reviewer</x:v>
      </x:c>
      <x:c r="V160" s="305" t="str">
        <x:v>NOT TESTED — COMPANY EVIDENCE REQUIRED</x:v>
      </x:c>
      <x:c r="W160" s="305" t="str">
        <x:v>https://www.sebi.gov.in/legal/circulars/jan-2026/ease-of-doing-investment-special-window-for-transfer-and-dematerialisation-of-physical-securities_99411.html</x:v>
      </x:c>
      <x:c r="X160" s="305" t="str">
        <x:v>MIGRATED — FROZEN</x:v>
      </x:c>
      <x:c r="Y160" s="305" t="str">
        <x:f>IF(COUNTIF('PROD Provision Master'!$A$5:$A$176,C160)=1,"YES","NO")</x:f>
        <x:v>YES</x:v>
      </x:c>
      <x:c r="Z160" s="305" t="str">
        <x:f>IF(COUNTIF('PROD Compliance Master'!$A$5:$A$176,D160)=1,"YES","NO")</x:f>
        <x:v>YES</x:v>
      </x:c>
      <x:c r="AA160" s="305" t="str">
        <x:f>IF(COUNTIF($A$5:$A$176,A160)=1,"UNIQUE","DUPLICATE")</x:f>
        <x:v>UNIQUE</x:v>
      </x:c>
      <x:c r="AB160" s="305" t="str">
        <x:f>IF(COUNTIF($E$5:$E$176,E160)=1,"UNIQUE","DUPLICATE")</x:f>
        <x:v>UNIQUE</x:v>
      </x:c>
      <x:c r="AC160" s="305" t="str">
        <x:f>IF(COUNTIF($F$5:$F$176,F160)=1,"UNIQUE","DUPLICATE")</x:f>
        <x:v>UNIQUE</x:v>
      </x:c>
      <x:c r="AD160" s="305" t="str">
        <x:f>IF(AND(LEFT(A160,14)="SEBI-CORE-AUD-",LEN(A160)=20),"VALID","INVALID")</x:f>
        <x:v>VALID</x:v>
      </x:c>
    </x:row>
    <x:row r="161" ht="48" customHeight="1">
      <x:c r="A161" s="305" t="str">
        <x:v>SEBI-CORE-AUD-000157</x:v>
      </x:c>
      <x:c r="B161" s="305" t="n">
        <x:v>157</x:v>
      </x:c>
      <x:c r="C161" s="305" t="str">
        <x:v>SEBI-CORE-PRV-000157</x:v>
      </x:c>
      <x:c r="D161" s="305" t="str">
        <x:v>SEBI-CORE-CMP-000157</x:v>
      </x:c>
      <x:c r="E161" s="305" t="str">
        <x:v>P1-GAP004|Paras 2-4|AP01</x:v>
      </x:c>
      <x:c r="F161" s="305" t="str">
        <x:v>P1-GAP004|Paras 2-4</x:v>
      </x:c>
      <x:c r="G161" s="305" t="str">
        <x:v>P1-GAP004</x:v>
      </x:c>
      <x:c r="H161" s="305" t="str">
        <x:v>Paras 2-4</x:v>
      </x:c>
      <x:c r="I161" s="305" t="str">
        <x:v>Investor service</x:v>
      </x:c>
      <x:c r="J161" s="305" t="str">
        <x:v>GATE|INVESTOR_SERVICE</x:v>
      </x:c>
      <x:c r="K161" s="305" t="str">
        <x:v>Issuer / RTA</x:v>
      </x:c>
      <x:c r="L161" s="305" t="str">
        <x:v>Confirm that the applicable duty holder has designed and operated controls to satisfy P1-GAP004 Paras 2-4: Verify and process covered securities-service requests without issuing a new letter of confirmation.</x:v>
      </x:c>
      <x:c r="M161"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documents and initiate the prescribed direct-credit route. 5) Corroborate external acknowledgement or counterparty evidence where applicable. 6) Record every exception under the linked observation rule.</x:v>
      </x:c>
      <x:c r="N161" s="305" t="str">
        <x:v>Design adequacy + operating effectiveness</x:v>
      </x:c>
      <x:c r="O161" s="305" t="str">
        <x:v>Population reconciliation, inspection, SLA reperformance and case-file sampling</x:v>
      </x:c>
      <x:c r="P161" s="305" t="str">
        <x:v>All triggering events and all resulting approvals, filings, payments, communications or service cases</x:v>
      </x:c>
      <x:c r="Q161" s="305" t="str">
        <x:v>Reconcile 100% of the case population; select a risk-based sample covering completed, rejected, aged and exception cases; test 100% of SLA breaches and complaints.</x:v>
      </x:c>
      <x:c r="R161" s="305" t="str">
        <x:v>Event-based</x:v>
      </x:c>
      <x:c r="S161" s="305" t="str">
        <x:v>Investor Services Head / RTA Relationship Owner</x:v>
      </x:c>
      <x:c r="T161" s="305" t="str">
        <x:v>Issuer investor-service team or contracted RTA team</x:v>
      </x:c>
      <x:c r="U161" s="305" t="str">
        <x:v>Company Secretary / Compliance Officer plus approving Board or committee</x:v>
      </x:c>
      <x:c r="V161" s="305" t="str">
        <x:v>NOT TESTED — COMPANY EVIDENCE REQUIRED</x:v>
      </x:c>
      <x:c r="W161" s="305" t="str">
        <x:v>https://www.sebi.gov.in/legal/circulars/jan-2026/ease-of-doing-investment-and-ease-of-doing-business-doing-away-with-requirement-of-issuance-of-letter-of-confirmation-loc-and-to-effect-direct-credit-of-securities-in-dematerialisation-account-o-_99421.html</x:v>
      </x:c>
      <x:c r="X161" s="305" t="str">
        <x:v>MIGRATED — FROZEN</x:v>
      </x:c>
      <x:c r="Y161" s="305" t="str">
        <x:f>IF(COUNTIF('PROD Provision Master'!$A$5:$A$176,C161)=1,"YES","NO")</x:f>
        <x:v>YES</x:v>
      </x:c>
      <x:c r="Z161" s="305" t="str">
        <x:f>IF(COUNTIF('PROD Compliance Master'!$A$5:$A$176,D161)=1,"YES","NO")</x:f>
        <x:v>YES</x:v>
      </x:c>
      <x:c r="AA161" s="305" t="str">
        <x:f>IF(COUNTIF($A$5:$A$176,A161)=1,"UNIQUE","DUPLICATE")</x:f>
        <x:v>UNIQUE</x:v>
      </x:c>
      <x:c r="AB161" s="305" t="str">
        <x:f>IF(COUNTIF($E$5:$E$176,E161)=1,"UNIQUE","DUPLICATE")</x:f>
        <x:v>UNIQUE</x:v>
      </x:c>
      <x:c r="AC161" s="305" t="str">
        <x:f>IF(COUNTIF($F$5:$F$176,F161)=1,"UNIQUE","DUPLICATE")</x:f>
        <x:v>UNIQUE</x:v>
      </x:c>
      <x:c r="AD161" s="305" t="str">
        <x:f>IF(AND(LEFT(A161,14)="SEBI-CORE-AUD-",LEN(A161)=20),"VALID","INVALID")</x:f>
        <x:v>VALID</x:v>
      </x:c>
    </x:row>
    <x:row r="162" ht="48" customHeight="1">
      <x:c r="A162" s="305" t="str">
        <x:v>SEBI-CORE-AUD-000158</x:v>
      </x:c>
      <x:c r="B162" s="305" t="n">
        <x:v>158</x:v>
      </x:c>
      <x:c r="C162" s="305" t="str">
        <x:v>SEBI-CORE-PRV-000158</x:v>
      </x:c>
      <x:c r="D162" s="305" t="str">
        <x:v>SEBI-CORE-CMP-000158</x:v>
      </x:c>
      <x:c r="E162" s="305" t="str">
        <x:v>P1-GAP004|Direct-credit timeline|AP01</x:v>
      </x:c>
      <x:c r="F162" s="305" t="str">
        <x:v>P1-GAP004|Direct-credit timeline</x:v>
      </x:c>
      <x:c r="G162" s="305" t="str">
        <x:v>P1-GAP004</x:v>
      </x:c>
      <x:c r="H162" s="305" t="str">
        <x:v>Direct-credit timeline</x:v>
      </x:c>
      <x:c r="I162" s="305" t="str">
        <x:v>Investor service</x:v>
      </x:c>
      <x:c r="J162" s="305" t="str">
        <x:v>GATE|INVESTOR_SERVICE</x:v>
      </x:c>
      <x:c r="K162" s="305" t="str">
        <x:v>Issuer / RTA</x:v>
      </x:c>
      <x:c r="L162" s="305" t="str">
        <x:v>Confirm that the applicable duty holder has designed and operated controls to satisfy P1-GAP004 Direct-credit timeline: Effect direct credit of securities to the holder's demat account within the prescribed period after objections are removed.</x:v>
      </x:c>
      <x:c r="M162"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Timestamp cure, initiate demat and reconcile successful credit. 5) Corroborate external acknowledgement or counterparty evidence where applicable. 6) Record every exception under the linked observation rule.</x:v>
      </x:c>
      <x:c r="N162" s="305" t="str">
        <x:v>Design adequacy + operating effectiveness</x:v>
      </x:c>
      <x:c r="O162" s="305" t="str">
        <x:v>Population reconciliation, inspection, SLA reperformance and case-file sampling</x:v>
      </x:c>
      <x:c r="P162" s="305" t="str">
        <x:v>All triggering events and all resulting approvals, filings, payments, communications or service cases</x:v>
      </x:c>
      <x:c r="Q162" s="305" t="str">
        <x:v>Reconcile 100% of the case population; select a risk-based sample covering completed, rejected, aged and exception cases; test 100% of SLA breaches and complaints.</x:v>
      </x:c>
      <x:c r="R162" s="305" t="str">
        <x:v>Within 30 days after objections are removed</x:v>
      </x:c>
      <x:c r="S162" s="305" t="str">
        <x:v>Investor Services Head / RTA Relationship Owner</x:v>
      </x:c>
      <x:c r="T162" s="305" t="str">
        <x:v>Issuer investor-service team or contracted RTA team</x:v>
      </x:c>
      <x:c r="U162" s="305" t="str">
        <x:v>Company Secretary / Compliance Officer plus approving Board or committee</x:v>
      </x:c>
      <x:c r="V162" s="305" t="str">
        <x:v>NOT TESTED — COMPANY EVIDENCE REQUIRED</x:v>
      </x:c>
      <x:c r="W162" s="305" t="str">
        <x:v>https://www.sebi.gov.in/legal/circulars/jan-2026/ease-of-doing-investment-and-ease-of-doing-business-doing-away-with-requirement-of-issuance-of-letter-of-confirmation-loc-and-to-effect-direct-credit-of-securities-in-dematerialisation-account-o-_99421.html</x:v>
      </x:c>
      <x:c r="X162" s="305" t="str">
        <x:v>MIGRATED — FROZEN</x:v>
      </x:c>
      <x:c r="Y162" s="305" t="str">
        <x:f>IF(COUNTIF('PROD Provision Master'!$A$5:$A$176,C162)=1,"YES","NO")</x:f>
        <x:v>YES</x:v>
      </x:c>
      <x:c r="Z162" s="305" t="str">
        <x:f>IF(COUNTIF('PROD Compliance Master'!$A$5:$A$176,D162)=1,"YES","NO")</x:f>
        <x:v>YES</x:v>
      </x:c>
      <x:c r="AA162" s="305" t="str">
        <x:f>IF(COUNTIF($A$5:$A$176,A162)=1,"UNIQUE","DUPLICATE")</x:f>
        <x:v>UNIQUE</x:v>
      </x:c>
      <x:c r="AB162" s="305" t="str">
        <x:f>IF(COUNTIF($E$5:$E$176,E162)=1,"UNIQUE","DUPLICATE")</x:f>
        <x:v>UNIQUE</x:v>
      </x:c>
      <x:c r="AC162" s="305" t="str">
        <x:f>IF(COUNTIF($F$5:$F$176,F162)=1,"UNIQUE","DUPLICATE")</x:f>
        <x:v>UNIQUE</x:v>
      </x:c>
      <x:c r="AD162" s="305" t="str">
        <x:f>IF(AND(LEFT(A162,14)="SEBI-CORE-AUD-",LEN(A162)=20),"VALID","INVALID")</x:f>
        <x:v>VALID</x:v>
      </x:c>
    </x:row>
    <x:row r="163" ht="48" customHeight="1">
      <x:c r="A163" s="305" t="str">
        <x:v>SEBI-CORE-AUD-000159</x:v>
      </x:c>
      <x:c r="B163" s="305" t="n">
        <x:v>159</x:v>
      </x:c>
      <x:c r="C163" s="305" t="str">
        <x:v>SEBI-CORE-PRV-000159</x:v>
      </x:c>
      <x:c r="D163" s="305" t="str">
        <x:v>SEBI-CORE-CMP-000159</x:v>
      </x:c>
      <x:c r="E163" s="305" t="str">
        <x:v>P1-GAP004|Investor notification|AP01</x:v>
      </x:c>
      <x:c r="F163" s="305" t="str">
        <x:v>P1-GAP004|Investor notification</x:v>
      </x:c>
      <x:c r="G163" s="305" t="str">
        <x:v>P1-GAP004</x:v>
      </x:c>
      <x:c r="H163" s="305" t="str">
        <x:v>Investor notification</x:v>
      </x:c>
      <x:c r="I163" s="305" t="str">
        <x:v>Investor service</x:v>
      </x:c>
      <x:c r="J163" s="305" t="str">
        <x:v>GATE|INVESTOR_SERVICE</x:v>
      </x:c>
      <x:c r="K163" s="305" t="str">
        <x:v>Issuer / RTA</x:v>
      </x:c>
      <x:c r="L163" s="305" t="str">
        <x:v>Confirm that the applicable duty holder has designed and operated controls to satisfy P1-GAP004 Investor notification: Notify the holder/claimant when dematerialisation/direct credit succeeds.</x:v>
      </x:c>
      <x:c r="M163"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Send and retain notification evidence. 5) Corroborate external acknowledgement or counterparty evidence where applicable. 6) Record every exception under the linked observation rule.</x:v>
      </x:c>
      <x:c r="N163" s="305" t="str">
        <x:v>Design adequacy + operating effectiveness</x:v>
      </x:c>
      <x:c r="O163" s="305" t="str">
        <x:v>Population reconciliation, inspection, SLA reperformance and case-file sampling</x:v>
      </x:c>
      <x:c r="P163" s="305" t="str">
        <x:v>All triggering events and all resulting approvals, filings, payments, communications or service cases</x:v>
      </x:c>
      <x:c r="Q163" s="305" t="str">
        <x:v>Reconcile 100% of the case population; select a risk-based sample covering completed, rejected, aged and exception cases; test 100% of SLA breaches and complaints.</x:v>
      </x:c>
      <x:c r="R163" s="305" t="str">
        <x:v>On successful credit</x:v>
      </x:c>
      <x:c r="S163" s="305" t="str">
        <x:v>Investor Services Head / RTA Relationship Owner</x:v>
      </x:c>
      <x:c r="T163" s="305" t="str">
        <x:v>Issuer investor-service team or contracted RTA team</x:v>
      </x:c>
      <x:c r="U163" s="305" t="str">
        <x:v>Company Secretary / Compliance Officer plus approving Board or committee</x:v>
      </x:c>
      <x:c r="V163" s="305" t="str">
        <x:v>NOT TESTED — COMPANY EVIDENCE REQUIRED</x:v>
      </x:c>
      <x:c r="W163" s="305" t="str">
        <x:v>https://www.sebi.gov.in/legal/circulars/jan-2026/ease-of-doing-investment-and-ease-of-doing-business-doing-away-with-requirement-of-issuance-of-letter-of-confirmation-loc-and-to-effect-direct-credit-of-securities-in-dematerialisation-account-o-_99421.html</x:v>
      </x:c>
      <x:c r="X163" s="305" t="str">
        <x:v>MIGRATED — FROZEN</x:v>
      </x:c>
      <x:c r="Y163" s="305" t="str">
        <x:f>IF(COUNTIF('PROD Provision Master'!$A$5:$A$176,C163)=1,"YES","NO")</x:f>
        <x:v>YES</x:v>
      </x:c>
      <x:c r="Z163" s="305" t="str">
        <x:f>IF(COUNTIF('PROD Compliance Master'!$A$5:$A$176,D163)=1,"YES","NO")</x:f>
        <x:v>YES</x:v>
      </x:c>
      <x:c r="AA163" s="305" t="str">
        <x:f>IF(COUNTIF($A$5:$A$176,A163)=1,"UNIQUE","DUPLICATE")</x:f>
        <x:v>UNIQUE</x:v>
      </x:c>
      <x:c r="AB163" s="305" t="str">
        <x:f>IF(COUNTIF($E$5:$E$176,E163)=1,"UNIQUE","DUPLICATE")</x:f>
        <x:v>UNIQUE</x:v>
      </x:c>
      <x:c r="AC163" s="305" t="str">
        <x:f>IF(COUNTIF($F$5:$F$176,F163)=1,"UNIQUE","DUPLICATE")</x:f>
        <x:v>UNIQUE</x:v>
      </x:c>
      <x:c r="AD163" s="305" t="str">
        <x:f>IF(AND(LEFT(A163,14)="SEBI-CORE-AUD-",LEN(A163)=20),"VALID","INVALID")</x:f>
        <x:v>VALID</x:v>
      </x:c>
    </x:row>
    <x:row r="164" ht="48" customHeight="1">
      <x:c r="A164" s="305" t="str">
        <x:v>SEBI-CORE-AUD-000160</x:v>
      </x:c>
      <x:c r="B164" s="305" t="n">
        <x:v>160</x:v>
      </x:c>
      <x:c r="C164" s="305" t="str">
        <x:v>SEBI-CORE-PRV-000160</x:v>
      </x:c>
      <x:c r="D164" s="305" t="str">
        <x:v>SEBI-CORE-CMP-000160</x:v>
      </x:c>
      <x:c r="E164" s="305" t="str">
        <x:v>P1-GAP004|Form ISR-4 website|AP01</x:v>
      </x:c>
      <x:c r="F164" s="305" t="str">
        <x:v>P1-GAP004|Form ISR-4 website</x:v>
      </x:c>
      <x:c r="G164" s="305" t="str">
        <x:v>P1-GAP004</x:v>
      </x:c>
      <x:c r="H164" s="305" t="str">
        <x:v>Form ISR-4 website</x:v>
      </x:c>
      <x:c r="I164" s="305" t="str">
        <x:v>Website disclosure</x:v>
      </x:c>
      <x:c r="J164" s="305" t="str">
        <x:v>GATE|INVESTOR_SERVICE</x:v>
      </x:c>
      <x:c r="K164" s="305" t="str">
        <x:v>Issuer / RTA</x:v>
      </x:c>
      <x:c r="L164" s="305" t="str">
        <x:v>Confirm that the applicable duty holder has designed and operated controls to satisfy P1-GAP004 Form ISR-4 website: Host the current Form ISR-4 on the issuer/RTA website.</x:v>
      </x:c>
      <x:c r="M164"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Publish and version-control the form link. 5) Corroborate external acknowledgement or counterparty evidence where applicable. 6) Record every exception under the linked observation rule.</x:v>
      </x:c>
      <x:c r="N164" s="305" t="str">
        <x:v>Design adequacy + operating effectiveness</x:v>
      </x:c>
      <x:c r="O164" s="305" t="str">
        <x:v>Inspection, population reconciliation, reperformance and external corroboration where available</x:v>
      </x:c>
      <x:c r="P164" s="305" t="str">
        <x:v>Full control-period population, including all alerts, changes, overrides, breaches and remediation items</x:v>
      </x:c>
      <x:c r="Q164" s="305" t="str">
        <x:v>Inspect control design and evidence across the full period; test each scheduled control occurrence and 100% of breaches, overrides, vacancies and regulatory exceptions.</x:v>
      </x:c>
      <x:c r="R164" s="305" t="str">
        <x:v>Continuous from effective date</x:v>
      </x:c>
      <x:c r="S164" s="305" t="str">
        <x:v>Company Secretary / Disclosure and Website Owner</x:v>
      </x:c>
      <x:c r="T164" s="305" t="str">
        <x:v>Disclosure owner and authorised website publisher</x:v>
      </x:c>
      <x:c r="U164" s="305" t="str">
        <x:v>Company Secretary / Compliance Officer plus approving Board or committee</x:v>
      </x:c>
      <x:c r="V164" s="305" t="str">
        <x:v>NOT TESTED — COMPANY EVIDENCE REQUIRED</x:v>
      </x:c>
      <x:c r="W164" s="305" t="str">
        <x:v>https://www.sebi.gov.in/legal/circulars/jan-2026/ease-of-doing-investment-and-ease-of-doing-business-doing-away-with-requirement-of-issuance-of-letter-of-confirmation-loc-and-to-effect-direct-credit-of-securities-in-dematerialisation-account-o-_99421.html</x:v>
      </x:c>
      <x:c r="X164" s="305" t="str">
        <x:v>MIGRATED — FROZEN</x:v>
      </x:c>
      <x:c r="Y164" s="305" t="str">
        <x:f>IF(COUNTIF('PROD Provision Master'!$A$5:$A$176,C164)=1,"YES","NO")</x:f>
        <x:v>YES</x:v>
      </x:c>
      <x:c r="Z164" s="305" t="str">
        <x:f>IF(COUNTIF('PROD Compliance Master'!$A$5:$A$176,D164)=1,"YES","NO")</x:f>
        <x:v>YES</x:v>
      </x:c>
      <x:c r="AA164" s="305" t="str">
        <x:f>IF(COUNTIF($A$5:$A$176,A164)=1,"UNIQUE","DUPLICATE")</x:f>
        <x:v>UNIQUE</x:v>
      </x:c>
      <x:c r="AB164" s="305" t="str">
        <x:f>IF(COUNTIF($E$5:$E$176,E164)=1,"UNIQUE","DUPLICATE")</x:f>
        <x:v>UNIQUE</x:v>
      </x:c>
      <x:c r="AC164" s="305" t="str">
        <x:f>IF(COUNTIF($F$5:$F$176,F164)=1,"UNIQUE","DUPLICATE")</x:f>
        <x:v>UNIQUE</x:v>
      </x:c>
      <x:c r="AD164" s="305" t="str">
        <x:f>IF(AND(LEFT(A164,14)="SEBI-CORE-AUD-",LEN(A164)=20),"VALID","INVALID")</x:f>
        <x:v>VALID</x:v>
      </x:c>
    </x:row>
    <x:row r="165" ht="48" customHeight="1">
      <x:c r="A165" s="305" t="str">
        <x:v>SEBI-CORE-AUD-000161</x:v>
      </x:c>
      <x:c r="B165" s="305" t="n">
        <x:v>161</x:v>
      </x:c>
      <x:c r="C165" s="305" t="str">
        <x:v>SEBI-CORE-PRV-000161</x:v>
      </x:c>
      <x:c r="D165" s="305" t="str">
        <x:v>SEBI-CORE-CMP-000161</x:v>
      </x:c>
      <x:c r="E165" s="305" t="str">
        <x:v>P1-GAP005|Paras 6.1.1-6.1.4|AP01</x:v>
      </x:c>
      <x:c r="F165" s="305" t="str">
        <x:v>P1-GAP005|Paras 6.1.1-6.1.4</x:v>
      </x:c>
      <x:c r="G165" s="305" t="str">
        <x:v>P1-GAP005</x:v>
      </x:c>
      <x:c r="H165" s="305" t="str">
        <x:v>Paras 6.1.1-6.1.4</x:v>
      </x:c>
      <x:c r="I165" s="305" t="str">
        <x:v>Investor service</x:v>
      </x:c>
      <x:c r="J165" s="305" t="str">
        <x:v>GATE|INVESTOR_SERVICE</x:v>
      </x:c>
      <x:c r="K165" s="305" t="str">
        <x:v>Listed company / RTA</x:v>
      </x:c>
      <x:c r="L165" s="305" t="str">
        <x:v>Confirm that the applicable duty holder has designed and operated controls to satisfy P1-GAP005 Paras 6.1.1-6.1.4: Acknowledge a transmission claim, identify missing documents and confirm when a complete set has been received.</x:v>
      </x:c>
      <x:c r="M165"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Issue acknowledgement, deficiency notice and completeness confirmation. 5) Corroborate external acknowledgement or counterparty evidence where applicable. 6) Record every exception under the linked observation rule.</x:v>
      </x:c>
      <x:c r="N165" s="305" t="str">
        <x:v>Design adequacy + operating effectiveness</x:v>
      </x:c>
      <x:c r="O165" s="305" t="str">
        <x:v>Population reconciliation, inspection, SLA reperformance and case-file sampling</x:v>
      </x:c>
      <x:c r="P165" s="305" t="str">
        <x:v>All triggering events and all resulting approvals, filings, payments, communications or service cases</x:v>
      </x:c>
      <x:c r="Q165" s="305" t="str">
        <x:v>Reconcile 100% of the case population; select a risk-based sample covering completed, rejected, aged and exception cases; test 100% of SLA breaches and complaints.</x:v>
      </x:c>
      <x:c r="R165" s="305" t="str">
        <x:v>Promptly during intake</x:v>
      </x:c>
      <x:c r="S165" s="305" t="str">
        <x:v>Investor Services Head / RTA Relationship Owner</x:v>
      </x:c>
      <x:c r="T165" s="305" t="str">
        <x:v>Issuer investor-service team or contracted RTA team</x:v>
      </x:c>
      <x:c r="U165" s="305" t="str">
        <x:v>Company Secretary / Compliance Officer plus approving Board or committee</x:v>
      </x:c>
      <x:c r="V165" s="305" t="str">
        <x:v>NOT TESTED — COMPANY EVIDENCE REQUIRED</x:v>
      </x:c>
      <x:c r="W165" s="305" t="str">
        <x:v>https://www.sebi.gov.in/legal/circulars/jul-2026/ease-of-doing-investment-and-ease-of-doing-business-simplification-and-standardisation-of-the-framework-for-transmission-of-securities_103030.html</x:v>
      </x:c>
      <x:c r="X165" s="305" t="str">
        <x:v>MIGRATED — FROZEN</x:v>
      </x:c>
      <x:c r="Y165" s="305" t="str">
        <x:f>IF(COUNTIF('PROD Provision Master'!$A$5:$A$176,C165)=1,"YES","NO")</x:f>
        <x:v>YES</x:v>
      </x:c>
      <x:c r="Z165" s="305" t="str">
        <x:f>IF(COUNTIF('PROD Compliance Master'!$A$5:$A$176,D165)=1,"YES","NO")</x:f>
        <x:v>YES</x:v>
      </x:c>
      <x:c r="AA165" s="305" t="str">
        <x:f>IF(COUNTIF($A$5:$A$176,A165)=1,"UNIQUE","DUPLICATE")</x:f>
        <x:v>UNIQUE</x:v>
      </x:c>
      <x:c r="AB165" s="305" t="str">
        <x:f>IF(COUNTIF($E$5:$E$176,E165)=1,"UNIQUE","DUPLICATE")</x:f>
        <x:v>UNIQUE</x:v>
      </x:c>
      <x:c r="AC165" s="305" t="str">
        <x:f>IF(COUNTIF($F$5:$F$176,F165)=1,"UNIQUE","DUPLICATE")</x:f>
        <x:v>UNIQUE</x:v>
      </x:c>
      <x:c r="AD165" s="305" t="str">
        <x:f>IF(AND(LEFT(A165,14)="SEBI-CORE-AUD-",LEN(A165)=20),"VALID","INVALID")</x:f>
        <x:v>VALID</x:v>
      </x:c>
    </x:row>
    <x:row r="166" ht="48" customHeight="1">
      <x:c r="A166" s="305" t="str">
        <x:v>SEBI-CORE-AUD-000162</x:v>
      </x:c>
      <x:c r="B166" s="305" t="n">
        <x:v>162</x:v>
      </x:c>
      <x:c r="C166" s="305" t="str">
        <x:v>SEBI-CORE-PRV-000162</x:v>
      </x:c>
      <x:c r="D166" s="305" t="str">
        <x:v>SEBI-CORE-CMP-000162</x:v>
      </x:c>
      <x:c r="E166" s="305" t="str">
        <x:v>P1-GAP005|Quick transmission procedure thresholds|AP01</x:v>
      </x:c>
      <x:c r="F166" s="305" t="str">
        <x:v>P1-GAP005|Quick transmission procedure thresholds</x:v>
      </x:c>
      <x:c r="G166" s="305" t="str">
        <x:v>P1-GAP005</x:v>
      </x:c>
      <x:c r="H166" s="305" t="str">
        <x:v>Quick transmission procedure thresholds</x:v>
      </x:c>
      <x:c r="I166" s="305" t="str">
        <x:v>Investor service</x:v>
      </x:c>
      <x:c r="J166" s="305" t="str">
        <x:v>GATE|INVESTOR_SERVICE</x:v>
      </x:c>
      <x:c r="K166" s="305" t="str">
        <x:v>Listed company / RTA</x:v>
      </x:c>
      <x:c r="L166" s="305" t="str">
        <x:v>Confirm that the applicable duty holder has designed and operated controls to satisfy P1-GAP005 Quick transmission procedure thresholds: Apply the quick transmission procedure where the value is within the prescribed threshold.</x:v>
      </x:c>
      <x:c r="M166"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Calculate value and record the applicable documentation route. 5) Corroborate external acknowledgement or counterparty evidence where applicable. 6) Record every exception under the linked observation rule.</x:v>
      </x:c>
      <x:c r="N166" s="305" t="str">
        <x:v>Design adequacy + operating effectiveness</x:v>
      </x:c>
      <x:c r="O166" s="305" t="str">
        <x:v>Population reconciliation, inspection, SLA reperformance and case-file sampling</x:v>
      </x:c>
      <x:c r="P166" s="305" t="str">
        <x:v>All triggering events and all resulting approvals, filings, payments, communications or service cases</x:v>
      </x:c>
      <x:c r="Q166" s="305" t="str">
        <x:v>Reconcile 100% of the case population; select a risk-based sample covering completed, rejected, aged and exception cases; test 100% of SLA breaches and complaints.</x:v>
      </x:c>
      <x:c r="R166" s="305" t="str">
        <x:v>At claim assessment</x:v>
      </x:c>
      <x:c r="S166" s="305" t="str">
        <x:v>Investor Services Head / RTA Relationship Owner</x:v>
      </x:c>
      <x:c r="T166" s="305" t="str">
        <x:v>Issuer investor-service team or contracted RTA team</x:v>
      </x:c>
      <x:c r="U166" s="305" t="str">
        <x:v>Company Secretary / Compliance Officer or delegated independent reviewer</x:v>
      </x:c>
      <x:c r="V166" s="305" t="str">
        <x:v>NOT TESTED — COMPANY EVIDENCE REQUIRED</x:v>
      </x:c>
      <x:c r="W166" s="305" t="str">
        <x:v>https://www.sebi.gov.in/legal/circulars/jul-2026/ease-of-doing-investment-and-ease-of-doing-business-simplification-and-standardisation-of-the-framework-for-transmission-of-securities_103030.html</x:v>
      </x:c>
      <x:c r="X166" s="305" t="str">
        <x:v>MIGRATED — FROZEN</x:v>
      </x:c>
      <x:c r="Y166" s="305" t="str">
        <x:f>IF(COUNTIF('PROD Provision Master'!$A$5:$A$176,C166)=1,"YES","NO")</x:f>
        <x:v>YES</x:v>
      </x:c>
      <x:c r="Z166" s="305" t="str">
        <x:f>IF(COUNTIF('PROD Compliance Master'!$A$5:$A$176,D166)=1,"YES","NO")</x:f>
        <x:v>YES</x:v>
      </x:c>
      <x:c r="AA166" s="305" t="str">
        <x:f>IF(COUNTIF($A$5:$A$176,A166)=1,"UNIQUE","DUPLICATE")</x:f>
        <x:v>UNIQUE</x:v>
      </x:c>
      <x:c r="AB166" s="305" t="str">
        <x:f>IF(COUNTIF($E$5:$E$176,E166)=1,"UNIQUE","DUPLICATE")</x:f>
        <x:v>UNIQUE</x:v>
      </x:c>
      <x:c r="AC166" s="305" t="str">
        <x:f>IF(COUNTIF($F$5:$F$176,F166)=1,"UNIQUE","DUPLICATE")</x:f>
        <x:v>UNIQUE</x:v>
      </x:c>
      <x:c r="AD166" s="305" t="str">
        <x:f>IF(AND(LEFT(A166,14)="SEBI-CORE-AUD-",LEN(A166)=20),"VALID","INVALID")</x:f>
        <x:v>VALID</x:v>
      </x:c>
    </x:row>
    <x:row r="167" ht="48" customHeight="1">
      <x:c r="A167" s="305" t="str">
        <x:v>SEBI-CORE-AUD-000163</x:v>
      </x:c>
      <x:c r="B167" s="305" t="n">
        <x:v>163</x:v>
      </x:c>
      <x:c r="C167" s="305" t="str">
        <x:v>SEBI-CORE-PRV-000163</x:v>
      </x:c>
      <x:c r="D167" s="305" t="str">
        <x:v>SEBI-CORE-CMP-000163</x:v>
      </x:c>
      <x:c r="E167" s="305" t="str">
        <x:v>P1-GAP005|Simplified-documentation thresholds|AP01</x:v>
      </x:c>
      <x:c r="F167" s="305" t="str">
        <x:v>P1-GAP005|Simplified-documentation thresholds</x:v>
      </x:c>
      <x:c r="G167" s="305" t="str">
        <x:v>P1-GAP005</x:v>
      </x:c>
      <x:c r="H167" s="305" t="str">
        <x:v>Simplified-documentation thresholds</x:v>
      </x:c>
      <x:c r="I167" s="305" t="str">
        <x:v>Investor service</x:v>
      </x:c>
      <x:c r="J167" s="305" t="str">
        <x:v>GATE|INVESTOR_SERVICE</x:v>
      </x:c>
      <x:c r="K167" s="305" t="str">
        <x:v>Listed company / RTA</x:v>
      </x:c>
      <x:c r="L167" s="305" t="str">
        <x:v>Confirm that the applicable duty holder has designed and operated controls to satisfy P1-GAP005 Simplified-documentation thresholds: Apply the simplified documentation framework where the value is within the prescribed threshold.</x:v>
      </x:c>
      <x:c r="M167"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Calculate value and issue the correct document checklist. 5) Corroborate external acknowledgement or counterparty evidence where applicable. 6) Record every exception under the linked observation rule.</x:v>
      </x:c>
      <x:c r="N167" s="305" t="str">
        <x:v>Design adequacy + operating effectiveness</x:v>
      </x:c>
      <x:c r="O167" s="305" t="str">
        <x:v>Population reconciliation, inspection, SLA reperformance and case-file sampling</x:v>
      </x:c>
      <x:c r="P167" s="305" t="str">
        <x:v>All triggering events and all resulting approvals, filings, payments, communications or service cases</x:v>
      </x:c>
      <x:c r="Q167" s="305" t="str">
        <x:v>Reconcile 100% of the case population; select a risk-based sample covering completed, rejected, aged and exception cases; test 100% of SLA breaches and complaints.</x:v>
      </x:c>
      <x:c r="R167" s="305" t="str">
        <x:v>At claim assessment</x:v>
      </x:c>
      <x:c r="S167" s="305" t="str">
        <x:v>Investor Services Head / RTA Relationship Owner</x:v>
      </x:c>
      <x:c r="T167" s="305" t="str">
        <x:v>Issuer investor-service team or contracted RTA team</x:v>
      </x:c>
      <x:c r="U167" s="305" t="str">
        <x:v>Company Secretary / Compliance Officer plus approving Board or committee</x:v>
      </x:c>
      <x:c r="V167" s="305" t="str">
        <x:v>NOT TESTED — COMPANY EVIDENCE REQUIRED</x:v>
      </x:c>
      <x:c r="W167" s="305" t="str">
        <x:v>https://www.sebi.gov.in/legal/circulars/jul-2026/ease-of-doing-investment-and-ease-of-doing-business-simplification-and-standardisation-of-the-framework-for-transmission-of-securities_103030.html</x:v>
      </x:c>
      <x:c r="X167" s="305" t="str">
        <x:v>MIGRATED — FROZEN</x:v>
      </x:c>
      <x:c r="Y167" s="305" t="str">
        <x:f>IF(COUNTIF('PROD Provision Master'!$A$5:$A$176,C167)=1,"YES","NO")</x:f>
        <x:v>YES</x:v>
      </x:c>
      <x:c r="Z167" s="305" t="str">
        <x:f>IF(COUNTIF('PROD Compliance Master'!$A$5:$A$176,D167)=1,"YES","NO")</x:f>
        <x:v>YES</x:v>
      </x:c>
      <x:c r="AA167" s="305" t="str">
        <x:f>IF(COUNTIF($A$5:$A$176,A167)=1,"UNIQUE","DUPLICATE")</x:f>
        <x:v>UNIQUE</x:v>
      </x:c>
      <x:c r="AB167" s="305" t="str">
        <x:f>IF(COUNTIF($E$5:$E$176,E167)=1,"UNIQUE","DUPLICATE")</x:f>
        <x:v>UNIQUE</x:v>
      </x:c>
      <x:c r="AC167" s="305" t="str">
        <x:f>IF(COUNTIF($F$5:$F$176,F167)=1,"UNIQUE","DUPLICATE")</x:f>
        <x:v>UNIQUE</x:v>
      </x:c>
      <x:c r="AD167" s="305" t="str">
        <x:f>IF(AND(LEFT(A167,14)="SEBI-CORE-AUD-",LEN(A167)=20),"VALID","INVALID")</x:f>
        <x:v>VALID</x:v>
      </x:c>
    </x:row>
    <x:row r="168" ht="48" customHeight="1">
      <x:c r="A168" s="305" t="str">
        <x:v>SEBI-CORE-AUD-000164</x:v>
      </x:c>
      <x:c r="B168" s="305" t="n">
        <x:v>164</x:v>
      </x:c>
      <x:c r="C168" s="305" t="str">
        <x:v>SEBI-CORE-PRV-000164</x:v>
      </x:c>
      <x:c r="D168" s="305" t="str">
        <x:v>SEBI-CORE-CMP-000164</x:v>
      </x:c>
      <x:c r="E168" s="305" t="str">
        <x:v>P1-GAP005|Processing timeline|AP01</x:v>
      </x:c>
      <x:c r="F168" s="305" t="str">
        <x:v>P1-GAP005|Processing timeline</x:v>
      </x:c>
      <x:c r="G168" s="305" t="str">
        <x:v>P1-GAP005</x:v>
      </x:c>
      <x:c r="H168" s="305" t="str">
        <x:v>Processing timeline</x:v>
      </x:c>
      <x:c r="I168" s="305" t="str">
        <x:v>Investor service</x:v>
      </x:c>
      <x:c r="J168" s="305" t="str">
        <x:v>GATE|INVESTOR_SERVICE</x:v>
      </x:c>
      <x:c r="K168" s="305" t="str">
        <x:v>Listed company / RTA</x:v>
      </x:c>
      <x:c r="L168" s="305" t="str">
        <x:v>Confirm that the applicable duty holder has designed and operated controls to satisfy P1-GAP005 Processing timeline: Complete transmission after receipt of complete documents within the prescribed service period.</x:v>
      </x:c>
      <x:c r="M168"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Start SLA clock at completeness and close with evidence. 5) Corroborate external acknowledgement or counterparty evidence where applicable. 6) Record every exception under the linked observation rule.</x:v>
      </x:c>
      <x:c r="N168" s="305" t="str">
        <x:v>Design adequacy + operating effectiveness</x:v>
      </x:c>
      <x:c r="O168" s="305" t="str">
        <x:v>Population reconciliation, inspection, SLA reperformance and case-file sampling</x:v>
      </x:c>
      <x:c r="P168" s="305" t="str">
        <x:v>All triggering events and all resulting approvals, filings, payments, communications or service cases</x:v>
      </x:c>
      <x:c r="Q168" s="305" t="str">
        <x:v>Reconcile 100% of the case population; select a risk-based sample covering completed, rejected, aged and exception cases; test 100% of SLA breaches and complaints.</x:v>
      </x:c>
      <x:c r="R168" s="305" t="str">
        <x:v>Within 21 calendar days</x:v>
      </x:c>
      <x:c r="S168" s="305" t="str">
        <x:v>Investor Services Head / RTA Relationship Owner</x:v>
      </x:c>
      <x:c r="T168" s="305" t="str">
        <x:v>Issuer investor-service team or contracted RTA team</x:v>
      </x:c>
      <x:c r="U168" s="305" t="str">
        <x:v>Company Secretary / Compliance Officer or delegated independent reviewer</x:v>
      </x:c>
      <x:c r="V168" s="305" t="str">
        <x:v>NOT TESTED — COMPANY EVIDENCE REQUIRED</x:v>
      </x:c>
      <x:c r="W168" s="305" t="str">
        <x:v>https://www.sebi.gov.in/legal/circulars/jul-2026/ease-of-doing-investment-and-ease-of-doing-business-simplification-and-standardisation-of-the-framework-for-transmission-of-securities_103030.html</x:v>
      </x:c>
      <x:c r="X168" s="305" t="str">
        <x:v>MIGRATED — FROZEN</x:v>
      </x:c>
      <x:c r="Y168" s="305" t="str">
        <x:f>IF(COUNTIF('PROD Provision Master'!$A$5:$A$176,C168)=1,"YES","NO")</x:f>
        <x:v>YES</x:v>
      </x:c>
      <x:c r="Z168" s="305" t="str">
        <x:f>IF(COUNTIF('PROD Compliance Master'!$A$5:$A$176,D168)=1,"YES","NO")</x:f>
        <x:v>YES</x:v>
      </x:c>
      <x:c r="AA168" s="305" t="str">
        <x:f>IF(COUNTIF($A$5:$A$176,A168)=1,"UNIQUE","DUPLICATE")</x:f>
        <x:v>UNIQUE</x:v>
      </x:c>
      <x:c r="AB168" s="305" t="str">
        <x:f>IF(COUNTIF($E$5:$E$176,E168)=1,"UNIQUE","DUPLICATE")</x:f>
        <x:v>UNIQUE</x:v>
      </x:c>
      <x:c r="AC168" s="305" t="str">
        <x:f>IF(COUNTIF($F$5:$F$176,F168)=1,"UNIQUE","DUPLICATE")</x:f>
        <x:v>UNIQUE</x:v>
      </x:c>
      <x:c r="AD168" s="305" t="str">
        <x:f>IF(AND(LEFT(A168,14)="SEBI-CORE-AUD-",LEN(A168)=20),"VALID","INVALID")</x:f>
        <x:v>VALID</x:v>
      </x:c>
    </x:row>
    <x:row r="169" ht="48" customHeight="1">
      <x:c r="A169" s="305" t="str">
        <x:v>SEBI-CORE-AUD-000165</x:v>
      </x:c>
      <x:c r="B169" s="305" t="n">
        <x:v>165</x:v>
      </x:c>
      <x:c r="C169" s="305" t="str">
        <x:v>SEBI-CORE-PRV-000165</x:v>
      </x:c>
      <x:c r="D169" s="305" t="str">
        <x:v>SEBI-CORE-CMP-000165</x:v>
      </x:c>
      <x:c r="E169" s="305" t="str">
        <x:v>P1-GAP005|Delay / rejection reasons|AP01</x:v>
      </x:c>
      <x:c r="F169" s="305" t="str">
        <x:v>P1-GAP005|Delay / rejection reasons</x:v>
      </x:c>
      <x:c r="G169" s="305" t="str">
        <x:v>P1-GAP005</x:v>
      </x:c>
      <x:c r="H169" s="305" t="str">
        <x:v>Delay / rejection reasons</x:v>
      </x:c>
      <x:c r="I169" s="305" t="str">
        <x:v>Investor service</x:v>
      </x:c>
      <x:c r="J169" s="305" t="str">
        <x:v>GATE|INVESTOR_SERVICE</x:v>
      </x:c>
      <x:c r="K169" s="305" t="str">
        <x:v>Listed company / RTA</x:v>
      </x:c>
      <x:c r="L169" s="305" t="str">
        <x:v>Confirm that the applicable duty holder has designed and operated controls to satisfy P1-GAP005 Delay / rejection reasons: Communicate written reasons for delay or rejection of a transmission claim.</x:v>
      </x:c>
      <x:c r="M169"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and issue reasoned communication and retain delivery proof. 5) Corroborate external acknowledgement or counterparty evidence where applicable. 6) Record every exception under the linked observation rule.</x:v>
      </x:c>
      <x:c r="N169" s="305" t="str">
        <x:v>Design adequacy + operating effectiveness</x:v>
      </x:c>
      <x:c r="O169" s="305" t="str">
        <x:v>Population reconciliation, inspection, SLA reperformance and case-file sampling</x:v>
      </x:c>
      <x:c r="P169" s="305" t="str">
        <x:v>All triggering events and all resulting approvals, filings, payments, communications or service cases</x:v>
      </x:c>
      <x:c r="Q169" s="305" t="str">
        <x:v>Reconcile 100% of the case population; select a risk-based sample covering completed, rejected, aged and exception cases; test 100% of SLA breaches and complaints.</x:v>
      </x:c>
      <x:c r="R169" s="305" t="str">
        <x:v>When delay/rejection occurs</x:v>
      </x:c>
      <x:c r="S169" s="305" t="str">
        <x:v>Investor Services Head / RTA Relationship Owner</x:v>
      </x:c>
      <x:c r="T169" s="305" t="str">
        <x:v>Issuer investor-service team or contracted RTA team</x:v>
      </x:c>
      <x:c r="U169" s="305" t="str">
        <x:v>Company Secretary / Compliance Officer plus approving Board or committee</x:v>
      </x:c>
      <x:c r="V169" s="305" t="str">
        <x:v>NOT TESTED — COMPANY EVIDENCE REQUIRED</x:v>
      </x:c>
      <x:c r="W169" s="305" t="str">
        <x:v>https://www.sebi.gov.in/legal/circulars/jul-2026/ease-of-doing-investment-and-ease-of-doing-business-simplification-and-standardisation-of-the-framework-for-transmission-of-securities_103030.html</x:v>
      </x:c>
      <x:c r="X169" s="305" t="str">
        <x:v>MIGRATED — FROZEN</x:v>
      </x:c>
      <x:c r="Y169" s="305" t="str">
        <x:f>IF(COUNTIF('PROD Provision Master'!$A$5:$A$176,C169)=1,"YES","NO")</x:f>
        <x:v>YES</x:v>
      </x:c>
      <x:c r="Z169" s="305" t="str">
        <x:f>IF(COUNTIF('PROD Compliance Master'!$A$5:$A$176,D169)=1,"YES","NO")</x:f>
        <x:v>YES</x:v>
      </x:c>
      <x:c r="AA169" s="305" t="str">
        <x:f>IF(COUNTIF($A$5:$A$176,A169)=1,"UNIQUE","DUPLICATE")</x:f>
        <x:v>UNIQUE</x:v>
      </x:c>
      <x:c r="AB169" s="305" t="str">
        <x:f>IF(COUNTIF($E$5:$E$176,E169)=1,"UNIQUE","DUPLICATE")</x:f>
        <x:v>UNIQUE</x:v>
      </x:c>
      <x:c r="AC169" s="305" t="str">
        <x:f>IF(COUNTIF($F$5:$F$176,F169)=1,"UNIQUE","DUPLICATE")</x:f>
        <x:v>UNIQUE</x:v>
      </x:c>
      <x:c r="AD169" s="305" t="str">
        <x:f>IF(AND(LEFT(A169,14)="SEBI-CORE-AUD-",LEN(A169)=20),"VALID","INVALID")</x:f>
        <x:v>VALID</x:v>
      </x:c>
    </x:row>
    <x:row r="170" ht="48" customHeight="1">
      <x:c r="A170" s="305" t="str">
        <x:v>SEBI-CORE-AUD-000166</x:v>
      </x:c>
      <x:c r="B170" s="305" t="n">
        <x:v>166</x:v>
      </x:c>
      <x:c r="C170" s="305" t="str">
        <x:v>SEBI-CORE-PRV-000166</x:v>
      </x:c>
      <x:c r="D170" s="305" t="str">
        <x:v>SEBI-CORE-CMP-000166</x:v>
      </x:c>
      <x:c r="E170" s="305" t="str">
        <x:v>P1-GAP005|Survivorship claim|AP01</x:v>
      </x:c>
      <x:c r="F170" s="305" t="str">
        <x:v>P1-GAP005|Survivorship claim</x:v>
      </x:c>
      <x:c r="G170" s="305" t="str">
        <x:v>P1-GAP005</x:v>
      </x:c>
      <x:c r="H170" s="305" t="str">
        <x:v>Survivorship claim</x:v>
      </x:c>
      <x:c r="I170" s="305" t="str">
        <x:v>Investor service</x:v>
      </x:c>
      <x:c r="J170" s="305" t="str">
        <x:v>GATE|INVESTOR_SERVICE</x:v>
      </x:c>
      <x:c r="K170" s="305" t="str">
        <x:v>Listed company / RTA</x:v>
      </x:c>
      <x:c r="L170" s="305" t="str">
        <x:v>Confirm that the applicable duty holder has designed and operated controls to satisfy P1-GAP005 Survivorship claim: For a valid survivorship claim, require only the death certificate subject to the issuer's articles and the circular conditions.</x:v>
      </x:c>
      <x:c r="M170"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Verify holding mode/articles and avoid excess-document demand. 5) Corroborate external acknowledgement or counterparty evidence where applicable. 6) Record every exception under the linked observation rule.</x:v>
      </x:c>
      <x:c r="N170" s="305" t="str">
        <x:v>Design adequacy + operating effectiveness</x:v>
      </x:c>
      <x:c r="O170" s="305" t="str">
        <x:v>Population reconciliation, inspection, SLA reperformance and case-file sampling</x:v>
      </x:c>
      <x:c r="P170" s="305" t="str">
        <x:v>All triggering events and all resulting approvals, filings, payments, communications or service cases</x:v>
      </x:c>
      <x:c r="Q170" s="305" t="str">
        <x:v>Reconcile 100% of the case population; select a risk-based sample covering completed, rejected, aged and exception cases; test 100% of SLA breaches and complaints.</x:v>
      </x:c>
      <x:c r="R170" s="305" t="str">
        <x:v>At claim processing</x:v>
      </x:c>
      <x:c r="S170" s="305" t="str">
        <x:v>Investor Services Head / RTA Relationship Owner</x:v>
      </x:c>
      <x:c r="T170" s="305" t="str">
        <x:v>Issuer investor-service team or contracted RTA team</x:v>
      </x:c>
      <x:c r="U170" s="305" t="str">
        <x:v>Company Secretary / Compliance Officer plus approving Board or committee</x:v>
      </x:c>
      <x:c r="V170" s="305" t="str">
        <x:v>NOT TESTED — COMPANY EVIDENCE REQUIRED</x:v>
      </x:c>
      <x:c r="W170" s="305" t="str">
        <x:v>https://www.sebi.gov.in/legal/circulars/jul-2026/ease-of-doing-investment-and-ease-of-doing-business-simplification-and-standardisation-of-the-framework-for-transmission-of-securities_103030.html</x:v>
      </x:c>
      <x:c r="X170" s="305" t="str">
        <x:v>MIGRATED — FROZEN</x:v>
      </x:c>
      <x:c r="Y170" s="305" t="str">
        <x:f>IF(COUNTIF('PROD Provision Master'!$A$5:$A$176,C170)=1,"YES","NO")</x:f>
        <x:v>YES</x:v>
      </x:c>
      <x:c r="Z170" s="305" t="str">
        <x:f>IF(COUNTIF('PROD Compliance Master'!$A$5:$A$176,D170)=1,"YES","NO")</x:f>
        <x:v>YES</x:v>
      </x:c>
      <x:c r="AA170" s="305" t="str">
        <x:f>IF(COUNTIF($A$5:$A$176,A170)=1,"UNIQUE","DUPLICATE")</x:f>
        <x:v>UNIQUE</x:v>
      </x:c>
      <x:c r="AB170" s="305" t="str">
        <x:f>IF(COUNTIF($E$5:$E$176,E170)=1,"UNIQUE","DUPLICATE")</x:f>
        <x:v>UNIQUE</x:v>
      </x:c>
      <x:c r="AC170" s="305" t="str">
        <x:f>IF(COUNTIF($F$5:$F$176,F170)=1,"UNIQUE","DUPLICATE")</x:f>
        <x:v>UNIQUE</x:v>
      </x:c>
      <x:c r="AD170" s="305" t="str">
        <x:f>IF(AND(LEFT(A170,14)="SEBI-CORE-AUD-",LEN(A170)=20),"VALID","INVALID")</x:f>
        <x:v>VALID</x:v>
      </x:c>
    </x:row>
    <x:row r="171" ht="48" customHeight="1">
      <x:c r="A171" s="305" t="str">
        <x:v>SEBI-CORE-AUD-000167</x:v>
      </x:c>
      <x:c r="B171" s="305" t="n">
        <x:v>167</x:v>
      </x:c>
      <x:c r="C171" s="305" t="str">
        <x:v>SEBI-CORE-PRV-000167</x:v>
      </x:c>
      <x:c r="D171" s="305" t="str">
        <x:v>SEBI-CORE-CMP-000167</x:v>
      </x:c>
      <x:c r="E171" s="305" t="str">
        <x:v>P1-GAP005|Physical-to-demat credit|AP01</x:v>
      </x:c>
      <x:c r="F171" s="305" t="str">
        <x:v>P1-GAP005|Physical-to-demat credit</x:v>
      </x:c>
      <x:c r="G171" s="305" t="str">
        <x:v>P1-GAP005</x:v>
      </x:c>
      <x:c r="H171" s="305" t="str">
        <x:v>Physical-to-demat credit</x:v>
      </x:c>
      <x:c r="I171" s="305" t="str">
        <x:v>Investor service</x:v>
      </x:c>
      <x:c r="J171" s="305" t="str">
        <x:v>GATE|INVESTOR_SERVICE</x:v>
      </x:c>
      <x:c r="K171" s="305" t="str">
        <x:v>Listed company / RTA</x:v>
      </x:c>
      <x:c r="L171" s="305" t="str">
        <x:v>Confirm that the applicable duty holder has designed and operated controls to satisfy P1-GAP005 Physical-to-demat credit: Complete transmission of physical securities through direct credit to the claimant's demat account.</x:v>
      </x:c>
      <x:c r="M171"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Validate demat details and reconcile direct credit. 5) Corroborate external acknowledgement or counterparty evidence where applicable. 6) Record every exception under the linked observation rule.</x:v>
      </x:c>
      <x:c r="N171" s="305" t="str">
        <x:v>Design adequacy + operating effectiveness</x:v>
      </x:c>
      <x:c r="O171" s="305" t="str">
        <x:v>Population reconciliation, inspection, SLA reperformance and case-file sampling</x:v>
      </x:c>
      <x:c r="P171" s="305" t="str">
        <x:v>All triggering events and all resulting approvals, filings, payments, communications or service cases</x:v>
      </x:c>
      <x:c r="Q171" s="305" t="str">
        <x:v>Reconcile 100% of the case population; select a risk-based sample covering completed, rejected, aged and exception cases; test 100% of SLA breaches and complaints.</x:v>
      </x:c>
      <x:c r="R171" s="305" t="str">
        <x:v>At transmission completion</x:v>
      </x:c>
      <x:c r="S171" s="305" t="str">
        <x:v>Investor Services Head / RTA Relationship Owner</x:v>
      </x:c>
      <x:c r="T171" s="305" t="str">
        <x:v>Issuer investor-service team or contracted RTA team</x:v>
      </x:c>
      <x:c r="U171" s="305" t="str">
        <x:v>Company Secretary / Compliance Officer or delegated independent reviewer</x:v>
      </x:c>
      <x:c r="V171" s="305" t="str">
        <x:v>NOT TESTED — COMPANY EVIDENCE REQUIRED</x:v>
      </x:c>
      <x:c r="W171" s="305" t="str">
        <x:v>https://www.sebi.gov.in/legal/circulars/jul-2026/ease-of-doing-investment-and-ease-of-doing-business-simplification-and-standardisation-of-the-framework-for-transmission-of-securities_103030.html</x:v>
      </x:c>
      <x:c r="X171" s="305" t="str">
        <x:v>MIGRATED — FROZEN</x:v>
      </x:c>
      <x:c r="Y171" s="305" t="str">
        <x:f>IF(COUNTIF('PROD Provision Master'!$A$5:$A$176,C171)=1,"YES","NO")</x:f>
        <x:v>YES</x:v>
      </x:c>
      <x:c r="Z171" s="305" t="str">
        <x:f>IF(COUNTIF('PROD Compliance Master'!$A$5:$A$176,D171)=1,"YES","NO")</x:f>
        <x:v>YES</x:v>
      </x:c>
      <x:c r="AA171" s="305" t="str">
        <x:f>IF(COUNTIF($A$5:$A$176,A171)=1,"UNIQUE","DUPLICATE")</x:f>
        <x:v>UNIQUE</x:v>
      </x:c>
      <x:c r="AB171" s="305" t="str">
        <x:f>IF(COUNTIF($E$5:$E$176,E171)=1,"UNIQUE","DUPLICATE")</x:f>
        <x:v>UNIQUE</x:v>
      </x:c>
      <x:c r="AC171" s="305" t="str">
        <x:f>IF(COUNTIF($F$5:$F$176,F171)=1,"UNIQUE","DUPLICATE")</x:f>
        <x:v>UNIQUE</x:v>
      </x:c>
      <x:c r="AD171" s="305" t="str">
        <x:f>IF(AND(LEFT(A171,14)="SEBI-CORE-AUD-",LEN(A171)=20),"VALID","INVALID")</x:f>
        <x:v>VALID</x:v>
      </x:c>
    </x:row>
    <x:row r="172" ht="48" customHeight="1">
      <x:c r="A172" s="305" t="str">
        <x:v>SEBI-CORE-AUD-000168</x:v>
      </x:c>
      <x:c r="B172" s="305" t="n">
        <x:v>168</x:v>
      </x:c>
      <x:c r="C172" s="305" t="str">
        <x:v>SEBI-CORE-PRV-000168</x:v>
      </x:c>
      <x:c r="D172" s="305" t="str">
        <x:v>SEBI-CORE-CMP-000168</x:v>
      </x:c>
      <x:c r="E172" s="305" t="str">
        <x:v>P1-GAP005|Implementation reporting|AP01</x:v>
      </x:c>
      <x:c r="F172" s="305" t="str">
        <x:v>P1-GAP005|Implementation reporting</x:v>
      </x:c>
      <x:c r="G172" s="305" t="str">
        <x:v>P1-GAP005</x:v>
      </x:c>
      <x:c r="H172" s="305" t="str">
        <x:v>Implementation reporting</x:v>
      </x:c>
      <x:c r="I172" s="305" t="str">
        <x:v>Investor service</x:v>
      </x:c>
      <x:c r="J172" s="305" t="str">
        <x:v>GATE|INVESTOR_SERVICE</x:v>
      </x:c>
      <x:c r="K172" s="305" t="str">
        <x:v>Listed company / RTA as directed</x:v>
      </x:c>
      <x:c r="L172" s="305" t="str">
        <x:v>Confirm that the applicable duty holder has designed and operated controls to satisfy P1-GAP005 Implementation reporting: Submit the prescribed monthly implementation reports to SEBI for the initial reporting period.</x:v>
      </x:c>
      <x:c r="M172"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Compile volumes, aging and outcomes and submit by prescribed channel. 5) Corroborate external acknowledgement or counterparty evidence where applicable. 6) Record every exception under the linked observation rule.</x:v>
      </x:c>
      <x:c r="N172" s="305" t="str">
        <x:v>Design adequacy + operating effectiveness</x:v>
      </x:c>
      <x:c r="O172" s="305" t="str">
        <x:v>Population reconciliation, inspection, SLA reperformance and case-file sampling</x:v>
      </x:c>
      <x:c r="P172" s="305" t="str">
        <x:v>All eligible cases and every scheduled publicity/reporting milestone during the programme window</x:v>
      </x:c>
      <x:c r="Q172" s="305" t="str">
        <x:v>Reconcile 100% of the case population; select a risk-based sample covering completed, rejected, aged and exception cases; test 100% of SLA breaches and complaints.</x:v>
      </x:c>
      <x:c r="R172" s="305" t="str">
        <x:v>Monthly for six months from effective implementation</x:v>
      </x:c>
      <x:c r="S172" s="305" t="str">
        <x:v>Investor Services Head / RTA Relationship Owner</x:v>
      </x:c>
      <x:c r="T172" s="305" t="str">
        <x:v>Issuer investor-service team or contracted RTA team</x:v>
      </x:c>
      <x:c r="U172" s="305" t="str">
        <x:v>Company Secretary / Compliance Officer or delegated independent reviewer</x:v>
      </x:c>
      <x:c r="V172" s="305" t="str">
        <x:v>NOT TESTED — COMPANY EVIDENCE REQUIRED</x:v>
      </x:c>
      <x:c r="W172" s="305" t="str">
        <x:v>https://www.sebi.gov.in/legal/circulars/jul-2026/ease-of-doing-investment-and-ease-of-doing-business-simplification-and-standardisation-of-the-framework-for-transmission-of-securities_103030.html</x:v>
      </x:c>
      <x:c r="X172" s="305" t="str">
        <x:v>MIGRATED — FROZEN</x:v>
      </x:c>
      <x:c r="Y172" s="305" t="str">
        <x:f>IF(COUNTIF('PROD Provision Master'!$A$5:$A$176,C172)=1,"YES","NO")</x:f>
        <x:v>YES</x:v>
      </x:c>
      <x:c r="Z172" s="305" t="str">
        <x:f>IF(COUNTIF('PROD Compliance Master'!$A$5:$A$176,D172)=1,"YES","NO")</x:f>
        <x:v>YES</x:v>
      </x:c>
      <x:c r="AA172" s="305" t="str">
        <x:f>IF(COUNTIF($A$5:$A$176,A172)=1,"UNIQUE","DUPLICATE")</x:f>
        <x:v>UNIQUE</x:v>
      </x:c>
      <x:c r="AB172" s="305" t="str">
        <x:f>IF(COUNTIF($E$5:$E$176,E172)=1,"UNIQUE","DUPLICATE")</x:f>
        <x:v>UNIQUE</x:v>
      </x:c>
      <x:c r="AC172" s="305" t="str">
        <x:f>IF(COUNTIF($F$5:$F$176,F172)=1,"UNIQUE","DUPLICATE")</x:f>
        <x:v>UNIQUE</x:v>
      </x:c>
      <x:c r="AD172" s="305" t="str">
        <x:f>IF(AND(LEFT(A172,14)="SEBI-CORE-AUD-",LEN(A172)=20),"VALID","INVALID")</x:f>
        <x:v>VALID</x:v>
      </x:c>
    </x:row>
    <x:row r="173" ht="48" customHeight="1">
      <x:c r="A173" s="305" t="str">
        <x:v>SEBI-CORE-AUD-000169</x:v>
      </x:c>
      <x:c r="B173" s="305" t="n">
        <x:v>169</x:v>
      </x:c>
      <x:c r="C173" s="305" t="str">
        <x:v>SEBI-CORE-PRV-000169</x:v>
      </x:c>
      <x:c r="D173" s="305" t="str">
        <x:v>SEBI-CORE-CMP-000169</x:v>
      </x:c>
      <x:c r="E173" s="305" t="str">
        <x:v>CAP-LAW285|SCORES registration/interface|AP01</x:v>
      </x:c>
      <x:c r="F173" s="305" t="str">
        <x:v>CAP-LAW285|SCORES registration/interface</x:v>
      </x:c>
      <x:c r="G173" s="305" t="str">
        <x:v>CAP-LAW285</x:v>
      </x:c>
      <x:c r="H173" s="305" t="str">
        <x:v>SCORES registration/interface</x:v>
      </x:c>
      <x:c r="I173" s="305" t="str">
        <x:v>Grievance redressal</x:v>
      </x:c>
      <x:c r="J173" s="305" t="str">
        <x:v>GATE|INVESTOR_SERVICE</x:v>
      </x:c>
      <x:c r="K173" s="305" t="str">
        <x:v>Listed company</x:v>
      </x:c>
      <x:c r="L173" s="305" t="str">
        <x:v>Confirm that the applicable duty holder has designed and operated controls to satisfy CAP-LAW285 SCORES registration/interface: Maintain the listed entity's active SCORES interface and authorised users.</x:v>
      </x:c>
      <x:c r="M173"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Control access, contact details and daily queue monitoring. 5) Corroborate external acknowledgement or counterparty evidence where applicable. 6) Record every exception under the linked observation rule.</x:v>
      </x:c>
      <x:c r="N173" s="305" t="str">
        <x:v>Design adequacy + operating effectiveness</x:v>
      </x:c>
      <x:c r="O173" s="305" t="str">
        <x:v>Population reconciliation, inspection, SLA reperformance and case-file sampling</x:v>
      </x:c>
      <x:c r="P173" s="305" t="str">
        <x:v>Full control-period population, including all alerts, changes, overrides, breaches and remediation items</x:v>
      </x:c>
      <x:c r="Q173" s="305" t="str">
        <x:v>Reconcile 100% of the case population; select a risk-based sample covering completed, rejected, aged and exception cases; test 100% of SLA breaches and complaints.</x:v>
      </x:c>
      <x:c r="R173" s="305" t="str">
        <x:v>Continuous</x:v>
      </x:c>
      <x:c r="S173" s="305" t="str">
        <x:v>Investor Services Head / RTA Relationship Owner</x:v>
      </x:c>
      <x:c r="T173" s="305" t="str">
        <x:v>Issuer investor-service team or contracted RTA team</x:v>
      </x:c>
      <x:c r="U173" s="305" t="str">
        <x:v>Company Secretary / Compliance Officer or delegated independent reviewer</x:v>
      </x:c>
      <x:c r="V173" s="305" t="str">
        <x:v>NOT TESTED — COMPANY EVIDENCE REQUIRED</x:v>
      </x:c>
      <x:c r="W173" s="305" t="str">
        <x:v>https://scores.sebi.gov.in/</x:v>
      </x:c>
      <x:c r="X173" s="305" t="str">
        <x:v>MIGRATED — FROZEN</x:v>
      </x:c>
      <x:c r="Y173" s="305" t="str">
        <x:f>IF(COUNTIF('PROD Provision Master'!$A$5:$A$176,C173)=1,"YES","NO")</x:f>
        <x:v>YES</x:v>
      </x:c>
      <x:c r="Z173" s="305" t="str">
        <x:f>IF(COUNTIF('PROD Compliance Master'!$A$5:$A$176,D173)=1,"YES","NO")</x:f>
        <x:v>YES</x:v>
      </x:c>
      <x:c r="AA173" s="305" t="str">
        <x:f>IF(COUNTIF($A$5:$A$176,A173)=1,"UNIQUE","DUPLICATE")</x:f>
        <x:v>UNIQUE</x:v>
      </x:c>
      <x:c r="AB173" s="305" t="str">
        <x:f>IF(COUNTIF($E$5:$E$176,E173)=1,"UNIQUE","DUPLICATE")</x:f>
        <x:v>UNIQUE</x:v>
      </x:c>
      <x:c r="AC173" s="305" t="str">
        <x:f>IF(COUNTIF($F$5:$F$176,F173)=1,"UNIQUE","DUPLICATE")</x:f>
        <x:v>UNIQUE</x:v>
      </x:c>
      <x:c r="AD173" s="305" t="str">
        <x:f>IF(AND(LEFT(A173,14)="SEBI-CORE-AUD-",LEN(A173)=20),"VALID","INVALID")</x:f>
        <x:v>VALID</x:v>
      </x:c>
    </x:row>
    <x:row r="174" ht="48" customHeight="1">
      <x:c r="A174" s="305" t="str">
        <x:v>SEBI-CORE-AUD-000170</x:v>
      </x:c>
      <x:c r="B174" s="305" t="n">
        <x:v>170</x:v>
      </x:c>
      <x:c r="C174" s="305" t="str">
        <x:v>SEBI-CORE-PRV-000170</x:v>
      </x:c>
      <x:c r="D174" s="305" t="str">
        <x:v>SEBI-CORE-CMP-000170</x:v>
      </x:c>
      <x:c r="E174" s="305" t="str">
        <x:v>CAP-LAW285|SCORES complaint handling|AP01</x:v>
      </x:c>
      <x:c r="F174" s="305" t="str">
        <x:v>CAP-LAW285|SCORES complaint handling</x:v>
      </x:c>
      <x:c r="G174" s="305" t="str">
        <x:v>CAP-LAW285</x:v>
      </x:c>
      <x:c r="H174" s="305" t="str">
        <x:v>SCORES complaint handling</x:v>
      </x:c>
      <x:c r="I174" s="305" t="str">
        <x:v>Grievance redressal</x:v>
      </x:c>
      <x:c r="J174" s="305" t="str">
        <x:v>GATE|INVESTOR_SERVICE</x:v>
      </x:c>
      <x:c r="K174" s="305" t="str">
        <x:v>Listed company</x:v>
      </x:c>
      <x:c r="L174" s="305" t="str">
        <x:v>Confirm that the applicable duty holder has designed and operated controls to satisfy CAP-LAW285 SCORES complaint handling: Respond to and resolve investor complaints on SCORES within the current process and timeline.</x:v>
      </x:c>
      <x:c r="M174"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Investigate, resolve, upload response and retain evidence. 5) Corroborate external acknowledgement or counterparty evidence where applicable. 6) Record every exception under the linked observation rule.</x:v>
      </x:c>
      <x:c r="N174" s="305" t="str">
        <x:v>Design adequacy + operating effectiveness</x:v>
      </x:c>
      <x:c r="O174" s="305" t="str">
        <x:v>Population reconciliation, inspection, SLA reperformance and case-file sampling</x:v>
      </x:c>
      <x:c r="P174" s="305" t="str">
        <x:v>All triggering events and all resulting approvals, filings, payments, communications or service cases</x:v>
      </x:c>
      <x:c r="Q174" s="305" t="str">
        <x:v>Reconcile 100% of the case population; select a risk-based sample covering completed, rejected, aged and exception cases; test 100% of SLA breaches and complaints.</x:v>
      </x:c>
      <x:c r="R174" s="305" t="str">
        <x:v>Per complaint</x:v>
      </x:c>
      <x:c r="S174" s="305" t="str">
        <x:v>Investor Services Head / RTA Relationship Owner</x:v>
      </x:c>
      <x:c r="T174" s="305" t="str">
        <x:v>Issuer investor-service team or contracted RTA team</x:v>
      </x:c>
      <x:c r="U174" s="305" t="str">
        <x:v>Company Secretary / Compliance Officer or delegated independent reviewer</x:v>
      </x:c>
      <x:c r="V174" s="305" t="str">
        <x:v>NOT TESTED — COMPANY EVIDENCE REQUIRED</x:v>
      </x:c>
      <x:c r="W174" s="305" t="str">
        <x:v>https://scores.sebi.gov.in/</x:v>
      </x:c>
      <x:c r="X174" s="305" t="str">
        <x:v>MIGRATED — FROZEN</x:v>
      </x:c>
      <x:c r="Y174" s="305" t="str">
        <x:f>IF(COUNTIF('PROD Provision Master'!$A$5:$A$176,C174)=1,"YES","NO")</x:f>
        <x:v>YES</x:v>
      </x:c>
      <x:c r="Z174" s="305" t="str">
        <x:f>IF(COUNTIF('PROD Compliance Master'!$A$5:$A$176,D174)=1,"YES","NO")</x:f>
        <x:v>YES</x:v>
      </x:c>
      <x:c r="AA174" s="305" t="str">
        <x:f>IF(COUNTIF($A$5:$A$176,A174)=1,"UNIQUE","DUPLICATE")</x:f>
        <x:v>UNIQUE</x:v>
      </x:c>
      <x:c r="AB174" s="305" t="str">
        <x:f>IF(COUNTIF($E$5:$E$176,E174)=1,"UNIQUE","DUPLICATE")</x:f>
        <x:v>UNIQUE</x:v>
      </x:c>
      <x:c r="AC174" s="305" t="str">
        <x:f>IF(COUNTIF($F$5:$F$176,F174)=1,"UNIQUE","DUPLICATE")</x:f>
        <x:v>UNIQUE</x:v>
      </x:c>
      <x:c r="AD174" s="305" t="str">
        <x:f>IF(AND(LEFT(A174,14)="SEBI-CORE-AUD-",LEN(A174)=20),"VALID","INVALID")</x:f>
        <x:v>VALID</x:v>
      </x:c>
    </x:row>
    <x:row r="175" ht="48" customHeight="1">
      <x:c r="A175" s="305" t="str">
        <x:v>SEBI-CORE-AUD-000171</x:v>
      </x:c>
      <x:c r="B175" s="305" t="n">
        <x:v>171</x:v>
      </x:c>
      <x:c r="C175" s="305" t="str">
        <x:v>SEBI-CORE-PRV-000171</x:v>
      </x:c>
      <x:c r="D175" s="305" t="str">
        <x:v>SEBI-CORE-CMP-000171</x:v>
      </x:c>
      <x:c r="E175" s="305" t="str">
        <x:v>CAP-LAW099|ODR participation|AP01</x:v>
      </x:c>
      <x:c r="F175" s="305" t="str">
        <x:v>CAP-LAW099|ODR participation</x:v>
      </x:c>
      <x:c r="G175" s="305" t="str">
        <x:v>CAP-LAW099</x:v>
      </x:c>
      <x:c r="H175" s="305" t="str">
        <x:v>ODR participation</x:v>
      </x:c>
      <x:c r="I175" s="305" t="str">
        <x:v>Dispute resolution</x:v>
      </x:c>
      <x:c r="J175" s="305" t="str">
        <x:v>GATE|INVESTOR_SERVICE</x:v>
      </x:c>
      <x:c r="K175" s="305" t="str">
        <x:v>Listed company / market participant</x:v>
      </x:c>
      <x:c r="L175" s="305" t="str">
        <x:v>Confirm that the applicable duty holder has designed and operated controls to satisfy CAP-LAW099 ODR participation: Participate in the online dispute resolution process when an eligible dispute escalates from the direct/SCORES route.</x:v>
      </x:c>
      <x:c r="M175" s="305"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Acknowledge, submit records, attend proceedings and track outcome. 5) Corroborate external acknowledgement or counterparty evidence where applicable. 6) Record every exception under the linked observation rule.</x:v>
      </x:c>
      <x:c r="N175" s="305" t="str">
        <x:v>Design adequacy + operating effectiveness</x:v>
      </x:c>
      <x:c r="O175" s="305" t="str">
        <x:v>Population reconciliation, inspection, SLA reperformance and case-file sampling</x:v>
      </x:c>
      <x:c r="P175" s="305" t="str">
        <x:v>All triggering events and all resulting approvals, filings, payments, communications or service cases</x:v>
      </x:c>
      <x:c r="Q175" s="305" t="str">
        <x:v>Reconcile 100% of the case population; select a risk-based sample covering completed, rejected, aged and exception cases; test 100% of SLA breaches and complaints.</x:v>
      </x:c>
      <x:c r="R175" s="305" t="str">
        <x:v>At each ODR stage</x:v>
      </x:c>
      <x:c r="S175" s="305" t="str">
        <x:v>Investor Services Head / RTA Relationship Owner</x:v>
      </x:c>
      <x:c r="T175" s="305" t="str">
        <x:v>Issuer investor-service team or contracted RTA team</x:v>
      </x:c>
      <x:c r="U175" s="305" t="str">
        <x:v>Company Secretary / Compliance Officer or delegated independent reviewer</x:v>
      </x:c>
      <x:c r="V175" s="305" t="str">
        <x:v>NOT TESTED — COMPANY EVIDENCE REQUIRED</x:v>
      </x:c>
      <x:c r="W175" s="305" t="str">
        <x:v>https://www.sebi.gov.in/legal/master-circulars/dec-2023/master-circular-for-online-resolution-of-disputes-in-the-indian-securities-market_80236.html</x:v>
      </x:c>
      <x:c r="X175" s="305" t="str">
        <x:v>MIGRATED — FROZEN</x:v>
      </x:c>
      <x:c r="Y175" s="305" t="str">
        <x:f>IF(COUNTIF('PROD Provision Master'!$A$5:$A$176,C175)=1,"YES","NO")</x:f>
        <x:v>YES</x:v>
      </x:c>
      <x:c r="Z175" s="305" t="str">
        <x:f>IF(COUNTIF('PROD Compliance Master'!$A$5:$A$176,D175)=1,"YES","NO")</x:f>
        <x:v>YES</x:v>
      </x:c>
      <x:c r="AA175" s="305" t="str">
        <x:f>IF(COUNTIF($A$5:$A$176,A175)=1,"UNIQUE","DUPLICATE")</x:f>
        <x:v>UNIQUE</x:v>
      </x:c>
      <x:c r="AB175" s="305" t="str">
        <x:f>IF(COUNTIF($E$5:$E$176,E175)=1,"UNIQUE","DUPLICATE")</x:f>
        <x:v>UNIQUE</x:v>
      </x:c>
      <x:c r="AC175" s="305" t="str">
        <x:f>IF(COUNTIF($F$5:$F$176,F175)=1,"UNIQUE","DUPLICATE")</x:f>
        <x:v>UNIQUE</x:v>
      </x:c>
      <x:c r="AD175" s="305" t="str">
        <x:f>IF(AND(LEFT(A175,14)="SEBI-CORE-AUD-",LEN(A175)=20),"VALID","INVALID")</x:f>
        <x:v>VALID</x:v>
      </x:c>
    </x:row>
    <x:row r="176" ht="48" customHeight="1">
      <x:c r="A176" s="306" t="str">
        <x:v>SEBI-CORE-AUD-000172</x:v>
      </x:c>
      <x:c r="B176" s="306" t="n">
        <x:v>172</x:v>
      </x:c>
      <x:c r="C176" s="306" t="str">
        <x:v>SEBI-CORE-PRV-000172</x:v>
      </x:c>
      <x:c r="D176" s="306" t="str">
        <x:v>SEBI-CORE-CMP-000172</x:v>
      </x:c>
      <x:c r="E176" s="306" t="str">
        <x:v>CAP-LAW099|ODR outcome|AP01</x:v>
      </x:c>
      <x:c r="F176" s="306" t="str">
        <x:v>CAP-LAW099|ODR outcome</x:v>
      </x:c>
      <x:c r="G176" s="306" t="str">
        <x:v>CAP-LAW099</x:v>
      </x:c>
      <x:c r="H176" s="306" t="str">
        <x:v>ODR outcome</x:v>
      </x:c>
      <x:c r="I176" s="306" t="str">
        <x:v>Dispute resolution</x:v>
      </x:c>
      <x:c r="J176" s="306" t="str">
        <x:v>GATE|INVESTOR_SERVICE</x:v>
      </x:c>
      <x:c r="K176" s="306" t="str">
        <x:v>Listed company / market participant</x:v>
      </x:c>
      <x:c r="L176" s="306" t="str">
        <x:v>Confirm that the applicable duty holder has designed and operated controls to satisfy CAP-LAW099 ODR outcome: Implement a binding settlement, award or direction and preserve closure evidence, subject to lawful challenge rights.</x:v>
      </x:c>
      <x:c r="M176" s="306" t="str">
        <x:v>1) Evidence the activation gate (GATE|INVESTOR_SERVICE) and the complete in-scope population. 2) Inspect the control design and responsibility assignment. 3) Reconcile the population for the audit period. 4) Apply the stated sample rule and test authorisation, content, threshold/exemption, timing, filing/delivery and preservation against: Approve performance/challenge decision and document closure. 5) Corroborate external acknowledgement or counterparty evidence where applicable. 6) Record every exception under the linked observation rule.</x:v>
      </x:c>
      <x:c r="N176" s="306" t="str">
        <x:v>Design adequacy + operating effectiveness</x:v>
      </x:c>
      <x:c r="O176" s="306" t="str">
        <x:v>Inspection, population reconciliation, reperformance and external corroboration where available</x:v>
      </x:c>
      <x:c r="P176" s="306" t="str">
        <x:v>All triggering events and all resulting approvals, filings, payments, communications or service cases</x:v>
      </x:c>
      <x:c r="Q176" s="306" t="str">
        <x:v>Test 100% of low-volume statutory events; for high-volume operations, reconcile the full population, use a documented risk-based sample, and test every exception.</x:v>
      </x:c>
      <x:c r="R176" s="306" t="str">
        <x:v>Within outcome-specific deadline</x:v>
      </x:c>
      <x:c r="S176" s="306" t="str">
        <x:v>Company Secretary / Records Custodian</x:v>
      </x:c>
      <x:c r="T176" s="306" t="str">
        <x:v>Assigned compliance process team</x:v>
      </x:c>
      <x:c r="U176" s="306" t="str">
        <x:v>Company Secretary / Compliance Officer or delegated independent reviewer</x:v>
      </x:c>
      <x:c r="V176" s="306" t="str">
        <x:v>NOT TESTED — COMPANY EVIDENCE REQUIRED</x:v>
      </x:c>
      <x:c r="W176" s="306" t="str">
        <x:v>https://www.sebi.gov.in/legal/master-circulars/dec-2023/master-circular-for-online-resolution-of-disputes-in-the-indian-securities-market_80236.html</x:v>
      </x:c>
      <x:c r="X176" s="306" t="str">
        <x:v>MIGRATED — FROZEN</x:v>
      </x:c>
      <x:c r="Y176" s="306" t="str">
        <x:f>IF(COUNTIF('PROD Provision Master'!$A$5:$A$176,C176)=1,"YES","NO")</x:f>
        <x:v>YES</x:v>
      </x:c>
      <x:c r="Z176" s="306" t="str">
        <x:f>IF(COUNTIF('PROD Compliance Master'!$A$5:$A$176,D176)=1,"YES","NO")</x:f>
        <x:v>YES</x:v>
      </x:c>
      <x:c r="AA176" s="306" t="str">
        <x:f>IF(COUNTIF($A$5:$A$176,A176)=1,"UNIQUE","DUPLICATE")</x:f>
        <x:v>UNIQUE</x:v>
      </x:c>
      <x:c r="AB176" s="306" t="str">
        <x:f>IF(COUNTIF($E$5:$E$176,E176)=1,"UNIQUE","DUPLICATE")</x:f>
        <x:v>UNIQUE</x:v>
      </x:c>
      <x:c r="AC176" s="306" t="str">
        <x:f>IF(COUNTIF($F$5:$F$176,F176)=1,"UNIQUE","DUPLICATE")</x:f>
        <x:v>UNIQUE</x:v>
      </x:c>
      <x:c r="AD176" s="306" t="str">
        <x:f>IF(AND(LEFT(A176,14)="SEBI-CORE-AUD-",LEN(A176)=20),"VALID","INVALID")</x:f>
        <x:v>VALID</x:v>
      </x:c>
    </x:row>
  </x:sheetData>
  <x:mergeCells>
    <x:mergeCell ref="A1:AD1"/>
    <x:mergeCell ref="A2:AD2"/>
  </x:mergeCells>
  <x:conditionalFormatting sqref="X5:AD176">
    <x:cfRule type="containsText" dxfId="123" priority="1" operator="containsText" text="PASS"/>
    <x:cfRule type="containsText" dxfId="124" priority="2" operator="containsText" text="YES"/>
    <x:cfRule type="containsText" dxfId="125" priority="3" operator="containsText" text="UNIQUE"/>
    <x:cfRule type="containsText" dxfId="126" priority="4" operator="containsText" text="VALID"/>
    <x:cfRule type="containsText" dxfId="127" priority="5" operator="containsText" text="COMPLETE"/>
    <x:cfRule type="containsText" dxfId="128" priority="6" operator="containsText" text="FROZEN"/>
    <x:cfRule type="containsText" dxfId="129" priority="7" operator="containsText" text="APPROVED"/>
    <x:cfRule type="containsText" dxfId="130" priority="8" operator="containsText" text="LINKED"/>
    <x:cfRule type="containsText" dxfId="131" priority="9" operator="containsText" text="NO"/>
    <x:cfRule type="containsText" dxfId="132" priority="10" operator="containsText" text="FAIL"/>
    <x:cfRule type="containsText" dxfId="133" priority="11" operator="containsText" text="DUPLICATE"/>
    <x:cfRule type="containsText" dxfId="134" priority="12" operator="containsText" text="INVALID"/>
    <x:cfRule type="containsText" dxfId="135" priority="13" operator="containsText" text="INCOMPLETE"/>
    <x:cfRule type="containsText" dxfId="136" priority="14" operator="containsText" text="ORPHAN"/>
  </x:conditionalFormatting>
  <x:pageMargins left="0.7" right="0.7" top="0.75" bottom="0.75" header="0.3" footer="0.3"/>
  <x:tableParts count="1">
    <x:tablePart xmlns:r="http://schemas.openxmlformats.org/officeDocument/2006/relationships" r:id="R9e2b7f4c0d0e4a7c"/>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26" hidden="0" customWidth="1"/>
    <x:col min="4" max="4" width="26" hidden="0" customWidth="1"/>
    <x:col min="5" max="5" width="46" hidden="0" customWidth="1"/>
    <x:col min="6" max="6" width="42" hidden="0" customWidth="1"/>
    <x:col min="7" max="7" width="34" hidden="0" customWidth="1"/>
    <x:col min="8" max="8" width="16" hidden="0" customWidth="1"/>
    <x:col min="9" max="9" width="24" hidden="0" customWidth="1"/>
    <x:col min="10" max="10" width="24" hidden="0" customWidth="1"/>
    <x:col min="11" max="11" width="76" hidden="0" customWidth="1"/>
    <x:col min="12" max="12" width="76" hidden="0" customWidth="1"/>
    <x:col min="13" max="13" width="32" hidden="0" customWidth="1"/>
    <x:col min="14" max="14" width="38" hidden="0" customWidth="1"/>
    <x:col min="15" max="15" width="30" hidden="0" customWidth="1"/>
    <x:col min="16" max="16" width="52" hidden="0" customWidth="1"/>
    <x:col min="17" max="17" width="64" hidden="0" customWidth="1"/>
    <x:col min="18" max="18" width="18" hidden="0" customWidth="1"/>
    <x:col min="19" max="19" width="34" hidden="0" customWidth="1"/>
    <x:col min="20" max="20" width="62" hidden="0" customWidth="1"/>
    <x:col min="21" max="21" width="24" hidden="0" customWidth="1"/>
    <x:col min="22" max="22" width="16" hidden="0" customWidth="1"/>
    <x:col min="23" max="23" width="18" hidden="0" customWidth="1"/>
    <x:col min="24" max="24" width="18" hidden="0" customWidth="1"/>
    <x:col min="25" max="25" width="18" hidden="0" customWidth="1"/>
    <x:col min="26" max="26" width="16" hidden="0" customWidth="1"/>
    <x:col min="27" max="27" width="16" hidden="0" customWidth="1"/>
  </x:cols>
  <x:sheetData>
    <x:row r="1" ht="30" customHeight="1">
      <x:c r="A1" s="499" t="str">
        <x:v>Common SEBI Listed-Entity Overlay — Frozen Evidence Requirement Master</x:v>
      </x:c>
      <x:c r="B1" s="499" t="str">
        <x:v>Common SEBI Listed-Entity Overlay — Frozen Evidence Requirement Master</x:v>
      </x:c>
      <x:c r="C1" s="499" t="str">
        <x:v>Common SEBI Listed-Entity Overlay — Frozen Evidence Requirement Master</x:v>
      </x:c>
      <x:c r="D1" s="499" t="str">
        <x:v>Common SEBI Listed-Entity Overlay — Frozen Evidence Requirement Master</x:v>
      </x:c>
      <x:c r="E1" s="499" t="str">
        <x:v>Common SEBI Listed-Entity Overlay — Frozen Evidence Requirement Master</x:v>
      </x:c>
      <x:c r="F1" s="499" t="str">
        <x:v>Common SEBI Listed-Entity Overlay — Frozen Evidence Requirement Master</x:v>
      </x:c>
      <x:c r="G1" s="499" t="str">
        <x:v>Common SEBI Listed-Entity Overlay — Frozen Evidence Requirement Master</x:v>
      </x:c>
      <x:c r="H1" s="499" t="str">
        <x:v>Common SEBI Listed-Entity Overlay — Frozen Evidence Requirement Master</x:v>
      </x:c>
      <x:c r="I1" s="499" t="str">
        <x:v>Common SEBI Listed-Entity Overlay — Frozen Evidence Requirement Master</x:v>
      </x:c>
      <x:c r="J1" s="499" t="str">
        <x:v>Common SEBI Listed-Entity Overlay — Frozen Evidence Requirement Master</x:v>
      </x:c>
      <x:c r="K1" s="499" t="str">
        <x:v>Common SEBI Listed-Entity Overlay — Frozen Evidence Requirement Master</x:v>
      </x:c>
      <x:c r="L1" s="499" t="str">
        <x:v>Common SEBI Listed-Entity Overlay — Frozen Evidence Requirement Master</x:v>
      </x:c>
      <x:c r="M1" s="499" t="str">
        <x:v>Common SEBI Listed-Entity Overlay — Frozen Evidence Requirement Master</x:v>
      </x:c>
      <x:c r="N1" s="499" t="str">
        <x:v>Common SEBI Listed-Entity Overlay — Frozen Evidence Requirement Master</x:v>
      </x:c>
      <x:c r="O1" s="499" t="str">
        <x:v>Common SEBI Listed-Entity Overlay — Frozen Evidence Requirement Master</x:v>
      </x:c>
      <x:c r="P1" s="499" t="str">
        <x:v>Common SEBI Listed-Entity Overlay — Frozen Evidence Requirement Master</x:v>
      </x:c>
      <x:c r="Q1" s="499" t="str">
        <x:v>Common SEBI Listed-Entity Overlay — Frozen Evidence Requirement Master</x:v>
      </x:c>
      <x:c r="R1" s="499" t="str">
        <x:v>Common SEBI Listed-Entity Overlay — Frozen Evidence Requirement Master</x:v>
      </x:c>
      <x:c r="S1" s="499" t="str">
        <x:v>Common SEBI Listed-Entity Overlay — Frozen Evidence Requirement Master</x:v>
      </x:c>
      <x:c r="T1" s="499" t="str">
        <x:v>Common SEBI Listed-Entity Overlay — Frozen Evidence Requirement Master</x:v>
      </x:c>
      <x:c r="U1" s="499" t="str">
        <x:v>Common SEBI Listed-Entity Overlay — Frozen Evidence Requirement Master</x:v>
      </x:c>
      <x:c r="V1" s="499" t="str">
        <x:v>Common SEBI Listed-Entity Overlay — Frozen Evidence Requirement Master</x:v>
      </x:c>
      <x:c r="W1" s="499" t="str">
        <x:v>Common SEBI Listed-Entity Overlay — Frozen Evidence Requirement Master</x:v>
      </x:c>
      <x:c r="X1" s="499" t="str">
        <x:v>Common SEBI Listed-Entity Overlay — Frozen Evidence Requirement Master</x:v>
      </x:c>
      <x:c r="Y1" s="499" t="str">
        <x:v>Common SEBI Listed-Entity Overlay — Frozen Evidence Requirement Master</x:v>
      </x:c>
      <x:c r="Z1" s="499" t="str">
        <x:v>Common SEBI Listed-Entity Overlay — Frozen Evidence Requirement Master</x:v>
      </x:c>
      <x:c r="AA1" s="499" t="str">
        <x:v>Common SEBI Listed-Entity Overlay — Frozen Evidence Requirement Master</x:v>
      </x:c>
    </x:row>
    <x:row r="2" ht="38" customHeight="1">
      <x:c r="A2" s="503" t="str">
        <x:v>Two permanent Evidence IDs are retained for each Audit ID. Collection status remains company-evidence dependent; this master freezes the evidence design and linkage only.</x:v>
      </x:c>
      <x:c r="B2" s="503" t="str">
        <x:v>Two permanent Evidence IDs are retained for each Audit ID. Collection status remains company-evidence dependent; this master freezes the evidence design and linkage only.</x:v>
      </x:c>
      <x:c r="C2" s="503" t="str">
        <x:v>Two permanent Evidence IDs are retained for each Audit ID. Collection status remains company-evidence dependent; this master freezes the evidence design and linkage only.</x:v>
      </x:c>
      <x:c r="D2" s="503" t="str">
        <x:v>Two permanent Evidence IDs are retained for each Audit ID. Collection status remains company-evidence dependent; this master freezes the evidence design and linkage only.</x:v>
      </x:c>
      <x:c r="E2" s="503" t="str">
        <x:v>Two permanent Evidence IDs are retained for each Audit ID. Collection status remains company-evidence dependent; this master freezes the evidence design and linkage only.</x:v>
      </x:c>
      <x:c r="F2" s="503" t="str">
        <x:v>Two permanent Evidence IDs are retained for each Audit ID. Collection status remains company-evidence dependent; this master freezes the evidence design and linkage only.</x:v>
      </x:c>
      <x:c r="G2" s="503" t="str">
        <x:v>Two permanent Evidence IDs are retained for each Audit ID. Collection status remains company-evidence dependent; this master freezes the evidence design and linkage only.</x:v>
      </x:c>
      <x:c r="H2" s="503" t="str">
        <x:v>Two permanent Evidence IDs are retained for each Audit ID. Collection status remains company-evidence dependent; this master freezes the evidence design and linkage only.</x:v>
      </x:c>
      <x:c r="I2" s="503" t="str">
        <x:v>Two permanent Evidence IDs are retained for each Audit ID. Collection status remains company-evidence dependent; this master freezes the evidence design and linkage only.</x:v>
      </x:c>
      <x:c r="J2" s="503" t="str">
        <x:v>Two permanent Evidence IDs are retained for each Audit ID. Collection status remains company-evidence dependent; this master freezes the evidence design and linkage only.</x:v>
      </x:c>
      <x:c r="K2" s="503" t="str">
        <x:v>Two permanent Evidence IDs are retained for each Audit ID. Collection status remains company-evidence dependent; this master freezes the evidence design and linkage only.</x:v>
      </x:c>
      <x:c r="L2" s="503" t="str">
        <x:v>Two permanent Evidence IDs are retained for each Audit ID. Collection status remains company-evidence dependent; this master freezes the evidence design and linkage only.</x:v>
      </x:c>
      <x:c r="M2" s="503" t="str">
        <x:v>Two permanent Evidence IDs are retained for each Audit ID. Collection status remains company-evidence dependent; this master freezes the evidence design and linkage only.</x:v>
      </x:c>
      <x:c r="N2" s="503" t="str">
        <x:v>Two permanent Evidence IDs are retained for each Audit ID. Collection status remains company-evidence dependent; this master freezes the evidence design and linkage only.</x:v>
      </x:c>
      <x:c r="O2" s="503" t="str">
        <x:v>Two permanent Evidence IDs are retained for each Audit ID. Collection status remains company-evidence dependent; this master freezes the evidence design and linkage only.</x:v>
      </x:c>
      <x:c r="P2" s="503" t="str">
        <x:v>Two permanent Evidence IDs are retained for each Audit ID. Collection status remains company-evidence dependent; this master freezes the evidence design and linkage only.</x:v>
      </x:c>
      <x:c r="Q2" s="503" t="str">
        <x:v>Two permanent Evidence IDs are retained for each Audit ID. Collection status remains company-evidence dependent; this master freezes the evidence design and linkage only.</x:v>
      </x:c>
      <x:c r="R2" s="503" t="str">
        <x:v>Two permanent Evidence IDs are retained for each Audit ID. Collection status remains company-evidence dependent; this master freezes the evidence design and linkage only.</x:v>
      </x:c>
      <x:c r="S2" s="503" t="str">
        <x:v>Two permanent Evidence IDs are retained for each Audit ID. Collection status remains company-evidence dependent; this master freezes the evidence design and linkage only.</x:v>
      </x:c>
      <x:c r="T2" s="503" t="str">
        <x:v>Two permanent Evidence IDs are retained for each Audit ID. Collection status remains company-evidence dependent; this master freezes the evidence design and linkage only.</x:v>
      </x:c>
      <x:c r="U2" s="503" t="str">
        <x:v>Two permanent Evidence IDs are retained for each Audit ID. Collection status remains company-evidence dependent; this master freezes the evidence design and linkage only.</x:v>
      </x:c>
      <x:c r="V2" s="503" t="str">
        <x:v>Two permanent Evidence IDs are retained for each Audit ID. Collection status remains company-evidence dependent; this master freezes the evidence design and linkage only.</x:v>
      </x:c>
      <x:c r="W2" s="503" t="str">
        <x:v>Two permanent Evidence IDs are retained for each Audit ID. Collection status remains company-evidence dependent; this master freezes the evidence design and linkage only.</x:v>
      </x:c>
      <x:c r="X2" s="503" t="str">
        <x:v>Two permanent Evidence IDs are retained for each Audit ID. Collection status remains company-evidence dependent; this master freezes the evidence design and linkage only.</x:v>
      </x:c>
      <x:c r="Y2" s="503" t="str">
        <x:v>Two permanent Evidence IDs are retained for each Audit ID. Collection status remains company-evidence dependent; this master freezes the evidence design and linkage only.</x:v>
      </x:c>
      <x:c r="Z2" s="503" t="str">
        <x:v>Two permanent Evidence IDs are retained for each Audit ID. Collection status remains company-evidence dependent; this master freezes the evidence design and linkage only.</x:v>
      </x:c>
      <x:c r="AA2" s="503" t="str">
        <x:v>Two permanent Evidence IDs are retained for each Audit ID. Collection status remains company-evidence dependent; this master freezes the evidence design and linkage only.</x:v>
      </x:c>
    </x:row>
    <x:row r="4" ht="38" customHeight="1">
      <x:c r="A4" s="515" t="str">
        <x:v>Production Evidence ID</x:v>
      </x:c>
      <x:c r="B4" s="516" t="str">
        <x:v>Sequence</x:v>
      </x:c>
      <x:c r="C4" s="516" t="str">
        <x:v>Production Audit ID</x:v>
      </x:c>
      <x:c r="D4" s="516" t="str">
        <x:v>Production Provision ID</x:v>
      </x:c>
      <x:c r="E4" s="516" t="str">
        <x:v>Working Evidence Key</x:v>
      </x:c>
      <x:c r="F4" s="516" t="str">
        <x:v>Working Procedure Key</x:v>
      </x:c>
      <x:c r="G4" s="516" t="str">
        <x:v>Working Atomic Key</x:v>
      </x:c>
      <x:c r="H4" s="516" t="str">
        <x:v>Source Law ID</x:v>
      </x:c>
      <x:c r="I4" s="516" t="str">
        <x:v>Provision Reference</x:v>
      </x:c>
      <x:c r="J4" s="516" t="str">
        <x:v>Evidence Role</x:v>
      </x:c>
      <x:c r="K4" s="516" t="str">
        <x:v>Evidence Required</x:v>
      </x:c>
      <x:c r="L4" s="516" t="str">
        <x:v>Minimum Content</x:v>
      </x:c>
      <x:c r="M4" s="516" t="str">
        <x:v>Period / Trigger</x:v>
      </x:c>
      <x:c r="N4" s="516" t="str">
        <x:v>Source / System</x:v>
      </x:c>
      <x:c r="O4" s="516" t="str">
        <x:v>Custodian</x:v>
      </x:c>
      <x:c r="P4" s="516" t="str">
        <x:v>Retention / Preservation Basis</x:v>
      </x:c>
      <x:c r="Q4" s="516" t="str">
        <x:v>Authenticity Tests</x:v>
      </x:c>
      <x:c r="R4" s="516" t="str">
        <x:v>Sensitivity</x:v>
      </x:c>
      <x:c r="S4" s="516" t="str">
        <x:v>Collection Status</x:v>
      </x:c>
      <x:c r="T4" s="516" t="str">
        <x:v>Official Source URL</x:v>
      </x:c>
      <x:c r="U4" s="516" t="str">
        <x:v>Migration Status</x:v>
      </x:c>
      <x:c r="V4" s="516" t="str">
        <x:v>Audit Exists?</x:v>
      </x:c>
      <x:c r="W4" s="516" t="str">
        <x:v>Provision Exists?</x:v>
      </x:c>
      <x:c r="X4" s="516" t="str">
        <x:v>Production ID Unique?</x:v>
      </x:c>
      <x:c r="Y4" s="516" t="str">
        <x:v>Evidence Alias Unique?</x:v>
      </x:c>
      <x:c r="Z4" s="516" t="str">
        <x:v>Format Valid?</x:v>
      </x:c>
      <x:c r="AA4" s="517" t="str">
        <x:v>Freeze Status</x:v>
      </x:c>
    </x:row>
    <x:row r="5" ht="48" customHeight="1">
      <x:c r="A5" s="304" t="str">
        <x:v>SEBI-CORE-EVD-000001</x:v>
      </x:c>
      <x:c r="B5" s="304" t="n">
        <x:v>1</x:v>
      </x:c>
      <x:c r="C5" s="304" t="str">
        <x:v>SEBI-CORE-AUD-000001</x:v>
      </x:c>
      <x:c r="D5" s="304" t="str">
        <x:v>SEBI-CORE-PRV-000001</x:v>
      </x:c>
      <x:c r="E5" s="304" t="str">
        <x:v>CAP-LAW003|Rule 19(2)(b)|AP01|E01</x:v>
      </x:c>
      <x:c r="F5" s="304" t="str">
        <x:v>CAP-LAW003|Rule 19(2)(b)|AP01</x:v>
      </x:c>
      <x:c r="G5" s="304" t="str">
        <x:v>CAP-LAW003|Rule 19(2)(b)</x:v>
      </x:c>
      <x:c r="H5" s="304" t="str">
        <x:v>CAP-LAW003</x:v>
      </x:c>
      <x:c r="I5" s="304" t="str">
        <x:v>Rule 19(2)(b)</x:v>
      </x:c>
      <x:c r="J5" s="304" t="str">
        <x:v>Control design / applicability</x:v>
      </x:c>
      <x:c r="K5" s="304" t="str">
        <x:v>Applicability assessment, approved procedure/checklist, responsibility matrix and current regulatory calendar; include evidence that the gate, duty holder, threshold/exemption and timing were assessed for this atomic requirement.</x:v>
      </x:c>
      <x:c r="L5" s="304" t="str">
        <x:v>Current approved artefact; named owner and reviewer; effective date/version; explicit coverage of CAP-LAW003 Rule 19(2)(b); documented gate and exception route.</x:v>
      </x:c>
      <x:c r="M5" s="304" t="str">
        <x:v>Before listing approval</x:v>
      </x:c>
      <x:c r="N5" s="304" t="str">
        <x:v>Controlled compliance repository and originating business system</x:v>
      </x:c>
      <x:c r="O5" s="304" t="str">
        <x:v>Company Secretary / Compliance Officer / Process Owner</x:v>
      </x:c>
      <x:c r="P5" s="304" t="str">
        <x:v>Applicable SEBI source, LODR preservation policy where in scope, Common Corporate Core retention schedule and litigation hold; apply the longest controlling period.</x:v>
      </x:c>
      <x:c r="Q5" s="304" t="str">
        <x:v>Verify source system, date/time, preparer, approver, completeness, version, linkage to the population and external acknowledgement where applicable.</x:v>
      </x:c>
      <x:c r="R5" s="304" t="str">
        <x:v>Internal controlled record; public only after authorised filing/publication</x:v>
      </x:c>
      <x:c r="S5" s="304" t="str">
        <x:v>REQUIRED — NOT COLLECTED</x:v>
      </x:c>
      <x:c r="T5" s="304" t="str">
        <x:v>https://www.sebi.gov.in/legal/rules/mar-2026/securities-contracts-regulation-rules-1957-last-amended-on-march-13-2026-_100665.html</x:v>
      </x:c>
      <x:c r="U5" s="304" t="str">
        <x:v>MIGRATED — FROZEN</x:v>
      </x:c>
      <x:c r="V5" s="304" t="str">
        <x:f>IF(COUNTIF('PROD Audit Master'!$A$5:$A$176,C5)=1,"YES","NO")</x:f>
        <x:v>YES</x:v>
      </x:c>
      <x:c r="W5" s="304" t="str">
        <x:f>IF(COUNTIF('PROD Provision Master'!$A$5:$A$176,D5)=1,"YES","NO")</x:f>
        <x:v>YES</x:v>
      </x:c>
      <x:c r="X5" s="304" t="str">
        <x:f>IF(COUNTIF($A$5:$A$348,A5)=1,"UNIQUE","DUPLICATE")</x:f>
        <x:v>UNIQUE</x:v>
      </x:c>
      <x:c r="Y5" s="304" t="str">
        <x:f>IF(COUNTIF($E$5:$E$348,E5)=1,"UNIQUE","DUPLICATE")</x:f>
        <x:v>UNIQUE</x:v>
      </x:c>
      <x:c r="Z5" s="304" t="str">
        <x:f>IF(AND(LEFT(A5,14)="SEBI-CORE-EVD-",LEN(A5)=20),"VALID","INVALID")</x:f>
        <x:v>VALID</x:v>
      </x:c>
      <x:c r="AA5" s="304" t="str">
        <x:v>FROZEN</x:v>
      </x:c>
    </x:row>
    <x:row r="6" ht="48" customHeight="1">
      <x:c r="A6" s="305" t="str">
        <x:v>SEBI-CORE-EVD-000002</x:v>
      </x:c>
      <x:c r="B6" s="305" t="n">
        <x:v>2</x:v>
      </x:c>
      <x:c r="C6" s="305" t="str">
        <x:v>SEBI-CORE-AUD-000001</x:v>
      </x:c>
      <x:c r="D6" s="305" t="str">
        <x:v>SEBI-CORE-PRV-000001</x:v>
      </x:c>
      <x:c r="E6" s="305" t="str">
        <x:v>CAP-LAW003|Rule 19(2)(b)|AP01|E02</x:v>
      </x:c>
      <x:c r="F6" s="305" t="str">
        <x:v>CAP-LAW003|Rule 19(2)(b)|AP01</x:v>
      </x:c>
      <x:c r="G6" s="305" t="str">
        <x:v>CAP-LAW003|Rule 19(2)(b)</x:v>
      </x:c>
      <x:c r="H6" s="305" t="str">
        <x:v>CAP-LAW003</x:v>
      </x:c>
      <x:c r="I6" s="305" t="str">
        <x:v>Rule 19(2)(b)</x:v>
      </x:c>
      <x:c r="J6" s="305" t="str">
        <x:v>Operating performance / outcome</x:v>
      </x:c>
      <x:c r="K6" s="305" t="str">
        <x:v>Complete population, source records, approvals, performance evidence, statutory submission or communication and closure proof; demonstrate complete and timely performance of: Document compliance with the applicable admission conditions.</x:v>
      </x:c>
      <x:c r="L6" s="305" t="str">
        <x:v>Population reference; period/trigger; source inputs; approvals; timestamps; calculations where relevant; filed/delivered output; acknowledgement; exception and closure linkage.</x:v>
      </x:c>
      <x:c r="M6" s="305" t="str">
        <x:v>Before listing approval</x:v>
      </x:c>
      <x:c r="N6" s="305" t="str">
        <x:v>Controlled compliance repository and originating business system</x:v>
      </x:c>
      <x:c r="O6" s="305" t="str">
        <x:v>Company Secretary / Compliance Officer / Process Owner</x:v>
      </x:c>
      <x:c r="P6" s="305" t="str">
        <x:v>Applicable SEBI source, LODR preservation policy where in scope, Common Corporate Core retention schedule and litigation hold; apply the longest controlling period.</x:v>
      </x:c>
      <x:c r="Q6" s="305" t="str">
        <x:v>Verify source system, date/time, preparer, approver, completeness, version, linkage to the population and external acknowledgement where applicable.</x:v>
      </x:c>
      <x:c r="R6" s="305" t="str">
        <x:v>Internal controlled record; public only after authorised filing/publication</x:v>
      </x:c>
      <x:c r="S6" s="305" t="str">
        <x:v>REQUIRED — NOT COLLECTED</x:v>
      </x:c>
      <x:c r="T6" s="305" t="str">
        <x:v>https://www.sebi.gov.in/legal/rules/mar-2026/securities-contracts-regulation-rules-1957-last-amended-on-march-13-2026-_100665.html</x:v>
      </x:c>
      <x:c r="U6" s="305" t="str">
        <x:v>MIGRATED — FROZEN</x:v>
      </x:c>
      <x:c r="V6" s="305" t="str">
        <x:f>IF(COUNTIF('PROD Audit Master'!$A$5:$A$176,C6)=1,"YES","NO")</x:f>
        <x:v>YES</x:v>
      </x:c>
      <x:c r="W6" s="305" t="str">
        <x:f>IF(COUNTIF('PROD Provision Master'!$A$5:$A$176,D6)=1,"YES","NO")</x:f>
        <x:v>YES</x:v>
      </x:c>
      <x:c r="X6" s="305" t="str">
        <x:f>IF(COUNTIF($A$5:$A$348,A6)=1,"UNIQUE","DUPLICATE")</x:f>
        <x:v>UNIQUE</x:v>
      </x:c>
      <x:c r="Y6" s="305" t="str">
        <x:f>IF(COUNTIF($E$5:$E$348,E6)=1,"UNIQUE","DUPLICATE")</x:f>
        <x:v>UNIQUE</x:v>
      </x:c>
      <x:c r="Z6" s="305" t="str">
        <x:f>IF(AND(LEFT(A6,14)="SEBI-CORE-EVD-",LEN(A6)=20),"VALID","INVALID")</x:f>
        <x:v>VALID</x:v>
      </x:c>
      <x:c r="AA6" s="305" t="str">
        <x:v>FROZEN</x:v>
      </x:c>
    </x:row>
    <x:row r="7" ht="48" customHeight="1">
      <x:c r="A7" s="305" t="str">
        <x:v>SEBI-CORE-EVD-000003</x:v>
      </x:c>
      <x:c r="B7" s="305" t="n">
        <x:v>3</x:v>
      </x:c>
      <x:c r="C7" s="305" t="str">
        <x:v>SEBI-CORE-AUD-000002</x:v>
      </x:c>
      <x:c r="D7" s="305" t="str">
        <x:v>SEBI-CORE-PRV-000002</x:v>
      </x:c>
      <x:c r="E7" s="305" t="str">
        <x:v>CAP-LAW003|Rule 19A|AP01|E01</x:v>
      </x:c>
      <x:c r="F7" s="305" t="str">
        <x:v>CAP-LAW003|Rule 19A|AP01</x:v>
      </x:c>
      <x:c r="G7" s="305" t="str">
        <x:v>CAP-LAW003|Rule 19A</x:v>
      </x:c>
      <x:c r="H7" s="305" t="str">
        <x:v>CAP-LAW003</x:v>
      </x:c>
      <x:c r="I7" s="305" t="str">
        <x:v>Rule 19A</x:v>
      </x:c>
      <x:c r="J7" s="305" t="str">
        <x:v>Control design / applicability</x:v>
      </x:c>
      <x:c r="K7" s="305" t="str">
        <x:v>Current disclosure/filing checklist, responsibility matrix, materiality or content review control and due-date calendar; include evidence that the gate, duty holder, threshold/exemption and timing were assessed for this atomic requirement.</x:v>
      </x:c>
      <x:c r="L7" s="305" t="str">
        <x:v>Current approved artefact; named owner and reviewer; effective date/version; explicit coverage of CAP-LAW003 Rule 19A; documented gate and exception route.</x:v>
      </x:c>
      <x:c r="M7" s="305" t="str">
        <x:v>Continuous; cure period when triggered</x:v>
      </x:c>
      <x:c r="N7" s="305" t="str">
        <x:v>Disclosure workflow, stock-exchange/SEBI portal and authorised website CMS</x:v>
      </x:c>
      <x:c r="O7" s="305" t="str">
        <x:v>Company Secretary / Compliance Officer</x:v>
      </x:c>
      <x:c r="P7" s="305" t="str">
        <x:v>Applicable SEBI source, LODR preservation policy where in scope, Common Corporate Core retention schedule and litigation hold; apply the longest controlling period.</x:v>
      </x:c>
      <x:c r="Q7" s="305" t="str">
        <x:v>Verify source system, date/time, preparer, approver, completeness, version, linkage to the population and external acknowledgement where applicable.</x:v>
      </x:c>
      <x:c r="R7" s="305" t="str">
        <x:v>Internal controlled record; public only after authorised filing/publication</x:v>
      </x:c>
      <x:c r="S7" s="305" t="str">
        <x:v>REQUIRED — NOT COLLECTED</x:v>
      </x:c>
      <x:c r="T7" s="305" t="str">
        <x:v>https://www.sebi.gov.in/legal/rules/mar-2026/securities-contracts-regulation-rules-1957-last-amended-on-march-13-2026-_100665.html</x:v>
      </x:c>
      <x:c r="U7" s="305" t="str">
        <x:v>MIGRATED — FROZEN</x:v>
      </x:c>
      <x:c r="V7" s="305" t="str">
        <x:f>IF(COUNTIF('PROD Audit Master'!$A$5:$A$176,C7)=1,"YES","NO")</x:f>
        <x:v>YES</x:v>
      </x:c>
      <x:c r="W7" s="305" t="str">
        <x:f>IF(COUNTIF('PROD Provision Master'!$A$5:$A$176,D7)=1,"YES","NO")</x:f>
        <x:v>YES</x:v>
      </x:c>
      <x:c r="X7" s="305" t="str">
        <x:f>IF(COUNTIF($A$5:$A$348,A7)=1,"UNIQUE","DUPLICATE")</x:f>
        <x:v>UNIQUE</x:v>
      </x:c>
      <x:c r="Y7" s="305" t="str">
        <x:f>IF(COUNTIF($E$5:$E$348,E7)=1,"UNIQUE","DUPLICATE")</x:f>
        <x:v>UNIQUE</x:v>
      </x:c>
      <x:c r="Z7" s="305" t="str">
        <x:f>IF(AND(LEFT(A7,14)="SEBI-CORE-EVD-",LEN(A7)=20),"VALID","INVALID")</x:f>
        <x:v>VALID</x:v>
      </x:c>
      <x:c r="AA7" s="305" t="str">
        <x:v>FROZEN</x:v>
      </x:c>
    </x:row>
    <x:row r="8" ht="48" customHeight="1">
      <x:c r="A8" s="305" t="str">
        <x:v>SEBI-CORE-EVD-000004</x:v>
      </x:c>
      <x:c r="B8" s="305" t="n">
        <x:v>4</x:v>
      </x:c>
      <x:c r="C8" s="305" t="str">
        <x:v>SEBI-CORE-AUD-000002</x:v>
      </x:c>
      <x:c r="D8" s="305" t="str">
        <x:v>SEBI-CORE-PRV-000002</x:v>
      </x:c>
      <x:c r="E8" s="305" t="str">
        <x:v>CAP-LAW003|Rule 19A|AP01|E02</x:v>
      </x:c>
      <x:c r="F8" s="305" t="str">
        <x:v>CAP-LAW003|Rule 19A|AP01</x:v>
      </x:c>
      <x:c r="G8" s="305" t="str">
        <x:v>CAP-LAW003|Rule 19A</x:v>
      </x:c>
      <x:c r="H8" s="305" t="str">
        <x:v>CAP-LAW003</x:v>
      </x:c>
      <x:c r="I8" s="305" t="str">
        <x:v>Rule 19A</x:v>
      </x:c>
      <x:c r="J8" s="305" t="str">
        <x:v>Operating performance / outcome</x:v>
      </x:c>
      <x:c r="K8" s="305" t="str">
        <x:v>Approved filing/disclosure, supporting source data, review sign-off, exchange/SEBI acknowledgement, website proof and correction trail; demonstrate complete and timely performance of: Monitor public shareholding and execute an approved restoration method when required.</x:v>
      </x:c>
      <x:c r="L8" s="305" t="str">
        <x:v>Population reference; period/trigger; source inputs; approvals; timestamps; calculations where relevant; filed/delivered output; acknowledgement; exception and closure linkage.</x:v>
      </x:c>
      <x:c r="M8" s="305" t="str">
        <x:v>Continuous; cure period when triggered</x:v>
      </x:c>
      <x:c r="N8" s="305" t="str">
        <x:v>Disclosure workflow, stock-exchange/SEBI portal and authorised website CMS</x:v>
      </x:c>
      <x:c r="O8" s="305" t="str">
        <x:v>Company Secretary / Compliance Officer</x:v>
      </x:c>
      <x:c r="P8" s="305" t="str">
        <x:v>Applicable SEBI source, LODR preservation policy where in scope, Common Corporate Core retention schedule and litigation hold; apply the longest controlling period.</x:v>
      </x:c>
      <x:c r="Q8" s="305" t="str">
        <x:v>Verify source system, date/time, preparer, approver, completeness, version, linkage to the population and external acknowledgement where applicable.</x:v>
      </x:c>
      <x:c r="R8" s="305" t="str">
        <x:v>Internal controlled record; public only after authorised filing/publication</x:v>
      </x:c>
      <x:c r="S8" s="305" t="str">
        <x:v>REQUIRED — NOT COLLECTED</x:v>
      </x:c>
      <x:c r="T8" s="305" t="str">
        <x:v>https://www.sebi.gov.in/legal/rules/mar-2026/securities-contracts-regulation-rules-1957-last-amended-on-march-13-2026-_100665.html</x:v>
      </x:c>
      <x:c r="U8" s="305" t="str">
        <x:v>MIGRATED — FROZEN</x:v>
      </x:c>
      <x:c r="V8" s="305" t="str">
        <x:f>IF(COUNTIF('PROD Audit Master'!$A$5:$A$176,C8)=1,"YES","NO")</x:f>
        <x:v>YES</x:v>
      </x:c>
      <x:c r="W8" s="305" t="str">
        <x:f>IF(COUNTIF('PROD Provision Master'!$A$5:$A$176,D8)=1,"YES","NO")</x:f>
        <x:v>YES</x:v>
      </x:c>
      <x:c r="X8" s="305" t="str">
        <x:f>IF(COUNTIF($A$5:$A$348,A8)=1,"UNIQUE","DUPLICATE")</x:f>
        <x:v>UNIQUE</x:v>
      </x:c>
      <x:c r="Y8" s="305" t="str">
        <x:f>IF(COUNTIF($E$5:$E$348,E8)=1,"UNIQUE","DUPLICATE")</x:f>
        <x:v>UNIQUE</x:v>
      </x:c>
      <x:c r="Z8" s="305" t="str">
        <x:f>IF(AND(LEFT(A8,14)="SEBI-CORE-EVD-",LEN(A8)=20),"VALID","INVALID")</x:f>
        <x:v>VALID</x:v>
      </x:c>
      <x:c r="AA8" s="305" t="str">
        <x:v>FROZEN</x:v>
      </x:c>
    </x:row>
    <x:row r="9" ht="48" customHeight="1">
      <x:c r="A9" s="305" t="str">
        <x:v>SEBI-CORE-EVD-000005</x:v>
      </x:c>
      <x:c r="B9" s="305" t="n">
        <x:v>5</x:v>
      </x:c>
      <x:c r="C9" s="305" t="str">
        <x:v>SEBI-CORE-AUD-000003</x:v>
      </x:c>
      <x:c r="D9" s="305" t="str">
        <x:v>SEBI-CORE-PRV-000003</x:v>
      </x:c>
      <x:c r="E9" s="305" t="str">
        <x:v>CAP-LAW053|Reg. 5|AP01|E01</x:v>
      </x:c>
      <x:c r="F9" s="305" t="str">
        <x:v>CAP-LAW053|Reg. 5|AP01</x:v>
      </x:c>
      <x:c r="G9" s="305" t="str">
        <x:v>CAP-LAW053|Reg. 5</x:v>
      </x:c>
      <x:c r="H9" s="305" t="str">
        <x:v>CAP-LAW053</x:v>
      </x:c>
      <x:c r="I9" s="305" t="str">
        <x:v>Reg. 5</x:v>
      </x:c>
      <x:c r="J9" s="305" t="str">
        <x:v>Control design / applicability</x:v>
      </x:c>
      <x:c r="K9" s="305" t="str">
        <x:v>Applicability memorandum, approved charter/policy, constitution and delegation records, annual work plan and responsibility matrix; include evidence that the gate, duty holder, threshold/exemption and timing were assessed for this atomic requirement.</x:v>
      </x:c>
      <x:c r="L9" s="305" t="str">
        <x:v>Current approved artefact; named owner and reviewer; effective date/version; explicit coverage of CAP-LAW053 Reg. 5; documented gate and exception route.</x:v>
      </x:c>
      <x:c r="M9" s="305" t="str">
        <x:v>Continuous</x:v>
      </x:c>
      <x:c r="N9" s="305" t="str">
        <x:v>Board portal, secretarial records repository and entity/committee master</x:v>
      </x:c>
      <x:c r="O9" s="305" t="str">
        <x:v>Company Secretary / Board or Committee Secretariat</x:v>
      </x:c>
      <x:c r="P9" s="305" t="str">
        <x:v>Applicable SEBI source, LODR preservation policy where in scope, Common Corporate Core retention schedule and litigation hold; apply the longest controlling period.</x:v>
      </x:c>
      <x:c r="Q9" s="305" t="str">
        <x:v>Verify source system, date/time, preparer, approver, completeness, version, linkage to the population and external acknowledgement where applicable.</x:v>
      </x:c>
      <x:c r="R9" s="305" t="str">
        <x:v>Internal controlled record; public only after authorised filing/publication</x:v>
      </x:c>
      <x:c r="S9" s="305" t="str">
        <x:v>REQUIRED — NOT COLLECTED</x:v>
      </x:c>
      <x:c r="T9" s="305" t="str">
        <x:v>https://www.sebi.gov.in/legal/regulations/jul-2026/securities-and-exchange-board-of-india-listing-obligations-and-disclosure-requirements-regulations-2015-last-amended-on-july-14-2026-_102974.html</x:v>
      </x:c>
      <x:c r="U9" s="305" t="str">
        <x:v>MIGRATED — FROZEN</x:v>
      </x:c>
      <x:c r="V9" s="305" t="str">
        <x:f>IF(COUNTIF('PROD Audit Master'!$A$5:$A$176,C9)=1,"YES","NO")</x:f>
        <x:v>YES</x:v>
      </x:c>
      <x:c r="W9" s="305" t="str">
        <x:f>IF(COUNTIF('PROD Provision Master'!$A$5:$A$176,D9)=1,"YES","NO")</x:f>
        <x:v>YES</x:v>
      </x:c>
      <x:c r="X9" s="305" t="str">
        <x:f>IF(COUNTIF($A$5:$A$348,A9)=1,"UNIQUE","DUPLICATE")</x:f>
        <x:v>UNIQUE</x:v>
      </x:c>
      <x:c r="Y9" s="305" t="str">
        <x:f>IF(COUNTIF($E$5:$E$348,E9)=1,"UNIQUE","DUPLICATE")</x:f>
        <x:v>UNIQUE</x:v>
      </x:c>
      <x:c r="Z9" s="305" t="str">
        <x:f>IF(AND(LEFT(A9,14)="SEBI-CORE-EVD-",LEN(A9)=20),"VALID","INVALID")</x:f>
        <x:v>VALID</x:v>
      </x:c>
      <x:c r="AA9" s="305" t="str">
        <x:v>FROZEN</x:v>
      </x:c>
    </x:row>
    <x:row r="10" ht="48" customHeight="1">
      <x:c r="A10" s="305" t="str">
        <x:v>SEBI-CORE-EVD-000006</x:v>
      </x:c>
      <x:c r="B10" s="305" t="n">
        <x:v>6</x:v>
      </x:c>
      <x:c r="C10" s="305" t="str">
        <x:v>SEBI-CORE-AUD-000003</x:v>
      </x:c>
      <x:c r="D10" s="305" t="str">
        <x:v>SEBI-CORE-PRV-000003</x:v>
      </x:c>
      <x:c r="E10" s="305" t="str">
        <x:v>CAP-LAW053|Reg. 5|AP01|E02</x:v>
      </x:c>
      <x:c r="F10" s="305" t="str">
        <x:v>CAP-LAW053|Reg. 5|AP01</x:v>
      </x:c>
      <x:c r="G10" s="305" t="str">
        <x:v>CAP-LAW053|Reg. 5</x:v>
      </x:c>
      <x:c r="H10" s="305" t="str">
        <x:v>CAP-LAW053</x:v>
      </x:c>
      <x:c r="I10" s="305" t="str">
        <x:v>Reg. 5</x:v>
      </x:c>
      <x:c r="J10" s="305" t="str">
        <x:v>Operating performance / outcome</x:v>
      </x:c>
      <x:c r="K10" s="305" t="str">
        <x:v>Notices, agendas, attendance, declarations, approvals, minutes, reports, registers and action-closure tracker; demonstrate complete and timely performance of: Maintain ownership, controls and records for LODR compliance.</x:v>
      </x:c>
      <x:c r="L10" s="305" t="str">
        <x:v>Population reference; period/trigger; source inputs; approvals; timestamps; calculations where relevant; filed/delivered output; acknowledgement; exception and closure linkage.</x:v>
      </x:c>
      <x:c r="M10" s="305" t="str">
        <x:v>Continuous</x:v>
      </x:c>
      <x:c r="N10" s="305" t="str">
        <x:v>Board portal, secretarial records repository and entity/committee master</x:v>
      </x:c>
      <x:c r="O10" s="305" t="str">
        <x:v>Company Secretary / Board or Committee Secretariat</x:v>
      </x:c>
      <x:c r="P10" s="305" t="str">
        <x:v>Applicable SEBI source, LODR preservation policy where in scope, Common Corporate Core retention schedule and litigation hold; apply the longest controlling period.</x:v>
      </x:c>
      <x:c r="Q10" s="305" t="str">
        <x:v>Verify source system, date/time, preparer, approver, completeness, version, linkage to the population and external acknowledgement where applicable.</x:v>
      </x:c>
      <x:c r="R10" s="305" t="str">
        <x:v>Internal controlled record; public only after authorised filing/publication</x:v>
      </x:c>
      <x:c r="S10" s="305" t="str">
        <x:v>REQUIRED — NOT COLLECTED</x:v>
      </x:c>
      <x:c r="T10" s="305" t="str">
        <x:v>https://www.sebi.gov.in/legal/regulations/jul-2026/securities-and-exchange-board-of-india-listing-obligations-and-disclosure-requirements-regulations-2015-last-amended-on-july-14-2026-_102974.html</x:v>
      </x:c>
      <x:c r="U10" s="305" t="str">
        <x:v>MIGRATED — FROZEN</x:v>
      </x:c>
      <x:c r="V10" s="305" t="str">
        <x:f>IF(COUNTIF('PROD Audit Master'!$A$5:$A$176,C10)=1,"YES","NO")</x:f>
        <x:v>YES</x:v>
      </x:c>
      <x:c r="W10" s="305" t="str">
        <x:f>IF(COUNTIF('PROD Provision Master'!$A$5:$A$176,D10)=1,"YES","NO")</x:f>
        <x:v>YES</x:v>
      </x:c>
      <x:c r="X10" s="305" t="str">
        <x:f>IF(COUNTIF($A$5:$A$348,A10)=1,"UNIQUE","DUPLICATE")</x:f>
        <x:v>UNIQUE</x:v>
      </x:c>
      <x:c r="Y10" s="305" t="str">
        <x:f>IF(COUNTIF($E$5:$E$348,E10)=1,"UNIQUE","DUPLICATE")</x:f>
        <x:v>UNIQUE</x:v>
      </x:c>
      <x:c r="Z10" s="305" t="str">
        <x:f>IF(AND(LEFT(A10,14)="SEBI-CORE-EVD-",LEN(A10)=20),"VALID","INVALID")</x:f>
        <x:v>VALID</x:v>
      </x:c>
      <x:c r="AA10" s="305" t="str">
        <x:v>FROZEN</x:v>
      </x:c>
    </x:row>
    <x:row r="11" ht="48" customHeight="1">
      <x:c r="A11" s="305" t="str">
        <x:v>SEBI-CORE-EVD-000007</x:v>
      </x:c>
      <x:c r="B11" s="305" t="n">
        <x:v>7</x:v>
      </x:c>
      <x:c r="C11" s="305" t="str">
        <x:v>SEBI-CORE-AUD-000004</x:v>
      </x:c>
      <x:c r="D11" s="305" t="str">
        <x:v>SEBI-CORE-PRV-000004</x:v>
      </x:c>
      <x:c r="E11" s="305" t="str">
        <x:v>CAP-LAW053|Reg. 6|AP01|E01</x:v>
      </x:c>
      <x:c r="F11" s="305" t="str">
        <x:v>CAP-LAW053|Reg. 6|AP01</x:v>
      </x:c>
      <x:c r="G11" s="305" t="str">
        <x:v>CAP-LAW053|Reg. 6</x:v>
      </x:c>
      <x:c r="H11" s="305" t="str">
        <x:v>CAP-LAW053</x:v>
      </x:c>
      <x:c r="I11" s="305" t="str">
        <x:v>Reg. 6</x:v>
      </x:c>
      <x:c r="J11" s="305" t="str">
        <x:v>Control design / applicability</x:v>
      </x:c>
      <x:c r="K11" s="305" t="str">
        <x:v>Applicability memorandum, approved charter/policy, constitution and delegation records, annual work plan and responsibility matrix; include evidence that the gate, duty holder, threshold/exemption and timing were assessed for this atomic requirement.</x:v>
      </x:c>
      <x:c r="L11" s="305" t="str">
        <x:v>Current approved artefact; named owner and reviewer; effective date/version; explicit coverage of CAP-LAW053 Reg. 6; documented gate and exception route.</x:v>
      </x:c>
      <x:c r="M11" s="305" t="str">
        <x:v>Continuous; vacancy/appointment event</x:v>
      </x:c>
      <x:c r="N11" s="305" t="str">
        <x:v>Board portal, secretarial records repository and entity/committee master</x:v>
      </x:c>
      <x:c r="O11" s="305" t="str">
        <x:v>Company Secretary / Board or Committee Secretariat</x:v>
      </x:c>
      <x:c r="P11" s="305" t="str">
        <x:v>Applicable SEBI source, LODR preservation policy where in scope, Common Corporate Core retention schedule and litigation hold; apply the longest controlling period.</x:v>
      </x:c>
      <x:c r="Q11" s="305" t="str">
        <x:v>Verify source system, date/time, preparer, approver, completeness, version, linkage to the population and external acknowledgement where applicable.</x:v>
      </x:c>
      <x:c r="R11" s="305" t="str">
        <x:v>Internal controlled record; public only after authorised filing/publication</x:v>
      </x:c>
      <x:c r="S11" s="305" t="str">
        <x:v>REQUIRED — NOT COLLECTED</x:v>
      </x:c>
      <x:c r="T11" s="305" t="str">
        <x:v>https://www.sebi.gov.in/legal/regulations/jul-2026/securities-and-exchange-board-of-india-listing-obligations-and-disclosure-requirements-regulations-2015-last-amended-on-july-14-2026-_102974.html</x:v>
      </x:c>
      <x:c r="U11" s="305" t="str">
        <x:v>MIGRATED — FROZEN</x:v>
      </x:c>
      <x:c r="V11" s="305" t="str">
        <x:f>IF(COUNTIF('PROD Audit Master'!$A$5:$A$176,C11)=1,"YES","NO")</x:f>
        <x:v>YES</x:v>
      </x:c>
      <x:c r="W11" s="305" t="str">
        <x:f>IF(COUNTIF('PROD Provision Master'!$A$5:$A$176,D11)=1,"YES","NO")</x:f>
        <x:v>YES</x:v>
      </x:c>
      <x:c r="X11" s="305" t="str">
        <x:f>IF(COUNTIF($A$5:$A$348,A11)=1,"UNIQUE","DUPLICATE")</x:f>
        <x:v>UNIQUE</x:v>
      </x:c>
      <x:c r="Y11" s="305" t="str">
        <x:f>IF(COUNTIF($E$5:$E$348,E11)=1,"UNIQUE","DUPLICATE")</x:f>
        <x:v>UNIQUE</x:v>
      </x:c>
      <x:c r="Z11" s="305" t="str">
        <x:f>IF(AND(LEFT(A11,14)="SEBI-CORE-EVD-",LEN(A11)=20),"VALID","INVALID")</x:f>
        <x:v>VALID</x:v>
      </x:c>
      <x:c r="AA11" s="305" t="str">
        <x:v>FROZEN</x:v>
      </x:c>
    </x:row>
    <x:row r="12" ht="48" customHeight="1">
      <x:c r="A12" s="305" t="str">
        <x:v>SEBI-CORE-EVD-000008</x:v>
      </x:c>
      <x:c r="B12" s="305" t="n">
        <x:v>8</x:v>
      </x:c>
      <x:c r="C12" s="305" t="str">
        <x:v>SEBI-CORE-AUD-000004</x:v>
      </x:c>
      <x:c r="D12" s="305" t="str">
        <x:v>SEBI-CORE-PRV-000004</x:v>
      </x:c>
      <x:c r="E12" s="305" t="str">
        <x:v>CAP-LAW053|Reg. 6|AP01|E02</x:v>
      </x:c>
      <x:c r="F12" s="305" t="str">
        <x:v>CAP-LAW053|Reg. 6|AP01</x:v>
      </x:c>
      <x:c r="G12" s="305" t="str">
        <x:v>CAP-LAW053|Reg. 6</x:v>
      </x:c>
      <x:c r="H12" s="305" t="str">
        <x:v>CAP-LAW053</x:v>
      </x:c>
      <x:c r="I12" s="305" t="str">
        <x:v>Reg. 6</x:v>
      </x:c>
      <x:c r="J12" s="305" t="str">
        <x:v>Operating performance / outcome</x:v>
      </x:c>
      <x:c r="K12" s="305" t="str">
        <x:v>Notices, agendas, attendance, declarations, approvals, minutes, reports, registers and action-closure tracker; demonstrate complete and timely performance of: Evidence appointment, authority, reporting line and vacancy handling.</x:v>
      </x:c>
      <x:c r="L12" s="305" t="str">
        <x:v>Population reference; period/trigger; source inputs; approvals; timestamps; calculations where relevant; filed/delivered output; acknowledgement; exception and closure linkage.</x:v>
      </x:c>
      <x:c r="M12" s="305" t="str">
        <x:v>Continuous; vacancy/appointment event</x:v>
      </x:c>
      <x:c r="N12" s="305" t="str">
        <x:v>Board portal, secretarial records repository and entity/committee master</x:v>
      </x:c>
      <x:c r="O12" s="305" t="str">
        <x:v>Company Secretary / Board or Committee Secretariat</x:v>
      </x:c>
      <x:c r="P12" s="305" t="str">
        <x:v>Applicable SEBI source, LODR preservation policy where in scope, Common Corporate Core retention schedule and litigation hold; apply the longest controlling period.</x:v>
      </x:c>
      <x:c r="Q12" s="305" t="str">
        <x:v>Verify source system, date/time, preparer, approver, completeness, version, linkage to the population and external acknowledgement where applicable.</x:v>
      </x:c>
      <x:c r="R12" s="305" t="str">
        <x:v>Internal controlled record; public only after authorised filing/publication</x:v>
      </x:c>
      <x:c r="S12" s="305" t="str">
        <x:v>REQUIRED — NOT COLLECTED</x:v>
      </x:c>
      <x:c r="T12" s="305" t="str">
        <x:v>https://www.sebi.gov.in/legal/regulations/jul-2026/securities-and-exchange-board-of-india-listing-obligations-and-disclosure-requirements-regulations-2015-last-amended-on-july-14-2026-_102974.html</x:v>
      </x:c>
      <x:c r="U12" s="305" t="str">
        <x:v>MIGRATED — FROZEN</x:v>
      </x:c>
      <x:c r="V12" s="305" t="str">
        <x:f>IF(COUNTIF('PROD Audit Master'!$A$5:$A$176,C12)=1,"YES","NO")</x:f>
        <x:v>YES</x:v>
      </x:c>
      <x:c r="W12" s="305" t="str">
        <x:f>IF(COUNTIF('PROD Provision Master'!$A$5:$A$176,D12)=1,"YES","NO")</x:f>
        <x:v>YES</x:v>
      </x:c>
      <x:c r="X12" s="305" t="str">
        <x:f>IF(COUNTIF($A$5:$A$348,A12)=1,"UNIQUE","DUPLICATE")</x:f>
        <x:v>UNIQUE</x:v>
      </x:c>
      <x:c r="Y12" s="305" t="str">
        <x:f>IF(COUNTIF($E$5:$E$348,E12)=1,"UNIQUE","DUPLICATE")</x:f>
        <x:v>UNIQUE</x:v>
      </x:c>
      <x:c r="Z12" s="305" t="str">
        <x:f>IF(AND(LEFT(A12,14)="SEBI-CORE-EVD-",LEN(A12)=20),"VALID","INVALID")</x:f>
        <x:v>VALID</x:v>
      </x:c>
      <x:c r="AA12" s="305" t="str">
        <x:v>FROZEN</x:v>
      </x:c>
    </x:row>
    <x:row r="13" ht="48" customHeight="1">
      <x:c r="A13" s="305" t="str">
        <x:v>SEBI-CORE-EVD-000009</x:v>
      </x:c>
      <x:c r="B13" s="305" t="n">
        <x:v>9</x:v>
      </x:c>
      <x:c r="C13" s="305" t="str">
        <x:v>SEBI-CORE-AUD-000005</x:v>
      </x:c>
      <x:c r="D13" s="305" t="str">
        <x:v>SEBI-CORE-PRV-000005</x:v>
      </x:c>
      <x:c r="E13" s="305" t="str">
        <x:v>CAP-LAW053|Reg. 7|AP01|E01</x:v>
      </x:c>
      <x:c r="F13" s="305" t="str">
        <x:v>CAP-LAW053|Reg. 7|AP01</x:v>
      </x:c>
      <x:c r="G13" s="305" t="str">
        <x:v>CAP-LAW053|Reg. 7</x:v>
      </x:c>
      <x:c r="H13" s="305" t="str">
        <x:v>CAP-LAW053</x:v>
      </x:c>
      <x:c r="I13" s="305" t="str">
        <x:v>Reg. 7</x:v>
      </x:c>
      <x:c r="J13" s="305" t="str">
        <x:v>Control design / applicability</x:v>
      </x:c>
      <x:c r="K13" s="305" t="str">
        <x:v>Approved investor-service SOP, service-level matrix, issuer/RTA responsibility matrix and current forms/checklists; include evidence that the gate, duty holder, threshold/exemption and timing were assessed for this atomic requirement.</x:v>
      </x:c>
      <x:c r="L13" s="305" t="str">
        <x:v>Current approved artefact; named owner and reviewer; effective date/version; explicit coverage of CAP-LAW053 Reg. 7; documented gate and exception route.</x:v>
      </x:c>
      <x:c r="M13" s="305" t="str">
        <x:v>Continuous; certification as prescribed</x:v>
      </x:c>
      <x:c r="N13" s="305" t="str">
        <x:v>Issuer/RTA service system, SCORES/ODR portal and depository interface</x:v>
      </x:c>
      <x:c r="O13" s="305" t="str">
        <x:v>Investor Services Head / RTA Relationship Owner</x:v>
      </x:c>
      <x:c r="P13" s="305" t="str">
        <x:v>Applicable SEBI source, LODR preservation policy where in scope, Common Corporate Core retention schedule and litigation hold; apply the longest controlling period.</x:v>
      </x:c>
      <x:c r="Q13" s="305" t="str">
        <x:v>Verify source system, date/time, preparer, approver, completeness, version, linkage to the population and external acknowledgement where applicable.</x:v>
      </x:c>
      <x:c r="R13" s="305" t="str">
        <x:v>Restricted — may contain personal, trading or unpublished information</x:v>
      </x:c>
      <x:c r="S13" s="305" t="str">
        <x:v>REQUIRED — NOT COLLECTED</x:v>
      </x:c>
      <x:c r="T13" s="305" t="str">
        <x:v>https://www.sebi.gov.in/legal/regulations/jul-2026/securities-and-exchange-board-of-india-listing-obligations-and-disclosure-requirements-regulations-2015-last-amended-on-july-14-2026-_102974.html</x:v>
      </x:c>
      <x:c r="U13" s="305" t="str">
        <x:v>MIGRATED — FROZEN</x:v>
      </x:c>
      <x:c r="V13" s="305" t="str">
        <x:f>IF(COUNTIF('PROD Audit Master'!$A$5:$A$176,C13)=1,"YES","NO")</x:f>
        <x:v>YES</x:v>
      </x:c>
      <x:c r="W13" s="305" t="str">
        <x:f>IF(COUNTIF('PROD Provision Master'!$A$5:$A$176,D13)=1,"YES","NO")</x:f>
        <x:v>YES</x:v>
      </x:c>
      <x:c r="X13" s="305" t="str">
        <x:f>IF(COUNTIF($A$5:$A$348,A13)=1,"UNIQUE","DUPLICATE")</x:f>
        <x:v>UNIQUE</x:v>
      </x:c>
      <x:c r="Y13" s="305" t="str">
        <x:f>IF(COUNTIF($E$5:$E$348,E13)=1,"UNIQUE","DUPLICATE")</x:f>
        <x:v>UNIQUE</x:v>
      </x:c>
      <x:c r="Z13" s="305" t="str">
        <x:f>IF(AND(LEFT(A13,14)="SEBI-CORE-EVD-",LEN(A13)=20),"VALID","INVALID")</x:f>
        <x:v>VALID</x:v>
      </x:c>
      <x:c r="AA13" s="305" t="str">
        <x:v>FROZEN</x:v>
      </x:c>
    </x:row>
    <x:row r="14" ht="48" customHeight="1">
      <x:c r="A14" s="305" t="str">
        <x:v>SEBI-CORE-EVD-000010</x:v>
      </x:c>
      <x:c r="B14" s="305" t="n">
        <x:v>10</x:v>
      </x:c>
      <x:c r="C14" s="305" t="str">
        <x:v>SEBI-CORE-AUD-000005</x:v>
      </x:c>
      <x:c r="D14" s="305" t="str">
        <x:v>SEBI-CORE-PRV-000005</x:v>
      </x:c>
      <x:c r="E14" s="305" t="str">
        <x:v>CAP-LAW053|Reg. 7|AP01|E02</x:v>
      </x:c>
      <x:c r="F14" s="305" t="str">
        <x:v>CAP-LAW053|Reg. 7|AP01</x:v>
      </x:c>
      <x:c r="G14" s="305" t="str">
        <x:v>CAP-LAW053|Reg. 7</x:v>
      </x:c>
      <x:c r="H14" s="305" t="str">
        <x:v>CAP-LAW053</x:v>
      </x:c>
      <x:c r="I14" s="305" t="str">
        <x:v>Reg. 7</x:v>
      </x:c>
      <x:c r="J14" s="305" t="str">
        <x:v>Operating performance / outcome</x:v>
      </x:c>
      <x:c r="K14" s="305" t="str">
        <x:v>Complete request/complaint register, case files, timestamps, deficiency and outcome communications, portal entries and closure acknowledgements; demonstrate complete and timely performance of: Maintain issuer/RTA interface and obtain the required compliance certificate.</x:v>
      </x:c>
      <x:c r="L14" s="305" t="str">
        <x:v>Population reference; period/trigger; source inputs; approvals; timestamps; calculations where relevant; filed/delivered output; acknowledgement; exception and closure linkage.</x:v>
      </x:c>
      <x:c r="M14" s="305" t="str">
        <x:v>Continuous; certification as prescribed</x:v>
      </x:c>
      <x:c r="N14" s="305" t="str">
        <x:v>Issuer/RTA service system, SCORES/ODR portal and depository interface</x:v>
      </x:c>
      <x:c r="O14" s="305" t="str">
        <x:v>Investor Services Head / RTA Relationship Owner</x:v>
      </x:c>
      <x:c r="P14" s="305" t="str">
        <x:v>Applicable SEBI source, LODR preservation policy where in scope, Common Corporate Core retention schedule and litigation hold; apply the longest controlling period.</x:v>
      </x:c>
      <x:c r="Q14" s="305" t="str">
        <x:v>Verify source system, date/time, preparer, approver, completeness, version, linkage to the population and external acknowledgement where applicable.</x:v>
      </x:c>
      <x:c r="R14" s="305" t="str">
        <x:v>Restricted — may contain personal, trading or unpublished information</x:v>
      </x:c>
      <x:c r="S14" s="305" t="str">
        <x:v>REQUIRED — NOT COLLECTED</x:v>
      </x:c>
      <x:c r="T14" s="305" t="str">
        <x:v>https://www.sebi.gov.in/legal/regulations/jul-2026/securities-and-exchange-board-of-india-listing-obligations-and-disclosure-requirements-regulations-2015-last-amended-on-july-14-2026-_102974.html</x:v>
      </x:c>
      <x:c r="U14" s="305" t="str">
        <x:v>MIGRATED — FROZEN</x:v>
      </x:c>
      <x:c r="V14" s="305" t="str">
        <x:f>IF(COUNTIF('PROD Audit Master'!$A$5:$A$176,C14)=1,"YES","NO")</x:f>
        <x:v>YES</x:v>
      </x:c>
      <x:c r="W14" s="305" t="str">
        <x:f>IF(COUNTIF('PROD Provision Master'!$A$5:$A$176,D14)=1,"YES","NO")</x:f>
        <x:v>YES</x:v>
      </x:c>
      <x:c r="X14" s="305" t="str">
        <x:f>IF(COUNTIF($A$5:$A$348,A14)=1,"UNIQUE","DUPLICATE")</x:f>
        <x:v>UNIQUE</x:v>
      </x:c>
      <x:c r="Y14" s="305" t="str">
        <x:f>IF(COUNTIF($E$5:$E$348,E14)=1,"UNIQUE","DUPLICATE")</x:f>
        <x:v>UNIQUE</x:v>
      </x:c>
      <x:c r="Z14" s="305" t="str">
        <x:f>IF(AND(LEFT(A14,14)="SEBI-CORE-EVD-",LEN(A14)=20),"VALID","INVALID")</x:f>
        <x:v>VALID</x:v>
      </x:c>
      <x:c r="AA14" s="305" t="str">
        <x:v>FROZEN</x:v>
      </x:c>
    </x:row>
    <x:row r="15" ht="48" customHeight="1">
      <x:c r="A15" s="305" t="str">
        <x:v>SEBI-CORE-EVD-000011</x:v>
      </x:c>
      <x:c r="B15" s="305" t="n">
        <x:v>11</x:v>
      </x:c>
      <x:c r="C15" s="305" t="str">
        <x:v>SEBI-CORE-AUD-000006</x:v>
      </x:c>
      <x:c r="D15" s="305" t="str">
        <x:v>SEBI-CORE-PRV-000006</x:v>
      </x:c>
      <x:c r="E15" s="305" t="str">
        <x:v>CAP-LAW053|Reg. 9|AP01|E01</x:v>
      </x:c>
      <x:c r="F15" s="305" t="str">
        <x:v>CAP-LAW053|Reg. 9|AP01</x:v>
      </x:c>
      <x:c r="G15" s="305" t="str">
        <x:v>CAP-LAW053|Reg. 9</x:v>
      </x:c>
      <x:c r="H15" s="305" t="str">
        <x:v>CAP-LAW053</x:v>
      </x:c>
      <x:c r="I15" s="305" t="str">
        <x:v>Reg. 9</x:v>
      </x:c>
      <x:c r="J15" s="305" t="str">
        <x:v>Control design / applicability</x:v>
      </x:c>
      <x:c r="K15" s="305" t="str">
        <x:v>Approved preservation policy, record taxonomy, retention schedule, access controls and legal-hold procedure; include evidence that the gate, duty holder, threshold/exemption and timing were assessed for this atomic requirement.</x:v>
      </x:c>
      <x:c r="L15" s="305" t="str">
        <x:v>Current approved artefact; named owner and reviewer; effective date/version; explicit coverage of CAP-LAW053 Reg. 9; documented gate and exception route.</x:v>
      </x:c>
      <x:c r="M15" s="305" t="str">
        <x:v>Continuous</x:v>
      </x:c>
      <x:c r="N15" s="305" t="str">
        <x:v>Controlled records repository and archive/backup platform</x:v>
      </x:c>
      <x:c r="O15" s="305" t="str">
        <x:v>Company Secretary / Records Custodian</x:v>
      </x:c>
      <x:c r="P15" s="305" t="str">
        <x:v>Applicable SEBI source, LODR preservation policy where in scope, Common Corporate Core retention schedule and litigation hold; apply the longest controlling period.</x:v>
      </x:c>
      <x:c r="Q15" s="305" t="str">
        <x:v>Verify source system, date/time, preparer, approver, completeness, version, linkage to the population and external acknowledgement where applicable.</x:v>
      </x:c>
      <x:c r="R15" s="305" t="str">
        <x:v>Internal controlled record; public only after authorised filing/publication</x:v>
      </x:c>
      <x:c r="S15" s="305" t="str">
        <x:v>REQUIRED — NOT COLLECTED</x:v>
      </x:c>
      <x:c r="T15" s="305" t="str">
        <x:v>https://www.sebi.gov.in/legal/regulations/jul-2026/securities-and-exchange-board-of-india-listing-obligations-and-disclosure-requirements-regulations-2015-last-amended-on-july-14-2026-_102974.html</x:v>
      </x:c>
      <x:c r="U15" s="305" t="str">
        <x:v>MIGRATED — FROZEN</x:v>
      </x:c>
      <x:c r="V15" s="305" t="str">
        <x:f>IF(COUNTIF('PROD Audit Master'!$A$5:$A$176,C15)=1,"YES","NO")</x:f>
        <x:v>YES</x:v>
      </x:c>
      <x:c r="W15" s="305" t="str">
        <x:f>IF(COUNTIF('PROD Provision Master'!$A$5:$A$176,D15)=1,"YES","NO")</x:f>
        <x:v>YES</x:v>
      </x:c>
      <x:c r="X15" s="305" t="str">
        <x:f>IF(COUNTIF($A$5:$A$348,A15)=1,"UNIQUE","DUPLICATE")</x:f>
        <x:v>UNIQUE</x:v>
      </x:c>
      <x:c r="Y15" s="305" t="str">
        <x:f>IF(COUNTIF($E$5:$E$348,E15)=1,"UNIQUE","DUPLICATE")</x:f>
        <x:v>UNIQUE</x:v>
      </x:c>
      <x:c r="Z15" s="305" t="str">
        <x:f>IF(AND(LEFT(A15,14)="SEBI-CORE-EVD-",LEN(A15)=20),"VALID","INVALID")</x:f>
        <x:v>VALID</x:v>
      </x:c>
      <x:c r="AA15" s="305" t="str">
        <x:v>FROZEN</x:v>
      </x:c>
    </x:row>
    <x:row r="16" ht="48" customHeight="1">
      <x:c r="A16" s="305" t="str">
        <x:v>SEBI-CORE-EVD-000012</x:v>
      </x:c>
      <x:c r="B16" s="305" t="n">
        <x:v>12</x:v>
      </x:c>
      <x:c r="C16" s="305" t="str">
        <x:v>SEBI-CORE-AUD-000006</x:v>
      </x:c>
      <x:c r="D16" s="305" t="str">
        <x:v>SEBI-CORE-PRV-000006</x:v>
      </x:c>
      <x:c r="E16" s="305" t="str">
        <x:v>CAP-LAW053|Reg. 9|AP01|E02</x:v>
      </x:c>
      <x:c r="F16" s="305" t="str">
        <x:v>CAP-LAW053|Reg. 9|AP01</x:v>
      </x:c>
      <x:c r="G16" s="305" t="str">
        <x:v>CAP-LAW053|Reg. 9</x:v>
      </x:c>
      <x:c r="H16" s="305" t="str">
        <x:v>CAP-LAW053</x:v>
      </x:c>
      <x:c r="I16" s="305" t="str">
        <x:v>Reg. 9</x:v>
      </x:c>
      <x:c r="J16" s="305" t="str">
        <x:v>Operating performance / outcome</x:v>
      </x:c>
      <x:c r="K16" s="305" t="str">
        <x:v>Record inventory, archive/access logs, disposal approvals, backup or retrieval tests and legal-hold evidence; demonstrate complete and timely performance of: Approve and operate a document-preservation policy.</x:v>
      </x:c>
      <x:c r="L16" s="305" t="str">
        <x:v>Population reference; period/trigger; source inputs; approvals; timestamps; calculations where relevant; filed/delivered output; acknowledgement; exception and closure linkage.</x:v>
      </x:c>
      <x:c r="M16" s="305" t="str">
        <x:v>Continuous</x:v>
      </x:c>
      <x:c r="N16" s="305" t="str">
        <x:v>Controlled records repository and archive/backup platform</x:v>
      </x:c>
      <x:c r="O16" s="305" t="str">
        <x:v>Company Secretary / Records Custodian</x:v>
      </x:c>
      <x:c r="P16" s="305" t="str">
        <x:v>Applicable SEBI source, LODR preservation policy where in scope, Common Corporate Core retention schedule and litigation hold; apply the longest controlling period.</x:v>
      </x:c>
      <x:c r="Q16" s="305" t="str">
        <x:v>Verify source system, date/time, preparer, approver, completeness, version, linkage to the population and external acknowledgement where applicable.</x:v>
      </x:c>
      <x:c r="R16" s="305" t="str">
        <x:v>Internal controlled record; public only after authorised filing/publication</x:v>
      </x:c>
      <x:c r="S16" s="305" t="str">
        <x:v>REQUIRED — NOT COLLECTED</x:v>
      </x:c>
      <x:c r="T16" s="305" t="str">
        <x:v>https://www.sebi.gov.in/legal/regulations/jul-2026/securities-and-exchange-board-of-india-listing-obligations-and-disclosure-requirements-regulations-2015-last-amended-on-july-14-2026-_102974.html</x:v>
      </x:c>
      <x:c r="U16" s="305" t="str">
        <x:v>MIGRATED — FROZEN</x:v>
      </x:c>
      <x:c r="V16" s="305" t="str">
        <x:f>IF(COUNTIF('PROD Audit Master'!$A$5:$A$176,C16)=1,"YES","NO")</x:f>
        <x:v>YES</x:v>
      </x:c>
      <x:c r="W16" s="305" t="str">
        <x:f>IF(COUNTIF('PROD Provision Master'!$A$5:$A$176,D16)=1,"YES","NO")</x:f>
        <x:v>YES</x:v>
      </x:c>
      <x:c r="X16" s="305" t="str">
        <x:f>IF(COUNTIF($A$5:$A$348,A16)=1,"UNIQUE","DUPLICATE")</x:f>
        <x:v>UNIQUE</x:v>
      </x:c>
      <x:c r="Y16" s="305" t="str">
        <x:f>IF(COUNTIF($E$5:$E$348,E16)=1,"UNIQUE","DUPLICATE")</x:f>
        <x:v>UNIQUE</x:v>
      </x:c>
      <x:c r="Z16" s="305" t="str">
        <x:f>IF(AND(LEFT(A16,14)="SEBI-CORE-EVD-",LEN(A16)=20),"VALID","INVALID")</x:f>
        <x:v>VALID</x:v>
      </x:c>
      <x:c r="AA16" s="305" t="str">
        <x:v>FROZEN</x:v>
      </x:c>
    </x:row>
    <x:row r="17" ht="48" customHeight="1">
      <x:c r="A17" s="305" t="str">
        <x:v>SEBI-CORE-EVD-000013</x:v>
      </x:c>
      <x:c r="B17" s="305" t="n">
        <x:v>13</x:v>
      </x:c>
      <x:c r="C17" s="305" t="str">
        <x:v>SEBI-CORE-AUD-000007</x:v>
      </x:c>
      <x:c r="D17" s="305" t="str">
        <x:v>SEBI-CORE-PRV-000007</x:v>
      </x:c>
      <x:c r="E17" s="305" t="str">
        <x:v>CAP-LAW053|Reg. 10|AP01|E01</x:v>
      </x:c>
      <x:c r="F17" s="305" t="str">
        <x:v>CAP-LAW053|Reg. 10|AP01</x:v>
      </x:c>
      <x:c r="G17" s="305" t="str">
        <x:v>CAP-LAW053|Reg. 10</x:v>
      </x:c>
      <x:c r="H17" s="305" t="str">
        <x:v>CAP-LAW053</x:v>
      </x:c>
      <x:c r="I17" s="305" t="str">
        <x:v>Reg. 10</x:v>
      </x:c>
      <x:c r="J17" s="305" t="str">
        <x:v>Control design / applicability</x:v>
      </x:c>
      <x:c r="K17" s="305" t="str">
        <x:v>Current disclosure/filing checklist, responsibility matrix, materiality or content review control and due-date calendar; include evidence that the gate, duty holder, threshold/exemption and timing were assessed for this atomic requirement.</x:v>
      </x:c>
      <x:c r="L17" s="305" t="str">
        <x:v>Current approved artefact; named owner and reviewer; effective date/version; explicit coverage of CAP-LAW053 Reg. 10; documented gate and exception route.</x:v>
      </x:c>
      <x:c r="M17" s="305" t="str">
        <x:v>At each filing due date</x:v>
      </x:c>
      <x:c r="N17" s="305" t="str">
        <x:v>Disclosure workflow, stock-exchange/SEBI portal and authorised website CMS</x:v>
      </x:c>
      <x:c r="O17" s="305" t="str">
        <x:v>Company Secretary / Compliance Officer</x:v>
      </x:c>
      <x:c r="P17" s="305" t="str">
        <x:v>Applicable SEBI source, LODR preservation policy where in scope, Common Corporate Core retention schedule and litigation hold; apply the longest controlling period.</x:v>
      </x:c>
      <x:c r="Q17" s="305" t="str">
        <x:v>Verify source system, date/time, preparer, approver, completeness, version, linkage to the population and external acknowledgement where applicable.</x:v>
      </x:c>
      <x:c r="R17" s="305" t="str">
        <x:v>Internal controlled record; public only after authorised filing/publication</x:v>
      </x:c>
      <x:c r="S17" s="305" t="str">
        <x:v>REQUIRED — NOT COLLECTED</x:v>
      </x:c>
      <x:c r="T17" s="305" t="str">
        <x:v>https://www.sebi.gov.in/legal/regulations/jul-2026/securities-and-exchange-board-of-india-listing-obligations-and-disclosure-requirements-regulations-2015-last-amended-on-july-14-2026-_102974.html</x:v>
      </x:c>
      <x:c r="U17" s="305" t="str">
        <x:v>MIGRATED — FROZEN</x:v>
      </x:c>
      <x:c r="V17" s="305" t="str">
        <x:f>IF(COUNTIF('PROD Audit Master'!$A$5:$A$176,C17)=1,"YES","NO")</x:f>
        <x:v>YES</x:v>
      </x:c>
      <x:c r="W17" s="305" t="str">
        <x:f>IF(COUNTIF('PROD Provision Master'!$A$5:$A$176,D17)=1,"YES","NO")</x:f>
        <x:v>YES</x:v>
      </x:c>
      <x:c r="X17" s="305" t="str">
        <x:f>IF(COUNTIF($A$5:$A$348,A17)=1,"UNIQUE","DUPLICATE")</x:f>
        <x:v>UNIQUE</x:v>
      </x:c>
      <x:c r="Y17" s="305" t="str">
        <x:f>IF(COUNTIF($E$5:$E$348,E17)=1,"UNIQUE","DUPLICATE")</x:f>
        <x:v>UNIQUE</x:v>
      </x:c>
      <x:c r="Z17" s="305" t="str">
        <x:f>IF(AND(LEFT(A17,14)="SEBI-CORE-EVD-",LEN(A17)=20),"VALID","INVALID")</x:f>
        <x:v>VALID</x:v>
      </x:c>
      <x:c r="AA17" s="305" t="str">
        <x:v>FROZEN</x:v>
      </x:c>
    </x:row>
    <x:row r="18" ht="48" customHeight="1">
      <x:c r="A18" s="305" t="str">
        <x:v>SEBI-CORE-EVD-000014</x:v>
      </x:c>
      <x:c r="B18" s="305" t="n">
        <x:v>14</x:v>
      </x:c>
      <x:c r="C18" s="305" t="str">
        <x:v>SEBI-CORE-AUD-000007</x:v>
      </x:c>
      <x:c r="D18" s="305" t="str">
        <x:v>SEBI-CORE-PRV-000007</x:v>
      </x:c>
      <x:c r="E18" s="305" t="str">
        <x:v>CAP-LAW053|Reg. 10|AP01|E02</x:v>
      </x:c>
      <x:c r="F18" s="305" t="str">
        <x:v>CAP-LAW053|Reg. 10|AP01</x:v>
      </x:c>
      <x:c r="G18" s="305" t="str">
        <x:v>CAP-LAW053|Reg. 10</x:v>
      </x:c>
      <x:c r="H18" s="305" t="str">
        <x:v>CAP-LAW053</x:v>
      </x:c>
      <x:c r="I18" s="305" t="str">
        <x:v>Reg. 10</x:v>
      </x:c>
      <x:c r="J18" s="305" t="str">
        <x:v>Operating performance / outcome</x:v>
      </x:c>
      <x:c r="K18" s="305" t="str">
        <x:v>Approved filing/disclosure, supporting source data, review sign-off, exchange/SEBI acknowledgement, website proof and correction trail; demonstrate complete and timely performance of: Submit through the required electronic channel and retain acknowledgement.</x:v>
      </x:c>
      <x:c r="L18" s="305" t="str">
        <x:v>Population reference; period/trigger; source inputs; approvals; timestamps; calculations where relevant; filed/delivered output; acknowledgement; exception and closure linkage.</x:v>
      </x:c>
      <x:c r="M18" s="305" t="str">
        <x:v>At each filing due date</x:v>
      </x:c>
      <x:c r="N18" s="305" t="str">
        <x:v>Disclosure workflow, stock-exchange/SEBI portal and authorised website CMS</x:v>
      </x:c>
      <x:c r="O18" s="305" t="str">
        <x:v>Company Secretary / Compliance Officer</x:v>
      </x:c>
      <x:c r="P18" s="305" t="str">
        <x:v>Applicable SEBI source, LODR preservation policy where in scope, Common Corporate Core retention schedule and litigation hold; apply the longest controlling period.</x:v>
      </x:c>
      <x:c r="Q18" s="305" t="str">
        <x:v>Verify source system, date/time, preparer, approver, completeness, version, linkage to the population and external acknowledgement where applicable.</x:v>
      </x:c>
      <x:c r="R18" s="305" t="str">
        <x:v>Internal controlled record; public only after authorised filing/publication</x:v>
      </x:c>
      <x:c r="S18" s="305" t="str">
        <x:v>REQUIRED — NOT COLLECTED</x:v>
      </x:c>
      <x:c r="T18" s="305" t="str">
        <x:v>https://www.sebi.gov.in/legal/regulations/jul-2026/securities-and-exchange-board-of-india-listing-obligations-and-disclosure-requirements-regulations-2015-last-amended-on-july-14-2026-_102974.html</x:v>
      </x:c>
      <x:c r="U18" s="305" t="str">
        <x:v>MIGRATED — FROZEN</x:v>
      </x:c>
      <x:c r="V18" s="305" t="str">
        <x:f>IF(COUNTIF('PROD Audit Master'!$A$5:$A$176,C18)=1,"YES","NO")</x:f>
        <x:v>YES</x:v>
      </x:c>
      <x:c r="W18" s="305" t="str">
        <x:f>IF(COUNTIF('PROD Provision Master'!$A$5:$A$176,D18)=1,"YES","NO")</x:f>
        <x:v>YES</x:v>
      </x:c>
      <x:c r="X18" s="305" t="str">
        <x:f>IF(COUNTIF($A$5:$A$348,A18)=1,"UNIQUE","DUPLICATE")</x:f>
        <x:v>UNIQUE</x:v>
      </x:c>
      <x:c r="Y18" s="305" t="str">
        <x:f>IF(COUNTIF($E$5:$E$348,E18)=1,"UNIQUE","DUPLICATE")</x:f>
        <x:v>UNIQUE</x:v>
      </x:c>
      <x:c r="Z18" s="305" t="str">
        <x:f>IF(AND(LEFT(A18,14)="SEBI-CORE-EVD-",LEN(A18)=20),"VALID","INVALID")</x:f>
        <x:v>VALID</x:v>
      </x:c>
      <x:c r="AA18" s="305" t="str">
        <x:v>FROZEN</x:v>
      </x:c>
    </x:row>
    <x:row r="19" ht="48" customHeight="1">
      <x:c r="A19" s="305" t="str">
        <x:v>SEBI-CORE-EVD-000015</x:v>
      </x:c>
      <x:c r="B19" s="305" t="n">
        <x:v>15</x:v>
      </x:c>
      <x:c r="C19" s="305" t="str">
        <x:v>SEBI-CORE-AUD-000008</x:v>
      </x:c>
      <x:c r="D19" s="305" t="str">
        <x:v>SEBI-CORE-PRV-000008</x:v>
      </x:c>
      <x:c r="E19" s="305" t="str">
        <x:v>CAP-LAW053|Reg. 12|AP01|E01</x:v>
      </x:c>
      <x:c r="F19" s="305" t="str">
        <x:v>CAP-LAW053|Reg. 12|AP01</x:v>
      </x:c>
      <x:c r="G19" s="305" t="str">
        <x:v>CAP-LAW053|Reg. 12</x:v>
      </x:c>
      <x:c r="H19" s="305" t="str">
        <x:v>CAP-LAW053</x:v>
      </x:c>
      <x:c r="I19" s="305" t="str">
        <x:v>Reg. 12</x:v>
      </x:c>
      <x:c r="J19" s="305" t="str">
        <x:v>Control design / applicability</x:v>
      </x:c>
      <x:c r="K19" s="305" t="str">
        <x:v>Approved payment/control procedure, beneficiary validation, due-date calendar, exception route and reconciliation ownership; include evidence that the gate, duty holder, threshold/exemption and timing were assessed for this atomic requirement.</x:v>
      </x:c>
      <x:c r="L19" s="305" t="str">
        <x:v>Current approved artefact; named owner and reviewer; effective date/version; explicit coverage of CAP-LAW053 Reg. 12; documented gate and exception route.</x:v>
      </x:c>
      <x:c r="M19" s="305" t="str">
        <x:v>At payment event</x:v>
      </x:c>
      <x:c r="N19" s="305" t="str">
        <x:v>ERP/treasury, bank, RTA/depository and exchange records</x:v>
      </x:c>
      <x:c r="O19" s="305" t="str">
        <x:v>Finance or Treasury Head / Company Secretary</x:v>
      </x:c>
      <x:c r="P19" s="305" t="str">
        <x:v>Applicable SEBI source, LODR preservation policy where in scope, Common Corporate Core retention schedule and litigation hold; apply the longest controlling period.</x:v>
      </x:c>
      <x:c r="Q19" s="305" t="str">
        <x:v>Verify source system, date/time, preparer, approver, completeness, version, linkage to the population and external acknowledgement where applicable.</x:v>
      </x:c>
      <x:c r="R19" s="305" t="str">
        <x:v>Restricted — may contain personal, trading or unpublished information</x:v>
      </x:c>
      <x:c r="S19" s="305" t="str">
        <x:v>REQUIRED — NOT COLLECTED</x:v>
      </x:c>
      <x:c r="T19" s="305" t="str">
        <x:v>https://www.sebi.gov.in/legal/regulations/jul-2026/securities-and-exchange-board-of-india-listing-obligations-and-disclosure-requirements-regulations-2015-last-amended-on-july-14-2026-_102974.html</x:v>
      </x:c>
      <x:c r="U19" s="305" t="str">
        <x:v>MIGRATED — FROZEN</x:v>
      </x:c>
      <x:c r="V19" s="305" t="str">
        <x:f>IF(COUNTIF('PROD Audit Master'!$A$5:$A$176,C19)=1,"YES","NO")</x:f>
        <x:v>YES</x:v>
      </x:c>
      <x:c r="W19" s="305" t="str">
        <x:f>IF(COUNTIF('PROD Provision Master'!$A$5:$A$176,D19)=1,"YES","NO")</x:f>
        <x:v>YES</x:v>
      </x:c>
      <x:c r="X19" s="305" t="str">
        <x:f>IF(COUNTIF($A$5:$A$348,A19)=1,"UNIQUE","DUPLICATE")</x:f>
        <x:v>UNIQUE</x:v>
      </x:c>
      <x:c r="Y19" s="305" t="str">
        <x:f>IF(COUNTIF($E$5:$E$348,E19)=1,"UNIQUE","DUPLICATE")</x:f>
        <x:v>UNIQUE</x:v>
      </x:c>
      <x:c r="Z19" s="305" t="str">
        <x:f>IF(AND(LEFT(A19,14)="SEBI-CORE-EVD-",LEN(A19)=20),"VALID","INVALID")</x:f>
        <x:v>VALID</x:v>
      </x:c>
      <x:c r="AA19" s="305" t="str">
        <x:v>FROZEN</x:v>
      </x:c>
    </x:row>
    <x:row r="20" ht="48" customHeight="1">
      <x:c r="A20" s="305" t="str">
        <x:v>SEBI-CORE-EVD-000016</x:v>
      </x:c>
      <x:c r="B20" s="305" t="n">
        <x:v>16</x:v>
      </x:c>
      <x:c r="C20" s="305" t="str">
        <x:v>SEBI-CORE-AUD-000008</x:v>
      </x:c>
      <x:c r="D20" s="305" t="str">
        <x:v>SEBI-CORE-PRV-000008</x:v>
      </x:c>
      <x:c r="E20" s="305" t="str">
        <x:v>CAP-LAW053|Reg. 12|AP01|E02</x:v>
      </x:c>
      <x:c r="F20" s="305" t="str">
        <x:v>CAP-LAW053|Reg. 12|AP01</x:v>
      </x:c>
      <x:c r="G20" s="305" t="str">
        <x:v>CAP-LAW053|Reg. 12</x:v>
      </x:c>
      <x:c r="H20" s="305" t="str">
        <x:v>CAP-LAW053</x:v>
      </x:c>
      <x:c r="I20" s="305" t="str">
        <x:v>Reg. 12</x:v>
      </x:c>
      <x:c r="J20" s="305" t="str">
        <x:v>Operating performance / outcome</x:v>
      </x:c>
      <x:c r="K20" s="305" t="str">
        <x:v>Approved payment file, bank proof, beneficiary/holder reconciliation, exception log, transfer confirmation and statutory acknowledgement; demonstrate complete and timely performance of: Pay through permitted electronic modes and document exceptions.</x:v>
      </x:c>
      <x:c r="L20" s="305" t="str">
        <x:v>Population reference; period/trigger; source inputs; approvals; timestamps; calculations where relevant; filed/delivered output; acknowledgement; exception and closure linkage.</x:v>
      </x:c>
      <x:c r="M20" s="305" t="str">
        <x:v>At payment event</x:v>
      </x:c>
      <x:c r="N20" s="305" t="str">
        <x:v>ERP/treasury, bank, RTA/depository and exchange records</x:v>
      </x:c>
      <x:c r="O20" s="305" t="str">
        <x:v>Finance or Treasury Head / Company Secretary</x:v>
      </x:c>
      <x:c r="P20" s="305" t="str">
        <x:v>Applicable SEBI source, LODR preservation policy where in scope, Common Corporate Core retention schedule and litigation hold; apply the longest controlling period.</x:v>
      </x:c>
      <x:c r="Q20" s="305" t="str">
        <x:v>Verify source system, date/time, preparer, approver, completeness, version, linkage to the population and external acknowledgement where applicable.</x:v>
      </x:c>
      <x:c r="R20" s="305" t="str">
        <x:v>Restricted — may contain personal, trading or unpublished information</x:v>
      </x:c>
      <x:c r="S20" s="305" t="str">
        <x:v>REQUIRED — NOT COLLECTED</x:v>
      </x:c>
      <x:c r="T20" s="305" t="str">
        <x:v>https://www.sebi.gov.in/legal/regulations/jul-2026/securities-and-exchange-board-of-india-listing-obligations-and-disclosure-requirements-regulations-2015-last-amended-on-july-14-2026-_102974.html</x:v>
      </x:c>
      <x:c r="U20" s="305" t="str">
        <x:v>MIGRATED — FROZEN</x:v>
      </x:c>
      <x:c r="V20" s="305" t="str">
        <x:f>IF(COUNTIF('PROD Audit Master'!$A$5:$A$176,C20)=1,"YES","NO")</x:f>
        <x:v>YES</x:v>
      </x:c>
      <x:c r="W20" s="305" t="str">
        <x:f>IF(COUNTIF('PROD Provision Master'!$A$5:$A$176,D20)=1,"YES","NO")</x:f>
        <x:v>YES</x:v>
      </x:c>
      <x:c r="X20" s="305" t="str">
        <x:f>IF(COUNTIF($A$5:$A$348,A20)=1,"UNIQUE","DUPLICATE")</x:f>
        <x:v>UNIQUE</x:v>
      </x:c>
      <x:c r="Y20" s="305" t="str">
        <x:f>IF(COUNTIF($E$5:$E$348,E20)=1,"UNIQUE","DUPLICATE")</x:f>
        <x:v>UNIQUE</x:v>
      </x:c>
      <x:c r="Z20" s="305" t="str">
        <x:f>IF(AND(LEFT(A20,14)="SEBI-CORE-EVD-",LEN(A20)=20),"VALID","INVALID")</x:f>
        <x:v>VALID</x:v>
      </x:c>
      <x:c r="AA20" s="305" t="str">
        <x:v>FROZEN</x:v>
      </x:c>
    </x:row>
    <x:row r="21" ht="48" customHeight="1">
      <x:c r="A21" s="305" t="str">
        <x:v>SEBI-CORE-EVD-000017</x:v>
      </x:c>
      <x:c r="B21" s="305" t="n">
        <x:v>17</x:v>
      </x:c>
      <x:c r="C21" s="305" t="str">
        <x:v>SEBI-CORE-AUD-000009</x:v>
      </x:c>
      <x:c r="D21" s="305" t="str">
        <x:v>SEBI-CORE-PRV-000009</x:v>
      </x:c>
      <x:c r="E21" s="305" t="str">
        <x:v>CAP-LAW053|Reg. 13|AP01|E01</x:v>
      </x:c>
      <x:c r="F21" s="305" t="str">
        <x:v>CAP-LAW053|Reg. 13|AP01</x:v>
      </x:c>
      <x:c r="G21" s="305" t="str">
        <x:v>CAP-LAW053|Reg. 13</x:v>
      </x:c>
      <x:c r="H21" s="305" t="str">
        <x:v>CAP-LAW053</x:v>
      </x:c>
      <x:c r="I21" s="305" t="str">
        <x:v>Reg. 13</x:v>
      </x:c>
      <x:c r="J21" s="305" t="str">
        <x:v>Control design / applicability</x:v>
      </x:c>
      <x:c r="K21" s="305" t="str">
        <x:v>Approved investor-service SOP, service-level matrix, issuer/RTA responsibility matrix and current forms/checklists; include evidence that the gate, duty holder, threshold/exemption and timing were assessed for this atomic requirement.</x:v>
      </x:c>
      <x:c r="L21" s="305" t="str">
        <x:v>Current approved artefact; named owner and reviewer; effective date/version; explicit coverage of CAP-LAW053 Reg. 13; documented gate and exception route.</x:v>
      </x:c>
      <x:c r="M21" s="305" t="str">
        <x:v>Ongoing; periodic reporting</x:v>
      </x:c>
      <x:c r="N21" s="305" t="str">
        <x:v>Issuer/RTA service system, SCORES/ODR portal and depository interface</x:v>
      </x:c>
      <x:c r="O21" s="305" t="str">
        <x:v>Investor Services Head / RTA Relationship Owner</x:v>
      </x:c>
      <x:c r="P21" s="305" t="str">
        <x:v>Applicable SEBI source, LODR preservation policy where in scope, Common Corporate Core retention schedule and litigation hold; apply the longest controlling period.</x:v>
      </x:c>
      <x:c r="Q21" s="305" t="str">
        <x:v>Verify source system, date/time, preparer, approver, completeness, version, linkage to the population and external acknowledgement where applicable.</x:v>
      </x:c>
      <x:c r="R21" s="305" t="str">
        <x:v>Restricted — may contain personal, trading or unpublished information</x:v>
      </x:c>
      <x:c r="S21" s="305" t="str">
        <x:v>REQUIRED — NOT COLLECTED</x:v>
      </x:c>
      <x:c r="T21" s="305" t="str">
        <x:v>https://www.sebi.gov.in/legal/regulations/jul-2026/securities-and-exchange-board-of-india-listing-obligations-and-disclosure-requirements-regulations-2015-last-amended-on-july-14-2026-_102974.html</x:v>
      </x:c>
      <x:c r="U21" s="305" t="str">
        <x:v>MIGRATED — FROZEN</x:v>
      </x:c>
      <x:c r="V21" s="305" t="str">
        <x:f>IF(COUNTIF('PROD Audit Master'!$A$5:$A$176,C21)=1,"YES","NO")</x:f>
        <x:v>YES</x:v>
      </x:c>
      <x:c r="W21" s="305" t="str">
        <x:f>IF(COUNTIF('PROD Provision Master'!$A$5:$A$176,D21)=1,"YES","NO")</x:f>
        <x:v>YES</x:v>
      </x:c>
      <x:c r="X21" s="305" t="str">
        <x:f>IF(COUNTIF($A$5:$A$348,A21)=1,"UNIQUE","DUPLICATE")</x:f>
        <x:v>UNIQUE</x:v>
      </x:c>
      <x:c r="Y21" s="305" t="str">
        <x:f>IF(COUNTIF($E$5:$E$348,E21)=1,"UNIQUE","DUPLICATE")</x:f>
        <x:v>UNIQUE</x:v>
      </x:c>
      <x:c r="Z21" s="305" t="str">
        <x:f>IF(AND(LEFT(A21,14)="SEBI-CORE-EVD-",LEN(A21)=20),"VALID","INVALID")</x:f>
        <x:v>VALID</x:v>
      </x:c>
      <x:c r="AA21" s="305" t="str">
        <x:v>FROZEN</x:v>
      </x:c>
    </x:row>
    <x:row r="22" ht="48" customHeight="1">
      <x:c r="A22" s="305" t="str">
        <x:v>SEBI-CORE-EVD-000018</x:v>
      </x:c>
      <x:c r="B22" s="305" t="n">
        <x:v>18</x:v>
      </x:c>
      <x:c r="C22" s="305" t="str">
        <x:v>SEBI-CORE-AUD-000009</x:v>
      </x:c>
      <x:c r="D22" s="305" t="str">
        <x:v>SEBI-CORE-PRV-000009</x:v>
      </x:c>
      <x:c r="E22" s="305" t="str">
        <x:v>CAP-LAW053|Reg. 13|AP01|E02</x:v>
      </x:c>
      <x:c r="F22" s="305" t="str">
        <x:v>CAP-LAW053|Reg. 13|AP01</x:v>
      </x:c>
      <x:c r="G22" s="305" t="str">
        <x:v>CAP-LAW053|Reg. 13</x:v>
      </x:c>
      <x:c r="H22" s="305" t="str">
        <x:v>CAP-LAW053</x:v>
      </x:c>
      <x:c r="I22" s="305" t="str">
        <x:v>Reg. 13</x:v>
      </x:c>
      <x:c r="J22" s="305" t="str">
        <x:v>Operating performance / outcome</x:v>
      </x:c>
      <x:c r="K22" s="305" t="str">
        <x:v>Complete request/complaint register, case files, timestamps, deficiency and outcome communications, portal entries and closure acknowledgements; demonstrate complete and timely performance of: Maintain complaint register, aging, resolution evidence and filed status.</x:v>
      </x:c>
      <x:c r="L22" s="305" t="str">
        <x:v>Population reference; period/trigger; source inputs; approvals; timestamps; calculations where relevant; filed/delivered output; acknowledgement; exception and closure linkage.</x:v>
      </x:c>
      <x:c r="M22" s="305" t="str">
        <x:v>Ongoing; periodic reporting</x:v>
      </x:c>
      <x:c r="N22" s="305" t="str">
        <x:v>Issuer/RTA service system, SCORES/ODR portal and depository interface</x:v>
      </x:c>
      <x:c r="O22" s="305" t="str">
        <x:v>Investor Services Head / RTA Relationship Owner</x:v>
      </x:c>
      <x:c r="P22" s="305" t="str">
        <x:v>Applicable SEBI source, LODR preservation policy where in scope, Common Corporate Core retention schedule and litigation hold; apply the longest controlling period.</x:v>
      </x:c>
      <x:c r="Q22" s="305" t="str">
        <x:v>Verify source system, date/time, preparer, approver, completeness, version, linkage to the population and external acknowledgement where applicable.</x:v>
      </x:c>
      <x:c r="R22" s="305" t="str">
        <x:v>Restricted — may contain personal, trading or unpublished information</x:v>
      </x:c>
      <x:c r="S22" s="305" t="str">
        <x:v>REQUIRED — NOT COLLECTED</x:v>
      </x:c>
      <x:c r="T22" s="305" t="str">
        <x:v>https://www.sebi.gov.in/legal/regulations/jul-2026/securities-and-exchange-board-of-india-listing-obligations-and-disclosure-requirements-regulations-2015-last-amended-on-july-14-2026-_102974.html</x:v>
      </x:c>
      <x:c r="U22" s="305" t="str">
        <x:v>MIGRATED — FROZEN</x:v>
      </x:c>
      <x:c r="V22" s="305" t="str">
        <x:f>IF(COUNTIF('PROD Audit Master'!$A$5:$A$176,C22)=1,"YES","NO")</x:f>
        <x:v>YES</x:v>
      </x:c>
      <x:c r="W22" s="305" t="str">
        <x:f>IF(COUNTIF('PROD Provision Master'!$A$5:$A$176,D22)=1,"YES","NO")</x:f>
        <x:v>YES</x:v>
      </x:c>
      <x:c r="X22" s="305" t="str">
        <x:f>IF(COUNTIF($A$5:$A$348,A22)=1,"UNIQUE","DUPLICATE")</x:f>
        <x:v>UNIQUE</x:v>
      </x:c>
      <x:c r="Y22" s="305" t="str">
        <x:f>IF(COUNTIF($E$5:$E$348,E22)=1,"UNIQUE","DUPLICATE")</x:f>
        <x:v>UNIQUE</x:v>
      </x:c>
      <x:c r="Z22" s="305" t="str">
        <x:f>IF(AND(LEFT(A22,14)="SEBI-CORE-EVD-",LEN(A22)=20),"VALID","INVALID")</x:f>
        <x:v>VALID</x:v>
      </x:c>
      <x:c r="AA22" s="305" t="str">
        <x:v>FROZEN</x:v>
      </x:c>
    </x:row>
    <x:row r="23" ht="48" customHeight="1">
      <x:c r="A23" s="305" t="str">
        <x:v>SEBI-CORE-EVD-000019</x:v>
      </x:c>
      <x:c r="B23" s="305" t="n">
        <x:v>19</x:v>
      </x:c>
      <x:c r="C23" s="305" t="str">
        <x:v>SEBI-CORE-AUD-000010</x:v>
      </x:c>
      <x:c r="D23" s="305" t="str">
        <x:v>SEBI-CORE-PRV-000010</x:v>
      </x:c>
      <x:c r="E23" s="305" t="str">
        <x:v>CAP-LAW053|Reg. 14|AP01|E01</x:v>
      </x:c>
      <x:c r="F23" s="305" t="str">
        <x:v>CAP-LAW053|Reg. 14|AP01</x:v>
      </x:c>
      <x:c r="G23" s="305" t="str">
        <x:v>CAP-LAW053|Reg. 14</x:v>
      </x:c>
      <x:c r="H23" s="305" t="str">
        <x:v>CAP-LAW053</x:v>
      </x:c>
      <x:c r="I23" s="305" t="str">
        <x:v>Reg. 14</x:v>
      </x:c>
      <x:c r="J23" s="305" t="str">
        <x:v>Control design / applicability</x:v>
      </x:c>
      <x:c r="K23" s="305" t="str">
        <x:v>Approved payment/control procedure, beneficiary validation, due-date calendar, exception route and reconciliation ownership; include evidence that the gate, duty holder, threshold/exemption and timing were assessed for this atomic requirement.</x:v>
      </x:c>
      <x:c r="L23" s="305" t="str">
        <x:v>Current approved artefact; named owner and reviewer; effective date/version; explicit coverage of CAP-LAW053 Reg. 14; documented gate and exception route.</x:v>
      </x:c>
      <x:c r="M23" s="305" t="str">
        <x:v>Annual</x:v>
      </x:c>
      <x:c r="N23" s="305" t="str">
        <x:v>ERP/treasury, bank, RTA/depository and exchange records</x:v>
      </x:c>
      <x:c r="O23" s="305" t="str">
        <x:v>Finance or Treasury Head / Company Secretary</x:v>
      </x:c>
      <x:c r="P23" s="305" t="str">
        <x:v>Applicable SEBI source, LODR preservation policy where in scope, Common Corporate Core retention schedule and litigation hold; apply the longest controlling period.</x:v>
      </x:c>
      <x:c r="Q23" s="305" t="str">
        <x:v>Verify source system, date/time, preparer, approver, completeness, version, linkage to the population and external acknowledgement where applicable.</x:v>
      </x:c>
      <x:c r="R23" s="305" t="str">
        <x:v>Internal controlled record; public only after authorised filing/publication</x:v>
      </x:c>
      <x:c r="S23" s="305" t="str">
        <x:v>REQUIRED — NOT COLLECTED</x:v>
      </x:c>
      <x:c r="T23" s="305" t="str">
        <x:v>https://www.sebi.gov.in/legal/regulations/jul-2026/securities-and-exchange-board-of-india-listing-obligations-and-disclosure-requirements-regulations-2015-last-amended-on-july-14-2026-_102974.html</x:v>
      </x:c>
      <x:c r="U23" s="305" t="str">
        <x:v>MIGRATED — FROZEN</x:v>
      </x:c>
      <x:c r="V23" s="305" t="str">
        <x:f>IF(COUNTIF('PROD Audit Master'!$A$5:$A$176,C23)=1,"YES","NO")</x:f>
        <x:v>YES</x:v>
      </x:c>
      <x:c r="W23" s="305" t="str">
        <x:f>IF(COUNTIF('PROD Provision Master'!$A$5:$A$176,D23)=1,"YES","NO")</x:f>
        <x:v>YES</x:v>
      </x:c>
      <x:c r="X23" s="305" t="str">
        <x:f>IF(COUNTIF($A$5:$A$348,A23)=1,"UNIQUE","DUPLICATE")</x:f>
        <x:v>UNIQUE</x:v>
      </x:c>
      <x:c r="Y23" s="305" t="str">
        <x:f>IF(COUNTIF($E$5:$E$348,E23)=1,"UNIQUE","DUPLICATE")</x:f>
        <x:v>UNIQUE</x:v>
      </x:c>
      <x:c r="Z23" s="305" t="str">
        <x:f>IF(AND(LEFT(A23,14)="SEBI-CORE-EVD-",LEN(A23)=20),"VALID","INVALID")</x:f>
        <x:v>VALID</x:v>
      </x:c>
      <x:c r="AA23" s="305" t="str">
        <x:v>FROZEN</x:v>
      </x:c>
    </x:row>
    <x:row r="24" ht="48" customHeight="1">
      <x:c r="A24" s="305" t="str">
        <x:v>SEBI-CORE-EVD-000020</x:v>
      </x:c>
      <x:c r="B24" s="305" t="n">
        <x:v>20</x:v>
      </x:c>
      <x:c r="C24" s="305" t="str">
        <x:v>SEBI-CORE-AUD-000010</x:v>
      </x:c>
      <x:c r="D24" s="305" t="str">
        <x:v>SEBI-CORE-PRV-000010</x:v>
      </x:c>
      <x:c r="E24" s="305" t="str">
        <x:v>CAP-LAW053|Reg. 14|AP01|E02</x:v>
      </x:c>
      <x:c r="F24" s="305" t="str">
        <x:v>CAP-LAW053|Reg. 14|AP01</x:v>
      </x:c>
      <x:c r="G24" s="305" t="str">
        <x:v>CAP-LAW053|Reg. 14</x:v>
      </x:c>
      <x:c r="H24" s="305" t="str">
        <x:v>CAP-LAW053</x:v>
      </x:c>
      <x:c r="I24" s="305" t="str">
        <x:v>Reg. 14</x:v>
      </x:c>
      <x:c r="J24" s="305" t="str">
        <x:v>Operating performance / outcome</x:v>
      </x:c>
      <x:c r="K24" s="305" t="str">
        <x:v>Approved payment file, bank proof, beneficiary/holder reconciliation, exception log, transfer confirmation and statutory acknowledgement; demonstrate complete and timely performance of: Pay and retain exchange acknowledgement.</x:v>
      </x:c>
      <x:c r="L24" s="305" t="str">
        <x:v>Population reference; period/trigger; source inputs; approvals; timestamps; calculations where relevant; filed/delivered output; acknowledgement; exception and closure linkage.</x:v>
      </x:c>
      <x:c r="M24" s="305" t="str">
        <x:v>Annual</x:v>
      </x:c>
      <x:c r="N24" s="305" t="str">
        <x:v>ERP/treasury, bank, RTA/depository and exchange records</x:v>
      </x:c>
      <x:c r="O24" s="305" t="str">
        <x:v>Finance or Treasury Head / Company Secretary</x:v>
      </x:c>
      <x:c r="P24" s="305" t="str">
        <x:v>Applicable SEBI source, LODR preservation policy where in scope, Common Corporate Core retention schedule and litigation hold; apply the longest controlling period.</x:v>
      </x:c>
      <x:c r="Q24" s="305" t="str">
        <x:v>Verify source system, date/time, preparer, approver, completeness, version, linkage to the population and external acknowledgement where applicable.</x:v>
      </x:c>
      <x:c r="R24" s="305" t="str">
        <x:v>Internal controlled record; public only after authorised filing/publication</x:v>
      </x:c>
      <x:c r="S24" s="305" t="str">
        <x:v>REQUIRED — NOT COLLECTED</x:v>
      </x:c>
      <x:c r="T24" s="305" t="str">
        <x:v>https://www.sebi.gov.in/legal/regulations/jul-2026/securities-and-exchange-board-of-india-listing-obligations-and-disclosure-requirements-regulations-2015-last-amended-on-july-14-2026-_102974.html</x:v>
      </x:c>
      <x:c r="U24" s="305" t="str">
        <x:v>MIGRATED — FROZEN</x:v>
      </x:c>
      <x:c r="V24" s="305" t="str">
        <x:f>IF(COUNTIF('PROD Audit Master'!$A$5:$A$176,C24)=1,"YES","NO")</x:f>
        <x:v>YES</x:v>
      </x:c>
      <x:c r="W24" s="305" t="str">
        <x:f>IF(COUNTIF('PROD Provision Master'!$A$5:$A$176,D24)=1,"YES","NO")</x:f>
        <x:v>YES</x:v>
      </x:c>
      <x:c r="X24" s="305" t="str">
        <x:f>IF(COUNTIF($A$5:$A$348,A24)=1,"UNIQUE","DUPLICATE")</x:f>
        <x:v>UNIQUE</x:v>
      </x:c>
      <x:c r="Y24" s="305" t="str">
        <x:f>IF(COUNTIF($E$5:$E$348,E24)=1,"UNIQUE","DUPLICATE")</x:f>
        <x:v>UNIQUE</x:v>
      </x:c>
      <x:c r="Z24" s="305" t="str">
        <x:f>IF(AND(LEFT(A24,14)="SEBI-CORE-EVD-",LEN(A24)=20),"VALID","INVALID")</x:f>
        <x:v>VALID</x:v>
      </x:c>
      <x:c r="AA24" s="305" t="str">
        <x:v>FROZEN</x:v>
      </x:c>
    </x:row>
    <x:row r="25" ht="48" customHeight="1">
      <x:c r="A25" s="305" t="str">
        <x:v>SEBI-CORE-EVD-000021</x:v>
      </x:c>
      <x:c r="B25" s="305" t="n">
        <x:v>21</x:v>
      </x:c>
      <x:c r="C25" s="305" t="str">
        <x:v>SEBI-CORE-AUD-000011</x:v>
      </x:c>
      <x:c r="D25" s="305" t="str">
        <x:v>SEBI-CORE-PRV-000011</x:v>
      </x:c>
      <x:c r="E25" s="305" t="str">
        <x:v>CAP-LAW053|Reg. 15|AP01|E01</x:v>
      </x:c>
      <x:c r="F25" s="305" t="str">
        <x:v>CAP-LAW053|Reg. 15|AP01</x:v>
      </x:c>
      <x:c r="G25" s="305" t="str">
        <x:v>CAP-LAW053|Reg. 15</x:v>
      </x:c>
      <x:c r="H25" s="305" t="str">
        <x:v>CAP-LAW053</x:v>
      </x:c>
      <x:c r="I25" s="305" t="str">
        <x:v>Reg. 15</x:v>
      </x:c>
      <x:c r="J25" s="305" t="str">
        <x:v>Control design / applicability</x:v>
      </x:c>
      <x:c r="K25" s="305" t="str">
        <x:v>Applicability memorandum, approved charter/policy, constitution and delegation records, annual work plan and responsibility matrix; include evidence that the gate, duty holder, threshold/exemption and timing were assessed for this atomic requirement.</x:v>
      </x:c>
      <x:c r="L25" s="305" t="str">
        <x:v>Current approved artefact; named owner and reviewer; effective date/version; explicit coverage of CAP-LAW053 Reg. 15; documented gate and exception route.</x:v>
      </x:c>
      <x:c r="M25" s="305" t="str">
        <x:v>At year start and on relevant change</x:v>
      </x:c>
      <x:c r="N25" s="305" t="str">
        <x:v>Board portal, secretarial records repository and entity/committee master</x:v>
      </x:c>
      <x:c r="O25" s="305" t="str">
        <x:v>Company Secretary / Board or Committee Secretariat</x:v>
      </x:c>
      <x:c r="P25" s="305" t="str">
        <x:v>Applicable SEBI source, LODR preservation policy where in scope, Common Corporate Core retention schedule and litigation hold; apply the longest controlling period.</x:v>
      </x:c>
      <x:c r="Q25" s="305" t="str">
        <x:v>Verify source system, date/time, preparer, approver, completeness, version, linkage to the population and external acknowledgement where applicable.</x:v>
      </x:c>
      <x:c r="R25" s="305" t="str">
        <x:v>Internal controlled record; public only after authorised filing/publication</x:v>
      </x:c>
      <x:c r="S25" s="305" t="str">
        <x:v>REQUIRED — NOT COLLECTED</x:v>
      </x:c>
      <x:c r="T25" s="305" t="str">
        <x:v>https://www.sebi.gov.in/legal/regulations/jul-2026/securities-and-exchange-board-of-india-listing-obligations-and-disclosure-requirements-regulations-2015-last-amended-on-july-14-2026-_102974.html</x:v>
      </x:c>
      <x:c r="U25" s="305" t="str">
        <x:v>MIGRATED — FROZEN</x:v>
      </x:c>
      <x:c r="V25" s="305" t="str">
        <x:f>IF(COUNTIF('PROD Audit Master'!$A$5:$A$176,C25)=1,"YES","NO")</x:f>
        <x:v>YES</x:v>
      </x:c>
      <x:c r="W25" s="305" t="str">
        <x:f>IF(COUNTIF('PROD Provision Master'!$A$5:$A$176,D25)=1,"YES","NO")</x:f>
        <x:v>YES</x:v>
      </x:c>
      <x:c r="X25" s="305" t="str">
        <x:f>IF(COUNTIF($A$5:$A$348,A25)=1,"UNIQUE","DUPLICATE")</x:f>
        <x:v>UNIQUE</x:v>
      </x:c>
      <x:c r="Y25" s="305" t="str">
        <x:f>IF(COUNTIF($E$5:$E$348,E25)=1,"UNIQUE","DUPLICATE")</x:f>
        <x:v>UNIQUE</x:v>
      </x:c>
      <x:c r="Z25" s="305" t="str">
        <x:f>IF(AND(LEFT(A25,14)="SEBI-CORE-EVD-",LEN(A25)=20),"VALID","INVALID")</x:f>
        <x:v>VALID</x:v>
      </x:c>
      <x:c r="AA25" s="305" t="str">
        <x:v>FROZEN</x:v>
      </x:c>
    </x:row>
    <x:row r="26" ht="48" customHeight="1">
      <x:c r="A26" s="305" t="str">
        <x:v>SEBI-CORE-EVD-000022</x:v>
      </x:c>
      <x:c r="B26" s="305" t="n">
        <x:v>22</x:v>
      </x:c>
      <x:c r="C26" s="305" t="str">
        <x:v>SEBI-CORE-AUD-000011</x:v>
      </x:c>
      <x:c r="D26" s="305" t="str">
        <x:v>SEBI-CORE-PRV-000011</x:v>
      </x:c>
      <x:c r="E26" s="305" t="str">
        <x:v>CAP-LAW053|Reg. 15|AP01|E02</x:v>
      </x:c>
      <x:c r="F26" s="305" t="str">
        <x:v>CAP-LAW053|Reg. 15|AP01</x:v>
      </x:c>
      <x:c r="G26" s="305" t="str">
        <x:v>CAP-LAW053|Reg. 15</x:v>
      </x:c>
      <x:c r="H26" s="305" t="str">
        <x:v>CAP-LAW053</x:v>
      </x:c>
      <x:c r="I26" s="305" t="str">
        <x:v>Reg. 15</x:v>
      </x:c>
      <x:c r="J26" s="305" t="str">
        <x:v>Operating performance / outcome</x:v>
      </x:c>
      <x:c r="K26" s="305" t="str">
        <x:v>Notices, agendas, attendance, declarations, approvals, minutes, reports, registers and action-closure tracker; demonstrate complete and timely performance of: Document the chapter-applicability conclusion and any exemption.</x:v>
      </x:c>
      <x:c r="L26" s="305" t="str">
        <x:v>Population reference; period/trigger; source inputs; approvals; timestamps; calculations where relevant; filed/delivered output; acknowledgement; exception and closure linkage.</x:v>
      </x:c>
      <x:c r="M26" s="305" t="str">
        <x:v>At year start and on relevant change</x:v>
      </x:c>
      <x:c r="N26" s="305" t="str">
        <x:v>Board portal, secretarial records repository and entity/committee master</x:v>
      </x:c>
      <x:c r="O26" s="305" t="str">
        <x:v>Company Secretary / Board or Committee Secretariat</x:v>
      </x:c>
      <x:c r="P26" s="305" t="str">
        <x:v>Applicable SEBI source, LODR preservation policy where in scope, Common Corporate Core retention schedule and litigation hold; apply the longest controlling period.</x:v>
      </x:c>
      <x:c r="Q26" s="305" t="str">
        <x:v>Verify source system, date/time, preparer, approver, completeness, version, linkage to the population and external acknowledgement where applicable.</x:v>
      </x:c>
      <x:c r="R26" s="305" t="str">
        <x:v>Internal controlled record; public only after authorised filing/publication</x:v>
      </x:c>
      <x:c r="S26" s="305" t="str">
        <x:v>REQUIRED — NOT COLLECTED</x:v>
      </x:c>
      <x:c r="T26" s="305" t="str">
        <x:v>https://www.sebi.gov.in/legal/regulations/jul-2026/securities-and-exchange-board-of-india-listing-obligations-and-disclosure-requirements-regulations-2015-last-amended-on-july-14-2026-_102974.html</x:v>
      </x:c>
      <x:c r="U26" s="305" t="str">
        <x:v>MIGRATED — FROZEN</x:v>
      </x:c>
      <x:c r="V26" s="305" t="str">
        <x:f>IF(COUNTIF('PROD Audit Master'!$A$5:$A$176,C26)=1,"YES","NO")</x:f>
        <x:v>YES</x:v>
      </x:c>
      <x:c r="W26" s="305" t="str">
        <x:f>IF(COUNTIF('PROD Provision Master'!$A$5:$A$176,D26)=1,"YES","NO")</x:f>
        <x:v>YES</x:v>
      </x:c>
      <x:c r="X26" s="305" t="str">
        <x:f>IF(COUNTIF($A$5:$A$348,A26)=1,"UNIQUE","DUPLICATE")</x:f>
        <x:v>UNIQUE</x:v>
      </x:c>
      <x:c r="Y26" s="305" t="str">
        <x:f>IF(COUNTIF($E$5:$E$348,E26)=1,"UNIQUE","DUPLICATE")</x:f>
        <x:v>UNIQUE</x:v>
      </x:c>
      <x:c r="Z26" s="305" t="str">
        <x:f>IF(AND(LEFT(A26,14)="SEBI-CORE-EVD-",LEN(A26)=20),"VALID","INVALID")</x:f>
        <x:v>VALID</x:v>
      </x:c>
      <x:c r="AA26" s="305" t="str">
        <x:v>FROZEN</x:v>
      </x:c>
    </x:row>
    <x:row r="27" ht="48" customHeight="1">
      <x:c r="A27" s="305" t="str">
        <x:v>SEBI-CORE-EVD-000023</x:v>
      </x:c>
      <x:c r="B27" s="305" t="n">
        <x:v>23</x:v>
      </x:c>
      <x:c r="C27" s="305" t="str">
        <x:v>SEBI-CORE-AUD-000012</x:v>
      </x:c>
      <x:c r="D27" s="305" t="str">
        <x:v>SEBI-CORE-PRV-000012</x:v>
      </x:c>
      <x:c r="E27" s="305" t="str">
        <x:v>CAP-LAW053|Reg. 17(1)-(2)|AP01|E01</x:v>
      </x:c>
      <x:c r="F27" s="305" t="str">
        <x:v>CAP-LAW053|Reg. 17(1)-(2)|AP01</x:v>
      </x:c>
      <x:c r="G27" s="305" t="str">
        <x:v>CAP-LAW053|Reg. 17(1)-(2)</x:v>
      </x:c>
      <x:c r="H27" s="305" t="str">
        <x:v>CAP-LAW053</x:v>
      </x:c>
      <x:c r="I27" s="305" t="str">
        <x:v>Reg. 17(1)-(2)</x:v>
      </x:c>
      <x:c r="J27" s="305" t="str">
        <x:v>Control design / applicability</x:v>
      </x:c>
      <x:c r="K27" s="305" t="str">
        <x:v>Applicability memorandum, approved charter/policy, constitution and delegation records, annual work plan and responsibility matrix; include evidence that the gate, duty holder, threshold/exemption and timing were assessed for this atomic requirement.</x:v>
      </x:c>
      <x:c r="L27" s="305" t="str">
        <x:v>Current approved artefact; named owner and reviewer; effective date/version; explicit coverage of CAP-LAW053 Reg. 17(1)-(2); documented gate and exception route.</x:v>
      </x:c>
      <x:c r="M27" s="305" t="str">
        <x:v>Continuous; meetings as prescribed</x:v>
      </x:c>
      <x:c r="N27" s="305" t="str">
        <x:v>Board portal, secretarial records repository and entity/committee master</x:v>
      </x:c>
      <x:c r="O27" s="305" t="str">
        <x:v>Company Secretary / Board or Committee Secretariat</x:v>
      </x:c>
      <x:c r="P27" s="305" t="str">
        <x:v>Applicable SEBI source, LODR preservation policy where in scope, Common Corporate Core retention schedule and litigation hold; apply the longest controlling period.</x:v>
      </x:c>
      <x:c r="Q27" s="305" t="str">
        <x:v>Verify source system, date/time, preparer, approver, completeness, version, linkage to the population and external acknowledgement where applicable.</x:v>
      </x:c>
      <x:c r="R27" s="305" t="str">
        <x:v>Confidential until authorised disclosure; retain access trail</x:v>
      </x:c>
      <x:c r="S27" s="305" t="str">
        <x:v>REQUIRED — NOT COLLECTED</x:v>
      </x:c>
      <x:c r="T27" s="305" t="str">
        <x:v>https://www.sebi.gov.in/legal/regulations/jul-2026/securities-and-exchange-board-of-india-listing-obligations-and-disclosure-requirements-regulations-2015-last-amended-on-july-14-2026-_102974.html</x:v>
      </x:c>
      <x:c r="U27" s="305" t="str">
        <x:v>MIGRATED — FROZEN</x:v>
      </x:c>
      <x:c r="V27" s="305" t="str">
        <x:f>IF(COUNTIF('PROD Audit Master'!$A$5:$A$176,C27)=1,"YES","NO")</x:f>
        <x:v>YES</x:v>
      </x:c>
      <x:c r="W27" s="305" t="str">
        <x:f>IF(COUNTIF('PROD Provision Master'!$A$5:$A$176,D27)=1,"YES","NO")</x:f>
        <x:v>YES</x:v>
      </x:c>
      <x:c r="X27" s="305" t="str">
        <x:f>IF(COUNTIF($A$5:$A$348,A27)=1,"UNIQUE","DUPLICATE")</x:f>
        <x:v>UNIQUE</x:v>
      </x:c>
      <x:c r="Y27" s="305" t="str">
        <x:f>IF(COUNTIF($E$5:$E$348,E27)=1,"UNIQUE","DUPLICATE")</x:f>
        <x:v>UNIQUE</x:v>
      </x:c>
      <x:c r="Z27" s="305" t="str">
        <x:f>IF(AND(LEFT(A27,14)="SEBI-CORE-EVD-",LEN(A27)=20),"VALID","INVALID")</x:f>
        <x:v>VALID</x:v>
      </x:c>
      <x:c r="AA27" s="305" t="str">
        <x:v>FROZEN</x:v>
      </x:c>
    </x:row>
    <x:row r="28" ht="48" customHeight="1">
      <x:c r="A28" s="305" t="str">
        <x:v>SEBI-CORE-EVD-000024</x:v>
      </x:c>
      <x:c r="B28" s="305" t="n">
        <x:v>24</x:v>
      </x:c>
      <x:c r="C28" s="305" t="str">
        <x:v>SEBI-CORE-AUD-000012</x:v>
      </x:c>
      <x:c r="D28" s="305" t="str">
        <x:v>SEBI-CORE-PRV-000012</x:v>
      </x:c>
      <x:c r="E28" s="305" t="str">
        <x:v>CAP-LAW053|Reg. 17(1)-(2)|AP01|E02</x:v>
      </x:c>
      <x:c r="F28" s="305" t="str">
        <x:v>CAP-LAW053|Reg. 17(1)-(2)|AP01</x:v>
      </x:c>
      <x:c r="G28" s="305" t="str">
        <x:v>CAP-LAW053|Reg. 17(1)-(2)</x:v>
      </x:c>
      <x:c r="H28" s="305" t="str">
        <x:v>CAP-LAW053</x:v>
      </x:c>
      <x:c r="I28" s="305" t="str">
        <x:v>Reg. 17(1)-(2)</x:v>
      </x:c>
      <x:c r="J28" s="305" t="str">
        <x:v>Operating performance / outcome</x:v>
      </x:c>
      <x:c r="K28" s="305" t="str">
        <x:v>Notices, agendas, attendance, declarations, approvals, minutes, reports, registers and action-closure tracker; demonstrate complete and timely performance of: Monitor composition, vacancies, quorum and meeting cadence.</x:v>
      </x:c>
      <x:c r="L28" s="305" t="str">
        <x:v>Population reference; period/trigger; source inputs; approvals; timestamps; calculations where relevant; filed/delivered output; acknowledgement; exception and closure linkage.</x:v>
      </x:c>
      <x:c r="M28" s="305" t="str">
        <x:v>Continuous; meetings as prescribed</x:v>
      </x:c>
      <x:c r="N28" s="305" t="str">
        <x:v>Board portal, secretarial records repository and entity/committee master</x:v>
      </x:c>
      <x:c r="O28" s="305" t="str">
        <x:v>Company Secretary / Board or Committee Secretariat</x:v>
      </x:c>
      <x:c r="P28" s="305" t="str">
        <x:v>Applicable SEBI source, LODR preservation policy where in scope, Common Corporate Core retention schedule and litigation hold; apply the longest controlling period.</x:v>
      </x:c>
      <x:c r="Q28" s="305" t="str">
        <x:v>Verify source system, date/time, preparer, approver, completeness, version, linkage to the population and external acknowledgement where applicable.</x:v>
      </x:c>
      <x:c r="R28" s="305" t="str">
        <x:v>Confidential until authorised disclosure; retain access trail</x:v>
      </x:c>
      <x:c r="S28" s="305" t="str">
        <x:v>REQUIRED — NOT COLLECTED</x:v>
      </x:c>
      <x:c r="T28" s="305" t="str">
        <x:v>https://www.sebi.gov.in/legal/regulations/jul-2026/securities-and-exchange-board-of-india-listing-obligations-and-disclosure-requirements-regulations-2015-last-amended-on-july-14-2026-_102974.html</x:v>
      </x:c>
      <x:c r="U28" s="305" t="str">
        <x:v>MIGRATED — FROZEN</x:v>
      </x:c>
      <x:c r="V28" s="305" t="str">
        <x:f>IF(COUNTIF('PROD Audit Master'!$A$5:$A$176,C28)=1,"YES","NO")</x:f>
        <x:v>YES</x:v>
      </x:c>
      <x:c r="W28" s="305" t="str">
        <x:f>IF(COUNTIF('PROD Provision Master'!$A$5:$A$176,D28)=1,"YES","NO")</x:f>
        <x:v>YES</x:v>
      </x:c>
      <x:c r="X28" s="305" t="str">
        <x:f>IF(COUNTIF($A$5:$A$348,A28)=1,"UNIQUE","DUPLICATE")</x:f>
        <x:v>UNIQUE</x:v>
      </x:c>
      <x:c r="Y28" s="305" t="str">
        <x:f>IF(COUNTIF($E$5:$E$348,E28)=1,"UNIQUE","DUPLICATE")</x:f>
        <x:v>UNIQUE</x:v>
      </x:c>
      <x:c r="Z28" s="305" t="str">
        <x:f>IF(AND(LEFT(A28,14)="SEBI-CORE-EVD-",LEN(A28)=20),"VALID","INVALID")</x:f>
        <x:v>VALID</x:v>
      </x:c>
      <x:c r="AA28" s="305" t="str">
        <x:v>FROZEN</x:v>
      </x:c>
    </x:row>
    <x:row r="29" ht="48" customHeight="1">
      <x:c r="A29" s="305" t="str">
        <x:v>SEBI-CORE-EVD-000025</x:v>
      </x:c>
      <x:c r="B29" s="305" t="n">
        <x:v>25</x:v>
      </x:c>
      <x:c r="C29" s="305" t="str">
        <x:v>SEBI-CORE-AUD-000013</x:v>
      </x:c>
      <x:c r="D29" s="305" t="str">
        <x:v>SEBI-CORE-PRV-000013</x:v>
      </x:c>
      <x:c r="E29" s="305" t="str">
        <x:v>CAP-LAW053|Reg. 17(8)|AP01|E01</x:v>
      </x:c>
      <x:c r="F29" s="305" t="str">
        <x:v>CAP-LAW053|Reg. 17(8)|AP01</x:v>
      </x:c>
      <x:c r="G29" s="305" t="str">
        <x:v>CAP-LAW053|Reg. 17(8)</x:v>
      </x:c>
      <x:c r="H29" s="305" t="str">
        <x:v>CAP-LAW053</x:v>
      </x:c>
      <x:c r="I29" s="305" t="str">
        <x:v>Reg. 17(8)</x:v>
      </x:c>
      <x:c r="J29" s="305" t="str">
        <x:v>Control design / applicability</x:v>
      </x:c>
      <x:c r="K29" s="305" t="str">
        <x:v>Applicability memorandum, approved charter/policy, constitution and delegation records, annual work plan and responsibility matrix; include evidence that the gate, duty holder, threshold/exemption and timing were assessed for this atomic requirement.</x:v>
      </x:c>
      <x:c r="L29" s="305" t="str">
        <x:v>Current approved artefact; named owner and reviewer; effective date/version; explicit coverage of CAP-LAW053 Reg. 17(8); documented gate and exception route.</x:v>
      </x:c>
      <x:c r="M29" s="305" t="str">
        <x:v>Annual / reporting cycle as prescribed</x:v>
      </x:c>
      <x:c r="N29" s="305" t="str">
        <x:v>Board portal, secretarial records repository and entity/committee master</x:v>
      </x:c>
      <x:c r="O29" s="305" t="str">
        <x:v>Company Secretary / Board or Committee Secretariat</x:v>
      </x:c>
      <x:c r="P29" s="305" t="str">
        <x:v>Applicable SEBI source, LODR preservation policy where in scope, Common Corporate Core retention schedule and litigation hold; apply the longest controlling period.</x:v>
      </x:c>
      <x:c r="Q29" s="305" t="str">
        <x:v>Verify source system, date/time, preparer, approver, completeness, version, linkage to the population and external acknowledgement where applicable.</x:v>
      </x:c>
      <x:c r="R29" s="305" t="str">
        <x:v>Confidential until authorised disclosure; retain access trail</x:v>
      </x:c>
      <x:c r="S29" s="305" t="str">
        <x:v>REQUIRED — NOT COLLECTED</x:v>
      </x:c>
      <x:c r="T29" s="305" t="str">
        <x:v>https://www.sebi.gov.in/legal/regulations/jul-2026/securities-and-exchange-board-of-india-listing-obligations-and-disclosure-requirements-regulations-2015-last-amended-on-july-14-2026-_102974.html</x:v>
      </x:c>
      <x:c r="U29" s="305" t="str">
        <x:v>MIGRATED — FROZEN</x:v>
      </x:c>
      <x:c r="V29" s="305" t="str">
        <x:f>IF(COUNTIF('PROD Audit Master'!$A$5:$A$176,C29)=1,"YES","NO")</x:f>
        <x:v>YES</x:v>
      </x:c>
      <x:c r="W29" s="305" t="str">
        <x:f>IF(COUNTIF('PROD Provision Master'!$A$5:$A$176,D29)=1,"YES","NO")</x:f>
        <x:v>YES</x:v>
      </x:c>
      <x:c r="X29" s="305" t="str">
        <x:f>IF(COUNTIF($A$5:$A$348,A29)=1,"UNIQUE","DUPLICATE")</x:f>
        <x:v>UNIQUE</x:v>
      </x:c>
      <x:c r="Y29" s="305" t="str">
        <x:f>IF(COUNTIF($E$5:$E$348,E29)=1,"UNIQUE","DUPLICATE")</x:f>
        <x:v>UNIQUE</x:v>
      </x:c>
      <x:c r="Z29" s="305" t="str">
        <x:f>IF(AND(LEFT(A29,14)="SEBI-CORE-EVD-",LEN(A29)=20),"VALID","INVALID")</x:f>
        <x:v>VALID</x:v>
      </x:c>
      <x:c r="AA29" s="305" t="str">
        <x:v>FROZEN</x:v>
      </x:c>
    </x:row>
    <x:row r="30" ht="48" customHeight="1">
      <x:c r="A30" s="305" t="str">
        <x:v>SEBI-CORE-EVD-000026</x:v>
      </x:c>
      <x:c r="B30" s="305" t="n">
        <x:v>26</x:v>
      </x:c>
      <x:c r="C30" s="305" t="str">
        <x:v>SEBI-CORE-AUD-000013</x:v>
      </x:c>
      <x:c r="D30" s="305" t="str">
        <x:v>SEBI-CORE-PRV-000013</x:v>
      </x:c>
      <x:c r="E30" s="305" t="str">
        <x:v>CAP-LAW053|Reg. 17(8)|AP01|E02</x:v>
      </x:c>
      <x:c r="F30" s="305" t="str">
        <x:v>CAP-LAW053|Reg. 17(8)|AP01</x:v>
      </x:c>
      <x:c r="G30" s="305" t="str">
        <x:v>CAP-LAW053|Reg. 17(8)</x:v>
      </x:c>
      <x:c r="H30" s="305" t="str">
        <x:v>CAP-LAW053</x:v>
      </x:c>
      <x:c r="I30" s="305" t="str">
        <x:v>Reg. 17(8)</x:v>
      </x:c>
      <x:c r="J30" s="305" t="str">
        <x:v>Operating performance / outcome</x:v>
      </x:c>
      <x:c r="K30" s="305" t="str">
        <x:v>Notices, agendas, attendance, declarations, approvals, minutes, reports, registers and action-closure tracker; demonstrate complete and timely performance of: Table the signed certification before the board and retain it.</x:v>
      </x:c>
      <x:c r="L30" s="305" t="str">
        <x:v>Population reference; period/trigger; source inputs; approvals; timestamps; calculations where relevant; filed/delivered output; acknowledgement; exception and closure linkage.</x:v>
      </x:c>
      <x:c r="M30" s="305" t="str">
        <x:v>Annual / reporting cycle as prescribed</x:v>
      </x:c>
      <x:c r="N30" s="305" t="str">
        <x:v>Board portal, secretarial records repository and entity/committee master</x:v>
      </x:c>
      <x:c r="O30" s="305" t="str">
        <x:v>Company Secretary / Board or Committee Secretariat</x:v>
      </x:c>
      <x:c r="P30" s="305" t="str">
        <x:v>Applicable SEBI source, LODR preservation policy where in scope, Common Corporate Core retention schedule and litigation hold; apply the longest controlling period.</x:v>
      </x:c>
      <x:c r="Q30" s="305" t="str">
        <x:v>Verify source system, date/time, preparer, approver, completeness, version, linkage to the population and external acknowledgement where applicable.</x:v>
      </x:c>
      <x:c r="R30" s="305" t="str">
        <x:v>Confidential until authorised disclosure; retain access trail</x:v>
      </x:c>
      <x:c r="S30" s="305" t="str">
        <x:v>REQUIRED — NOT COLLECTED</x:v>
      </x:c>
      <x:c r="T30" s="305" t="str">
        <x:v>https://www.sebi.gov.in/legal/regulations/jul-2026/securities-and-exchange-board-of-india-listing-obligations-and-disclosure-requirements-regulations-2015-last-amended-on-july-14-2026-_102974.html</x:v>
      </x:c>
      <x:c r="U30" s="305" t="str">
        <x:v>MIGRATED — FROZEN</x:v>
      </x:c>
      <x:c r="V30" s="305" t="str">
        <x:f>IF(COUNTIF('PROD Audit Master'!$A$5:$A$176,C30)=1,"YES","NO")</x:f>
        <x:v>YES</x:v>
      </x:c>
      <x:c r="W30" s="305" t="str">
        <x:f>IF(COUNTIF('PROD Provision Master'!$A$5:$A$176,D30)=1,"YES","NO")</x:f>
        <x:v>YES</x:v>
      </x:c>
      <x:c r="X30" s="305" t="str">
        <x:f>IF(COUNTIF($A$5:$A$348,A30)=1,"UNIQUE","DUPLICATE")</x:f>
        <x:v>UNIQUE</x:v>
      </x:c>
      <x:c r="Y30" s="305" t="str">
        <x:f>IF(COUNTIF($E$5:$E$348,E30)=1,"UNIQUE","DUPLICATE")</x:f>
        <x:v>UNIQUE</x:v>
      </x:c>
      <x:c r="Z30" s="305" t="str">
        <x:f>IF(AND(LEFT(A30,14)="SEBI-CORE-EVD-",LEN(A30)=20),"VALID","INVALID")</x:f>
        <x:v>VALID</x:v>
      </x:c>
      <x:c r="AA30" s="305" t="str">
        <x:v>FROZEN</x:v>
      </x:c>
    </x:row>
    <x:row r="31" ht="48" customHeight="1">
      <x:c r="A31" s="305" t="str">
        <x:v>SEBI-CORE-EVD-000027</x:v>
      </x:c>
      <x:c r="B31" s="305" t="n">
        <x:v>27</x:v>
      </x:c>
      <x:c r="C31" s="305" t="str">
        <x:v>SEBI-CORE-AUD-000014</x:v>
      </x:c>
      <x:c r="D31" s="305" t="str">
        <x:v>SEBI-CORE-PRV-000014</x:v>
      </x:c>
      <x:c r="E31" s="305" t="str">
        <x:v>CAP-LAW053|Reg. 18|AP01|E01</x:v>
      </x:c>
      <x:c r="F31" s="305" t="str">
        <x:v>CAP-LAW053|Reg. 18|AP01</x:v>
      </x:c>
      <x:c r="G31" s="305" t="str">
        <x:v>CAP-LAW053|Reg. 18</x:v>
      </x:c>
      <x:c r="H31" s="305" t="str">
        <x:v>CAP-LAW053</x:v>
      </x:c>
      <x:c r="I31" s="305" t="str">
        <x:v>Reg. 18</x:v>
      </x:c>
      <x:c r="J31" s="305" t="str">
        <x:v>Control design / applicability</x:v>
      </x:c>
      <x:c r="K31" s="305" t="str">
        <x:v>Applicability memorandum, approved charter/policy, constitution and delegation records, annual work plan and responsibility matrix; include evidence that the gate, duty holder, threshold/exemption and timing were assessed for this atomic requirement.</x:v>
      </x:c>
      <x:c r="L31" s="305" t="str">
        <x:v>Current approved artefact; named owner and reviewer; effective date/version; explicit coverage of CAP-LAW053 Reg. 18; documented gate and exception route.</x:v>
      </x:c>
      <x:c r="M31" s="305" t="str">
        <x:v>Continuous; each meeting cycle</x:v>
      </x:c>
      <x:c r="N31" s="305" t="str">
        <x:v>Board portal, secretarial records repository and entity/committee master</x:v>
      </x:c>
      <x:c r="O31" s="305" t="str">
        <x:v>Company Secretary / Board or Committee Secretariat</x:v>
      </x:c>
      <x:c r="P31" s="305" t="str">
        <x:v>Applicable SEBI source, LODR preservation policy where in scope, Common Corporate Core retention schedule and litigation hold; apply the longest controlling period.</x:v>
      </x:c>
      <x:c r="Q31" s="305" t="str">
        <x:v>Verify source system, date/time, preparer, approver, completeness, version, linkage to the population and external acknowledgement where applicable.</x:v>
      </x:c>
      <x:c r="R31" s="305" t="str">
        <x:v>Internal controlled record; public only after authorised filing/publication</x:v>
      </x:c>
      <x:c r="S31" s="305" t="str">
        <x:v>REQUIRED — NOT COLLECTED</x:v>
      </x:c>
      <x:c r="T31" s="305" t="str">
        <x:v>https://www.sebi.gov.in/legal/regulations/jul-2026/securities-and-exchange-board-of-india-listing-obligations-and-disclosure-requirements-regulations-2015-last-amended-on-july-14-2026-_102974.html</x:v>
      </x:c>
      <x:c r="U31" s="305" t="str">
        <x:v>MIGRATED — FROZEN</x:v>
      </x:c>
      <x:c r="V31" s="305" t="str">
        <x:f>IF(COUNTIF('PROD Audit Master'!$A$5:$A$176,C31)=1,"YES","NO")</x:f>
        <x:v>YES</x:v>
      </x:c>
      <x:c r="W31" s="305" t="str">
        <x:f>IF(COUNTIF('PROD Provision Master'!$A$5:$A$176,D31)=1,"YES","NO")</x:f>
        <x:v>YES</x:v>
      </x:c>
      <x:c r="X31" s="305" t="str">
        <x:f>IF(COUNTIF($A$5:$A$348,A31)=1,"UNIQUE","DUPLICATE")</x:f>
        <x:v>UNIQUE</x:v>
      </x:c>
      <x:c r="Y31" s="305" t="str">
        <x:f>IF(COUNTIF($E$5:$E$348,E31)=1,"UNIQUE","DUPLICATE")</x:f>
        <x:v>UNIQUE</x:v>
      </x:c>
      <x:c r="Z31" s="305" t="str">
        <x:f>IF(AND(LEFT(A31,14)="SEBI-CORE-EVD-",LEN(A31)=20),"VALID","INVALID")</x:f>
        <x:v>VALID</x:v>
      </x:c>
      <x:c r="AA31" s="305" t="str">
        <x:v>FROZEN</x:v>
      </x:c>
    </x:row>
    <x:row r="32" ht="48" customHeight="1">
      <x:c r="A32" s="305" t="str">
        <x:v>SEBI-CORE-EVD-000028</x:v>
      </x:c>
      <x:c r="B32" s="305" t="n">
        <x:v>28</x:v>
      </x:c>
      <x:c r="C32" s="305" t="str">
        <x:v>SEBI-CORE-AUD-000014</x:v>
      </x:c>
      <x:c r="D32" s="305" t="str">
        <x:v>SEBI-CORE-PRV-000014</x:v>
      </x:c>
      <x:c r="E32" s="305" t="str">
        <x:v>CAP-LAW053|Reg. 18|AP01|E02</x:v>
      </x:c>
      <x:c r="F32" s="305" t="str">
        <x:v>CAP-LAW053|Reg. 18|AP01</x:v>
      </x:c>
      <x:c r="G32" s="305" t="str">
        <x:v>CAP-LAW053|Reg. 18</x:v>
      </x:c>
      <x:c r="H32" s="305" t="str">
        <x:v>CAP-LAW053</x:v>
      </x:c>
      <x:c r="I32" s="305" t="str">
        <x:v>Reg. 18</x:v>
      </x:c>
      <x:c r="J32" s="305" t="str">
        <x:v>Operating performance / outcome</x:v>
      </x:c>
      <x:c r="K32" s="305" t="str">
        <x:v>Notices, agendas, attendance, declarations, approvals, minutes, reports, registers and action-closure tracker; demonstrate complete and timely performance of: Maintain charter, composition, agenda coverage, minutes and action tracking.</x:v>
      </x:c>
      <x:c r="L32" s="305" t="str">
        <x:v>Population reference; period/trigger; source inputs; approvals; timestamps; calculations where relevant; filed/delivered output; acknowledgement; exception and closure linkage.</x:v>
      </x:c>
      <x:c r="M32" s="305" t="str">
        <x:v>Continuous; each meeting cycle</x:v>
      </x:c>
      <x:c r="N32" s="305" t="str">
        <x:v>Board portal, secretarial records repository and entity/committee master</x:v>
      </x:c>
      <x:c r="O32" s="305" t="str">
        <x:v>Company Secretary / Board or Committee Secretariat</x:v>
      </x:c>
      <x:c r="P32" s="305" t="str">
        <x:v>Applicable SEBI source, LODR preservation policy where in scope, Common Corporate Core retention schedule and litigation hold; apply the longest controlling period.</x:v>
      </x:c>
      <x:c r="Q32" s="305" t="str">
        <x:v>Verify source system, date/time, preparer, approver, completeness, version, linkage to the population and external acknowledgement where applicable.</x:v>
      </x:c>
      <x:c r="R32" s="305" t="str">
        <x:v>Internal controlled record; public only after authorised filing/publication</x:v>
      </x:c>
      <x:c r="S32" s="305" t="str">
        <x:v>REQUIRED — NOT COLLECTED</x:v>
      </x:c>
      <x:c r="T32" s="305" t="str">
        <x:v>https://www.sebi.gov.in/legal/regulations/jul-2026/securities-and-exchange-board-of-india-listing-obligations-and-disclosure-requirements-regulations-2015-last-amended-on-july-14-2026-_102974.html</x:v>
      </x:c>
      <x:c r="U32" s="305" t="str">
        <x:v>MIGRATED — FROZEN</x:v>
      </x:c>
      <x:c r="V32" s="305" t="str">
        <x:f>IF(COUNTIF('PROD Audit Master'!$A$5:$A$176,C32)=1,"YES","NO")</x:f>
        <x:v>YES</x:v>
      </x:c>
      <x:c r="W32" s="305" t="str">
        <x:f>IF(COUNTIF('PROD Provision Master'!$A$5:$A$176,D32)=1,"YES","NO")</x:f>
        <x:v>YES</x:v>
      </x:c>
      <x:c r="X32" s="305" t="str">
        <x:f>IF(COUNTIF($A$5:$A$348,A32)=1,"UNIQUE","DUPLICATE")</x:f>
        <x:v>UNIQUE</x:v>
      </x:c>
      <x:c r="Y32" s="305" t="str">
        <x:f>IF(COUNTIF($E$5:$E$348,E32)=1,"UNIQUE","DUPLICATE")</x:f>
        <x:v>UNIQUE</x:v>
      </x:c>
      <x:c r="Z32" s="305" t="str">
        <x:f>IF(AND(LEFT(A32,14)="SEBI-CORE-EVD-",LEN(A32)=20),"VALID","INVALID")</x:f>
        <x:v>VALID</x:v>
      </x:c>
      <x:c r="AA32" s="305" t="str">
        <x:v>FROZEN</x:v>
      </x:c>
    </x:row>
    <x:row r="33" ht="48" customHeight="1">
      <x:c r="A33" s="305" t="str">
        <x:v>SEBI-CORE-EVD-000029</x:v>
      </x:c>
      <x:c r="B33" s="305" t="n">
        <x:v>29</x:v>
      </x:c>
      <x:c r="C33" s="305" t="str">
        <x:v>SEBI-CORE-AUD-000015</x:v>
      </x:c>
      <x:c r="D33" s="305" t="str">
        <x:v>SEBI-CORE-PRV-000015</x:v>
      </x:c>
      <x:c r="E33" s="305" t="str">
        <x:v>CAP-LAW053|Reg. 19|AP01|E01</x:v>
      </x:c>
      <x:c r="F33" s="305" t="str">
        <x:v>CAP-LAW053|Reg. 19|AP01</x:v>
      </x:c>
      <x:c r="G33" s="305" t="str">
        <x:v>CAP-LAW053|Reg. 19</x:v>
      </x:c>
      <x:c r="H33" s="305" t="str">
        <x:v>CAP-LAW053</x:v>
      </x:c>
      <x:c r="I33" s="305" t="str">
        <x:v>Reg. 19</x:v>
      </x:c>
      <x:c r="J33" s="305" t="str">
        <x:v>Control design / applicability</x:v>
      </x:c>
      <x:c r="K33" s="305" t="str">
        <x:v>Applicability memorandum, approved charter/policy, constitution and delegation records, annual work plan and responsibility matrix; include evidence that the gate, duty holder, threshold/exemption and timing were assessed for this atomic requirement.</x:v>
      </x:c>
      <x:c r="L33" s="305" t="str">
        <x:v>Current approved artefact; named owner and reviewer; effective date/version; explicit coverage of CAP-LAW053 Reg. 19; documented gate and exception route.</x:v>
      </x:c>
      <x:c r="M33" s="305" t="str">
        <x:v>Continuous; as events arise</x:v>
      </x:c>
      <x:c r="N33" s="305" t="str">
        <x:v>Board portal, secretarial records repository and entity/committee master</x:v>
      </x:c>
      <x:c r="O33" s="305" t="str">
        <x:v>Company Secretary / Board or Committee Secretariat</x:v>
      </x:c>
      <x:c r="P33" s="305" t="str">
        <x:v>Applicable SEBI source, LODR preservation policy where in scope, Common Corporate Core retention schedule and litigation hold; apply the longest controlling period.</x:v>
      </x:c>
      <x:c r="Q33" s="305" t="str">
        <x:v>Verify source system, date/time, preparer, approver, completeness, version, linkage to the population and external acknowledgement where applicable.</x:v>
      </x:c>
      <x:c r="R33" s="305" t="str">
        <x:v>Internal controlled record; public only after authorised filing/publication</x:v>
      </x:c>
      <x:c r="S33" s="305" t="str">
        <x:v>REQUIRED — NOT COLLECTED</x:v>
      </x:c>
      <x:c r="T33" s="305" t="str">
        <x:v>https://www.sebi.gov.in/legal/regulations/jul-2026/securities-and-exchange-board-of-india-listing-obligations-and-disclosure-requirements-regulations-2015-last-amended-on-july-14-2026-_102974.html</x:v>
      </x:c>
      <x:c r="U33" s="305" t="str">
        <x:v>MIGRATED — FROZEN</x:v>
      </x:c>
      <x:c r="V33" s="305" t="str">
        <x:f>IF(COUNTIF('PROD Audit Master'!$A$5:$A$176,C33)=1,"YES","NO")</x:f>
        <x:v>YES</x:v>
      </x:c>
      <x:c r="W33" s="305" t="str">
        <x:f>IF(COUNTIF('PROD Provision Master'!$A$5:$A$176,D33)=1,"YES","NO")</x:f>
        <x:v>YES</x:v>
      </x:c>
      <x:c r="X33" s="305" t="str">
        <x:f>IF(COUNTIF($A$5:$A$348,A33)=1,"UNIQUE","DUPLICATE")</x:f>
        <x:v>UNIQUE</x:v>
      </x:c>
      <x:c r="Y33" s="305" t="str">
        <x:f>IF(COUNTIF($E$5:$E$348,E33)=1,"UNIQUE","DUPLICATE")</x:f>
        <x:v>UNIQUE</x:v>
      </x:c>
      <x:c r="Z33" s="305" t="str">
        <x:f>IF(AND(LEFT(A33,14)="SEBI-CORE-EVD-",LEN(A33)=20),"VALID","INVALID")</x:f>
        <x:v>VALID</x:v>
      </x:c>
      <x:c r="AA33" s="305" t="str">
        <x:v>FROZEN</x:v>
      </x:c>
    </x:row>
    <x:row r="34" ht="48" customHeight="1">
      <x:c r="A34" s="305" t="str">
        <x:v>SEBI-CORE-EVD-000030</x:v>
      </x:c>
      <x:c r="B34" s="305" t="n">
        <x:v>30</x:v>
      </x:c>
      <x:c r="C34" s="305" t="str">
        <x:v>SEBI-CORE-AUD-000015</x:v>
      </x:c>
      <x:c r="D34" s="305" t="str">
        <x:v>SEBI-CORE-PRV-000015</x:v>
      </x:c>
      <x:c r="E34" s="305" t="str">
        <x:v>CAP-LAW053|Reg. 19|AP01|E02</x:v>
      </x:c>
      <x:c r="F34" s="305" t="str">
        <x:v>CAP-LAW053|Reg. 19|AP01</x:v>
      </x:c>
      <x:c r="G34" s="305" t="str">
        <x:v>CAP-LAW053|Reg. 19</x:v>
      </x:c>
      <x:c r="H34" s="305" t="str">
        <x:v>CAP-LAW053</x:v>
      </x:c>
      <x:c r="I34" s="305" t="str">
        <x:v>Reg. 19</x:v>
      </x:c>
      <x:c r="J34" s="305" t="str">
        <x:v>Operating performance / outcome</x:v>
      </x:c>
      <x:c r="K34" s="305" t="str">
        <x:v>Notices, agendas, attendance, declarations, approvals, minutes, reports, registers and action-closure tracker; demonstrate complete and timely performance of: Maintain composition, policy, evaluation and minutes evidence.</x:v>
      </x:c>
      <x:c r="L34" s="305" t="str">
        <x:v>Population reference; period/trigger; source inputs; approvals; timestamps; calculations where relevant; filed/delivered output; acknowledgement; exception and closure linkage.</x:v>
      </x:c>
      <x:c r="M34" s="305" t="str">
        <x:v>Continuous; as events arise</x:v>
      </x:c>
      <x:c r="N34" s="305" t="str">
        <x:v>Board portal, secretarial records repository and entity/committee master</x:v>
      </x:c>
      <x:c r="O34" s="305" t="str">
        <x:v>Company Secretary / Board or Committee Secretariat</x:v>
      </x:c>
      <x:c r="P34" s="305" t="str">
        <x:v>Applicable SEBI source, LODR preservation policy where in scope, Common Corporate Core retention schedule and litigation hold; apply the longest controlling period.</x:v>
      </x:c>
      <x:c r="Q34" s="305" t="str">
        <x:v>Verify source system, date/time, preparer, approver, completeness, version, linkage to the population and external acknowledgement where applicable.</x:v>
      </x:c>
      <x:c r="R34" s="305" t="str">
        <x:v>Internal controlled record; public only after authorised filing/publication</x:v>
      </x:c>
      <x:c r="S34" s="305" t="str">
        <x:v>REQUIRED — NOT COLLECTED</x:v>
      </x:c>
      <x:c r="T34" s="305" t="str">
        <x:v>https://www.sebi.gov.in/legal/regulations/jul-2026/securities-and-exchange-board-of-india-listing-obligations-and-disclosure-requirements-regulations-2015-last-amended-on-july-14-2026-_102974.html</x:v>
      </x:c>
      <x:c r="U34" s="305" t="str">
        <x:v>MIGRATED — FROZEN</x:v>
      </x:c>
      <x:c r="V34" s="305" t="str">
        <x:f>IF(COUNTIF('PROD Audit Master'!$A$5:$A$176,C34)=1,"YES","NO")</x:f>
        <x:v>YES</x:v>
      </x:c>
      <x:c r="W34" s="305" t="str">
        <x:f>IF(COUNTIF('PROD Provision Master'!$A$5:$A$176,D34)=1,"YES","NO")</x:f>
        <x:v>YES</x:v>
      </x:c>
      <x:c r="X34" s="305" t="str">
        <x:f>IF(COUNTIF($A$5:$A$348,A34)=1,"UNIQUE","DUPLICATE")</x:f>
        <x:v>UNIQUE</x:v>
      </x:c>
      <x:c r="Y34" s="305" t="str">
        <x:f>IF(COUNTIF($E$5:$E$348,E34)=1,"UNIQUE","DUPLICATE")</x:f>
        <x:v>UNIQUE</x:v>
      </x:c>
      <x:c r="Z34" s="305" t="str">
        <x:f>IF(AND(LEFT(A34,14)="SEBI-CORE-EVD-",LEN(A34)=20),"VALID","INVALID")</x:f>
        <x:v>VALID</x:v>
      </x:c>
      <x:c r="AA34" s="305" t="str">
        <x:v>FROZEN</x:v>
      </x:c>
    </x:row>
    <x:row r="35" ht="48" customHeight="1">
      <x:c r="A35" s="305" t="str">
        <x:v>SEBI-CORE-EVD-000031</x:v>
      </x:c>
      <x:c r="B35" s="305" t="n">
        <x:v>31</x:v>
      </x:c>
      <x:c r="C35" s="305" t="str">
        <x:v>SEBI-CORE-AUD-000016</x:v>
      </x:c>
      <x:c r="D35" s="305" t="str">
        <x:v>SEBI-CORE-PRV-000016</x:v>
      </x:c>
      <x:c r="E35" s="305" t="str">
        <x:v>CAP-LAW053|Reg. 20|AP01|E01</x:v>
      </x:c>
      <x:c r="F35" s="305" t="str">
        <x:v>CAP-LAW053|Reg. 20|AP01</x:v>
      </x:c>
      <x:c r="G35" s="305" t="str">
        <x:v>CAP-LAW053|Reg. 20</x:v>
      </x:c>
      <x:c r="H35" s="305" t="str">
        <x:v>CAP-LAW053</x:v>
      </x:c>
      <x:c r="I35" s="305" t="str">
        <x:v>Reg. 20</x:v>
      </x:c>
      <x:c r="J35" s="305" t="str">
        <x:v>Control design / applicability</x:v>
      </x:c>
      <x:c r="K35" s="305" t="str">
        <x:v>Approved investor-service SOP, service-level matrix, issuer/RTA responsibility matrix and current forms/checklists; include evidence that the gate, duty holder, threshold/exemption and timing were assessed for this atomic requirement.</x:v>
      </x:c>
      <x:c r="L35" s="305" t="str">
        <x:v>Current approved artefact; named owner and reviewer; effective date/version; explicit coverage of CAP-LAW053 Reg. 20; documented gate and exception route.</x:v>
      </x:c>
      <x:c r="M35" s="305" t="str">
        <x:v>Continuous; periodic meetings</x:v>
      </x:c>
      <x:c r="N35" s="305" t="str">
        <x:v>Issuer/RTA service system, SCORES/ODR portal and depository interface</x:v>
      </x:c>
      <x:c r="O35" s="305" t="str">
        <x:v>Investor Services Head / RTA Relationship Owner</x:v>
      </x:c>
      <x:c r="P35" s="305" t="str">
        <x:v>Applicable SEBI source, LODR preservation policy where in scope, Common Corporate Core retention schedule and litigation hold; apply the longest controlling period.</x:v>
      </x:c>
      <x:c r="Q35" s="305" t="str">
        <x:v>Verify source system, date/time, preparer, approver, completeness, version, linkage to the population and external acknowledgement where applicable.</x:v>
      </x:c>
      <x:c r="R35" s="305" t="str">
        <x:v>Restricted — may contain personal, trading or unpublished information</x:v>
      </x:c>
      <x:c r="S35" s="305" t="str">
        <x:v>REQUIRED — NOT COLLECTED</x:v>
      </x:c>
      <x:c r="T35" s="305" t="str">
        <x:v>https://www.sebi.gov.in/legal/regulations/jul-2026/securities-and-exchange-board-of-india-listing-obligations-and-disclosure-requirements-regulations-2015-last-amended-on-july-14-2026-_102974.html</x:v>
      </x:c>
      <x:c r="U35" s="305" t="str">
        <x:v>MIGRATED — FROZEN</x:v>
      </x:c>
      <x:c r="V35" s="305" t="str">
        <x:f>IF(COUNTIF('PROD Audit Master'!$A$5:$A$176,C35)=1,"YES","NO")</x:f>
        <x:v>YES</x:v>
      </x:c>
      <x:c r="W35" s="305" t="str">
        <x:f>IF(COUNTIF('PROD Provision Master'!$A$5:$A$176,D35)=1,"YES","NO")</x:f>
        <x:v>YES</x:v>
      </x:c>
      <x:c r="X35" s="305" t="str">
        <x:f>IF(COUNTIF($A$5:$A$348,A35)=1,"UNIQUE","DUPLICATE")</x:f>
        <x:v>UNIQUE</x:v>
      </x:c>
      <x:c r="Y35" s="305" t="str">
        <x:f>IF(COUNTIF($E$5:$E$348,E35)=1,"UNIQUE","DUPLICATE")</x:f>
        <x:v>UNIQUE</x:v>
      </x:c>
      <x:c r="Z35" s="305" t="str">
        <x:f>IF(AND(LEFT(A35,14)="SEBI-CORE-EVD-",LEN(A35)=20),"VALID","INVALID")</x:f>
        <x:v>VALID</x:v>
      </x:c>
      <x:c r="AA35" s="305" t="str">
        <x:v>FROZEN</x:v>
      </x:c>
    </x:row>
    <x:row r="36" ht="48" customHeight="1">
      <x:c r="A36" s="305" t="str">
        <x:v>SEBI-CORE-EVD-000032</x:v>
      </x:c>
      <x:c r="B36" s="305" t="n">
        <x:v>32</x:v>
      </x:c>
      <x:c r="C36" s="305" t="str">
        <x:v>SEBI-CORE-AUD-000016</x:v>
      </x:c>
      <x:c r="D36" s="305" t="str">
        <x:v>SEBI-CORE-PRV-000016</x:v>
      </x:c>
      <x:c r="E36" s="305" t="str">
        <x:v>CAP-LAW053|Reg. 20|AP01|E02</x:v>
      </x:c>
      <x:c r="F36" s="305" t="str">
        <x:v>CAP-LAW053|Reg. 20|AP01</x:v>
      </x:c>
      <x:c r="G36" s="305" t="str">
        <x:v>CAP-LAW053|Reg. 20</x:v>
      </x:c>
      <x:c r="H36" s="305" t="str">
        <x:v>CAP-LAW053</x:v>
      </x:c>
      <x:c r="I36" s="305" t="str">
        <x:v>Reg. 20</x:v>
      </x:c>
      <x:c r="J36" s="305" t="str">
        <x:v>Operating performance / outcome</x:v>
      </x:c>
      <x:c r="K36" s="305" t="str">
        <x:v>Complete request/complaint register, case files, timestamps, deficiency and outcome communications, portal entries and closure acknowledgements; demonstrate complete and timely performance of: Track grievances, service requests and committee oversight.</x:v>
      </x:c>
      <x:c r="L36" s="305" t="str">
        <x:v>Population reference; period/trigger; source inputs; approvals; timestamps; calculations where relevant; filed/delivered output; acknowledgement; exception and closure linkage.</x:v>
      </x:c>
      <x:c r="M36" s="305" t="str">
        <x:v>Continuous; periodic meetings</x:v>
      </x:c>
      <x:c r="N36" s="305" t="str">
        <x:v>Issuer/RTA service system, SCORES/ODR portal and depository interface</x:v>
      </x:c>
      <x:c r="O36" s="305" t="str">
        <x:v>Investor Services Head / RTA Relationship Owner</x:v>
      </x:c>
      <x:c r="P36" s="305" t="str">
        <x:v>Applicable SEBI source, LODR preservation policy where in scope, Common Corporate Core retention schedule and litigation hold; apply the longest controlling period.</x:v>
      </x:c>
      <x:c r="Q36" s="305" t="str">
        <x:v>Verify source system, date/time, preparer, approver, completeness, version, linkage to the population and external acknowledgement where applicable.</x:v>
      </x:c>
      <x:c r="R36" s="305" t="str">
        <x:v>Restricted — may contain personal, trading or unpublished information</x:v>
      </x:c>
      <x:c r="S36" s="305" t="str">
        <x:v>REQUIRED — NOT COLLECTED</x:v>
      </x:c>
      <x:c r="T36" s="305" t="str">
        <x:v>https://www.sebi.gov.in/legal/regulations/jul-2026/securities-and-exchange-board-of-india-listing-obligations-and-disclosure-requirements-regulations-2015-last-amended-on-july-14-2026-_102974.html</x:v>
      </x:c>
      <x:c r="U36" s="305" t="str">
        <x:v>MIGRATED — FROZEN</x:v>
      </x:c>
      <x:c r="V36" s="305" t="str">
        <x:f>IF(COUNTIF('PROD Audit Master'!$A$5:$A$176,C36)=1,"YES","NO")</x:f>
        <x:v>YES</x:v>
      </x:c>
      <x:c r="W36" s="305" t="str">
        <x:f>IF(COUNTIF('PROD Provision Master'!$A$5:$A$176,D36)=1,"YES","NO")</x:f>
        <x:v>YES</x:v>
      </x:c>
      <x:c r="X36" s="305" t="str">
        <x:f>IF(COUNTIF($A$5:$A$348,A36)=1,"UNIQUE","DUPLICATE")</x:f>
        <x:v>UNIQUE</x:v>
      </x:c>
      <x:c r="Y36" s="305" t="str">
        <x:f>IF(COUNTIF($E$5:$E$348,E36)=1,"UNIQUE","DUPLICATE")</x:f>
        <x:v>UNIQUE</x:v>
      </x:c>
      <x:c r="Z36" s="305" t="str">
        <x:f>IF(AND(LEFT(A36,14)="SEBI-CORE-EVD-",LEN(A36)=20),"VALID","INVALID")</x:f>
        <x:v>VALID</x:v>
      </x:c>
      <x:c r="AA36" s="305" t="str">
        <x:v>FROZEN</x:v>
      </x:c>
    </x:row>
    <x:row r="37" ht="48" customHeight="1">
      <x:c r="A37" s="305" t="str">
        <x:v>SEBI-CORE-EVD-000033</x:v>
      </x:c>
      <x:c r="B37" s="305" t="n">
        <x:v>33</x:v>
      </x:c>
      <x:c r="C37" s="305" t="str">
        <x:v>SEBI-CORE-AUD-000017</x:v>
      </x:c>
      <x:c r="D37" s="305" t="str">
        <x:v>SEBI-CORE-PRV-000017</x:v>
      </x:c>
      <x:c r="E37" s="305" t="str">
        <x:v>CAP-LAW053|Reg. 21|AP01|E01</x:v>
      </x:c>
      <x:c r="F37" s="305" t="str">
        <x:v>CAP-LAW053|Reg. 21|AP01</x:v>
      </x:c>
      <x:c r="G37" s="305" t="str">
        <x:v>CAP-LAW053|Reg. 21</x:v>
      </x:c>
      <x:c r="H37" s="305" t="str">
        <x:v>CAP-LAW053</x:v>
      </x:c>
      <x:c r="I37" s="305" t="str">
        <x:v>Reg. 21</x:v>
      </x:c>
      <x:c r="J37" s="305" t="str">
        <x:v>Control design / applicability</x:v>
      </x:c>
      <x:c r="K37" s="305" t="str">
        <x:v>Applicability memorandum, approved charter/policy, constitution and delegation records, annual work plan and responsibility matrix; include evidence that the gate, duty holder, threshold/exemption and timing were assessed for this atomic requirement.</x:v>
      </x:c>
      <x:c r="L37" s="305" t="str">
        <x:v>Current approved artefact; named owner and reviewer; effective date/version; explicit coverage of CAP-LAW053 Reg. 21; documented gate and exception route.</x:v>
      </x:c>
      <x:c r="M37" s="305" t="str">
        <x:v>Continuous; periodic meetings</x:v>
      </x:c>
      <x:c r="N37" s="305" t="str">
        <x:v>Board portal, secretarial records repository and entity/committee master</x:v>
      </x:c>
      <x:c r="O37" s="305" t="str">
        <x:v>Company Secretary / Board or Committee Secretariat</x:v>
      </x:c>
      <x:c r="P37" s="305" t="str">
        <x:v>Applicable SEBI source, LODR preservation policy where in scope, Common Corporate Core retention schedule and litigation hold; apply the longest controlling period.</x:v>
      </x:c>
      <x:c r="Q37" s="305" t="str">
        <x:v>Verify source system, date/time, preparer, approver, completeness, version, linkage to the population and external acknowledgement where applicable.</x:v>
      </x:c>
      <x:c r="R37" s="305" t="str">
        <x:v>Internal controlled record; public only after authorised filing/publication</x:v>
      </x:c>
      <x:c r="S37" s="305" t="str">
        <x:v>REQUIRED — NOT COLLECTED</x:v>
      </x:c>
      <x:c r="T37" s="305" t="str">
        <x:v>https://www.sebi.gov.in/legal/regulations/jul-2026/securities-and-exchange-board-of-india-listing-obligations-and-disclosure-requirements-regulations-2015-last-amended-on-july-14-2026-_102974.html</x:v>
      </x:c>
      <x:c r="U37" s="305" t="str">
        <x:v>MIGRATED — FROZEN</x:v>
      </x:c>
      <x:c r="V37" s="305" t="str">
        <x:f>IF(COUNTIF('PROD Audit Master'!$A$5:$A$176,C37)=1,"YES","NO")</x:f>
        <x:v>YES</x:v>
      </x:c>
      <x:c r="W37" s="305" t="str">
        <x:f>IF(COUNTIF('PROD Provision Master'!$A$5:$A$176,D37)=1,"YES","NO")</x:f>
        <x:v>YES</x:v>
      </x:c>
      <x:c r="X37" s="305" t="str">
        <x:f>IF(COUNTIF($A$5:$A$348,A37)=1,"UNIQUE","DUPLICATE")</x:f>
        <x:v>UNIQUE</x:v>
      </x:c>
      <x:c r="Y37" s="305" t="str">
        <x:f>IF(COUNTIF($E$5:$E$348,E37)=1,"UNIQUE","DUPLICATE")</x:f>
        <x:v>UNIQUE</x:v>
      </x:c>
      <x:c r="Z37" s="305" t="str">
        <x:f>IF(AND(LEFT(A37,14)="SEBI-CORE-EVD-",LEN(A37)=20),"VALID","INVALID")</x:f>
        <x:v>VALID</x:v>
      </x:c>
      <x:c r="AA37" s="305" t="str">
        <x:v>FROZEN</x:v>
      </x:c>
    </x:row>
    <x:row r="38" ht="48" customHeight="1">
      <x:c r="A38" s="305" t="str">
        <x:v>SEBI-CORE-EVD-000034</x:v>
      </x:c>
      <x:c r="B38" s="305" t="n">
        <x:v>34</x:v>
      </x:c>
      <x:c r="C38" s="305" t="str">
        <x:v>SEBI-CORE-AUD-000017</x:v>
      </x:c>
      <x:c r="D38" s="305" t="str">
        <x:v>SEBI-CORE-PRV-000017</x:v>
      </x:c>
      <x:c r="E38" s="305" t="str">
        <x:v>CAP-LAW053|Reg. 21|AP01|E02</x:v>
      </x:c>
      <x:c r="F38" s="305" t="str">
        <x:v>CAP-LAW053|Reg. 21|AP01</x:v>
      </x:c>
      <x:c r="G38" s="305" t="str">
        <x:v>CAP-LAW053|Reg. 21</x:v>
      </x:c>
      <x:c r="H38" s="305" t="str">
        <x:v>CAP-LAW053</x:v>
      </x:c>
      <x:c r="I38" s="305" t="str">
        <x:v>Reg. 21</x:v>
      </x:c>
      <x:c r="J38" s="305" t="str">
        <x:v>Operating performance / outcome</x:v>
      </x:c>
      <x:c r="K38" s="305" t="str">
        <x:v>Notices, agendas, attendance, declarations, approvals, minutes, reports, registers and action-closure tracker; demonstrate complete and timely performance of: Document applicability, committee workplan, risks and minutes.</x:v>
      </x:c>
      <x:c r="L38" s="305" t="str">
        <x:v>Population reference; period/trigger; source inputs; approvals; timestamps; calculations where relevant; filed/delivered output; acknowledgement; exception and closure linkage.</x:v>
      </x:c>
      <x:c r="M38" s="305" t="str">
        <x:v>Continuous; periodic meetings</x:v>
      </x:c>
      <x:c r="N38" s="305" t="str">
        <x:v>Board portal, secretarial records repository and entity/committee master</x:v>
      </x:c>
      <x:c r="O38" s="305" t="str">
        <x:v>Company Secretary / Board or Committee Secretariat</x:v>
      </x:c>
      <x:c r="P38" s="305" t="str">
        <x:v>Applicable SEBI source, LODR preservation policy where in scope, Common Corporate Core retention schedule and litigation hold; apply the longest controlling period.</x:v>
      </x:c>
      <x:c r="Q38" s="305" t="str">
        <x:v>Verify source system, date/time, preparer, approver, completeness, version, linkage to the population and external acknowledgement where applicable.</x:v>
      </x:c>
      <x:c r="R38" s="305" t="str">
        <x:v>Internal controlled record; public only after authorised filing/publication</x:v>
      </x:c>
      <x:c r="S38" s="305" t="str">
        <x:v>REQUIRED — NOT COLLECTED</x:v>
      </x:c>
      <x:c r="T38" s="305" t="str">
        <x:v>https://www.sebi.gov.in/legal/regulations/jul-2026/securities-and-exchange-board-of-india-listing-obligations-and-disclosure-requirements-regulations-2015-last-amended-on-july-14-2026-_102974.html</x:v>
      </x:c>
      <x:c r="U38" s="305" t="str">
        <x:v>MIGRATED — FROZEN</x:v>
      </x:c>
      <x:c r="V38" s="305" t="str">
        <x:f>IF(COUNTIF('PROD Audit Master'!$A$5:$A$176,C38)=1,"YES","NO")</x:f>
        <x:v>YES</x:v>
      </x:c>
      <x:c r="W38" s="305" t="str">
        <x:f>IF(COUNTIF('PROD Provision Master'!$A$5:$A$176,D38)=1,"YES","NO")</x:f>
        <x:v>YES</x:v>
      </x:c>
      <x:c r="X38" s="305" t="str">
        <x:f>IF(COUNTIF($A$5:$A$348,A38)=1,"UNIQUE","DUPLICATE")</x:f>
        <x:v>UNIQUE</x:v>
      </x:c>
      <x:c r="Y38" s="305" t="str">
        <x:f>IF(COUNTIF($E$5:$E$348,E38)=1,"UNIQUE","DUPLICATE")</x:f>
        <x:v>UNIQUE</x:v>
      </x:c>
      <x:c r="Z38" s="305" t="str">
        <x:f>IF(AND(LEFT(A38,14)="SEBI-CORE-EVD-",LEN(A38)=20),"VALID","INVALID")</x:f>
        <x:v>VALID</x:v>
      </x:c>
      <x:c r="AA38" s="305" t="str">
        <x:v>FROZEN</x:v>
      </x:c>
    </x:row>
    <x:row r="39" ht="48" customHeight="1">
      <x:c r="A39" s="305" t="str">
        <x:v>SEBI-CORE-EVD-000035</x:v>
      </x:c>
      <x:c r="B39" s="305" t="n">
        <x:v>35</x:v>
      </x:c>
      <x:c r="C39" s="305" t="str">
        <x:v>SEBI-CORE-AUD-000018</x:v>
      </x:c>
      <x:c r="D39" s="305" t="str">
        <x:v>SEBI-CORE-PRV-000018</x:v>
      </x:c>
      <x:c r="E39" s="305" t="str">
        <x:v>CAP-LAW053|Reg. 22|AP01|E01</x:v>
      </x:c>
      <x:c r="F39" s="305" t="str">
        <x:v>CAP-LAW053|Reg. 22|AP01</x:v>
      </x:c>
      <x:c r="G39" s="305" t="str">
        <x:v>CAP-LAW053|Reg. 22</x:v>
      </x:c>
      <x:c r="H39" s="305" t="str">
        <x:v>CAP-LAW053</x:v>
      </x:c>
      <x:c r="I39" s="305" t="str">
        <x:v>Reg. 22</x:v>
      </x:c>
      <x:c r="J39" s="305" t="str">
        <x:v>Control design / applicability</x:v>
      </x:c>
      <x:c r="K39" s="305" t="str">
        <x:v>Applicability memorandum, approved charter/policy, constitution and delegation records, annual work plan and responsibility matrix; include evidence that the gate, duty holder, threshold/exemption and timing were assessed for this atomic requirement.</x:v>
      </x:c>
      <x:c r="L39" s="305" t="str">
        <x:v>Current approved artefact; named owner and reviewer; effective date/version; explicit coverage of CAP-LAW053 Reg. 22; documented gate and exception route.</x:v>
      </x:c>
      <x:c r="M39" s="305" t="str">
        <x:v>Continuous</x:v>
      </x:c>
      <x:c r="N39" s="305" t="str">
        <x:v>Board portal, secretarial records repository and entity/committee master</x:v>
      </x:c>
      <x:c r="O39" s="305" t="str">
        <x:v>Company Secretary / Board or Committee Secretariat</x:v>
      </x:c>
      <x:c r="P39" s="305" t="str">
        <x:v>Applicable SEBI source, LODR preservation policy where in scope, Common Corporate Core retention schedule and litigation hold; apply the longest controlling period.</x:v>
      </x:c>
      <x:c r="Q39" s="305" t="str">
        <x:v>Verify source system, date/time, preparer, approver, completeness, version, linkage to the population and external acknowledgement where applicable.</x:v>
      </x:c>
      <x:c r="R39" s="305" t="str">
        <x:v>Restricted — may contain personal, trading or unpublished information</x:v>
      </x:c>
      <x:c r="S39" s="305" t="str">
        <x:v>REQUIRED — NOT COLLECTED</x:v>
      </x:c>
      <x:c r="T39" s="305" t="str">
        <x:v>https://www.sebi.gov.in/legal/regulations/jul-2026/securities-and-exchange-board-of-india-listing-obligations-and-disclosure-requirements-regulations-2015-last-amended-on-july-14-2026-_102974.html</x:v>
      </x:c>
      <x:c r="U39" s="305" t="str">
        <x:v>MIGRATED — FROZEN</x:v>
      </x:c>
      <x:c r="V39" s="305" t="str">
        <x:f>IF(COUNTIF('PROD Audit Master'!$A$5:$A$176,C39)=1,"YES","NO")</x:f>
        <x:v>YES</x:v>
      </x:c>
      <x:c r="W39" s="305" t="str">
        <x:f>IF(COUNTIF('PROD Provision Master'!$A$5:$A$176,D39)=1,"YES","NO")</x:f>
        <x:v>YES</x:v>
      </x:c>
      <x:c r="X39" s="305" t="str">
        <x:f>IF(COUNTIF($A$5:$A$348,A39)=1,"UNIQUE","DUPLICATE")</x:f>
        <x:v>UNIQUE</x:v>
      </x:c>
      <x:c r="Y39" s="305" t="str">
        <x:f>IF(COUNTIF($E$5:$E$348,E39)=1,"UNIQUE","DUPLICATE")</x:f>
        <x:v>UNIQUE</x:v>
      </x:c>
      <x:c r="Z39" s="305" t="str">
        <x:f>IF(AND(LEFT(A39,14)="SEBI-CORE-EVD-",LEN(A39)=20),"VALID","INVALID")</x:f>
        <x:v>VALID</x:v>
      </x:c>
      <x:c r="AA39" s="305" t="str">
        <x:v>FROZEN</x:v>
      </x:c>
    </x:row>
    <x:row r="40" ht="48" customHeight="1">
      <x:c r="A40" s="305" t="str">
        <x:v>SEBI-CORE-EVD-000036</x:v>
      </x:c>
      <x:c r="B40" s="305" t="n">
        <x:v>36</x:v>
      </x:c>
      <x:c r="C40" s="305" t="str">
        <x:v>SEBI-CORE-AUD-000018</x:v>
      </x:c>
      <x:c r="D40" s="305" t="str">
        <x:v>SEBI-CORE-PRV-000018</x:v>
      </x:c>
      <x:c r="E40" s="305" t="str">
        <x:v>CAP-LAW053|Reg. 22|AP01|E02</x:v>
      </x:c>
      <x:c r="F40" s="305" t="str">
        <x:v>CAP-LAW053|Reg. 22|AP01</x:v>
      </x:c>
      <x:c r="G40" s="305" t="str">
        <x:v>CAP-LAW053|Reg. 22</x:v>
      </x:c>
      <x:c r="H40" s="305" t="str">
        <x:v>CAP-LAW053</x:v>
      </x:c>
      <x:c r="I40" s="305" t="str">
        <x:v>Reg. 22</x:v>
      </x:c>
      <x:c r="J40" s="305" t="str">
        <x:v>Operating performance / outcome</x:v>
      </x:c>
      <x:c r="K40" s="305" t="str">
        <x:v>Notices, agendas, attendance, declarations, approvals, minutes, reports, registers and action-closure tracker; demonstrate complete and timely performance of: Operate and disclose the vigil mechanism and investigate reports.</x:v>
      </x:c>
      <x:c r="L40" s="305" t="str">
        <x:v>Population reference; period/trigger; source inputs; approvals; timestamps; calculations where relevant; filed/delivered output; acknowledgement; exception and closure linkage.</x:v>
      </x:c>
      <x:c r="M40" s="305" t="str">
        <x:v>Continuous</x:v>
      </x:c>
      <x:c r="N40" s="305" t="str">
        <x:v>Board portal, secretarial records repository and entity/committee master</x:v>
      </x:c>
      <x:c r="O40" s="305" t="str">
        <x:v>Company Secretary / Board or Committee Secretariat</x:v>
      </x:c>
      <x:c r="P40" s="305" t="str">
        <x:v>Applicable SEBI source, LODR preservation policy where in scope, Common Corporate Core retention schedule and litigation hold; apply the longest controlling period.</x:v>
      </x:c>
      <x:c r="Q40" s="305" t="str">
        <x:v>Verify source system, date/time, preparer, approver, completeness, version, linkage to the population and external acknowledgement where applicable.</x:v>
      </x:c>
      <x:c r="R40" s="305" t="str">
        <x:v>Restricted — may contain personal, trading or unpublished information</x:v>
      </x:c>
      <x:c r="S40" s="305" t="str">
        <x:v>REQUIRED — NOT COLLECTED</x:v>
      </x:c>
      <x:c r="T40" s="305" t="str">
        <x:v>https://www.sebi.gov.in/legal/regulations/jul-2026/securities-and-exchange-board-of-india-listing-obligations-and-disclosure-requirements-regulations-2015-last-amended-on-july-14-2026-_102974.html</x:v>
      </x:c>
      <x:c r="U40" s="305" t="str">
        <x:v>MIGRATED — FROZEN</x:v>
      </x:c>
      <x:c r="V40" s="305" t="str">
        <x:f>IF(COUNTIF('PROD Audit Master'!$A$5:$A$176,C40)=1,"YES","NO")</x:f>
        <x:v>YES</x:v>
      </x:c>
      <x:c r="W40" s="305" t="str">
        <x:f>IF(COUNTIF('PROD Provision Master'!$A$5:$A$176,D40)=1,"YES","NO")</x:f>
        <x:v>YES</x:v>
      </x:c>
      <x:c r="X40" s="305" t="str">
        <x:f>IF(COUNTIF($A$5:$A$348,A40)=1,"UNIQUE","DUPLICATE")</x:f>
        <x:v>UNIQUE</x:v>
      </x:c>
      <x:c r="Y40" s="305" t="str">
        <x:f>IF(COUNTIF($E$5:$E$348,E40)=1,"UNIQUE","DUPLICATE")</x:f>
        <x:v>UNIQUE</x:v>
      </x:c>
      <x:c r="Z40" s="305" t="str">
        <x:f>IF(AND(LEFT(A40,14)="SEBI-CORE-EVD-",LEN(A40)=20),"VALID","INVALID")</x:f>
        <x:v>VALID</x:v>
      </x:c>
      <x:c r="AA40" s="305" t="str">
        <x:v>FROZEN</x:v>
      </x:c>
    </x:row>
    <x:row r="41" ht="48" customHeight="1">
      <x:c r="A41" s="305" t="str">
        <x:v>SEBI-CORE-EVD-000037</x:v>
      </x:c>
      <x:c r="B41" s="305" t="n">
        <x:v>37</x:v>
      </x:c>
      <x:c r="C41" s="305" t="str">
        <x:v>SEBI-CORE-AUD-000019</x:v>
      </x:c>
      <x:c r="D41" s="305" t="str">
        <x:v>SEBI-CORE-PRV-000019</x:v>
      </x:c>
      <x:c r="E41" s="305" t="str">
        <x:v>CAP-LAW053|Reg. 23(1)|AP01|E01</x:v>
      </x:c>
      <x:c r="F41" s="305" t="str">
        <x:v>CAP-LAW053|Reg. 23(1)|AP01</x:v>
      </x:c>
      <x:c r="G41" s="305" t="str">
        <x:v>CAP-LAW053|Reg. 23(1)</x:v>
      </x:c>
      <x:c r="H41" s="305" t="str">
        <x:v>CAP-LAW053</x:v>
      </x:c>
      <x:c r="I41" s="305" t="str">
        <x:v>Reg. 23(1)</x:v>
      </x:c>
      <x:c r="J41" s="305" t="str">
        <x:v>Control design / applicability</x:v>
      </x:c>
      <x:c r="K41" s="305" t="str">
        <x:v>Applicability memorandum, approved charter/policy, constitution and delegation records, annual work plan and responsibility matrix; include evidence that the gate, duty holder, threshold/exemption and timing were assessed for this atomic requirement.</x:v>
      </x:c>
      <x:c r="L41" s="305" t="str">
        <x:v>Current approved artefact; named owner and reviewer; effective date/version; explicit coverage of CAP-LAW053 Reg. 23(1); documented gate and exception route.</x:v>
      </x:c>
      <x:c r="M41" s="305" t="str">
        <x:v>Periodic / on policy change</x:v>
      </x:c>
      <x:c r="N41" s="305" t="str">
        <x:v>Board portal, secretarial records repository and entity/committee master</x:v>
      </x:c>
      <x:c r="O41" s="305" t="str">
        <x:v>Company Secretary / Board or Committee Secretariat</x:v>
      </x:c>
      <x:c r="P41" s="305" t="str">
        <x:v>Applicable SEBI source, LODR preservation policy where in scope, Common Corporate Core retention schedule and litigation hold; apply the longest controlling period.</x:v>
      </x:c>
      <x:c r="Q41" s="305" t="str">
        <x:v>Verify source system, date/time, preparer, approver, completeness, version, linkage to the population and external acknowledgement where applicable.</x:v>
      </x:c>
      <x:c r="R41" s="305" t="str">
        <x:v>Confidential until authorised disclosure; retain access trail</x:v>
      </x:c>
      <x:c r="S41" s="305" t="str">
        <x:v>REQUIRED — NOT COLLECTED</x:v>
      </x:c>
      <x:c r="T41" s="305" t="str">
        <x:v>https://www.sebi.gov.in/legal/regulations/jul-2026/securities-and-exchange-board-of-india-listing-obligations-and-disclosure-requirements-regulations-2015-last-amended-on-july-14-2026-_102974.html</x:v>
      </x:c>
      <x:c r="U41" s="305" t="str">
        <x:v>MIGRATED — FROZEN</x:v>
      </x:c>
      <x:c r="V41" s="305" t="str">
        <x:f>IF(COUNTIF('PROD Audit Master'!$A$5:$A$176,C41)=1,"YES","NO")</x:f>
        <x:v>YES</x:v>
      </x:c>
      <x:c r="W41" s="305" t="str">
        <x:f>IF(COUNTIF('PROD Provision Master'!$A$5:$A$176,D41)=1,"YES","NO")</x:f>
        <x:v>YES</x:v>
      </x:c>
      <x:c r="X41" s="305" t="str">
        <x:f>IF(COUNTIF($A$5:$A$348,A41)=1,"UNIQUE","DUPLICATE")</x:f>
        <x:v>UNIQUE</x:v>
      </x:c>
      <x:c r="Y41" s="305" t="str">
        <x:f>IF(COUNTIF($E$5:$E$348,E41)=1,"UNIQUE","DUPLICATE")</x:f>
        <x:v>UNIQUE</x:v>
      </x:c>
      <x:c r="Z41" s="305" t="str">
        <x:f>IF(AND(LEFT(A41,14)="SEBI-CORE-EVD-",LEN(A41)=20),"VALID","INVALID")</x:f>
        <x:v>VALID</x:v>
      </x:c>
      <x:c r="AA41" s="305" t="str">
        <x:v>FROZEN</x:v>
      </x:c>
    </x:row>
    <x:row r="42" ht="48" customHeight="1">
      <x:c r="A42" s="305" t="str">
        <x:v>SEBI-CORE-EVD-000038</x:v>
      </x:c>
      <x:c r="B42" s="305" t="n">
        <x:v>38</x:v>
      </x:c>
      <x:c r="C42" s="305" t="str">
        <x:v>SEBI-CORE-AUD-000019</x:v>
      </x:c>
      <x:c r="D42" s="305" t="str">
        <x:v>SEBI-CORE-PRV-000019</x:v>
      </x:c>
      <x:c r="E42" s="305" t="str">
        <x:v>CAP-LAW053|Reg. 23(1)|AP01|E02</x:v>
      </x:c>
      <x:c r="F42" s="305" t="str">
        <x:v>CAP-LAW053|Reg. 23(1)|AP01</x:v>
      </x:c>
      <x:c r="G42" s="305" t="str">
        <x:v>CAP-LAW053|Reg. 23(1)</x:v>
      </x:c>
      <x:c r="H42" s="305" t="str">
        <x:v>CAP-LAW053</x:v>
      </x:c>
      <x:c r="I42" s="305" t="str">
        <x:v>Reg. 23(1)</x:v>
      </x:c>
      <x:c r="J42" s="305" t="str">
        <x:v>Operating performance / outcome</x:v>
      </x:c>
      <x:c r="K42" s="305" t="str">
        <x:v>Notices, agendas, attendance, declarations, approvals, minutes, reports, registers and action-closure tracker; demonstrate complete and timely performance of: Maintain the board-approved policy and threshold assessment.</x:v>
      </x:c>
      <x:c r="L42" s="305" t="str">
        <x:v>Population reference; period/trigger; source inputs; approvals; timestamps; calculations where relevant; filed/delivered output; acknowledgement; exception and closure linkage.</x:v>
      </x:c>
      <x:c r="M42" s="305" t="str">
        <x:v>Periodic / on policy change</x:v>
      </x:c>
      <x:c r="N42" s="305" t="str">
        <x:v>Board portal, secretarial records repository and entity/committee master</x:v>
      </x:c>
      <x:c r="O42" s="305" t="str">
        <x:v>Company Secretary / Board or Committee Secretariat</x:v>
      </x:c>
      <x:c r="P42" s="305" t="str">
        <x:v>Applicable SEBI source, LODR preservation policy where in scope, Common Corporate Core retention schedule and litigation hold; apply the longest controlling period.</x:v>
      </x:c>
      <x:c r="Q42" s="305" t="str">
        <x:v>Verify source system, date/time, preparer, approver, completeness, version, linkage to the population and external acknowledgement where applicable.</x:v>
      </x:c>
      <x:c r="R42" s="305" t="str">
        <x:v>Confidential until authorised disclosure; retain access trail</x:v>
      </x:c>
      <x:c r="S42" s="305" t="str">
        <x:v>REQUIRED — NOT COLLECTED</x:v>
      </x:c>
      <x:c r="T42" s="305" t="str">
        <x:v>https://www.sebi.gov.in/legal/regulations/jul-2026/securities-and-exchange-board-of-india-listing-obligations-and-disclosure-requirements-regulations-2015-last-amended-on-july-14-2026-_102974.html</x:v>
      </x:c>
      <x:c r="U42" s="305" t="str">
        <x:v>MIGRATED — FROZEN</x:v>
      </x:c>
      <x:c r="V42" s="305" t="str">
        <x:f>IF(COUNTIF('PROD Audit Master'!$A$5:$A$176,C42)=1,"YES","NO")</x:f>
        <x:v>YES</x:v>
      </x:c>
      <x:c r="W42" s="305" t="str">
        <x:f>IF(COUNTIF('PROD Provision Master'!$A$5:$A$176,D42)=1,"YES","NO")</x:f>
        <x:v>YES</x:v>
      </x:c>
      <x:c r="X42" s="305" t="str">
        <x:f>IF(COUNTIF($A$5:$A$348,A42)=1,"UNIQUE","DUPLICATE")</x:f>
        <x:v>UNIQUE</x:v>
      </x:c>
      <x:c r="Y42" s="305" t="str">
        <x:f>IF(COUNTIF($E$5:$E$348,E42)=1,"UNIQUE","DUPLICATE")</x:f>
        <x:v>UNIQUE</x:v>
      </x:c>
      <x:c r="Z42" s="305" t="str">
        <x:f>IF(AND(LEFT(A42,14)="SEBI-CORE-EVD-",LEN(A42)=20),"VALID","INVALID")</x:f>
        <x:v>VALID</x:v>
      </x:c>
      <x:c r="AA42" s="305" t="str">
        <x:v>FROZEN</x:v>
      </x:c>
    </x:row>
    <x:row r="43" ht="48" customHeight="1">
      <x:c r="A43" s="305" t="str">
        <x:v>SEBI-CORE-EVD-000039</x:v>
      </x:c>
      <x:c r="B43" s="305" t="n">
        <x:v>39</x:v>
      </x:c>
      <x:c r="C43" s="305" t="str">
        <x:v>SEBI-CORE-AUD-000020</x:v>
      </x:c>
      <x:c r="D43" s="305" t="str">
        <x:v>SEBI-CORE-PRV-000020</x:v>
      </x:c>
      <x:c r="E43" s="305" t="str">
        <x:v>CAP-LAW053|Reg. 23(2)-(4)|AP01|E01</x:v>
      </x:c>
      <x:c r="F43" s="305" t="str">
        <x:v>CAP-LAW053|Reg. 23(2)-(4)|AP01</x:v>
      </x:c>
      <x:c r="G43" s="305" t="str">
        <x:v>CAP-LAW053|Reg. 23(2)-(4)</x:v>
      </x:c>
      <x:c r="H43" s="305" t="str">
        <x:v>CAP-LAW053</x:v>
      </x:c>
      <x:c r="I43" s="305" t="str">
        <x:v>Reg. 23(2)-(4)</x:v>
      </x:c>
      <x:c r="J43" s="305" t="str">
        <x:v>Control design / applicability</x:v>
      </x:c>
      <x:c r="K43" s="305" t="str">
        <x:v>Applicability memorandum, approved charter/policy, constitution and delegation records, annual work plan and responsibility matrix; include evidence that the gate, duty holder, threshold/exemption and timing were assessed for this atomic requirement.</x:v>
      </x:c>
      <x:c r="L43" s="305" t="str">
        <x:v>Current approved artefact; named owner and reviewer; effective date/version; explicit coverage of CAP-LAW053 Reg. 23(2)-(4); documented gate and exception route.</x:v>
      </x:c>
      <x:c r="M43" s="305" t="str">
        <x:v>Before transaction; ratification only where allowed</x:v>
      </x:c>
      <x:c r="N43" s="305" t="str">
        <x:v>Board portal, secretarial records repository and entity/committee master</x:v>
      </x:c>
      <x:c r="O43" s="305" t="str">
        <x:v>Company Secretary / Board or Committee Secretariat</x:v>
      </x:c>
      <x:c r="P43" s="305" t="str">
        <x:v>Applicable SEBI source, LODR preservation policy where in scope, Common Corporate Core retention schedule and litigation hold; apply the longest controlling period.</x:v>
      </x:c>
      <x:c r="Q43" s="305" t="str">
        <x:v>Verify source system, date/time, preparer, approver, completeness, version, linkage to the population and external acknowledgement where applicable.</x:v>
      </x:c>
      <x:c r="R43" s="305" t="str">
        <x:v>Restricted — may contain personal, trading or unpublished information</x:v>
      </x:c>
      <x:c r="S43" s="305" t="str">
        <x:v>REQUIRED — NOT COLLECTED</x:v>
      </x:c>
      <x:c r="T43" s="305" t="str">
        <x:v>https://www.sebi.gov.in/legal/regulations/jul-2026/securities-and-exchange-board-of-india-listing-obligations-and-disclosure-requirements-regulations-2015-last-amended-on-july-14-2026-_102974.html</x:v>
      </x:c>
      <x:c r="U43" s="305" t="str">
        <x:v>MIGRATED — FROZEN</x:v>
      </x:c>
      <x:c r="V43" s="305" t="str">
        <x:f>IF(COUNTIF('PROD Audit Master'!$A$5:$A$176,C43)=1,"YES","NO")</x:f>
        <x:v>YES</x:v>
      </x:c>
      <x:c r="W43" s="305" t="str">
        <x:f>IF(COUNTIF('PROD Provision Master'!$A$5:$A$176,D43)=1,"YES","NO")</x:f>
        <x:v>YES</x:v>
      </x:c>
      <x:c r="X43" s="305" t="str">
        <x:f>IF(COUNTIF($A$5:$A$348,A43)=1,"UNIQUE","DUPLICATE")</x:f>
        <x:v>UNIQUE</x:v>
      </x:c>
      <x:c r="Y43" s="305" t="str">
        <x:f>IF(COUNTIF($E$5:$E$348,E43)=1,"UNIQUE","DUPLICATE")</x:f>
        <x:v>UNIQUE</x:v>
      </x:c>
      <x:c r="Z43" s="305" t="str">
        <x:f>IF(AND(LEFT(A43,14)="SEBI-CORE-EVD-",LEN(A43)=20),"VALID","INVALID")</x:f>
        <x:v>VALID</x:v>
      </x:c>
      <x:c r="AA43" s="305" t="str">
        <x:v>FROZEN</x:v>
      </x:c>
    </x:row>
    <x:row r="44" ht="48" customHeight="1">
      <x:c r="A44" s="305" t="str">
        <x:v>SEBI-CORE-EVD-000040</x:v>
      </x:c>
      <x:c r="B44" s="305" t="n">
        <x:v>40</x:v>
      </x:c>
      <x:c r="C44" s="305" t="str">
        <x:v>SEBI-CORE-AUD-000020</x:v>
      </x:c>
      <x:c r="D44" s="305" t="str">
        <x:v>SEBI-CORE-PRV-000020</x:v>
      </x:c>
      <x:c r="E44" s="305" t="str">
        <x:v>CAP-LAW053|Reg. 23(2)-(4)|AP01|E02</x:v>
      </x:c>
      <x:c r="F44" s="305" t="str">
        <x:v>CAP-LAW053|Reg. 23(2)-(4)|AP01</x:v>
      </x:c>
      <x:c r="G44" s="305" t="str">
        <x:v>CAP-LAW053|Reg. 23(2)-(4)</x:v>
      </x:c>
      <x:c r="H44" s="305" t="str">
        <x:v>CAP-LAW053</x:v>
      </x:c>
      <x:c r="I44" s="305" t="str">
        <x:v>Reg. 23(2)-(4)</x:v>
      </x:c>
      <x:c r="J44" s="305" t="str">
        <x:v>Operating performance / outcome</x:v>
      </x:c>
      <x:c r="K44" s="305" t="str">
        <x:v>Notices, agendas, attendance, declarations, approvals, minutes, reports, registers and action-closure tracker; demonstrate complete and timely performance of: Route each transaction through the correct approval path.</x:v>
      </x:c>
      <x:c r="L44" s="305" t="str">
        <x:v>Population reference; period/trigger; source inputs; approvals; timestamps; calculations where relevant; filed/delivered output; acknowledgement; exception and closure linkage.</x:v>
      </x:c>
      <x:c r="M44" s="305" t="str">
        <x:v>Before transaction; ratification only where allowed</x:v>
      </x:c>
      <x:c r="N44" s="305" t="str">
        <x:v>Board portal, secretarial records repository and entity/committee master</x:v>
      </x:c>
      <x:c r="O44" s="305" t="str">
        <x:v>Company Secretary / Board or Committee Secretariat</x:v>
      </x:c>
      <x:c r="P44" s="305" t="str">
        <x:v>Applicable SEBI source, LODR preservation policy where in scope, Common Corporate Core retention schedule and litigation hold; apply the longest controlling period.</x:v>
      </x:c>
      <x:c r="Q44" s="305" t="str">
        <x:v>Verify source system, date/time, preparer, approver, completeness, version, linkage to the population and external acknowledgement where applicable.</x:v>
      </x:c>
      <x:c r="R44" s="305" t="str">
        <x:v>Restricted — may contain personal, trading or unpublished information</x:v>
      </x:c>
      <x:c r="S44" s="305" t="str">
        <x:v>REQUIRED — NOT COLLECTED</x:v>
      </x:c>
      <x:c r="T44" s="305" t="str">
        <x:v>https://www.sebi.gov.in/legal/regulations/jul-2026/securities-and-exchange-board-of-india-listing-obligations-and-disclosure-requirements-regulations-2015-last-amended-on-july-14-2026-_102974.html</x:v>
      </x:c>
      <x:c r="U44" s="305" t="str">
        <x:v>MIGRATED — FROZEN</x:v>
      </x:c>
      <x:c r="V44" s="305" t="str">
        <x:f>IF(COUNTIF('PROD Audit Master'!$A$5:$A$176,C44)=1,"YES","NO")</x:f>
        <x:v>YES</x:v>
      </x:c>
      <x:c r="W44" s="305" t="str">
        <x:f>IF(COUNTIF('PROD Provision Master'!$A$5:$A$176,D44)=1,"YES","NO")</x:f>
        <x:v>YES</x:v>
      </x:c>
      <x:c r="X44" s="305" t="str">
        <x:f>IF(COUNTIF($A$5:$A$348,A44)=1,"UNIQUE","DUPLICATE")</x:f>
        <x:v>UNIQUE</x:v>
      </x:c>
      <x:c r="Y44" s="305" t="str">
        <x:f>IF(COUNTIF($E$5:$E$348,E44)=1,"UNIQUE","DUPLICATE")</x:f>
        <x:v>UNIQUE</x:v>
      </x:c>
      <x:c r="Z44" s="305" t="str">
        <x:f>IF(AND(LEFT(A44,14)="SEBI-CORE-EVD-",LEN(A44)=20),"VALID","INVALID")</x:f>
        <x:v>VALID</x:v>
      </x:c>
      <x:c r="AA44" s="305" t="str">
        <x:v>FROZEN</x:v>
      </x:c>
    </x:row>
    <x:row r="45" ht="48" customHeight="1">
      <x:c r="A45" s="305" t="str">
        <x:v>SEBI-CORE-EVD-000041</x:v>
      </x:c>
      <x:c r="B45" s="305" t="n">
        <x:v>41</x:v>
      </x:c>
      <x:c r="C45" s="305" t="str">
        <x:v>SEBI-CORE-AUD-000021</x:v>
      </x:c>
      <x:c r="D45" s="305" t="str">
        <x:v>SEBI-CORE-PRV-000021</x:v>
      </x:c>
      <x:c r="E45" s="305" t="str">
        <x:v>CAP-LAW053|Reg. 23(9)|AP01|E01</x:v>
      </x:c>
      <x:c r="F45" s="305" t="str">
        <x:v>CAP-LAW053|Reg. 23(9)|AP01</x:v>
      </x:c>
      <x:c r="G45" s="305" t="str">
        <x:v>CAP-LAW053|Reg. 23(9)</x:v>
      </x:c>
      <x:c r="H45" s="305" t="str">
        <x:v>CAP-LAW053</x:v>
      </x:c>
      <x:c r="I45" s="305" t="str">
        <x:v>Reg. 23(9)</x:v>
      </x:c>
      <x:c r="J45" s="305" t="str">
        <x:v>Control design / applicability</x:v>
      </x:c>
      <x:c r="K45" s="305" t="str">
        <x:v>Current disclosure/filing checklist, responsibility matrix, materiality or content review control and due-date calendar; include evidence that the gate, duty holder, threshold/exemption and timing were assessed for this atomic requirement.</x:v>
      </x:c>
      <x:c r="L45" s="305" t="str">
        <x:v>Current approved artefact; named owner and reviewer; effective date/version; explicit coverage of CAP-LAW053 Reg. 23(9); documented gate and exception route.</x:v>
      </x:c>
      <x:c r="M45" s="305" t="str">
        <x:v>Periodic as prescribed</x:v>
      </x:c>
      <x:c r="N45" s="305" t="str">
        <x:v>Disclosure workflow, stock-exchange/SEBI portal and authorised website CMS</x:v>
      </x:c>
      <x:c r="O45" s="305" t="str">
        <x:v>Company Secretary / Compliance Officer</x:v>
      </x:c>
      <x:c r="P45" s="305" t="str">
        <x:v>Applicable SEBI source, LODR preservation policy where in scope, Common Corporate Core retention schedule and litigation hold; apply the longest controlling period.</x:v>
      </x:c>
      <x:c r="Q45" s="305" t="str">
        <x:v>Verify source system, date/time, preparer, approver, completeness, version, linkage to the population and external acknowledgement where applicable.</x:v>
      </x:c>
      <x:c r="R45" s="305" t="str">
        <x:v>Confidential until authorised disclosure; retain access trail</x:v>
      </x:c>
      <x:c r="S45" s="305" t="str">
        <x:v>REQUIRED — NOT COLLECTED</x:v>
      </x:c>
      <x:c r="T45" s="305" t="str">
        <x:v>https://www.sebi.gov.in/legal/regulations/jul-2026/securities-and-exchange-board-of-india-listing-obligations-and-disclosure-requirements-regulations-2015-last-amended-on-july-14-2026-_102974.html</x:v>
      </x:c>
      <x:c r="U45" s="305" t="str">
        <x:v>MIGRATED — FROZEN</x:v>
      </x:c>
      <x:c r="V45" s="305" t="str">
        <x:f>IF(COUNTIF('PROD Audit Master'!$A$5:$A$176,C45)=1,"YES","NO")</x:f>
        <x:v>YES</x:v>
      </x:c>
      <x:c r="W45" s="305" t="str">
        <x:f>IF(COUNTIF('PROD Provision Master'!$A$5:$A$176,D45)=1,"YES","NO")</x:f>
        <x:v>YES</x:v>
      </x:c>
      <x:c r="X45" s="305" t="str">
        <x:f>IF(COUNTIF($A$5:$A$348,A45)=1,"UNIQUE","DUPLICATE")</x:f>
        <x:v>UNIQUE</x:v>
      </x:c>
      <x:c r="Y45" s="305" t="str">
        <x:f>IF(COUNTIF($E$5:$E$348,E45)=1,"UNIQUE","DUPLICATE")</x:f>
        <x:v>UNIQUE</x:v>
      </x:c>
      <x:c r="Z45" s="305" t="str">
        <x:f>IF(AND(LEFT(A45,14)="SEBI-CORE-EVD-",LEN(A45)=20),"VALID","INVALID")</x:f>
        <x:v>VALID</x:v>
      </x:c>
      <x:c r="AA45" s="305" t="str">
        <x:v>FROZEN</x:v>
      </x:c>
    </x:row>
    <x:row r="46" ht="48" customHeight="1">
      <x:c r="A46" s="305" t="str">
        <x:v>SEBI-CORE-EVD-000042</x:v>
      </x:c>
      <x:c r="B46" s="305" t="n">
        <x:v>42</x:v>
      </x:c>
      <x:c r="C46" s="305" t="str">
        <x:v>SEBI-CORE-AUD-000021</x:v>
      </x:c>
      <x:c r="D46" s="305" t="str">
        <x:v>SEBI-CORE-PRV-000021</x:v>
      </x:c>
      <x:c r="E46" s="305" t="str">
        <x:v>CAP-LAW053|Reg. 23(9)|AP01|E02</x:v>
      </x:c>
      <x:c r="F46" s="305" t="str">
        <x:v>CAP-LAW053|Reg. 23(9)|AP01</x:v>
      </x:c>
      <x:c r="G46" s="305" t="str">
        <x:v>CAP-LAW053|Reg. 23(9)</x:v>
      </x:c>
      <x:c r="H46" s="305" t="str">
        <x:v>CAP-LAW053</x:v>
      </x:c>
      <x:c r="I46" s="305" t="str">
        <x:v>Reg. 23(9)</x:v>
      </x:c>
      <x:c r="J46" s="305" t="str">
        <x:v>Operating performance / outcome</x:v>
      </x:c>
      <x:c r="K46" s="305" t="str">
        <x:v>Approved filing/disclosure, supporting source data, review sign-off, exchange/SEBI acknowledgement, website proof and correction trail; demonstrate complete and timely performance of: File and publish the RPT disclosure with acknowledgement.</x:v>
      </x:c>
      <x:c r="L46" s="305" t="str">
        <x:v>Population reference; period/trigger; source inputs; approvals; timestamps; calculations where relevant; filed/delivered output; acknowledgement; exception and closure linkage.</x:v>
      </x:c>
      <x:c r="M46" s="305" t="str">
        <x:v>Periodic as prescribed</x:v>
      </x:c>
      <x:c r="N46" s="305" t="str">
        <x:v>Disclosure workflow, stock-exchange/SEBI portal and authorised website CMS</x:v>
      </x:c>
      <x:c r="O46" s="305" t="str">
        <x:v>Company Secretary / Compliance Officer</x:v>
      </x:c>
      <x:c r="P46" s="305" t="str">
        <x:v>Applicable SEBI source, LODR preservation policy where in scope, Common Corporate Core retention schedule and litigation hold; apply the longest controlling period.</x:v>
      </x:c>
      <x:c r="Q46" s="305" t="str">
        <x:v>Verify source system, date/time, preparer, approver, completeness, version, linkage to the population and external acknowledgement where applicable.</x:v>
      </x:c>
      <x:c r="R46" s="305" t="str">
        <x:v>Confidential until authorised disclosure; retain access trail</x:v>
      </x:c>
      <x:c r="S46" s="305" t="str">
        <x:v>REQUIRED — NOT COLLECTED</x:v>
      </x:c>
      <x:c r="T46" s="305" t="str">
        <x:v>https://www.sebi.gov.in/legal/regulations/jul-2026/securities-and-exchange-board-of-india-listing-obligations-and-disclosure-requirements-regulations-2015-last-amended-on-july-14-2026-_102974.html</x:v>
      </x:c>
      <x:c r="U46" s="305" t="str">
        <x:v>MIGRATED — FROZEN</x:v>
      </x:c>
      <x:c r="V46" s="305" t="str">
        <x:f>IF(COUNTIF('PROD Audit Master'!$A$5:$A$176,C46)=1,"YES","NO")</x:f>
        <x:v>YES</x:v>
      </x:c>
      <x:c r="W46" s="305" t="str">
        <x:f>IF(COUNTIF('PROD Provision Master'!$A$5:$A$176,D46)=1,"YES","NO")</x:f>
        <x:v>YES</x:v>
      </x:c>
      <x:c r="X46" s="305" t="str">
        <x:f>IF(COUNTIF($A$5:$A$348,A46)=1,"UNIQUE","DUPLICATE")</x:f>
        <x:v>UNIQUE</x:v>
      </x:c>
      <x:c r="Y46" s="305" t="str">
        <x:f>IF(COUNTIF($E$5:$E$348,E46)=1,"UNIQUE","DUPLICATE")</x:f>
        <x:v>UNIQUE</x:v>
      </x:c>
      <x:c r="Z46" s="305" t="str">
        <x:f>IF(AND(LEFT(A46,14)="SEBI-CORE-EVD-",LEN(A46)=20),"VALID","INVALID")</x:f>
        <x:v>VALID</x:v>
      </x:c>
      <x:c r="AA46" s="305" t="str">
        <x:v>FROZEN</x:v>
      </x:c>
    </x:row>
    <x:row r="47" ht="48" customHeight="1">
      <x:c r="A47" s="305" t="str">
        <x:v>SEBI-CORE-EVD-000043</x:v>
      </x:c>
      <x:c r="B47" s="305" t="n">
        <x:v>43</x:v>
      </x:c>
      <x:c r="C47" s="305" t="str">
        <x:v>SEBI-CORE-AUD-000022</x:v>
      </x:c>
      <x:c r="D47" s="305" t="str">
        <x:v>SEBI-CORE-PRV-000022</x:v>
      </x:c>
      <x:c r="E47" s="305" t="str">
        <x:v>CAP-LAW053|Reg. 24(1)|AP01|E01</x:v>
      </x:c>
      <x:c r="F47" s="305" t="str">
        <x:v>CAP-LAW053|Reg. 24(1)|AP01</x:v>
      </x:c>
      <x:c r="G47" s="305" t="str">
        <x:v>CAP-LAW053|Reg. 24(1)</x:v>
      </x:c>
      <x:c r="H47" s="305" t="str">
        <x:v>CAP-LAW053</x:v>
      </x:c>
      <x:c r="I47" s="305" t="str">
        <x:v>Reg. 24(1)</x:v>
      </x:c>
      <x:c r="J47" s="305" t="str">
        <x:v>Control design / applicability</x:v>
      </x:c>
      <x:c r="K47" s="305" t="str">
        <x:v>Applicability memorandum, approved charter/policy, constitution and delegation records, annual work plan and responsibility matrix; include evidence that the gate, duty holder, threshold/exemption and timing were assessed for this atomic requirement.</x:v>
      </x:c>
      <x:c r="L47" s="305" t="str">
        <x:v>Current approved artefact; named owner and reviewer; effective date/version; explicit coverage of CAP-LAW053 Reg. 24(1); documented gate and exception route.</x:v>
      </x:c>
      <x:c r="M47" s="305" t="str">
        <x:v>Continuous while gate remains true</x:v>
      </x:c>
      <x:c r="N47" s="305" t="str">
        <x:v>Board portal, secretarial records repository and entity/committee master</x:v>
      </x:c>
      <x:c r="O47" s="305" t="str">
        <x:v>Company Secretary / Board or Committee Secretariat</x:v>
      </x:c>
      <x:c r="P47" s="305" t="str">
        <x:v>Applicable SEBI source, LODR preservation policy where in scope, Common Corporate Core retention schedule and litigation hold; apply the longest controlling period.</x:v>
      </x:c>
      <x:c r="Q47" s="305" t="str">
        <x:v>Verify source system, date/time, preparer, approver, completeness, version, linkage to the population and external acknowledgement where applicable.</x:v>
      </x:c>
      <x:c r="R47" s="305" t="str">
        <x:v>Confidential until authorised disclosure; retain access trail</x:v>
      </x:c>
      <x:c r="S47" s="305" t="str">
        <x:v>REQUIRED — NOT COLLECTED</x:v>
      </x:c>
      <x:c r="T47" s="305" t="str">
        <x:v>https://www.sebi.gov.in/legal/regulations/jul-2026/securities-and-exchange-board-of-india-listing-obligations-and-disclosure-requirements-regulations-2015-last-amended-on-july-14-2026-_102974.html</x:v>
      </x:c>
      <x:c r="U47" s="305" t="str">
        <x:v>MIGRATED — FROZEN</x:v>
      </x:c>
      <x:c r="V47" s="305" t="str">
        <x:f>IF(COUNTIF('PROD Audit Master'!$A$5:$A$176,C47)=1,"YES","NO")</x:f>
        <x:v>YES</x:v>
      </x:c>
      <x:c r="W47" s="305" t="str">
        <x:f>IF(COUNTIF('PROD Provision Master'!$A$5:$A$176,D47)=1,"YES","NO")</x:f>
        <x:v>YES</x:v>
      </x:c>
      <x:c r="X47" s="305" t="str">
        <x:f>IF(COUNTIF($A$5:$A$348,A47)=1,"UNIQUE","DUPLICATE")</x:f>
        <x:v>UNIQUE</x:v>
      </x:c>
      <x:c r="Y47" s="305" t="str">
        <x:f>IF(COUNTIF($E$5:$E$348,E47)=1,"UNIQUE","DUPLICATE")</x:f>
        <x:v>UNIQUE</x:v>
      </x:c>
      <x:c r="Z47" s="305" t="str">
        <x:f>IF(AND(LEFT(A47,14)="SEBI-CORE-EVD-",LEN(A47)=20),"VALID","INVALID")</x:f>
        <x:v>VALID</x:v>
      </x:c>
      <x:c r="AA47" s="305" t="str">
        <x:v>FROZEN</x:v>
      </x:c>
    </x:row>
    <x:row r="48" ht="48" customHeight="1">
      <x:c r="A48" s="305" t="str">
        <x:v>SEBI-CORE-EVD-000044</x:v>
      </x:c>
      <x:c r="B48" s="305" t="n">
        <x:v>44</x:v>
      </x:c>
      <x:c r="C48" s="305" t="str">
        <x:v>SEBI-CORE-AUD-000022</x:v>
      </x:c>
      <x:c r="D48" s="305" t="str">
        <x:v>SEBI-CORE-PRV-000022</x:v>
      </x:c>
      <x:c r="E48" s="305" t="str">
        <x:v>CAP-LAW053|Reg. 24(1)|AP01|E02</x:v>
      </x:c>
      <x:c r="F48" s="305" t="str">
        <x:v>CAP-LAW053|Reg. 24(1)|AP01</x:v>
      </x:c>
      <x:c r="G48" s="305" t="str">
        <x:v>CAP-LAW053|Reg. 24(1)</x:v>
      </x:c>
      <x:c r="H48" s="305" t="str">
        <x:v>CAP-LAW053</x:v>
      </x:c>
      <x:c r="I48" s="305" t="str">
        <x:v>Reg. 24(1)</x:v>
      </x:c>
      <x:c r="J48" s="305" t="str">
        <x:v>Operating performance / outcome</x:v>
      </x:c>
      <x:c r="K48" s="305" t="str">
        <x:v>Notices, agendas, attendance, declarations, approvals, minutes, reports, registers and action-closure tracker; demonstrate complete and timely performance of: Track materiality and board composition of the affected subsidiary.</x:v>
      </x:c>
      <x:c r="L48" s="305" t="str">
        <x:v>Population reference; period/trigger; source inputs; approvals; timestamps; calculations where relevant; filed/delivered output; acknowledgement; exception and closure linkage.</x:v>
      </x:c>
      <x:c r="M48" s="305" t="str">
        <x:v>Continuous while gate remains true</x:v>
      </x:c>
      <x:c r="N48" s="305" t="str">
        <x:v>Board portal, secretarial records repository and entity/committee master</x:v>
      </x:c>
      <x:c r="O48" s="305" t="str">
        <x:v>Company Secretary / Board or Committee Secretariat</x:v>
      </x:c>
      <x:c r="P48" s="305" t="str">
        <x:v>Applicable SEBI source, LODR preservation policy where in scope, Common Corporate Core retention schedule and litigation hold; apply the longest controlling period.</x:v>
      </x:c>
      <x:c r="Q48" s="305" t="str">
        <x:v>Verify source system, date/time, preparer, approver, completeness, version, linkage to the population and external acknowledgement where applicable.</x:v>
      </x:c>
      <x:c r="R48" s="305" t="str">
        <x:v>Confidential until authorised disclosure; retain access trail</x:v>
      </x:c>
      <x:c r="S48" s="305" t="str">
        <x:v>REQUIRED — NOT COLLECTED</x:v>
      </x:c>
      <x:c r="T48" s="305" t="str">
        <x:v>https://www.sebi.gov.in/legal/regulations/jul-2026/securities-and-exchange-board-of-india-listing-obligations-and-disclosure-requirements-regulations-2015-last-amended-on-july-14-2026-_102974.html</x:v>
      </x:c>
      <x:c r="U48" s="305" t="str">
        <x:v>MIGRATED — FROZEN</x:v>
      </x:c>
      <x:c r="V48" s="305" t="str">
        <x:f>IF(COUNTIF('PROD Audit Master'!$A$5:$A$176,C48)=1,"YES","NO")</x:f>
        <x:v>YES</x:v>
      </x:c>
      <x:c r="W48" s="305" t="str">
        <x:f>IF(COUNTIF('PROD Provision Master'!$A$5:$A$176,D48)=1,"YES","NO")</x:f>
        <x:v>YES</x:v>
      </x:c>
      <x:c r="X48" s="305" t="str">
        <x:f>IF(COUNTIF($A$5:$A$348,A48)=1,"UNIQUE","DUPLICATE")</x:f>
        <x:v>UNIQUE</x:v>
      </x:c>
      <x:c r="Y48" s="305" t="str">
        <x:f>IF(COUNTIF($E$5:$E$348,E48)=1,"UNIQUE","DUPLICATE")</x:f>
        <x:v>UNIQUE</x:v>
      </x:c>
      <x:c r="Z48" s="305" t="str">
        <x:f>IF(AND(LEFT(A48,14)="SEBI-CORE-EVD-",LEN(A48)=20),"VALID","INVALID")</x:f>
        <x:v>VALID</x:v>
      </x:c>
      <x:c r="AA48" s="305" t="str">
        <x:v>FROZEN</x:v>
      </x:c>
    </x:row>
    <x:row r="49" ht="48" customHeight="1">
      <x:c r="A49" s="305" t="str">
        <x:v>SEBI-CORE-EVD-000045</x:v>
      </x:c>
      <x:c r="B49" s="305" t="n">
        <x:v>45</x:v>
      </x:c>
      <x:c r="C49" s="305" t="str">
        <x:v>SEBI-CORE-AUD-000023</x:v>
      </x:c>
      <x:c r="D49" s="305" t="str">
        <x:v>SEBI-CORE-PRV-000023</x:v>
      </x:c>
      <x:c r="E49" s="305" t="str">
        <x:v>CAP-LAW053|Reg. 24(2)|AP01|E01</x:v>
      </x:c>
      <x:c r="F49" s="305" t="str">
        <x:v>CAP-LAW053|Reg. 24(2)|AP01</x:v>
      </x:c>
      <x:c r="G49" s="305" t="str">
        <x:v>CAP-LAW053|Reg. 24(2)</x:v>
      </x:c>
      <x:c r="H49" s="305" t="str">
        <x:v>CAP-LAW053</x:v>
      </x:c>
      <x:c r="I49" s="305" t="str">
        <x:v>Reg. 24(2)</x:v>
      </x:c>
      <x:c r="J49" s="305" t="str">
        <x:v>Control design / applicability</x:v>
      </x:c>
      <x:c r="K49" s="305" t="str">
        <x:v>Applicability memorandum, approved charter/policy, constitution and delegation records, annual work plan and responsibility matrix; include evidence that the gate, duty holder, threshold/exemption and timing were assessed for this atomic requirement.</x:v>
      </x:c>
      <x:c r="L49" s="305" t="str">
        <x:v>Current approved artefact; named owner and reviewer; effective date/version; explicit coverage of CAP-LAW053 Reg. 24(2); documented gate and exception route.</x:v>
      </x:c>
      <x:c r="M49" s="305" t="str">
        <x:v>Periodic</x:v>
      </x:c>
      <x:c r="N49" s="305" t="str">
        <x:v>Board portal, secretarial records repository and entity/committee master</x:v>
      </x:c>
      <x:c r="O49" s="305" t="str">
        <x:v>Company Secretary / Board or Committee Secretariat</x:v>
      </x:c>
      <x:c r="P49" s="305" t="str">
        <x:v>Applicable SEBI source, LODR preservation policy where in scope, Common Corporate Core retention schedule and litigation hold; apply the longest controlling period.</x:v>
      </x:c>
      <x:c r="Q49" s="305" t="str">
        <x:v>Verify source system, date/time, preparer, approver, completeness, version, linkage to the population and external acknowledgement where applicable.</x:v>
      </x:c>
      <x:c r="R49" s="305" t="str">
        <x:v>Confidential until authorised disclosure; retain access trail</x:v>
      </x:c>
      <x:c r="S49" s="305" t="str">
        <x:v>REQUIRED — NOT COLLECTED</x:v>
      </x:c>
      <x:c r="T49" s="305" t="str">
        <x:v>https://www.sebi.gov.in/legal/regulations/jul-2026/securities-and-exchange-board-of-india-listing-obligations-and-disclosure-requirements-regulations-2015-last-amended-on-july-14-2026-_102974.html</x:v>
      </x:c>
      <x:c r="U49" s="305" t="str">
        <x:v>MIGRATED — FROZEN</x:v>
      </x:c>
      <x:c r="V49" s="305" t="str">
        <x:f>IF(COUNTIF('PROD Audit Master'!$A$5:$A$176,C49)=1,"YES","NO")</x:f>
        <x:v>YES</x:v>
      </x:c>
      <x:c r="W49" s="305" t="str">
        <x:f>IF(COUNTIF('PROD Provision Master'!$A$5:$A$176,D49)=1,"YES","NO")</x:f>
        <x:v>YES</x:v>
      </x:c>
      <x:c r="X49" s="305" t="str">
        <x:f>IF(COUNTIF($A$5:$A$348,A49)=1,"UNIQUE","DUPLICATE")</x:f>
        <x:v>UNIQUE</x:v>
      </x:c>
      <x:c r="Y49" s="305" t="str">
        <x:f>IF(COUNTIF($E$5:$E$348,E49)=1,"UNIQUE","DUPLICATE")</x:f>
        <x:v>UNIQUE</x:v>
      </x:c>
      <x:c r="Z49" s="305" t="str">
        <x:f>IF(AND(LEFT(A49,14)="SEBI-CORE-EVD-",LEN(A49)=20),"VALID","INVALID")</x:f>
        <x:v>VALID</x:v>
      </x:c>
      <x:c r="AA49" s="305" t="str">
        <x:v>FROZEN</x:v>
      </x:c>
    </x:row>
    <x:row r="50" ht="48" customHeight="1">
      <x:c r="A50" s="305" t="str">
        <x:v>SEBI-CORE-EVD-000046</x:v>
      </x:c>
      <x:c r="B50" s="305" t="n">
        <x:v>46</x:v>
      </x:c>
      <x:c r="C50" s="305" t="str">
        <x:v>SEBI-CORE-AUD-000023</x:v>
      </x:c>
      <x:c r="D50" s="305" t="str">
        <x:v>SEBI-CORE-PRV-000023</x:v>
      </x:c>
      <x:c r="E50" s="305" t="str">
        <x:v>CAP-LAW053|Reg. 24(2)|AP01|E02</x:v>
      </x:c>
      <x:c r="F50" s="305" t="str">
        <x:v>CAP-LAW053|Reg. 24(2)|AP01</x:v>
      </x:c>
      <x:c r="G50" s="305" t="str">
        <x:v>CAP-LAW053|Reg. 24(2)</x:v>
      </x:c>
      <x:c r="H50" s="305" t="str">
        <x:v>CAP-LAW053</x:v>
      </x:c>
      <x:c r="I50" s="305" t="str">
        <x:v>Reg. 24(2)</x:v>
      </x:c>
      <x:c r="J50" s="305" t="str">
        <x:v>Operating performance / outcome</x:v>
      </x:c>
      <x:c r="K50" s="305" t="str">
        <x:v>Notices, agendas, attendance, declarations, approvals, minutes, reports, registers and action-closure tracker; demonstrate complete and timely performance of: Table the required subsidiary financial and investment information.</x:v>
      </x:c>
      <x:c r="L50" s="305" t="str">
        <x:v>Population reference; period/trigger; source inputs; approvals; timestamps; calculations where relevant; filed/delivered output; acknowledgement; exception and closure linkage.</x:v>
      </x:c>
      <x:c r="M50" s="305" t="str">
        <x:v>Periodic</x:v>
      </x:c>
      <x:c r="N50" s="305" t="str">
        <x:v>Board portal, secretarial records repository and entity/committee master</x:v>
      </x:c>
      <x:c r="O50" s="305" t="str">
        <x:v>Company Secretary / Board or Committee Secretariat</x:v>
      </x:c>
      <x:c r="P50" s="305" t="str">
        <x:v>Applicable SEBI source, LODR preservation policy where in scope, Common Corporate Core retention schedule and litigation hold; apply the longest controlling period.</x:v>
      </x:c>
      <x:c r="Q50" s="305" t="str">
        <x:v>Verify source system, date/time, preparer, approver, completeness, version, linkage to the population and external acknowledgement where applicable.</x:v>
      </x:c>
      <x:c r="R50" s="305" t="str">
        <x:v>Confidential until authorised disclosure; retain access trail</x:v>
      </x:c>
      <x:c r="S50" s="305" t="str">
        <x:v>REQUIRED — NOT COLLECTED</x:v>
      </x:c>
      <x:c r="T50" s="305" t="str">
        <x:v>https://www.sebi.gov.in/legal/regulations/jul-2026/securities-and-exchange-board-of-india-listing-obligations-and-disclosure-requirements-regulations-2015-last-amended-on-july-14-2026-_102974.html</x:v>
      </x:c>
      <x:c r="U50" s="305" t="str">
        <x:v>MIGRATED — FROZEN</x:v>
      </x:c>
      <x:c r="V50" s="305" t="str">
        <x:f>IF(COUNTIF('PROD Audit Master'!$A$5:$A$176,C50)=1,"YES","NO")</x:f>
        <x:v>YES</x:v>
      </x:c>
      <x:c r="W50" s="305" t="str">
        <x:f>IF(COUNTIF('PROD Provision Master'!$A$5:$A$176,D50)=1,"YES","NO")</x:f>
        <x:v>YES</x:v>
      </x:c>
      <x:c r="X50" s="305" t="str">
        <x:f>IF(COUNTIF($A$5:$A$348,A50)=1,"UNIQUE","DUPLICATE")</x:f>
        <x:v>UNIQUE</x:v>
      </x:c>
      <x:c r="Y50" s="305" t="str">
        <x:f>IF(COUNTIF($E$5:$E$348,E50)=1,"UNIQUE","DUPLICATE")</x:f>
        <x:v>UNIQUE</x:v>
      </x:c>
      <x:c r="Z50" s="305" t="str">
        <x:f>IF(AND(LEFT(A50,14)="SEBI-CORE-EVD-",LEN(A50)=20),"VALID","INVALID")</x:f>
        <x:v>VALID</x:v>
      </x:c>
      <x:c r="AA50" s="305" t="str">
        <x:v>FROZEN</x:v>
      </x:c>
    </x:row>
    <x:row r="51" ht="48" customHeight="1">
      <x:c r="A51" s="305" t="str">
        <x:v>SEBI-CORE-EVD-000047</x:v>
      </x:c>
      <x:c r="B51" s="305" t="n">
        <x:v>47</x:v>
      </x:c>
      <x:c r="C51" s="305" t="str">
        <x:v>SEBI-CORE-AUD-000024</x:v>
      </x:c>
      <x:c r="D51" s="305" t="str">
        <x:v>SEBI-CORE-PRV-000024</x:v>
      </x:c>
      <x:c r="E51" s="305" t="str">
        <x:v>CAP-LAW053|Reg. 24(3)|AP01|E01</x:v>
      </x:c>
      <x:c r="F51" s="305" t="str">
        <x:v>CAP-LAW053|Reg. 24(3)|AP01</x:v>
      </x:c>
      <x:c r="G51" s="305" t="str">
        <x:v>CAP-LAW053|Reg. 24(3)</x:v>
      </x:c>
      <x:c r="H51" s="305" t="str">
        <x:v>CAP-LAW053</x:v>
      </x:c>
      <x:c r="I51" s="305" t="str">
        <x:v>Reg. 24(3)</x:v>
      </x:c>
      <x:c r="J51" s="305" t="str">
        <x:v>Control design / applicability</x:v>
      </x:c>
      <x:c r="K51" s="305" t="str">
        <x:v>Applicability memorandum, approved charter/policy, constitution and delegation records, annual work plan and responsibility matrix; include evidence that the gate, duty holder, threshold/exemption and timing were assessed for this atomic requirement.</x:v>
      </x:c>
      <x:c r="L51" s="305" t="str">
        <x:v>Current approved artefact; named owner and reviewer; effective date/version; explicit coverage of CAP-LAW053 Reg. 24(3); documented gate and exception route.</x:v>
      </x:c>
      <x:c r="M51" s="305" t="str">
        <x:v>At listed-entity board cycle</x:v>
      </x:c>
      <x:c r="N51" s="305" t="str">
        <x:v>Board portal, secretarial records repository and entity/committee master</x:v>
      </x:c>
      <x:c r="O51" s="305" t="str">
        <x:v>Company Secretary / Board or Committee Secretariat</x:v>
      </x:c>
      <x:c r="P51" s="305" t="str">
        <x:v>Applicable SEBI source, LODR preservation policy where in scope, Common Corporate Core retention schedule and litigation hold; apply the longest controlling period.</x:v>
      </x:c>
      <x:c r="Q51" s="305" t="str">
        <x:v>Verify source system, date/time, preparer, approver, completeness, version, linkage to the population and external acknowledgement where applicable.</x:v>
      </x:c>
      <x:c r="R51" s="305" t="str">
        <x:v>Confidential until authorised disclosure; retain access trail</x:v>
      </x:c>
      <x:c r="S51" s="305" t="str">
        <x:v>REQUIRED — NOT COLLECTED</x:v>
      </x:c>
      <x:c r="T51" s="305" t="str">
        <x:v>https://www.sebi.gov.in/legal/regulations/jul-2026/securities-and-exchange-board-of-india-listing-obligations-and-disclosure-requirements-regulations-2015-last-amended-on-july-14-2026-_102974.html</x:v>
      </x:c>
      <x:c r="U51" s="305" t="str">
        <x:v>MIGRATED — FROZEN</x:v>
      </x:c>
      <x:c r="V51" s="305" t="str">
        <x:f>IF(COUNTIF('PROD Audit Master'!$A$5:$A$176,C51)=1,"YES","NO")</x:f>
        <x:v>YES</x:v>
      </x:c>
      <x:c r="W51" s="305" t="str">
        <x:f>IF(COUNTIF('PROD Provision Master'!$A$5:$A$176,D51)=1,"YES","NO")</x:f>
        <x:v>YES</x:v>
      </x:c>
      <x:c r="X51" s="305" t="str">
        <x:f>IF(COUNTIF($A$5:$A$348,A51)=1,"UNIQUE","DUPLICATE")</x:f>
        <x:v>UNIQUE</x:v>
      </x:c>
      <x:c r="Y51" s="305" t="str">
        <x:f>IF(COUNTIF($E$5:$E$348,E51)=1,"UNIQUE","DUPLICATE")</x:f>
        <x:v>UNIQUE</x:v>
      </x:c>
      <x:c r="Z51" s="305" t="str">
        <x:f>IF(AND(LEFT(A51,14)="SEBI-CORE-EVD-",LEN(A51)=20),"VALID","INVALID")</x:f>
        <x:v>VALID</x:v>
      </x:c>
      <x:c r="AA51" s="305" t="str">
        <x:v>FROZEN</x:v>
      </x:c>
    </x:row>
    <x:row r="52" ht="48" customHeight="1">
      <x:c r="A52" s="305" t="str">
        <x:v>SEBI-CORE-EVD-000048</x:v>
      </x:c>
      <x:c r="B52" s="305" t="n">
        <x:v>48</x:v>
      </x:c>
      <x:c r="C52" s="305" t="str">
        <x:v>SEBI-CORE-AUD-000024</x:v>
      </x:c>
      <x:c r="D52" s="305" t="str">
        <x:v>SEBI-CORE-PRV-000024</x:v>
      </x:c>
      <x:c r="E52" s="305" t="str">
        <x:v>CAP-LAW053|Reg. 24(3)|AP01|E02</x:v>
      </x:c>
      <x:c r="F52" s="305" t="str">
        <x:v>CAP-LAW053|Reg. 24(3)|AP01</x:v>
      </x:c>
      <x:c r="G52" s="305" t="str">
        <x:v>CAP-LAW053|Reg. 24(3)</x:v>
      </x:c>
      <x:c r="H52" s="305" t="str">
        <x:v>CAP-LAW053</x:v>
      </x:c>
      <x:c r="I52" s="305" t="str">
        <x:v>Reg. 24(3)</x:v>
      </x:c>
      <x:c r="J52" s="305" t="str">
        <x:v>Operating performance / outcome</x:v>
      </x:c>
      <x:c r="K52" s="305" t="str">
        <x:v>Notices, agendas, attendance, declarations, approvals, minutes, reports, registers and action-closure tracker; demonstrate complete and timely performance of: Obtain and table subsidiary board minutes.</x:v>
      </x:c>
      <x:c r="L52" s="305" t="str">
        <x:v>Population reference; period/trigger; source inputs; approvals; timestamps; calculations where relevant; filed/delivered output; acknowledgement; exception and closure linkage.</x:v>
      </x:c>
      <x:c r="M52" s="305" t="str">
        <x:v>At listed-entity board cycle</x:v>
      </x:c>
      <x:c r="N52" s="305" t="str">
        <x:v>Board portal, secretarial records repository and entity/committee master</x:v>
      </x:c>
      <x:c r="O52" s="305" t="str">
        <x:v>Company Secretary / Board or Committee Secretariat</x:v>
      </x:c>
      <x:c r="P52" s="305" t="str">
        <x:v>Applicable SEBI source, LODR preservation policy where in scope, Common Corporate Core retention schedule and litigation hold; apply the longest controlling period.</x:v>
      </x:c>
      <x:c r="Q52" s="305" t="str">
        <x:v>Verify source system, date/time, preparer, approver, completeness, version, linkage to the population and external acknowledgement where applicable.</x:v>
      </x:c>
      <x:c r="R52" s="305" t="str">
        <x:v>Confidential until authorised disclosure; retain access trail</x:v>
      </x:c>
      <x:c r="S52" s="305" t="str">
        <x:v>REQUIRED — NOT COLLECTED</x:v>
      </x:c>
      <x:c r="T52" s="305" t="str">
        <x:v>https://www.sebi.gov.in/legal/regulations/jul-2026/securities-and-exchange-board-of-india-listing-obligations-and-disclosure-requirements-regulations-2015-last-amended-on-july-14-2026-_102974.html</x:v>
      </x:c>
      <x:c r="U52" s="305" t="str">
        <x:v>MIGRATED — FROZEN</x:v>
      </x:c>
      <x:c r="V52" s="305" t="str">
        <x:f>IF(COUNTIF('PROD Audit Master'!$A$5:$A$176,C52)=1,"YES","NO")</x:f>
        <x:v>YES</x:v>
      </x:c>
      <x:c r="W52" s="305" t="str">
        <x:f>IF(COUNTIF('PROD Provision Master'!$A$5:$A$176,D52)=1,"YES","NO")</x:f>
        <x:v>YES</x:v>
      </x:c>
      <x:c r="X52" s="305" t="str">
        <x:f>IF(COUNTIF($A$5:$A$348,A52)=1,"UNIQUE","DUPLICATE")</x:f>
        <x:v>UNIQUE</x:v>
      </x:c>
      <x:c r="Y52" s="305" t="str">
        <x:f>IF(COUNTIF($E$5:$E$348,E52)=1,"UNIQUE","DUPLICATE")</x:f>
        <x:v>UNIQUE</x:v>
      </x:c>
      <x:c r="Z52" s="305" t="str">
        <x:f>IF(AND(LEFT(A52,14)="SEBI-CORE-EVD-",LEN(A52)=20),"VALID","INVALID")</x:f>
        <x:v>VALID</x:v>
      </x:c>
      <x:c r="AA52" s="305" t="str">
        <x:v>FROZEN</x:v>
      </x:c>
    </x:row>
    <x:row r="53" ht="48" customHeight="1">
      <x:c r="A53" s="305" t="str">
        <x:v>SEBI-CORE-EVD-000049</x:v>
      </x:c>
      <x:c r="B53" s="305" t="n">
        <x:v>49</x:v>
      </x:c>
      <x:c r="C53" s="305" t="str">
        <x:v>SEBI-CORE-AUD-000025</x:v>
      </x:c>
      <x:c r="D53" s="305" t="str">
        <x:v>SEBI-CORE-PRV-000025</x:v>
      </x:c>
      <x:c r="E53" s="305" t="str">
        <x:v>CAP-LAW053|Reg. 24(4)|AP01|E01</x:v>
      </x:c>
      <x:c r="F53" s="305" t="str">
        <x:v>CAP-LAW053|Reg. 24(4)|AP01</x:v>
      </x:c>
      <x:c r="G53" s="305" t="str">
        <x:v>CAP-LAW053|Reg. 24(4)</x:v>
      </x:c>
      <x:c r="H53" s="305" t="str">
        <x:v>CAP-LAW053</x:v>
      </x:c>
      <x:c r="I53" s="305" t="str">
        <x:v>Reg. 24(4)</x:v>
      </x:c>
      <x:c r="J53" s="305" t="str">
        <x:v>Control design / applicability</x:v>
      </x:c>
      <x:c r="K53" s="305" t="str">
        <x:v>Applicability memorandum, approved charter/policy, constitution and delegation records, annual work plan and responsibility matrix; include evidence that the gate, duty holder, threshold/exemption and timing were assessed for this atomic requirement.</x:v>
      </x:c>
      <x:c r="L53" s="305" t="str">
        <x:v>Current approved artefact; named owner and reviewer; effective date/version; explicit coverage of CAP-LAW053 Reg. 24(4); documented gate and exception route.</x:v>
      </x:c>
      <x:c r="M53" s="305" t="str">
        <x:v>At occurrence / board cycle</x:v>
      </x:c>
      <x:c r="N53" s="305" t="str">
        <x:v>Board portal, secretarial records repository and entity/committee master</x:v>
      </x:c>
      <x:c r="O53" s="305" t="str">
        <x:v>Company Secretary / Board or Committee Secretariat</x:v>
      </x:c>
      <x:c r="P53" s="305" t="str">
        <x:v>Applicable SEBI source, LODR preservation policy where in scope, Common Corporate Core retention schedule and litigation hold; apply the longest controlling period.</x:v>
      </x:c>
      <x:c r="Q53" s="305" t="str">
        <x:v>Verify source system, date/time, preparer, approver, completeness, version, linkage to the population and external acknowledgement where applicable.</x:v>
      </x:c>
      <x:c r="R53" s="305" t="str">
        <x:v>Confidential until authorised disclosure; retain access trail</x:v>
      </x:c>
      <x:c r="S53" s="305" t="str">
        <x:v>REQUIRED — NOT COLLECTED</x:v>
      </x:c>
      <x:c r="T53" s="305" t="str">
        <x:v>https://www.sebi.gov.in/legal/regulations/jul-2026/securities-and-exchange-board-of-india-listing-obligations-and-disclosure-requirements-regulations-2015-last-amended-on-july-14-2026-_102974.html</x:v>
      </x:c>
      <x:c r="U53" s="305" t="str">
        <x:v>MIGRATED — FROZEN</x:v>
      </x:c>
      <x:c r="V53" s="305" t="str">
        <x:f>IF(COUNTIF('PROD Audit Master'!$A$5:$A$176,C53)=1,"YES","NO")</x:f>
        <x:v>YES</x:v>
      </x:c>
      <x:c r="W53" s="305" t="str">
        <x:f>IF(COUNTIF('PROD Provision Master'!$A$5:$A$176,D53)=1,"YES","NO")</x:f>
        <x:v>YES</x:v>
      </x:c>
      <x:c r="X53" s="305" t="str">
        <x:f>IF(COUNTIF($A$5:$A$348,A53)=1,"UNIQUE","DUPLICATE")</x:f>
        <x:v>UNIQUE</x:v>
      </x:c>
      <x:c r="Y53" s="305" t="str">
        <x:f>IF(COUNTIF($E$5:$E$348,E53)=1,"UNIQUE","DUPLICATE")</x:f>
        <x:v>UNIQUE</x:v>
      </x:c>
      <x:c r="Z53" s="305" t="str">
        <x:f>IF(AND(LEFT(A53,14)="SEBI-CORE-EVD-",LEN(A53)=20),"VALID","INVALID")</x:f>
        <x:v>VALID</x:v>
      </x:c>
      <x:c r="AA53" s="305" t="str">
        <x:v>FROZEN</x:v>
      </x:c>
    </x:row>
    <x:row r="54" ht="48" customHeight="1">
      <x:c r="A54" s="305" t="str">
        <x:v>SEBI-CORE-EVD-000050</x:v>
      </x:c>
      <x:c r="B54" s="305" t="n">
        <x:v>50</x:v>
      </x:c>
      <x:c r="C54" s="305" t="str">
        <x:v>SEBI-CORE-AUD-000025</x:v>
      </x:c>
      <x:c r="D54" s="305" t="str">
        <x:v>SEBI-CORE-PRV-000025</x:v>
      </x:c>
      <x:c r="E54" s="305" t="str">
        <x:v>CAP-LAW053|Reg. 24(4)|AP01|E02</x:v>
      </x:c>
      <x:c r="F54" s="305" t="str">
        <x:v>CAP-LAW053|Reg. 24(4)|AP01</x:v>
      </x:c>
      <x:c r="G54" s="305" t="str">
        <x:v>CAP-LAW053|Reg. 24(4)</x:v>
      </x:c>
      <x:c r="H54" s="305" t="str">
        <x:v>CAP-LAW053</x:v>
      </x:c>
      <x:c r="I54" s="305" t="str">
        <x:v>Reg. 24(4)</x:v>
      </x:c>
      <x:c r="J54" s="305" t="str">
        <x:v>Operating performance / outcome</x:v>
      </x:c>
      <x:c r="K54" s="305" t="str">
        <x:v>Notices, agendas, attendance, declarations, approvals, minutes, reports, registers and action-closure tracker; demonstrate complete and timely performance of: Identify, report and minute significant subsidiary transactions.</x:v>
      </x:c>
      <x:c r="L54" s="305" t="str">
        <x:v>Population reference; period/trigger; source inputs; approvals; timestamps; calculations where relevant; filed/delivered output; acknowledgement; exception and closure linkage.</x:v>
      </x:c>
      <x:c r="M54" s="305" t="str">
        <x:v>At occurrence / board cycle</x:v>
      </x:c>
      <x:c r="N54" s="305" t="str">
        <x:v>Board portal, secretarial records repository and entity/committee master</x:v>
      </x:c>
      <x:c r="O54" s="305" t="str">
        <x:v>Company Secretary / Board or Committee Secretariat</x:v>
      </x:c>
      <x:c r="P54" s="305" t="str">
        <x:v>Applicable SEBI source, LODR preservation policy where in scope, Common Corporate Core retention schedule and litigation hold; apply the longest controlling period.</x:v>
      </x:c>
      <x:c r="Q54" s="305" t="str">
        <x:v>Verify source system, date/time, preparer, approver, completeness, version, linkage to the population and external acknowledgement where applicable.</x:v>
      </x:c>
      <x:c r="R54" s="305" t="str">
        <x:v>Confidential until authorised disclosure; retain access trail</x:v>
      </x:c>
      <x:c r="S54" s="305" t="str">
        <x:v>REQUIRED — NOT COLLECTED</x:v>
      </x:c>
      <x:c r="T54" s="305" t="str">
        <x:v>https://www.sebi.gov.in/legal/regulations/jul-2026/securities-and-exchange-board-of-india-listing-obligations-and-disclosure-requirements-regulations-2015-last-amended-on-july-14-2026-_102974.html</x:v>
      </x:c>
      <x:c r="U54" s="305" t="str">
        <x:v>MIGRATED — FROZEN</x:v>
      </x:c>
      <x:c r="V54" s="305" t="str">
        <x:f>IF(COUNTIF('PROD Audit Master'!$A$5:$A$176,C54)=1,"YES","NO")</x:f>
        <x:v>YES</x:v>
      </x:c>
      <x:c r="W54" s="305" t="str">
        <x:f>IF(COUNTIF('PROD Provision Master'!$A$5:$A$176,D54)=1,"YES","NO")</x:f>
        <x:v>YES</x:v>
      </x:c>
      <x:c r="X54" s="305" t="str">
        <x:f>IF(COUNTIF($A$5:$A$348,A54)=1,"UNIQUE","DUPLICATE")</x:f>
        <x:v>UNIQUE</x:v>
      </x:c>
      <x:c r="Y54" s="305" t="str">
        <x:f>IF(COUNTIF($E$5:$E$348,E54)=1,"UNIQUE","DUPLICATE")</x:f>
        <x:v>UNIQUE</x:v>
      </x:c>
      <x:c r="Z54" s="305" t="str">
        <x:f>IF(AND(LEFT(A54,14)="SEBI-CORE-EVD-",LEN(A54)=20),"VALID","INVALID")</x:f>
        <x:v>VALID</x:v>
      </x:c>
      <x:c r="AA54" s="305" t="str">
        <x:v>FROZEN</x:v>
      </x:c>
    </x:row>
    <x:row r="55" ht="48" customHeight="1">
      <x:c r="A55" s="305" t="str">
        <x:v>SEBI-CORE-EVD-000051</x:v>
      </x:c>
      <x:c r="B55" s="305" t="n">
        <x:v>51</x:v>
      </x:c>
      <x:c r="C55" s="305" t="str">
        <x:v>SEBI-CORE-AUD-000026</x:v>
      </x:c>
      <x:c r="D55" s="305" t="str">
        <x:v>SEBI-CORE-PRV-000026</x:v>
      </x:c>
      <x:c r="E55" s="305" t="str">
        <x:v>CAP-LAW053|Reg. 24(5)-(6)|AP01|E01</x:v>
      </x:c>
      <x:c r="F55" s="305" t="str">
        <x:v>CAP-LAW053|Reg. 24(5)-(6)|AP01</x:v>
      </x:c>
      <x:c r="G55" s="305" t="str">
        <x:v>CAP-LAW053|Reg. 24(5)-(6)</x:v>
      </x:c>
      <x:c r="H55" s="305" t="str">
        <x:v>CAP-LAW053</x:v>
      </x:c>
      <x:c r="I55" s="305" t="str">
        <x:v>Reg. 24(5)-(6)</x:v>
      </x:c>
      <x:c r="J55" s="305" t="str">
        <x:v>Control design / applicability</x:v>
      </x:c>
      <x:c r="K55" s="305" t="str">
        <x:v>Applicability memorandum, approved charter/policy, constitution and delegation records, annual work plan and responsibility matrix; include evidence that the gate, duty holder, threshold/exemption and timing were assessed for this atomic requirement.</x:v>
      </x:c>
      <x:c r="L55" s="305" t="str">
        <x:v>Current approved artefact; named owner and reviewer; effective date/version; explicit coverage of CAP-LAW053 Reg. 24(5)-(6); documented gate and exception route.</x:v>
      </x:c>
      <x:c r="M55" s="305" t="str">
        <x:v>Before disposal</x:v>
      </x:c>
      <x:c r="N55" s="305" t="str">
        <x:v>Board portal, secretarial records repository and entity/committee master</x:v>
      </x:c>
      <x:c r="O55" s="305" t="str">
        <x:v>Company Secretary / Board or Committee Secretariat</x:v>
      </x:c>
      <x:c r="P55" s="305" t="str">
        <x:v>Applicable SEBI source, LODR preservation policy where in scope, Common Corporate Core retention schedule and litigation hold; apply the longest controlling period.</x:v>
      </x:c>
      <x:c r="Q55" s="305" t="str">
        <x:v>Verify source system, date/time, preparer, approver, completeness, version, linkage to the population and external acknowledgement where applicable.</x:v>
      </x:c>
      <x:c r="R55" s="305" t="str">
        <x:v>Restricted — may contain personal, trading or unpublished information</x:v>
      </x:c>
      <x:c r="S55" s="305" t="str">
        <x:v>REQUIRED — NOT COLLECTED</x:v>
      </x:c>
      <x:c r="T55" s="305" t="str">
        <x:v>https://www.sebi.gov.in/legal/regulations/jul-2026/securities-and-exchange-board-of-india-listing-obligations-and-disclosure-requirements-regulations-2015-last-amended-on-july-14-2026-_102974.html</x:v>
      </x:c>
      <x:c r="U55" s="305" t="str">
        <x:v>MIGRATED — FROZEN</x:v>
      </x:c>
      <x:c r="V55" s="305" t="str">
        <x:f>IF(COUNTIF('PROD Audit Master'!$A$5:$A$176,C55)=1,"YES","NO")</x:f>
        <x:v>YES</x:v>
      </x:c>
      <x:c r="W55" s="305" t="str">
        <x:f>IF(COUNTIF('PROD Provision Master'!$A$5:$A$176,D55)=1,"YES","NO")</x:f>
        <x:v>YES</x:v>
      </x:c>
      <x:c r="X55" s="305" t="str">
        <x:f>IF(COUNTIF($A$5:$A$348,A55)=1,"UNIQUE","DUPLICATE")</x:f>
        <x:v>UNIQUE</x:v>
      </x:c>
      <x:c r="Y55" s="305" t="str">
        <x:f>IF(COUNTIF($E$5:$E$348,E55)=1,"UNIQUE","DUPLICATE")</x:f>
        <x:v>UNIQUE</x:v>
      </x:c>
      <x:c r="Z55" s="305" t="str">
        <x:f>IF(AND(LEFT(A55,14)="SEBI-CORE-EVD-",LEN(A55)=20),"VALID","INVALID")</x:f>
        <x:v>VALID</x:v>
      </x:c>
      <x:c r="AA55" s="305" t="str">
        <x:v>FROZEN</x:v>
      </x:c>
    </x:row>
    <x:row r="56" ht="48" customHeight="1">
      <x:c r="A56" s="305" t="str">
        <x:v>SEBI-CORE-EVD-000052</x:v>
      </x:c>
      <x:c r="B56" s="305" t="n">
        <x:v>52</x:v>
      </x:c>
      <x:c r="C56" s="305" t="str">
        <x:v>SEBI-CORE-AUD-000026</x:v>
      </x:c>
      <x:c r="D56" s="305" t="str">
        <x:v>SEBI-CORE-PRV-000026</x:v>
      </x:c>
      <x:c r="E56" s="305" t="str">
        <x:v>CAP-LAW053|Reg. 24(5)-(6)|AP01|E02</x:v>
      </x:c>
      <x:c r="F56" s="305" t="str">
        <x:v>CAP-LAW053|Reg. 24(5)-(6)|AP01</x:v>
      </x:c>
      <x:c r="G56" s="305" t="str">
        <x:v>CAP-LAW053|Reg. 24(5)-(6)</x:v>
      </x:c>
      <x:c r="H56" s="305" t="str">
        <x:v>CAP-LAW053</x:v>
      </x:c>
      <x:c r="I56" s="305" t="str">
        <x:v>Reg. 24(5)-(6)</x:v>
      </x:c>
      <x:c r="J56" s="305" t="str">
        <x:v>Operating performance / outcome</x:v>
      </x:c>
      <x:c r="K56" s="305" t="str">
        <x:v>Notices, agendas, attendance, declarations, approvals, minutes, reports, registers and action-closure tracker; demonstrate complete and timely performance of: Perform threshold test and complete approval before execution.</x:v>
      </x:c>
      <x:c r="L56" s="305" t="str">
        <x:v>Population reference; period/trigger; source inputs; approvals; timestamps; calculations where relevant; filed/delivered output; acknowledgement; exception and closure linkage.</x:v>
      </x:c>
      <x:c r="M56" s="305" t="str">
        <x:v>Before disposal</x:v>
      </x:c>
      <x:c r="N56" s="305" t="str">
        <x:v>Board portal, secretarial records repository and entity/committee master</x:v>
      </x:c>
      <x:c r="O56" s="305" t="str">
        <x:v>Company Secretary / Board or Committee Secretariat</x:v>
      </x:c>
      <x:c r="P56" s="305" t="str">
        <x:v>Applicable SEBI source, LODR preservation policy where in scope, Common Corporate Core retention schedule and litigation hold; apply the longest controlling period.</x:v>
      </x:c>
      <x:c r="Q56" s="305" t="str">
        <x:v>Verify source system, date/time, preparer, approver, completeness, version, linkage to the population and external acknowledgement where applicable.</x:v>
      </x:c>
      <x:c r="R56" s="305" t="str">
        <x:v>Restricted — may contain personal, trading or unpublished information</x:v>
      </x:c>
      <x:c r="S56" s="305" t="str">
        <x:v>REQUIRED — NOT COLLECTED</x:v>
      </x:c>
      <x:c r="T56" s="305" t="str">
        <x:v>https://www.sebi.gov.in/legal/regulations/jul-2026/securities-and-exchange-board-of-india-listing-obligations-and-disclosure-requirements-regulations-2015-last-amended-on-july-14-2026-_102974.html</x:v>
      </x:c>
      <x:c r="U56" s="305" t="str">
        <x:v>MIGRATED — FROZEN</x:v>
      </x:c>
      <x:c r="V56" s="305" t="str">
        <x:f>IF(COUNTIF('PROD Audit Master'!$A$5:$A$176,C56)=1,"YES","NO")</x:f>
        <x:v>YES</x:v>
      </x:c>
      <x:c r="W56" s="305" t="str">
        <x:f>IF(COUNTIF('PROD Provision Master'!$A$5:$A$176,D56)=1,"YES","NO")</x:f>
        <x:v>YES</x:v>
      </x:c>
      <x:c r="X56" s="305" t="str">
        <x:f>IF(COUNTIF($A$5:$A$348,A56)=1,"UNIQUE","DUPLICATE")</x:f>
        <x:v>UNIQUE</x:v>
      </x:c>
      <x:c r="Y56" s="305" t="str">
        <x:f>IF(COUNTIF($E$5:$E$348,E56)=1,"UNIQUE","DUPLICATE")</x:f>
        <x:v>UNIQUE</x:v>
      </x:c>
      <x:c r="Z56" s="305" t="str">
        <x:f>IF(AND(LEFT(A56,14)="SEBI-CORE-EVD-",LEN(A56)=20),"VALID","INVALID")</x:f>
        <x:v>VALID</x:v>
      </x:c>
      <x:c r="AA56" s="305" t="str">
        <x:v>FROZEN</x:v>
      </x:c>
    </x:row>
    <x:row r="57" ht="48" customHeight="1">
      <x:c r="A57" s="305" t="str">
        <x:v>SEBI-CORE-EVD-000053</x:v>
      </x:c>
      <x:c r="B57" s="305" t="n">
        <x:v>53</x:v>
      </x:c>
      <x:c r="C57" s="305" t="str">
        <x:v>SEBI-CORE-AUD-000027</x:v>
      </x:c>
      <x:c r="D57" s="305" t="str">
        <x:v>SEBI-CORE-PRV-000027</x:v>
      </x:c>
      <x:c r="E57" s="305" t="str">
        <x:v>CAP-LAW053|Reg. 24A|AP01|E01</x:v>
      </x:c>
      <x:c r="F57" s="305" t="str">
        <x:v>CAP-LAW053|Reg. 24A|AP01</x:v>
      </x:c>
      <x:c r="G57" s="305" t="str">
        <x:v>CAP-LAW053|Reg. 24A</x:v>
      </x:c>
      <x:c r="H57" s="305" t="str">
        <x:v>CAP-LAW053</x:v>
      </x:c>
      <x:c r="I57" s="305" t="str">
        <x:v>Reg. 24A</x:v>
      </x:c>
      <x:c r="J57" s="305" t="str">
        <x:v>Control design / applicability</x:v>
      </x:c>
      <x:c r="K57" s="305" t="str">
        <x:v>Applicability memorandum, approved charter/policy, constitution and delegation records, annual work plan and responsibility matrix; include evidence that the gate, duty holder, threshold/exemption and timing were assessed for this atomic requirement.</x:v>
      </x:c>
      <x:c r="L57" s="305" t="str">
        <x:v>Current approved artefact; named owner and reviewer; effective date/version; explicit coverage of CAP-LAW053 Reg. 24A; documented gate and exception route.</x:v>
      </x:c>
      <x:c r="M57" s="305" t="str">
        <x:v>Annual</x:v>
      </x:c>
      <x:c r="N57" s="305" t="str">
        <x:v>Board portal, secretarial records repository and entity/committee master</x:v>
      </x:c>
      <x:c r="O57" s="305" t="str">
        <x:v>Company Secretary / Board or Committee Secretariat</x:v>
      </x:c>
      <x:c r="P57" s="305" t="str">
        <x:v>Applicable SEBI source, LODR preservation policy where in scope, Common Corporate Core retention schedule and litigation hold; apply the longest controlling period.</x:v>
      </x:c>
      <x:c r="Q57" s="305" t="str">
        <x:v>Verify source system, date/time, preparer, approver, completeness, version, linkage to the population and external acknowledgement where applicable.</x:v>
      </x:c>
      <x:c r="R57" s="305" t="str">
        <x:v>Internal controlled record; public only after authorised filing/publication</x:v>
      </x:c>
      <x:c r="S57" s="305" t="str">
        <x:v>REQUIRED — NOT COLLECTED</x:v>
      </x:c>
      <x:c r="T57" s="305" t="str">
        <x:v>https://www.sebi.gov.in/legal/regulations/jul-2026/securities-and-exchange-board-of-india-listing-obligations-and-disclosure-requirements-regulations-2015-last-amended-on-july-14-2026-_102974.html</x:v>
      </x:c>
      <x:c r="U57" s="305" t="str">
        <x:v>MIGRATED — FROZEN</x:v>
      </x:c>
      <x:c r="V57" s="305" t="str">
        <x:f>IF(COUNTIF('PROD Audit Master'!$A$5:$A$176,C57)=1,"YES","NO")</x:f>
        <x:v>YES</x:v>
      </x:c>
      <x:c r="W57" s="305" t="str">
        <x:f>IF(COUNTIF('PROD Provision Master'!$A$5:$A$176,D57)=1,"YES","NO")</x:f>
        <x:v>YES</x:v>
      </x:c>
      <x:c r="X57" s="305" t="str">
        <x:f>IF(COUNTIF($A$5:$A$348,A57)=1,"UNIQUE","DUPLICATE")</x:f>
        <x:v>UNIQUE</x:v>
      </x:c>
      <x:c r="Y57" s="305" t="str">
        <x:f>IF(COUNTIF($E$5:$E$348,E57)=1,"UNIQUE","DUPLICATE")</x:f>
        <x:v>UNIQUE</x:v>
      </x:c>
      <x:c r="Z57" s="305" t="str">
        <x:f>IF(AND(LEFT(A57,14)="SEBI-CORE-EVD-",LEN(A57)=20),"VALID","INVALID")</x:f>
        <x:v>VALID</x:v>
      </x:c>
      <x:c r="AA57" s="305" t="str">
        <x:v>FROZEN</x:v>
      </x:c>
    </x:row>
    <x:row r="58" ht="48" customHeight="1">
      <x:c r="A58" s="305" t="str">
        <x:v>SEBI-CORE-EVD-000054</x:v>
      </x:c>
      <x:c r="B58" s="305" t="n">
        <x:v>54</x:v>
      </x:c>
      <x:c r="C58" s="305" t="str">
        <x:v>SEBI-CORE-AUD-000027</x:v>
      </x:c>
      <x:c r="D58" s="305" t="str">
        <x:v>SEBI-CORE-PRV-000027</x:v>
      </x:c>
      <x:c r="E58" s="305" t="str">
        <x:v>CAP-LAW053|Reg. 24A|AP01|E02</x:v>
      </x:c>
      <x:c r="F58" s="305" t="str">
        <x:v>CAP-LAW053|Reg. 24A|AP01</x:v>
      </x:c>
      <x:c r="G58" s="305" t="str">
        <x:v>CAP-LAW053|Reg. 24A</x:v>
      </x:c>
      <x:c r="H58" s="305" t="str">
        <x:v>CAP-LAW053</x:v>
      </x:c>
      <x:c r="I58" s="305" t="str">
        <x:v>Reg. 24A</x:v>
      </x:c>
      <x:c r="J58" s="305" t="str">
        <x:v>Operating performance / outcome</x:v>
      </x:c>
      <x:c r="K58" s="305" t="str">
        <x:v>Notices, agendas, attendance, declarations, approvals, minutes, reports, registers and action-closure tracker; demonstrate complete and timely performance of: Appoint eligible auditor, complete audit and file/annex the prescribed reports.</x:v>
      </x:c>
      <x:c r="L58" s="305" t="str">
        <x:v>Population reference; period/trigger; source inputs; approvals; timestamps; calculations where relevant; filed/delivered output; acknowledgement; exception and closure linkage.</x:v>
      </x:c>
      <x:c r="M58" s="305" t="str">
        <x:v>Annual</x:v>
      </x:c>
      <x:c r="N58" s="305" t="str">
        <x:v>Board portal, secretarial records repository and entity/committee master</x:v>
      </x:c>
      <x:c r="O58" s="305" t="str">
        <x:v>Company Secretary / Board or Committee Secretariat</x:v>
      </x:c>
      <x:c r="P58" s="305" t="str">
        <x:v>Applicable SEBI source, LODR preservation policy where in scope, Common Corporate Core retention schedule and litigation hold; apply the longest controlling period.</x:v>
      </x:c>
      <x:c r="Q58" s="305" t="str">
        <x:v>Verify source system, date/time, preparer, approver, completeness, version, linkage to the population and external acknowledgement where applicable.</x:v>
      </x:c>
      <x:c r="R58" s="305" t="str">
        <x:v>Internal controlled record; public only after authorised filing/publication</x:v>
      </x:c>
      <x:c r="S58" s="305" t="str">
        <x:v>REQUIRED — NOT COLLECTED</x:v>
      </x:c>
      <x:c r="T58" s="305" t="str">
        <x:v>https://www.sebi.gov.in/legal/regulations/jul-2026/securities-and-exchange-board-of-india-listing-obligations-and-disclosure-requirements-regulations-2015-last-amended-on-july-14-2026-_102974.html</x:v>
      </x:c>
      <x:c r="U58" s="305" t="str">
        <x:v>MIGRATED — FROZEN</x:v>
      </x:c>
      <x:c r="V58" s="305" t="str">
        <x:f>IF(COUNTIF('PROD Audit Master'!$A$5:$A$176,C58)=1,"YES","NO")</x:f>
        <x:v>YES</x:v>
      </x:c>
      <x:c r="W58" s="305" t="str">
        <x:f>IF(COUNTIF('PROD Provision Master'!$A$5:$A$176,D58)=1,"YES","NO")</x:f>
        <x:v>YES</x:v>
      </x:c>
      <x:c r="X58" s="305" t="str">
        <x:f>IF(COUNTIF($A$5:$A$348,A58)=1,"UNIQUE","DUPLICATE")</x:f>
        <x:v>UNIQUE</x:v>
      </x:c>
      <x:c r="Y58" s="305" t="str">
        <x:f>IF(COUNTIF($E$5:$E$348,E58)=1,"UNIQUE","DUPLICATE")</x:f>
        <x:v>UNIQUE</x:v>
      </x:c>
      <x:c r="Z58" s="305" t="str">
        <x:f>IF(AND(LEFT(A58,14)="SEBI-CORE-EVD-",LEN(A58)=20),"VALID","INVALID")</x:f>
        <x:v>VALID</x:v>
      </x:c>
      <x:c r="AA58" s="305" t="str">
        <x:v>FROZEN</x:v>
      </x:c>
    </x:row>
    <x:row r="59" ht="48" customHeight="1">
      <x:c r="A59" s="305" t="str">
        <x:v>SEBI-CORE-EVD-000055</x:v>
      </x:c>
      <x:c r="B59" s="305" t="n">
        <x:v>55</x:v>
      </x:c>
      <x:c r="C59" s="305" t="str">
        <x:v>SEBI-CORE-AUD-000028</x:v>
      </x:c>
      <x:c r="D59" s="305" t="str">
        <x:v>SEBI-CORE-PRV-000028</x:v>
      </x:c>
      <x:c r="E59" s="305" t="str">
        <x:v>CAP-LAW053|Reg. 25|AP01|E01</x:v>
      </x:c>
      <x:c r="F59" s="305" t="str">
        <x:v>CAP-LAW053|Reg. 25|AP01</x:v>
      </x:c>
      <x:c r="G59" s="305" t="str">
        <x:v>CAP-LAW053|Reg. 25</x:v>
      </x:c>
      <x:c r="H59" s="305" t="str">
        <x:v>CAP-LAW053</x:v>
      </x:c>
      <x:c r="I59" s="305" t="str">
        <x:v>Reg. 25</x:v>
      </x:c>
      <x:c r="J59" s="305" t="str">
        <x:v>Control design / applicability</x:v>
      </x:c>
      <x:c r="K59" s="305" t="str">
        <x:v>Applicability memorandum, approved charter/policy, constitution and delegation records, annual work plan and responsibility matrix; include evidence that the gate, duty holder, threshold/exemption and timing were assessed for this atomic requirement.</x:v>
      </x:c>
      <x:c r="L59" s="305" t="str">
        <x:v>Current approved artefact; named owner and reviewer; effective date/version; explicit coverage of CAP-LAW053 Reg. 25; documented gate and exception route.</x:v>
      </x:c>
      <x:c r="M59" s="305" t="str">
        <x:v>Continuous / annual</x:v>
      </x:c>
      <x:c r="N59" s="305" t="str">
        <x:v>Board portal, secretarial records repository and entity/committee master</x:v>
      </x:c>
      <x:c r="O59" s="305" t="str">
        <x:v>Company Secretary / Board or Committee Secretariat</x:v>
      </x:c>
      <x:c r="P59" s="305" t="str">
        <x:v>Applicable SEBI source, LODR preservation policy where in scope, Common Corporate Core retention schedule and litigation hold; apply the longest controlling period.</x:v>
      </x:c>
      <x:c r="Q59" s="305" t="str">
        <x:v>Verify source system, date/time, preparer, approver, completeness, version, linkage to the population and external acknowledgement where applicable.</x:v>
      </x:c>
      <x:c r="R59" s="305" t="str">
        <x:v>Confidential until authorised disclosure; retain access trail</x:v>
      </x:c>
      <x:c r="S59" s="305" t="str">
        <x:v>REQUIRED — NOT COLLECTED</x:v>
      </x:c>
      <x:c r="T59" s="305" t="str">
        <x:v>https://www.sebi.gov.in/legal/regulations/jul-2026/securities-and-exchange-board-of-india-listing-obligations-and-disclosure-requirements-regulations-2015-last-amended-on-july-14-2026-_102974.html</x:v>
      </x:c>
      <x:c r="U59" s="305" t="str">
        <x:v>MIGRATED — FROZEN</x:v>
      </x:c>
      <x:c r="V59" s="305" t="str">
        <x:f>IF(COUNTIF('PROD Audit Master'!$A$5:$A$176,C59)=1,"YES","NO")</x:f>
        <x:v>YES</x:v>
      </x:c>
      <x:c r="W59" s="305" t="str">
        <x:f>IF(COUNTIF('PROD Provision Master'!$A$5:$A$176,D59)=1,"YES","NO")</x:f>
        <x:v>YES</x:v>
      </x:c>
      <x:c r="X59" s="305" t="str">
        <x:f>IF(COUNTIF($A$5:$A$348,A59)=1,"UNIQUE","DUPLICATE")</x:f>
        <x:v>UNIQUE</x:v>
      </x:c>
      <x:c r="Y59" s="305" t="str">
        <x:f>IF(COUNTIF($E$5:$E$348,E59)=1,"UNIQUE","DUPLICATE")</x:f>
        <x:v>UNIQUE</x:v>
      </x:c>
      <x:c r="Z59" s="305" t="str">
        <x:f>IF(AND(LEFT(A59,14)="SEBI-CORE-EVD-",LEN(A59)=20),"VALID","INVALID")</x:f>
        <x:v>VALID</x:v>
      </x:c>
      <x:c r="AA59" s="305" t="str">
        <x:v>FROZEN</x:v>
      </x:c>
    </x:row>
    <x:row r="60" ht="48" customHeight="1">
      <x:c r="A60" s="305" t="str">
        <x:v>SEBI-CORE-EVD-000056</x:v>
      </x:c>
      <x:c r="B60" s="305" t="n">
        <x:v>56</x:v>
      </x:c>
      <x:c r="C60" s="305" t="str">
        <x:v>SEBI-CORE-AUD-000028</x:v>
      </x:c>
      <x:c r="D60" s="305" t="str">
        <x:v>SEBI-CORE-PRV-000028</x:v>
      </x:c>
      <x:c r="E60" s="305" t="str">
        <x:v>CAP-LAW053|Reg. 25|AP01|E02</x:v>
      </x:c>
      <x:c r="F60" s="305" t="str">
        <x:v>CAP-LAW053|Reg. 25|AP01</x:v>
      </x:c>
      <x:c r="G60" s="305" t="str">
        <x:v>CAP-LAW053|Reg. 25</x:v>
      </x:c>
      <x:c r="H60" s="305" t="str">
        <x:v>CAP-LAW053</x:v>
      </x:c>
      <x:c r="I60" s="305" t="str">
        <x:v>Reg. 25</x:v>
      </x:c>
      <x:c r="J60" s="305" t="str">
        <x:v>Operating performance / outcome</x:v>
      </x:c>
      <x:c r="K60" s="305" t="str">
        <x:v>Notices, agendas, attendance, declarations, approvals, minutes, reports, registers and action-closure tracker; demonstrate complete and timely performance of: Maintain appointment and annual compliance evidence for independent directors.</x:v>
      </x:c>
      <x:c r="L60" s="305" t="str">
        <x:v>Population reference; period/trigger; source inputs; approvals; timestamps; calculations where relevant; filed/delivered output; acknowledgement; exception and closure linkage.</x:v>
      </x:c>
      <x:c r="M60" s="305" t="str">
        <x:v>Continuous / annual</x:v>
      </x:c>
      <x:c r="N60" s="305" t="str">
        <x:v>Board portal, secretarial records repository and entity/committee master</x:v>
      </x:c>
      <x:c r="O60" s="305" t="str">
        <x:v>Company Secretary / Board or Committee Secretariat</x:v>
      </x:c>
      <x:c r="P60" s="305" t="str">
        <x:v>Applicable SEBI source, LODR preservation policy where in scope, Common Corporate Core retention schedule and litigation hold; apply the longest controlling period.</x:v>
      </x:c>
      <x:c r="Q60" s="305" t="str">
        <x:v>Verify source system, date/time, preparer, approver, completeness, version, linkage to the population and external acknowledgement where applicable.</x:v>
      </x:c>
      <x:c r="R60" s="305" t="str">
        <x:v>Confidential until authorised disclosure; retain access trail</x:v>
      </x:c>
      <x:c r="S60" s="305" t="str">
        <x:v>REQUIRED — NOT COLLECTED</x:v>
      </x:c>
      <x:c r="T60" s="305" t="str">
        <x:v>https://www.sebi.gov.in/legal/regulations/jul-2026/securities-and-exchange-board-of-india-listing-obligations-and-disclosure-requirements-regulations-2015-last-amended-on-july-14-2026-_102974.html</x:v>
      </x:c>
      <x:c r="U60" s="305" t="str">
        <x:v>MIGRATED — FROZEN</x:v>
      </x:c>
      <x:c r="V60" s="305" t="str">
        <x:f>IF(COUNTIF('PROD Audit Master'!$A$5:$A$176,C60)=1,"YES","NO")</x:f>
        <x:v>YES</x:v>
      </x:c>
      <x:c r="W60" s="305" t="str">
        <x:f>IF(COUNTIF('PROD Provision Master'!$A$5:$A$176,D60)=1,"YES","NO")</x:f>
        <x:v>YES</x:v>
      </x:c>
      <x:c r="X60" s="305" t="str">
        <x:f>IF(COUNTIF($A$5:$A$348,A60)=1,"UNIQUE","DUPLICATE")</x:f>
        <x:v>UNIQUE</x:v>
      </x:c>
      <x:c r="Y60" s="305" t="str">
        <x:f>IF(COUNTIF($E$5:$E$348,E60)=1,"UNIQUE","DUPLICATE")</x:f>
        <x:v>UNIQUE</x:v>
      </x:c>
      <x:c r="Z60" s="305" t="str">
        <x:f>IF(AND(LEFT(A60,14)="SEBI-CORE-EVD-",LEN(A60)=20),"VALID","INVALID")</x:f>
        <x:v>VALID</x:v>
      </x:c>
      <x:c r="AA60" s="305" t="str">
        <x:v>FROZEN</x:v>
      </x:c>
    </x:row>
    <x:row r="61" ht="48" customHeight="1">
      <x:c r="A61" s="305" t="str">
        <x:v>SEBI-CORE-EVD-000057</x:v>
      </x:c>
      <x:c r="B61" s="305" t="n">
        <x:v>57</x:v>
      </x:c>
      <x:c r="C61" s="305" t="str">
        <x:v>SEBI-CORE-AUD-000029</x:v>
      </x:c>
      <x:c r="D61" s="305" t="str">
        <x:v>SEBI-CORE-PRV-000029</x:v>
      </x:c>
      <x:c r="E61" s="305" t="str">
        <x:v>CAP-LAW053|Reg. 26|AP01|E01</x:v>
      </x:c>
      <x:c r="F61" s="305" t="str">
        <x:v>CAP-LAW053|Reg. 26|AP01</x:v>
      </x:c>
      <x:c r="G61" s="305" t="str">
        <x:v>CAP-LAW053|Reg. 26</x:v>
      </x:c>
      <x:c r="H61" s="305" t="str">
        <x:v>CAP-LAW053</x:v>
      </x:c>
      <x:c r="I61" s="305" t="str">
        <x:v>Reg. 26</x:v>
      </x:c>
      <x:c r="J61" s="305" t="str">
        <x:v>Control design / applicability</x:v>
      </x:c>
      <x:c r="K61" s="305" t="str">
        <x:v>Applicability memorandum, approved charter/policy, constitution and delegation records, annual work plan and responsibility matrix; include evidence that the gate, duty holder, threshold/exemption and timing were assessed for this atomic requirement.</x:v>
      </x:c>
      <x:c r="L61" s="305" t="str">
        <x:v>Current approved artefact; named owner and reviewer; effective date/version; explicit coverage of CAP-LAW053 Reg. 26; documented gate and exception route.</x:v>
      </x:c>
      <x:c r="M61" s="305" t="str">
        <x:v>Continuous / annual declarations</x:v>
      </x:c>
      <x:c r="N61" s="305" t="str">
        <x:v>Board portal, secretarial records repository and entity/committee master</x:v>
      </x:c>
      <x:c r="O61" s="305" t="str">
        <x:v>Company Secretary / Board or Committee Secretariat</x:v>
      </x:c>
      <x:c r="P61" s="305" t="str">
        <x:v>Applicable SEBI source, LODR preservation policy where in scope, Common Corporate Core retention schedule and litigation hold; apply the longest controlling period.</x:v>
      </x:c>
      <x:c r="Q61" s="305" t="str">
        <x:v>Verify source system, date/time, preparer, approver, completeness, version, linkage to the population and external acknowledgement where applicable.</x:v>
      </x:c>
      <x:c r="R61" s="305" t="str">
        <x:v>Internal controlled record; public only after authorised filing/publication</x:v>
      </x:c>
      <x:c r="S61" s="305" t="str">
        <x:v>REQUIRED — NOT COLLECTED</x:v>
      </x:c>
      <x:c r="T61" s="305" t="str">
        <x:v>https://www.sebi.gov.in/legal/regulations/jul-2026/securities-and-exchange-board-of-india-listing-obligations-and-disclosure-requirements-regulations-2015-last-amended-on-july-14-2026-_102974.html</x:v>
      </x:c>
      <x:c r="U61" s="305" t="str">
        <x:v>MIGRATED — FROZEN</x:v>
      </x:c>
      <x:c r="V61" s="305" t="str">
        <x:f>IF(COUNTIF('PROD Audit Master'!$A$5:$A$176,C61)=1,"YES","NO")</x:f>
        <x:v>YES</x:v>
      </x:c>
      <x:c r="W61" s="305" t="str">
        <x:f>IF(COUNTIF('PROD Provision Master'!$A$5:$A$176,D61)=1,"YES","NO")</x:f>
        <x:v>YES</x:v>
      </x:c>
      <x:c r="X61" s="305" t="str">
        <x:f>IF(COUNTIF($A$5:$A$348,A61)=1,"UNIQUE","DUPLICATE")</x:f>
        <x:v>UNIQUE</x:v>
      </x:c>
      <x:c r="Y61" s="305" t="str">
        <x:f>IF(COUNTIF($E$5:$E$348,E61)=1,"UNIQUE","DUPLICATE")</x:f>
        <x:v>UNIQUE</x:v>
      </x:c>
      <x:c r="Z61" s="305" t="str">
        <x:f>IF(AND(LEFT(A61,14)="SEBI-CORE-EVD-",LEN(A61)=20),"VALID","INVALID")</x:f>
        <x:v>VALID</x:v>
      </x:c>
      <x:c r="AA61" s="305" t="str">
        <x:v>FROZEN</x:v>
      </x:c>
    </x:row>
    <x:row r="62" ht="48" customHeight="1">
      <x:c r="A62" s="305" t="str">
        <x:v>SEBI-CORE-EVD-000058</x:v>
      </x:c>
      <x:c r="B62" s="305" t="n">
        <x:v>58</x:v>
      </x:c>
      <x:c r="C62" s="305" t="str">
        <x:v>SEBI-CORE-AUD-000029</x:v>
      </x:c>
      <x:c r="D62" s="305" t="str">
        <x:v>SEBI-CORE-PRV-000029</x:v>
      </x:c>
      <x:c r="E62" s="305" t="str">
        <x:v>CAP-LAW053|Reg. 26|AP01|E02</x:v>
      </x:c>
      <x:c r="F62" s="305" t="str">
        <x:v>CAP-LAW053|Reg. 26|AP01</x:v>
      </x:c>
      <x:c r="G62" s="305" t="str">
        <x:v>CAP-LAW053|Reg. 26</x:v>
      </x:c>
      <x:c r="H62" s="305" t="str">
        <x:v>CAP-LAW053</x:v>
      </x:c>
      <x:c r="I62" s="305" t="str">
        <x:v>Reg. 26</x:v>
      </x:c>
      <x:c r="J62" s="305" t="str">
        <x:v>Operating performance / outcome</x:v>
      </x:c>
      <x:c r="K62" s="305" t="str">
        <x:v>Notices, agendas, attendance, declarations, approvals, minutes, reports, registers and action-closure tracker; demonstrate complete and timely performance of: Obtain declarations and evidence code compliance.</x:v>
      </x:c>
      <x:c r="L62" s="305" t="str">
        <x:v>Population reference; period/trigger; source inputs; approvals; timestamps; calculations where relevant; filed/delivered output; acknowledgement; exception and closure linkage.</x:v>
      </x:c>
      <x:c r="M62" s="305" t="str">
        <x:v>Continuous / annual declarations</x:v>
      </x:c>
      <x:c r="N62" s="305" t="str">
        <x:v>Board portal, secretarial records repository and entity/committee master</x:v>
      </x:c>
      <x:c r="O62" s="305" t="str">
        <x:v>Company Secretary / Board or Committee Secretariat</x:v>
      </x:c>
      <x:c r="P62" s="305" t="str">
        <x:v>Applicable SEBI source, LODR preservation policy where in scope, Common Corporate Core retention schedule and litigation hold; apply the longest controlling period.</x:v>
      </x:c>
      <x:c r="Q62" s="305" t="str">
        <x:v>Verify source system, date/time, preparer, approver, completeness, version, linkage to the population and external acknowledgement where applicable.</x:v>
      </x:c>
      <x:c r="R62" s="305" t="str">
        <x:v>Internal controlled record; public only after authorised filing/publication</x:v>
      </x:c>
      <x:c r="S62" s="305" t="str">
        <x:v>REQUIRED — NOT COLLECTED</x:v>
      </x:c>
      <x:c r="T62" s="305" t="str">
        <x:v>https://www.sebi.gov.in/legal/regulations/jul-2026/securities-and-exchange-board-of-india-listing-obligations-and-disclosure-requirements-regulations-2015-last-amended-on-july-14-2026-_102974.html</x:v>
      </x:c>
      <x:c r="U62" s="305" t="str">
        <x:v>MIGRATED — FROZEN</x:v>
      </x:c>
      <x:c r="V62" s="305" t="str">
        <x:f>IF(COUNTIF('PROD Audit Master'!$A$5:$A$176,C62)=1,"YES","NO")</x:f>
        <x:v>YES</x:v>
      </x:c>
      <x:c r="W62" s="305" t="str">
        <x:f>IF(COUNTIF('PROD Provision Master'!$A$5:$A$176,D62)=1,"YES","NO")</x:f>
        <x:v>YES</x:v>
      </x:c>
      <x:c r="X62" s="305" t="str">
        <x:f>IF(COUNTIF($A$5:$A$348,A62)=1,"UNIQUE","DUPLICATE")</x:f>
        <x:v>UNIQUE</x:v>
      </x:c>
      <x:c r="Y62" s="305" t="str">
        <x:f>IF(COUNTIF($E$5:$E$348,E62)=1,"UNIQUE","DUPLICATE")</x:f>
        <x:v>UNIQUE</x:v>
      </x:c>
      <x:c r="Z62" s="305" t="str">
        <x:f>IF(AND(LEFT(A62,14)="SEBI-CORE-EVD-",LEN(A62)=20),"VALID","INVALID")</x:f>
        <x:v>VALID</x:v>
      </x:c>
      <x:c r="AA62" s="305" t="str">
        <x:v>FROZEN</x:v>
      </x:c>
    </x:row>
    <x:row r="63" ht="48" customHeight="1">
      <x:c r="A63" s="305" t="str">
        <x:v>SEBI-CORE-EVD-000059</x:v>
      </x:c>
      <x:c r="B63" s="305" t="n">
        <x:v>59</x:v>
      </x:c>
      <x:c r="C63" s="305" t="str">
        <x:v>SEBI-CORE-AUD-000030</x:v>
      </x:c>
      <x:c r="D63" s="305" t="str">
        <x:v>SEBI-CORE-PRV-000030</x:v>
      </x:c>
      <x:c r="E63" s="305" t="str">
        <x:v>CAP-LAW053|Reg. 27|AP01|E01</x:v>
      </x:c>
      <x:c r="F63" s="305" t="str">
        <x:v>CAP-LAW053|Reg. 27|AP01</x:v>
      </x:c>
      <x:c r="G63" s="305" t="str">
        <x:v>CAP-LAW053|Reg. 27</x:v>
      </x:c>
      <x:c r="H63" s="305" t="str">
        <x:v>CAP-LAW053</x:v>
      </x:c>
      <x:c r="I63" s="305" t="str">
        <x:v>Reg. 27</x:v>
      </x:c>
      <x:c r="J63" s="305" t="str">
        <x:v>Control design / applicability</x:v>
      </x:c>
      <x:c r="K63" s="305" t="str">
        <x:v>Applicability memorandum, approved charter/policy, constitution and delegation records, annual work plan and responsibility matrix; include evidence that the gate, duty holder, threshold/exemption and timing were assessed for this atomic requirement.</x:v>
      </x:c>
      <x:c r="L63" s="305" t="str">
        <x:v>Current approved artefact; named owner and reviewer; effective date/version; explicit coverage of CAP-LAW053 Reg. 27; documented gate and exception route.</x:v>
      </x:c>
      <x:c r="M63" s="305" t="str">
        <x:v>Periodic as prescribed</x:v>
      </x:c>
      <x:c r="N63" s="305" t="str">
        <x:v>Board portal, secretarial records repository and entity/committee master</x:v>
      </x:c>
      <x:c r="O63" s="305" t="str">
        <x:v>Company Secretary / Board or Committee Secretariat</x:v>
      </x:c>
      <x:c r="P63" s="305" t="str">
        <x:v>Applicable SEBI source, LODR preservation policy where in scope, Common Corporate Core retention schedule and litigation hold; apply the longest controlling period.</x:v>
      </x:c>
      <x:c r="Q63" s="305" t="str">
        <x:v>Verify source system, date/time, preparer, approver, completeness, version, linkage to the population and external acknowledgement where applicable.</x:v>
      </x:c>
      <x:c r="R63" s="305" t="str">
        <x:v>Internal controlled record; public only after authorised filing/publication</x:v>
      </x:c>
      <x:c r="S63" s="305" t="str">
        <x:v>REQUIRED — NOT COLLECTED</x:v>
      </x:c>
      <x:c r="T63" s="305" t="str">
        <x:v>https://www.sebi.gov.in/legal/regulations/jul-2026/securities-and-exchange-board-of-india-listing-obligations-and-disclosure-requirements-regulations-2015-last-amended-on-july-14-2026-_102974.html</x:v>
      </x:c>
      <x:c r="U63" s="305" t="str">
        <x:v>MIGRATED — FROZEN</x:v>
      </x:c>
      <x:c r="V63" s="305" t="str">
        <x:f>IF(COUNTIF('PROD Audit Master'!$A$5:$A$176,C63)=1,"YES","NO")</x:f>
        <x:v>YES</x:v>
      </x:c>
      <x:c r="W63" s="305" t="str">
        <x:f>IF(COUNTIF('PROD Provision Master'!$A$5:$A$176,D63)=1,"YES","NO")</x:f>
        <x:v>YES</x:v>
      </x:c>
      <x:c r="X63" s="305" t="str">
        <x:f>IF(COUNTIF($A$5:$A$348,A63)=1,"UNIQUE","DUPLICATE")</x:f>
        <x:v>UNIQUE</x:v>
      </x:c>
      <x:c r="Y63" s="305" t="str">
        <x:f>IF(COUNTIF($E$5:$E$348,E63)=1,"UNIQUE","DUPLICATE")</x:f>
        <x:v>UNIQUE</x:v>
      </x:c>
      <x:c r="Z63" s="305" t="str">
        <x:f>IF(AND(LEFT(A63,14)="SEBI-CORE-EVD-",LEN(A63)=20),"VALID","INVALID")</x:f>
        <x:v>VALID</x:v>
      </x:c>
      <x:c r="AA63" s="305" t="str">
        <x:v>FROZEN</x:v>
      </x:c>
    </x:row>
    <x:row r="64" ht="48" customHeight="1">
      <x:c r="A64" s="305" t="str">
        <x:v>SEBI-CORE-EVD-000060</x:v>
      </x:c>
      <x:c r="B64" s="305" t="n">
        <x:v>60</x:v>
      </x:c>
      <x:c r="C64" s="305" t="str">
        <x:v>SEBI-CORE-AUD-000030</x:v>
      </x:c>
      <x:c r="D64" s="305" t="str">
        <x:v>SEBI-CORE-PRV-000030</x:v>
      </x:c>
      <x:c r="E64" s="305" t="str">
        <x:v>CAP-LAW053|Reg. 27|AP01|E02</x:v>
      </x:c>
      <x:c r="F64" s="305" t="str">
        <x:v>CAP-LAW053|Reg. 27|AP01</x:v>
      </x:c>
      <x:c r="G64" s="305" t="str">
        <x:v>CAP-LAW053|Reg. 27</x:v>
      </x:c>
      <x:c r="H64" s="305" t="str">
        <x:v>CAP-LAW053</x:v>
      </x:c>
      <x:c r="I64" s="305" t="str">
        <x:v>Reg. 27</x:v>
      </x:c>
      <x:c r="J64" s="305" t="str">
        <x:v>Operating performance / outcome</x:v>
      </x:c>
      <x:c r="K64" s="305" t="str">
        <x:v>Notices, agendas, attendance, declarations, approvals, minutes, reports, registers and action-closure tracker; demonstrate complete and timely performance of: Prepare, approve and file the governance report with acknowledgement.</x:v>
      </x:c>
      <x:c r="L64" s="305" t="str">
        <x:v>Population reference; period/trigger; source inputs; approvals; timestamps; calculations where relevant; filed/delivered output; acknowledgement; exception and closure linkage.</x:v>
      </x:c>
      <x:c r="M64" s="305" t="str">
        <x:v>Periodic as prescribed</x:v>
      </x:c>
      <x:c r="N64" s="305" t="str">
        <x:v>Board portal, secretarial records repository and entity/committee master</x:v>
      </x:c>
      <x:c r="O64" s="305" t="str">
        <x:v>Company Secretary / Board or Committee Secretariat</x:v>
      </x:c>
      <x:c r="P64" s="305" t="str">
        <x:v>Applicable SEBI source, LODR preservation policy where in scope, Common Corporate Core retention schedule and litigation hold; apply the longest controlling period.</x:v>
      </x:c>
      <x:c r="Q64" s="305" t="str">
        <x:v>Verify source system, date/time, preparer, approver, completeness, version, linkage to the population and external acknowledgement where applicable.</x:v>
      </x:c>
      <x:c r="R64" s="305" t="str">
        <x:v>Internal controlled record; public only after authorised filing/publication</x:v>
      </x:c>
      <x:c r="S64" s="305" t="str">
        <x:v>REQUIRED — NOT COLLECTED</x:v>
      </x:c>
      <x:c r="T64" s="305" t="str">
        <x:v>https://www.sebi.gov.in/legal/regulations/jul-2026/securities-and-exchange-board-of-india-listing-obligations-and-disclosure-requirements-regulations-2015-last-amended-on-july-14-2026-_102974.html</x:v>
      </x:c>
      <x:c r="U64" s="305" t="str">
        <x:v>MIGRATED — FROZEN</x:v>
      </x:c>
      <x:c r="V64" s="305" t="str">
        <x:f>IF(COUNTIF('PROD Audit Master'!$A$5:$A$176,C64)=1,"YES","NO")</x:f>
        <x:v>YES</x:v>
      </x:c>
      <x:c r="W64" s="305" t="str">
        <x:f>IF(COUNTIF('PROD Provision Master'!$A$5:$A$176,D64)=1,"YES","NO")</x:f>
        <x:v>YES</x:v>
      </x:c>
      <x:c r="X64" s="305" t="str">
        <x:f>IF(COUNTIF($A$5:$A$348,A64)=1,"UNIQUE","DUPLICATE")</x:f>
        <x:v>UNIQUE</x:v>
      </x:c>
      <x:c r="Y64" s="305" t="str">
        <x:f>IF(COUNTIF($E$5:$E$348,E64)=1,"UNIQUE","DUPLICATE")</x:f>
        <x:v>UNIQUE</x:v>
      </x:c>
      <x:c r="Z64" s="305" t="str">
        <x:f>IF(AND(LEFT(A64,14)="SEBI-CORE-EVD-",LEN(A64)=20),"VALID","INVALID")</x:f>
        <x:v>VALID</x:v>
      </x:c>
      <x:c r="AA64" s="305" t="str">
        <x:v>FROZEN</x:v>
      </x:c>
    </x:row>
    <x:row r="65" ht="48" customHeight="1">
      <x:c r="A65" s="305" t="str">
        <x:v>SEBI-CORE-EVD-000061</x:v>
      </x:c>
      <x:c r="B65" s="305" t="n">
        <x:v>61</x:v>
      </x:c>
      <x:c r="C65" s="305" t="str">
        <x:v>SEBI-CORE-AUD-000031</x:v>
      </x:c>
      <x:c r="D65" s="305" t="str">
        <x:v>SEBI-CORE-PRV-000031</x:v>
      </x:c>
      <x:c r="E65" s="305" t="str">
        <x:v>CAP-LAW053|Reg. 29|AP01|E01</x:v>
      </x:c>
      <x:c r="F65" s="305" t="str">
        <x:v>CAP-LAW053|Reg. 29|AP01</x:v>
      </x:c>
      <x:c r="G65" s="305" t="str">
        <x:v>CAP-LAW053|Reg. 29</x:v>
      </x:c>
      <x:c r="H65" s="305" t="str">
        <x:v>CAP-LAW053</x:v>
      </x:c>
      <x:c r="I65" s="305" t="str">
        <x:v>Reg. 29</x:v>
      </x:c>
      <x:c r="J65" s="305" t="str">
        <x:v>Control design / applicability</x:v>
      </x:c>
      <x:c r="K65" s="305" t="str">
        <x:v>Applicability memorandum, approved charter/policy, constitution and delegation records, annual work plan and responsibility matrix; include evidence that the gate, duty holder, threshold/exemption and timing were assessed for this atomic requirement.</x:v>
      </x:c>
      <x:c r="L65" s="305" t="str">
        <x:v>Current approved artefact; named owner and reviewer; effective date/version; explicit coverage of CAP-LAW053 Reg. 29; documented gate and exception route.</x:v>
      </x:c>
      <x:c r="M65" s="305" t="str">
        <x:v>Before board meeting</x:v>
      </x:c>
      <x:c r="N65" s="305" t="str">
        <x:v>Board portal, secretarial records repository and entity/committee master</x:v>
      </x:c>
      <x:c r="O65" s="305" t="str">
        <x:v>Company Secretary / Board or Committee Secretariat</x:v>
      </x:c>
      <x:c r="P65" s="305" t="str">
        <x:v>Applicable SEBI source, LODR preservation policy where in scope, Common Corporate Core retention schedule and litigation hold; apply the longest controlling period.</x:v>
      </x:c>
      <x:c r="Q65" s="305" t="str">
        <x:v>Verify source system, date/time, preparer, approver, completeness, version, linkage to the population and external acknowledgement where applicable.</x:v>
      </x:c>
      <x:c r="R65" s="305" t="str">
        <x:v>Confidential until authorised disclosure; retain access trail</x:v>
      </x:c>
      <x:c r="S65" s="305" t="str">
        <x:v>REQUIRED — NOT COLLECTED</x:v>
      </x:c>
      <x:c r="T65" s="305" t="str">
        <x:v>https://www.sebi.gov.in/legal/regulations/jul-2026/securities-and-exchange-board-of-india-listing-obligations-and-disclosure-requirements-regulations-2015-last-amended-on-july-14-2026-_102974.html</x:v>
      </x:c>
      <x:c r="U65" s="305" t="str">
        <x:v>MIGRATED — FROZEN</x:v>
      </x:c>
      <x:c r="V65" s="305" t="str">
        <x:f>IF(COUNTIF('PROD Audit Master'!$A$5:$A$176,C65)=1,"YES","NO")</x:f>
        <x:v>YES</x:v>
      </x:c>
      <x:c r="W65" s="305" t="str">
        <x:f>IF(COUNTIF('PROD Provision Master'!$A$5:$A$176,D65)=1,"YES","NO")</x:f>
        <x:v>YES</x:v>
      </x:c>
      <x:c r="X65" s="305" t="str">
        <x:f>IF(COUNTIF($A$5:$A$348,A65)=1,"UNIQUE","DUPLICATE")</x:f>
        <x:v>UNIQUE</x:v>
      </x:c>
      <x:c r="Y65" s="305" t="str">
        <x:f>IF(COUNTIF($E$5:$E$348,E65)=1,"UNIQUE","DUPLICATE")</x:f>
        <x:v>UNIQUE</x:v>
      </x:c>
      <x:c r="Z65" s="305" t="str">
        <x:f>IF(AND(LEFT(A65,14)="SEBI-CORE-EVD-",LEN(A65)=20),"VALID","INVALID")</x:f>
        <x:v>VALID</x:v>
      </x:c>
      <x:c r="AA65" s="305" t="str">
        <x:v>FROZEN</x:v>
      </x:c>
    </x:row>
    <x:row r="66" ht="48" customHeight="1">
      <x:c r="A66" s="305" t="str">
        <x:v>SEBI-CORE-EVD-000062</x:v>
      </x:c>
      <x:c r="B66" s="305" t="n">
        <x:v>62</x:v>
      </x:c>
      <x:c r="C66" s="305" t="str">
        <x:v>SEBI-CORE-AUD-000031</x:v>
      </x:c>
      <x:c r="D66" s="305" t="str">
        <x:v>SEBI-CORE-PRV-000031</x:v>
      </x:c>
      <x:c r="E66" s="305" t="str">
        <x:v>CAP-LAW053|Reg. 29|AP01|E02</x:v>
      </x:c>
      <x:c r="F66" s="305" t="str">
        <x:v>CAP-LAW053|Reg. 29|AP01</x:v>
      </x:c>
      <x:c r="G66" s="305" t="str">
        <x:v>CAP-LAW053|Reg. 29</x:v>
      </x:c>
      <x:c r="H66" s="305" t="str">
        <x:v>CAP-LAW053</x:v>
      </x:c>
      <x:c r="I66" s="305" t="str">
        <x:v>Reg. 29</x:v>
      </x:c>
      <x:c r="J66" s="305" t="str">
        <x:v>Operating performance / outcome</x:v>
      </x:c>
      <x:c r="K66" s="305" t="str">
        <x:v>Notices, agendas, attendance, declarations, approvals, minutes, reports, registers and action-closure tracker; demonstrate complete and timely performance of: Identify covered agenda items and file prior intimation on time.</x:v>
      </x:c>
      <x:c r="L66" s="305" t="str">
        <x:v>Population reference; period/trigger; source inputs; approvals; timestamps; calculations where relevant; filed/delivered output; acknowledgement; exception and closure linkage.</x:v>
      </x:c>
      <x:c r="M66" s="305" t="str">
        <x:v>Before board meeting</x:v>
      </x:c>
      <x:c r="N66" s="305" t="str">
        <x:v>Board portal, secretarial records repository and entity/committee master</x:v>
      </x:c>
      <x:c r="O66" s="305" t="str">
        <x:v>Company Secretary / Board or Committee Secretariat</x:v>
      </x:c>
      <x:c r="P66" s="305" t="str">
        <x:v>Applicable SEBI source, LODR preservation policy where in scope, Common Corporate Core retention schedule and litigation hold; apply the longest controlling period.</x:v>
      </x:c>
      <x:c r="Q66" s="305" t="str">
        <x:v>Verify source system, date/time, preparer, approver, completeness, version, linkage to the population and external acknowledgement where applicable.</x:v>
      </x:c>
      <x:c r="R66" s="305" t="str">
        <x:v>Confidential until authorised disclosure; retain access trail</x:v>
      </x:c>
      <x:c r="S66" s="305" t="str">
        <x:v>REQUIRED — NOT COLLECTED</x:v>
      </x:c>
      <x:c r="T66" s="305" t="str">
        <x:v>https://www.sebi.gov.in/legal/regulations/jul-2026/securities-and-exchange-board-of-india-listing-obligations-and-disclosure-requirements-regulations-2015-last-amended-on-july-14-2026-_102974.html</x:v>
      </x:c>
      <x:c r="U66" s="305" t="str">
        <x:v>MIGRATED — FROZEN</x:v>
      </x:c>
      <x:c r="V66" s="305" t="str">
        <x:f>IF(COUNTIF('PROD Audit Master'!$A$5:$A$176,C66)=1,"YES","NO")</x:f>
        <x:v>YES</x:v>
      </x:c>
      <x:c r="W66" s="305" t="str">
        <x:f>IF(COUNTIF('PROD Provision Master'!$A$5:$A$176,D66)=1,"YES","NO")</x:f>
        <x:v>YES</x:v>
      </x:c>
      <x:c r="X66" s="305" t="str">
        <x:f>IF(COUNTIF($A$5:$A$348,A66)=1,"UNIQUE","DUPLICATE")</x:f>
        <x:v>UNIQUE</x:v>
      </x:c>
      <x:c r="Y66" s="305" t="str">
        <x:f>IF(COUNTIF($E$5:$E$348,E66)=1,"UNIQUE","DUPLICATE")</x:f>
        <x:v>UNIQUE</x:v>
      </x:c>
      <x:c r="Z66" s="305" t="str">
        <x:f>IF(AND(LEFT(A66,14)="SEBI-CORE-EVD-",LEN(A66)=20),"VALID","INVALID")</x:f>
        <x:v>VALID</x:v>
      </x:c>
      <x:c r="AA66" s="305" t="str">
        <x:v>FROZEN</x:v>
      </x:c>
    </x:row>
    <x:row r="67" ht="48" customHeight="1">
      <x:c r="A67" s="305" t="str">
        <x:v>SEBI-CORE-EVD-000063</x:v>
      </x:c>
      <x:c r="B67" s="305" t="n">
        <x:v>63</x:v>
      </x:c>
      <x:c r="C67" s="305" t="str">
        <x:v>SEBI-CORE-AUD-000032</x:v>
      </x:c>
      <x:c r="D67" s="305" t="str">
        <x:v>SEBI-CORE-PRV-000032</x:v>
      </x:c>
      <x:c r="E67" s="305" t="str">
        <x:v>CAP-LAW053|Reg. 30|AP01|E01</x:v>
      </x:c>
      <x:c r="F67" s="305" t="str">
        <x:v>CAP-LAW053|Reg. 30|AP01</x:v>
      </x:c>
      <x:c r="G67" s="305" t="str">
        <x:v>CAP-LAW053|Reg. 30</x:v>
      </x:c>
      <x:c r="H67" s="305" t="str">
        <x:v>CAP-LAW053</x:v>
      </x:c>
      <x:c r="I67" s="305" t="str">
        <x:v>Reg. 30</x:v>
      </x:c>
      <x:c r="J67" s="305" t="str">
        <x:v>Control design / applicability</x:v>
      </x:c>
      <x:c r="K67" s="305" t="str">
        <x:v>Current disclosure/filing checklist, responsibility matrix, materiality or content review control and due-date calendar; include evidence that the gate, duty holder, threshold/exemption and timing were assessed for this atomic requirement.</x:v>
      </x:c>
      <x:c r="L67" s="305" t="str">
        <x:v>Current approved artefact; named owner and reviewer; effective date/version; explicit coverage of CAP-LAW053 Reg. 30; documented gate and exception route.</x:v>
      </x:c>
      <x:c r="M67" s="305" t="str">
        <x:v>Promptly within the applicable current deadline; update until closure</x:v>
      </x:c>
      <x:c r="N67" s="305" t="str">
        <x:v>Disclosure workflow, stock-exchange/SEBI portal and authorised website CMS</x:v>
      </x:c>
      <x:c r="O67" s="305" t="str">
        <x:v>Company Secretary / Compliance Officer</x:v>
      </x:c>
      <x:c r="P67" s="305" t="str">
        <x:v>Applicable SEBI source, LODR preservation policy where in scope, Common Corporate Core retention schedule and litigation hold; apply the longest controlling period.</x:v>
      </x:c>
      <x:c r="Q67" s="305" t="str">
        <x:v>Verify source system, date/time, preparer, approver, completeness, version, linkage to the population and external acknowledgement where applicable.</x:v>
      </x:c>
      <x:c r="R67" s="305" t="str">
        <x:v>Internal controlled record; public only after authorised filing/publication</x:v>
      </x:c>
      <x:c r="S67" s="305" t="str">
        <x:v>REQUIRED — NOT COLLECTED</x:v>
      </x:c>
      <x:c r="T67" s="305" t="str">
        <x:v>https://www.sebi.gov.in/legal/regulations/jul-2026/securities-and-exchange-board-of-india-listing-obligations-and-disclosure-requirements-regulations-2015-last-amended-on-july-14-2026-_102974.html</x:v>
      </x:c>
      <x:c r="U67" s="305" t="str">
        <x:v>MIGRATED — FROZEN</x:v>
      </x:c>
      <x:c r="V67" s="305" t="str">
        <x:f>IF(COUNTIF('PROD Audit Master'!$A$5:$A$176,C67)=1,"YES","NO")</x:f>
        <x:v>YES</x:v>
      </x:c>
      <x:c r="W67" s="305" t="str">
        <x:f>IF(COUNTIF('PROD Provision Master'!$A$5:$A$176,D67)=1,"YES","NO")</x:f>
        <x:v>YES</x:v>
      </x:c>
      <x:c r="X67" s="305" t="str">
        <x:f>IF(COUNTIF($A$5:$A$348,A67)=1,"UNIQUE","DUPLICATE")</x:f>
        <x:v>UNIQUE</x:v>
      </x:c>
      <x:c r="Y67" s="305" t="str">
        <x:f>IF(COUNTIF($E$5:$E$348,E67)=1,"UNIQUE","DUPLICATE")</x:f>
        <x:v>UNIQUE</x:v>
      </x:c>
      <x:c r="Z67" s="305" t="str">
        <x:f>IF(AND(LEFT(A67,14)="SEBI-CORE-EVD-",LEN(A67)=20),"VALID","INVALID")</x:f>
        <x:v>VALID</x:v>
      </x:c>
      <x:c r="AA67" s="305" t="str">
        <x:v>FROZEN</x:v>
      </x:c>
    </x:row>
    <x:row r="68" ht="48" customHeight="1">
      <x:c r="A68" s="305" t="str">
        <x:v>SEBI-CORE-EVD-000064</x:v>
      </x:c>
      <x:c r="B68" s="305" t="n">
        <x:v>64</x:v>
      </x:c>
      <x:c r="C68" s="305" t="str">
        <x:v>SEBI-CORE-AUD-000032</x:v>
      </x:c>
      <x:c r="D68" s="305" t="str">
        <x:v>SEBI-CORE-PRV-000032</x:v>
      </x:c>
      <x:c r="E68" s="305" t="str">
        <x:v>CAP-LAW053|Reg. 30|AP01|E02</x:v>
      </x:c>
      <x:c r="F68" s="305" t="str">
        <x:v>CAP-LAW053|Reg. 30|AP01</x:v>
      </x:c>
      <x:c r="G68" s="305" t="str">
        <x:v>CAP-LAW053|Reg. 30</x:v>
      </x:c>
      <x:c r="H68" s="305" t="str">
        <x:v>CAP-LAW053</x:v>
      </x:c>
      <x:c r="I68" s="305" t="str">
        <x:v>Reg. 30</x:v>
      </x:c>
      <x:c r="J68" s="305" t="str">
        <x:v>Operating performance / outcome</x:v>
      </x:c>
      <x:c r="K68" s="305" t="str">
        <x:v>Approved filing/disclosure, supporting source data, review sign-off, exchange/SEBI acknowledgement, website proof and correction trail; demonstrate complete and timely performance of: Operate event escalation, materiality decision, filing and update workflow.</x:v>
      </x:c>
      <x:c r="L68" s="305" t="str">
        <x:v>Population reference; period/trigger; source inputs; approvals; timestamps; calculations where relevant; filed/delivered output; acknowledgement; exception and closure linkage.</x:v>
      </x:c>
      <x:c r="M68" s="305" t="str">
        <x:v>Promptly within the applicable current deadline; update until closure</x:v>
      </x:c>
      <x:c r="N68" s="305" t="str">
        <x:v>Disclosure workflow, stock-exchange/SEBI portal and authorised website CMS</x:v>
      </x:c>
      <x:c r="O68" s="305" t="str">
        <x:v>Company Secretary / Compliance Officer</x:v>
      </x:c>
      <x:c r="P68" s="305" t="str">
        <x:v>Applicable SEBI source, LODR preservation policy where in scope, Common Corporate Core retention schedule and litigation hold; apply the longest controlling period.</x:v>
      </x:c>
      <x:c r="Q68" s="305" t="str">
        <x:v>Verify source system, date/time, preparer, approver, completeness, version, linkage to the population and external acknowledgement where applicable.</x:v>
      </x:c>
      <x:c r="R68" s="305" t="str">
        <x:v>Internal controlled record; public only after authorised filing/publication</x:v>
      </x:c>
      <x:c r="S68" s="305" t="str">
        <x:v>REQUIRED — NOT COLLECTED</x:v>
      </x:c>
      <x:c r="T68" s="305" t="str">
        <x:v>https://www.sebi.gov.in/legal/regulations/jul-2026/securities-and-exchange-board-of-india-listing-obligations-and-disclosure-requirements-regulations-2015-last-amended-on-july-14-2026-_102974.html</x:v>
      </x:c>
      <x:c r="U68" s="305" t="str">
        <x:v>MIGRATED — FROZEN</x:v>
      </x:c>
      <x:c r="V68" s="305" t="str">
        <x:f>IF(COUNTIF('PROD Audit Master'!$A$5:$A$176,C68)=1,"YES","NO")</x:f>
        <x:v>YES</x:v>
      </x:c>
      <x:c r="W68" s="305" t="str">
        <x:f>IF(COUNTIF('PROD Provision Master'!$A$5:$A$176,D68)=1,"YES","NO")</x:f>
        <x:v>YES</x:v>
      </x:c>
      <x:c r="X68" s="305" t="str">
        <x:f>IF(COUNTIF($A$5:$A$348,A68)=1,"UNIQUE","DUPLICATE")</x:f>
        <x:v>UNIQUE</x:v>
      </x:c>
      <x:c r="Y68" s="305" t="str">
        <x:f>IF(COUNTIF($E$5:$E$348,E68)=1,"UNIQUE","DUPLICATE")</x:f>
        <x:v>UNIQUE</x:v>
      </x:c>
      <x:c r="Z68" s="305" t="str">
        <x:f>IF(AND(LEFT(A68,14)="SEBI-CORE-EVD-",LEN(A68)=20),"VALID","INVALID")</x:f>
        <x:v>VALID</x:v>
      </x:c>
      <x:c r="AA68" s="305" t="str">
        <x:v>FROZEN</x:v>
      </x:c>
    </x:row>
    <x:row r="69" ht="48" customHeight="1">
      <x:c r="A69" s="305" t="str">
        <x:v>SEBI-CORE-EVD-000065</x:v>
      </x:c>
      <x:c r="B69" s="305" t="n">
        <x:v>65</x:v>
      </x:c>
      <x:c r="C69" s="305" t="str">
        <x:v>SEBI-CORE-AUD-000033</x:v>
      </x:c>
      <x:c r="D69" s="305" t="str">
        <x:v>SEBI-CORE-PRV-000033</x:v>
      </x:c>
      <x:c r="E69" s="305" t="str">
        <x:v>CAP-LAW053|Reg. 30A|AP01|E01</x:v>
      </x:c>
      <x:c r="F69" s="305" t="str">
        <x:v>CAP-LAW053|Reg. 30A|AP01</x:v>
      </x:c>
      <x:c r="G69" s="305" t="str">
        <x:v>CAP-LAW053|Reg. 30A</x:v>
      </x:c>
      <x:c r="H69" s="305" t="str">
        <x:v>CAP-LAW053</x:v>
      </x:c>
      <x:c r="I69" s="305" t="str">
        <x:v>Reg. 30A</x:v>
      </x:c>
      <x:c r="J69" s="305" t="str">
        <x:v>Control design / applicability</x:v>
      </x:c>
      <x:c r="K69" s="305" t="str">
        <x:v>Applicability memorandum, approved charter/policy, constitution and delegation records, annual work plan and responsibility matrix; include evidence that the gate, duty holder, threshold/exemption and timing were assessed for this atomic requirement.</x:v>
      </x:c>
      <x:c r="L69" s="305" t="str">
        <x:v>Current approved artefact; named owner and reviewer; effective date/version; explicit coverage of CAP-LAW053 Reg. 30A; documented gate and exception route.</x:v>
      </x:c>
      <x:c r="M69" s="305" t="str">
        <x:v>At execution/change and as otherwise prescribed</x:v>
      </x:c>
      <x:c r="N69" s="305" t="str">
        <x:v>Board portal, secretarial records repository and entity/committee master</x:v>
      </x:c>
      <x:c r="O69" s="305" t="str">
        <x:v>Company Secretary / Board or Committee Secretariat</x:v>
      </x:c>
      <x:c r="P69" s="305" t="str">
        <x:v>Applicable SEBI source, LODR preservation policy where in scope, Common Corporate Core retention schedule and litigation hold; apply the longest controlling period.</x:v>
      </x:c>
      <x:c r="Q69" s="305" t="str">
        <x:v>Verify source system, date/time, preparer, approver, completeness, version, linkage to the population and external acknowledgement where applicable.</x:v>
      </x:c>
      <x:c r="R69" s="305" t="str">
        <x:v>Internal controlled record; public only after authorised filing/publication</x:v>
      </x:c>
      <x:c r="S69" s="305" t="str">
        <x:v>REQUIRED — NOT COLLECTED</x:v>
      </x:c>
      <x:c r="T69" s="305" t="str">
        <x:v>https://www.sebi.gov.in/legal/regulations/jul-2026/securities-and-exchange-board-of-india-listing-obligations-and-disclosure-requirements-regulations-2015-last-amended-on-july-14-2026-_102974.html</x:v>
      </x:c>
      <x:c r="U69" s="305" t="str">
        <x:v>MIGRATED — FROZEN</x:v>
      </x:c>
      <x:c r="V69" s="305" t="str">
        <x:f>IF(COUNTIF('PROD Audit Master'!$A$5:$A$176,C69)=1,"YES","NO")</x:f>
        <x:v>YES</x:v>
      </x:c>
      <x:c r="W69" s="305" t="str">
        <x:f>IF(COUNTIF('PROD Provision Master'!$A$5:$A$176,D69)=1,"YES","NO")</x:f>
        <x:v>YES</x:v>
      </x:c>
      <x:c r="X69" s="305" t="str">
        <x:f>IF(COUNTIF($A$5:$A$348,A69)=1,"UNIQUE","DUPLICATE")</x:f>
        <x:v>UNIQUE</x:v>
      </x:c>
      <x:c r="Y69" s="305" t="str">
        <x:f>IF(COUNTIF($E$5:$E$348,E69)=1,"UNIQUE","DUPLICATE")</x:f>
        <x:v>UNIQUE</x:v>
      </x:c>
      <x:c r="Z69" s="305" t="str">
        <x:f>IF(AND(LEFT(A69,14)="SEBI-CORE-EVD-",LEN(A69)=20),"VALID","INVALID")</x:f>
        <x:v>VALID</x:v>
      </x:c>
      <x:c r="AA69" s="305" t="str">
        <x:v>FROZEN</x:v>
      </x:c>
    </x:row>
    <x:row r="70" ht="48" customHeight="1">
      <x:c r="A70" s="305" t="str">
        <x:v>SEBI-CORE-EVD-000066</x:v>
      </x:c>
      <x:c r="B70" s="305" t="n">
        <x:v>66</x:v>
      </x:c>
      <x:c r="C70" s="305" t="str">
        <x:v>SEBI-CORE-AUD-000033</x:v>
      </x:c>
      <x:c r="D70" s="305" t="str">
        <x:v>SEBI-CORE-PRV-000033</x:v>
      </x:c>
      <x:c r="E70" s="305" t="str">
        <x:v>CAP-LAW053|Reg. 30A|AP01|E02</x:v>
      </x:c>
      <x:c r="F70" s="305" t="str">
        <x:v>CAP-LAW053|Reg. 30A|AP01</x:v>
      </x:c>
      <x:c r="G70" s="305" t="str">
        <x:v>CAP-LAW053|Reg. 30A</x:v>
      </x:c>
      <x:c r="H70" s="305" t="str">
        <x:v>CAP-LAW053</x:v>
      </x:c>
      <x:c r="I70" s="305" t="str">
        <x:v>Reg. 30A</x:v>
      </x:c>
      <x:c r="J70" s="305" t="str">
        <x:v>Operating performance / outcome</x:v>
      </x:c>
      <x:c r="K70" s="305" t="str">
        <x:v>Notices, agendas, attendance, declarations, approvals, minutes, reports, registers and action-closure tracker; demonstrate complete and timely performance of: Maintain agreement inventory and complete required disclosure/action.</x:v>
      </x:c>
      <x:c r="L70" s="305" t="str">
        <x:v>Population reference; period/trigger; source inputs; approvals; timestamps; calculations where relevant; filed/delivered output; acknowledgement; exception and closure linkage.</x:v>
      </x:c>
      <x:c r="M70" s="305" t="str">
        <x:v>At execution/change and as otherwise prescribed</x:v>
      </x:c>
      <x:c r="N70" s="305" t="str">
        <x:v>Board portal, secretarial records repository and entity/committee master</x:v>
      </x:c>
      <x:c r="O70" s="305" t="str">
        <x:v>Company Secretary / Board or Committee Secretariat</x:v>
      </x:c>
      <x:c r="P70" s="305" t="str">
        <x:v>Applicable SEBI source, LODR preservation policy where in scope, Common Corporate Core retention schedule and litigation hold; apply the longest controlling period.</x:v>
      </x:c>
      <x:c r="Q70" s="305" t="str">
        <x:v>Verify source system, date/time, preparer, approver, completeness, version, linkage to the population and external acknowledgement where applicable.</x:v>
      </x:c>
      <x:c r="R70" s="305" t="str">
        <x:v>Internal controlled record; public only after authorised filing/publication</x:v>
      </x:c>
      <x:c r="S70" s="305" t="str">
        <x:v>REQUIRED — NOT COLLECTED</x:v>
      </x:c>
      <x:c r="T70" s="305" t="str">
        <x:v>https://www.sebi.gov.in/legal/regulations/jul-2026/securities-and-exchange-board-of-india-listing-obligations-and-disclosure-requirements-regulations-2015-last-amended-on-july-14-2026-_102974.html</x:v>
      </x:c>
      <x:c r="U70" s="305" t="str">
        <x:v>MIGRATED — FROZEN</x:v>
      </x:c>
      <x:c r="V70" s="305" t="str">
        <x:f>IF(COUNTIF('PROD Audit Master'!$A$5:$A$176,C70)=1,"YES","NO")</x:f>
        <x:v>YES</x:v>
      </x:c>
      <x:c r="W70" s="305" t="str">
        <x:f>IF(COUNTIF('PROD Provision Master'!$A$5:$A$176,D70)=1,"YES","NO")</x:f>
        <x:v>YES</x:v>
      </x:c>
      <x:c r="X70" s="305" t="str">
        <x:f>IF(COUNTIF($A$5:$A$348,A70)=1,"UNIQUE","DUPLICATE")</x:f>
        <x:v>UNIQUE</x:v>
      </x:c>
      <x:c r="Y70" s="305" t="str">
        <x:f>IF(COUNTIF($E$5:$E$348,E70)=1,"UNIQUE","DUPLICATE")</x:f>
        <x:v>UNIQUE</x:v>
      </x:c>
      <x:c r="Z70" s="305" t="str">
        <x:f>IF(AND(LEFT(A70,14)="SEBI-CORE-EVD-",LEN(A70)=20),"VALID","INVALID")</x:f>
        <x:v>VALID</x:v>
      </x:c>
      <x:c r="AA70" s="305" t="str">
        <x:v>FROZEN</x:v>
      </x:c>
    </x:row>
    <x:row r="71" ht="48" customHeight="1">
      <x:c r="A71" s="305" t="str">
        <x:v>SEBI-CORE-EVD-000067</x:v>
      </x:c>
      <x:c r="B71" s="305" t="n">
        <x:v>67</x:v>
      </x:c>
      <x:c r="C71" s="305" t="str">
        <x:v>SEBI-CORE-AUD-000034</x:v>
      </x:c>
      <x:c r="D71" s="305" t="str">
        <x:v>SEBI-CORE-PRV-000034</x:v>
      </x:c>
      <x:c r="E71" s="305" t="str">
        <x:v>CAP-LAW053|Reg. 31|AP01|E01</x:v>
      </x:c>
      <x:c r="F71" s="305" t="str">
        <x:v>CAP-LAW053|Reg. 31|AP01</x:v>
      </x:c>
      <x:c r="G71" s="305" t="str">
        <x:v>CAP-LAW053|Reg. 31</x:v>
      </x:c>
      <x:c r="H71" s="305" t="str">
        <x:v>CAP-LAW053</x:v>
      </x:c>
      <x:c r="I71" s="305" t="str">
        <x:v>Reg. 31</x:v>
      </x:c>
      <x:c r="J71" s="305" t="str">
        <x:v>Control design / applicability</x:v>
      </x:c>
      <x:c r="K71" s="305" t="str">
        <x:v>Approved preservation policy, record taxonomy, retention schedule, access controls and legal-hold procedure; include evidence that the gate, duty holder, threshold/exemption and timing were assessed for this atomic requirement.</x:v>
      </x:c>
      <x:c r="L71" s="305" t="str">
        <x:v>Current approved artefact; named owner and reviewer; effective date/version; explicit coverage of CAP-LAW053 Reg. 31; documented gate and exception route.</x:v>
      </x:c>
      <x:c r="M71" s="305" t="str">
        <x:v>Periodic / event-based</x:v>
      </x:c>
      <x:c r="N71" s="305" t="str">
        <x:v>Controlled records repository and archive/backup platform</x:v>
      </x:c>
      <x:c r="O71" s="305" t="str">
        <x:v>Company Secretary / Records Custodian</x:v>
      </x:c>
      <x:c r="P71" s="305" t="str">
        <x:v>Applicable SEBI source, LODR preservation policy where in scope, Common Corporate Core retention schedule and litigation hold; apply the longest controlling period.</x:v>
      </x:c>
      <x:c r="Q71" s="305" t="str">
        <x:v>Verify source system, date/time, preparer, approver, completeness, version, linkage to the population and external acknowledgement where applicable.</x:v>
      </x:c>
      <x:c r="R71" s="305" t="str">
        <x:v>Internal controlled record; public only after authorised filing/publication</x:v>
      </x:c>
      <x:c r="S71" s="305" t="str">
        <x:v>REQUIRED — NOT COLLECTED</x:v>
      </x:c>
      <x:c r="T71" s="305" t="str">
        <x:v>https://www.sebi.gov.in/legal/regulations/jul-2026/securities-and-exchange-board-of-india-listing-obligations-and-disclosure-requirements-regulations-2015-last-amended-on-july-14-2026-_102974.html</x:v>
      </x:c>
      <x:c r="U71" s="305" t="str">
        <x:v>MIGRATED — FROZEN</x:v>
      </x:c>
      <x:c r="V71" s="305" t="str">
        <x:f>IF(COUNTIF('PROD Audit Master'!$A$5:$A$176,C71)=1,"YES","NO")</x:f>
        <x:v>YES</x:v>
      </x:c>
      <x:c r="W71" s="305" t="str">
        <x:f>IF(COUNTIF('PROD Provision Master'!$A$5:$A$176,D71)=1,"YES","NO")</x:f>
        <x:v>YES</x:v>
      </x:c>
      <x:c r="X71" s="305" t="str">
        <x:f>IF(COUNTIF($A$5:$A$348,A71)=1,"UNIQUE","DUPLICATE")</x:f>
        <x:v>UNIQUE</x:v>
      </x:c>
      <x:c r="Y71" s="305" t="str">
        <x:f>IF(COUNTIF($E$5:$E$348,E71)=1,"UNIQUE","DUPLICATE")</x:f>
        <x:v>UNIQUE</x:v>
      </x:c>
      <x:c r="Z71" s="305" t="str">
        <x:f>IF(AND(LEFT(A71,14)="SEBI-CORE-EVD-",LEN(A71)=20),"VALID","INVALID")</x:f>
        <x:v>VALID</x:v>
      </x:c>
      <x:c r="AA71" s="305" t="str">
        <x:v>FROZEN</x:v>
      </x:c>
    </x:row>
    <x:row r="72" ht="48" customHeight="1">
      <x:c r="A72" s="305" t="str">
        <x:v>SEBI-CORE-EVD-000068</x:v>
      </x:c>
      <x:c r="B72" s="305" t="n">
        <x:v>68</x:v>
      </x:c>
      <x:c r="C72" s="305" t="str">
        <x:v>SEBI-CORE-AUD-000034</x:v>
      </x:c>
      <x:c r="D72" s="305" t="str">
        <x:v>SEBI-CORE-PRV-000034</x:v>
      </x:c>
      <x:c r="E72" s="305" t="str">
        <x:v>CAP-LAW053|Reg. 31|AP01|E02</x:v>
      </x:c>
      <x:c r="F72" s="305" t="str">
        <x:v>CAP-LAW053|Reg. 31|AP01</x:v>
      </x:c>
      <x:c r="G72" s="305" t="str">
        <x:v>CAP-LAW053|Reg. 31</x:v>
      </x:c>
      <x:c r="H72" s="305" t="str">
        <x:v>CAP-LAW053</x:v>
      </x:c>
      <x:c r="I72" s="305" t="str">
        <x:v>Reg. 31</x:v>
      </x:c>
      <x:c r="J72" s="305" t="str">
        <x:v>Operating performance / outcome</x:v>
      </x:c>
      <x:c r="K72" s="305" t="str">
        <x:v>Record inventory, archive/access logs, disposal approvals, backup or retrieval tests and legal-hold evidence; demonstrate complete and timely performance of: Reconcile depository, RTA and corporate records and file the pattern.</x:v>
      </x:c>
      <x:c r="L72" s="305" t="str">
        <x:v>Population reference; period/trigger; source inputs; approvals; timestamps; calculations where relevant; filed/delivered output; acknowledgement; exception and closure linkage.</x:v>
      </x:c>
      <x:c r="M72" s="305" t="str">
        <x:v>Periodic / event-based</x:v>
      </x:c>
      <x:c r="N72" s="305" t="str">
        <x:v>Controlled records repository and archive/backup platform</x:v>
      </x:c>
      <x:c r="O72" s="305" t="str">
        <x:v>Company Secretary / Records Custodian</x:v>
      </x:c>
      <x:c r="P72" s="305" t="str">
        <x:v>Applicable SEBI source, LODR preservation policy where in scope, Common Corporate Core retention schedule and litigation hold; apply the longest controlling period.</x:v>
      </x:c>
      <x:c r="Q72" s="305" t="str">
        <x:v>Verify source system, date/time, preparer, approver, completeness, version, linkage to the population and external acknowledgement where applicable.</x:v>
      </x:c>
      <x:c r="R72" s="305" t="str">
        <x:v>Internal controlled record; public only after authorised filing/publication</x:v>
      </x:c>
      <x:c r="S72" s="305" t="str">
        <x:v>REQUIRED — NOT COLLECTED</x:v>
      </x:c>
      <x:c r="T72" s="305" t="str">
        <x:v>https://www.sebi.gov.in/legal/regulations/jul-2026/securities-and-exchange-board-of-india-listing-obligations-and-disclosure-requirements-regulations-2015-last-amended-on-july-14-2026-_102974.html</x:v>
      </x:c>
      <x:c r="U72" s="305" t="str">
        <x:v>MIGRATED — FROZEN</x:v>
      </x:c>
      <x:c r="V72" s="305" t="str">
        <x:f>IF(COUNTIF('PROD Audit Master'!$A$5:$A$176,C72)=1,"YES","NO")</x:f>
        <x:v>YES</x:v>
      </x:c>
      <x:c r="W72" s="305" t="str">
        <x:f>IF(COUNTIF('PROD Provision Master'!$A$5:$A$176,D72)=1,"YES","NO")</x:f>
        <x:v>YES</x:v>
      </x:c>
      <x:c r="X72" s="305" t="str">
        <x:f>IF(COUNTIF($A$5:$A$348,A72)=1,"UNIQUE","DUPLICATE")</x:f>
        <x:v>UNIQUE</x:v>
      </x:c>
      <x:c r="Y72" s="305" t="str">
        <x:f>IF(COUNTIF($E$5:$E$348,E72)=1,"UNIQUE","DUPLICATE")</x:f>
        <x:v>UNIQUE</x:v>
      </x:c>
      <x:c r="Z72" s="305" t="str">
        <x:f>IF(AND(LEFT(A72,14)="SEBI-CORE-EVD-",LEN(A72)=20),"VALID","INVALID")</x:f>
        <x:v>VALID</x:v>
      </x:c>
      <x:c r="AA72" s="305" t="str">
        <x:v>FROZEN</x:v>
      </x:c>
    </x:row>
    <x:row r="73" ht="48" customHeight="1">
      <x:c r="A73" s="305" t="str">
        <x:v>SEBI-CORE-EVD-000069</x:v>
      </x:c>
      <x:c r="B73" s="305" t="n">
        <x:v>69</x:v>
      </x:c>
      <x:c r="C73" s="305" t="str">
        <x:v>SEBI-CORE-AUD-000035</x:v>
      </x:c>
      <x:c r="D73" s="305" t="str">
        <x:v>SEBI-CORE-PRV-000035</x:v>
      </x:c>
      <x:c r="E73" s="305" t="str">
        <x:v>CAP-LAW053|Reg. 31A|AP01|E01</x:v>
      </x:c>
      <x:c r="F73" s="305" t="str">
        <x:v>CAP-LAW053|Reg. 31A|AP01</x:v>
      </x:c>
      <x:c r="G73" s="305" t="str">
        <x:v>CAP-LAW053|Reg. 31A</x:v>
      </x:c>
      <x:c r="H73" s="305" t="str">
        <x:v>CAP-LAW053</x:v>
      </x:c>
      <x:c r="I73" s="305" t="str">
        <x:v>Reg. 31A</x:v>
      </x:c>
      <x:c r="J73" s="305" t="str">
        <x:v>Control design / applicability</x:v>
      </x:c>
      <x:c r="K73" s="305" t="str">
        <x:v>Current disclosure/filing checklist, responsibility matrix, materiality or content review control and due-date calendar; include evidence that the gate, duty holder, threshold/exemption and timing were assessed for this atomic requirement.</x:v>
      </x:c>
      <x:c r="L73" s="305" t="str">
        <x:v>Current approved artefact; named owner and reviewer; effective date/version; explicit coverage of CAP-LAW053 Reg. 31A; documented gate and exception route.</x:v>
      </x:c>
      <x:c r="M73" s="305" t="str">
        <x:v>Event-based</x:v>
      </x:c>
      <x:c r="N73" s="305" t="str">
        <x:v>Disclosure workflow, stock-exchange/SEBI portal and authorised website CMS</x:v>
      </x:c>
      <x:c r="O73" s="305" t="str">
        <x:v>Company Secretary / Compliance Officer</x:v>
      </x:c>
      <x:c r="P73" s="305" t="str">
        <x:v>Applicable SEBI source, LODR preservation policy where in scope, Common Corporate Core retention schedule and litigation hold; apply the longest controlling period.</x:v>
      </x:c>
      <x:c r="Q73" s="305" t="str">
        <x:v>Verify source system, date/time, preparer, approver, completeness, version, linkage to the population and external acknowledgement where applicable.</x:v>
      </x:c>
      <x:c r="R73" s="305" t="str">
        <x:v>Internal controlled record; public only after authorised filing/publication</x:v>
      </x:c>
      <x:c r="S73" s="305" t="str">
        <x:v>REQUIRED — NOT COLLECTED</x:v>
      </x:c>
      <x:c r="T73" s="305" t="str">
        <x:v>https://www.sebi.gov.in/legal/regulations/jul-2026/securities-and-exchange-board-of-india-listing-obligations-and-disclosure-requirements-regulations-2015-last-amended-on-july-14-2026-_102974.html</x:v>
      </x:c>
      <x:c r="U73" s="305" t="str">
        <x:v>MIGRATED — FROZEN</x:v>
      </x:c>
      <x:c r="V73" s="305" t="str">
        <x:f>IF(COUNTIF('PROD Audit Master'!$A$5:$A$176,C73)=1,"YES","NO")</x:f>
        <x:v>YES</x:v>
      </x:c>
      <x:c r="W73" s="305" t="str">
        <x:f>IF(COUNTIF('PROD Provision Master'!$A$5:$A$176,D73)=1,"YES","NO")</x:f>
        <x:v>YES</x:v>
      </x:c>
      <x:c r="X73" s="305" t="str">
        <x:f>IF(COUNTIF($A$5:$A$348,A73)=1,"UNIQUE","DUPLICATE")</x:f>
        <x:v>UNIQUE</x:v>
      </x:c>
      <x:c r="Y73" s="305" t="str">
        <x:f>IF(COUNTIF($E$5:$E$348,E73)=1,"UNIQUE","DUPLICATE")</x:f>
        <x:v>UNIQUE</x:v>
      </x:c>
      <x:c r="Z73" s="305" t="str">
        <x:f>IF(AND(LEFT(A73,14)="SEBI-CORE-EVD-",LEN(A73)=20),"VALID","INVALID")</x:f>
        <x:v>VALID</x:v>
      </x:c>
      <x:c r="AA73" s="305" t="str">
        <x:v>FROZEN</x:v>
      </x:c>
    </x:row>
    <x:row r="74" ht="48" customHeight="1">
      <x:c r="A74" s="305" t="str">
        <x:v>SEBI-CORE-EVD-000070</x:v>
      </x:c>
      <x:c r="B74" s="305" t="n">
        <x:v>70</x:v>
      </x:c>
      <x:c r="C74" s="305" t="str">
        <x:v>SEBI-CORE-AUD-000035</x:v>
      </x:c>
      <x:c r="D74" s="305" t="str">
        <x:v>SEBI-CORE-PRV-000035</x:v>
      </x:c>
      <x:c r="E74" s="305" t="str">
        <x:v>CAP-LAW053|Reg. 31A|AP01|E02</x:v>
      </x:c>
      <x:c r="F74" s="305" t="str">
        <x:v>CAP-LAW053|Reg. 31A|AP01</x:v>
      </x:c>
      <x:c r="G74" s="305" t="str">
        <x:v>CAP-LAW053|Reg. 31A</x:v>
      </x:c>
      <x:c r="H74" s="305" t="str">
        <x:v>CAP-LAW053</x:v>
      </x:c>
      <x:c r="I74" s="305" t="str">
        <x:v>Reg. 31A</x:v>
      </x:c>
      <x:c r="J74" s="305" t="str">
        <x:v>Operating performance / outcome</x:v>
      </x:c>
      <x:c r="K74" s="305" t="str">
        <x:v>Approved filing/disclosure, supporting source data, review sign-off, exchange/SEBI acknowledgement, website proof and correction trail; demonstrate complete and timely performance of: Validate eligibility and complete the regulated reclassification process.</x:v>
      </x:c>
      <x:c r="L74" s="305" t="str">
        <x:v>Population reference; period/trigger; source inputs; approvals; timestamps; calculations where relevant; filed/delivered output; acknowledgement; exception and closure linkage.</x:v>
      </x:c>
      <x:c r="M74" s="305" t="str">
        <x:v>Event-based</x:v>
      </x:c>
      <x:c r="N74" s="305" t="str">
        <x:v>Disclosure workflow, stock-exchange/SEBI portal and authorised website CMS</x:v>
      </x:c>
      <x:c r="O74" s="305" t="str">
        <x:v>Company Secretary / Compliance Officer</x:v>
      </x:c>
      <x:c r="P74" s="305" t="str">
        <x:v>Applicable SEBI source, LODR preservation policy where in scope, Common Corporate Core retention schedule and litigation hold; apply the longest controlling period.</x:v>
      </x:c>
      <x:c r="Q74" s="305" t="str">
        <x:v>Verify source system, date/time, preparer, approver, completeness, version, linkage to the population and external acknowledgement where applicable.</x:v>
      </x:c>
      <x:c r="R74" s="305" t="str">
        <x:v>Internal controlled record; public only after authorised filing/publication</x:v>
      </x:c>
      <x:c r="S74" s="305" t="str">
        <x:v>REQUIRED — NOT COLLECTED</x:v>
      </x:c>
      <x:c r="T74" s="305" t="str">
        <x:v>https://www.sebi.gov.in/legal/regulations/jul-2026/securities-and-exchange-board-of-india-listing-obligations-and-disclosure-requirements-regulations-2015-last-amended-on-july-14-2026-_102974.html</x:v>
      </x:c>
      <x:c r="U74" s="305" t="str">
        <x:v>MIGRATED — FROZEN</x:v>
      </x:c>
      <x:c r="V74" s="305" t="str">
        <x:f>IF(COUNTIF('PROD Audit Master'!$A$5:$A$176,C74)=1,"YES","NO")</x:f>
        <x:v>YES</x:v>
      </x:c>
      <x:c r="W74" s="305" t="str">
        <x:f>IF(COUNTIF('PROD Provision Master'!$A$5:$A$176,D74)=1,"YES","NO")</x:f>
        <x:v>YES</x:v>
      </x:c>
      <x:c r="X74" s="305" t="str">
        <x:f>IF(COUNTIF($A$5:$A$348,A74)=1,"UNIQUE","DUPLICATE")</x:f>
        <x:v>UNIQUE</x:v>
      </x:c>
      <x:c r="Y74" s="305" t="str">
        <x:f>IF(COUNTIF($E$5:$E$348,E74)=1,"UNIQUE","DUPLICATE")</x:f>
        <x:v>UNIQUE</x:v>
      </x:c>
      <x:c r="Z74" s="305" t="str">
        <x:f>IF(AND(LEFT(A74,14)="SEBI-CORE-EVD-",LEN(A74)=20),"VALID","INVALID")</x:f>
        <x:v>VALID</x:v>
      </x:c>
      <x:c r="AA74" s="305" t="str">
        <x:v>FROZEN</x:v>
      </x:c>
    </x:row>
    <x:row r="75" ht="48" customHeight="1">
      <x:c r="A75" s="305" t="str">
        <x:v>SEBI-CORE-EVD-000071</x:v>
      </x:c>
      <x:c r="B75" s="305" t="n">
        <x:v>71</x:v>
      </x:c>
      <x:c r="C75" s="305" t="str">
        <x:v>SEBI-CORE-AUD-000036</x:v>
      </x:c>
      <x:c r="D75" s="305" t="str">
        <x:v>SEBI-CORE-PRV-000036</x:v>
      </x:c>
      <x:c r="E75" s="305" t="str">
        <x:v>CAP-LAW053|Reg. 32|AP01|E01</x:v>
      </x:c>
      <x:c r="F75" s="305" t="str">
        <x:v>CAP-LAW053|Reg. 32|AP01</x:v>
      </x:c>
      <x:c r="G75" s="305" t="str">
        <x:v>CAP-LAW053|Reg. 32</x:v>
      </x:c>
      <x:c r="H75" s="305" t="str">
        <x:v>CAP-LAW053</x:v>
      </x:c>
      <x:c r="I75" s="305" t="str">
        <x:v>Reg. 32</x:v>
      </x:c>
      <x:c r="J75" s="305" t="str">
        <x:v>Control design / applicability</x:v>
      </x:c>
      <x:c r="K75" s="305" t="str">
        <x:v>Approved reporting policy, close/calendar checklist, source-data ownership, review controls and disclosure taxonomy; include evidence that the gate, duty holder, threshold/exemption and timing were assessed for this atomic requirement.</x:v>
      </x:c>
      <x:c r="L75" s="305" t="str">
        <x:v>Current approved artefact; named owner and reviewer; effective date/version; explicit coverage of CAP-LAW053 Reg. 32; documented gate and exception route.</x:v>
      </x:c>
      <x:c r="M75" s="305" t="str">
        <x:v>Periodic until full utilisation</x:v>
      </x:c>
      <x:c r="N75" s="305" t="str">
        <x:v>ERP/consolidation or sustainability-reporting system, board portal and stock-exchange portal</x:v>
      </x:c>
      <x:c r="O75" s="305" t="str">
        <x:v>CFO / Company Secretary / Reporting Owner</x:v>
      </x:c>
      <x:c r="P75" s="305" t="str">
        <x:v>Applicable SEBI source, LODR preservation policy where in scope, Common Corporate Core retention schedule and litigation hold; apply the longest controlling period.</x:v>
      </x:c>
      <x:c r="Q75" s="305" t="str">
        <x:v>Verify source system, date/time, preparer, approver, completeness, version, linkage to the population and external acknowledgement where applicable.</x:v>
      </x:c>
      <x:c r="R75" s="305" t="str">
        <x:v>Internal controlled record; public only after authorised filing/publication</x:v>
      </x:c>
      <x:c r="S75" s="305" t="str">
        <x:v>REQUIRED — NOT COLLECTED</x:v>
      </x:c>
      <x:c r="T75" s="305" t="str">
        <x:v>https://www.sebi.gov.in/legal/regulations/jul-2026/securities-and-exchange-board-of-india-listing-obligations-and-disclosure-requirements-regulations-2015-last-amended-on-july-14-2026-_102974.html</x:v>
      </x:c>
      <x:c r="U75" s="305" t="str">
        <x:v>MIGRATED — FROZEN</x:v>
      </x:c>
      <x:c r="V75" s="305" t="str">
        <x:f>IF(COUNTIF('PROD Audit Master'!$A$5:$A$176,C75)=1,"YES","NO")</x:f>
        <x:v>YES</x:v>
      </x:c>
      <x:c r="W75" s="305" t="str">
        <x:f>IF(COUNTIF('PROD Provision Master'!$A$5:$A$176,D75)=1,"YES","NO")</x:f>
        <x:v>YES</x:v>
      </x:c>
      <x:c r="X75" s="305" t="str">
        <x:f>IF(COUNTIF($A$5:$A$348,A75)=1,"UNIQUE","DUPLICATE")</x:f>
        <x:v>UNIQUE</x:v>
      </x:c>
      <x:c r="Y75" s="305" t="str">
        <x:f>IF(COUNTIF($E$5:$E$348,E75)=1,"UNIQUE","DUPLICATE")</x:f>
        <x:v>UNIQUE</x:v>
      </x:c>
      <x:c r="Z75" s="305" t="str">
        <x:f>IF(AND(LEFT(A75,14)="SEBI-CORE-EVD-",LEN(A75)=20),"VALID","INVALID")</x:f>
        <x:v>VALID</x:v>
      </x:c>
      <x:c r="AA75" s="305" t="str">
        <x:v>FROZEN</x:v>
      </x:c>
    </x:row>
    <x:row r="76" ht="48" customHeight="1">
      <x:c r="A76" s="305" t="str">
        <x:v>SEBI-CORE-EVD-000072</x:v>
      </x:c>
      <x:c r="B76" s="305" t="n">
        <x:v>72</x:v>
      </x:c>
      <x:c r="C76" s="305" t="str">
        <x:v>SEBI-CORE-AUD-000036</x:v>
      </x:c>
      <x:c r="D76" s="305" t="str">
        <x:v>SEBI-CORE-PRV-000036</x:v>
      </x:c>
      <x:c r="E76" s="305" t="str">
        <x:v>CAP-LAW053|Reg. 32|AP01|E02</x:v>
      </x:c>
      <x:c r="F76" s="305" t="str">
        <x:v>CAP-LAW053|Reg. 32|AP01</x:v>
      </x:c>
      <x:c r="G76" s="305" t="str">
        <x:v>CAP-LAW053|Reg. 32</x:v>
      </x:c>
      <x:c r="H76" s="305" t="str">
        <x:v>CAP-LAW053</x:v>
      </x:c>
      <x:c r="I76" s="305" t="str">
        <x:v>Reg. 32</x:v>
      </x:c>
      <x:c r="J76" s="305" t="str">
        <x:v>Operating performance / outcome</x:v>
      </x:c>
      <x:c r="K76" s="305" t="str">
        <x:v>Source schedules, reconciliations, certifications, committee/board papers, final report, filing acknowledgement and publication evidence; demonstrate complete and timely performance of: Reconcile proceeds, obtain review and file the statement.</x:v>
      </x:c>
      <x:c r="L76" s="305" t="str">
        <x:v>Population reference; period/trigger; source inputs; approvals; timestamps; calculations where relevant; filed/delivered output; acknowledgement; exception and closure linkage.</x:v>
      </x:c>
      <x:c r="M76" s="305" t="str">
        <x:v>Periodic until full utilisation</x:v>
      </x:c>
      <x:c r="N76" s="305" t="str">
        <x:v>ERP/consolidation or sustainability-reporting system, board portal and stock-exchange portal</x:v>
      </x:c>
      <x:c r="O76" s="305" t="str">
        <x:v>CFO / Company Secretary / Reporting Owner</x:v>
      </x:c>
      <x:c r="P76" s="305" t="str">
        <x:v>Applicable SEBI source, LODR preservation policy where in scope, Common Corporate Core retention schedule and litigation hold; apply the longest controlling period.</x:v>
      </x:c>
      <x:c r="Q76" s="305" t="str">
        <x:v>Verify source system, date/time, preparer, approver, completeness, version, linkage to the population and external acknowledgement where applicable.</x:v>
      </x:c>
      <x:c r="R76" s="305" t="str">
        <x:v>Internal controlled record; public only after authorised filing/publication</x:v>
      </x:c>
      <x:c r="S76" s="305" t="str">
        <x:v>REQUIRED — NOT COLLECTED</x:v>
      </x:c>
      <x:c r="T76" s="305" t="str">
        <x:v>https://www.sebi.gov.in/legal/regulations/jul-2026/securities-and-exchange-board-of-india-listing-obligations-and-disclosure-requirements-regulations-2015-last-amended-on-july-14-2026-_102974.html</x:v>
      </x:c>
      <x:c r="U76" s="305" t="str">
        <x:v>MIGRATED — FROZEN</x:v>
      </x:c>
      <x:c r="V76" s="305" t="str">
        <x:f>IF(COUNTIF('PROD Audit Master'!$A$5:$A$176,C76)=1,"YES","NO")</x:f>
        <x:v>YES</x:v>
      </x:c>
      <x:c r="W76" s="305" t="str">
        <x:f>IF(COUNTIF('PROD Provision Master'!$A$5:$A$176,D76)=1,"YES","NO")</x:f>
        <x:v>YES</x:v>
      </x:c>
      <x:c r="X76" s="305" t="str">
        <x:f>IF(COUNTIF($A$5:$A$348,A76)=1,"UNIQUE","DUPLICATE")</x:f>
        <x:v>UNIQUE</x:v>
      </x:c>
      <x:c r="Y76" s="305" t="str">
        <x:f>IF(COUNTIF($E$5:$E$348,E76)=1,"UNIQUE","DUPLICATE")</x:f>
        <x:v>UNIQUE</x:v>
      </x:c>
      <x:c r="Z76" s="305" t="str">
        <x:f>IF(AND(LEFT(A76,14)="SEBI-CORE-EVD-",LEN(A76)=20),"VALID","INVALID")</x:f>
        <x:v>VALID</x:v>
      </x:c>
      <x:c r="AA76" s="305" t="str">
        <x:v>FROZEN</x:v>
      </x:c>
    </x:row>
    <x:row r="77" ht="48" customHeight="1">
      <x:c r="A77" s="305" t="str">
        <x:v>SEBI-CORE-EVD-000073</x:v>
      </x:c>
      <x:c r="B77" s="305" t="n">
        <x:v>73</x:v>
      </x:c>
      <x:c r="C77" s="305" t="str">
        <x:v>SEBI-CORE-AUD-000037</x:v>
      </x:c>
      <x:c r="D77" s="305" t="str">
        <x:v>SEBI-CORE-PRV-000037</x:v>
      </x:c>
      <x:c r="E77" s="305" t="str">
        <x:v>CAP-LAW053|Reg. 33|AP01|E01</x:v>
      </x:c>
      <x:c r="F77" s="305" t="str">
        <x:v>CAP-LAW053|Reg. 33|AP01</x:v>
      </x:c>
      <x:c r="G77" s="305" t="str">
        <x:v>CAP-LAW053|Reg. 33</x:v>
      </x:c>
      <x:c r="H77" s="305" t="str">
        <x:v>CAP-LAW053</x:v>
      </x:c>
      <x:c r="I77" s="305" t="str">
        <x:v>Reg. 33</x:v>
      </x:c>
      <x:c r="J77" s="305" t="str">
        <x:v>Control design / applicability</x:v>
      </x:c>
      <x:c r="K77" s="305" t="str">
        <x:v>Approved reporting policy, close/calendar checklist, source-data ownership, review controls and disclosure taxonomy; include evidence that the gate, duty holder, threshold/exemption and timing were assessed for this atomic requirement.</x:v>
      </x:c>
      <x:c r="L77" s="305" t="str">
        <x:v>Current approved artefact; named owner and reviewer; effective date/version; explicit coverage of CAP-LAW053 Reg. 33; documented gate and exception route.</x:v>
      </x:c>
      <x:c r="M77" s="305" t="str">
        <x:v>Quarterly and annual as prescribed</x:v>
      </x:c>
      <x:c r="N77" s="305" t="str">
        <x:v>ERP/consolidation or sustainability-reporting system, board portal and stock-exchange portal</x:v>
      </x:c>
      <x:c r="O77" s="305" t="str">
        <x:v>CFO / Company Secretary / Reporting Owner</x:v>
      </x:c>
      <x:c r="P77" s="305" t="str">
        <x:v>Applicable SEBI source, LODR preservation policy where in scope, Common Corporate Core retention schedule and litigation hold; apply the longest controlling period.</x:v>
      </x:c>
      <x:c r="Q77" s="305" t="str">
        <x:v>Verify source system, date/time, preparer, approver, completeness, version, linkage to the population and external acknowledgement where applicable.</x:v>
      </x:c>
      <x:c r="R77" s="305" t="str">
        <x:v>Confidential until authorised disclosure; retain access trail</x:v>
      </x:c>
      <x:c r="S77" s="305" t="str">
        <x:v>REQUIRED — NOT COLLECTED</x:v>
      </x:c>
      <x:c r="T77" s="305" t="str">
        <x:v>https://www.sebi.gov.in/legal/regulations/jul-2026/securities-and-exchange-board-of-india-listing-obligations-and-disclosure-requirements-regulations-2015-last-amended-on-july-14-2026-_102974.html</x:v>
      </x:c>
      <x:c r="U77" s="305" t="str">
        <x:v>MIGRATED — FROZEN</x:v>
      </x:c>
      <x:c r="V77" s="305" t="str">
        <x:f>IF(COUNTIF('PROD Audit Master'!$A$5:$A$176,C77)=1,"YES","NO")</x:f>
        <x:v>YES</x:v>
      </x:c>
      <x:c r="W77" s="305" t="str">
        <x:f>IF(COUNTIF('PROD Provision Master'!$A$5:$A$176,D77)=1,"YES","NO")</x:f>
        <x:v>YES</x:v>
      </x:c>
      <x:c r="X77" s="305" t="str">
        <x:f>IF(COUNTIF($A$5:$A$348,A77)=1,"UNIQUE","DUPLICATE")</x:f>
        <x:v>UNIQUE</x:v>
      </x:c>
      <x:c r="Y77" s="305" t="str">
        <x:f>IF(COUNTIF($E$5:$E$348,E77)=1,"UNIQUE","DUPLICATE")</x:f>
        <x:v>UNIQUE</x:v>
      </x:c>
      <x:c r="Z77" s="305" t="str">
        <x:f>IF(AND(LEFT(A77,14)="SEBI-CORE-EVD-",LEN(A77)=20),"VALID","INVALID")</x:f>
        <x:v>VALID</x:v>
      </x:c>
      <x:c r="AA77" s="305" t="str">
        <x:v>FROZEN</x:v>
      </x:c>
    </x:row>
    <x:row r="78" ht="48" customHeight="1">
      <x:c r="A78" s="305" t="str">
        <x:v>SEBI-CORE-EVD-000074</x:v>
      </x:c>
      <x:c r="B78" s="305" t="n">
        <x:v>74</x:v>
      </x:c>
      <x:c r="C78" s="305" t="str">
        <x:v>SEBI-CORE-AUD-000037</x:v>
      </x:c>
      <x:c r="D78" s="305" t="str">
        <x:v>SEBI-CORE-PRV-000037</x:v>
      </x:c>
      <x:c r="E78" s="305" t="str">
        <x:v>CAP-LAW053|Reg. 33|AP01|E02</x:v>
      </x:c>
      <x:c r="F78" s="305" t="str">
        <x:v>CAP-LAW053|Reg. 33|AP01</x:v>
      </x:c>
      <x:c r="G78" s="305" t="str">
        <x:v>CAP-LAW053|Reg. 33</x:v>
      </x:c>
      <x:c r="H78" s="305" t="str">
        <x:v>CAP-LAW053</x:v>
      </x:c>
      <x:c r="I78" s="305" t="str">
        <x:v>Reg. 33</x:v>
      </x:c>
      <x:c r="J78" s="305" t="str">
        <x:v>Operating performance / outcome</x:v>
      </x:c>
      <x:c r="K78" s="305" t="str">
        <x:v>Source schedules, reconciliations, certifications, committee/board papers, final report, filing acknowledgement and publication evidence; demonstrate complete and timely performance of: Run close, board approval, auditor report and exchange filing controls.</x:v>
      </x:c>
      <x:c r="L78" s="305" t="str">
        <x:v>Population reference; period/trigger; source inputs; approvals; timestamps; calculations where relevant; filed/delivered output; acknowledgement; exception and closure linkage.</x:v>
      </x:c>
      <x:c r="M78" s="305" t="str">
        <x:v>Quarterly and annual as prescribed</x:v>
      </x:c>
      <x:c r="N78" s="305" t="str">
        <x:v>ERP/consolidation or sustainability-reporting system, board portal and stock-exchange portal</x:v>
      </x:c>
      <x:c r="O78" s="305" t="str">
        <x:v>CFO / Company Secretary / Reporting Owner</x:v>
      </x:c>
      <x:c r="P78" s="305" t="str">
        <x:v>Applicable SEBI source, LODR preservation policy where in scope, Common Corporate Core retention schedule and litigation hold; apply the longest controlling period.</x:v>
      </x:c>
      <x:c r="Q78" s="305" t="str">
        <x:v>Verify source system, date/time, preparer, approver, completeness, version, linkage to the population and external acknowledgement where applicable.</x:v>
      </x:c>
      <x:c r="R78" s="305" t="str">
        <x:v>Confidential until authorised disclosure; retain access trail</x:v>
      </x:c>
      <x:c r="S78" s="305" t="str">
        <x:v>REQUIRED — NOT COLLECTED</x:v>
      </x:c>
      <x:c r="T78" s="305" t="str">
        <x:v>https://www.sebi.gov.in/legal/regulations/jul-2026/securities-and-exchange-board-of-india-listing-obligations-and-disclosure-requirements-regulations-2015-last-amended-on-july-14-2026-_102974.html</x:v>
      </x:c>
      <x:c r="U78" s="305" t="str">
        <x:v>MIGRATED — FROZEN</x:v>
      </x:c>
      <x:c r="V78" s="305" t="str">
        <x:f>IF(COUNTIF('PROD Audit Master'!$A$5:$A$176,C78)=1,"YES","NO")</x:f>
        <x:v>YES</x:v>
      </x:c>
      <x:c r="W78" s="305" t="str">
        <x:f>IF(COUNTIF('PROD Provision Master'!$A$5:$A$176,D78)=1,"YES","NO")</x:f>
        <x:v>YES</x:v>
      </x:c>
      <x:c r="X78" s="305" t="str">
        <x:f>IF(COUNTIF($A$5:$A$348,A78)=1,"UNIQUE","DUPLICATE")</x:f>
        <x:v>UNIQUE</x:v>
      </x:c>
      <x:c r="Y78" s="305" t="str">
        <x:f>IF(COUNTIF($E$5:$E$348,E78)=1,"UNIQUE","DUPLICATE")</x:f>
        <x:v>UNIQUE</x:v>
      </x:c>
      <x:c r="Z78" s="305" t="str">
        <x:f>IF(AND(LEFT(A78,14)="SEBI-CORE-EVD-",LEN(A78)=20),"VALID","INVALID")</x:f>
        <x:v>VALID</x:v>
      </x:c>
      <x:c r="AA78" s="305" t="str">
        <x:v>FROZEN</x:v>
      </x:c>
    </x:row>
    <x:row r="79" ht="48" customHeight="1">
      <x:c r="A79" s="305" t="str">
        <x:v>SEBI-CORE-EVD-000075</x:v>
      </x:c>
      <x:c r="B79" s="305" t="n">
        <x:v>75</x:v>
      </x:c>
      <x:c r="C79" s="305" t="str">
        <x:v>SEBI-CORE-AUD-000038</x:v>
      </x:c>
      <x:c r="D79" s="305" t="str">
        <x:v>SEBI-CORE-PRV-000038</x:v>
      </x:c>
      <x:c r="E79" s="305" t="str">
        <x:v>CAP-LAW053|Reg. 34|AP01|E01</x:v>
      </x:c>
      <x:c r="F79" s="305" t="str">
        <x:v>CAP-LAW053|Reg. 34|AP01</x:v>
      </x:c>
      <x:c r="G79" s="305" t="str">
        <x:v>CAP-LAW053|Reg. 34</x:v>
      </x:c>
      <x:c r="H79" s="305" t="str">
        <x:v>CAP-LAW053</x:v>
      </x:c>
      <x:c r="I79" s="305" t="str">
        <x:v>Reg. 34</x:v>
      </x:c>
      <x:c r="J79" s="305" t="str">
        <x:v>Control design / applicability</x:v>
      </x:c>
      <x:c r="K79" s="305" t="str">
        <x:v>Approved reporting policy, close/calendar checklist, source-data ownership, review controls and disclosure taxonomy; include evidence that the gate, duty holder, threshold/exemption and timing were assessed for this atomic requirement.</x:v>
      </x:c>
      <x:c r="L79" s="305" t="str">
        <x:v>Current approved artefact; named owner and reviewer; effective date/version; explicit coverage of CAP-LAW053 Reg. 34; documented gate and exception route.</x:v>
      </x:c>
      <x:c r="M79" s="305" t="str">
        <x:v>Annual before/after AGM as prescribed</x:v>
      </x:c>
      <x:c r="N79" s="305" t="str">
        <x:v>ERP/consolidation or sustainability-reporting system, board portal and stock-exchange portal</x:v>
      </x:c>
      <x:c r="O79" s="305" t="str">
        <x:v>CFO / Company Secretary / Reporting Owner</x:v>
      </x:c>
      <x:c r="P79" s="305" t="str">
        <x:v>Applicable SEBI source, LODR preservation policy where in scope, Common Corporate Core retention schedule and litigation hold; apply the longest controlling period.</x:v>
      </x:c>
      <x:c r="Q79" s="305" t="str">
        <x:v>Verify source system, date/time, preparer, approver, completeness, version, linkage to the population and external acknowledgement where applicable.</x:v>
      </x:c>
      <x:c r="R79" s="305" t="str">
        <x:v>Internal controlled record; public only after authorised filing/publication</x:v>
      </x:c>
      <x:c r="S79" s="305" t="str">
        <x:v>REQUIRED — NOT COLLECTED</x:v>
      </x:c>
      <x:c r="T79" s="305" t="str">
        <x:v>https://www.sebi.gov.in/legal/regulations/jul-2026/securities-and-exchange-board-of-india-listing-obligations-and-disclosure-requirements-regulations-2015-last-amended-on-july-14-2026-_102974.html</x:v>
      </x:c>
      <x:c r="U79" s="305" t="str">
        <x:v>MIGRATED — FROZEN</x:v>
      </x:c>
      <x:c r="V79" s="305" t="str">
        <x:f>IF(COUNTIF('PROD Audit Master'!$A$5:$A$176,C79)=1,"YES","NO")</x:f>
        <x:v>YES</x:v>
      </x:c>
      <x:c r="W79" s="305" t="str">
        <x:f>IF(COUNTIF('PROD Provision Master'!$A$5:$A$176,D79)=1,"YES","NO")</x:f>
        <x:v>YES</x:v>
      </x:c>
      <x:c r="X79" s="305" t="str">
        <x:f>IF(COUNTIF($A$5:$A$348,A79)=1,"UNIQUE","DUPLICATE")</x:f>
        <x:v>UNIQUE</x:v>
      </x:c>
      <x:c r="Y79" s="305" t="str">
        <x:f>IF(COUNTIF($E$5:$E$348,E79)=1,"UNIQUE","DUPLICATE")</x:f>
        <x:v>UNIQUE</x:v>
      </x:c>
      <x:c r="Z79" s="305" t="str">
        <x:f>IF(AND(LEFT(A79,14)="SEBI-CORE-EVD-",LEN(A79)=20),"VALID","INVALID")</x:f>
        <x:v>VALID</x:v>
      </x:c>
      <x:c r="AA79" s="305" t="str">
        <x:v>FROZEN</x:v>
      </x:c>
    </x:row>
    <x:row r="80" ht="48" customHeight="1">
      <x:c r="A80" s="305" t="str">
        <x:v>SEBI-CORE-EVD-000076</x:v>
      </x:c>
      <x:c r="B80" s="305" t="n">
        <x:v>76</x:v>
      </x:c>
      <x:c r="C80" s="305" t="str">
        <x:v>SEBI-CORE-AUD-000038</x:v>
      </x:c>
      <x:c r="D80" s="305" t="str">
        <x:v>SEBI-CORE-PRV-000038</x:v>
      </x:c>
      <x:c r="E80" s="305" t="str">
        <x:v>CAP-LAW053|Reg. 34|AP01|E02</x:v>
      </x:c>
      <x:c r="F80" s="305" t="str">
        <x:v>CAP-LAW053|Reg. 34|AP01</x:v>
      </x:c>
      <x:c r="G80" s="305" t="str">
        <x:v>CAP-LAW053|Reg. 34</x:v>
      </x:c>
      <x:c r="H80" s="305" t="str">
        <x:v>CAP-LAW053</x:v>
      </x:c>
      <x:c r="I80" s="305" t="str">
        <x:v>Reg. 34</x:v>
      </x:c>
      <x:c r="J80" s="305" t="str">
        <x:v>Operating performance / outcome</x:v>
      </x:c>
      <x:c r="K80" s="305" t="str">
        <x:v>Source schedules, reconciliations, certifications, committee/board papers, final report, filing acknowledgement and publication evidence; demonstrate complete and timely performance of: Assemble required reports, dispatch/publish and file the annual report.</x:v>
      </x:c>
      <x:c r="L80" s="305" t="str">
        <x:v>Population reference; period/trigger; source inputs; approvals; timestamps; calculations where relevant; filed/delivered output; acknowledgement; exception and closure linkage.</x:v>
      </x:c>
      <x:c r="M80" s="305" t="str">
        <x:v>Annual before/after AGM as prescribed</x:v>
      </x:c>
      <x:c r="N80" s="305" t="str">
        <x:v>ERP/consolidation or sustainability-reporting system, board portal and stock-exchange portal</x:v>
      </x:c>
      <x:c r="O80" s="305" t="str">
        <x:v>CFO / Company Secretary / Reporting Owner</x:v>
      </x:c>
      <x:c r="P80" s="305" t="str">
        <x:v>Applicable SEBI source, LODR preservation policy where in scope, Common Corporate Core retention schedule and litigation hold; apply the longest controlling period.</x:v>
      </x:c>
      <x:c r="Q80" s="305" t="str">
        <x:v>Verify source system, date/time, preparer, approver, completeness, version, linkage to the population and external acknowledgement where applicable.</x:v>
      </x:c>
      <x:c r="R80" s="305" t="str">
        <x:v>Internal controlled record; public only after authorised filing/publication</x:v>
      </x:c>
      <x:c r="S80" s="305" t="str">
        <x:v>REQUIRED — NOT COLLECTED</x:v>
      </x:c>
      <x:c r="T80" s="305" t="str">
        <x:v>https://www.sebi.gov.in/legal/regulations/jul-2026/securities-and-exchange-board-of-india-listing-obligations-and-disclosure-requirements-regulations-2015-last-amended-on-july-14-2026-_102974.html</x:v>
      </x:c>
      <x:c r="U80" s="305" t="str">
        <x:v>MIGRATED — FROZEN</x:v>
      </x:c>
      <x:c r="V80" s="305" t="str">
        <x:f>IF(COUNTIF('PROD Audit Master'!$A$5:$A$176,C80)=1,"YES","NO")</x:f>
        <x:v>YES</x:v>
      </x:c>
      <x:c r="W80" s="305" t="str">
        <x:f>IF(COUNTIF('PROD Provision Master'!$A$5:$A$176,D80)=1,"YES","NO")</x:f>
        <x:v>YES</x:v>
      </x:c>
      <x:c r="X80" s="305" t="str">
        <x:f>IF(COUNTIF($A$5:$A$348,A80)=1,"UNIQUE","DUPLICATE")</x:f>
        <x:v>UNIQUE</x:v>
      </x:c>
      <x:c r="Y80" s="305" t="str">
        <x:f>IF(COUNTIF($E$5:$E$348,E80)=1,"UNIQUE","DUPLICATE")</x:f>
        <x:v>UNIQUE</x:v>
      </x:c>
      <x:c r="Z80" s="305" t="str">
        <x:f>IF(AND(LEFT(A80,14)="SEBI-CORE-EVD-",LEN(A80)=20),"VALID","INVALID")</x:f>
        <x:v>VALID</x:v>
      </x:c>
      <x:c r="AA80" s="305" t="str">
        <x:v>FROZEN</x:v>
      </x:c>
    </x:row>
    <x:row r="81" ht="48" customHeight="1">
      <x:c r="A81" s="305" t="str">
        <x:v>SEBI-CORE-EVD-000077</x:v>
      </x:c>
      <x:c r="B81" s="305" t="n">
        <x:v>77</x:v>
      </x:c>
      <x:c r="C81" s="305" t="str">
        <x:v>SEBI-CORE-AUD-000039</x:v>
      </x:c>
      <x:c r="D81" s="305" t="str">
        <x:v>SEBI-CORE-PRV-000039</x:v>
      </x:c>
      <x:c r="E81" s="305" t="str">
        <x:v>CAP-LAW053|Reg. 36|AP01|E01</x:v>
      </x:c>
      <x:c r="F81" s="305" t="str">
        <x:v>CAP-LAW053|Reg. 36|AP01</x:v>
      </x:c>
      <x:c r="G81" s="305" t="str">
        <x:v>CAP-LAW053|Reg. 36</x:v>
      </x:c>
      <x:c r="H81" s="305" t="str">
        <x:v>CAP-LAW053</x:v>
      </x:c>
      <x:c r="I81" s="305" t="str">
        <x:v>Reg. 36</x:v>
      </x:c>
      <x:c r="J81" s="305" t="str">
        <x:v>Control design / applicability</x:v>
      </x:c>
      <x:c r="K81" s="305" t="str">
        <x:v>Approved reporting policy, close/calendar checklist, source-data ownership, review controls and disclosure taxonomy; include evidence that the gate, duty holder, threshold/exemption and timing were assessed for this atomic requirement.</x:v>
      </x:c>
      <x:c r="L81" s="305" t="str">
        <x:v>Current approved artefact; named owner and reviewer; effective date/version; explicit coverage of CAP-LAW053 Reg. 36; documented gate and exception route.</x:v>
      </x:c>
      <x:c r="M81" s="305" t="str">
        <x:v>Before meeting / on request</x:v>
      </x:c>
      <x:c r="N81" s="305" t="str">
        <x:v>ERP/consolidation or sustainability-reporting system, board portal and stock-exchange portal</x:v>
      </x:c>
      <x:c r="O81" s="305" t="str">
        <x:v>CFO / Company Secretary / Reporting Owner</x:v>
      </x:c>
      <x:c r="P81" s="305" t="str">
        <x:v>Applicable SEBI source, LODR preservation policy where in scope, Common Corporate Core retention schedule and litigation hold; apply the longest controlling period.</x:v>
      </x:c>
      <x:c r="Q81" s="305" t="str">
        <x:v>Verify source system, date/time, preparer, approver, completeness, version, linkage to the population and external acknowledgement where applicable.</x:v>
      </x:c>
      <x:c r="R81" s="305" t="str">
        <x:v>Restricted — may contain personal, trading or unpublished information</x:v>
      </x:c>
      <x:c r="S81" s="305" t="str">
        <x:v>REQUIRED — NOT COLLECTED</x:v>
      </x:c>
      <x:c r="T81" s="305" t="str">
        <x:v>https://www.sebi.gov.in/legal/regulations/jul-2026/securities-and-exchange-board-of-india-listing-obligations-and-disclosure-requirements-regulations-2015-last-amended-on-july-14-2026-_102974.html</x:v>
      </x:c>
      <x:c r="U81" s="305" t="str">
        <x:v>MIGRATED — FROZEN</x:v>
      </x:c>
      <x:c r="V81" s="305" t="str">
        <x:f>IF(COUNTIF('PROD Audit Master'!$A$5:$A$176,C81)=1,"YES","NO")</x:f>
        <x:v>YES</x:v>
      </x:c>
      <x:c r="W81" s="305" t="str">
        <x:f>IF(COUNTIF('PROD Provision Master'!$A$5:$A$176,D81)=1,"YES","NO")</x:f>
        <x:v>YES</x:v>
      </x:c>
      <x:c r="X81" s="305" t="str">
        <x:f>IF(COUNTIF($A$5:$A$348,A81)=1,"UNIQUE","DUPLICATE")</x:f>
        <x:v>UNIQUE</x:v>
      </x:c>
      <x:c r="Y81" s="305" t="str">
        <x:f>IF(COUNTIF($E$5:$E$348,E81)=1,"UNIQUE","DUPLICATE")</x:f>
        <x:v>UNIQUE</x:v>
      </x:c>
      <x:c r="Z81" s="305" t="str">
        <x:f>IF(AND(LEFT(A81,14)="SEBI-CORE-EVD-",LEN(A81)=20),"VALID","INVALID")</x:f>
        <x:v>VALID</x:v>
      </x:c>
      <x:c r="AA81" s="305" t="str">
        <x:v>FROZEN</x:v>
      </x:c>
    </x:row>
    <x:row r="82" ht="48" customHeight="1">
      <x:c r="A82" s="305" t="str">
        <x:v>SEBI-CORE-EVD-000078</x:v>
      </x:c>
      <x:c r="B82" s="305" t="n">
        <x:v>78</x:v>
      </x:c>
      <x:c r="C82" s="305" t="str">
        <x:v>SEBI-CORE-AUD-000039</x:v>
      </x:c>
      <x:c r="D82" s="305" t="str">
        <x:v>SEBI-CORE-PRV-000039</x:v>
      </x:c>
      <x:c r="E82" s="305" t="str">
        <x:v>CAP-LAW053|Reg. 36|AP01|E02</x:v>
      </x:c>
      <x:c r="F82" s="305" t="str">
        <x:v>CAP-LAW053|Reg. 36|AP01</x:v>
      </x:c>
      <x:c r="G82" s="305" t="str">
        <x:v>CAP-LAW053|Reg. 36</x:v>
      </x:c>
      <x:c r="H82" s="305" t="str">
        <x:v>CAP-LAW053</x:v>
      </x:c>
      <x:c r="I82" s="305" t="str">
        <x:v>Reg. 36</x:v>
      </x:c>
      <x:c r="J82" s="305" t="str">
        <x:v>Operating performance / outcome</x:v>
      </x:c>
      <x:c r="K82" s="305" t="str">
        <x:v>Source schedules, reconciliations, certifications, committee/board papers, final report, filing acknowledgement and publication evidence; demonstrate complete and timely performance of: Complete dispatch and retain delivery evidence.</x:v>
      </x:c>
      <x:c r="L82" s="305" t="str">
        <x:v>Population reference; period/trigger; source inputs; approvals; timestamps; calculations where relevant; filed/delivered output; acknowledgement; exception and closure linkage.</x:v>
      </x:c>
      <x:c r="M82" s="305" t="str">
        <x:v>Before meeting / on request</x:v>
      </x:c>
      <x:c r="N82" s="305" t="str">
        <x:v>ERP/consolidation or sustainability-reporting system, board portal and stock-exchange portal</x:v>
      </x:c>
      <x:c r="O82" s="305" t="str">
        <x:v>CFO / Company Secretary / Reporting Owner</x:v>
      </x:c>
      <x:c r="P82" s="305" t="str">
        <x:v>Applicable SEBI source, LODR preservation policy where in scope, Common Corporate Core retention schedule and litigation hold; apply the longest controlling period.</x:v>
      </x:c>
      <x:c r="Q82" s="305" t="str">
        <x:v>Verify source system, date/time, preparer, approver, completeness, version, linkage to the population and external acknowledgement where applicable.</x:v>
      </x:c>
      <x:c r="R82" s="305" t="str">
        <x:v>Restricted — may contain personal, trading or unpublished information</x:v>
      </x:c>
      <x:c r="S82" s="305" t="str">
        <x:v>REQUIRED — NOT COLLECTED</x:v>
      </x:c>
      <x:c r="T82" s="305" t="str">
        <x:v>https://www.sebi.gov.in/legal/regulations/jul-2026/securities-and-exchange-board-of-india-listing-obligations-and-disclosure-requirements-regulations-2015-last-amended-on-july-14-2026-_102974.html</x:v>
      </x:c>
      <x:c r="U82" s="305" t="str">
        <x:v>MIGRATED — FROZEN</x:v>
      </x:c>
      <x:c r="V82" s="305" t="str">
        <x:f>IF(COUNTIF('PROD Audit Master'!$A$5:$A$176,C82)=1,"YES","NO")</x:f>
        <x:v>YES</x:v>
      </x:c>
      <x:c r="W82" s="305" t="str">
        <x:f>IF(COUNTIF('PROD Provision Master'!$A$5:$A$176,D82)=1,"YES","NO")</x:f>
        <x:v>YES</x:v>
      </x:c>
      <x:c r="X82" s="305" t="str">
        <x:f>IF(COUNTIF($A$5:$A$348,A82)=1,"UNIQUE","DUPLICATE")</x:f>
        <x:v>UNIQUE</x:v>
      </x:c>
      <x:c r="Y82" s="305" t="str">
        <x:f>IF(COUNTIF($E$5:$E$348,E82)=1,"UNIQUE","DUPLICATE")</x:f>
        <x:v>UNIQUE</x:v>
      </x:c>
      <x:c r="Z82" s="305" t="str">
        <x:f>IF(AND(LEFT(A82,14)="SEBI-CORE-EVD-",LEN(A82)=20),"VALID","INVALID")</x:f>
        <x:v>VALID</x:v>
      </x:c>
      <x:c r="AA82" s="305" t="str">
        <x:v>FROZEN</x:v>
      </x:c>
    </x:row>
    <x:row r="83" ht="48" customHeight="1">
      <x:c r="A83" s="305" t="str">
        <x:v>SEBI-CORE-EVD-000079</x:v>
      </x:c>
      <x:c r="B83" s="305" t="n">
        <x:v>79</x:v>
      </x:c>
      <x:c r="C83" s="305" t="str">
        <x:v>SEBI-CORE-AUD-000040</x:v>
      </x:c>
      <x:c r="D83" s="305" t="str">
        <x:v>SEBI-CORE-PRV-000040</x:v>
      </x:c>
      <x:c r="E83" s="305" t="str">
        <x:v>CAP-LAW053|Reg. 37|AP01|E01</x:v>
      </x:c>
      <x:c r="F83" s="305" t="str">
        <x:v>CAP-LAW053|Reg. 37|AP01</x:v>
      </x:c>
      <x:c r="G83" s="305" t="str">
        <x:v>CAP-LAW053|Reg. 37</x:v>
      </x:c>
      <x:c r="H83" s="305" t="str">
        <x:v>CAP-LAW053</x:v>
      </x:c>
      <x:c r="I83" s="305" t="str">
        <x:v>Reg. 37</x:v>
      </x:c>
      <x:c r="J83" s="305" t="str">
        <x:v>Control design / applicability</x:v>
      </x:c>
      <x:c r="K83" s="305" t="str">
        <x:v>Current disclosure/filing checklist, responsibility matrix, materiality or content review control and due-date calendar; include evidence that the gate, duty holder, threshold/exemption and timing were assessed for this atomic requirement.</x:v>
      </x:c>
      <x:c r="L83" s="305" t="str">
        <x:v>Current approved artefact; named owner and reviewer; effective date/version; explicit coverage of CAP-LAW053 Reg. 37; documented gate and exception route.</x:v>
      </x:c>
      <x:c r="M83" s="305" t="str">
        <x:v>Before tribunal filing</x:v>
      </x:c>
      <x:c r="N83" s="305" t="str">
        <x:v>Disclosure workflow, stock-exchange/SEBI portal and authorised website CMS</x:v>
      </x:c>
      <x:c r="O83" s="305" t="str">
        <x:v>Company Secretary / Compliance Officer</x:v>
      </x:c>
      <x:c r="P83" s="305" t="str">
        <x:v>Applicable SEBI source, LODR preservation policy where in scope, Common Corporate Core retention schedule and litigation hold; apply the longest controlling period.</x:v>
      </x:c>
      <x:c r="Q83" s="305" t="str">
        <x:v>Verify source system, date/time, preparer, approver, completeness, version, linkage to the population and external acknowledgement where applicable.</x:v>
      </x:c>
      <x:c r="R83" s="305" t="str">
        <x:v>Internal controlled record; public only after authorised filing/publication</x:v>
      </x:c>
      <x:c r="S83" s="305" t="str">
        <x:v>REQUIRED — NOT COLLECTED</x:v>
      </x:c>
      <x:c r="T83" s="305" t="str">
        <x:v>https://www.sebi.gov.in/legal/regulations/jul-2026/securities-and-exchange-board-of-india-listing-obligations-and-disclosure-requirements-regulations-2015-last-amended-on-july-14-2026-_102974.html</x:v>
      </x:c>
      <x:c r="U83" s="305" t="str">
        <x:v>MIGRATED — FROZEN</x:v>
      </x:c>
      <x:c r="V83" s="305" t="str">
        <x:f>IF(COUNTIF('PROD Audit Master'!$A$5:$A$176,C83)=1,"YES","NO")</x:f>
        <x:v>YES</x:v>
      </x:c>
      <x:c r="W83" s="305" t="str">
        <x:f>IF(COUNTIF('PROD Provision Master'!$A$5:$A$176,D83)=1,"YES","NO")</x:f>
        <x:v>YES</x:v>
      </x:c>
      <x:c r="X83" s="305" t="str">
        <x:f>IF(COUNTIF($A$5:$A$348,A83)=1,"UNIQUE","DUPLICATE")</x:f>
        <x:v>UNIQUE</x:v>
      </x:c>
      <x:c r="Y83" s="305" t="str">
        <x:f>IF(COUNTIF($E$5:$E$348,E83)=1,"UNIQUE","DUPLICATE")</x:f>
        <x:v>UNIQUE</x:v>
      </x:c>
      <x:c r="Z83" s="305" t="str">
        <x:f>IF(AND(LEFT(A83,14)="SEBI-CORE-EVD-",LEN(A83)=20),"VALID","INVALID")</x:f>
        <x:v>VALID</x:v>
      </x:c>
      <x:c r="AA83" s="305" t="str">
        <x:v>FROZEN</x:v>
      </x:c>
    </x:row>
    <x:row r="84" ht="48" customHeight="1">
      <x:c r="A84" s="305" t="str">
        <x:v>SEBI-CORE-EVD-000080</x:v>
      </x:c>
      <x:c r="B84" s="305" t="n">
        <x:v>80</x:v>
      </x:c>
      <x:c r="C84" s="305" t="str">
        <x:v>SEBI-CORE-AUD-000040</x:v>
      </x:c>
      <x:c r="D84" s="305" t="str">
        <x:v>SEBI-CORE-PRV-000040</x:v>
      </x:c>
      <x:c r="E84" s="305" t="str">
        <x:v>CAP-LAW053|Reg. 37|AP01|E02</x:v>
      </x:c>
      <x:c r="F84" s="305" t="str">
        <x:v>CAP-LAW053|Reg. 37|AP01</x:v>
      </x:c>
      <x:c r="G84" s="305" t="str">
        <x:v>CAP-LAW053|Reg. 37</x:v>
      </x:c>
      <x:c r="H84" s="305" t="str">
        <x:v>CAP-LAW053</x:v>
      </x:c>
      <x:c r="I84" s="305" t="str">
        <x:v>Reg. 37</x:v>
      </x:c>
      <x:c r="J84" s="305" t="str">
        <x:v>Operating performance / outcome</x:v>
      </x:c>
      <x:c r="K84" s="305" t="str">
        <x:v>Approved filing/disclosure, supporting source data, review sign-off, exchange/SEBI acknowledgement, website proof and correction trail; demonstrate complete and timely performance of: Complete exchange filing and obtain the required letter.</x:v>
      </x:c>
      <x:c r="L84" s="305" t="str">
        <x:v>Population reference; period/trigger; source inputs; approvals; timestamps; calculations where relevant; filed/delivered output; acknowledgement; exception and closure linkage.</x:v>
      </x:c>
      <x:c r="M84" s="305" t="str">
        <x:v>Before tribunal filing</x:v>
      </x:c>
      <x:c r="N84" s="305" t="str">
        <x:v>Disclosure workflow, stock-exchange/SEBI portal and authorised website CMS</x:v>
      </x:c>
      <x:c r="O84" s="305" t="str">
        <x:v>Company Secretary / Compliance Officer</x:v>
      </x:c>
      <x:c r="P84" s="305" t="str">
        <x:v>Applicable SEBI source, LODR preservation policy where in scope, Common Corporate Core retention schedule and litigation hold; apply the longest controlling period.</x:v>
      </x:c>
      <x:c r="Q84" s="305" t="str">
        <x:v>Verify source system, date/time, preparer, approver, completeness, version, linkage to the population and external acknowledgement where applicable.</x:v>
      </x:c>
      <x:c r="R84" s="305" t="str">
        <x:v>Internal controlled record; public only after authorised filing/publication</x:v>
      </x:c>
      <x:c r="S84" s="305" t="str">
        <x:v>REQUIRED — NOT COLLECTED</x:v>
      </x:c>
      <x:c r="T84" s="305" t="str">
        <x:v>https://www.sebi.gov.in/legal/regulations/jul-2026/securities-and-exchange-board-of-india-listing-obligations-and-disclosure-requirements-regulations-2015-last-amended-on-july-14-2026-_102974.html</x:v>
      </x:c>
      <x:c r="U84" s="305" t="str">
        <x:v>MIGRATED — FROZEN</x:v>
      </x:c>
      <x:c r="V84" s="305" t="str">
        <x:f>IF(COUNTIF('PROD Audit Master'!$A$5:$A$176,C84)=1,"YES","NO")</x:f>
        <x:v>YES</x:v>
      </x:c>
      <x:c r="W84" s="305" t="str">
        <x:f>IF(COUNTIF('PROD Provision Master'!$A$5:$A$176,D84)=1,"YES","NO")</x:f>
        <x:v>YES</x:v>
      </x:c>
      <x:c r="X84" s="305" t="str">
        <x:f>IF(COUNTIF($A$5:$A$348,A84)=1,"UNIQUE","DUPLICATE")</x:f>
        <x:v>UNIQUE</x:v>
      </x:c>
      <x:c r="Y84" s="305" t="str">
        <x:f>IF(COUNTIF($E$5:$E$348,E84)=1,"UNIQUE","DUPLICATE")</x:f>
        <x:v>UNIQUE</x:v>
      </x:c>
      <x:c r="Z84" s="305" t="str">
        <x:f>IF(AND(LEFT(A84,14)="SEBI-CORE-EVD-",LEN(A84)=20),"VALID","INVALID")</x:f>
        <x:v>VALID</x:v>
      </x:c>
      <x:c r="AA84" s="305" t="str">
        <x:v>FROZEN</x:v>
      </x:c>
    </x:row>
    <x:row r="85" ht="48" customHeight="1">
      <x:c r="A85" s="305" t="str">
        <x:v>SEBI-CORE-EVD-000081</x:v>
      </x:c>
      <x:c r="B85" s="305" t="n">
        <x:v>81</x:v>
      </x:c>
      <x:c r="C85" s="305" t="str">
        <x:v>SEBI-CORE-AUD-000041</x:v>
      </x:c>
      <x:c r="D85" s="305" t="str">
        <x:v>SEBI-CORE-PRV-000041</x:v>
      </x:c>
      <x:c r="E85" s="305" t="str">
        <x:v>CAP-LAW053|Reg. 38|AP01|E01</x:v>
      </x:c>
      <x:c r="F85" s="305" t="str">
        <x:v>CAP-LAW053|Reg. 38|AP01</x:v>
      </x:c>
      <x:c r="G85" s="305" t="str">
        <x:v>CAP-LAW053|Reg. 38</x:v>
      </x:c>
      <x:c r="H85" s="305" t="str">
        <x:v>CAP-LAW053</x:v>
      </x:c>
      <x:c r="I85" s="305" t="str">
        <x:v>Reg. 38</x:v>
      </x:c>
      <x:c r="J85" s="305" t="str">
        <x:v>Control design / applicability</x:v>
      </x:c>
      <x:c r="K85" s="305" t="str">
        <x:v>Current disclosure/filing checklist, responsibility matrix, materiality or content review control and due-date calendar; include evidence that the gate, duty holder, threshold/exemption and timing were assessed for this atomic requirement.</x:v>
      </x:c>
      <x:c r="L85" s="305" t="str">
        <x:v>Current approved artefact; named owner and reviewer; effective date/version; explicit coverage of CAP-LAW053 Reg. 38; documented gate and exception route.</x:v>
      </x:c>
      <x:c r="M85" s="305" t="str">
        <x:v>Continuous; cure when triggered</x:v>
      </x:c>
      <x:c r="N85" s="305" t="str">
        <x:v>Disclosure workflow, stock-exchange/SEBI portal and authorised website CMS</x:v>
      </x:c>
      <x:c r="O85" s="305" t="str">
        <x:v>Company Secretary / Compliance Officer</x:v>
      </x:c>
      <x:c r="P85" s="305" t="str">
        <x:v>Applicable SEBI source, LODR preservation policy where in scope, Common Corporate Core retention schedule and litigation hold; apply the longest controlling period.</x:v>
      </x:c>
      <x:c r="Q85" s="305" t="str">
        <x:v>Verify source system, date/time, preparer, approver, completeness, version, linkage to the population and external acknowledgement where applicable.</x:v>
      </x:c>
      <x:c r="R85" s="305" t="str">
        <x:v>Internal controlled record; public only after authorised filing/publication</x:v>
      </x:c>
      <x:c r="S85" s="305" t="str">
        <x:v>REQUIRED — NOT COLLECTED</x:v>
      </x:c>
      <x:c r="T85" s="305" t="str">
        <x:v>https://www.sebi.gov.in/legal/regulations/jul-2026/securities-and-exchange-board-of-india-listing-obligations-and-disclosure-requirements-regulations-2015-last-amended-on-july-14-2026-_102974.html</x:v>
      </x:c>
      <x:c r="U85" s="305" t="str">
        <x:v>MIGRATED — FROZEN</x:v>
      </x:c>
      <x:c r="V85" s="305" t="str">
        <x:f>IF(COUNTIF('PROD Audit Master'!$A$5:$A$176,C85)=1,"YES","NO")</x:f>
        <x:v>YES</x:v>
      </x:c>
      <x:c r="W85" s="305" t="str">
        <x:f>IF(COUNTIF('PROD Provision Master'!$A$5:$A$176,D85)=1,"YES","NO")</x:f>
        <x:v>YES</x:v>
      </x:c>
      <x:c r="X85" s="305" t="str">
        <x:f>IF(COUNTIF($A$5:$A$348,A85)=1,"UNIQUE","DUPLICATE")</x:f>
        <x:v>UNIQUE</x:v>
      </x:c>
      <x:c r="Y85" s="305" t="str">
        <x:f>IF(COUNTIF($E$5:$E$348,E85)=1,"UNIQUE","DUPLICATE")</x:f>
        <x:v>UNIQUE</x:v>
      </x:c>
      <x:c r="Z85" s="305" t="str">
        <x:f>IF(AND(LEFT(A85,14)="SEBI-CORE-EVD-",LEN(A85)=20),"VALID","INVALID")</x:f>
        <x:v>VALID</x:v>
      </x:c>
      <x:c r="AA85" s="305" t="str">
        <x:v>FROZEN</x:v>
      </x:c>
    </x:row>
    <x:row r="86" ht="48" customHeight="1">
      <x:c r="A86" s="305" t="str">
        <x:v>SEBI-CORE-EVD-000082</x:v>
      </x:c>
      <x:c r="B86" s="305" t="n">
        <x:v>82</x:v>
      </x:c>
      <x:c r="C86" s="305" t="str">
        <x:v>SEBI-CORE-AUD-000041</x:v>
      </x:c>
      <x:c r="D86" s="305" t="str">
        <x:v>SEBI-CORE-PRV-000041</x:v>
      </x:c>
      <x:c r="E86" s="305" t="str">
        <x:v>CAP-LAW053|Reg. 38|AP01|E02</x:v>
      </x:c>
      <x:c r="F86" s="305" t="str">
        <x:v>CAP-LAW053|Reg. 38|AP01</x:v>
      </x:c>
      <x:c r="G86" s="305" t="str">
        <x:v>CAP-LAW053|Reg. 38</x:v>
      </x:c>
      <x:c r="H86" s="305" t="str">
        <x:v>CAP-LAW053</x:v>
      </x:c>
      <x:c r="I86" s="305" t="str">
        <x:v>Reg. 38</x:v>
      </x:c>
      <x:c r="J86" s="305" t="str">
        <x:v>Operating performance / outcome</x:v>
      </x:c>
      <x:c r="K86" s="305" t="str">
        <x:v>Approved filing/disclosure, supporting source data, review sign-off, exchange/SEBI acknowledgement, website proof and correction trail; demonstrate complete and timely performance of: Monitor MPS and document any restoration plan.</x:v>
      </x:c>
      <x:c r="L86" s="305" t="str">
        <x:v>Population reference; period/trigger; source inputs; approvals; timestamps; calculations where relevant; filed/delivered output; acknowledgement; exception and closure linkage.</x:v>
      </x:c>
      <x:c r="M86" s="305" t="str">
        <x:v>Continuous; cure when triggered</x:v>
      </x:c>
      <x:c r="N86" s="305" t="str">
        <x:v>Disclosure workflow, stock-exchange/SEBI portal and authorised website CMS</x:v>
      </x:c>
      <x:c r="O86" s="305" t="str">
        <x:v>Company Secretary / Compliance Officer</x:v>
      </x:c>
      <x:c r="P86" s="305" t="str">
        <x:v>Applicable SEBI source, LODR preservation policy where in scope, Common Corporate Core retention schedule and litigation hold; apply the longest controlling period.</x:v>
      </x:c>
      <x:c r="Q86" s="305" t="str">
        <x:v>Verify source system, date/time, preparer, approver, completeness, version, linkage to the population and external acknowledgement where applicable.</x:v>
      </x:c>
      <x:c r="R86" s="305" t="str">
        <x:v>Internal controlled record; public only after authorised filing/publication</x:v>
      </x:c>
      <x:c r="S86" s="305" t="str">
        <x:v>REQUIRED — NOT COLLECTED</x:v>
      </x:c>
      <x:c r="T86" s="305" t="str">
        <x:v>https://www.sebi.gov.in/legal/regulations/jul-2026/securities-and-exchange-board-of-india-listing-obligations-and-disclosure-requirements-regulations-2015-last-amended-on-july-14-2026-_102974.html</x:v>
      </x:c>
      <x:c r="U86" s="305" t="str">
        <x:v>MIGRATED — FROZEN</x:v>
      </x:c>
      <x:c r="V86" s="305" t="str">
        <x:f>IF(COUNTIF('PROD Audit Master'!$A$5:$A$176,C86)=1,"YES","NO")</x:f>
        <x:v>YES</x:v>
      </x:c>
      <x:c r="W86" s="305" t="str">
        <x:f>IF(COUNTIF('PROD Provision Master'!$A$5:$A$176,D86)=1,"YES","NO")</x:f>
        <x:v>YES</x:v>
      </x:c>
      <x:c r="X86" s="305" t="str">
        <x:f>IF(COUNTIF($A$5:$A$348,A86)=1,"UNIQUE","DUPLICATE")</x:f>
        <x:v>UNIQUE</x:v>
      </x:c>
      <x:c r="Y86" s="305" t="str">
        <x:f>IF(COUNTIF($E$5:$E$348,E86)=1,"UNIQUE","DUPLICATE")</x:f>
        <x:v>UNIQUE</x:v>
      </x:c>
      <x:c r="Z86" s="305" t="str">
        <x:f>IF(AND(LEFT(A86,14)="SEBI-CORE-EVD-",LEN(A86)=20),"VALID","INVALID")</x:f>
        <x:v>VALID</x:v>
      </x:c>
      <x:c r="AA86" s="305" t="str">
        <x:v>FROZEN</x:v>
      </x:c>
    </x:row>
    <x:row r="87" ht="48" customHeight="1">
      <x:c r="A87" s="305" t="str">
        <x:v>SEBI-CORE-EVD-000083</x:v>
      </x:c>
      <x:c r="B87" s="305" t="n">
        <x:v>83</x:v>
      </x:c>
      <x:c r="C87" s="305" t="str">
        <x:v>SEBI-CORE-AUD-000042</x:v>
      </x:c>
      <x:c r="D87" s="305" t="str">
        <x:v>SEBI-CORE-PRV-000042</x:v>
      </x:c>
      <x:c r="E87" s="305" t="str">
        <x:v>CAP-LAW053|Reg. 39|AP01|E01</x:v>
      </x:c>
      <x:c r="F87" s="305" t="str">
        <x:v>CAP-LAW053|Reg. 39|AP01</x:v>
      </x:c>
      <x:c r="G87" s="305" t="str">
        <x:v>CAP-LAW053|Reg. 39</x:v>
      </x:c>
      <x:c r="H87" s="305" t="str">
        <x:v>CAP-LAW053</x:v>
      </x:c>
      <x:c r="I87" s="305" t="str">
        <x:v>Reg. 39</x:v>
      </x:c>
      <x:c r="J87" s="305" t="str">
        <x:v>Control design / applicability</x:v>
      </x:c>
      <x:c r="K87" s="305" t="str">
        <x:v>Approved investor-service SOP, service-level matrix, issuer/RTA responsibility matrix and current forms/checklists; include evidence that the gate, duty holder, threshold/exemption and timing were assessed for this atomic requirement.</x:v>
      </x:c>
      <x:c r="L87" s="305" t="str">
        <x:v>Current approved artefact; named owner and reviewer; effective date/version; explicit coverage of CAP-LAW053 Reg. 39; documented gate and exception route.</x:v>
      </x:c>
      <x:c r="M87" s="305" t="str">
        <x:v>Event-based</x:v>
      </x:c>
      <x:c r="N87" s="305" t="str">
        <x:v>Issuer/RTA service system, SCORES/ODR portal and depository interface</x:v>
      </x:c>
      <x:c r="O87" s="305" t="str">
        <x:v>Investor Services Head / RTA Relationship Owner</x:v>
      </x:c>
      <x:c r="P87" s="305" t="str">
        <x:v>Applicable SEBI source, LODR preservation policy where in scope, Common Corporate Core retention schedule and litigation hold; apply the longest controlling period.</x:v>
      </x:c>
      <x:c r="Q87" s="305" t="str">
        <x:v>Verify source system, date/time, preparer, approver, completeness, version, linkage to the population and external acknowledgement where applicable.</x:v>
      </x:c>
      <x:c r="R87" s="305" t="str">
        <x:v>Restricted — may contain personal, trading or unpublished information</x:v>
      </x:c>
      <x:c r="S87" s="305" t="str">
        <x:v>REQUIRED — NOT COLLECTED</x:v>
      </x:c>
      <x:c r="T87" s="305" t="str">
        <x:v>https://www.sebi.gov.in/legal/regulations/jul-2026/securities-and-exchange-board-of-india-listing-obligations-and-disclosure-requirements-regulations-2015-last-amended-on-july-14-2026-_102974.html</x:v>
      </x:c>
      <x:c r="U87" s="305" t="str">
        <x:v>MIGRATED — FROZEN</x:v>
      </x:c>
      <x:c r="V87" s="305" t="str">
        <x:f>IF(COUNTIF('PROD Audit Master'!$A$5:$A$176,C87)=1,"YES","NO")</x:f>
        <x:v>YES</x:v>
      </x:c>
      <x:c r="W87" s="305" t="str">
        <x:f>IF(COUNTIF('PROD Provision Master'!$A$5:$A$176,D87)=1,"YES","NO")</x:f>
        <x:v>YES</x:v>
      </x:c>
      <x:c r="X87" s="305" t="str">
        <x:f>IF(COUNTIF($A$5:$A$348,A87)=1,"UNIQUE","DUPLICATE")</x:f>
        <x:v>UNIQUE</x:v>
      </x:c>
      <x:c r="Y87" s="305" t="str">
        <x:f>IF(COUNTIF($E$5:$E$348,E87)=1,"UNIQUE","DUPLICATE")</x:f>
        <x:v>UNIQUE</x:v>
      </x:c>
      <x:c r="Z87" s="305" t="str">
        <x:f>IF(AND(LEFT(A87,14)="SEBI-CORE-EVD-",LEN(A87)=20),"VALID","INVALID")</x:f>
        <x:v>VALID</x:v>
      </x:c>
      <x:c r="AA87" s="305" t="str">
        <x:v>FROZEN</x:v>
      </x:c>
    </x:row>
    <x:row r="88" ht="48" customHeight="1">
      <x:c r="A88" s="305" t="str">
        <x:v>SEBI-CORE-EVD-000084</x:v>
      </x:c>
      <x:c r="B88" s="305" t="n">
        <x:v>84</x:v>
      </x:c>
      <x:c r="C88" s="305" t="str">
        <x:v>SEBI-CORE-AUD-000042</x:v>
      </x:c>
      <x:c r="D88" s="305" t="str">
        <x:v>SEBI-CORE-PRV-000042</x:v>
      </x:c>
      <x:c r="E88" s="305" t="str">
        <x:v>CAP-LAW053|Reg. 39|AP01|E02</x:v>
      </x:c>
      <x:c r="F88" s="305" t="str">
        <x:v>CAP-LAW053|Reg. 39|AP01</x:v>
      </x:c>
      <x:c r="G88" s="305" t="str">
        <x:v>CAP-LAW053|Reg. 39</x:v>
      </x:c>
      <x:c r="H88" s="305" t="str">
        <x:v>CAP-LAW053</x:v>
      </x:c>
      <x:c r="I88" s="305" t="str">
        <x:v>Reg. 39</x:v>
      </x:c>
      <x:c r="J88" s="305" t="str">
        <x:v>Operating performance / outcome</x:v>
      </x:c>
      <x:c r="K88" s="305" t="str">
        <x:v>Complete request/complaint register, case files, timestamps, deficiency and outcome communications, portal entries and closure acknowledgements; demonstrate complete and timely performance of: Verify request, disclose as required and complete issuance/credit workflow.</x:v>
      </x:c>
      <x:c r="L88" s="305" t="str">
        <x:v>Population reference; period/trigger; source inputs; approvals; timestamps; calculations where relevant; filed/delivered output; acknowledgement; exception and closure linkage.</x:v>
      </x:c>
      <x:c r="M88" s="305" t="str">
        <x:v>Event-based</x:v>
      </x:c>
      <x:c r="N88" s="305" t="str">
        <x:v>Issuer/RTA service system, SCORES/ODR portal and depository interface</x:v>
      </x:c>
      <x:c r="O88" s="305" t="str">
        <x:v>Investor Services Head / RTA Relationship Owner</x:v>
      </x:c>
      <x:c r="P88" s="305" t="str">
        <x:v>Applicable SEBI source, LODR preservation policy where in scope, Common Corporate Core retention schedule and litigation hold; apply the longest controlling period.</x:v>
      </x:c>
      <x:c r="Q88" s="305" t="str">
        <x:v>Verify source system, date/time, preparer, approver, completeness, version, linkage to the population and external acknowledgement where applicable.</x:v>
      </x:c>
      <x:c r="R88" s="305" t="str">
        <x:v>Restricted — may contain personal, trading or unpublished information</x:v>
      </x:c>
      <x:c r="S88" s="305" t="str">
        <x:v>REQUIRED — NOT COLLECTED</x:v>
      </x:c>
      <x:c r="T88" s="305" t="str">
        <x:v>https://www.sebi.gov.in/legal/regulations/jul-2026/securities-and-exchange-board-of-india-listing-obligations-and-disclosure-requirements-regulations-2015-last-amended-on-july-14-2026-_102974.html</x:v>
      </x:c>
      <x:c r="U88" s="305" t="str">
        <x:v>MIGRATED — FROZEN</x:v>
      </x:c>
      <x:c r="V88" s="305" t="str">
        <x:f>IF(COUNTIF('PROD Audit Master'!$A$5:$A$176,C88)=1,"YES","NO")</x:f>
        <x:v>YES</x:v>
      </x:c>
      <x:c r="W88" s="305" t="str">
        <x:f>IF(COUNTIF('PROD Provision Master'!$A$5:$A$176,D88)=1,"YES","NO")</x:f>
        <x:v>YES</x:v>
      </x:c>
      <x:c r="X88" s="305" t="str">
        <x:f>IF(COUNTIF($A$5:$A$348,A88)=1,"UNIQUE","DUPLICATE")</x:f>
        <x:v>UNIQUE</x:v>
      </x:c>
      <x:c r="Y88" s="305" t="str">
        <x:f>IF(COUNTIF($E$5:$E$348,E88)=1,"UNIQUE","DUPLICATE")</x:f>
        <x:v>UNIQUE</x:v>
      </x:c>
      <x:c r="Z88" s="305" t="str">
        <x:f>IF(AND(LEFT(A88,14)="SEBI-CORE-EVD-",LEN(A88)=20),"VALID","INVALID")</x:f>
        <x:v>VALID</x:v>
      </x:c>
      <x:c r="AA88" s="305" t="str">
        <x:v>FROZEN</x:v>
      </x:c>
    </x:row>
    <x:row r="89" ht="48" customHeight="1">
      <x:c r="A89" s="305" t="str">
        <x:v>SEBI-CORE-EVD-000085</x:v>
      </x:c>
      <x:c r="B89" s="305" t="n">
        <x:v>85</x:v>
      </x:c>
      <x:c r="C89" s="305" t="str">
        <x:v>SEBI-CORE-AUD-000043</x:v>
      </x:c>
      <x:c r="D89" s="305" t="str">
        <x:v>SEBI-CORE-PRV-000043</x:v>
      </x:c>
      <x:c r="E89" s="305" t="str">
        <x:v>CAP-LAW053|Reg. 40|AP01|E01</x:v>
      </x:c>
      <x:c r="F89" s="305" t="str">
        <x:v>CAP-LAW053|Reg. 40|AP01</x:v>
      </x:c>
      <x:c r="G89" s="305" t="str">
        <x:v>CAP-LAW053|Reg. 40</x:v>
      </x:c>
      <x:c r="H89" s="305" t="str">
        <x:v>CAP-LAW053</x:v>
      </x:c>
      <x:c r="I89" s="305" t="str">
        <x:v>Reg. 40</x:v>
      </x:c>
      <x:c r="J89" s="305" t="str">
        <x:v>Control design / applicability</x:v>
      </x:c>
      <x:c r="K89" s="305" t="str">
        <x:v>Approved investor-service SOP, service-level matrix, issuer/RTA responsibility matrix and current forms/checklists; include evidence that the gate, duty holder, threshold/exemption and timing were assessed for this atomic requirement.</x:v>
      </x:c>
      <x:c r="L89" s="305" t="str">
        <x:v>Current approved artefact; named owner and reviewer; effective date/version; explicit coverage of CAP-LAW053 Reg. 40; documented gate and exception route.</x:v>
      </x:c>
      <x:c r="M89" s="305" t="str">
        <x:v>Event-based; certification as prescribed</x:v>
      </x:c>
      <x:c r="N89" s="305" t="str">
        <x:v>Issuer/RTA service system, SCORES/ODR portal and depository interface</x:v>
      </x:c>
      <x:c r="O89" s="305" t="str">
        <x:v>Investor Services Head / RTA Relationship Owner</x:v>
      </x:c>
      <x:c r="P89" s="305" t="str">
        <x:v>Applicable SEBI source, LODR preservation policy where in scope, Common Corporate Core retention schedule and litigation hold; apply the longest controlling period.</x:v>
      </x:c>
      <x:c r="Q89" s="305" t="str">
        <x:v>Verify source system, date/time, preparer, approver, completeness, version, linkage to the population and external acknowledgement where applicable.</x:v>
      </x:c>
      <x:c r="R89" s="305" t="str">
        <x:v>Restricted — may contain personal, trading or unpublished information</x:v>
      </x:c>
      <x:c r="S89" s="305" t="str">
        <x:v>REQUIRED — NOT COLLECTED</x:v>
      </x:c>
      <x:c r="T89" s="305" t="str">
        <x:v>https://www.sebi.gov.in/legal/regulations/jul-2026/securities-and-exchange-board-of-india-listing-obligations-and-disclosure-requirements-regulations-2015-last-amended-on-july-14-2026-_102974.html</x:v>
      </x:c>
      <x:c r="U89" s="305" t="str">
        <x:v>MIGRATED — FROZEN</x:v>
      </x:c>
      <x:c r="V89" s="305" t="str">
        <x:f>IF(COUNTIF('PROD Audit Master'!$A$5:$A$176,C89)=1,"YES","NO")</x:f>
        <x:v>YES</x:v>
      </x:c>
      <x:c r="W89" s="305" t="str">
        <x:f>IF(COUNTIF('PROD Provision Master'!$A$5:$A$176,D89)=1,"YES","NO")</x:f>
        <x:v>YES</x:v>
      </x:c>
      <x:c r="X89" s="305" t="str">
        <x:f>IF(COUNTIF($A$5:$A$348,A89)=1,"UNIQUE","DUPLICATE")</x:f>
        <x:v>UNIQUE</x:v>
      </x:c>
      <x:c r="Y89" s="305" t="str">
        <x:f>IF(COUNTIF($E$5:$E$348,E89)=1,"UNIQUE","DUPLICATE")</x:f>
        <x:v>UNIQUE</x:v>
      </x:c>
      <x:c r="Z89" s="305" t="str">
        <x:f>IF(AND(LEFT(A89,14)="SEBI-CORE-EVD-",LEN(A89)=20),"VALID","INVALID")</x:f>
        <x:v>VALID</x:v>
      </x:c>
      <x:c r="AA89" s="305" t="str">
        <x:v>FROZEN</x:v>
      </x:c>
    </x:row>
    <x:row r="90" ht="48" customHeight="1">
      <x:c r="A90" s="305" t="str">
        <x:v>SEBI-CORE-EVD-000086</x:v>
      </x:c>
      <x:c r="B90" s="305" t="n">
        <x:v>86</x:v>
      </x:c>
      <x:c r="C90" s="305" t="str">
        <x:v>SEBI-CORE-AUD-000043</x:v>
      </x:c>
      <x:c r="D90" s="305" t="str">
        <x:v>SEBI-CORE-PRV-000043</x:v>
      </x:c>
      <x:c r="E90" s="305" t="str">
        <x:v>CAP-LAW053|Reg. 40|AP01|E02</x:v>
      </x:c>
      <x:c r="F90" s="305" t="str">
        <x:v>CAP-LAW053|Reg. 40|AP01</x:v>
      </x:c>
      <x:c r="G90" s="305" t="str">
        <x:v>CAP-LAW053|Reg. 40</x:v>
      </x:c>
      <x:c r="H90" s="305" t="str">
        <x:v>CAP-LAW053</x:v>
      </x:c>
      <x:c r="I90" s="305" t="str">
        <x:v>Reg. 40</x:v>
      </x:c>
      <x:c r="J90" s="305" t="str">
        <x:v>Operating performance / outcome</x:v>
      </x:c>
      <x:c r="K90" s="305" t="str">
        <x:v>Complete request/complaint register, case files, timestamps, deficiency and outcome communications, portal entries and closure acknowledgements; demonstrate complete and timely performance of: Operate the issuer/RTA process and retain decision evidence.</x:v>
      </x:c>
      <x:c r="L90" s="305" t="str">
        <x:v>Population reference; period/trigger; source inputs; approvals; timestamps; calculations where relevant; filed/delivered output; acknowledgement; exception and closure linkage.</x:v>
      </x:c>
      <x:c r="M90" s="305" t="str">
        <x:v>Event-based; certification as prescribed</x:v>
      </x:c>
      <x:c r="N90" s="305" t="str">
        <x:v>Issuer/RTA service system, SCORES/ODR portal and depository interface</x:v>
      </x:c>
      <x:c r="O90" s="305" t="str">
        <x:v>Investor Services Head / RTA Relationship Owner</x:v>
      </x:c>
      <x:c r="P90" s="305" t="str">
        <x:v>Applicable SEBI source, LODR preservation policy where in scope, Common Corporate Core retention schedule and litigation hold; apply the longest controlling period.</x:v>
      </x:c>
      <x:c r="Q90" s="305" t="str">
        <x:v>Verify source system, date/time, preparer, approver, completeness, version, linkage to the population and external acknowledgement where applicable.</x:v>
      </x:c>
      <x:c r="R90" s="305" t="str">
        <x:v>Restricted — may contain personal, trading or unpublished information</x:v>
      </x:c>
      <x:c r="S90" s="305" t="str">
        <x:v>REQUIRED — NOT COLLECTED</x:v>
      </x:c>
      <x:c r="T90" s="305" t="str">
        <x:v>https://www.sebi.gov.in/legal/regulations/jul-2026/securities-and-exchange-board-of-india-listing-obligations-and-disclosure-requirements-regulations-2015-last-amended-on-july-14-2026-_102974.html</x:v>
      </x:c>
      <x:c r="U90" s="305" t="str">
        <x:v>MIGRATED — FROZEN</x:v>
      </x:c>
      <x:c r="V90" s="305" t="str">
        <x:f>IF(COUNTIF('PROD Audit Master'!$A$5:$A$176,C90)=1,"YES","NO")</x:f>
        <x:v>YES</x:v>
      </x:c>
      <x:c r="W90" s="305" t="str">
        <x:f>IF(COUNTIF('PROD Provision Master'!$A$5:$A$176,D90)=1,"YES","NO")</x:f>
        <x:v>YES</x:v>
      </x:c>
      <x:c r="X90" s="305" t="str">
        <x:f>IF(COUNTIF($A$5:$A$348,A90)=1,"UNIQUE","DUPLICATE")</x:f>
        <x:v>UNIQUE</x:v>
      </x:c>
      <x:c r="Y90" s="305" t="str">
        <x:f>IF(COUNTIF($E$5:$E$348,E90)=1,"UNIQUE","DUPLICATE")</x:f>
        <x:v>UNIQUE</x:v>
      </x:c>
      <x:c r="Z90" s="305" t="str">
        <x:f>IF(AND(LEFT(A90,14)="SEBI-CORE-EVD-",LEN(A90)=20),"VALID","INVALID")</x:f>
        <x:v>VALID</x:v>
      </x:c>
      <x:c r="AA90" s="305" t="str">
        <x:v>FROZEN</x:v>
      </x:c>
    </x:row>
    <x:row r="91" ht="48" customHeight="1">
      <x:c r="A91" s="305" t="str">
        <x:v>SEBI-CORE-EVD-000087</x:v>
      </x:c>
      <x:c r="B91" s="305" t="n">
        <x:v>87</x:v>
      </x:c>
      <x:c r="C91" s="305" t="str">
        <x:v>SEBI-CORE-AUD-000044</x:v>
      </x:c>
      <x:c r="D91" s="305" t="str">
        <x:v>SEBI-CORE-PRV-000044</x:v>
      </x:c>
      <x:c r="E91" s="305" t="str">
        <x:v>CAP-LAW053|Reg. 42|AP01|E01</x:v>
      </x:c>
      <x:c r="F91" s="305" t="str">
        <x:v>CAP-LAW053|Reg. 42|AP01</x:v>
      </x:c>
      <x:c r="G91" s="305" t="str">
        <x:v>CAP-LAW053|Reg. 42</x:v>
      </x:c>
      <x:c r="H91" s="305" t="str">
        <x:v>CAP-LAW053</x:v>
      </x:c>
      <x:c r="I91" s="305" t="str">
        <x:v>Reg. 42</x:v>
      </x:c>
      <x:c r="J91" s="305" t="str">
        <x:v>Control design / applicability</x:v>
      </x:c>
      <x:c r="K91" s="305" t="str">
        <x:v>Approved preservation policy, record taxonomy, retention schedule, access controls and legal-hold procedure; include evidence that the gate, duty holder, threshold/exemption and timing were assessed for this atomic requirement.</x:v>
      </x:c>
      <x:c r="L91" s="305" t="str">
        <x:v>Current approved artefact; named owner and reviewer; effective date/version; explicit coverage of CAP-LAW053 Reg. 42; documented gate and exception route.</x:v>
      </x:c>
      <x:c r="M91" s="305" t="str">
        <x:v>Before record date/book closure</x:v>
      </x:c>
      <x:c r="N91" s="305" t="str">
        <x:v>Controlled records repository and archive/backup platform</x:v>
      </x:c>
      <x:c r="O91" s="305" t="str">
        <x:v>Company Secretary / Records Custodian</x:v>
      </x:c>
      <x:c r="P91" s="305" t="str">
        <x:v>Applicable SEBI source, LODR preservation policy where in scope, Common Corporate Core retention schedule and litigation hold; apply the longest controlling period.</x:v>
      </x:c>
      <x:c r="Q91" s="305" t="str">
        <x:v>Verify source system, date/time, preparer, approver, completeness, version, linkage to the population and external acknowledgement where applicable.</x:v>
      </x:c>
      <x:c r="R91" s="305" t="str">
        <x:v>Internal controlled record; public only after authorised filing/publication</x:v>
      </x:c>
      <x:c r="S91" s="305" t="str">
        <x:v>REQUIRED — NOT COLLECTED</x:v>
      </x:c>
      <x:c r="T91" s="305" t="str">
        <x:v>https://www.sebi.gov.in/legal/regulations/jul-2026/securities-and-exchange-board-of-india-listing-obligations-and-disclosure-requirements-regulations-2015-last-amended-on-july-14-2026-_102974.html</x:v>
      </x:c>
      <x:c r="U91" s="305" t="str">
        <x:v>MIGRATED — FROZEN</x:v>
      </x:c>
      <x:c r="V91" s="305" t="str">
        <x:f>IF(COUNTIF('PROD Audit Master'!$A$5:$A$176,C91)=1,"YES","NO")</x:f>
        <x:v>YES</x:v>
      </x:c>
      <x:c r="W91" s="305" t="str">
        <x:f>IF(COUNTIF('PROD Provision Master'!$A$5:$A$176,D91)=1,"YES","NO")</x:f>
        <x:v>YES</x:v>
      </x:c>
      <x:c r="X91" s="305" t="str">
        <x:f>IF(COUNTIF($A$5:$A$348,A91)=1,"UNIQUE","DUPLICATE")</x:f>
        <x:v>UNIQUE</x:v>
      </x:c>
      <x:c r="Y91" s="305" t="str">
        <x:f>IF(COUNTIF($E$5:$E$348,E91)=1,"UNIQUE","DUPLICATE")</x:f>
        <x:v>UNIQUE</x:v>
      </x:c>
      <x:c r="Z91" s="305" t="str">
        <x:f>IF(AND(LEFT(A91,14)="SEBI-CORE-EVD-",LEN(A91)=20),"VALID","INVALID")</x:f>
        <x:v>VALID</x:v>
      </x:c>
      <x:c r="AA91" s="305" t="str">
        <x:v>FROZEN</x:v>
      </x:c>
    </x:row>
    <x:row r="92" ht="48" customHeight="1">
      <x:c r="A92" s="305" t="str">
        <x:v>SEBI-CORE-EVD-000088</x:v>
      </x:c>
      <x:c r="B92" s="305" t="n">
        <x:v>88</x:v>
      </x:c>
      <x:c r="C92" s="305" t="str">
        <x:v>SEBI-CORE-AUD-000044</x:v>
      </x:c>
      <x:c r="D92" s="305" t="str">
        <x:v>SEBI-CORE-PRV-000044</x:v>
      </x:c>
      <x:c r="E92" s="305" t="str">
        <x:v>CAP-LAW053|Reg. 42|AP01|E02</x:v>
      </x:c>
      <x:c r="F92" s="305" t="str">
        <x:v>CAP-LAW053|Reg. 42|AP01</x:v>
      </x:c>
      <x:c r="G92" s="305" t="str">
        <x:v>CAP-LAW053|Reg. 42</x:v>
      </x:c>
      <x:c r="H92" s="305" t="str">
        <x:v>CAP-LAW053</x:v>
      </x:c>
      <x:c r="I92" s="305" t="str">
        <x:v>Reg. 42</x:v>
      </x:c>
      <x:c r="J92" s="305" t="str">
        <x:v>Operating performance / outcome</x:v>
      </x:c>
      <x:c r="K92" s="305" t="str">
        <x:v>Record inventory, archive/access logs, disposal approvals, backup or retrieval tests and legal-hold evidence; demonstrate complete and timely performance of: Approve, intimate and reconcile the record date.</x:v>
      </x:c>
      <x:c r="L92" s="305" t="str">
        <x:v>Population reference; period/trigger; source inputs; approvals; timestamps; calculations where relevant; filed/delivered output; acknowledgement; exception and closure linkage.</x:v>
      </x:c>
      <x:c r="M92" s="305" t="str">
        <x:v>Before record date/book closure</x:v>
      </x:c>
      <x:c r="N92" s="305" t="str">
        <x:v>Controlled records repository and archive/backup platform</x:v>
      </x:c>
      <x:c r="O92" s="305" t="str">
        <x:v>Company Secretary / Records Custodian</x:v>
      </x:c>
      <x:c r="P92" s="305" t="str">
        <x:v>Applicable SEBI source, LODR preservation policy where in scope, Common Corporate Core retention schedule and litigation hold; apply the longest controlling period.</x:v>
      </x:c>
      <x:c r="Q92" s="305" t="str">
        <x:v>Verify source system, date/time, preparer, approver, completeness, version, linkage to the population and external acknowledgement where applicable.</x:v>
      </x:c>
      <x:c r="R92" s="305" t="str">
        <x:v>Internal controlled record; public only after authorised filing/publication</x:v>
      </x:c>
      <x:c r="S92" s="305" t="str">
        <x:v>REQUIRED — NOT COLLECTED</x:v>
      </x:c>
      <x:c r="T92" s="305" t="str">
        <x:v>https://www.sebi.gov.in/legal/regulations/jul-2026/securities-and-exchange-board-of-india-listing-obligations-and-disclosure-requirements-regulations-2015-last-amended-on-july-14-2026-_102974.html</x:v>
      </x:c>
      <x:c r="U92" s="305" t="str">
        <x:v>MIGRATED — FROZEN</x:v>
      </x:c>
      <x:c r="V92" s="305" t="str">
        <x:f>IF(COUNTIF('PROD Audit Master'!$A$5:$A$176,C92)=1,"YES","NO")</x:f>
        <x:v>YES</x:v>
      </x:c>
      <x:c r="W92" s="305" t="str">
        <x:f>IF(COUNTIF('PROD Provision Master'!$A$5:$A$176,D92)=1,"YES","NO")</x:f>
        <x:v>YES</x:v>
      </x:c>
      <x:c r="X92" s="305" t="str">
        <x:f>IF(COUNTIF($A$5:$A$348,A92)=1,"UNIQUE","DUPLICATE")</x:f>
        <x:v>UNIQUE</x:v>
      </x:c>
      <x:c r="Y92" s="305" t="str">
        <x:f>IF(COUNTIF($E$5:$E$348,E92)=1,"UNIQUE","DUPLICATE")</x:f>
        <x:v>UNIQUE</x:v>
      </x:c>
      <x:c r="Z92" s="305" t="str">
        <x:f>IF(AND(LEFT(A92,14)="SEBI-CORE-EVD-",LEN(A92)=20),"VALID","INVALID")</x:f>
        <x:v>VALID</x:v>
      </x:c>
      <x:c r="AA92" s="305" t="str">
        <x:v>FROZEN</x:v>
      </x:c>
    </x:row>
    <x:row r="93" ht="48" customHeight="1">
      <x:c r="A93" s="305" t="str">
        <x:v>SEBI-CORE-EVD-000089</x:v>
      </x:c>
      <x:c r="B93" s="305" t="n">
        <x:v>89</x:v>
      </x:c>
      <x:c r="C93" s="305" t="str">
        <x:v>SEBI-CORE-AUD-000045</x:v>
      </x:c>
      <x:c r="D93" s="305" t="str">
        <x:v>SEBI-CORE-PRV-000045</x:v>
      </x:c>
      <x:c r="E93" s="305" t="str">
        <x:v>CAP-LAW053|Reg. 43A|AP01|E01</x:v>
      </x:c>
      <x:c r="F93" s="305" t="str">
        <x:v>CAP-LAW053|Reg. 43A|AP01</x:v>
      </x:c>
      <x:c r="G93" s="305" t="str">
        <x:v>CAP-LAW053|Reg. 43A</x:v>
      </x:c>
      <x:c r="H93" s="305" t="str">
        <x:v>CAP-LAW053</x:v>
      </x:c>
      <x:c r="I93" s="305" t="str">
        <x:v>Reg. 43A</x:v>
      </x:c>
      <x:c r="J93" s="305" t="str">
        <x:v>Control design / applicability</x:v>
      </x:c>
      <x:c r="K93" s="305" t="str">
        <x:v>Applicability memorandum, approved charter/policy, constitution and delegation records, annual work plan and responsibility matrix; include evidence that the gate, duty holder, threshold/exemption and timing were assessed for this atomic requirement.</x:v>
      </x:c>
      <x:c r="L93" s="305" t="str">
        <x:v>Current approved artefact; named owner and reviewer; effective date/version; explicit coverage of CAP-LAW053 Reg. 43A; documented gate and exception route.</x:v>
      </x:c>
      <x:c r="M93" s="305" t="str">
        <x:v>Annual review / on change</x:v>
      </x:c>
      <x:c r="N93" s="305" t="str">
        <x:v>Board portal, secretarial records repository and entity/committee master</x:v>
      </x:c>
      <x:c r="O93" s="305" t="str">
        <x:v>Company Secretary / Board or Committee Secretariat</x:v>
      </x:c>
      <x:c r="P93" s="305" t="str">
        <x:v>Applicable SEBI source, LODR preservation policy where in scope, Common Corporate Core retention schedule and litigation hold; apply the longest controlling period.</x:v>
      </x:c>
      <x:c r="Q93" s="305" t="str">
        <x:v>Verify source system, date/time, preparer, approver, completeness, version, linkage to the population and external acknowledgement where applicable.</x:v>
      </x:c>
      <x:c r="R93" s="305" t="str">
        <x:v>Restricted — may contain personal, trading or unpublished information</x:v>
      </x:c>
      <x:c r="S93" s="305" t="str">
        <x:v>REQUIRED — NOT COLLECTED</x:v>
      </x:c>
      <x:c r="T93" s="305" t="str">
        <x:v>https://www.sebi.gov.in/legal/regulations/jul-2026/securities-and-exchange-board-of-india-listing-obligations-and-disclosure-requirements-regulations-2015-last-amended-on-july-14-2026-_102974.html</x:v>
      </x:c>
      <x:c r="U93" s="305" t="str">
        <x:v>MIGRATED — FROZEN</x:v>
      </x:c>
      <x:c r="V93" s="305" t="str">
        <x:f>IF(COUNTIF('PROD Audit Master'!$A$5:$A$176,C93)=1,"YES","NO")</x:f>
        <x:v>YES</x:v>
      </x:c>
      <x:c r="W93" s="305" t="str">
        <x:f>IF(COUNTIF('PROD Provision Master'!$A$5:$A$176,D93)=1,"YES","NO")</x:f>
        <x:v>YES</x:v>
      </x:c>
      <x:c r="X93" s="305" t="str">
        <x:f>IF(COUNTIF($A$5:$A$348,A93)=1,"UNIQUE","DUPLICATE")</x:f>
        <x:v>UNIQUE</x:v>
      </x:c>
      <x:c r="Y93" s="305" t="str">
        <x:f>IF(COUNTIF($E$5:$E$348,E93)=1,"UNIQUE","DUPLICATE")</x:f>
        <x:v>UNIQUE</x:v>
      </x:c>
      <x:c r="Z93" s="305" t="str">
        <x:f>IF(AND(LEFT(A93,14)="SEBI-CORE-EVD-",LEN(A93)=20),"VALID","INVALID")</x:f>
        <x:v>VALID</x:v>
      </x:c>
      <x:c r="AA93" s="305" t="str">
        <x:v>FROZEN</x:v>
      </x:c>
    </x:row>
    <x:row r="94" ht="48" customHeight="1">
      <x:c r="A94" s="305" t="str">
        <x:v>SEBI-CORE-EVD-000090</x:v>
      </x:c>
      <x:c r="B94" s="305" t="n">
        <x:v>90</x:v>
      </x:c>
      <x:c r="C94" s="305" t="str">
        <x:v>SEBI-CORE-AUD-000045</x:v>
      </x:c>
      <x:c r="D94" s="305" t="str">
        <x:v>SEBI-CORE-PRV-000045</x:v>
      </x:c>
      <x:c r="E94" s="305" t="str">
        <x:v>CAP-LAW053|Reg. 43A|AP01|E02</x:v>
      </x:c>
      <x:c r="F94" s="305" t="str">
        <x:v>CAP-LAW053|Reg. 43A|AP01</x:v>
      </x:c>
      <x:c r="G94" s="305" t="str">
        <x:v>CAP-LAW053|Reg. 43A</x:v>
      </x:c>
      <x:c r="H94" s="305" t="str">
        <x:v>CAP-LAW053</x:v>
      </x:c>
      <x:c r="I94" s="305" t="str">
        <x:v>Reg. 43A</x:v>
      </x:c>
      <x:c r="J94" s="305" t="str">
        <x:v>Operating performance / outcome</x:v>
      </x:c>
      <x:c r="K94" s="305" t="str">
        <x:v>Notices, agendas, attendance, declarations, approvals, minutes, reports, registers and action-closure tracker; demonstrate complete and timely performance of: Maintain board-approved policy and website/annual-report disclosure.</x:v>
      </x:c>
      <x:c r="L94" s="305" t="str">
        <x:v>Population reference; period/trigger; source inputs; approvals; timestamps; calculations where relevant; filed/delivered output; acknowledgement; exception and closure linkage.</x:v>
      </x:c>
      <x:c r="M94" s="305" t="str">
        <x:v>Annual review / on change</x:v>
      </x:c>
      <x:c r="N94" s="305" t="str">
        <x:v>Board portal, secretarial records repository and entity/committee master</x:v>
      </x:c>
      <x:c r="O94" s="305" t="str">
        <x:v>Company Secretary / Board or Committee Secretariat</x:v>
      </x:c>
      <x:c r="P94" s="305" t="str">
        <x:v>Applicable SEBI source, LODR preservation policy where in scope, Common Corporate Core retention schedule and litigation hold; apply the longest controlling period.</x:v>
      </x:c>
      <x:c r="Q94" s="305" t="str">
        <x:v>Verify source system, date/time, preparer, approver, completeness, version, linkage to the population and external acknowledgement where applicable.</x:v>
      </x:c>
      <x:c r="R94" s="305" t="str">
        <x:v>Restricted — may contain personal, trading or unpublished information</x:v>
      </x:c>
      <x:c r="S94" s="305" t="str">
        <x:v>REQUIRED — NOT COLLECTED</x:v>
      </x:c>
      <x:c r="T94" s="305" t="str">
        <x:v>https://www.sebi.gov.in/legal/regulations/jul-2026/securities-and-exchange-board-of-india-listing-obligations-and-disclosure-requirements-regulations-2015-last-amended-on-july-14-2026-_102974.html</x:v>
      </x:c>
      <x:c r="U94" s="305" t="str">
        <x:v>MIGRATED — FROZEN</x:v>
      </x:c>
      <x:c r="V94" s="305" t="str">
        <x:f>IF(COUNTIF('PROD Audit Master'!$A$5:$A$176,C94)=1,"YES","NO")</x:f>
        <x:v>YES</x:v>
      </x:c>
      <x:c r="W94" s="305" t="str">
        <x:f>IF(COUNTIF('PROD Provision Master'!$A$5:$A$176,D94)=1,"YES","NO")</x:f>
        <x:v>YES</x:v>
      </x:c>
      <x:c r="X94" s="305" t="str">
        <x:f>IF(COUNTIF($A$5:$A$348,A94)=1,"UNIQUE","DUPLICATE")</x:f>
        <x:v>UNIQUE</x:v>
      </x:c>
      <x:c r="Y94" s="305" t="str">
        <x:f>IF(COUNTIF($E$5:$E$348,E94)=1,"UNIQUE","DUPLICATE")</x:f>
        <x:v>UNIQUE</x:v>
      </x:c>
      <x:c r="Z94" s="305" t="str">
        <x:f>IF(AND(LEFT(A94,14)="SEBI-CORE-EVD-",LEN(A94)=20),"VALID","INVALID")</x:f>
        <x:v>VALID</x:v>
      </x:c>
      <x:c r="AA94" s="305" t="str">
        <x:v>FROZEN</x:v>
      </x:c>
    </x:row>
    <x:row r="95" ht="48" customHeight="1">
      <x:c r="A95" s="305" t="str">
        <x:v>SEBI-CORE-EVD-000091</x:v>
      </x:c>
      <x:c r="B95" s="305" t="n">
        <x:v>91</x:v>
      </x:c>
      <x:c r="C95" s="305" t="str">
        <x:v>SEBI-CORE-AUD-000046</x:v>
      </x:c>
      <x:c r="D95" s="305" t="str">
        <x:v>SEBI-CORE-PRV-000046</x:v>
      </x:c>
      <x:c r="E95" s="305" t="str">
        <x:v>CAP-LAW053|Reg. 44|AP01|E01</x:v>
      </x:c>
      <x:c r="F95" s="305" t="str">
        <x:v>CAP-LAW053|Reg. 44|AP01</x:v>
      </x:c>
      <x:c r="G95" s="305" t="str">
        <x:v>CAP-LAW053|Reg. 44</x:v>
      </x:c>
      <x:c r="H95" s="305" t="str">
        <x:v>CAP-LAW053</x:v>
      </x:c>
      <x:c r="I95" s="305" t="str">
        <x:v>Reg. 44</x:v>
      </x:c>
      <x:c r="J95" s="305" t="str">
        <x:v>Control design / applicability</x:v>
      </x:c>
      <x:c r="K95" s="305" t="str">
        <x:v>Current disclosure/filing checklist, responsibility matrix, materiality or content review control and due-date calendar; include evidence that the gate, duty holder, threshold/exemption and timing were assessed for this atomic requirement.</x:v>
      </x:c>
      <x:c r="L95" s="305" t="str">
        <x:v>Current approved artefact; named owner and reviewer; effective date/version; explicit coverage of CAP-LAW053 Reg. 44; documented gate and exception route.</x:v>
      </x:c>
      <x:c r="M95" s="305" t="str">
        <x:v>At each voting event</x:v>
      </x:c>
      <x:c r="N95" s="305" t="str">
        <x:v>Disclosure workflow, stock-exchange/SEBI portal and authorised website CMS</x:v>
      </x:c>
      <x:c r="O95" s="305" t="str">
        <x:v>Company Secretary / Compliance Officer</x:v>
      </x:c>
      <x:c r="P95" s="305" t="str">
        <x:v>Applicable SEBI source, LODR preservation policy where in scope, Common Corporate Core retention schedule and litigation hold; apply the longest controlling period.</x:v>
      </x:c>
      <x:c r="Q95" s="305" t="str">
        <x:v>Verify source system, date/time, preparer, approver, completeness, version, linkage to the population and external acknowledgement where applicable.</x:v>
      </x:c>
      <x:c r="R95" s="305" t="str">
        <x:v>Restricted — may contain personal, trading or unpublished information</x:v>
      </x:c>
      <x:c r="S95" s="305" t="str">
        <x:v>REQUIRED — NOT COLLECTED</x:v>
      </x:c>
      <x:c r="T95" s="305" t="str">
        <x:v>https://www.sebi.gov.in/legal/regulations/jul-2026/securities-and-exchange-board-of-india-listing-obligations-and-disclosure-requirements-regulations-2015-last-amended-on-july-14-2026-_102974.html</x:v>
      </x:c>
      <x:c r="U95" s="305" t="str">
        <x:v>MIGRATED — FROZEN</x:v>
      </x:c>
      <x:c r="V95" s="305" t="str">
        <x:f>IF(COUNTIF('PROD Audit Master'!$A$5:$A$176,C95)=1,"YES","NO")</x:f>
        <x:v>YES</x:v>
      </x:c>
      <x:c r="W95" s="305" t="str">
        <x:f>IF(COUNTIF('PROD Provision Master'!$A$5:$A$176,D95)=1,"YES","NO")</x:f>
        <x:v>YES</x:v>
      </x:c>
      <x:c r="X95" s="305" t="str">
        <x:f>IF(COUNTIF($A$5:$A$348,A95)=1,"UNIQUE","DUPLICATE")</x:f>
        <x:v>UNIQUE</x:v>
      </x:c>
      <x:c r="Y95" s="305" t="str">
        <x:f>IF(COUNTIF($E$5:$E$348,E95)=1,"UNIQUE","DUPLICATE")</x:f>
        <x:v>UNIQUE</x:v>
      </x:c>
      <x:c r="Z95" s="305" t="str">
        <x:f>IF(AND(LEFT(A95,14)="SEBI-CORE-EVD-",LEN(A95)=20),"VALID","INVALID")</x:f>
        <x:v>VALID</x:v>
      </x:c>
      <x:c r="AA95" s="305" t="str">
        <x:v>FROZEN</x:v>
      </x:c>
    </x:row>
    <x:row r="96" ht="48" customHeight="1">
      <x:c r="A96" s="305" t="str">
        <x:v>SEBI-CORE-EVD-000092</x:v>
      </x:c>
      <x:c r="B96" s="305" t="n">
        <x:v>92</x:v>
      </x:c>
      <x:c r="C96" s="305" t="str">
        <x:v>SEBI-CORE-AUD-000046</x:v>
      </x:c>
      <x:c r="D96" s="305" t="str">
        <x:v>SEBI-CORE-PRV-000046</x:v>
      </x:c>
      <x:c r="E96" s="305" t="str">
        <x:v>CAP-LAW053|Reg. 44|AP01|E02</x:v>
      </x:c>
      <x:c r="F96" s="305" t="str">
        <x:v>CAP-LAW053|Reg. 44|AP01</x:v>
      </x:c>
      <x:c r="G96" s="305" t="str">
        <x:v>CAP-LAW053|Reg. 44</x:v>
      </x:c>
      <x:c r="H96" s="305" t="str">
        <x:v>CAP-LAW053</x:v>
      </x:c>
      <x:c r="I96" s="305" t="str">
        <x:v>Reg. 44</x:v>
      </x:c>
      <x:c r="J96" s="305" t="str">
        <x:v>Operating performance / outcome</x:v>
      </x:c>
      <x:c r="K96" s="305" t="str">
        <x:v>Approved filing/disclosure, supporting source data, review sign-off, exchange/SEBI acknowledgement, website proof and correction trail; demonstrate complete and timely performance of: Arrange voting and file results with report.</x:v>
      </x:c>
      <x:c r="L96" s="305" t="str">
        <x:v>Population reference; period/trigger; source inputs; approvals; timestamps; calculations where relevant; filed/delivered output; acknowledgement; exception and closure linkage.</x:v>
      </x:c>
      <x:c r="M96" s="305" t="str">
        <x:v>At each voting event</x:v>
      </x:c>
      <x:c r="N96" s="305" t="str">
        <x:v>Disclosure workflow, stock-exchange/SEBI portal and authorised website CMS</x:v>
      </x:c>
      <x:c r="O96" s="305" t="str">
        <x:v>Company Secretary / Compliance Officer</x:v>
      </x:c>
      <x:c r="P96" s="305" t="str">
        <x:v>Applicable SEBI source, LODR preservation policy where in scope, Common Corporate Core retention schedule and litigation hold; apply the longest controlling period.</x:v>
      </x:c>
      <x:c r="Q96" s="305" t="str">
        <x:v>Verify source system, date/time, preparer, approver, completeness, version, linkage to the population and external acknowledgement where applicable.</x:v>
      </x:c>
      <x:c r="R96" s="305" t="str">
        <x:v>Restricted — may contain personal, trading or unpublished information</x:v>
      </x:c>
      <x:c r="S96" s="305" t="str">
        <x:v>REQUIRED — NOT COLLECTED</x:v>
      </x:c>
      <x:c r="T96" s="305" t="str">
        <x:v>https://www.sebi.gov.in/legal/regulations/jul-2026/securities-and-exchange-board-of-india-listing-obligations-and-disclosure-requirements-regulations-2015-last-amended-on-july-14-2026-_102974.html</x:v>
      </x:c>
      <x:c r="U96" s="305" t="str">
        <x:v>MIGRATED — FROZEN</x:v>
      </x:c>
      <x:c r="V96" s="305" t="str">
        <x:f>IF(COUNTIF('PROD Audit Master'!$A$5:$A$176,C96)=1,"YES","NO")</x:f>
        <x:v>YES</x:v>
      </x:c>
      <x:c r="W96" s="305" t="str">
        <x:f>IF(COUNTIF('PROD Provision Master'!$A$5:$A$176,D96)=1,"YES","NO")</x:f>
        <x:v>YES</x:v>
      </x:c>
      <x:c r="X96" s="305" t="str">
        <x:f>IF(COUNTIF($A$5:$A$348,A96)=1,"UNIQUE","DUPLICATE")</x:f>
        <x:v>UNIQUE</x:v>
      </x:c>
      <x:c r="Y96" s="305" t="str">
        <x:f>IF(COUNTIF($E$5:$E$348,E96)=1,"UNIQUE","DUPLICATE")</x:f>
        <x:v>UNIQUE</x:v>
      </x:c>
      <x:c r="Z96" s="305" t="str">
        <x:f>IF(AND(LEFT(A96,14)="SEBI-CORE-EVD-",LEN(A96)=20),"VALID","INVALID")</x:f>
        <x:v>VALID</x:v>
      </x:c>
      <x:c r="AA96" s="305" t="str">
        <x:v>FROZEN</x:v>
      </x:c>
    </x:row>
    <x:row r="97" ht="48" customHeight="1">
      <x:c r="A97" s="305" t="str">
        <x:v>SEBI-CORE-EVD-000093</x:v>
      </x:c>
      <x:c r="B97" s="305" t="n">
        <x:v>93</x:v>
      </x:c>
      <x:c r="C97" s="305" t="str">
        <x:v>SEBI-CORE-AUD-000047</x:v>
      </x:c>
      <x:c r="D97" s="305" t="str">
        <x:v>SEBI-CORE-PRV-000047</x:v>
      </x:c>
      <x:c r="E97" s="305" t="str">
        <x:v>CAP-LAW053|Reg. 45|AP01|E01</x:v>
      </x:c>
      <x:c r="F97" s="305" t="str">
        <x:v>CAP-LAW053|Reg. 45|AP01</x:v>
      </x:c>
      <x:c r="G97" s="305" t="str">
        <x:v>CAP-LAW053|Reg. 45</x:v>
      </x:c>
      <x:c r="H97" s="305" t="str">
        <x:v>CAP-LAW053</x:v>
      </x:c>
      <x:c r="I97" s="305" t="str">
        <x:v>Reg. 45</x:v>
      </x:c>
      <x:c r="J97" s="305" t="str">
        <x:v>Control design / applicability</x:v>
      </x:c>
      <x:c r="K97" s="305" t="str">
        <x:v>Current disclosure/filing checklist, responsibility matrix, materiality or content review control and due-date calendar; include evidence that the gate, duty holder, threshold/exemption and timing were assessed for this atomic requirement.</x:v>
      </x:c>
      <x:c r="L97" s="305" t="str">
        <x:v>Current approved artefact; named owner and reviewer; effective date/version; explicit coverage of CAP-LAW053 Reg. 45; documented gate and exception route.</x:v>
      </x:c>
      <x:c r="M97" s="305" t="str">
        <x:v>Before/at name-change approval</x:v>
      </x:c>
      <x:c r="N97" s="305" t="str">
        <x:v>Disclosure workflow, stock-exchange/SEBI portal and authorised website CMS</x:v>
      </x:c>
      <x:c r="O97" s="305" t="str">
        <x:v>Company Secretary / Compliance Officer</x:v>
      </x:c>
      <x:c r="P97" s="305" t="str">
        <x:v>Applicable SEBI source, LODR preservation policy where in scope, Common Corporate Core retention schedule and litigation hold; apply the longest controlling period.</x:v>
      </x:c>
      <x:c r="Q97" s="305" t="str">
        <x:v>Verify source system, date/time, preparer, approver, completeness, version, linkage to the population and external acknowledgement where applicable.</x:v>
      </x:c>
      <x:c r="R97" s="305" t="str">
        <x:v>Internal controlled record; public only after authorised filing/publication</x:v>
      </x:c>
      <x:c r="S97" s="305" t="str">
        <x:v>REQUIRED — NOT COLLECTED</x:v>
      </x:c>
      <x:c r="T97" s="305" t="str">
        <x:v>https://www.sebi.gov.in/legal/regulations/jul-2026/securities-and-exchange-board-of-india-listing-obligations-and-disclosure-requirements-regulations-2015-last-amended-on-july-14-2026-_102974.html</x:v>
      </x:c>
      <x:c r="U97" s="305" t="str">
        <x:v>MIGRATED — FROZEN</x:v>
      </x:c>
      <x:c r="V97" s="305" t="str">
        <x:f>IF(COUNTIF('PROD Audit Master'!$A$5:$A$176,C97)=1,"YES","NO")</x:f>
        <x:v>YES</x:v>
      </x:c>
      <x:c r="W97" s="305" t="str">
        <x:f>IF(COUNTIF('PROD Provision Master'!$A$5:$A$176,D97)=1,"YES","NO")</x:f>
        <x:v>YES</x:v>
      </x:c>
      <x:c r="X97" s="305" t="str">
        <x:f>IF(COUNTIF($A$5:$A$348,A97)=1,"UNIQUE","DUPLICATE")</x:f>
        <x:v>UNIQUE</x:v>
      </x:c>
      <x:c r="Y97" s="305" t="str">
        <x:f>IF(COUNTIF($E$5:$E$348,E97)=1,"UNIQUE","DUPLICATE")</x:f>
        <x:v>UNIQUE</x:v>
      </x:c>
      <x:c r="Z97" s="305" t="str">
        <x:f>IF(AND(LEFT(A97,14)="SEBI-CORE-EVD-",LEN(A97)=20),"VALID","INVALID")</x:f>
        <x:v>VALID</x:v>
      </x:c>
      <x:c r="AA97" s="305" t="str">
        <x:v>FROZEN</x:v>
      </x:c>
    </x:row>
    <x:row r="98" ht="48" customHeight="1">
      <x:c r="A98" s="305" t="str">
        <x:v>SEBI-CORE-EVD-000094</x:v>
      </x:c>
      <x:c r="B98" s="305" t="n">
        <x:v>94</x:v>
      </x:c>
      <x:c r="C98" s="305" t="str">
        <x:v>SEBI-CORE-AUD-000047</x:v>
      </x:c>
      <x:c r="D98" s="305" t="str">
        <x:v>SEBI-CORE-PRV-000047</x:v>
      </x:c>
      <x:c r="E98" s="305" t="str">
        <x:v>CAP-LAW053|Reg. 45|AP01|E02</x:v>
      </x:c>
      <x:c r="F98" s="305" t="str">
        <x:v>CAP-LAW053|Reg. 45|AP01</x:v>
      </x:c>
      <x:c r="G98" s="305" t="str">
        <x:v>CAP-LAW053|Reg. 45</x:v>
      </x:c>
      <x:c r="H98" s="305" t="str">
        <x:v>CAP-LAW053</x:v>
      </x:c>
      <x:c r="I98" s="305" t="str">
        <x:v>Reg. 45</x:v>
      </x:c>
      <x:c r="J98" s="305" t="str">
        <x:v>Operating performance / outcome</x:v>
      </x:c>
      <x:c r="K98" s="305" t="str">
        <x:v>Approved filing/disclosure, supporting source data, review sign-off, exchange/SEBI acknowledgement, website proof and correction trail; demonstrate complete and timely performance of: Document eligibility and include required certificate/disclosures.</x:v>
      </x:c>
      <x:c r="L98" s="305" t="str">
        <x:v>Population reference; period/trigger; source inputs; approvals; timestamps; calculations where relevant; filed/delivered output; acknowledgement; exception and closure linkage.</x:v>
      </x:c>
      <x:c r="M98" s="305" t="str">
        <x:v>Before/at name-change approval</x:v>
      </x:c>
      <x:c r="N98" s="305" t="str">
        <x:v>Disclosure workflow, stock-exchange/SEBI portal and authorised website CMS</x:v>
      </x:c>
      <x:c r="O98" s="305" t="str">
        <x:v>Company Secretary / Compliance Officer</x:v>
      </x:c>
      <x:c r="P98" s="305" t="str">
        <x:v>Applicable SEBI source, LODR preservation policy where in scope, Common Corporate Core retention schedule and litigation hold; apply the longest controlling period.</x:v>
      </x:c>
      <x:c r="Q98" s="305" t="str">
        <x:v>Verify source system, date/time, preparer, approver, completeness, version, linkage to the population and external acknowledgement where applicable.</x:v>
      </x:c>
      <x:c r="R98" s="305" t="str">
        <x:v>Internal controlled record; public only after authorised filing/publication</x:v>
      </x:c>
      <x:c r="S98" s="305" t="str">
        <x:v>REQUIRED — NOT COLLECTED</x:v>
      </x:c>
      <x:c r="T98" s="305" t="str">
        <x:v>https://www.sebi.gov.in/legal/regulations/jul-2026/securities-and-exchange-board-of-india-listing-obligations-and-disclosure-requirements-regulations-2015-last-amended-on-july-14-2026-_102974.html</x:v>
      </x:c>
      <x:c r="U98" s="305" t="str">
        <x:v>MIGRATED — FROZEN</x:v>
      </x:c>
      <x:c r="V98" s="305" t="str">
        <x:f>IF(COUNTIF('PROD Audit Master'!$A$5:$A$176,C98)=1,"YES","NO")</x:f>
        <x:v>YES</x:v>
      </x:c>
      <x:c r="W98" s="305" t="str">
        <x:f>IF(COUNTIF('PROD Provision Master'!$A$5:$A$176,D98)=1,"YES","NO")</x:f>
        <x:v>YES</x:v>
      </x:c>
      <x:c r="X98" s="305" t="str">
        <x:f>IF(COUNTIF($A$5:$A$348,A98)=1,"UNIQUE","DUPLICATE")</x:f>
        <x:v>UNIQUE</x:v>
      </x:c>
      <x:c r="Y98" s="305" t="str">
        <x:f>IF(COUNTIF($E$5:$E$348,E98)=1,"UNIQUE","DUPLICATE")</x:f>
        <x:v>UNIQUE</x:v>
      </x:c>
      <x:c r="Z98" s="305" t="str">
        <x:f>IF(AND(LEFT(A98,14)="SEBI-CORE-EVD-",LEN(A98)=20),"VALID","INVALID")</x:f>
        <x:v>VALID</x:v>
      </x:c>
      <x:c r="AA98" s="305" t="str">
        <x:v>FROZEN</x:v>
      </x:c>
    </x:row>
    <x:row r="99" ht="48" customHeight="1">
      <x:c r="A99" s="305" t="str">
        <x:v>SEBI-CORE-EVD-000095</x:v>
      </x:c>
      <x:c r="B99" s="305" t="n">
        <x:v>95</x:v>
      </x:c>
      <x:c r="C99" s="305" t="str">
        <x:v>SEBI-CORE-AUD-000048</x:v>
      </x:c>
      <x:c r="D99" s="305" t="str">
        <x:v>SEBI-CORE-PRV-000048</x:v>
      </x:c>
      <x:c r="E99" s="305" t="str">
        <x:v>CAP-LAW053|Reg. 46|AP01|E01</x:v>
      </x:c>
      <x:c r="F99" s="305" t="str">
        <x:v>CAP-LAW053|Reg. 46|AP01</x:v>
      </x:c>
      <x:c r="G99" s="305" t="str">
        <x:v>CAP-LAW053|Reg. 46</x:v>
      </x:c>
      <x:c r="H99" s="305" t="str">
        <x:v>CAP-LAW053</x:v>
      </x:c>
      <x:c r="I99" s="305" t="str">
        <x:v>Reg. 46</x:v>
      </x:c>
      <x:c r="J99" s="305" t="str">
        <x:v>Control design / applicability</x:v>
      </x:c>
      <x:c r="K99" s="305" t="str">
        <x:v>Website disclosure inventory, publication approval workflow, ownership matrix, update SLA and archival/version-control procedure; include evidence that the gate, duty holder, threshold/exemption and timing were assessed for this atomic requirement.</x:v>
      </x:c>
      <x:c r="L99" s="305" t="str">
        <x:v>Current approved artefact; named owner and reviewer; effective date/version; explicit coverage of CAP-LAW053 Reg. 46; documented gate and exception route.</x:v>
      </x:c>
      <x:c r="M99" s="305" t="str">
        <x:v>Continuous; prompt updates</x:v>
      </x:c>
      <x:c r="N99" s="305" t="str">
        <x:v>Authorised website CMS and controlled disclosure repository</x:v>
      </x:c>
      <x:c r="O99" s="305" t="str">
        <x:v>Company Secretary / Disclosure and Website Owner</x:v>
      </x:c>
      <x:c r="P99" s="305" t="str">
        <x:v>Applicable SEBI source, LODR preservation policy where in scope, Common Corporate Core retention schedule and litigation hold; apply the longest controlling period.</x:v>
      </x:c>
      <x:c r="Q99" s="305" t="str">
        <x:v>Verify source system, date/time, preparer, approver, completeness, version, linkage to the population and external acknowledgement where applicable.</x:v>
      </x:c>
      <x:c r="R99" s="305" t="str">
        <x:v>Internal controlled record; public only after authorised filing/publication</x:v>
      </x:c>
      <x:c r="S99" s="305" t="str">
        <x:v>REQUIRED — NOT COLLECTED</x:v>
      </x:c>
      <x:c r="T99" s="305" t="str">
        <x:v>https://www.sebi.gov.in/legal/regulations/jul-2026/securities-and-exchange-board-of-india-listing-obligations-and-disclosure-requirements-regulations-2015-last-amended-on-july-14-2026-_102974.html</x:v>
      </x:c>
      <x:c r="U99" s="305" t="str">
        <x:v>MIGRATED — FROZEN</x:v>
      </x:c>
      <x:c r="V99" s="305" t="str">
        <x:f>IF(COUNTIF('PROD Audit Master'!$A$5:$A$176,C99)=1,"YES","NO")</x:f>
        <x:v>YES</x:v>
      </x:c>
      <x:c r="W99" s="305" t="str">
        <x:f>IF(COUNTIF('PROD Provision Master'!$A$5:$A$176,D99)=1,"YES","NO")</x:f>
        <x:v>YES</x:v>
      </x:c>
      <x:c r="X99" s="305" t="str">
        <x:f>IF(COUNTIF($A$5:$A$348,A99)=1,"UNIQUE","DUPLICATE")</x:f>
        <x:v>UNIQUE</x:v>
      </x:c>
      <x:c r="Y99" s="305" t="str">
        <x:f>IF(COUNTIF($E$5:$E$348,E99)=1,"UNIQUE","DUPLICATE")</x:f>
        <x:v>UNIQUE</x:v>
      </x:c>
      <x:c r="Z99" s="305" t="str">
        <x:f>IF(AND(LEFT(A99,14)="SEBI-CORE-EVD-",LEN(A99)=20),"VALID","INVALID")</x:f>
        <x:v>VALID</x:v>
      </x:c>
      <x:c r="AA99" s="305" t="str">
        <x:v>FROZEN</x:v>
      </x:c>
    </x:row>
    <x:row r="100" ht="48" customHeight="1">
      <x:c r="A100" s="305" t="str">
        <x:v>SEBI-CORE-EVD-000096</x:v>
      </x:c>
      <x:c r="B100" s="305" t="n">
        <x:v>96</x:v>
      </x:c>
      <x:c r="C100" s="305" t="str">
        <x:v>SEBI-CORE-AUD-000048</x:v>
      </x:c>
      <x:c r="D100" s="305" t="str">
        <x:v>SEBI-CORE-PRV-000048</x:v>
      </x:c>
      <x:c r="E100" s="305" t="str">
        <x:v>CAP-LAW053|Reg. 46|AP01|E02</x:v>
      </x:c>
      <x:c r="F100" s="305" t="str">
        <x:v>CAP-LAW053|Reg. 46|AP01</x:v>
      </x:c>
      <x:c r="G100" s="305" t="str">
        <x:v>CAP-LAW053|Reg. 46</x:v>
      </x:c>
      <x:c r="H100" s="305" t="str">
        <x:v>CAP-LAW053</x:v>
      </x:c>
      <x:c r="I100" s="305" t="str">
        <x:v>Reg. 46</x:v>
      </x:c>
      <x:c r="J100" s="305" t="str">
        <x:v>Operating performance / outcome</x:v>
      </x:c>
      <x:c r="K100" s="305" t="str">
        <x:v>Published page capture, CMS audit trail, approval, link testing, change log and archived prior versions; demonstrate complete and timely performance of: Operate a controlled website-content register and archive.</x:v>
      </x:c>
      <x:c r="L100" s="305" t="str">
        <x:v>Population reference; period/trigger; source inputs; approvals; timestamps; calculations where relevant; filed/delivered output; acknowledgement; exception and closure linkage.</x:v>
      </x:c>
      <x:c r="M100" s="305" t="str">
        <x:v>Continuous; prompt updates</x:v>
      </x:c>
      <x:c r="N100" s="305" t="str">
        <x:v>Authorised website CMS and controlled disclosure repository</x:v>
      </x:c>
      <x:c r="O100" s="305" t="str">
        <x:v>Company Secretary / Disclosure and Website Owner</x:v>
      </x:c>
      <x:c r="P100" s="305" t="str">
        <x:v>Applicable SEBI source, LODR preservation policy where in scope, Common Corporate Core retention schedule and litigation hold; apply the longest controlling period.</x:v>
      </x:c>
      <x:c r="Q100" s="305" t="str">
        <x:v>Verify source system, date/time, preparer, approver, completeness, version, linkage to the population and external acknowledgement where applicable.</x:v>
      </x:c>
      <x:c r="R100" s="305" t="str">
        <x:v>Internal controlled record; public only after authorised filing/publication</x:v>
      </x:c>
      <x:c r="S100" s="305" t="str">
        <x:v>REQUIRED — NOT COLLECTED</x:v>
      </x:c>
      <x:c r="T100" s="305" t="str">
        <x:v>https://www.sebi.gov.in/legal/regulations/jul-2026/securities-and-exchange-board-of-india-listing-obligations-and-disclosure-requirements-regulations-2015-last-amended-on-july-14-2026-_102974.html</x:v>
      </x:c>
      <x:c r="U100" s="305" t="str">
        <x:v>MIGRATED — FROZEN</x:v>
      </x:c>
      <x:c r="V100" s="305" t="str">
        <x:f>IF(COUNTIF('PROD Audit Master'!$A$5:$A$176,C100)=1,"YES","NO")</x:f>
        <x:v>YES</x:v>
      </x:c>
      <x:c r="W100" s="305" t="str">
        <x:f>IF(COUNTIF('PROD Provision Master'!$A$5:$A$176,D100)=1,"YES","NO")</x:f>
        <x:v>YES</x:v>
      </x:c>
      <x:c r="X100" s="305" t="str">
        <x:f>IF(COUNTIF($A$5:$A$348,A100)=1,"UNIQUE","DUPLICATE")</x:f>
        <x:v>UNIQUE</x:v>
      </x:c>
      <x:c r="Y100" s="305" t="str">
        <x:f>IF(COUNTIF($E$5:$E$348,E100)=1,"UNIQUE","DUPLICATE")</x:f>
        <x:v>UNIQUE</x:v>
      </x:c>
      <x:c r="Z100" s="305" t="str">
        <x:f>IF(AND(LEFT(A100,14)="SEBI-CORE-EVD-",LEN(A100)=20),"VALID","INVALID")</x:f>
        <x:v>VALID</x:v>
      </x:c>
      <x:c r="AA100" s="305" t="str">
        <x:v>FROZEN</x:v>
      </x:c>
    </x:row>
    <x:row r="101" ht="48" customHeight="1">
      <x:c r="A101" s="305" t="str">
        <x:v>SEBI-CORE-EVD-000097</x:v>
      </x:c>
      <x:c r="B101" s="305" t="n">
        <x:v>97</x:v>
      </x:c>
      <x:c r="C101" s="305" t="str">
        <x:v>SEBI-CORE-AUD-000049</x:v>
      </x:c>
      <x:c r="D101" s="305" t="str">
        <x:v>SEBI-CORE-PRV-000049</x:v>
      </x:c>
      <x:c r="E101" s="305" t="str">
        <x:v>CAP-LAW053|Reg. 47|AP01|E01</x:v>
      </x:c>
      <x:c r="F101" s="305" t="str">
        <x:v>CAP-LAW053|Reg. 47|AP01</x:v>
      </x:c>
      <x:c r="G101" s="305" t="str">
        <x:v>CAP-LAW053|Reg. 47</x:v>
      </x:c>
      <x:c r="H101" s="305" t="str">
        <x:v>CAP-LAW053</x:v>
      </x:c>
      <x:c r="I101" s="305" t="str">
        <x:v>Reg. 47</x:v>
      </x:c>
      <x:c r="J101" s="305" t="str">
        <x:v>Control design / applicability</x:v>
      </x:c>
      <x:c r="K101" s="305" t="str">
        <x:v>Applicability assessment, approved procedure/checklist, responsibility matrix and current regulatory calendar; include evidence that the gate, duty holder, threshold/exemption and timing were assessed for this atomic requirement.</x:v>
      </x:c>
      <x:c r="L101" s="305" t="str">
        <x:v>Current approved artefact; named owner and reviewer; effective date/version; explicit coverage of CAP-LAW053 Reg. 47; documented gate and exception route.</x:v>
      </x:c>
      <x:c r="M101" s="305" t="str">
        <x:v>Event-based / periodic as specified</x:v>
      </x:c>
      <x:c r="N101" s="305" t="str">
        <x:v>Controlled compliance repository and originating business system</x:v>
      </x:c>
      <x:c r="O101" s="305" t="str">
        <x:v>Company Secretary / Compliance Officer / Process Owner</x:v>
      </x:c>
      <x:c r="P101" s="305" t="str">
        <x:v>Applicable SEBI source, LODR preservation policy where in scope, Common Corporate Core retention schedule and litigation hold; apply the longest controlling period.</x:v>
      </x:c>
      <x:c r="Q101" s="305" t="str">
        <x:v>Verify source system, date/time, preparer, approver, completeness, version, linkage to the population and external acknowledgement where applicable.</x:v>
      </x:c>
      <x:c r="R101" s="305" t="str">
        <x:v>Internal controlled record; public only after authorised filing/publication</x:v>
      </x:c>
      <x:c r="S101" s="305" t="str">
        <x:v>REQUIRED — NOT COLLECTED</x:v>
      </x:c>
      <x:c r="T101" s="305" t="str">
        <x:v>https://www.sebi.gov.in/legal/regulations/jul-2026/securities-and-exchange-board-of-india-listing-obligations-and-disclosure-requirements-regulations-2015-last-amended-on-july-14-2026-_102974.html</x:v>
      </x:c>
      <x:c r="U101" s="305" t="str">
        <x:v>MIGRATED — FROZEN</x:v>
      </x:c>
      <x:c r="V101" s="305" t="str">
        <x:f>IF(COUNTIF('PROD Audit Master'!$A$5:$A$176,C101)=1,"YES","NO")</x:f>
        <x:v>YES</x:v>
      </x:c>
      <x:c r="W101" s="305" t="str">
        <x:f>IF(COUNTIF('PROD Provision Master'!$A$5:$A$176,D101)=1,"YES","NO")</x:f>
        <x:v>YES</x:v>
      </x:c>
      <x:c r="X101" s="305" t="str">
        <x:f>IF(COUNTIF($A$5:$A$348,A101)=1,"UNIQUE","DUPLICATE")</x:f>
        <x:v>UNIQUE</x:v>
      </x:c>
      <x:c r="Y101" s="305" t="str">
        <x:f>IF(COUNTIF($E$5:$E$348,E101)=1,"UNIQUE","DUPLICATE")</x:f>
        <x:v>UNIQUE</x:v>
      </x:c>
      <x:c r="Z101" s="305" t="str">
        <x:f>IF(AND(LEFT(A101,14)="SEBI-CORE-EVD-",LEN(A101)=20),"VALID","INVALID")</x:f>
        <x:v>VALID</x:v>
      </x:c>
      <x:c r="AA101" s="305" t="str">
        <x:v>FROZEN</x:v>
      </x:c>
    </x:row>
    <x:row r="102" ht="48" customHeight="1">
      <x:c r="A102" s="305" t="str">
        <x:v>SEBI-CORE-EVD-000098</x:v>
      </x:c>
      <x:c r="B102" s="305" t="n">
        <x:v>98</x:v>
      </x:c>
      <x:c r="C102" s="305" t="str">
        <x:v>SEBI-CORE-AUD-000049</x:v>
      </x:c>
      <x:c r="D102" s="305" t="str">
        <x:v>SEBI-CORE-PRV-000049</x:v>
      </x:c>
      <x:c r="E102" s="305" t="str">
        <x:v>CAP-LAW053|Reg. 47|AP01|E02</x:v>
      </x:c>
      <x:c r="F102" s="305" t="str">
        <x:v>CAP-LAW053|Reg. 47|AP01</x:v>
      </x:c>
      <x:c r="G102" s="305" t="str">
        <x:v>CAP-LAW053|Reg. 47</x:v>
      </x:c>
      <x:c r="H102" s="305" t="str">
        <x:v>CAP-LAW053</x:v>
      </x:c>
      <x:c r="I102" s="305" t="str">
        <x:v>Reg. 47</x:v>
      </x:c>
      <x:c r="J102" s="305" t="str">
        <x:v>Operating performance / outcome</x:v>
      </x:c>
      <x:c r="K102" s="305" t="str">
        <x:v>Complete population, source records, approvals, performance evidence, statutory submission or communication and closure proof; demonstrate complete and timely performance of: Publish and retain full-page evidence and invoices.</x:v>
      </x:c>
      <x:c r="L102" s="305" t="str">
        <x:v>Population reference; period/trigger; source inputs; approvals; timestamps; calculations where relevant; filed/delivered output; acknowledgement; exception and closure linkage.</x:v>
      </x:c>
      <x:c r="M102" s="305" t="str">
        <x:v>Event-based / periodic as specified</x:v>
      </x:c>
      <x:c r="N102" s="305" t="str">
        <x:v>Controlled compliance repository and originating business system</x:v>
      </x:c>
      <x:c r="O102" s="305" t="str">
        <x:v>Company Secretary / Compliance Officer / Process Owner</x:v>
      </x:c>
      <x:c r="P102" s="305" t="str">
        <x:v>Applicable SEBI source, LODR preservation policy where in scope, Common Corporate Core retention schedule and litigation hold; apply the longest controlling period.</x:v>
      </x:c>
      <x:c r="Q102" s="305" t="str">
        <x:v>Verify source system, date/time, preparer, approver, completeness, version, linkage to the population and external acknowledgement where applicable.</x:v>
      </x:c>
      <x:c r="R102" s="305" t="str">
        <x:v>Internal controlled record; public only after authorised filing/publication</x:v>
      </x:c>
      <x:c r="S102" s="305" t="str">
        <x:v>REQUIRED — NOT COLLECTED</x:v>
      </x:c>
      <x:c r="T102" s="305" t="str">
        <x:v>https://www.sebi.gov.in/legal/regulations/jul-2026/securities-and-exchange-board-of-india-listing-obligations-and-disclosure-requirements-regulations-2015-last-amended-on-july-14-2026-_102974.html</x:v>
      </x:c>
      <x:c r="U102" s="305" t="str">
        <x:v>MIGRATED — FROZEN</x:v>
      </x:c>
      <x:c r="V102" s="305" t="str">
        <x:f>IF(COUNTIF('PROD Audit Master'!$A$5:$A$176,C102)=1,"YES","NO")</x:f>
        <x:v>YES</x:v>
      </x:c>
      <x:c r="W102" s="305" t="str">
        <x:f>IF(COUNTIF('PROD Provision Master'!$A$5:$A$176,D102)=1,"YES","NO")</x:f>
        <x:v>YES</x:v>
      </x:c>
      <x:c r="X102" s="305" t="str">
        <x:f>IF(COUNTIF($A$5:$A$348,A102)=1,"UNIQUE","DUPLICATE")</x:f>
        <x:v>UNIQUE</x:v>
      </x:c>
      <x:c r="Y102" s="305" t="str">
        <x:f>IF(COUNTIF($E$5:$E$348,E102)=1,"UNIQUE","DUPLICATE")</x:f>
        <x:v>UNIQUE</x:v>
      </x:c>
      <x:c r="Z102" s="305" t="str">
        <x:f>IF(AND(LEFT(A102,14)="SEBI-CORE-EVD-",LEN(A102)=20),"VALID","INVALID")</x:f>
        <x:v>VALID</x:v>
      </x:c>
      <x:c r="AA102" s="305" t="str">
        <x:v>FROZEN</x:v>
      </x:c>
    </x:row>
    <x:row r="103" ht="48" customHeight="1">
      <x:c r="A103" s="305" t="str">
        <x:v>SEBI-CORE-EVD-000099</x:v>
      </x:c>
      <x:c r="B103" s="305" t="n">
        <x:v>99</x:v>
      </x:c>
      <x:c r="C103" s="305" t="str">
        <x:v>SEBI-CORE-AUD-000050</x:v>
      </x:c>
      <x:c r="D103" s="305" t="str">
        <x:v>SEBI-CORE-PRV-000050</x:v>
      </x:c>
      <x:c r="E103" s="305" t="str">
        <x:v>CAP-LAW083|Ch. II|AP01|E01</x:v>
      </x:c>
      <x:c r="F103" s="305" t="str">
        <x:v>CAP-LAW083|Ch. II|AP01</x:v>
      </x:c>
      <x:c r="G103" s="305" t="str">
        <x:v>CAP-LAW083|Ch. II</x:v>
      </x:c>
      <x:c r="H103" s="305" t="str">
        <x:v>CAP-LAW083</x:v>
      </x:c>
      <x:c r="I103" s="305" t="str">
        <x:v>Ch. II</x:v>
      </x:c>
      <x:c r="J103" s="305" t="str">
        <x:v>Control design / applicability</x:v>
      </x:c>
      <x:c r="K103" s="305" t="str">
        <x:v>Current disclosure/filing checklist, responsibility matrix, materiality or content review control and due-date calendar; include evidence that the gate, duty holder, threshold/exemption and timing were assessed for this atomic requirement.</x:v>
      </x:c>
      <x:c r="L103" s="305" t="str">
        <x:v>Current approved artefact; named owner and reviewer; effective date/version; explicit coverage of CAP-LAW083 Ch. II; documented gate and exception route.</x:v>
      </x:c>
      <x:c r="M103" s="305" t="str">
        <x:v>At each Reg. 31 filing</x:v>
      </x:c>
      <x:c r="N103" s="305" t="str">
        <x:v>Disclosure workflow, stock-exchange/SEBI portal and authorised website CMS</x:v>
      </x:c>
      <x:c r="O103" s="305" t="str">
        <x:v>Company Secretary / Compliance Officer</x:v>
      </x:c>
      <x:c r="P103" s="305" t="str">
        <x:v>Applicable SEBI source, LODR preservation policy where in scope, Common Corporate Core retention schedule and litigation hold; apply the longest controlling period.</x:v>
      </x:c>
      <x:c r="Q103" s="305" t="str">
        <x:v>Verify source system, date/time, preparer, approver, completeness, version, linkage to the population and external acknowledgement where applicable.</x:v>
      </x:c>
      <x:c r="R103" s="305" t="str">
        <x:v>Internal controlled record; public only after authorised filing/publication</x:v>
      </x:c>
      <x:c r="S103" s="305" t="str">
        <x:v>REQUIRED — NOT COLLECTED</x:v>
      </x:c>
      <x:c r="T103" s="305" t="str">
        <x:v>https://www.sebi.gov.in/legal/master-circulars/jan-2026/master-circular-for-compliance-with-the-provisions-of-the-securities-and-exchange-board-of-india-listing-obligations-and-disclosure-requirements-regulations-2015-by-listed-entities_99432.html</x:v>
      </x:c>
      <x:c r="U103" s="305" t="str">
        <x:v>MIGRATED — FROZEN</x:v>
      </x:c>
      <x:c r="V103" s="305" t="str">
        <x:f>IF(COUNTIF('PROD Audit Master'!$A$5:$A$176,C103)=1,"YES","NO")</x:f>
        <x:v>YES</x:v>
      </x:c>
      <x:c r="W103" s="305" t="str">
        <x:f>IF(COUNTIF('PROD Provision Master'!$A$5:$A$176,D103)=1,"YES","NO")</x:f>
        <x:v>YES</x:v>
      </x:c>
      <x:c r="X103" s="305" t="str">
        <x:f>IF(COUNTIF($A$5:$A$348,A103)=1,"UNIQUE","DUPLICATE")</x:f>
        <x:v>UNIQUE</x:v>
      </x:c>
      <x:c r="Y103" s="305" t="str">
        <x:f>IF(COUNTIF($E$5:$E$348,E103)=1,"UNIQUE","DUPLICATE")</x:f>
        <x:v>UNIQUE</x:v>
      </x:c>
      <x:c r="Z103" s="305" t="str">
        <x:f>IF(AND(LEFT(A103,14)="SEBI-CORE-EVD-",LEN(A103)=20),"VALID","INVALID")</x:f>
        <x:v>VALID</x:v>
      </x:c>
      <x:c r="AA103" s="305" t="str">
        <x:v>FROZEN</x:v>
      </x:c>
    </x:row>
    <x:row r="104" ht="48" customHeight="1">
      <x:c r="A104" s="305" t="str">
        <x:v>SEBI-CORE-EVD-000100</x:v>
      </x:c>
      <x:c r="B104" s="305" t="n">
        <x:v>100</x:v>
      </x:c>
      <x:c r="C104" s="305" t="str">
        <x:v>SEBI-CORE-AUD-000050</x:v>
      </x:c>
      <x:c r="D104" s="305" t="str">
        <x:v>SEBI-CORE-PRV-000050</x:v>
      </x:c>
      <x:c r="E104" s="305" t="str">
        <x:v>CAP-LAW083|Ch. II|AP01|E02</x:v>
      </x:c>
      <x:c r="F104" s="305" t="str">
        <x:v>CAP-LAW083|Ch. II|AP01</x:v>
      </x:c>
      <x:c r="G104" s="305" t="str">
        <x:v>CAP-LAW083|Ch. II</x:v>
      </x:c>
      <x:c r="H104" s="305" t="str">
        <x:v>CAP-LAW083</x:v>
      </x:c>
      <x:c r="I104" s="305" t="str">
        <x:v>Ch. II</x:v>
      </x:c>
      <x:c r="J104" s="305" t="str">
        <x:v>Operating performance / outcome</x:v>
      </x:c>
      <x:c r="K104" s="305" t="str">
        <x:v>Approved filing/disclosure, supporting source data, review sign-off, exchange/SEBI acknowledgement, website proof and correction trail; demonstrate complete and timely performance of: Prepare the filing using the master-circular form and validations.</x:v>
      </x:c>
      <x:c r="L104" s="305" t="str">
        <x:v>Population reference; period/trigger; source inputs; approvals; timestamps; calculations where relevant; filed/delivered output; acknowledgement; exception and closure linkage.</x:v>
      </x:c>
      <x:c r="M104" s="305" t="str">
        <x:v>At each Reg. 31 filing</x:v>
      </x:c>
      <x:c r="N104" s="305" t="str">
        <x:v>Disclosure workflow, stock-exchange/SEBI portal and authorised website CMS</x:v>
      </x:c>
      <x:c r="O104" s="305" t="str">
        <x:v>Company Secretary / Compliance Officer</x:v>
      </x:c>
      <x:c r="P104" s="305" t="str">
        <x:v>Applicable SEBI source, LODR preservation policy where in scope, Common Corporate Core retention schedule and litigation hold; apply the longest controlling period.</x:v>
      </x:c>
      <x:c r="Q104" s="305" t="str">
        <x:v>Verify source system, date/time, preparer, approver, completeness, version, linkage to the population and external acknowledgement where applicable.</x:v>
      </x:c>
      <x:c r="R104" s="305" t="str">
        <x:v>Internal controlled record; public only after authorised filing/publication</x:v>
      </x:c>
      <x:c r="S104" s="305" t="str">
        <x:v>REQUIRED — NOT COLLECTED</x:v>
      </x:c>
      <x:c r="T104" s="305" t="str">
        <x:v>https://www.sebi.gov.in/legal/master-circulars/jan-2026/master-circular-for-compliance-with-the-provisions-of-the-securities-and-exchange-board-of-india-listing-obligations-and-disclosure-requirements-regulations-2015-by-listed-entities_99432.html</x:v>
      </x:c>
      <x:c r="U104" s="305" t="str">
        <x:v>MIGRATED — FROZEN</x:v>
      </x:c>
      <x:c r="V104" s="305" t="str">
        <x:f>IF(COUNTIF('PROD Audit Master'!$A$5:$A$176,C104)=1,"YES","NO")</x:f>
        <x:v>YES</x:v>
      </x:c>
      <x:c r="W104" s="305" t="str">
        <x:f>IF(COUNTIF('PROD Provision Master'!$A$5:$A$176,D104)=1,"YES","NO")</x:f>
        <x:v>YES</x:v>
      </x:c>
      <x:c r="X104" s="305" t="str">
        <x:f>IF(COUNTIF($A$5:$A$348,A104)=1,"UNIQUE","DUPLICATE")</x:f>
        <x:v>UNIQUE</x:v>
      </x:c>
      <x:c r="Y104" s="305" t="str">
        <x:f>IF(COUNTIF($E$5:$E$348,E104)=1,"UNIQUE","DUPLICATE")</x:f>
        <x:v>UNIQUE</x:v>
      </x:c>
      <x:c r="Z104" s="305" t="str">
        <x:f>IF(AND(LEFT(A104,14)="SEBI-CORE-EVD-",LEN(A104)=20),"VALID","INVALID")</x:f>
        <x:v>VALID</x:v>
      </x:c>
      <x:c r="AA104" s="305" t="str">
        <x:v>FROZEN</x:v>
      </x:c>
    </x:row>
    <x:row r="105" ht="48" customHeight="1">
      <x:c r="A105" s="305" t="str">
        <x:v>SEBI-CORE-EVD-000101</x:v>
      </x:c>
      <x:c r="B105" s="305" t="n">
        <x:v>101</x:v>
      </x:c>
      <x:c r="C105" s="305" t="str">
        <x:v>SEBI-CORE-AUD-000051</x:v>
      </x:c>
      <x:c r="D105" s="305" t="str">
        <x:v>SEBI-CORE-PRV-000051</x:v>
      </x:c>
      <x:c r="E105" s="305" t="str">
        <x:v>CAP-LAW083|RPT chapter|AP01|E01</x:v>
      </x:c>
      <x:c r="F105" s="305" t="str">
        <x:v>CAP-LAW083|RPT chapter|AP01</x:v>
      </x:c>
      <x:c r="G105" s="305" t="str">
        <x:v>CAP-LAW083|RPT chapter</x:v>
      </x:c>
      <x:c r="H105" s="305" t="str">
        <x:v>CAP-LAW083</x:v>
      </x:c>
      <x:c r="I105" s="305" t="str">
        <x:v>RPT chapter</x:v>
      </x:c>
      <x:c r="J105" s="305" t="str">
        <x:v>Control design / applicability</x:v>
      </x:c>
      <x:c r="K105" s="305" t="str">
        <x:v>Applicability memorandum, approved charter/policy, constitution and delegation records, annual work plan and responsibility matrix; include evidence that the gate, duty holder, threshold/exemption and timing were assessed for this atomic requirement.</x:v>
      </x:c>
      <x:c r="L105" s="305" t="str">
        <x:v>Current approved artefact; named owner and reviewer; effective date/version; explicit coverage of CAP-LAW083 RPT chapter; documented gate and exception route.</x:v>
      </x:c>
      <x:c r="M105" s="305" t="str">
        <x:v>Periodic as prescribed</x:v>
      </x:c>
      <x:c r="N105" s="305" t="str">
        <x:v>Board portal, secretarial records repository and entity/committee master</x:v>
      </x:c>
      <x:c r="O105" s="305" t="str">
        <x:v>Company Secretary / Board or Committee Secretariat</x:v>
      </x:c>
      <x:c r="P105" s="305" t="str">
        <x:v>Applicable SEBI source, LODR preservation policy where in scope, Common Corporate Core retention schedule and litigation hold; apply the longest controlling period.</x:v>
      </x:c>
      <x:c r="Q105" s="305" t="str">
        <x:v>Verify source system, date/time, preparer, approver, completeness, version, linkage to the population and external acknowledgement where applicable.</x:v>
      </x:c>
      <x:c r="R105" s="305" t="str">
        <x:v>Confidential until authorised disclosure; retain access trail</x:v>
      </x:c>
      <x:c r="S105" s="305" t="str">
        <x:v>REQUIRED — NOT COLLECTED</x:v>
      </x:c>
      <x:c r="T105" s="305" t="str">
        <x:v>https://www.sebi.gov.in/legal/master-circulars/jan-2026/master-circular-for-compliance-with-the-provisions-of-the-securities-and-exchange-board-of-india-listing-obligations-and-disclosure-requirements-regulations-2015-by-listed-entities_99432.html</x:v>
      </x:c>
      <x:c r="U105" s="305" t="str">
        <x:v>MIGRATED — FROZEN</x:v>
      </x:c>
      <x:c r="V105" s="305" t="str">
        <x:f>IF(COUNTIF('PROD Audit Master'!$A$5:$A$176,C105)=1,"YES","NO")</x:f>
        <x:v>YES</x:v>
      </x:c>
      <x:c r="W105" s="305" t="str">
        <x:f>IF(COUNTIF('PROD Provision Master'!$A$5:$A$176,D105)=1,"YES","NO")</x:f>
        <x:v>YES</x:v>
      </x:c>
      <x:c r="X105" s="305" t="str">
        <x:f>IF(COUNTIF($A$5:$A$348,A105)=1,"UNIQUE","DUPLICATE")</x:f>
        <x:v>UNIQUE</x:v>
      </x:c>
      <x:c r="Y105" s="305" t="str">
        <x:f>IF(COUNTIF($E$5:$E$348,E105)=1,"UNIQUE","DUPLICATE")</x:f>
        <x:v>UNIQUE</x:v>
      </x:c>
      <x:c r="Z105" s="305" t="str">
        <x:f>IF(AND(LEFT(A105,14)="SEBI-CORE-EVD-",LEN(A105)=20),"VALID","INVALID")</x:f>
        <x:v>VALID</x:v>
      </x:c>
      <x:c r="AA105" s="305" t="str">
        <x:v>FROZEN</x:v>
      </x:c>
    </x:row>
    <x:row r="106" ht="48" customHeight="1">
      <x:c r="A106" s="305" t="str">
        <x:v>SEBI-CORE-EVD-000102</x:v>
      </x:c>
      <x:c r="B106" s="305" t="n">
        <x:v>102</x:v>
      </x:c>
      <x:c r="C106" s="305" t="str">
        <x:v>SEBI-CORE-AUD-000051</x:v>
      </x:c>
      <x:c r="D106" s="305" t="str">
        <x:v>SEBI-CORE-PRV-000051</x:v>
      </x:c>
      <x:c r="E106" s="305" t="str">
        <x:v>CAP-LAW083|RPT chapter|AP01|E02</x:v>
      </x:c>
      <x:c r="F106" s="305" t="str">
        <x:v>CAP-LAW083|RPT chapter|AP01</x:v>
      </x:c>
      <x:c r="G106" s="305" t="str">
        <x:v>CAP-LAW083|RPT chapter</x:v>
      </x:c>
      <x:c r="H106" s="305" t="str">
        <x:v>CAP-LAW083</x:v>
      </x:c>
      <x:c r="I106" s="305" t="str">
        <x:v>RPT chapter</x:v>
      </x:c>
      <x:c r="J106" s="305" t="str">
        <x:v>Operating performance / outcome</x:v>
      </x:c>
      <x:c r="K106" s="305" t="str">
        <x:v>Notices, agendas, attendance, declarations, approvals, minutes, reports, registers and action-closure tracker; demonstrate complete and timely performance of: Reconcile and file the prescribed RPT return.</x:v>
      </x:c>
      <x:c r="L106" s="305" t="str">
        <x:v>Population reference; period/trigger; source inputs; approvals; timestamps; calculations where relevant; filed/delivered output; acknowledgement; exception and closure linkage.</x:v>
      </x:c>
      <x:c r="M106" s="305" t="str">
        <x:v>Periodic as prescribed</x:v>
      </x:c>
      <x:c r="N106" s="305" t="str">
        <x:v>Board portal, secretarial records repository and entity/committee master</x:v>
      </x:c>
      <x:c r="O106" s="305" t="str">
        <x:v>Company Secretary / Board or Committee Secretariat</x:v>
      </x:c>
      <x:c r="P106" s="305" t="str">
        <x:v>Applicable SEBI source, LODR preservation policy where in scope, Common Corporate Core retention schedule and litigation hold; apply the longest controlling period.</x:v>
      </x:c>
      <x:c r="Q106" s="305" t="str">
        <x:v>Verify source system, date/time, preparer, approver, completeness, version, linkage to the population and external acknowledgement where applicable.</x:v>
      </x:c>
      <x:c r="R106" s="305" t="str">
        <x:v>Confidential until authorised disclosure; retain access trail</x:v>
      </x:c>
      <x:c r="S106" s="305" t="str">
        <x:v>REQUIRED — NOT COLLECTED</x:v>
      </x:c>
      <x:c r="T106" s="305" t="str">
        <x:v>https://www.sebi.gov.in/legal/master-circulars/jan-2026/master-circular-for-compliance-with-the-provisions-of-the-securities-and-exchange-board-of-india-listing-obligations-and-disclosure-requirements-regulations-2015-by-listed-entities_99432.html</x:v>
      </x:c>
      <x:c r="U106" s="305" t="str">
        <x:v>MIGRATED — FROZEN</x:v>
      </x:c>
      <x:c r="V106" s="305" t="str">
        <x:f>IF(COUNTIF('PROD Audit Master'!$A$5:$A$176,C106)=1,"YES","NO")</x:f>
        <x:v>YES</x:v>
      </x:c>
      <x:c r="W106" s="305" t="str">
        <x:f>IF(COUNTIF('PROD Provision Master'!$A$5:$A$176,D106)=1,"YES","NO")</x:f>
        <x:v>YES</x:v>
      </x:c>
      <x:c r="X106" s="305" t="str">
        <x:f>IF(COUNTIF($A$5:$A$348,A106)=1,"UNIQUE","DUPLICATE")</x:f>
        <x:v>UNIQUE</x:v>
      </x:c>
      <x:c r="Y106" s="305" t="str">
        <x:f>IF(COUNTIF($E$5:$E$348,E106)=1,"UNIQUE","DUPLICATE")</x:f>
        <x:v>UNIQUE</x:v>
      </x:c>
      <x:c r="Z106" s="305" t="str">
        <x:f>IF(AND(LEFT(A106,14)="SEBI-CORE-EVD-",LEN(A106)=20),"VALID","INVALID")</x:f>
        <x:v>VALID</x:v>
      </x:c>
      <x:c r="AA106" s="305" t="str">
        <x:v>FROZEN</x:v>
      </x:c>
    </x:row>
    <x:row r="107" ht="48" customHeight="1">
      <x:c r="A107" s="305" t="str">
        <x:v>SEBI-CORE-EVD-000103</x:v>
      </x:c>
      <x:c r="B107" s="305" t="n">
        <x:v>103</x:v>
      </x:c>
      <x:c r="C107" s="305" t="str">
        <x:v>SEBI-CORE-AUD-000052</x:v>
      </x:c>
      <x:c r="D107" s="305" t="str">
        <x:v>SEBI-CORE-PRV-000052</x:v>
      </x:c>
      <x:c r="E107" s="305" t="str">
        <x:v>CAP-LAW083|BRSR chapter|AP01|E01</x:v>
      </x:c>
      <x:c r="F107" s="305" t="str">
        <x:v>CAP-LAW083|BRSR chapter|AP01</x:v>
      </x:c>
      <x:c r="G107" s="305" t="str">
        <x:v>CAP-LAW083|BRSR chapter</x:v>
      </x:c>
      <x:c r="H107" s="305" t="str">
        <x:v>CAP-LAW083</x:v>
      </x:c>
      <x:c r="I107" s="305" t="str">
        <x:v>BRSR chapter</x:v>
      </x:c>
      <x:c r="J107" s="305" t="str">
        <x:v>Control design / applicability</x:v>
      </x:c>
      <x:c r="K107" s="305" t="str">
        <x:v>Approved reporting policy, close/calendar checklist, source-data ownership, review controls and disclosure taxonomy; include evidence that the gate, duty holder, threshold/exemption and timing were assessed for this atomic requirement.</x:v>
      </x:c>
      <x:c r="L107" s="305" t="str">
        <x:v>Current approved artefact; named owner and reviewer; effective date/version; explicit coverage of CAP-LAW083 BRSR chapter; documented gate and exception route.</x:v>
      </x:c>
      <x:c r="M107" s="305" t="str">
        <x:v>Annual</x:v>
      </x:c>
      <x:c r="N107" s="305" t="str">
        <x:v>ERP/consolidation or sustainability-reporting system, board portal and stock-exchange portal</x:v>
      </x:c>
      <x:c r="O107" s="305" t="str">
        <x:v>CFO / Company Secretary / Reporting Owner</x:v>
      </x:c>
      <x:c r="P107" s="305" t="str">
        <x:v>Applicable SEBI source, LODR preservation policy where in scope, Common Corporate Core retention schedule and litigation hold; apply the longest controlling period.</x:v>
      </x:c>
      <x:c r="Q107" s="305" t="str">
        <x:v>Verify source system, date/time, preparer, approver, completeness, version, linkage to the population and external acknowledgement where applicable.</x:v>
      </x:c>
      <x:c r="R107" s="305" t="str">
        <x:v>Internal controlled record; public only after authorised filing/publication</x:v>
      </x:c>
      <x:c r="S107" s="305" t="str">
        <x:v>REQUIRED — NOT COLLECTED</x:v>
      </x:c>
      <x:c r="T107" s="305" t="str">
        <x:v>https://www.sebi.gov.in/legal/master-circulars/jan-2026/master-circular-for-compliance-with-the-provisions-of-the-securities-and-exchange-board-of-india-listing-obligations-and-disclosure-requirements-regulations-2015-by-listed-entities_99432.html</x:v>
      </x:c>
      <x:c r="U107" s="305" t="str">
        <x:v>MIGRATED — FROZEN</x:v>
      </x:c>
      <x:c r="V107" s="305" t="str">
        <x:f>IF(COUNTIF('PROD Audit Master'!$A$5:$A$176,C107)=1,"YES","NO")</x:f>
        <x:v>YES</x:v>
      </x:c>
      <x:c r="W107" s="305" t="str">
        <x:f>IF(COUNTIF('PROD Provision Master'!$A$5:$A$176,D107)=1,"YES","NO")</x:f>
        <x:v>YES</x:v>
      </x:c>
      <x:c r="X107" s="305" t="str">
        <x:f>IF(COUNTIF($A$5:$A$348,A107)=1,"UNIQUE","DUPLICATE")</x:f>
        <x:v>UNIQUE</x:v>
      </x:c>
      <x:c r="Y107" s="305" t="str">
        <x:f>IF(COUNTIF($E$5:$E$348,E107)=1,"UNIQUE","DUPLICATE")</x:f>
        <x:v>UNIQUE</x:v>
      </x:c>
      <x:c r="Z107" s="305" t="str">
        <x:f>IF(AND(LEFT(A107,14)="SEBI-CORE-EVD-",LEN(A107)=20),"VALID","INVALID")</x:f>
        <x:v>VALID</x:v>
      </x:c>
      <x:c r="AA107" s="305" t="str">
        <x:v>FROZEN</x:v>
      </x:c>
    </x:row>
    <x:row r="108" ht="48" customHeight="1">
      <x:c r="A108" s="305" t="str">
        <x:v>SEBI-CORE-EVD-000104</x:v>
      </x:c>
      <x:c r="B108" s="305" t="n">
        <x:v>104</x:v>
      </x:c>
      <x:c r="C108" s="305" t="str">
        <x:v>SEBI-CORE-AUD-000052</x:v>
      </x:c>
      <x:c r="D108" s="305" t="str">
        <x:v>SEBI-CORE-PRV-000052</x:v>
      </x:c>
      <x:c r="E108" s="305" t="str">
        <x:v>CAP-LAW083|BRSR chapter|AP01|E02</x:v>
      </x:c>
      <x:c r="F108" s="305" t="str">
        <x:v>CAP-LAW083|BRSR chapter|AP01</x:v>
      </x:c>
      <x:c r="G108" s="305" t="str">
        <x:v>CAP-LAW083|BRSR chapter</x:v>
      </x:c>
      <x:c r="H108" s="305" t="str">
        <x:v>CAP-LAW083</x:v>
      </x:c>
      <x:c r="I108" s="305" t="str">
        <x:v>BRSR chapter</x:v>
      </x:c>
      <x:c r="J108" s="305" t="str">
        <x:v>Operating performance / outcome</x:v>
      </x:c>
      <x:c r="K108" s="305" t="str">
        <x:v>Source schedules, reconciliations, certifications, committee/board papers, final report, filing acknowledgement and publication evidence; demonstrate complete and timely performance of: Document applicability, data owners, review and annual-report inclusion.</x:v>
      </x:c>
      <x:c r="L108" s="305" t="str">
        <x:v>Population reference; period/trigger; source inputs; approvals; timestamps; calculations where relevant; filed/delivered output; acknowledgement; exception and closure linkage.</x:v>
      </x:c>
      <x:c r="M108" s="305" t="str">
        <x:v>Annual</x:v>
      </x:c>
      <x:c r="N108" s="305" t="str">
        <x:v>ERP/consolidation or sustainability-reporting system, board portal and stock-exchange portal</x:v>
      </x:c>
      <x:c r="O108" s="305" t="str">
        <x:v>CFO / Company Secretary / Reporting Owner</x:v>
      </x:c>
      <x:c r="P108" s="305" t="str">
        <x:v>Applicable SEBI source, LODR preservation policy where in scope, Common Corporate Core retention schedule and litigation hold; apply the longest controlling period.</x:v>
      </x:c>
      <x:c r="Q108" s="305" t="str">
        <x:v>Verify source system, date/time, preparer, approver, completeness, version, linkage to the population and external acknowledgement where applicable.</x:v>
      </x:c>
      <x:c r="R108" s="305" t="str">
        <x:v>Internal controlled record; public only after authorised filing/publication</x:v>
      </x:c>
      <x:c r="S108" s="305" t="str">
        <x:v>REQUIRED — NOT COLLECTED</x:v>
      </x:c>
      <x:c r="T108" s="305" t="str">
        <x:v>https://www.sebi.gov.in/legal/master-circulars/jan-2026/master-circular-for-compliance-with-the-provisions-of-the-securities-and-exchange-board-of-india-listing-obligations-and-disclosure-requirements-regulations-2015-by-listed-entities_99432.html</x:v>
      </x:c>
      <x:c r="U108" s="305" t="str">
        <x:v>MIGRATED — FROZEN</x:v>
      </x:c>
      <x:c r="V108" s="305" t="str">
        <x:f>IF(COUNTIF('PROD Audit Master'!$A$5:$A$176,C108)=1,"YES","NO")</x:f>
        <x:v>YES</x:v>
      </x:c>
      <x:c r="W108" s="305" t="str">
        <x:f>IF(COUNTIF('PROD Provision Master'!$A$5:$A$176,D108)=1,"YES","NO")</x:f>
        <x:v>YES</x:v>
      </x:c>
      <x:c r="X108" s="305" t="str">
        <x:f>IF(COUNTIF($A$5:$A$348,A108)=1,"UNIQUE","DUPLICATE")</x:f>
        <x:v>UNIQUE</x:v>
      </x:c>
      <x:c r="Y108" s="305" t="str">
        <x:f>IF(COUNTIF($E$5:$E$348,E108)=1,"UNIQUE","DUPLICATE")</x:f>
        <x:v>UNIQUE</x:v>
      </x:c>
      <x:c r="Z108" s="305" t="str">
        <x:f>IF(AND(LEFT(A108,14)="SEBI-CORE-EVD-",LEN(A108)=20),"VALID","INVALID")</x:f>
        <x:v>VALID</x:v>
      </x:c>
      <x:c r="AA108" s="305" t="str">
        <x:v>FROZEN</x:v>
      </x:c>
    </x:row>
    <x:row r="109" ht="48" customHeight="1">
      <x:c r="A109" s="305" t="str">
        <x:v>SEBI-CORE-EVD-000105</x:v>
      </x:c>
      <x:c r="B109" s="305" t="n">
        <x:v>105</x:v>
      </x:c>
      <x:c r="C109" s="305" t="str">
        <x:v>SEBI-CORE-AUD-000053</x:v>
      </x:c>
      <x:c r="D109" s="305" t="str">
        <x:v>SEBI-CORE-PRV-000053</x:v>
      </x:c>
      <x:c r="E109" s="305" t="str">
        <x:v>CAP-LAW083|Material-event chapter|AP01|E01</x:v>
      </x:c>
      <x:c r="F109" s="305" t="str">
        <x:v>CAP-LAW083|Material-event chapter|AP01</x:v>
      </x:c>
      <x:c r="G109" s="305" t="str">
        <x:v>CAP-LAW083|Material-event chapter</x:v>
      </x:c>
      <x:c r="H109" s="305" t="str">
        <x:v>CAP-LAW083</x:v>
      </x:c>
      <x:c r="I109" s="305" t="str">
        <x:v>Material-event chapter</x:v>
      </x:c>
      <x:c r="J109" s="305" t="str">
        <x:v>Control design / applicability</x:v>
      </x:c>
      <x:c r="K109" s="305" t="str">
        <x:v>Current disclosure/filing checklist, responsibility matrix, materiality or content review control and due-date calendar; include evidence that the gate, duty holder, threshold/exemption and timing were assessed for this atomic requirement.</x:v>
      </x:c>
      <x:c r="L109" s="305" t="str">
        <x:v>Current approved artefact; named owner and reviewer; effective date/version; explicit coverage of CAP-LAW083 Material-event chapter; documented gate and exception route.</x:v>
      </x:c>
      <x:c r="M109" s="305" t="str">
        <x:v>At event and updates</x:v>
      </x:c>
      <x:c r="N109" s="305" t="str">
        <x:v>Disclosure workflow, stock-exchange/SEBI portal and authorised website CMS</x:v>
      </x:c>
      <x:c r="O109" s="305" t="str">
        <x:v>Company Secretary / Compliance Officer</x:v>
      </x:c>
      <x:c r="P109" s="305" t="str">
        <x:v>Applicable SEBI source, LODR preservation policy where in scope, Common Corporate Core retention schedule and litigation hold; apply the longest controlling period.</x:v>
      </x:c>
      <x:c r="Q109" s="305" t="str">
        <x:v>Verify source system, date/time, preparer, approver, completeness, version, linkage to the population and external acknowledgement where applicable.</x:v>
      </x:c>
      <x:c r="R109" s="305" t="str">
        <x:v>Internal controlled record; public only after authorised filing/publication</x:v>
      </x:c>
      <x:c r="S109" s="305" t="str">
        <x:v>REQUIRED — NOT COLLECTED</x:v>
      </x:c>
      <x:c r="T109" s="305" t="str">
        <x:v>https://www.sebi.gov.in/legal/master-circulars/jan-2026/master-circular-for-compliance-with-the-provisions-of-the-securities-and-exchange-board-of-india-listing-obligations-and-disclosure-requirements-regulations-2015-by-listed-entities_99432.html</x:v>
      </x:c>
      <x:c r="U109" s="305" t="str">
        <x:v>MIGRATED — FROZEN</x:v>
      </x:c>
      <x:c r="V109" s="305" t="str">
        <x:f>IF(COUNTIF('PROD Audit Master'!$A$5:$A$176,C109)=1,"YES","NO")</x:f>
        <x:v>YES</x:v>
      </x:c>
      <x:c r="W109" s="305" t="str">
        <x:f>IF(COUNTIF('PROD Provision Master'!$A$5:$A$176,D109)=1,"YES","NO")</x:f>
        <x:v>YES</x:v>
      </x:c>
      <x:c r="X109" s="305" t="str">
        <x:f>IF(COUNTIF($A$5:$A$348,A109)=1,"UNIQUE","DUPLICATE")</x:f>
        <x:v>UNIQUE</x:v>
      </x:c>
      <x:c r="Y109" s="305" t="str">
        <x:f>IF(COUNTIF($E$5:$E$348,E109)=1,"UNIQUE","DUPLICATE")</x:f>
        <x:v>UNIQUE</x:v>
      </x:c>
      <x:c r="Z109" s="305" t="str">
        <x:f>IF(AND(LEFT(A109,14)="SEBI-CORE-EVD-",LEN(A109)=20),"VALID","INVALID")</x:f>
        <x:v>VALID</x:v>
      </x:c>
      <x:c r="AA109" s="305" t="str">
        <x:v>FROZEN</x:v>
      </x:c>
    </x:row>
    <x:row r="110" ht="48" customHeight="1">
      <x:c r="A110" s="305" t="str">
        <x:v>SEBI-CORE-EVD-000106</x:v>
      </x:c>
      <x:c r="B110" s="305" t="n">
        <x:v>106</x:v>
      </x:c>
      <x:c r="C110" s="305" t="str">
        <x:v>SEBI-CORE-AUD-000053</x:v>
      </x:c>
      <x:c r="D110" s="305" t="str">
        <x:v>SEBI-CORE-PRV-000053</x:v>
      </x:c>
      <x:c r="E110" s="305" t="str">
        <x:v>CAP-LAW083|Material-event chapter|AP01|E02</x:v>
      </x:c>
      <x:c r="F110" s="305" t="str">
        <x:v>CAP-LAW083|Material-event chapter|AP01</x:v>
      </x:c>
      <x:c r="G110" s="305" t="str">
        <x:v>CAP-LAW083|Material-event chapter</x:v>
      </x:c>
      <x:c r="H110" s="305" t="str">
        <x:v>CAP-LAW083</x:v>
      </x:c>
      <x:c r="I110" s="305" t="str">
        <x:v>Material-event chapter</x:v>
      </x:c>
      <x:c r="J110" s="305" t="str">
        <x:v>Operating performance / outcome</x:v>
      </x:c>
      <x:c r="K110" s="305" t="str">
        <x:v>Approved filing/disclosure, supporting source data, review sign-off, exchange/SEBI acknowledgement, website proof and correction trail; demonstrate complete and timely performance of: Attach the required particulars and evidence to each exchange filing.</x:v>
      </x:c>
      <x:c r="L110" s="305" t="str">
        <x:v>Population reference; period/trigger; source inputs; approvals; timestamps; calculations where relevant; filed/delivered output; acknowledgement; exception and closure linkage.</x:v>
      </x:c>
      <x:c r="M110" s="305" t="str">
        <x:v>At event and updates</x:v>
      </x:c>
      <x:c r="N110" s="305" t="str">
        <x:v>Disclosure workflow, stock-exchange/SEBI portal and authorised website CMS</x:v>
      </x:c>
      <x:c r="O110" s="305" t="str">
        <x:v>Company Secretary / Compliance Officer</x:v>
      </x:c>
      <x:c r="P110" s="305" t="str">
        <x:v>Applicable SEBI source, LODR preservation policy where in scope, Common Corporate Core retention schedule and litigation hold; apply the longest controlling period.</x:v>
      </x:c>
      <x:c r="Q110" s="305" t="str">
        <x:v>Verify source system, date/time, preparer, approver, completeness, version, linkage to the population and external acknowledgement where applicable.</x:v>
      </x:c>
      <x:c r="R110" s="305" t="str">
        <x:v>Internal controlled record; public only after authorised filing/publication</x:v>
      </x:c>
      <x:c r="S110" s="305" t="str">
        <x:v>REQUIRED — NOT COLLECTED</x:v>
      </x:c>
      <x:c r="T110" s="305" t="str">
        <x:v>https://www.sebi.gov.in/legal/master-circulars/jan-2026/master-circular-for-compliance-with-the-provisions-of-the-securities-and-exchange-board-of-india-listing-obligations-and-disclosure-requirements-regulations-2015-by-listed-entities_99432.html</x:v>
      </x:c>
      <x:c r="U110" s="305" t="str">
        <x:v>MIGRATED — FROZEN</x:v>
      </x:c>
      <x:c r="V110" s="305" t="str">
        <x:f>IF(COUNTIF('PROD Audit Master'!$A$5:$A$176,C110)=1,"YES","NO")</x:f>
        <x:v>YES</x:v>
      </x:c>
      <x:c r="W110" s="305" t="str">
        <x:f>IF(COUNTIF('PROD Provision Master'!$A$5:$A$176,D110)=1,"YES","NO")</x:f>
        <x:v>YES</x:v>
      </x:c>
      <x:c r="X110" s="305" t="str">
        <x:f>IF(COUNTIF($A$5:$A$348,A110)=1,"UNIQUE","DUPLICATE")</x:f>
        <x:v>UNIQUE</x:v>
      </x:c>
      <x:c r="Y110" s="305" t="str">
        <x:f>IF(COUNTIF($E$5:$E$348,E110)=1,"UNIQUE","DUPLICATE")</x:f>
        <x:v>UNIQUE</x:v>
      </x:c>
      <x:c r="Z110" s="305" t="str">
        <x:f>IF(AND(LEFT(A110,14)="SEBI-CORE-EVD-",LEN(A110)=20),"VALID","INVALID")</x:f>
        <x:v>VALID</x:v>
      </x:c>
      <x:c r="AA110" s="305" t="str">
        <x:v>FROZEN</x:v>
      </x:c>
    </x:row>
    <x:row r="111" ht="48" customHeight="1">
      <x:c r="A111" s="305" t="str">
        <x:v>SEBI-CORE-EVD-000107</x:v>
      </x:c>
      <x:c r="B111" s="305" t="n">
        <x:v>107</x:v>
      </x:c>
      <x:c r="C111" s="305" t="str">
        <x:v>SEBI-CORE-AUD-000054</x:v>
      </x:c>
      <x:c r="D111" s="305" t="str">
        <x:v>SEBI-CORE-PRV-000054</x:v>
      </x:c>
      <x:c r="E111" s="305" t="str">
        <x:v>CAP-LAW083|Rumour-verification chapter|AP01|E01</x:v>
      </x:c>
      <x:c r="F111" s="305" t="str">
        <x:v>CAP-LAW083|Rumour-verification chapter|AP01</x:v>
      </x:c>
      <x:c r="G111" s="305" t="str">
        <x:v>CAP-LAW083|Rumour-verification chapter</x:v>
      </x:c>
      <x:c r="H111" s="305" t="str">
        <x:v>CAP-LAW083</x:v>
      </x:c>
      <x:c r="I111" s="305" t="str">
        <x:v>Rumour-verification chapter</x:v>
      </x:c>
      <x:c r="J111" s="305" t="str">
        <x:v>Control design / applicability</x:v>
      </x:c>
      <x:c r="K111" s="305" t="str">
        <x:v>Current disclosure/filing checklist, responsibility matrix, materiality or content review control and due-date calendar; include evidence that the gate, duty holder, threshold/exemption and timing were assessed for this atomic requirement.</x:v>
      </x:c>
      <x:c r="L111" s="305" t="str">
        <x:v>Current approved artefact; named owner and reviewer; effective date/version; explicit coverage of CAP-LAW083 Rumour-verification chapter; documented gate and exception route.</x:v>
      </x:c>
      <x:c r="M111" s="305" t="str">
        <x:v>Within current prescribed period</x:v>
      </x:c>
      <x:c r="N111" s="305" t="str">
        <x:v>Disclosure workflow, stock-exchange/SEBI portal and authorised website CMS</x:v>
      </x:c>
      <x:c r="O111" s="305" t="str">
        <x:v>Company Secretary / Compliance Officer</x:v>
      </x:c>
      <x:c r="P111" s="305" t="str">
        <x:v>Applicable SEBI source, LODR preservation policy where in scope, Common Corporate Core retention schedule and litigation hold; apply the longest controlling period.</x:v>
      </x:c>
      <x:c r="Q111" s="305" t="str">
        <x:v>Verify source system, date/time, preparer, approver, completeness, version, linkage to the population and external acknowledgement where applicable.</x:v>
      </x:c>
      <x:c r="R111" s="305" t="str">
        <x:v>Internal controlled record; public only after authorised filing/publication</x:v>
      </x:c>
      <x:c r="S111" s="305" t="str">
        <x:v>REQUIRED — NOT COLLECTED</x:v>
      </x:c>
      <x:c r="T111" s="305" t="str">
        <x:v>https://www.sebi.gov.in/legal/master-circulars/jan-2026/master-circular-for-compliance-with-the-provisions-of-the-securities-and-exchange-board-of-india-listing-obligations-and-disclosure-requirements-regulations-2015-by-listed-entities_99432.html</x:v>
      </x:c>
      <x:c r="U111" s="305" t="str">
        <x:v>MIGRATED — FROZEN</x:v>
      </x:c>
      <x:c r="V111" s="305" t="str">
        <x:f>IF(COUNTIF('PROD Audit Master'!$A$5:$A$176,C111)=1,"YES","NO")</x:f>
        <x:v>YES</x:v>
      </x:c>
      <x:c r="W111" s="305" t="str">
        <x:f>IF(COUNTIF('PROD Provision Master'!$A$5:$A$176,D111)=1,"YES","NO")</x:f>
        <x:v>YES</x:v>
      </x:c>
      <x:c r="X111" s="305" t="str">
        <x:f>IF(COUNTIF($A$5:$A$348,A111)=1,"UNIQUE","DUPLICATE")</x:f>
        <x:v>UNIQUE</x:v>
      </x:c>
      <x:c r="Y111" s="305" t="str">
        <x:f>IF(COUNTIF($E$5:$E$348,E111)=1,"UNIQUE","DUPLICATE")</x:f>
        <x:v>UNIQUE</x:v>
      </x:c>
      <x:c r="Z111" s="305" t="str">
        <x:f>IF(AND(LEFT(A111,14)="SEBI-CORE-EVD-",LEN(A111)=20),"VALID","INVALID")</x:f>
        <x:v>VALID</x:v>
      </x:c>
      <x:c r="AA111" s="305" t="str">
        <x:v>FROZEN</x:v>
      </x:c>
    </x:row>
    <x:row r="112" ht="48" customHeight="1">
      <x:c r="A112" s="305" t="str">
        <x:v>SEBI-CORE-EVD-000108</x:v>
      </x:c>
      <x:c r="B112" s="305" t="n">
        <x:v>108</x:v>
      </x:c>
      <x:c r="C112" s="305" t="str">
        <x:v>SEBI-CORE-AUD-000054</x:v>
      </x:c>
      <x:c r="D112" s="305" t="str">
        <x:v>SEBI-CORE-PRV-000054</x:v>
      </x:c>
      <x:c r="E112" s="305" t="str">
        <x:v>CAP-LAW083|Rumour-verification chapter|AP01|E02</x:v>
      </x:c>
      <x:c r="F112" s="305" t="str">
        <x:v>CAP-LAW083|Rumour-verification chapter|AP01</x:v>
      </x:c>
      <x:c r="G112" s="305" t="str">
        <x:v>CAP-LAW083|Rumour-verification chapter</x:v>
      </x:c>
      <x:c r="H112" s="305" t="str">
        <x:v>CAP-LAW083</x:v>
      </x:c>
      <x:c r="I112" s="305" t="str">
        <x:v>Rumour-verification chapter</x:v>
      </x:c>
      <x:c r="J112" s="305" t="str">
        <x:v>Operating performance / outcome</x:v>
      </x:c>
      <x:c r="K112" s="305" t="str">
        <x:v>Approved filing/disclosure, supporting source data, review sign-off, exchange/SEBI acknowledgement, website proof and correction trail; demonstrate complete and timely performance of: Detect eligible rumours, verify facts and disclose confirmation/denial/clarification.</x:v>
      </x:c>
      <x:c r="L112" s="305" t="str">
        <x:v>Population reference; period/trigger; source inputs; approvals; timestamps; calculations where relevant; filed/delivered output; acknowledgement; exception and closure linkage.</x:v>
      </x:c>
      <x:c r="M112" s="305" t="str">
        <x:v>Within current prescribed period</x:v>
      </x:c>
      <x:c r="N112" s="305" t="str">
        <x:v>Disclosure workflow, stock-exchange/SEBI portal and authorised website CMS</x:v>
      </x:c>
      <x:c r="O112" s="305" t="str">
        <x:v>Company Secretary / Compliance Officer</x:v>
      </x:c>
      <x:c r="P112" s="305" t="str">
        <x:v>Applicable SEBI source, LODR preservation policy where in scope, Common Corporate Core retention schedule and litigation hold; apply the longest controlling period.</x:v>
      </x:c>
      <x:c r="Q112" s="305" t="str">
        <x:v>Verify source system, date/time, preparer, approver, completeness, version, linkage to the population and external acknowledgement where applicable.</x:v>
      </x:c>
      <x:c r="R112" s="305" t="str">
        <x:v>Internal controlled record; public only after authorised filing/publication</x:v>
      </x:c>
      <x:c r="S112" s="305" t="str">
        <x:v>REQUIRED — NOT COLLECTED</x:v>
      </x:c>
      <x:c r="T112" s="305" t="str">
        <x:v>https://www.sebi.gov.in/legal/master-circulars/jan-2026/master-circular-for-compliance-with-the-provisions-of-the-securities-and-exchange-board-of-india-listing-obligations-and-disclosure-requirements-regulations-2015-by-listed-entities_99432.html</x:v>
      </x:c>
      <x:c r="U112" s="305" t="str">
        <x:v>MIGRATED — FROZEN</x:v>
      </x:c>
      <x:c r="V112" s="305" t="str">
        <x:f>IF(COUNTIF('PROD Audit Master'!$A$5:$A$176,C112)=1,"YES","NO")</x:f>
        <x:v>YES</x:v>
      </x:c>
      <x:c r="W112" s="305" t="str">
        <x:f>IF(COUNTIF('PROD Provision Master'!$A$5:$A$176,D112)=1,"YES","NO")</x:f>
        <x:v>YES</x:v>
      </x:c>
      <x:c r="X112" s="305" t="str">
        <x:f>IF(COUNTIF($A$5:$A$348,A112)=1,"UNIQUE","DUPLICATE")</x:f>
        <x:v>UNIQUE</x:v>
      </x:c>
      <x:c r="Y112" s="305" t="str">
        <x:f>IF(COUNTIF($E$5:$E$348,E112)=1,"UNIQUE","DUPLICATE")</x:f>
        <x:v>UNIQUE</x:v>
      </x:c>
      <x:c r="Z112" s="305" t="str">
        <x:f>IF(AND(LEFT(A112,14)="SEBI-CORE-EVD-",LEN(A112)=20),"VALID","INVALID")</x:f>
        <x:v>VALID</x:v>
      </x:c>
      <x:c r="AA112" s="305" t="str">
        <x:v>FROZEN</x:v>
      </x:c>
    </x:row>
    <x:row r="113" ht="48" customHeight="1">
      <x:c r="A113" s="305" t="str">
        <x:v>SEBI-CORE-EVD-000109</x:v>
      </x:c>
      <x:c r="B113" s="305" t="n">
        <x:v>109</x:v>
      </x:c>
      <x:c r="C113" s="305" t="str">
        <x:v>SEBI-CORE-AUD-000055</x:v>
      </x:c>
      <x:c r="D113" s="305" t="str">
        <x:v>SEBI-CORE-PRV-000055</x:v>
      </x:c>
      <x:c r="E113" s="305" t="str">
        <x:v>CAP-LAW083|Integrated Filing chapter|AP01|E01</x:v>
      </x:c>
      <x:c r="F113" s="305" t="str">
        <x:v>CAP-LAW083|Integrated Filing chapter|AP01</x:v>
      </x:c>
      <x:c r="G113" s="305" t="str">
        <x:v>CAP-LAW083|Integrated Filing chapter</x:v>
      </x:c>
      <x:c r="H113" s="305" t="str">
        <x:v>CAP-LAW083</x:v>
      </x:c>
      <x:c r="I113" s="305" t="str">
        <x:v>Integrated Filing chapter</x:v>
      </x:c>
      <x:c r="J113" s="305" t="str">
        <x:v>Control design / applicability</x:v>
      </x:c>
      <x:c r="K113" s="305" t="str">
        <x:v>Applicability memorandum, approved charter/policy, constitution and delegation records, annual work plan and responsibility matrix; include evidence that the gate, duty holder, threshold/exemption and timing were assessed for this atomic requirement.</x:v>
      </x:c>
      <x:c r="L113" s="305" t="str">
        <x:v>Current approved artefact; named owner and reviewer; effective date/version; explicit coverage of CAP-LAW083 Integrated Filing chapter; documented gate and exception route.</x:v>
      </x:c>
      <x:c r="M113" s="305" t="str">
        <x:v>Periodic as prescribed</x:v>
      </x:c>
      <x:c r="N113" s="305" t="str">
        <x:v>Board portal, secretarial records repository and entity/committee master</x:v>
      </x:c>
      <x:c r="O113" s="305" t="str">
        <x:v>Company Secretary / Board or Committee Secretariat</x:v>
      </x:c>
      <x:c r="P113" s="305" t="str">
        <x:v>Applicable SEBI source, LODR preservation policy where in scope, Common Corporate Core retention schedule and litigation hold; apply the longest controlling period.</x:v>
      </x:c>
      <x:c r="Q113" s="305" t="str">
        <x:v>Verify source system, date/time, preparer, approver, completeness, version, linkage to the population and external acknowledgement where applicable.</x:v>
      </x:c>
      <x:c r="R113" s="305" t="str">
        <x:v>Confidential until authorised disclosure; retain access trail</x:v>
      </x:c>
      <x:c r="S113" s="305" t="str">
        <x:v>REQUIRED — NOT COLLECTED</x:v>
      </x:c>
      <x:c r="T113" s="305" t="str">
        <x:v>https://www.sebi.gov.in/legal/master-circulars/jan-2026/master-circular-for-compliance-with-the-provisions-of-the-securities-and-exchange-board-of-india-listing-obligations-and-disclosure-requirements-regulations-2015-by-listed-entities_99432.html</x:v>
      </x:c>
      <x:c r="U113" s="305" t="str">
        <x:v>MIGRATED — FROZEN</x:v>
      </x:c>
      <x:c r="V113" s="305" t="str">
        <x:f>IF(COUNTIF('PROD Audit Master'!$A$5:$A$176,C113)=1,"YES","NO")</x:f>
        <x:v>YES</x:v>
      </x:c>
      <x:c r="W113" s="305" t="str">
        <x:f>IF(COUNTIF('PROD Provision Master'!$A$5:$A$176,D113)=1,"YES","NO")</x:f>
        <x:v>YES</x:v>
      </x:c>
      <x:c r="X113" s="305" t="str">
        <x:f>IF(COUNTIF($A$5:$A$348,A113)=1,"UNIQUE","DUPLICATE")</x:f>
        <x:v>UNIQUE</x:v>
      </x:c>
      <x:c r="Y113" s="305" t="str">
        <x:f>IF(COUNTIF($E$5:$E$348,E113)=1,"UNIQUE","DUPLICATE")</x:f>
        <x:v>UNIQUE</x:v>
      </x:c>
      <x:c r="Z113" s="305" t="str">
        <x:f>IF(AND(LEFT(A113,14)="SEBI-CORE-EVD-",LEN(A113)=20),"VALID","INVALID")</x:f>
        <x:v>VALID</x:v>
      </x:c>
      <x:c r="AA113" s="305" t="str">
        <x:v>FROZEN</x:v>
      </x:c>
    </x:row>
    <x:row r="114" ht="48" customHeight="1">
      <x:c r="A114" s="305" t="str">
        <x:v>SEBI-CORE-EVD-000110</x:v>
      </x:c>
      <x:c r="B114" s="305" t="n">
        <x:v>110</x:v>
      </x:c>
      <x:c r="C114" s="305" t="str">
        <x:v>SEBI-CORE-AUD-000055</x:v>
      </x:c>
      <x:c r="D114" s="305" t="str">
        <x:v>SEBI-CORE-PRV-000055</x:v>
      </x:c>
      <x:c r="E114" s="305" t="str">
        <x:v>CAP-LAW083|Integrated Filing chapter|AP01|E02</x:v>
      </x:c>
      <x:c r="F114" s="305" t="str">
        <x:v>CAP-LAW083|Integrated Filing chapter|AP01</x:v>
      </x:c>
      <x:c r="G114" s="305" t="str">
        <x:v>CAP-LAW083|Integrated Filing chapter</x:v>
      </x:c>
      <x:c r="H114" s="305" t="str">
        <x:v>CAP-LAW083</x:v>
      </x:c>
      <x:c r="I114" s="305" t="str">
        <x:v>Integrated Filing chapter</x:v>
      </x:c>
      <x:c r="J114" s="305" t="str">
        <x:v>Operating performance / outcome</x:v>
      </x:c>
      <x:c r="K114" s="305" t="str">
        <x:v>Notices, agendas, attendance, declarations, approvals, minutes, reports, registers and action-closure tracker; demonstrate complete and timely performance of: Maintain a single filing checklist with component ownership and acknowledgement.</x:v>
      </x:c>
      <x:c r="L114" s="305" t="str">
        <x:v>Population reference; period/trigger; source inputs; approvals; timestamps; calculations where relevant; filed/delivered output; acknowledgement; exception and closure linkage.</x:v>
      </x:c>
      <x:c r="M114" s="305" t="str">
        <x:v>Periodic as prescribed</x:v>
      </x:c>
      <x:c r="N114" s="305" t="str">
        <x:v>Board portal, secretarial records repository and entity/committee master</x:v>
      </x:c>
      <x:c r="O114" s="305" t="str">
        <x:v>Company Secretary / Board or Committee Secretariat</x:v>
      </x:c>
      <x:c r="P114" s="305" t="str">
        <x:v>Applicable SEBI source, LODR preservation policy where in scope, Common Corporate Core retention schedule and litigation hold; apply the longest controlling period.</x:v>
      </x:c>
      <x:c r="Q114" s="305" t="str">
        <x:v>Verify source system, date/time, preparer, approver, completeness, version, linkage to the population and external acknowledgement where applicable.</x:v>
      </x:c>
      <x:c r="R114" s="305" t="str">
        <x:v>Confidential until authorised disclosure; retain access trail</x:v>
      </x:c>
      <x:c r="S114" s="305" t="str">
        <x:v>REQUIRED — NOT COLLECTED</x:v>
      </x:c>
      <x:c r="T114" s="305" t="str">
        <x:v>https://www.sebi.gov.in/legal/master-circulars/jan-2026/master-circular-for-compliance-with-the-provisions-of-the-securities-and-exchange-board-of-india-listing-obligations-and-disclosure-requirements-regulations-2015-by-listed-entities_99432.html</x:v>
      </x:c>
      <x:c r="U114" s="305" t="str">
        <x:v>MIGRATED — FROZEN</x:v>
      </x:c>
      <x:c r="V114" s="305" t="str">
        <x:f>IF(COUNTIF('PROD Audit Master'!$A$5:$A$176,C114)=1,"YES","NO")</x:f>
        <x:v>YES</x:v>
      </x:c>
      <x:c r="W114" s="305" t="str">
        <x:f>IF(COUNTIF('PROD Provision Master'!$A$5:$A$176,D114)=1,"YES","NO")</x:f>
        <x:v>YES</x:v>
      </x:c>
      <x:c r="X114" s="305" t="str">
        <x:f>IF(COUNTIF($A$5:$A$348,A114)=1,"UNIQUE","DUPLICATE")</x:f>
        <x:v>UNIQUE</x:v>
      </x:c>
      <x:c r="Y114" s="305" t="str">
        <x:f>IF(COUNTIF($E$5:$E$348,E114)=1,"UNIQUE","DUPLICATE")</x:f>
        <x:v>UNIQUE</x:v>
      </x:c>
      <x:c r="Z114" s="305" t="str">
        <x:f>IF(AND(LEFT(A114,14)="SEBI-CORE-EVD-",LEN(A114)=20),"VALID","INVALID")</x:f>
        <x:v>VALID</x:v>
      </x:c>
      <x:c r="AA114" s="305" t="str">
        <x:v>FROZEN</x:v>
      </x:c>
    </x:row>
    <x:row r="115" ht="48" customHeight="1">
      <x:c r="A115" s="305" t="str">
        <x:v>SEBI-CORE-EVD-000111</x:v>
      </x:c>
      <x:c r="B115" s="305" t="n">
        <x:v>111</x:v>
      </x:c>
      <x:c r="C115" s="305" t="str">
        <x:v>SEBI-CORE-AUD-000056</x:v>
      </x:c>
      <x:c r="D115" s="305" t="str">
        <x:v>SEBI-CORE-PRV-000056</x:v>
      </x:c>
      <x:c r="E115" s="305" t="str">
        <x:v>CAP-LAW054|Reg. 3(1)|AP01|E01</x:v>
      </x:c>
      <x:c r="F115" s="305" t="str">
        <x:v>CAP-LAW054|Reg. 3(1)|AP01</x:v>
      </x:c>
      <x:c r="G115" s="305" t="str">
        <x:v>CAP-LAW054|Reg. 3(1)</x:v>
      </x:c>
      <x:c r="H115" s="305" t="str">
        <x:v>CAP-LAW054</x:v>
      </x:c>
      <x:c r="I115" s="305" t="str">
        <x:v>Reg. 3(1)</x:v>
      </x:c>
      <x:c r="J115" s="305" t="str">
        <x:v>Control design / applicability</x:v>
      </x:c>
      <x:c r="K115" s="305" t="str">
        <x:v>Board-approved code/policy, designated-person universe, restricted-list/trading-window controls, access matrix and investigation protocol; include evidence that the gate, duty holder, threshold/exemption and timing were assessed for this atomic requirement.</x:v>
      </x:c>
      <x:c r="L115" s="305" t="str">
        <x:v>Current approved artefact; named owner and reviewer; effective date/version; explicit coverage of CAP-LAW054 Reg. 3(1); documented gate and exception route.</x:v>
      </x:c>
      <x:c r="M115" s="305" t="str">
        <x:v>Continuous</x:v>
      </x:c>
      <x:c r="N115" s="305" t="str">
        <x:v>Insider-trading compliance system, depository/trading data and controlled records repository</x:v>
      </x:c>
      <x:c r="O115" s="305" t="str">
        <x:v>Compliance Officer — Insider Trading / Market Conduct</x:v>
      </x:c>
      <x:c r="P115" s="305" t="str">
        <x:v>Applicable SEBI source, LODR preservation policy where in scope, Common Corporate Core retention schedule and litigation hold; apply the longest controlling period.</x:v>
      </x:c>
      <x:c r="Q115" s="305" t="str">
        <x:v>Verify source system, date/time, preparer, approver, completeness, version, linkage to the population and external acknowledgement where applicable.</x:v>
      </x:c>
      <x:c r="R115" s="305" t="str">
        <x:v>Restricted — may contain personal, trading or unpublished information</x:v>
      </x:c>
      <x:c r="S115" s="305" t="str">
        <x:v>REQUIRED — NOT COLLECTED</x:v>
      </x:c>
      <x:c r="T115" s="305" t="str">
        <x:v>https://www.sebi.gov.in/legal/regulations/mar-2025/securities-and-exchange-board-of-india-prohibition-of-insider-trading-regulations-2015-last-amended-on-march-12-2025-_92672.html</x:v>
      </x:c>
      <x:c r="U115" s="305" t="str">
        <x:v>MIGRATED — FROZEN</x:v>
      </x:c>
      <x:c r="V115" s="305" t="str">
        <x:f>IF(COUNTIF('PROD Audit Master'!$A$5:$A$176,C115)=1,"YES","NO")</x:f>
        <x:v>YES</x:v>
      </x:c>
      <x:c r="W115" s="305" t="str">
        <x:f>IF(COUNTIF('PROD Provision Master'!$A$5:$A$176,D115)=1,"YES","NO")</x:f>
        <x:v>YES</x:v>
      </x:c>
      <x:c r="X115" s="305" t="str">
        <x:f>IF(COUNTIF($A$5:$A$348,A115)=1,"UNIQUE","DUPLICATE")</x:f>
        <x:v>UNIQUE</x:v>
      </x:c>
      <x:c r="Y115" s="305" t="str">
        <x:f>IF(COUNTIF($E$5:$E$348,E115)=1,"UNIQUE","DUPLICATE")</x:f>
        <x:v>UNIQUE</x:v>
      </x:c>
      <x:c r="Z115" s="305" t="str">
        <x:f>IF(AND(LEFT(A115,14)="SEBI-CORE-EVD-",LEN(A115)=20),"VALID","INVALID")</x:f>
        <x:v>VALID</x:v>
      </x:c>
      <x:c r="AA115" s="305" t="str">
        <x:v>FROZEN</x:v>
      </x:c>
    </x:row>
    <x:row r="116" ht="48" customHeight="1">
      <x:c r="A116" s="305" t="str">
        <x:v>SEBI-CORE-EVD-000112</x:v>
      </x:c>
      <x:c r="B116" s="305" t="n">
        <x:v>112</x:v>
      </x:c>
      <x:c r="C116" s="305" t="str">
        <x:v>SEBI-CORE-AUD-000056</x:v>
      </x:c>
      <x:c r="D116" s="305" t="str">
        <x:v>SEBI-CORE-PRV-000056</x:v>
      </x:c>
      <x:c r="E116" s="305" t="str">
        <x:v>CAP-LAW054|Reg. 3(1)|AP01|E02</x:v>
      </x:c>
      <x:c r="F116" s="305" t="str">
        <x:v>CAP-LAW054|Reg. 3(1)|AP01</x:v>
      </x:c>
      <x:c r="G116" s="305" t="str">
        <x:v>CAP-LAW054|Reg. 3(1)</x:v>
      </x:c>
      <x:c r="H116" s="305" t="str">
        <x:v>CAP-LAW054</x:v>
      </x:c>
      <x:c r="I116" s="305" t="str">
        <x:v>Reg. 3(1)</x:v>
      </x:c>
      <x:c r="J116" s="305" t="str">
        <x:v>Operating performance / outcome</x:v>
      </x:c>
      <x:c r="K116" s="305" t="str">
        <x:v>Structured digital database extracts, access logs, declarations, pre-clearances, trade/reconciliation data, alerts, investigations and statutory disclosures; demonstrate complete and timely performance of: Restrict, approve and evidence each permitted UPSI sharing.</x:v>
      </x:c>
      <x:c r="L116" s="305" t="str">
        <x:v>Population reference; period/trigger; source inputs; approvals; timestamps; calculations where relevant; filed/delivered output; acknowledgement; exception and closure linkage.</x:v>
      </x:c>
      <x:c r="M116" s="305" t="str">
        <x:v>Continuous</x:v>
      </x:c>
      <x:c r="N116" s="305" t="str">
        <x:v>Insider-trading compliance system, depository/trading data and controlled records repository</x:v>
      </x:c>
      <x:c r="O116" s="305" t="str">
        <x:v>Compliance Officer — Insider Trading / Market Conduct</x:v>
      </x:c>
      <x:c r="P116" s="305" t="str">
        <x:v>Applicable SEBI source, LODR preservation policy where in scope, Common Corporate Core retention schedule and litigation hold; apply the longest controlling period.</x:v>
      </x:c>
      <x:c r="Q116" s="305" t="str">
        <x:v>Verify source system, date/time, preparer, approver, completeness, version, linkage to the population and external acknowledgement where applicable.</x:v>
      </x:c>
      <x:c r="R116" s="305" t="str">
        <x:v>Restricted — may contain personal, trading or unpublished information</x:v>
      </x:c>
      <x:c r="S116" s="305" t="str">
        <x:v>REQUIRED — NOT COLLECTED</x:v>
      </x:c>
      <x:c r="T116" s="305" t="str">
        <x:v>https://www.sebi.gov.in/legal/regulations/mar-2025/securities-and-exchange-board-of-india-prohibition-of-insider-trading-regulations-2015-last-amended-on-march-12-2025-_92672.html</x:v>
      </x:c>
      <x:c r="U116" s="305" t="str">
        <x:v>MIGRATED — FROZEN</x:v>
      </x:c>
      <x:c r="V116" s="305" t="str">
        <x:f>IF(COUNTIF('PROD Audit Master'!$A$5:$A$176,C116)=1,"YES","NO")</x:f>
        <x:v>YES</x:v>
      </x:c>
      <x:c r="W116" s="305" t="str">
        <x:f>IF(COUNTIF('PROD Provision Master'!$A$5:$A$176,D116)=1,"YES","NO")</x:f>
        <x:v>YES</x:v>
      </x:c>
      <x:c r="X116" s="305" t="str">
        <x:f>IF(COUNTIF($A$5:$A$348,A116)=1,"UNIQUE","DUPLICATE")</x:f>
        <x:v>UNIQUE</x:v>
      </x:c>
      <x:c r="Y116" s="305" t="str">
        <x:f>IF(COUNTIF($E$5:$E$348,E116)=1,"UNIQUE","DUPLICATE")</x:f>
        <x:v>UNIQUE</x:v>
      </x:c>
      <x:c r="Z116" s="305" t="str">
        <x:f>IF(AND(LEFT(A116,14)="SEBI-CORE-EVD-",LEN(A116)=20),"VALID","INVALID")</x:f>
        <x:v>VALID</x:v>
      </x:c>
      <x:c r="AA116" s="305" t="str">
        <x:v>FROZEN</x:v>
      </x:c>
    </x:row>
    <x:row r="117" ht="48" customHeight="1">
      <x:c r="A117" s="305" t="str">
        <x:v>SEBI-CORE-EVD-000113</x:v>
      </x:c>
      <x:c r="B117" s="305" t="n">
        <x:v>113</x:v>
      </x:c>
      <x:c r="C117" s="305" t="str">
        <x:v>SEBI-CORE-AUD-000057</x:v>
      </x:c>
      <x:c r="D117" s="305" t="str">
        <x:v>SEBI-CORE-PRV-000057</x:v>
      </x:c>
      <x:c r="E117" s="305" t="str">
        <x:v>CAP-LAW054|Reg. 3(2A)|AP01|E01</x:v>
      </x:c>
      <x:c r="F117" s="305" t="str">
        <x:v>CAP-LAW054|Reg. 3(2A)|AP01</x:v>
      </x:c>
      <x:c r="G117" s="305" t="str">
        <x:v>CAP-LAW054|Reg. 3(2A)</x:v>
      </x:c>
      <x:c r="H117" s="305" t="str">
        <x:v>CAP-LAW054</x:v>
      </x:c>
      <x:c r="I117" s="305" t="str">
        <x:v>Reg. 3(2A)</x:v>
      </x:c>
      <x:c r="J117" s="305" t="str">
        <x:v>Control design / applicability</x:v>
      </x:c>
      <x:c r="K117" s="305" t="str">
        <x:v>Board-approved code/policy, designated-person universe, restricted-list/trading-window controls, access matrix and investigation protocol; include evidence that the gate, duty holder, threshold/exemption and timing were assessed for this atomic requirement.</x:v>
      </x:c>
      <x:c r="L117" s="305" t="str">
        <x:v>Current approved artefact; named owner and reviewer; effective date/version; explicit coverage of CAP-LAW054 Reg. 3(2A); documented gate and exception route.</x:v>
      </x:c>
      <x:c r="M117" s="305" t="str">
        <x:v>Continuous; review on change</x:v>
      </x:c>
      <x:c r="N117" s="305" t="str">
        <x:v>Insider-trading compliance system, depository/trading data and controlled records repository</x:v>
      </x:c>
      <x:c r="O117" s="305" t="str">
        <x:v>Compliance Officer — Insider Trading / Market Conduct</x:v>
      </x:c>
      <x:c r="P117" s="305" t="str">
        <x:v>Applicable SEBI source, LODR preservation policy where in scope, Common Corporate Core retention schedule and litigation hold; apply the longest controlling period.</x:v>
      </x:c>
      <x:c r="Q117" s="305" t="str">
        <x:v>Verify source system, date/time, preparer, approver, completeness, version, linkage to the population and external acknowledgement where applicable.</x:v>
      </x:c>
      <x:c r="R117" s="305" t="str">
        <x:v>Restricted — may contain personal, trading or unpublished information</x:v>
      </x:c>
      <x:c r="S117" s="305" t="str">
        <x:v>REQUIRED — NOT COLLECTED</x:v>
      </x:c>
      <x:c r="T117" s="305" t="str">
        <x:v>https://www.sebi.gov.in/legal/regulations/mar-2025/securities-and-exchange-board-of-india-prohibition-of-insider-trading-regulations-2015-last-amended-on-march-12-2025-_92672.html</x:v>
      </x:c>
      <x:c r="U117" s="305" t="str">
        <x:v>MIGRATED — FROZEN</x:v>
      </x:c>
      <x:c r="V117" s="305" t="str">
        <x:f>IF(COUNTIF('PROD Audit Master'!$A$5:$A$176,C117)=1,"YES","NO")</x:f>
        <x:v>YES</x:v>
      </x:c>
      <x:c r="W117" s="305" t="str">
        <x:f>IF(COUNTIF('PROD Provision Master'!$A$5:$A$176,D117)=1,"YES","NO")</x:f>
        <x:v>YES</x:v>
      </x:c>
      <x:c r="X117" s="305" t="str">
        <x:f>IF(COUNTIF($A$5:$A$348,A117)=1,"UNIQUE","DUPLICATE")</x:f>
        <x:v>UNIQUE</x:v>
      </x:c>
      <x:c r="Y117" s="305" t="str">
        <x:f>IF(COUNTIF($E$5:$E$348,E117)=1,"UNIQUE","DUPLICATE")</x:f>
        <x:v>UNIQUE</x:v>
      </x:c>
      <x:c r="Z117" s="305" t="str">
        <x:f>IF(AND(LEFT(A117,14)="SEBI-CORE-EVD-",LEN(A117)=20),"VALID","INVALID")</x:f>
        <x:v>VALID</x:v>
      </x:c>
      <x:c r="AA117" s="305" t="str">
        <x:v>FROZEN</x:v>
      </x:c>
    </x:row>
    <x:row r="118" ht="48" customHeight="1">
      <x:c r="A118" s="305" t="str">
        <x:v>SEBI-CORE-EVD-000114</x:v>
      </x:c>
      <x:c r="B118" s="305" t="n">
        <x:v>114</x:v>
      </x:c>
      <x:c r="C118" s="305" t="str">
        <x:v>SEBI-CORE-AUD-000057</x:v>
      </x:c>
      <x:c r="D118" s="305" t="str">
        <x:v>SEBI-CORE-PRV-000057</x:v>
      </x:c>
      <x:c r="E118" s="305" t="str">
        <x:v>CAP-LAW054|Reg. 3(2A)|AP01|E02</x:v>
      </x:c>
      <x:c r="F118" s="305" t="str">
        <x:v>CAP-LAW054|Reg. 3(2A)|AP01</x:v>
      </x:c>
      <x:c r="G118" s="305" t="str">
        <x:v>CAP-LAW054|Reg. 3(2A)</x:v>
      </x:c>
      <x:c r="H118" s="305" t="str">
        <x:v>CAP-LAW054</x:v>
      </x:c>
      <x:c r="I118" s="305" t="str">
        <x:v>Reg. 3(2A)</x:v>
      </x:c>
      <x:c r="J118" s="305" t="str">
        <x:v>Operating performance / outcome</x:v>
      </x:c>
      <x:c r="K118" s="305" t="str">
        <x:v>Structured digital database extracts, access logs, declarations, pre-clearances, trade/reconciliation data, alerts, investigations and statutory disclosures; demonstrate complete and timely performance of: Approve, publish and apply the legitimate-purpose policy.</x:v>
      </x:c>
      <x:c r="L118" s="305" t="str">
        <x:v>Population reference; period/trigger; source inputs; approvals; timestamps; calculations where relevant; filed/delivered output; acknowledgement; exception and closure linkage.</x:v>
      </x:c>
      <x:c r="M118" s="305" t="str">
        <x:v>Continuous; review on change</x:v>
      </x:c>
      <x:c r="N118" s="305" t="str">
        <x:v>Insider-trading compliance system, depository/trading data and controlled records repository</x:v>
      </x:c>
      <x:c r="O118" s="305" t="str">
        <x:v>Compliance Officer — Insider Trading / Market Conduct</x:v>
      </x:c>
      <x:c r="P118" s="305" t="str">
        <x:v>Applicable SEBI source, LODR preservation policy where in scope, Common Corporate Core retention schedule and litigation hold; apply the longest controlling period.</x:v>
      </x:c>
      <x:c r="Q118" s="305" t="str">
        <x:v>Verify source system, date/time, preparer, approver, completeness, version, linkage to the population and external acknowledgement where applicable.</x:v>
      </x:c>
      <x:c r="R118" s="305" t="str">
        <x:v>Restricted — may contain personal, trading or unpublished information</x:v>
      </x:c>
      <x:c r="S118" s="305" t="str">
        <x:v>REQUIRED — NOT COLLECTED</x:v>
      </x:c>
      <x:c r="T118" s="305" t="str">
        <x:v>https://www.sebi.gov.in/legal/regulations/mar-2025/securities-and-exchange-board-of-india-prohibition-of-insider-trading-regulations-2015-last-amended-on-march-12-2025-_92672.html</x:v>
      </x:c>
      <x:c r="U118" s="305" t="str">
        <x:v>MIGRATED — FROZEN</x:v>
      </x:c>
      <x:c r="V118" s="305" t="str">
        <x:f>IF(COUNTIF('PROD Audit Master'!$A$5:$A$176,C118)=1,"YES","NO")</x:f>
        <x:v>YES</x:v>
      </x:c>
      <x:c r="W118" s="305" t="str">
        <x:f>IF(COUNTIF('PROD Provision Master'!$A$5:$A$176,D118)=1,"YES","NO")</x:f>
        <x:v>YES</x:v>
      </x:c>
      <x:c r="X118" s="305" t="str">
        <x:f>IF(COUNTIF($A$5:$A$348,A118)=1,"UNIQUE","DUPLICATE")</x:f>
        <x:v>UNIQUE</x:v>
      </x:c>
      <x:c r="Y118" s="305" t="str">
        <x:f>IF(COUNTIF($E$5:$E$348,E118)=1,"UNIQUE","DUPLICATE")</x:f>
        <x:v>UNIQUE</x:v>
      </x:c>
      <x:c r="Z118" s="305" t="str">
        <x:f>IF(AND(LEFT(A118,14)="SEBI-CORE-EVD-",LEN(A118)=20),"VALID","INVALID")</x:f>
        <x:v>VALID</x:v>
      </x:c>
      <x:c r="AA118" s="305" t="str">
        <x:v>FROZEN</x:v>
      </x:c>
    </x:row>
    <x:row r="119" ht="48" customHeight="1">
      <x:c r="A119" s="305" t="str">
        <x:v>SEBI-CORE-EVD-000115</x:v>
      </x:c>
      <x:c r="B119" s="305" t="n">
        <x:v>115</x:v>
      </x:c>
      <x:c r="C119" s="305" t="str">
        <x:v>SEBI-CORE-AUD-000058</x:v>
      </x:c>
      <x:c r="D119" s="305" t="str">
        <x:v>SEBI-CORE-PRV-000058</x:v>
      </x:c>
      <x:c r="E119" s="305" t="str">
        <x:v>CAP-LAW054|Reg. 3(5)|AP01|E01</x:v>
      </x:c>
      <x:c r="F119" s="305" t="str">
        <x:v>CAP-LAW054|Reg. 3(5)|AP01</x:v>
      </x:c>
      <x:c r="G119" s="305" t="str">
        <x:v>CAP-LAW054|Reg. 3(5)</x:v>
      </x:c>
      <x:c r="H119" s="305" t="str">
        <x:v>CAP-LAW054</x:v>
      </x:c>
      <x:c r="I119" s="305" t="str">
        <x:v>Reg. 3(5)</x:v>
      </x:c>
      <x:c r="J119" s="305" t="str">
        <x:v>Control design / applicability</x:v>
      </x:c>
      <x:c r="K119" s="305" t="str">
        <x:v>Board-approved code/policy, designated-person universe, restricted-list/trading-window controls, access matrix and investigation protocol; include evidence that the gate, duty holder, threshold/exemption and timing were assessed for this atomic requirement.</x:v>
      </x:c>
      <x:c r="L119" s="305" t="str">
        <x:v>Current approved artefact; named owner and reviewer; effective date/version; explicit coverage of CAP-LAW054 Reg. 3(5); documented gate and exception route.</x:v>
      </x:c>
      <x:c r="M119" s="305" t="str">
        <x:v>Contemporaneous; preserve as prescribed</x:v>
      </x:c>
      <x:c r="N119" s="305" t="str">
        <x:v>Insider-trading compliance system, depository/trading data and controlled records repository</x:v>
      </x:c>
      <x:c r="O119" s="305" t="str">
        <x:v>Compliance Officer — Insider Trading / Market Conduct</x:v>
      </x:c>
      <x:c r="P119" s="305" t="str">
        <x:v>Applicable SEBI source, LODR preservation policy where in scope, Common Corporate Core retention schedule and litigation hold; apply the longest controlling period.</x:v>
      </x:c>
      <x:c r="Q119" s="305" t="str">
        <x:v>Verify source system, date/time, preparer, approver, completeness, version, linkage to the population and external acknowledgement where applicable.</x:v>
      </x:c>
      <x:c r="R119" s="305" t="str">
        <x:v>Restricted — may contain personal, trading or unpublished information</x:v>
      </x:c>
      <x:c r="S119" s="305" t="str">
        <x:v>REQUIRED — NOT COLLECTED</x:v>
      </x:c>
      <x:c r="T119" s="305" t="str">
        <x:v>https://www.sebi.gov.in/legal/regulations/mar-2025/securities-and-exchange-board-of-india-prohibition-of-insider-trading-regulations-2015-last-amended-on-march-12-2025-_92672.html</x:v>
      </x:c>
      <x:c r="U119" s="305" t="str">
        <x:v>MIGRATED — FROZEN</x:v>
      </x:c>
      <x:c r="V119" s="305" t="str">
        <x:f>IF(COUNTIF('PROD Audit Master'!$A$5:$A$176,C119)=1,"YES","NO")</x:f>
        <x:v>YES</x:v>
      </x:c>
      <x:c r="W119" s="305" t="str">
        <x:f>IF(COUNTIF('PROD Provision Master'!$A$5:$A$176,D119)=1,"YES","NO")</x:f>
        <x:v>YES</x:v>
      </x:c>
      <x:c r="X119" s="305" t="str">
        <x:f>IF(COUNTIF($A$5:$A$348,A119)=1,"UNIQUE","DUPLICATE")</x:f>
        <x:v>UNIQUE</x:v>
      </x:c>
      <x:c r="Y119" s="305" t="str">
        <x:f>IF(COUNTIF($E$5:$E$348,E119)=1,"UNIQUE","DUPLICATE")</x:f>
        <x:v>UNIQUE</x:v>
      </x:c>
      <x:c r="Z119" s="305" t="str">
        <x:f>IF(AND(LEFT(A119,14)="SEBI-CORE-EVD-",LEN(A119)=20),"VALID","INVALID")</x:f>
        <x:v>VALID</x:v>
      </x:c>
      <x:c r="AA119" s="305" t="str">
        <x:v>FROZEN</x:v>
      </x:c>
    </x:row>
    <x:row r="120" ht="48" customHeight="1">
      <x:c r="A120" s="305" t="str">
        <x:v>SEBI-CORE-EVD-000116</x:v>
      </x:c>
      <x:c r="B120" s="305" t="n">
        <x:v>116</x:v>
      </x:c>
      <x:c r="C120" s="305" t="str">
        <x:v>SEBI-CORE-AUD-000058</x:v>
      </x:c>
      <x:c r="D120" s="305" t="str">
        <x:v>SEBI-CORE-PRV-000058</x:v>
      </x:c>
      <x:c r="E120" s="305" t="str">
        <x:v>CAP-LAW054|Reg. 3(5)|AP01|E02</x:v>
      </x:c>
      <x:c r="F120" s="305" t="str">
        <x:v>CAP-LAW054|Reg. 3(5)|AP01</x:v>
      </x:c>
      <x:c r="G120" s="305" t="str">
        <x:v>CAP-LAW054|Reg. 3(5)</x:v>
      </x:c>
      <x:c r="H120" s="305" t="str">
        <x:v>CAP-LAW054</x:v>
      </x:c>
      <x:c r="I120" s="305" t="str">
        <x:v>Reg. 3(5)</x:v>
      </x:c>
      <x:c r="J120" s="305" t="str">
        <x:v>Operating performance / outcome</x:v>
      </x:c>
      <x:c r="K120" s="305" t="str">
        <x:v>Structured digital database extracts, access logs, declarations, pre-clearances, trade/reconciliation data, alerts, investigations and statutory disclosures; demonstrate complete and timely performance of: Capture UPSI nature, sharer, recipient, identifiers and audit trail.</x:v>
      </x:c>
      <x:c r="L120" s="305" t="str">
        <x:v>Population reference; period/trigger; source inputs; approvals; timestamps; calculations where relevant; filed/delivered output; acknowledgement; exception and closure linkage.</x:v>
      </x:c>
      <x:c r="M120" s="305" t="str">
        <x:v>Contemporaneous; preserve as prescribed</x:v>
      </x:c>
      <x:c r="N120" s="305" t="str">
        <x:v>Insider-trading compliance system, depository/trading data and controlled records repository</x:v>
      </x:c>
      <x:c r="O120" s="305" t="str">
        <x:v>Compliance Officer — Insider Trading / Market Conduct</x:v>
      </x:c>
      <x:c r="P120" s="305" t="str">
        <x:v>Applicable SEBI source, LODR preservation policy where in scope, Common Corporate Core retention schedule and litigation hold; apply the longest controlling period.</x:v>
      </x:c>
      <x:c r="Q120" s="305" t="str">
        <x:v>Verify source system, date/time, preparer, approver, completeness, version, linkage to the population and external acknowledgement where applicable.</x:v>
      </x:c>
      <x:c r="R120" s="305" t="str">
        <x:v>Restricted — may contain personal, trading or unpublished information</x:v>
      </x:c>
      <x:c r="S120" s="305" t="str">
        <x:v>REQUIRED — NOT COLLECTED</x:v>
      </x:c>
      <x:c r="T120" s="305" t="str">
        <x:v>https://www.sebi.gov.in/legal/regulations/mar-2025/securities-and-exchange-board-of-india-prohibition-of-insider-trading-regulations-2015-last-amended-on-march-12-2025-_92672.html</x:v>
      </x:c>
      <x:c r="U120" s="305" t="str">
        <x:v>MIGRATED — FROZEN</x:v>
      </x:c>
      <x:c r="V120" s="305" t="str">
        <x:f>IF(COUNTIF('PROD Audit Master'!$A$5:$A$176,C120)=1,"YES","NO")</x:f>
        <x:v>YES</x:v>
      </x:c>
      <x:c r="W120" s="305" t="str">
        <x:f>IF(COUNTIF('PROD Provision Master'!$A$5:$A$176,D120)=1,"YES","NO")</x:f>
        <x:v>YES</x:v>
      </x:c>
      <x:c r="X120" s="305" t="str">
        <x:f>IF(COUNTIF($A$5:$A$348,A120)=1,"UNIQUE","DUPLICATE")</x:f>
        <x:v>UNIQUE</x:v>
      </x:c>
      <x:c r="Y120" s="305" t="str">
        <x:f>IF(COUNTIF($E$5:$E$348,E120)=1,"UNIQUE","DUPLICATE")</x:f>
        <x:v>UNIQUE</x:v>
      </x:c>
      <x:c r="Z120" s="305" t="str">
        <x:f>IF(AND(LEFT(A120,14)="SEBI-CORE-EVD-",LEN(A120)=20),"VALID","INVALID")</x:f>
        <x:v>VALID</x:v>
      </x:c>
      <x:c r="AA120" s="305" t="str">
        <x:v>FROZEN</x:v>
      </x:c>
    </x:row>
    <x:row r="121" ht="48" customHeight="1">
      <x:c r="A121" s="305" t="str">
        <x:v>SEBI-CORE-EVD-000117</x:v>
      </x:c>
      <x:c r="B121" s="305" t="n">
        <x:v>117</x:v>
      </x:c>
      <x:c r="C121" s="305" t="str">
        <x:v>SEBI-CORE-AUD-000059</x:v>
      </x:c>
      <x:c r="D121" s="305" t="str">
        <x:v>SEBI-CORE-PRV-000059</x:v>
      </x:c>
      <x:c r="E121" s="305" t="str">
        <x:v>CAP-LAW054|Reg. 4|AP01|E01</x:v>
      </x:c>
      <x:c r="F121" s="305" t="str">
        <x:v>CAP-LAW054|Reg. 4|AP01</x:v>
      </x:c>
      <x:c r="G121" s="305" t="str">
        <x:v>CAP-LAW054|Reg. 4</x:v>
      </x:c>
      <x:c r="H121" s="305" t="str">
        <x:v>CAP-LAW054</x:v>
      </x:c>
      <x:c r="I121" s="305" t="str">
        <x:v>Reg. 4</x:v>
      </x:c>
      <x:c r="J121" s="305" t="str">
        <x:v>Control design / applicability</x:v>
      </x:c>
      <x:c r="K121" s="305" t="str">
        <x:v>Board-approved code/policy, designated-person universe, restricted-list/trading-window controls, access matrix and investigation protocol; include evidence that the gate, duty holder, threshold/exemption and timing were assessed for this atomic requirement.</x:v>
      </x:c>
      <x:c r="L121" s="305" t="str">
        <x:v>Current approved artefact; named owner and reviewer; effective date/version; explicit coverage of CAP-LAW054 Reg. 4; documented gate and exception route.</x:v>
      </x:c>
      <x:c r="M121" s="305" t="str">
        <x:v>Per trade</x:v>
      </x:c>
      <x:c r="N121" s="305" t="str">
        <x:v>Insider-trading compliance system, depository/trading data and controlled records repository</x:v>
      </x:c>
      <x:c r="O121" s="305" t="str">
        <x:v>Compliance Officer — Insider Trading / Market Conduct</x:v>
      </x:c>
      <x:c r="P121" s="305" t="str">
        <x:v>Applicable SEBI source, LODR preservation policy where in scope, Common Corporate Core retention schedule and litigation hold; apply the longest controlling period.</x:v>
      </x:c>
      <x:c r="Q121" s="305" t="str">
        <x:v>Verify source system, date/time, preparer, approver, completeness, version, linkage to the population and external acknowledgement where applicable.</x:v>
      </x:c>
      <x:c r="R121" s="305" t="str">
        <x:v>Restricted — may contain personal, trading or unpublished information</x:v>
      </x:c>
      <x:c r="S121" s="305" t="str">
        <x:v>REQUIRED — NOT COLLECTED</x:v>
      </x:c>
      <x:c r="T121" s="305" t="str">
        <x:v>https://www.sebi.gov.in/legal/regulations/mar-2025/securities-and-exchange-board-of-india-prohibition-of-insider-trading-regulations-2015-last-amended-on-march-12-2025-_92672.html</x:v>
      </x:c>
      <x:c r="U121" s="305" t="str">
        <x:v>MIGRATED — FROZEN</x:v>
      </x:c>
      <x:c r="V121" s="305" t="str">
        <x:f>IF(COUNTIF('PROD Audit Master'!$A$5:$A$176,C121)=1,"YES","NO")</x:f>
        <x:v>YES</x:v>
      </x:c>
      <x:c r="W121" s="305" t="str">
        <x:f>IF(COUNTIF('PROD Provision Master'!$A$5:$A$176,D121)=1,"YES","NO")</x:f>
        <x:v>YES</x:v>
      </x:c>
      <x:c r="X121" s="305" t="str">
        <x:f>IF(COUNTIF($A$5:$A$348,A121)=1,"UNIQUE","DUPLICATE")</x:f>
        <x:v>UNIQUE</x:v>
      </x:c>
      <x:c r="Y121" s="305" t="str">
        <x:f>IF(COUNTIF($E$5:$E$348,E121)=1,"UNIQUE","DUPLICATE")</x:f>
        <x:v>UNIQUE</x:v>
      </x:c>
      <x:c r="Z121" s="305" t="str">
        <x:f>IF(AND(LEFT(A121,14)="SEBI-CORE-EVD-",LEN(A121)=20),"VALID","INVALID")</x:f>
        <x:v>VALID</x:v>
      </x:c>
      <x:c r="AA121" s="305" t="str">
        <x:v>FROZEN</x:v>
      </x:c>
    </x:row>
    <x:row r="122" ht="48" customHeight="1">
      <x:c r="A122" s="305" t="str">
        <x:v>SEBI-CORE-EVD-000118</x:v>
      </x:c>
      <x:c r="B122" s="305" t="n">
        <x:v>118</x:v>
      </x:c>
      <x:c r="C122" s="305" t="str">
        <x:v>SEBI-CORE-AUD-000059</x:v>
      </x:c>
      <x:c r="D122" s="305" t="str">
        <x:v>SEBI-CORE-PRV-000059</x:v>
      </x:c>
      <x:c r="E122" s="305" t="str">
        <x:v>CAP-LAW054|Reg. 4|AP01|E02</x:v>
      </x:c>
      <x:c r="F122" s="305" t="str">
        <x:v>CAP-LAW054|Reg. 4|AP01</x:v>
      </x:c>
      <x:c r="G122" s="305" t="str">
        <x:v>CAP-LAW054|Reg. 4</x:v>
      </x:c>
      <x:c r="H122" s="305" t="str">
        <x:v>CAP-LAW054</x:v>
      </x:c>
      <x:c r="I122" s="305" t="str">
        <x:v>Reg. 4</x:v>
      </x:c>
      <x:c r="J122" s="305" t="str">
        <x:v>Operating performance / outcome</x:v>
      </x:c>
      <x:c r="K122" s="305" t="str">
        <x:v>Structured digital database extracts, access logs, declarations, pre-clearances, trade/reconciliation data, alerts, investigations and statutory disclosures; demonstrate complete and timely performance of: Run pre-clearance, restricted-list and investigation controls.</x:v>
      </x:c>
      <x:c r="L122" s="305" t="str">
        <x:v>Population reference; period/trigger; source inputs; approvals; timestamps; calculations where relevant; filed/delivered output; acknowledgement; exception and closure linkage.</x:v>
      </x:c>
      <x:c r="M122" s="305" t="str">
        <x:v>Per trade</x:v>
      </x:c>
      <x:c r="N122" s="305" t="str">
        <x:v>Insider-trading compliance system, depository/trading data and controlled records repository</x:v>
      </x:c>
      <x:c r="O122" s="305" t="str">
        <x:v>Compliance Officer — Insider Trading / Market Conduct</x:v>
      </x:c>
      <x:c r="P122" s="305" t="str">
        <x:v>Applicable SEBI source, LODR preservation policy where in scope, Common Corporate Core retention schedule and litigation hold; apply the longest controlling period.</x:v>
      </x:c>
      <x:c r="Q122" s="305" t="str">
        <x:v>Verify source system, date/time, preparer, approver, completeness, version, linkage to the population and external acknowledgement where applicable.</x:v>
      </x:c>
      <x:c r="R122" s="305" t="str">
        <x:v>Restricted — may contain personal, trading or unpublished information</x:v>
      </x:c>
      <x:c r="S122" s="305" t="str">
        <x:v>REQUIRED — NOT COLLECTED</x:v>
      </x:c>
      <x:c r="T122" s="305" t="str">
        <x:v>https://www.sebi.gov.in/legal/regulations/mar-2025/securities-and-exchange-board-of-india-prohibition-of-insider-trading-regulations-2015-last-amended-on-march-12-2025-_92672.html</x:v>
      </x:c>
      <x:c r="U122" s="305" t="str">
        <x:v>MIGRATED — FROZEN</x:v>
      </x:c>
      <x:c r="V122" s="305" t="str">
        <x:f>IF(COUNTIF('PROD Audit Master'!$A$5:$A$176,C122)=1,"YES","NO")</x:f>
        <x:v>YES</x:v>
      </x:c>
      <x:c r="W122" s="305" t="str">
        <x:f>IF(COUNTIF('PROD Provision Master'!$A$5:$A$176,D122)=1,"YES","NO")</x:f>
        <x:v>YES</x:v>
      </x:c>
      <x:c r="X122" s="305" t="str">
        <x:f>IF(COUNTIF($A$5:$A$348,A122)=1,"UNIQUE","DUPLICATE")</x:f>
        <x:v>UNIQUE</x:v>
      </x:c>
      <x:c r="Y122" s="305" t="str">
        <x:f>IF(COUNTIF($E$5:$E$348,E122)=1,"UNIQUE","DUPLICATE")</x:f>
        <x:v>UNIQUE</x:v>
      </x:c>
      <x:c r="Z122" s="305" t="str">
        <x:f>IF(AND(LEFT(A122,14)="SEBI-CORE-EVD-",LEN(A122)=20),"VALID","INVALID")</x:f>
        <x:v>VALID</x:v>
      </x:c>
      <x:c r="AA122" s="305" t="str">
        <x:v>FROZEN</x:v>
      </x:c>
    </x:row>
    <x:row r="123" ht="48" customHeight="1">
      <x:c r="A123" s="305" t="str">
        <x:v>SEBI-CORE-EVD-000119</x:v>
      </x:c>
      <x:c r="B123" s="305" t="n">
        <x:v>119</x:v>
      </x:c>
      <x:c r="C123" s="305" t="str">
        <x:v>SEBI-CORE-AUD-000060</x:v>
      </x:c>
      <x:c r="D123" s="305" t="str">
        <x:v>SEBI-CORE-PRV-000060</x:v>
      </x:c>
      <x:c r="E123" s="305" t="str">
        <x:v>CAP-LAW054|Reg. 5|AP01|E01</x:v>
      </x:c>
      <x:c r="F123" s="305" t="str">
        <x:v>CAP-LAW054|Reg. 5|AP01</x:v>
      </x:c>
      <x:c r="G123" s="305" t="str">
        <x:v>CAP-LAW054|Reg. 5</x:v>
      </x:c>
      <x:c r="H123" s="305" t="str">
        <x:v>CAP-LAW054</x:v>
      </x:c>
      <x:c r="I123" s="305" t="str">
        <x:v>Reg. 5</x:v>
      </x:c>
      <x:c r="J123" s="305" t="str">
        <x:v>Control design / applicability</x:v>
      </x:c>
      <x:c r="K123" s="305" t="str">
        <x:v>Board-approved code/policy, designated-person universe, restricted-list/trading-window controls, access matrix and investigation protocol; include evidence that the gate, duty holder, threshold/exemption and timing were assessed for this atomic requirement.</x:v>
      </x:c>
      <x:c r="L123" s="305" t="str">
        <x:v>Current approved artefact; named owner and reviewer; effective date/version; explicit coverage of CAP-LAW054 Reg. 5; documented gate and exception route.</x:v>
      </x:c>
      <x:c r="M123" s="305" t="str">
        <x:v>Event-based</x:v>
      </x:c>
      <x:c r="N123" s="305" t="str">
        <x:v>Insider-trading compliance system, depository/trading data and controlled records repository</x:v>
      </x:c>
      <x:c r="O123" s="305" t="str">
        <x:v>Compliance Officer — Insider Trading / Market Conduct</x:v>
      </x:c>
      <x:c r="P123" s="305" t="str">
        <x:v>Applicable SEBI source, LODR preservation policy where in scope, Common Corporate Core retention schedule and litigation hold; apply the longest controlling period.</x:v>
      </x:c>
      <x:c r="Q123" s="305" t="str">
        <x:v>Verify source system, date/time, preparer, approver, completeness, version, linkage to the population and external acknowledgement where applicable.</x:v>
      </x:c>
      <x:c r="R123" s="305" t="str">
        <x:v>Restricted — may contain personal, trading or unpublished information</x:v>
      </x:c>
      <x:c r="S123" s="305" t="str">
        <x:v>REQUIRED — NOT COLLECTED</x:v>
      </x:c>
      <x:c r="T123" s="305" t="str">
        <x:v>https://www.sebi.gov.in/legal/regulations/mar-2025/securities-and-exchange-board-of-india-prohibition-of-insider-trading-regulations-2015-last-amended-on-march-12-2025-_92672.html</x:v>
      </x:c>
      <x:c r="U123" s="305" t="str">
        <x:v>MIGRATED — FROZEN</x:v>
      </x:c>
      <x:c r="V123" s="305" t="str">
        <x:f>IF(COUNTIF('PROD Audit Master'!$A$5:$A$176,C123)=1,"YES","NO")</x:f>
        <x:v>YES</x:v>
      </x:c>
      <x:c r="W123" s="305" t="str">
        <x:f>IF(COUNTIF('PROD Provision Master'!$A$5:$A$176,D123)=1,"YES","NO")</x:f>
        <x:v>YES</x:v>
      </x:c>
      <x:c r="X123" s="305" t="str">
        <x:f>IF(COUNTIF($A$5:$A$348,A123)=1,"UNIQUE","DUPLICATE")</x:f>
        <x:v>UNIQUE</x:v>
      </x:c>
      <x:c r="Y123" s="305" t="str">
        <x:f>IF(COUNTIF($E$5:$E$348,E123)=1,"UNIQUE","DUPLICATE")</x:f>
        <x:v>UNIQUE</x:v>
      </x:c>
      <x:c r="Z123" s="305" t="str">
        <x:f>IF(AND(LEFT(A123,14)="SEBI-CORE-EVD-",LEN(A123)=20),"VALID","INVALID")</x:f>
        <x:v>VALID</x:v>
      </x:c>
      <x:c r="AA123" s="305" t="str">
        <x:v>FROZEN</x:v>
      </x:c>
    </x:row>
    <x:row r="124" ht="48" customHeight="1">
      <x:c r="A124" s="305" t="str">
        <x:v>SEBI-CORE-EVD-000120</x:v>
      </x:c>
      <x:c r="B124" s="305" t="n">
        <x:v>120</x:v>
      </x:c>
      <x:c r="C124" s="305" t="str">
        <x:v>SEBI-CORE-AUD-000060</x:v>
      </x:c>
      <x:c r="D124" s="305" t="str">
        <x:v>SEBI-CORE-PRV-000060</x:v>
      </x:c>
      <x:c r="E124" s="305" t="str">
        <x:v>CAP-LAW054|Reg. 5|AP01|E02</x:v>
      </x:c>
      <x:c r="F124" s="305" t="str">
        <x:v>CAP-LAW054|Reg. 5|AP01</x:v>
      </x:c>
      <x:c r="G124" s="305" t="str">
        <x:v>CAP-LAW054|Reg. 5</x:v>
      </x:c>
      <x:c r="H124" s="305" t="str">
        <x:v>CAP-LAW054</x:v>
      </x:c>
      <x:c r="I124" s="305" t="str">
        <x:v>Reg. 5</x:v>
      </x:c>
      <x:c r="J124" s="305" t="str">
        <x:v>Operating performance / outcome</x:v>
      </x:c>
      <x:c r="K124" s="305" t="str">
        <x:v>Structured digital database extracts, access logs, declarations, pre-clearances, trade/reconciliation data, alerts, investigations and statutory disclosures; demonstrate complete and timely performance of: Review, approve/disallow, disclose and monitor plan execution.</x:v>
      </x:c>
      <x:c r="L124" s="305" t="str">
        <x:v>Population reference; period/trigger; source inputs; approvals; timestamps; calculations where relevant; filed/delivered output; acknowledgement; exception and closure linkage.</x:v>
      </x:c>
      <x:c r="M124" s="305" t="str">
        <x:v>Event-based</x:v>
      </x:c>
      <x:c r="N124" s="305" t="str">
        <x:v>Insider-trading compliance system, depository/trading data and controlled records repository</x:v>
      </x:c>
      <x:c r="O124" s="305" t="str">
        <x:v>Compliance Officer — Insider Trading / Market Conduct</x:v>
      </x:c>
      <x:c r="P124" s="305" t="str">
        <x:v>Applicable SEBI source, LODR preservation policy where in scope, Common Corporate Core retention schedule and litigation hold; apply the longest controlling period.</x:v>
      </x:c>
      <x:c r="Q124" s="305" t="str">
        <x:v>Verify source system, date/time, preparer, approver, completeness, version, linkage to the population and external acknowledgement where applicable.</x:v>
      </x:c>
      <x:c r="R124" s="305" t="str">
        <x:v>Restricted — may contain personal, trading or unpublished information</x:v>
      </x:c>
      <x:c r="S124" s="305" t="str">
        <x:v>REQUIRED — NOT COLLECTED</x:v>
      </x:c>
      <x:c r="T124" s="305" t="str">
        <x:v>https://www.sebi.gov.in/legal/regulations/mar-2025/securities-and-exchange-board-of-india-prohibition-of-insider-trading-regulations-2015-last-amended-on-march-12-2025-_92672.html</x:v>
      </x:c>
      <x:c r="U124" s="305" t="str">
        <x:v>MIGRATED — FROZEN</x:v>
      </x:c>
      <x:c r="V124" s="305" t="str">
        <x:f>IF(COUNTIF('PROD Audit Master'!$A$5:$A$176,C124)=1,"YES","NO")</x:f>
        <x:v>YES</x:v>
      </x:c>
      <x:c r="W124" s="305" t="str">
        <x:f>IF(COUNTIF('PROD Provision Master'!$A$5:$A$176,D124)=1,"YES","NO")</x:f>
        <x:v>YES</x:v>
      </x:c>
      <x:c r="X124" s="305" t="str">
        <x:f>IF(COUNTIF($A$5:$A$348,A124)=1,"UNIQUE","DUPLICATE")</x:f>
        <x:v>UNIQUE</x:v>
      </x:c>
      <x:c r="Y124" s="305" t="str">
        <x:f>IF(COUNTIF($E$5:$E$348,E124)=1,"UNIQUE","DUPLICATE")</x:f>
        <x:v>UNIQUE</x:v>
      </x:c>
      <x:c r="Z124" s="305" t="str">
        <x:f>IF(AND(LEFT(A124,14)="SEBI-CORE-EVD-",LEN(A124)=20),"VALID","INVALID")</x:f>
        <x:v>VALID</x:v>
      </x:c>
      <x:c r="AA124" s="305" t="str">
        <x:v>FROZEN</x:v>
      </x:c>
    </x:row>
    <x:row r="125" ht="48" customHeight="1">
      <x:c r="A125" s="305" t="str">
        <x:v>SEBI-CORE-EVD-000121</x:v>
      </x:c>
      <x:c r="B125" s="305" t="n">
        <x:v>121</x:v>
      </x:c>
      <x:c r="C125" s="305" t="str">
        <x:v>SEBI-CORE-AUD-000061</x:v>
      </x:c>
      <x:c r="D125" s="305" t="str">
        <x:v>SEBI-CORE-PRV-000061</x:v>
      </x:c>
      <x:c r="E125" s="305" t="str">
        <x:v>CAP-LAW054|Reg. 7|AP01|E01</x:v>
      </x:c>
      <x:c r="F125" s="305" t="str">
        <x:v>CAP-LAW054|Reg. 7|AP01</x:v>
      </x:c>
      <x:c r="G125" s="305" t="str">
        <x:v>CAP-LAW054|Reg. 7</x:v>
      </x:c>
      <x:c r="H125" s="305" t="str">
        <x:v>CAP-LAW054</x:v>
      </x:c>
      <x:c r="I125" s="305" t="str">
        <x:v>Reg. 7</x:v>
      </x:c>
      <x:c r="J125" s="305" t="str">
        <x:v>Control design / applicability</x:v>
      </x:c>
      <x:c r="K125" s="305" t="str">
        <x:v>Board-approved code/policy, designated-person universe, restricted-list/trading-window controls, access matrix and investigation protocol; include evidence that the gate, duty holder, threshold/exemption and timing were assessed for this atomic requirement.</x:v>
      </x:c>
      <x:c r="L125" s="305" t="str">
        <x:v>Current approved artefact; named owner and reviewer; effective date/version; explicit coverage of CAP-LAW054 Reg. 7; documented gate and exception route.</x:v>
      </x:c>
      <x:c r="M125" s="305" t="str">
        <x:v>Event-based within prescribed deadline</x:v>
      </x:c>
      <x:c r="N125" s="305" t="str">
        <x:v>Insider-trading compliance system, depository/trading data and controlled records repository</x:v>
      </x:c>
      <x:c r="O125" s="305" t="str">
        <x:v>Compliance Officer — Insider Trading / Market Conduct</x:v>
      </x:c>
      <x:c r="P125" s="305" t="str">
        <x:v>Applicable SEBI source, LODR preservation policy where in scope, Common Corporate Core retention schedule and litigation hold; apply the longest controlling period.</x:v>
      </x:c>
      <x:c r="Q125" s="305" t="str">
        <x:v>Verify source system, date/time, preparer, approver, completeness, version, linkage to the population and external acknowledgement where applicable.</x:v>
      </x:c>
      <x:c r="R125" s="305" t="str">
        <x:v>Restricted — may contain personal, trading or unpublished information</x:v>
      </x:c>
      <x:c r="S125" s="305" t="str">
        <x:v>REQUIRED — NOT COLLECTED</x:v>
      </x:c>
      <x:c r="T125" s="305" t="str">
        <x:v>https://www.sebi.gov.in/legal/regulations/mar-2025/securities-and-exchange-board-of-india-prohibition-of-insider-trading-regulations-2015-last-amended-on-march-12-2025-_92672.html</x:v>
      </x:c>
      <x:c r="U125" s="305" t="str">
        <x:v>MIGRATED — FROZEN</x:v>
      </x:c>
      <x:c r="V125" s="305" t="str">
        <x:f>IF(COUNTIF('PROD Audit Master'!$A$5:$A$176,C125)=1,"YES","NO")</x:f>
        <x:v>YES</x:v>
      </x:c>
      <x:c r="W125" s="305" t="str">
        <x:f>IF(COUNTIF('PROD Provision Master'!$A$5:$A$176,D125)=1,"YES","NO")</x:f>
        <x:v>YES</x:v>
      </x:c>
      <x:c r="X125" s="305" t="str">
        <x:f>IF(COUNTIF($A$5:$A$348,A125)=1,"UNIQUE","DUPLICATE")</x:f>
        <x:v>UNIQUE</x:v>
      </x:c>
      <x:c r="Y125" s="305" t="str">
        <x:f>IF(COUNTIF($E$5:$E$348,E125)=1,"UNIQUE","DUPLICATE")</x:f>
        <x:v>UNIQUE</x:v>
      </x:c>
      <x:c r="Z125" s="305" t="str">
        <x:f>IF(AND(LEFT(A125,14)="SEBI-CORE-EVD-",LEN(A125)=20),"VALID","INVALID")</x:f>
        <x:v>VALID</x:v>
      </x:c>
      <x:c r="AA125" s="305" t="str">
        <x:v>FROZEN</x:v>
      </x:c>
    </x:row>
    <x:row r="126" ht="48" customHeight="1">
      <x:c r="A126" s="305" t="str">
        <x:v>SEBI-CORE-EVD-000122</x:v>
      </x:c>
      <x:c r="B126" s="305" t="n">
        <x:v>122</x:v>
      </x:c>
      <x:c r="C126" s="305" t="str">
        <x:v>SEBI-CORE-AUD-000061</x:v>
      </x:c>
      <x:c r="D126" s="305" t="str">
        <x:v>SEBI-CORE-PRV-000061</x:v>
      </x:c>
      <x:c r="E126" s="305" t="str">
        <x:v>CAP-LAW054|Reg. 7|AP01|E02</x:v>
      </x:c>
      <x:c r="F126" s="305" t="str">
        <x:v>CAP-LAW054|Reg. 7|AP01</x:v>
      </x:c>
      <x:c r="G126" s="305" t="str">
        <x:v>CAP-LAW054|Reg. 7</x:v>
      </x:c>
      <x:c r="H126" s="305" t="str">
        <x:v>CAP-LAW054</x:v>
      </x:c>
      <x:c r="I126" s="305" t="str">
        <x:v>Reg. 7</x:v>
      </x:c>
      <x:c r="J126" s="305" t="str">
        <x:v>Operating performance / outcome</x:v>
      </x:c>
      <x:c r="K126" s="305" t="str">
        <x:v>Structured digital database extracts, access logs, declarations, pre-clearances, trade/reconciliation data, alerts, investigations and statutory disclosures; demonstrate complete and timely performance of: Capture, validate and file covered disclosures.</x:v>
      </x:c>
      <x:c r="L126" s="305" t="str">
        <x:v>Population reference; period/trigger; source inputs; approvals; timestamps; calculations where relevant; filed/delivered output; acknowledgement; exception and closure linkage.</x:v>
      </x:c>
      <x:c r="M126" s="305" t="str">
        <x:v>Event-based within prescribed deadline</x:v>
      </x:c>
      <x:c r="N126" s="305" t="str">
        <x:v>Insider-trading compliance system, depository/trading data and controlled records repository</x:v>
      </x:c>
      <x:c r="O126" s="305" t="str">
        <x:v>Compliance Officer — Insider Trading / Market Conduct</x:v>
      </x:c>
      <x:c r="P126" s="305" t="str">
        <x:v>Applicable SEBI source, LODR preservation policy where in scope, Common Corporate Core retention schedule and litigation hold; apply the longest controlling period.</x:v>
      </x:c>
      <x:c r="Q126" s="305" t="str">
        <x:v>Verify source system, date/time, preparer, approver, completeness, version, linkage to the population and external acknowledgement where applicable.</x:v>
      </x:c>
      <x:c r="R126" s="305" t="str">
        <x:v>Restricted — may contain personal, trading or unpublished information</x:v>
      </x:c>
      <x:c r="S126" s="305" t="str">
        <x:v>REQUIRED — NOT COLLECTED</x:v>
      </x:c>
      <x:c r="T126" s="305" t="str">
        <x:v>https://www.sebi.gov.in/legal/regulations/mar-2025/securities-and-exchange-board-of-india-prohibition-of-insider-trading-regulations-2015-last-amended-on-march-12-2025-_92672.html</x:v>
      </x:c>
      <x:c r="U126" s="305" t="str">
        <x:v>MIGRATED — FROZEN</x:v>
      </x:c>
      <x:c r="V126" s="305" t="str">
        <x:f>IF(COUNTIF('PROD Audit Master'!$A$5:$A$176,C126)=1,"YES","NO")</x:f>
        <x:v>YES</x:v>
      </x:c>
      <x:c r="W126" s="305" t="str">
        <x:f>IF(COUNTIF('PROD Provision Master'!$A$5:$A$176,D126)=1,"YES","NO")</x:f>
        <x:v>YES</x:v>
      </x:c>
      <x:c r="X126" s="305" t="str">
        <x:f>IF(COUNTIF($A$5:$A$348,A126)=1,"UNIQUE","DUPLICATE")</x:f>
        <x:v>UNIQUE</x:v>
      </x:c>
      <x:c r="Y126" s="305" t="str">
        <x:f>IF(COUNTIF($E$5:$E$348,E126)=1,"UNIQUE","DUPLICATE")</x:f>
        <x:v>UNIQUE</x:v>
      </x:c>
      <x:c r="Z126" s="305" t="str">
        <x:f>IF(AND(LEFT(A126,14)="SEBI-CORE-EVD-",LEN(A126)=20),"VALID","INVALID")</x:f>
        <x:v>VALID</x:v>
      </x:c>
      <x:c r="AA126" s="305" t="str">
        <x:v>FROZEN</x:v>
      </x:c>
    </x:row>
    <x:row r="127" ht="48" customHeight="1">
      <x:c r="A127" s="305" t="str">
        <x:v>SEBI-CORE-EVD-000123</x:v>
      </x:c>
      <x:c r="B127" s="305" t="n">
        <x:v>123</x:v>
      </x:c>
      <x:c r="C127" s="305" t="str">
        <x:v>SEBI-CORE-AUD-000062</x:v>
      </x:c>
      <x:c r="D127" s="305" t="str">
        <x:v>SEBI-CORE-PRV-000062</x:v>
      </x:c>
      <x:c r="E127" s="305" t="str">
        <x:v>CAP-LAW054|Reg. 8|AP01|E01</x:v>
      </x:c>
      <x:c r="F127" s="305" t="str">
        <x:v>CAP-LAW054|Reg. 8|AP01</x:v>
      </x:c>
      <x:c r="G127" s="305" t="str">
        <x:v>CAP-LAW054|Reg. 8</x:v>
      </x:c>
      <x:c r="H127" s="305" t="str">
        <x:v>CAP-LAW054</x:v>
      </x:c>
      <x:c r="I127" s="305" t="str">
        <x:v>Reg. 8</x:v>
      </x:c>
      <x:c r="J127" s="305" t="str">
        <x:v>Control design / applicability</x:v>
      </x:c>
      <x:c r="K127" s="305" t="str">
        <x:v>Board-approved code/policy, designated-person universe, restricted-list/trading-window controls, access matrix and investigation protocol; include evidence that the gate, duty holder, threshold/exemption and timing were assessed for this atomic requirement.</x:v>
      </x:c>
      <x:c r="L127" s="305" t="str">
        <x:v>Current approved artefact; named owner and reviewer; effective date/version; explicit coverage of CAP-LAW054 Reg. 8; documented gate and exception route.</x:v>
      </x:c>
      <x:c r="M127" s="305" t="str">
        <x:v>Continuous; review on change</x:v>
      </x:c>
      <x:c r="N127" s="305" t="str">
        <x:v>Insider-trading compliance system, depository/trading data and controlled records repository</x:v>
      </x:c>
      <x:c r="O127" s="305" t="str">
        <x:v>Compliance Officer — Insider Trading / Market Conduct</x:v>
      </x:c>
      <x:c r="P127" s="305" t="str">
        <x:v>Applicable SEBI source, LODR preservation policy where in scope, Common Corporate Core retention schedule and litigation hold; apply the longest controlling period.</x:v>
      </x:c>
      <x:c r="Q127" s="305" t="str">
        <x:v>Verify source system, date/time, preparer, approver, completeness, version, linkage to the population and external acknowledgement where applicable.</x:v>
      </x:c>
      <x:c r="R127" s="305" t="str">
        <x:v>Restricted — may contain personal, trading or unpublished information</x:v>
      </x:c>
      <x:c r="S127" s="305" t="str">
        <x:v>REQUIRED — NOT COLLECTED</x:v>
      </x:c>
      <x:c r="T127" s="305" t="str">
        <x:v>https://www.sebi.gov.in/legal/regulations/mar-2025/securities-and-exchange-board-of-india-prohibition-of-insider-trading-regulations-2015-last-amended-on-march-12-2025-_92672.html</x:v>
      </x:c>
      <x:c r="U127" s="305" t="str">
        <x:v>MIGRATED — FROZEN</x:v>
      </x:c>
      <x:c r="V127" s="305" t="str">
        <x:f>IF(COUNTIF('PROD Audit Master'!$A$5:$A$176,C127)=1,"YES","NO")</x:f>
        <x:v>YES</x:v>
      </x:c>
      <x:c r="W127" s="305" t="str">
        <x:f>IF(COUNTIF('PROD Provision Master'!$A$5:$A$176,D127)=1,"YES","NO")</x:f>
        <x:v>YES</x:v>
      </x:c>
      <x:c r="X127" s="305" t="str">
        <x:f>IF(COUNTIF($A$5:$A$348,A127)=1,"UNIQUE","DUPLICATE")</x:f>
        <x:v>UNIQUE</x:v>
      </x:c>
      <x:c r="Y127" s="305" t="str">
        <x:f>IF(COUNTIF($E$5:$E$348,E127)=1,"UNIQUE","DUPLICATE")</x:f>
        <x:v>UNIQUE</x:v>
      </x:c>
      <x:c r="Z127" s="305" t="str">
        <x:f>IF(AND(LEFT(A127,14)="SEBI-CORE-EVD-",LEN(A127)=20),"VALID","INVALID")</x:f>
        <x:v>VALID</x:v>
      </x:c>
      <x:c r="AA127" s="305" t="str">
        <x:v>FROZEN</x:v>
      </x:c>
    </x:row>
    <x:row r="128" ht="48" customHeight="1">
      <x:c r="A128" s="305" t="str">
        <x:v>SEBI-CORE-EVD-000124</x:v>
      </x:c>
      <x:c r="B128" s="305" t="n">
        <x:v>124</x:v>
      </x:c>
      <x:c r="C128" s="305" t="str">
        <x:v>SEBI-CORE-AUD-000062</x:v>
      </x:c>
      <x:c r="D128" s="305" t="str">
        <x:v>SEBI-CORE-PRV-000062</x:v>
      </x:c>
      <x:c r="E128" s="305" t="str">
        <x:v>CAP-LAW054|Reg. 8|AP01|E02</x:v>
      </x:c>
      <x:c r="F128" s="305" t="str">
        <x:v>CAP-LAW054|Reg. 8|AP01</x:v>
      </x:c>
      <x:c r="G128" s="305" t="str">
        <x:v>CAP-LAW054|Reg. 8</x:v>
      </x:c>
      <x:c r="H128" s="305" t="str">
        <x:v>CAP-LAW054</x:v>
      </x:c>
      <x:c r="I128" s="305" t="str">
        <x:v>Reg. 8</x:v>
      </x:c>
      <x:c r="J128" s="305" t="str">
        <x:v>Operating performance / outcome</x:v>
      </x:c>
      <x:c r="K128" s="305" t="str">
        <x:v>Structured digital database extracts, access logs, declarations, pre-clearances, trade/reconciliation data, alerts, investigations and statutory disclosures; demonstrate complete and timely performance of: Maintain code, chief investor-relations ownership and dissemination process.</x:v>
      </x:c>
      <x:c r="L128" s="305" t="str">
        <x:v>Population reference; period/trigger; source inputs; approvals; timestamps; calculations where relevant; filed/delivered output; acknowledgement; exception and closure linkage.</x:v>
      </x:c>
      <x:c r="M128" s="305" t="str">
        <x:v>Continuous; review on change</x:v>
      </x:c>
      <x:c r="N128" s="305" t="str">
        <x:v>Insider-trading compliance system, depository/trading data and controlled records repository</x:v>
      </x:c>
      <x:c r="O128" s="305" t="str">
        <x:v>Compliance Officer — Insider Trading / Market Conduct</x:v>
      </x:c>
      <x:c r="P128" s="305" t="str">
        <x:v>Applicable SEBI source, LODR preservation policy where in scope, Common Corporate Core retention schedule and litigation hold; apply the longest controlling period.</x:v>
      </x:c>
      <x:c r="Q128" s="305" t="str">
        <x:v>Verify source system, date/time, preparer, approver, completeness, version, linkage to the population and external acknowledgement where applicable.</x:v>
      </x:c>
      <x:c r="R128" s="305" t="str">
        <x:v>Restricted — may contain personal, trading or unpublished information</x:v>
      </x:c>
      <x:c r="S128" s="305" t="str">
        <x:v>REQUIRED — NOT COLLECTED</x:v>
      </x:c>
      <x:c r="T128" s="305" t="str">
        <x:v>https://www.sebi.gov.in/legal/regulations/mar-2025/securities-and-exchange-board-of-india-prohibition-of-insider-trading-regulations-2015-last-amended-on-march-12-2025-_92672.html</x:v>
      </x:c>
      <x:c r="U128" s="305" t="str">
        <x:v>MIGRATED — FROZEN</x:v>
      </x:c>
      <x:c r="V128" s="305" t="str">
        <x:f>IF(COUNTIF('PROD Audit Master'!$A$5:$A$176,C128)=1,"YES","NO")</x:f>
        <x:v>YES</x:v>
      </x:c>
      <x:c r="W128" s="305" t="str">
        <x:f>IF(COUNTIF('PROD Provision Master'!$A$5:$A$176,D128)=1,"YES","NO")</x:f>
        <x:v>YES</x:v>
      </x:c>
      <x:c r="X128" s="305" t="str">
        <x:f>IF(COUNTIF($A$5:$A$348,A128)=1,"UNIQUE","DUPLICATE")</x:f>
        <x:v>UNIQUE</x:v>
      </x:c>
      <x:c r="Y128" s="305" t="str">
        <x:f>IF(COUNTIF($E$5:$E$348,E128)=1,"UNIQUE","DUPLICATE")</x:f>
        <x:v>UNIQUE</x:v>
      </x:c>
      <x:c r="Z128" s="305" t="str">
        <x:f>IF(AND(LEFT(A128,14)="SEBI-CORE-EVD-",LEN(A128)=20),"VALID","INVALID")</x:f>
        <x:v>VALID</x:v>
      </x:c>
      <x:c r="AA128" s="305" t="str">
        <x:v>FROZEN</x:v>
      </x:c>
    </x:row>
    <x:row r="129" ht="48" customHeight="1">
      <x:c r="A129" s="305" t="str">
        <x:v>SEBI-CORE-EVD-000125</x:v>
      </x:c>
      <x:c r="B129" s="305" t="n">
        <x:v>125</x:v>
      </x:c>
      <x:c r="C129" s="305" t="str">
        <x:v>SEBI-CORE-AUD-000063</x:v>
      </x:c>
      <x:c r="D129" s="305" t="str">
        <x:v>SEBI-CORE-PRV-000063</x:v>
      </x:c>
      <x:c r="E129" s="305" t="str">
        <x:v>CAP-LAW054|Reg. 9|AP01|E01</x:v>
      </x:c>
      <x:c r="F129" s="305" t="str">
        <x:v>CAP-LAW054|Reg. 9|AP01</x:v>
      </x:c>
      <x:c r="G129" s="305" t="str">
        <x:v>CAP-LAW054|Reg. 9</x:v>
      </x:c>
      <x:c r="H129" s="305" t="str">
        <x:v>CAP-LAW054</x:v>
      </x:c>
      <x:c r="I129" s="305" t="str">
        <x:v>Reg. 9</x:v>
      </x:c>
      <x:c r="J129" s="305" t="str">
        <x:v>Control design / applicability</x:v>
      </x:c>
      <x:c r="K129" s="305" t="str">
        <x:v>Board-approved code/policy, designated-person universe, restricted-list/trading-window controls, access matrix and investigation protocol; include evidence that the gate, duty holder, threshold/exemption and timing were assessed for this atomic requirement.</x:v>
      </x:c>
      <x:c r="L129" s="305" t="str">
        <x:v>Current approved artefact; named owner and reviewer; effective date/version; explicit coverage of CAP-LAW054 Reg. 9; documented gate and exception route.</x:v>
      </x:c>
      <x:c r="M129" s="305" t="str">
        <x:v>Continuous</x:v>
      </x:c>
      <x:c r="N129" s="305" t="str">
        <x:v>Insider-trading compliance system, depository/trading data and controlled records repository</x:v>
      </x:c>
      <x:c r="O129" s="305" t="str">
        <x:v>Compliance Officer — Insider Trading / Market Conduct</x:v>
      </x:c>
      <x:c r="P129" s="305" t="str">
        <x:v>Applicable SEBI source, LODR preservation policy where in scope, Common Corporate Core retention schedule and litigation hold; apply the longest controlling period.</x:v>
      </x:c>
      <x:c r="Q129" s="305" t="str">
        <x:v>Verify source system, date/time, preparer, approver, completeness, version, linkage to the population and external acknowledgement where applicable.</x:v>
      </x:c>
      <x:c r="R129" s="305" t="str">
        <x:v>Restricted — may contain personal, trading or unpublished information</x:v>
      </x:c>
      <x:c r="S129" s="305" t="str">
        <x:v>REQUIRED — NOT COLLECTED</x:v>
      </x:c>
      <x:c r="T129" s="305" t="str">
        <x:v>https://www.sebi.gov.in/legal/regulations/mar-2025/securities-and-exchange-board-of-india-prohibition-of-insider-trading-regulations-2015-last-amended-on-march-12-2025-_92672.html</x:v>
      </x:c>
      <x:c r="U129" s="305" t="str">
        <x:v>MIGRATED — FROZEN</x:v>
      </x:c>
      <x:c r="V129" s="305" t="str">
        <x:f>IF(COUNTIF('PROD Audit Master'!$A$5:$A$176,C129)=1,"YES","NO")</x:f>
        <x:v>YES</x:v>
      </x:c>
      <x:c r="W129" s="305" t="str">
        <x:f>IF(COUNTIF('PROD Provision Master'!$A$5:$A$176,D129)=1,"YES","NO")</x:f>
        <x:v>YES</x:v>
      </x:c>
      <x:c r="X129" s="305" t="str">
        <x:f>IF(COUNTIF($A$5:$A$348,A129)=1,"UNIQUE","DUPLICATE")</x:f>
        <x:v>UNIQUE</x:v>
      </x:c>
      <x:c r="Y129" s="305" t="str">
        <x:f>IF(COUNTIF($E$5:$E$348,E129)=1,"UNIQUE","DUPLICATE")</x:f>
        <x:v>UNIQUE</x:v>
      </x:c>
      <x:c r="Z129" s="305" t="str">
        <x:f>IF(AND(LEFT(A129,14)="SEBI-CORE-EVD-",LEN(A129)=20),"VALID","INVALID")</x:f>
        <x:v>VALID</x:v>
      </x:c>
      <x:c r="AA129" s="305" t="str">
        <x:v>FROZEN</x:v>
      </x:c>
    </x:row>
    <x:row r="130" ht="48" customHeight="1">
      <x:c r="A130" s="305" t="str">
        <x:v>SEBI-CORE-EVD-000126</x:v>
      </x:c>
      <x:c r="B130" s="305" t="n">
        <x:v>126</x:v>
      </x:c>
      <x:c r="C130" s="305" t="str">
        <x:v>SEBI-CORE-AUD-000063</x:v>
      </x:c>
      <x:c r="D130" s="305" t="str">
        <x:v>SEBI-CORE-PRV-000063</x:v>
      </x:c>
      <x:c r="E130" s="305" t="str">
        <x:v>CAP-LAW054|Reg. 9|AP01|E02</x:v>
      </x:c>
      <x:c r="F130" s="305" t="str">
        <x:v>CAP-LAW054|Reg. 9|AP01</x:v>
      </x:c>
      <x:c r="G130" s="305" t="str">
        <x:v>CAP-LAW054|Reg. 9</x:v>
      </x:c>
      <x:c r="H130" s="305" t="str">
        <x:v>CAP-LAW054</x:v>
      </x:c>
      <x:c r="I130" s="305" t="str">
        <x:v>Reg. 9</x:v>
      </x:c>
      <x:c r="J130" s="305" t="str">
        <x:v>Operating performance / outcome</x:v>
      </x:c>
      <x:c r="K130" s="305" t="str">
        <x:v>Structured digital database extracts, access logs, declarations, pre-clearances, trade/reconciliation data, alerts, investigations and statutory disclosures; demonstrate complete and timely performance of: Maintain designated-person universe, trading window, pre-clearance and contra-trade controls.</x:v>
      </x:c>
      <x:c r="L130" s="305" t="str">
        <x:v>Population reference; period/trigger; source inputs; approvals; timestamps; calculations where relevant; filed/delivered output; acknowledgement; exception and closure linkage.</x:v>
      </x:c>
      <x:c r="M130" s="305" t="str">
        <x:v>Continuous</x:v>
      </x:c>
      <x:c r="N130" s="305" t="str">
        <x:v>Insider-trading compliance system, depository/trading data and controlled records repository</x:v>
      </x:c>
      <x:c r="O130" s="305" t="str">
        <x:v>Compliance Officer — Insider Trading / Market Conduct</x:v>
      </x:c>
      <x:c r="P130" s="305" t="str">
        <x:v>Applicable SEBI source, LODR preservation policy where in scope, Common Corporate Core retention schedule and litigation hold; apply the longest controlling period.</x:v>
      </x:c>
      <x:c r="Q130" s="305" t="str">
        <x:v>Verify source system, date/time, preparer, approver, completeness, version, linkage to the population and external acknowledgement where applicable.</x:v>
      </x:c>
      <x:c r="R130" s="305" t="str">
        <x:v>Restricted — may contain personal, trading or unpublished information</x:v>
      </x:c>
      <x:c r="S130" s="305" t="str">
        <x:v>REQUIRED — NOT COLLECTED</x:v>
      </x:c>
      <x:c r="T130" s="305" t="str">
        <x:v>https://www.sebi.gov.in/legal/regulations/mar-2025/securities-and-exchange-board-of-india-prohibition-of-insider-trading-regulations-2015-last-amended-on-march-12-2025-_92672.html</x:v>
      </x:c>
      <x:c r="U130" s="305" t="str">
        <x:v>MIGRATED — FROZEN</x:v>
      </x:c>
      <x:c r="V130" s="305" t="str">
        <x:f>IF(COUNTIF('PROD Audit Master'!$A$5:$A$176,C130)=1,"YES","NO")</x:f>
        <x:v>YES</x:v>
      </x:c>
      <x:c r="W130" s="305" t="str">
        <x:f>IF(COUNTIF('PROD Provision Master'!$A$5:$A$176,D130)=1,"YES","NO")</x:f>
        <x:v>YES</x:v>
      </x:c>
      <x:c r="X130" s="305" t="str">
        <x:f>IF(COUNTIF($A$5:$A$348,A130)=1,"UNIQUE","DUPLICATE")</x:f>
        <x:v>UNIQUE</x:v>
      </x:c>
      <x:c r="Y130" s="305" t="str">
        <x:f>IF(COUNTIF($E$5:$E$348,E130)=1,"UNIQUE","DUPLICATE")</x:f>
        <x:v>UNIQUE</x:v>
      </x:c>
      <x:c r="Z130" s="305" t="str">
        <x:f>IF(AND(LEFT(A130,14)="SEBI-CORE-EVD-",LEN(A130)=20),"VALID","INVALID")</x:f>
        <x:v>VALID</x:v>
      </x:c>
      <x:c r="AA130" s="305" t="str">
        <x:v>FROZEN</x:v>
      </x:c>
    </x:row>
    <x:row r="131" ht="48" customHeight="1">
      <x:c r="A131" s="305" t="str">
        <x:v>SEBI-CORE-EVD-000127</x:v>
      </x:c>
      <x:c r="B131" s="305" t="n">
        <x:v>127</x:v>
      </x:c>
      <x:c r="C131" s="305" t="str">
        <x:v>SEBI-CORE-AUD-000064</x:v>
      </x:c>
      <x:c r="D131" s="305" t="str">
        <x:v>SEBI-CORE-PRV-000064</x:v>
      </x:c>
      <x:c r="E131" s="305" t="str">
        <x:v>CAP-LAW054|Reg. 9A|AP01|E01</x:v>
      </x:c>
      <x:c r="F131" s="305" t="str">
        <x:v>CAP-LAW054|Reg. 9A|AP01</x:v>
      </x:c>
      <x:c r="G131" s="305" t="str">
        <x:v>CAP-LAW054|Reg. 9A</x:v>
      </x:c>
      <x:c r="H131" s="305" t="str">
        <x:v>CAP-LAW054</x:v>
      </x:c>
      <x:c r="I131" s="305" t="str">
        <x:v>Reg. 9A</x:v>
      </x:c>
      <x:c r="J131" s="305" t="str">
        <x:v>Control design / applicability</x:v>
      </x:c>
      <x:c r="K131" s="305" t="str">
        <x:v>Board-approved code/policy, designated-person universe, restricted-list/trading-window controls, access matrix and investigation protocol; include evidence that the gate, duty holder, threshold/exemption and timing were assessed for this atomic requirement.</x:v>
      </x:c>
      <x:c r="L131" s="305" t="str">
        <x:v>Current approved artefact; named owner and reviewer; effective date/version; explicit coverage of CAP-LAW054 Reg. 9A; documented gate and exception route.</x:v>
      </x:c>
      <x:c r="M131" s="305" t="str">
        <x:v>Continuous; event-based investigation</x:v>
      </x:c>
      <x:c r="N131" s="305" t="str">
        <x:v>Insider-trading compliance system, depository/trading data and controlled records repository</x:v>
      </x:c>
      <x:c r="O131" s="305" t="str">
        <x:v>Compliance Officer — Insider Trading / Market Conduct</x:v>
      </x:c>
      <x:c r="P131" s="305" t="str">
        <x:v>Applicable SEBI source, LODR preservation policy where in scope, Common Corporate Core retention schedule and litigation hold; apply the longest controlling period.</x:v>
      </x:c>
      <x:c r="Q131" s="305" t="str">
        <x:v>Verify source system, date/time, preparer, approver, completeness, version, linkage to the population and external acknowledgement where applicable.</x:v>
      </x:c>
      <x:c r="R131" s="305" t="str">
        <x:v>Restricted — may contain personal, trading or unpublished information</x:v>
      </x:c>
      <x:c r="S131" s="305" t="str">
        <x:v>REQUIRED — NOT COLLECTED</x:v>
      </x:c>
      <x:c r="T131" s="305" t="str">
        <x:v>https://www.sebi.gov.in/legal/regulations/mar-2025/securities-and-exchange-board-of-india-prohibition-of-insider-trading-regulations-2015-last-amended-on-march-12-2025-_92672.html</x:v>
      </x:c>
      <x:c r="U131" s="305" t="str">
        <x:v>MIGRATED — FROZEN</x:v>
      </x:c>
      <x:c r="V131" s="305" t="str">
        <x:f>IF(COUNTIF('PROD Audit Master'!$A$5:$A$176,C131)=1,"YES","NO")</x:f>
        <x:v>YES</x:v>
      </x:c>
      <x:c r="W131" s="305" t="str">
        <x:f>IF(COUNTIF('PROD Provision Master'!$A$5:$A$176,D131)=1,"YES","NO")</x:f>
        <x:v>YES</x:v>
      </x:c>
      <x:c r="X131" s="305" t="str">
        <x:f>IF(COUNTIF($A$5:$A$348,A131)=1,"UNIQUE","DUPLICATE")</x:f>
        <x:v>UNIQUE</x:v>
      </x:c>
      <x:c r="Y131" s="305" t="str">
        <x:f>IF(COUNTIF($E$5:$E$348,E131)=1,"UNIQUE","DUPLICATE")</x:f>
        <x:v>UNIQUE</x:v>
      </x:c>
      <x:c r="Z131" s="305" t="str">
        <x:f>IF(AND(LEFT(A131,14)="SEBI-CORE-EVD-",LEN(A131)=20),"VALID","INVALID")</x:f>
        <x:v>VALID</x:v>
      </x:c>
      <x:c r="AA131" s="305" t="str">
        <x:v>FROZEN</x:v>
      </x:c>
    </x:row>
    <x:row r="132" ht="48" customHeight="1">
      <x:c r="A132" s="305" t="str">
        <x:v>SEBI-CORE-EVD-000128</x:v>
      </x:c>
      <x:c r="B132" s="305" t="n">
        <x:v>128</x:v>
      </x:c>
      <x:c r="C132" s="305" t="str">
        <x:v>SEBI-CORE-AUD-000064</x:v>
      </x:c>
      <x:c r="D132" s="305" t="str">
        <x:v>SEBI-CORE-PRV-000064</x:v>
      </x:c>
      <x:c r="E132" s="305" t="str">
        <x:v>CAP-LAW054|Reg. 9A|AP01|E02</x:v>
      </x:c>
      <x:c r="F132" s="305" t="str">
        <x:v>CAP-LAW054|Reg. 9A|AP01</x:v>
      </x:c>
      <x:c r="G132" s="305" t="str">
        <x:v>CAP-LAW054|Reg. 9A</x:v>
      </x:c>
      <x:c r="H132" s="305" t="str">
        <x:v>CAP-LAW054</x:v>
      </x:c>
      <x:c r="I132" s="305" t="str">
        <x:v>Reg. 9A</x:v>
      </x:c>
      <x:c r="J132" s="305" t="str">
        <x:v>Operating performance / outcome</x:v>
      </x:c>
      <x:c r="K132" s="305" t="str">
        <x:v>Structured digital database extracts, access logs, declarations, pre-clearances, trade/reconciliation data, alerts, investigations and statutory disclosures; demonstrate complete and timely performance of: Test controls, investigate leaks and report/escalate as required.</x:v>
      </x:c>
      <x:c r="L132" s="305" t="str">
        <x:v>Population reference; period/trigger; source inputs; approvals; timestamps; calculations where relevant; filed/delivered output; acknowledgement; exception and closure linkage.</x:v>
      </x:c>
      <x:c r="M132" s="305" t="str">
        <x:v>Continuous; event-based investigation</x:v>
      </x:c>
      <x:c r="N132" s="305" t="str">
        <x:v>Insider-trading compliance system, depository/trading data and controlled records repository</x:v>
      </x:c>
      <x:c r="O132" s="305" t="str">
        <x:v>Compliance Officer — Insider Trading / Market Conduct</x:v>
      </x:c>
      <x:c r="P132" s="305" t="str">
        <x:v>Applicable SEBI source, LODR preservation policy where in scope, Common Corporate Core retention schedule and litigation hold; apply the longest controlling period.</x:v>
      </x:c>
      <x:c r="Q132" s="305" t="str">
        <x:v>Verify source system, date/time, preparer, approver, completeness, version, linkage to the population and external acknowledgement where applicable.</x:v>
      </x:c>
      <x:c r="R132" s="305" t="str">
        <x:v>Restricted — may contain personal, trading or unpublished information</x:v>
      </x:c>
      <x:c r="S132" s="305" t="str">
        <x:v>REQUIRED — NOT COLLECTED</x:v>
      </x:c>
      <x:c r="T132" s="305" t="str">
        <x:v>https://www.sebi.gov.in/legal/regulations/mar-2025/securities-and-exchange-board-of-india-prohibition-of-insider-trading-regulations-2015-last-amended-on-march-12-2025-_92672.html</x:v>
      </x:c>
      <x:c r="U132" s="305" t="str">
        <x:v>MIGRATED — FROZEN</x:v>
      </x:c>
      <x:c r="V132" s="305" t="str">
        <x:f>IF(COUNTIF('PROD Audit Master'!$A$5:$A$176,C132)=1,"YES","NO")</x:f>
        <x:v>YES</x:v>
      </x:c>
      <x:c r="W132" s="305" t="str">
        <x:f>IF(COUNTIF('PROD Provision Master'!$A$5:$A$176,D132)=1,"YES","NO")</x:f>
        <x:v>YES</x:v>
      </x:c>
      <x:c r="X132" s="305" t="str">
        <x:f>IF(COUNTIF($A$5:$A$348,A132)=1,"UNIQUE","DUPLICATE")</x:f>
        <x:v>UNIQUE</x:v>
      </x:c>
      <x:c r="Y132" s="305" t="str">
        <x:f>IF(COUNTIF($E$5:$E$348,E132)=1,"UNIQUE","DUPLICATE")</x:f>
        <x:v>UNIQUE</x:v>
      </x:c>
      <x:c r="Z132" s="305" t="str">
        <x:f>IF(AND(LEFT(A132,14)="SEBI-CORE-EVD-",LEN(A132)=20),"VALID","INVALID")</x:f>
        <x:v>VALID</x:v>
      </x:c>
      <x:c r="AA132" s="305" t="str">
        <x:v>FROZEN</x:v>
      </x:c>
    </x:row>
    <x:row r="133" ht="48" customHeight="1">
      <x:c r="A133" s="305" t="str">
        <x:v>SEBI-CORE-EVD-000129</x:v>
      </x:c>
      <x:c r="B133" s="305" t="n">
        <x:v>129</x:v>
      </x:c>
      <x:c r="C133" s="305" t="str">
        <x:v>SEBI-CORE-AUD-000065</x:v>
      </x:c>
      <x:c r="D133" s="305" t="str">
        <x:v>SEBI-CORE-PRV-000065</x:v>
      </x:c>
      <x:c r="E133" s="305" t="str">
        <x:v>P1-GAP001|PIT surveillance chapters|AP01|E01</x:v>
      </x:c>
      <x:c r="F133" s="305" t="str">
        <x:v>P1-GAP001|PIT surveillance chapters|AP01</x:v>
      </x:c>
      <x:c r="G133" s="305" t="str">
        <x:v>P1-GAP001|PIT surveillance chapters</x:v>
      </x:c>
      <x:c r="H133" s="305" t="str">
        <x:v>P1-GAP001</x:v>
      </x:c>
      <x:c r="I133" s="305" t="str">
        <x:v>PIT surveillance chapters</x:v>
      </x:c>
      <x:c r="J133" s="305" t="str">
        <x:v>Control design / applicability</x:v>
      </x:c>
      <x:c r="K133" s="305" t="str">
        <x:v>Board-approved code/policy, designated-person universe, restricted-list/trading-window controls, access matrix and investigation protocol; include evidence that the gate, duty holder, threshold/exemption and timing were assessed for this atomic requirement.</x:v>
      </x:c>
      <x:c r="L133" s="305" t="str">
        <x:v>Current approved artefact; named owner and reviewer; effective date/version; explicit coverage of P1-GAP001 PIT surveillance chapters; documented gate and exception route.</x:v>
      </x:c>
      <x:c r="M133" s="305" t="str">
        <x:v>Continuous / event-based</x:v>
      </x:c>
      <x:c r="N133" s="305" t="str">
        <x:v>Insider-trading compliance system, depository/trading data and controlled records repository</x:v>
      </x:c>
      <x:c r="O133" s="305" t="str">
        <x:v>Compliance Officer — Insider Trading / Market Conduct</x:v>
      </x:c>
      <x:c r="P133" s="305" t="str">
        <x:v>Applicable SEBI source, LODR preservation policy where in scope, Common Corporate Core retention schedule and litigation hold; apply the longest controlling period.</x:v>
      </x:c>
      <x:c r="Q133" s="305" t="str">
        <x:v>Verify source system, date/time, preparer, approver, completeness, version, linkage to the population and external acknowledgement where applicable.</x:v>
      </x:c>
      <x:c r="R133" s="305" t="str">
        <x:v>Restricted — may contain personal, trading or unpublished information</x:v>
      </x:c>
      <x:c r="S133" s="305" t="str">
        <x:v>REQUIRED — NOT COLLECTED</x:v>
      </x:c>
      <x:c r="T133" s="305" t="str">
        <x:v>https://www.sebi.gov.in/legal/master-circulars/may-2026/master-circular-on-surveillance-of-securities-market_101473.html</x:v>
      </x:c>
      <x:c r="U133" s="305" t="str">
        <x:v>MIGRATED — FROZEN</x:v>
      </x:c>
      <x:c r="V133" s="305" t="str">
        <x:f>IF(COUNTIF('PROD Audit Master'!$A$5:$A$176,C133)=1,"YES","NO")</x:f>
        <x:v>YES</x:v>
      </x:c>
      <x:c r="W133" s="305" t="str">
        <x:f>IF(COUNTIF('PROD Provision Master'!$A$5:$A$176,D133)=1,"YES","NO")</x:f>
        <x:v>YES</x:v>
      </x:c>
      <x:c r="X133" s="305" t="str">
        <x:f>IF(COUNTIF($A$5:$A$348,A133)=1,"UNIQUE","DUPLICATE")</x:f>
        <x:v>UNIQUE</x:v>
      </x:c>
      <x:c r="Y133" s="305" t="str">
        <x:f>IF(COUNTIF($E$5:$E$348,E133)=1,"UNIQUE","DUPLICATE")</x:f>
        <x:v>UNIQUE</x:v>
      </x:c>
      <x:c r="Z133" s="305" t="str">
        <x:f>IF(AND(LEFT(A133,14)="SEBI-CORE-EVD-",LEN(A133)=20),"VALID","INVALID")</x:f>
        <x:v>VALID</x:v>
      </x:c>
      <x:c r="AA133" s="305" t="str">
        <x:v>FROZEN</x:v>
      </x:c>
    </x:row>
    <x:row r="134" ht="48" customHeight="1">
      <x:c r="A134" s="305" t="str">
        <x:v>SEBI-CORE-EVD-000130</x:v>
      </x:c>
      <x:c r="B134" s="305" t="n">
        <x:v>130</x:v>
      </x:c>
      <x:c r="C134" s="305" t="str">
        <x:v>SEBI-CORE-AUD-000065</x:v>
      </x:c>
      <x:c r="D134" s="305" t="str">
        <x:v>SEBI-CORE-PRV-000065</x:v>
      </x:c>
      <x:c r="E134" s="305" t="str">
        <x:v>P1-GAP001|PIT surveillance chapters|AP01|E02</x:v>
      </x:c>
      <x:c r="F134" s="305" t="str">
        <x:v>P1-GAP001|PIT surveillance chapters|AP01</x:v>
      </x:c>
      <x:c r="G134" s="305" t="str">
        <x:v>P1-GAP001|PIT surveillance chapters</x:v>
      </x:c>
      <x:c r="H134" s="305" t="str">
        <x:v>P1-GAP001</x:v>
      </x:c>
      <x:c r="I134" s="305" t="str">
        <x:v>PIT surveillance chapters</x:v>
      </x:c>
      <x:c r="J134" s="305" t="str">
        <x:v>Operating performance / outcome</x:v>
      </x:c>
      <x:c r="K134" s="305" t="str">
        <x:v>Structured digital database extracts, access logs, declarations, pre-clearances, trade/reconciliation data, alerts, investigations and statutory disclosures; demonstrate complete and timely performance of: Maintain accurate identifiers and reconcile system restrictions/exceptions.</x:v>
      </x:c>
      <x:c r="L134" s="305" t="str">
        <x:v>Population reference; period/trigger; source inputs; approvals; timestamps; calculations where relevant; filed/delivered output; acknowledgement; exception and closure linkage.</x:v>
      </x:c>
      <x:c r="M134" s="305" t="str">
        <x:v>Continuous / event-based</x:v>
      </x:c>
      <x:c r="N134" s="305" t="str">
        <x:v>Insider-trading compliance system, depository/trading data and controlled records repository</x:v>
      </x:c>
      <x:c r="O134" s="305" t="str">
        <x:v>Compliance Officer — Insider Trading / Market Conduct</x:v>
      </x:c>
      <x:c r="P134" s="305" t="str">
        <x:v>Applicable SEBI source, LODR preservation policy where in scope, Common Corporate Core retention schedule and litigation hold; apply the longest controlling period.</x:v>
      </x:c>
      <x:c r="Q134" s="305" t="str">
        <x:v>Verify source system, date/time, preparer, approver, completeness, version, linkage to the population and external acknowledgement where applicable.</x:v>
      </x:c>
      <x:c r="R134" s="305" t="str">
        <x:v>Restricted — may contain personal, trading or unpublished information</x:v>
      </x:c>
      <x:c r="S134" s="305" t="str">
        <x:v>REQUIRED — NOT COLLECTED</x:v>
      </x:c>
      <x:c r="T134" s="305" t="str">
        <x:v>https://www.sebi.gov.in/legal/master-circulars/may-2026/master-circular-on-surveillance-of-securities-market_101473.html</x:v>
      </x:c>
      <x:c r="U134" s="305" t="str">
        <x:v>MIGRATED — FROZEN</x:v>
      </x:c>
      <x:c r="V134" s="305" t="str">
        <x:f>IF(COUNTIF('PROD Audit Master'!$A$5:$A$176,C134)=1,"YES","NO")</x:f>
        <x:v>YES</x:v>
      </x:c>
      <x:c r="W134" s="305" t="str">
        <x:f>IF(COUNTIF('PROD Provision Master'!$A$5:$A$176,D134)=1,"YES","NO")</x:f>
        <x:v>YES</x:v>
      </x:c>
      <x:c r="X134" s="305" t="str">
        <x:f>IF(COUNTIF($A$5:$A$348,A134)=1,"UNIQUE","DUPLICATE")</x:f>
        <x:v>UNIQUE</x:v>
      </x:c>
      <x:c r="Y134" s="305" t="str">
        <x:f>IF(COUNTIF($E$5:$E$348,E134)=1,"UNIQUE","DUPLICATE")</x:f>
        <x:v>UNIQUE</x:v>
      </x:c>
      <x:c r="Z134" s="305" t="str">
        <x:f>IF(AND(LEFT(A134,14)="SEBI-CORE-EVD-",LEN(A134)=20),"VALID","INVALID")</x:f>
        <x:v>VALID</x:v>
      </x:c>
      <x:c r="AA134" s="305" t="str">
        <x:v>FROZEN</x:v>
      </x:c>
    </x:row>
    <x:row r="135" ht="48" customHeight="1">
      <x:c r="A135" s="305" t="str">
        <x:v>SEBI-CORE-EVD-000131</x:v>
      </x:c>
      <x:c r="B135" s="305" t="n">
        <x:v>131</x:v>
      </x:c>
      <x:c r="C135" s="305" t="str">
        <x:v>SEBI-CORE-AUD-000066</x:v>
      </x:c>
      <x:c r="D135" s="305" t="str">
        <x:v>SEBI-CORE-PRV-000066</x:v>
      </x:c>
      <x:c r="E135" s="305" t="str">
        <x:v>CAP-LAW067|Reg. 3|AP01|E01</x:v>
      </x:c>
      <x:c r="F135" s="305" t="str">
        <x:v>CAP-LAW067|Reg. 3|AP01</x:v>
      </x:c>
      <x:c r="G135" s="305" t="str">
        <x:v>CAP-LAW067|Reg. 3</x:v>
      </x:c>
      <x:c r="H135" s="305" t="str">
        <x:v>CAP-LAW067</x:v>
      </x:c>
      <x:c r="I135" s="305" t="str">
        <x:v>Reg. 3</x:v>
      </x:c>
      <x:c r="J135" s="305" t="str">
        <x:v>Control design / applicability</x:v>
      </x:c>
      <x:c r="K135" s="305" t="str">
        <x:v>Board-approved code/policy, designated-person universe, restricted-list/trading-window controls, access matrix and investigation protocol; include evidence that the gate, duty holder, threshold/exemption and timing were assessed for this atomic requirement.</x:v>
      </x:c>
      <x:c r="L135" s="305" t="str">
        <x:v>Current approved artefact; named owner and reviewer; effective date/version; explicit coverage of CAP-LAW067 Reg. 3; documented gate and exception route.</x:v>
      </x:c>
      <x:c r="M135" s="305" t="str">
        <x:v>Continuous</x:v>
      </x:c>
      <x:c r="N135" s="305" t="str">
        <x:v>Insider-trading compliance system, depository/trading data and controlled records repository</x:v>
      </x:c>
      <x:c r="O135" s="305" t="str">
        <x:v>Compliance Officer — Insider Trading / Market Conduct</x:v>
      </x:c>
      <x:c r="P135" s="305" t="str">
        <x:v>Applicable SEBI source, LODR preservation policy where in scope, Common Corporate Core retention schedule and litigation hold; apply the longest controlling period.</x:v>
      </x:c>
      <x:c r="Q135" s="305" t="str">
        <x:v>Verify source system, date/time, preparer, approver, completeness, version, linkage to the population and external acknowledgement where applicable.</x:v>
      </x:c>
      <x:c r="R135" s="305" t="str">
        <x:v>Confidential until authorised disclosure; retain access trail</x:v>
      </x:c>
      <x:c r="S135" s="305" t="str">
        <x:v>REQUIRED — NOT COLLECTED</x:v>
      </x:c>
      <x:c r="T135" s="305" t="str">
        <x:v>https://www.sebi.gov.in/legal/regulations/dec-2025/securities-and-exchange-board-of-india-prohibition-of-fraudulent-and-unfair-trade-practices-relating-to-securities-market-regulations-2003-last-amended-on-december-05-2025-_98694.html</x:v>
      </x:c>
      <x:c r="U135" s="305" t="str">
        <x:v>MIGRATED — FROZEN</x:v>
      </x:c>
      <x:c r="V135" s="305" t="str">
        <x:f>IF(COUNTIF('PROD Audit Master'!$A$5:$A$176,C135)=1,"YES","NO")</x:f>
        <x:v>YES</x:v>
      </x:c>
      <x:c r="W135" s="305" t="str">
        <x:f>IF(COUNTIF('PROD Provision Master'!$A$5:$A$176,D135)=1,"YES","NO")</x:f>
        <x:v>YES</x:v>
      </x:c>
      <x:c r="X135" s="305" t="str">
        <x:f>IF(COUNTIF($A$5:$A$348,A135)=1,"UNIQUE","DUPLICATE")</x:f>
        <x:v>UNIQUE</x:v>
      </x:c>
      <x:c r="Y135" s="305" t="str">
        <x:f>IF(COUNTIF($E$5:$E$348,E135)=1,"UNIQUE","DUPLICATE")</x:f>
        <x:v>UNIQUE</x:v>
      </x:c>
      <x:c r="Z135" s="305" t="str">
        <x:f>IF(AND(LEFT(A135,14)="SEBI-CORE-EVD-",LEN(A135)=20),"VALID","INVALID")</x:f>
        <x:v>VALID</x:v>
      </x:c>
      <x:c r="AA135" s="305" t="str">
        <x:v>FROZEN</x:v>
      </x:c>
    </x:row>
    <x:row r="136" ht="48" customHeight="1">
      <x:c r="A136" s="305" t="str">
        <x:v>SEBI-CORE-EVD-000132</x:v>
      </x:c>
      <x:c r="B136" s="305" t="n">
        <x:v>132</x:v>
      </x:c>
      <x:c r="C136" s="305" t="str">
        <x:v>SEBI-CORE-AUD-000066</x:v>
      </x:c>
      <x:c r="D136" s="305" t="str">
        <x:v>SEBI-CORE-PRV-000066</x:v>
      </x:c>
      <x:c r="E136" s="305" t="str">
        <x:v>CAP-LAW067|Reg. 3|AP01|E02</x:v>
      </x:c>
      <x:c r="F136" s="305" t="str">
        <x:v>CAP-LAW067|Reg. 3|AP01</x:v>
      </x:c>
      <x:c r="G136" s="305" t="str">
        <x:v>CAP-LAW067|Reg. 3</x:v>
      </x:c>
      <x:c r="H136" s="305" t="str">
        <x:v>CAP-LAW067</x:v>
      </x:c>
      <x:c r="I136" s="305" t="str">
        <x:v>Reg. 3</x:v>
      </x:c>
      <x:c r="J136" s="305" t="str">
        <x:v>Operating performance / outcome</x:v>
      </x:c>
      <x:c r="K136" s="305" t="str">
        <x:v>Structured digital database extracts, access logs, declarations, pre-clearances, trade/reconciliation data, alerts, investigations and statutory disclosures; demonstrate complete and timely performance of: Subject market transactions and disclosures to fraud/manipulation review.</x:v>
      </x:c>
      <x:c r="L136" s="305" t="str">
        <x:v>Population reference; period/trigger; source inputs; approvals; timestamps; calculations where relevant; filed/delivered output; acknowledgement; exception and closure linkage.</x:v>
      </x:c>
      <x:c r="M136" s="305" t="str">
        <x:v>Continuous</x:v>
      </x:c>
      <x:c r="N136" s="305" t="str">
        <x:v>Insider-trading compliance system, depository/trading data and controlled records repository</x:v>
      </x:c>
      <x:c r="O136" s="305" t="str">
        <x:v>Compliance Officer — Insider Trading / Market Conduct</x:v>
      </x:c>
      <x:c r="P136" s="305" t="str">
        <x:v>Applicable SEBI source, LODR preservation policy where in scope, Common Corporate Core retention schedule and litigation hold; apply the longest controlling period.</x:v>
      </x:c>
      <x:c r="Q136" s="305" t="str">
        <x:v>Verify source system, date/time, preparer, approver, completeness, version, linkage to the population and external acknowledgement where applicable.</x:v>
      </x:c>
      <x:c r="R136" s="305" t="str">
        <x:v>Confidential until authorised disclosure; retain access trail</x:v>
      </x:c>
      <x:c r="S136" s="305" t="str">
        <x:v>REQUIRED — NOT COLLECTED</x:v>
      </x:c>
      <x:c r="T136" s="305" t="str">
        <x:v>https://www.sebi.gov.in/legal/regulations/dec-2025/securities-and-exchange-board-of-india-prohibition-of-fraudulent-and-unfair-trade-practices-relating-to-securities-market-regulations-2003-last-amended-on-december-05-2025-_98694.html</x:v>
      </x:c>
      <x:c r="U136" s="305" t="str">
        <x:v>MIGRATED — FROZEN</x:v>
      </x:c>
      <x:c r="V136" s="305" t="str">
        <x:f>IF(COUNTIF('PROD Audit Master'!$A$5:$A$176,C136)=1,"YES","NO")</x:f>
        <x:v>YES</x:v>
      </x:c>
      <x:c r="W136" s="305" t="str">
        <x:f>IF(COUNTIF('PROD Provision Master'!$A$5:$A$176,D136)=1,"YES","NO")</x:f>
        <x:v>YES</x:v>
      </x:c>
      <x:c r="X136" s="305" t="str">
        <x:f>IF(COUNTIF($A$5:$A$348,A136)=1,"UNIQUE","DUPLICATE")</x:f>
        <x:v>UNIQUE</x:v>
      </x:c>
      <x:c r="Y136" s="305" t="str">
        <x:f>IF(COUNTIF($E$5:$E$348,E136)=1,"UNIQUE","DUPLICATE")</x:f>
        <x:v>UNIQUE</x:v>
      </x:c>
      <x:c r="Z136" s="305" t="str">
        <x:f>IF(AND(LEFT(A136,14)="SEBI-CORE-EVD-",LEN(A136)=20),"VALID","INVALID")</x:f>
        <x:v>VALID</x:v>
      </x:c>
      <x:c r="AA136" s="305" t="str">
        <x:v>FROZEN</x:v>
      </x:c>
    </x:row>
    <x:row r="137" ht="48" customHeight="1">
      <x:c r="A137" s="305" t="str">
        <x:v>SEBI-CORE-EVD-000133</x:v>
      </x:c>
      <x:c r="B137" s="305" t="n">
        <x:v>133</x:v>
      </x:c>
      <x:c r="C137" s="305" t="str">
        <x:v>SEBI-CORE-AUD-000067</x:v>
      </x:c>
      <x:c r="D137" s="305" t="str">
        <x:v>SEBI-CORE-PRV-000067</x:v>
      </x:c>
      <x:c r="E137" s="305" t="str">
        <x:v>CAP-LAW067|Reg. 4|AP01|E01</x:v>
      </x:c>
      <x:c r="F137" s="305" t="str">
        <x:v>CAP-LAW067|Reg. 4|AP01</x:v>
      </x:c>
      <x:c r="G137" s="305" t="str">
        <x:v>CAP-LAW067|Reg. 4</x:v>
      </x:c>
      <x:c r="H137" s="305" t="str">
        <x:v>CAP-LAW067</x:v>
      </x:c>
      <x:c r="I137" s="305" t="str">
        <x:v>Reg. 4</x:v>
      </x:c>
      <x:c r="J137" s="305" t="str">
        <x:v>Control design / applicability</x:v>
      </x:c>
      <x:c r="K137" s="305" t="str">
        <x:v>Board-approved code/policy, designated-person universe, restricted-list/trading-window controls, access matrix and investigation protocol; include evidence that the gate, duty holder, threshold/exemption and timing were assessed for this atomic requirement.</x:v>
      </x:c>
      <x:c r="L137" s="305" t="str">
        <x:v>Current approved artefact; named owner and reviewer; effective date/version; explicit coverage of CAP-LAW067 Reg. 4; documented gate and exception route.</x:v>
      </x:c>
      <x:c r="M137" s="305" t="str">
        <x:v>Continuous</x:v>
      </x:c>
      <x:c r="N137" s="305" t="str">
        <x:v>Insider-trading compliance system, depository/trading data and controlled records repository</x:v>
      </x:c>
      <x:c r="O137" s="305" t="str">
        <x:v>Compliance Officer — Insider Trading / Market Conduct</x:v>
      </x:c>
      <x:c r="P137" s="305" t="str">
        <x:v>Applicable SEBI source, LODR preservation policy where in scope, Common Corporate Core retention schedule and litigation hold; apply the longest controlling period.</x:v>
      </x:c>
      <x:c r="Q137" s="305" t="str">
        <x:v>Verify source system, date/time, preparer, approver, completeness, version, linkage to the population and external acknowledgement where applicable.</x:v>
      </x:c>
      <x:c r="R137" s="305" t="str">
        <x:v>Confidential until authorised disclosure; retain access trail</x:v>
      </x:c>
      <x:c r="S137" s="305" t="str">
        <x:v>REQUIRED — NOT COLLECTED</x:v>
      </x:c>
      <x:c r="T137" s="305" t="str">
        <x:v>https://www.sebi.gov.in/legal/regulations/dec-2025/securities-and-exchange-board-of-india-prohibition-of-fraudulent-and-unfair-trade-practices-relating-to-securities-market-regulations-2003-last-amended-on-december-05-2025-_98694.html</x:v>
      </x:c>
      <x:c r="U137" s="305" t="str">
        <x:v>MIGRATED — FROZEN</x:v>
      </x:c>
      <x:c r="V137" s="305" t="str">
        <x:f>IF(COUNTIF('PROD Audit Master'!$A$5:$A$176,C137)=1,"YES","NO")</x:f>
        <x:v>YES</x:v>
      </x:c>
      <x:c r="W137" s="305" t="str">
        <x:f>IF(COUNTIF('PROD Provision Master'!$A$5:$A$176,D137)=1,"YES","NO")</x:f>
        <x:v>YES</x:v>
      </x:c>
      <x:c r="X137" s="305" t="str">
        <x:f>IF(COUNTIF($A$5:$A$348,A137)=1,"UNIQUE","DUPLICATE")</x:f>
        <x:v>UNIQUE</x:v>
      </x:c>
      <x:c r="Y137" s="305" t="str">
        <x:f>IF(COUNTIF($E$5:$E$348,E137)=1,"UNIQUE","DUPLICATE")</x:f>
        <x:v>UNIQUE</x:v>
      </x:c>
      <x:c r="Z137" s="305" t="str">
        <x:f>IF(AND(LEFT(A137,14)="SEBI-CORE-EVD-",LEN(A137)=20),"VALID","INVALID")</x:f>
        <x:v>VALID</x:v>
      </x:c>
      <x:c r="AA137" s="305" t="str">
        <x:v>FROZEN</x:v>
      </x:c>
    </x:row>
    <x:row r="138" ht="48" customHeight="1">
      <x:c r="A138" s="305" t="str">
        <x:v>SEBI-CORE-EVD-000134</x:v>
      </x:c>
      <x:c r="B138" s="305" t="n">
        <x:v>134</x:v>
      </x:c>
      <x:c r="C138" s="305" t="str">
        <x:v>SEBI-CORE-AUD-000067</x:v>
      </x:c>
      <x:c r="D138" s="305" t="str">
        <x:v>SEBI-CORE-PRV-000067</x:v>
      </x:c>
      <x:c r="E138" s="305" t="str">
        <x:v>CAP-LAW067|Reg. 4|AP01|E02</x:v>
      </x:c>
      <x:c r="F138" s="305" t="str">
        <x:v>CAP-LAW067|Reg. 4|AP01</x:v>
      </x:c>
      <x:c r="G138" s="305" t="str">
        <x:v>CAP-LAW067|Reg. 4</x:v>
      </x:c>
      <x:c r="H138" s="305" t="str">
        <x:v>CAP-LAW067</x:v>
      </x:c>
      <x:c r="I138" s="305" t="str">
        <x:v>Reg. 4</x:v>
      </x:c>
      <x:c r="J138" s="305" t="str">
        <x:v>Operating performance / outcome</x:v>
      </x:c>
      <x:c r="K138" s="305" t="str">
        <x:v>Structured digital database extracts, access logs, declarations, pre-clearances, trade/reconciliation data, alerts, investigations and statutory disclosures; demonstrate complete and timely performance of: Escalate suspicious practices and preserve transaction rationale/evidence.</x:v>
      </x:c>
      <x:c r="L138" s="305" t="str">
        <x:v>Population reference; period/trigger; source inputs; approvals; timestamps; calculations where relevant; filed/delivered output; acknowledgement; exception and closure linkage.</x:v>
      </x:c>
      <x:c r="M138" s="305" t="str">
        <x:v>Continuous</x:v>
      </x:c>
      <x:c r="N138" s="305" t="str">
        <x:v>Insider-trading compliance system, depository/trading data and controlled records repository</x:v>
      </x:c>
      <x:c r="O138" s="305" t="str">
        <x:v>Compliance Officer — Insider Trading / Market Conduct</x:v>
      </x:c>
      <x:c r="P138" s="305" t="str">
        <x:v>Applicable SEBI source, LODR preservation policy where in scope, Common Corporate Core retention schedule and litigation hold; apply the longest controlling period.</x:v>
      </x:c>
      <x:c r="Q138" s="305" t="str">
        <x:v>Verify source system, date/time, preparer, approver, completeness, version, linkage to the population and external acknowledgement where applicable.</x:v>
      </x:c>
      <x:c r="R138" s="305" t="str">
        <x:v>Confidential until authorised disclosure; retain access trail</x:v>
      </x:c>
      <x:c r="S138" s="305" t="str">
        <x:v>REQUIRED — NOT COLLECTED</x:v>
      </x:c>
      <x:c r="T138" s="305" t="str">
        <x:v>https://www.sebi.gov.in/legal/regulations/dec-2025/securities-and-exchange-board-of-india-prohibition-of-fraudulent-and-unfair-trade-practices-relating-to-securities-market-regulations-2003-last-amended-on-december-05-2025-_98694.html</x:v>
      </x:c>
      <x:c r="U138" s="305" t="str">
        <x:v>MIGRATED — FROZEN</x:v>
      </x:c>
      <x:c r="V138" s="305" t="str">
        <x:f>IF(COUNTIF('PROD Audit Master'!$A$5:$A$176,C138)=1,"YES","NO")</x:f>
        <x:v>YES</x:v>
      </x:c>
      <x:c r="W138" s="305" t="str">
        <x:f>IF(COUNTIF('PROD Provision Master'!$A$5:$A$176,D138)=1,"YES","NO")</x:f>
        <x:v>YES</x:v>
      </x:c>
      <x:c r="X138" s="305" t="str">
        <x:f>IF(COUNTIF($A$5:$A$348,A138)=1,"UNIQUE","DUPLICATE")</x:f>
        <x:v>UNIQUE</x:v>
      </x:c>
      <x:c r="Y138" s="305" t="str">
        <x:f>IF(COUNTIF($E$5:$E$348,E138)=1,"UNIQUE","DUPLICATE")</x:f>
        <x:v>UNIQUE</x:v>
      </x:c>
      <x:c r="Z138" s="305" t="str">
        <x:f>IF(AND(LEFT(A138,14)="SEBI-CORE-EVD-",LEN(A138)=20),"VALID","INVALID")</x:f>
        <x:v>VALID</x:v>
      </x:c>
      <x:c r="AA138" s="305" t="str">
        <x:v>FROZEN</x:v>
      </x:c>
    </x:row>
    <x:row r="139" ht="48" customHeight="1">
      <x:c r="A139" s="305" t="str">
        <x:v>SEBI-CORE-EVD-000135</x:v>
      </x:c>
      <x:c r="B139" s="305" t="n">
        <x:v>135</x:v>
      </x:c>
      <x:c r="C139" s="305" t="str">
        <x:v>SEBI-CORE-AUD-000068</x:v>
      </x:c>
      <x:c r="D139" s="305" t="str">
        <x:v>SEBI-CORE-PRV-000068</x:v>
      </x:c>
      <x:c r="E139" s="305" t="str">
        <x:v>CAP-LAW060|Reg. 26(2)|AP01|E01</x:v>
      </x:c>
      <x:c r="F139" s="305" t="str">
        <x:v>CAP-LAW060|Reg. 26(2)|AP01</x:v>
      </x:c>
      <x:c r="G139" s="305" t="str">
        <x:v>CAP-LAW060|Reg. 26(2)</x:v>
      </x:c>
      <x:c r="H139" s="305" t="str">
        <x:v>CAP-LAW060</x:v>
      </x:c>
      <x:c r="I139" s="305" t="str">
        <x:v>Reg. 26(2)</x:v>
      </x:c>
      <x:c r="J139" s="305" t="str">
        <x:v>Control design / applicability</x:v>
      </x:c>
      <x:c r="K139" s="305" t="str">
        <x:v>Transaction-specific legal and applicability memorandum, approval matrix, adviser checklist, timetable and responsibility plan; include evidence that the gate, duty holder, threshold/exemption and timing were assessed for this atomic requirement.</x:v>
      </x:c>
      <x:c r="L139" s="305" t="str">
        <x:v>Current approved artefact; named owner and reviewer; effective date/version; explicit coverage of CAP-LAW060 Reg. 26(2); documented gate and exception route.</x:v>
      </x:c>
      <x:c r="M139" s="305" t="str">
        <x:v>During offer period</x:v>
      </x:c>
      <x:c r="N139" s="305" t="str">
        <x:v>Transaction data room, stock-exchange/SEBI filing portal and banking/depository records</x:v>
      </x:c>
      <x:c r="O139" s="305" t="str">
        <x:v>Company Secretary / Transaction Legal Lead</x:v>
      </x:c>
      <x:c r="P139" s="305" t="str">
        <x:v>Applicable SEBI source, LODR preservation policy where in scope, Common Corporate Core retention schedule and litigation hold; apply the longest controlling period.</x:v>
      </x:c>
      <x:c r="Q139" s="305" t="str">
        <x:v>Verify source system, date/time, preparer, approver, completeness, version, linkage to the population and external acknowledgement where applicable.</x:v>
      </x:c>
      <x:c r="R139" s="305" t="str">
        <x:v>Restricted — may contain personal, trading or unpublished information</x:v>
      </x:c>
      <x:c r="S139" s="305" t="str">
        <x:v>REQUIRED — NOT COLLECTED</x:v>
      </x:c>
      <x:c r="T139" s="305" t="str">
        <x:v>https://www.sebi.gov.in/legal/regulations/dec-2025/securities-and-exchange-board-of-india-substantial-acquisition-of-shares-and-takeovers-regulations-2011-last-amended-on-december-5-2025-_98643.html</x:v>
      </x:c>
      <x:c r="U139" s="305" t="str">
        <x:v>MIGRATED — FROZEN</x:v>
      </x:c>
      <x:c r="V139" s="305" t="str">
        <x:f>IF(COUNTIF('PROD Audit Master'!$A$5:$A$176,C139)=1,"YES","NO")</x:f>
        <x:v>YES</x:v>
      </x:c>
      <x:c r="W139" s="305" t="str">
        <x:f>IF(COUNTIF('PROD Provision Master'!$A$5:$A$176,D139)=1,"YES","NO")</x:f>
        <x:v>YES</x:v>
      </x:c>
      <x:c r="X139" s="305" t="str">
        <x:f>IF(COUNTIF($A$5:$A$348,A139)=1,"UNIQUE","DUPLICATE")</x:f>
        <x:v>UNIQUE</x:v>
      </x:c>
      <x:c r="Y139" s="305" t="str">
        <x:f>IF(COUNTIF($E$5:$E$348,E139)=1,"UNIQUE","DUPLICATE")</x:f>
        <x:v>UNIQUE</x:v>
      </x:c>
      <x:c r="Z139" s="305" t="str">
        <x:f>IF(AND(LEFT(A139,14)="SEBI-CORE-EVD-",LEN(A139)=20),"VALID","INVALID")</x:f>
        <x:v>VALID</x:v>
      </x:c>
      <x:c r="AA139" s="305" t="str">
        <x:v>FROZEN</x:v>
      </x:c>
    </x:row>
    <x:row r="140" ht="48" customHeight="1">
      <x:c r="A140" s="305" t="str">
        <x:v>SEBI-CORE-EVD-000136</x:v>
      </x:c>
      <x:c r="B140" s="305" t="n">
        <x:v>136</x:v>
      </x:c>
      <x:c r="C140" s="305" t="str">
        <x:v>SEBI-CORE-AUD-000068</x:v>
      </x:c>
      <x:c r="D140" s="305" t="str">
        <x:v>SEBI-CORE-PRV-000068</x:v>
      </x:c>
      <x:c r="E140" s="305" t="str">
        <x:v>CAP-LAW060|Reg. 26(2)|AP01|E02</x:v>
      </x:c>
      <x:c r="F140" s="305" t="str">
        <x:v>CAP-LAW060|Reg. 26(2)|AP01</x:v>
      </x:c>
      <x:c r="G140" s="305" t="str">
        <x:v>CAP-LAW060|Reg. 26(2)</x:v>
      </x:c>
      <x:c r="H140" s="305" t="str">
        <x:v>CAP-LAW060</x:v>
      </x:c>
      <x:c r="I140" s="305" t="str">
        <x:v>Reg. 26(2)</x:v>
      </x:c>
      <x:c r="J140" s="305" t="str">
        <x:v>Operating performance / outcome</x:v>
      </x:c>
      <x:c r="K140" s="305" t="str">
        <x:v>Board/shareholder approvals, offer or scheme documents, announcements, filings, escrow/bank records, tender/allotment results and closure reports; demonstrate complete and timely performance of: Freeze covered actions or obtain required approval before proceeding.</x:v>
      </x:c>
      <x:c r="L140" s="305" t="str">
        <x:v>Population reference; period/trigger; source inputs; approvals; timestamps; calculations where relevant; filed/delivered output; acknowledgement; exception and closure linkage.</x:v>
      </x:c>
      <x:c r="M140" s="305" t="str">
        <x:v>During offer period</x:v>
      </x:c>
      <x:c r="N140" s="305" t="str">
        <x:v>Transaction data room, stock-exchange/SEBI filing portal and banking/depository records</x:v>
      </x:c>
      <x:c r="O140" s="305" t="str">
        <x:v>Company Secretary / Transaction Legal Lead</x:v>
      </x:c>
      <x:c r="P140" s="305" t="str">
        <x:v>Applicable SEBI source, LODR preservation policy where in scope, Common Corporate Core retention schedule and litigation hold; apply the longest controlling period.</x:v>
      </x:c>
      <x:c r="Q140" s="305" t="str">
        <x:v>Verify source system, date/time, preparer, approver, completeness, version, linkage to the population and external acknowledgement where applicable.</x:v>
      </x:c>
      <x:c r="R140" s="305" t="str">
        <x:v>Restricted — may contain personal, trading or unpublished information</x:v>
      </x:c>
      <x:c r="S140" s="305" t="str">
        <x:v>REQUIRED — NOT COLLECTED</x:v>
      </x:c>
      <x:c r="T140" s="305" t="str">
        <x:v>https://www.sebi.gov.in/legal/regulations/dec-2025/securities-and-exchange-board-of-india-substantial-acquisition-of-shares-and-takeovers-regulations-2011-last-amended-on-december-5-2025-_98643.html</x:v>
      </x:c>
      <x:c r="U140" s="305" t="str">
        <x:v>MIGRATED — FROZEN</x:v>
      </x:c>
      <x:c r="V140" s="305" t="str">
        <x:f>IF(COUNTIF('PROD Audit Master'!$A$5:$A$176,C140)=1,"YES","NO")</x:f>
        <x:v>YES</x:v>
      </x:c>
      <x:c r="W140" s="305" t="str">
        <x:f>IF(COUNTIF('PROD Provision Master'!$A$5:$A$176,D140)=1,"YES","NO")</x:f>
        <x:v>YES</x:v>
      </x:c>
      <x:c r="X140" s="305" t="str">
        <x:f>IF(COUNTIF($A$5:$A$348,A140)=1,"UNIQUE","DUPLICATE")</x:f>
        <x:v>UNIQUE</x:v>
      </x:c>
      <x:c r="Y140" s="305" t="str">
        <x:f>IF(COUNTIF($E$5:$E$348,E140)=1,"UNIQUE","DUPLICATE")</x:f>
        <x:v>UNIQUE</x:v>
      </x:c>
      <x:c r="Z140" s="305" t="str">
        <x:f>IF(AND(LEFT(A140,14)="SEBI-CORE-EVD-",LEN(A140)=20),"VALID","INVALID")</x:f>
        <x:v>VALID</x:v>
      </x:c>
      <x:c r="AA140" s="305" t="str">
        <x:v>FROZEN</x:v>
      </x:c>
    </x:row>
    <x:row r="141" ht="48" customHeight="1">
      <x:c r="A141" s="305" t="str">
        <x:v>SEBI-CORE-EVD-000137</x:v>
      </x:c>
      <x:c r="B141" s="305" t="n">
        <x:v>137</x:v>
      </x:c>
      <x:c r="C141" s="305" t="str">
        <x:v>SEBI-CORE-AUD-000069</x:v>
      </x:c>
      <x:c r="D141" s="305" t="str">
        <x:v>SEBI-CORE-PRV-000069</x:v>
      </x:c>
      <x:c r="E141" s="305" t="str">
        <x:v>CAP-LAW060|Reg. 26(4)|AP01|E01</x:v>
      </x:c>
      <x:c r="F141" s="305" t="str">
        <x:v>CAP-LAW060|Reg. 26(4)|AP01</x:v>
      </x:c>
      <x:c r="G141" s="305" t="str">
        <x:v>CAP-LAW060|Reg. 26(4)</x:v>
      </x:c>
      <x:c r="H141" s="305" t="str">
        <x:v>CAP-LAW060</x:v>
      </x:c>
      <x:c r="I141" s="305" t="str">
        <x:v>Reg. 26(4)</x:v>
      </x:c>
      <x:c r="J141" s="305" t="str">
        <x:v>Control design / applicability</x:v>
      </x:c>
      <x:c r="K141" s="305" t="str">
        <x:v>Transaction-specific legal and applicability memorandum, approval matrix, adviser checklist, timetable and responsibility plan; include evidence that the gate, duty holder, threshold/exemption and timing were assessed for this atomic requirement.</x:v>
      </x:c>
      <x:c r="L141" s="305" t="str">
        <x:v>Current approved artefact; named owner and reviewer; effective date/version; explicit coverage of CAP-LAW060 Reg. 26(4); documented gate and exception route.</x:v>
      </x:c>
      <x:c r="M141" s="305" t="str">
        <x:v>During offer timetable</x:v>
      </x:c>
      <x:c r="N141" s="305" t="str">
        <x:v>Transaction data room, stock-exchange/SEBI filing portal and banking/depository records</x:v>
      </x:c>
      <x:c r="O141" s="305" t="str">
        <x:v>Company Secretary / Transaction Legal Lead</x:v>
      </x:c>
      <x:c r="P141" s="305" t="str">
        <x:v>Applicable SEBI source, LODR preservation policy where in scope, Common Corporate Core retention schedule and litigation hold; apply the longest controlling period.</x:v>
      </x:c>
      <x:c r="Q141" s="305" t="str">
        <x:v>Verify source system, date/time, preparer, approver, completeness, version, linkage to the population and external acknowledgement where applicable.</x:v>
      </x:c>
      <x:c r="R141" s="305" t="str">
        <x:v>Confidential until authorised disclosure; retain access trail</x:v>
      </x:c>
      <x:c r="S141" s="305" t="str">
        <x:v>REQUIRED — NOT COLLECTED</x:v>
      </x:c>
      <x:c r="T141" s="305" t="str">
        <x:v>https://www.sebi.gov.in/legal/regulations/dec-2025/securities-and-exchange-board-of-india-substantial-acquisition-of-shares-and-takeovers-regulations-2011-last-amended-on-december-5-2025-_98643.html</x:v>
      </x:c>
      <x:c r="U141" s="305" t="str">
        <x:v>MIGRATED — FROZEN</x:v>
      </x:c>
      <x:c r="V141" s="305" t="str">
        <x:f>IF(COUNTIF('PROD Audit Master'!$A$5:$A$176,C141)=1,"YES","NO")</x:f>
        <x:v>YES</x:v>
      </x:c>
      <x:c r="W141" s="305" t="str">
        <x:f>IF(COUNTIF('PROD Provision Master'!$A$5:$A$176,D141)=1,"YES","NO")</x:f>
        <x:v>YES</x:v>
      </x:c>
      <x:c r="X141" s="305" t="str">
        <x:f>IF(COUNTIF($A$5:$A$348,A141)=1,"UNIQUE","DUPLICATE")</x:f>
        <x:v>UNIQUE</x:v>
      </x:c>
      <x:c r="Y141" s="305" t="str">
        <x:f>IF(COUNTIF($E$5:$E$348,E141)=1,"UNIQUE","DUPLICATE")</x:f>
        <x:v>UNIQUE</x:v>
      </x:c>
      <x:c r="Z141" s="305" t="str">
        <x:f>IF(AND(LEFT(A141,14)="SEBI-CORE-EVD-",LEN(A141)=20),"VALID","INVALID")</x:f>
        <x:v>VALID</x:v>
      </x:c>
      <x:c r="AA141" s="305" t="str">
        <x:v>FROZEN</x:v>
      </x:c>
    </x:row>
    <x:row r="142" ht="48" customHeight="1">
      <x:c r="A142" s="305" t="str">
        <x:v>SEBI-CORE-EVD-000138</x:v>
      </x:c>
      <x:c r="B142" s="305" t="n">
        <x:v>138</x:v>
      </x:c>
      <x:c r="C142" s="305" t="str">
        <x:v>SEBI-CORE-AUD-000069</x:v>
      </x:c>
      <x:c r="D142" s="305" t="str">
        <x:v>SEBI-CORE-PRV-000069</x:v>
      </x:c>
      <x:c r="E142" s="305" t="str">
        <x:v>CAP-LAW060|Reg. 26(4)|AP01|E02</x:v>
      </x:c>
      <x:c r="F142" s="305" t="str">
        <x:v>CAP-LAW060|Reg. 26(4)|AP01</x:v>
      </x:c>
      <x:c r="G142" s="305" t="str">
        <x:v>CAP-LAW060|Reg. 26(4)</x:v>
      </x:c>
      <x:c r="H142" s="305" t="str">
        <x:v>CAP-LAW060</x:v>
      </x:c>
      <x:c r="I142" s="305" t="str">
        <x:v>Reg. 26(4)</x:v>
      </x:c>
      <x:c r="J142" s="305" t="str">
        <x:v>Operating performance / outcome</x:v>
      </x:c>
      <x:c r="K142" s="305" t="str">
        <x:v>Board/shareholder approvals, offer or scheme documents, announcements, filings, escrow/bank records, tender/allotment results and closure reports; demonstrate complete and timely performance of: Screen corporate-action calendar against the tender period.</x:v>
      </x:c>
      <x:c r="L142" s="305" t="str">
        <x:v>Population reference; period/trigger; source inputs; approvals; timestamps; calculations where relevant; filed/delivered output; acknowledgement; exception and closure linkage.</x:v>
      </x:c>
      <x:c r="M142" s="305" t="str">
        <x:v>During offer timetable</x:v>
      </x:c>
      <x:c r="N142" s="305" t="str">
        <x:v>Transaction data room, stock-exchange/SEBI filing portal and banking/depository records</x:v>
      </x:c>
      <x:c r="O142" s="305" t="str">
        <x:v>Company Secretary / Transaction Legal Lead</x:v>
      </x:c>
      <x:c r="P142" s="305" t="str">
        <x:v>Applicable SEBI source, LODR preservation policy where in scope, Common Corporate Core retention schedule and litigation hold; apply the longest controlling period.</x:v>
      </x:c>
      <x:c r="Q142" s="305" t="str">
        <x:v>Verify source system, date/time, preparer, approver, completeness, version, linkage to the population and external acknowledgement where applicable.</x:v>
      </x:c>
      <x:c r="R142" s="305" t="str">
        <x:v>Confidential until authorised disclosure; retain access trail</x:v>
      </x:c>
      <x:c r="S142" s="305" t="str">
        <x:v>REQUIRED — NOT COLLECTED</x:v>
      </x:c>
      <x:c r="T142" s="305" t="str">
        <x:v>https://www.sebi.gov.in/legal/regulations/dec-2025/securities-and-exchange-board-of-india-substantial-acquisition-of-shares-and-takeovers-regulations-2011-last-amended-on-december-5-2025-_98643.html</x:v>
      </x:c>
      <x:c r="U142" s="305" t="str">
        <x:v>MIGRATED — FROZEN</x:v>
      </x:c>
      <x:c r="V142" s="305" t="str">
        <x:f>IF(COUNTIF('PROD Audit Master'!$A$5:$A$176,C142)=1,"YES","NO")</x:f>
        <x:v>YES</x:v>
      </x:c>
      <x:c r="W142" s="305" t="str">
        <x:f>IF(COUNTIF('PROD Provision Master'!$A$5:$A$176,D142)=1,"YES","NO")</x:f>
        <x:v>YES</x:v>
      </x:c>
      <x:c r="X142" s="305" t="str">
        <x:f>IF(COUNTIF($A$5:$A$348,A142)=1,"UNIQUE","DUPLICATE")</x:f>
        <x:v>UNIQUE</x:v>
      </x:c>
      <x:c r="Y142" s="305" t="str">
        <x:f>IF(COUNTIF($E$5:$E$348,E142)=1,"UNIQUE","DUPLICATE")</x:f>
        <x:v>UNIQUE</x:v>
      </x:c>
      <x:c r="Z142" s="305" t="str">
        <x:f>IF(AND(LEFT(A142,14)="SEBI-CORE-EVD-",LEN(A142)=20),"VALID","INVALID")</x:f>
        <x:v>VALID</x:v>
      </x:c>
      <x:c r="AA142" s="305" t="str">
        <x:v>FROZEN</x:v>
      </x:c>
    </x:row>
    <x:row r="143" ht="48" customHeight="1">
      <x:c r="A143" s="305" t="str">
        <x:v>SEBI-CORE-EVD-000139</x:v>
      </x:c>
      <x:c r="B143" s="305" t="n">
        <x:v>139</x:v>
      </x:c>
      <x:c r="C143" s="305" t="str">
        <x:v>SEBI-CORE-AUD-000070</x:v>
      </x:c>
      <x:c r="D143" s="305" t="str">
        <x:v>SEBI-CORE-PRV-000070</x:v>
      </x:c>
      <x:c r="E143" s="305" t="str">
        <x:v>CAP-LAW060|Reg. 26(6)|AP01|E01</x:v>
      </x:c>
      <x:c r="F143" s="305" t="str">
        <x:v>CAP-LAW060|Reg. 26(6)|AP01</x:v>
      </x:c>
      <x:c r="G143" s="305" t="str">
        <x:v>CAP-LAW060|Reg. 26(6)</x:v>
      </x:c>
      <x:c r="H143" s="305" t="str">
        <x:v>CAP-LAW060</x:v>
      </x:c>
      <x:c r="I143" s="305" t="str">
        <x:v>Reg. 26(6)</x:v>
      </x:c>
      <x:c r="J143" s="305" t="str">
        <x:v>Control design / applicability</x:v>
      </x:c>
      <x:c r="K143" s="305" t="str">
        <x:v>Transaction-specific legal and applicability memorandum, approval matrix, adviser checklist, timetable and responsibility plan; include evidence that the gate, duty holder, threshold/exemption and timing were assessed for this atomic requirement.</x:v>
      </x:c>
      <x:c r="L143" s="305" t="str">
        <x:v>Current approved artefact; named owner and reviewer; effective date/version; explicit coverage of CAP-LAW060 Reg. 26(6); documented gate and exception route.</x:v>
      </x:c>
      <x:c r="M143" s="305" t="str">
        <x:v>Within two working days of request/identified date as applicable</x:v>
      </x:c>
      <x:c r="N143" s="305" t="str">
        <x:v>Transaction data room, stock-exchange/SEBI filing portal and banking/depository records</x:v>
      </x:c>
      <x:c r="O143" s="305" t="str">
        <x:v>Company Secretary / Transaction Legal Lead</x:v>
      </x:c>
      <x:c r="P143" s="305" t="str">
        <x:v>Applicable SEBI source, LODR preservation policy where in scope, Common Corporate Core retention schedule and litigation hold; apply the longest controlling period.</x:v>
      </x:c>
      <x:c r="Q143" s="305" t="str">
        <x:v>Verify source system, date/time, preparer, approver, completeness, version, linkage to the population and external acknowledgement where applicable.</x:v>
      </x:c>
      <x:c r="R143" s="305" t="str">
        <x:v>Restricted — may contain personal, trading or unpublished information</x:v>
      </x:c>
      <x:c r="S143" s="305" t="str">
        <x:v>REQUIRED — NOT COLLECTED</x:v>
      </x:c>
      <x:c r="T143" s="305" t="str">
        <x:v>https://www.sebi.gov.in/legal/regulations/dec-2025/securities-and-exchange-board-of-india-substantial-acquisition-of-shares-and-takeovers-regulations-2011-last-amended-on-december-5-2025-_98643.html</x:v>
      </x:c>
      <x:c r="U143" s="305" t="str">
        <x:v>MIGRATED — FROZEN</x:v>
      </x:c>
      <x:c r="V143" s="305" t="str">
        <x:f>IF(COUNTIF('PROD Audit Master'!$A$5:$A$176,C143)=1,"YES","NO")</x:f>
        <x:v>YES</x:v>
      </x:c>
      <x:c r="W143" s="305" t="str">
        <x:f>IF(COUNTIF('PROD Provision Master'!$A$5:$A$176,D143)=1,"YES","NO")</x:f>
        <x:v>YES</x:v>
      </x:c>
      <x:c r="X143" s="305" t="str">
        <x:f>IF(COUNTIF($A$5:$A$348,A143)=1,"UNIQUE","DUPLICATE")</x:f>
        <x:v>UNIQUE</x:v>
      </x:c>
      <x:c r="Y143" s="305" t="str">
        <x:f>IF(COUNTIF($E$5:$E$348,E143)=1,"UNIQUE","DUPLICATE")</x:f>
        <x:v>UNIQUE</x:v>
      </x:c>
      <x:c r="Z143" s="305" t="str">
        <x:f>IF(AND(LEFT(A143,14)="SEBI-CORE-EVD-",LEN(A143)=20),"VALID","INVALID")</x:f>
        <x:v>VALID</x:v>
      </x:c>
      <x:c r="AA143" s="305" t="str">
        <x:v>FROZEN</x:v>
      </x:c>
    </x:row>
    <x:row r="144" ht="48" customHeight="1">
      <x:c r="A144" s="305" t="str">
        <x:v>SEBI-CORE-EVD-000140</x:v>
      </x:c>
      <x:c r="B144" s="305" t="n">
        <x:v>140</x:v>
      </x:c>
      <x:c r="C144" s="305" t="str">
        <x:v>SEBI-CORE-AUD-000070</x:v>
      </x:c>
      <x:c r="D144" s="305" t="str">
        <x:v>SEBI-CORE-PRV-000070</x:v>
      </x:c>
      <x:c r="E144" s="305" t="str">
        <x:v>CAP-LAW060|Reg. 26(6)|AP01|E02</x:v>
      </x:c>
      <x:c r="F144" s="305" t="str">
        <x:v>CAP-LAW060|Reg. 26(6)|AP01</x:v>
      </x:c>
      <x:c r="G144" s="305" t="str">
        <x:v>CAP-LAW060|Reg. 26(6)</x:v>
      </x:c>
      <x:c r="H144" s="305" t="str">
        <x:v>CAP-LAW060</x:v>
      </x:c>
      <x:c r="I144" s="305" t="str">
        <x:v>Reg. 26(6)</x:v>
      </x:c>
      <x:c r="J144" s="305" t="str">
        <x:v>Operating performance / outcome</x:v>
      </x:c>
      <x:c r="K144" s="305" t="str">
        <x:v>Board/shareholder approvals, offer or scheme documents, announcements, filings, escrow/bank records, tender/allotment results and closure reports; demonstrate complete and timely performance of: Extract, validate and securely provide the shareholder list.</x:v>
      </x:c>
      <x:c r="L144" s="305" t="str">
        <x:v>Population reference; period/trigger; source inputs; approvals; timestamps; calculations where relevant; filed/delivered output; acknowledgement; exception and closure linkage.</x:v>
      </x:c>
      <x:c r="M144" s="305" t="str">
        <x:v>Within two working days of request/identified date as applicable</x:v>
      </x:c>
      <x:c r="N144" s="305" t="str">
        <x:v>Transaction data room, stock-exchange/SEBI filing portal and banking/depository records</x:v>
      </x:c>
      <x:c r="O144" s="305" t="str">
        <x:v>Company Secretary / Transaction Legal Lead</x:v>
      </x:c>
      <x:c r="P144" s="305" t="str">
        <x:v>Applicable SEBI source, LODR preservation policy where in scope, Common Corporate Core retention schedule and litigation hold; apply the longest controlling period.</x:v>
      </x:c>
      <x:c r="Q144" s="305" t="str">
        <x:v>Verify source system, date/time, preparer, approver, completeness, version, linkage to the population and external acknowledgement where applicable.</x:v>
      </x:c>
      <x:c r="R144" s="305" t="str">
        <x:v>Restricted — may contain personal, trading or unpublished information</x:v>
      </x:c>
      <x:c r="S144" s="305" t="str">
        <x:v>REQUIRED — NOT COLLECTED</x:v>
      </x:c>
      <x:c r="T144" s="305" t="str">
        <x:v>https://www.sebi.gov.in/legal/regulations/dec-2025/securities-and-exchange-board-of-india-substantial-acquisition-of-shares-and-takeovers-regulations-2011-last-amended-on-december-5-2025-_98643.html</x:v>
      </x:c>
      <x:c r="U144" s="305" t="str">
        <x:v>MIGRATED — FROZEN</x:v>
      </x:c>
      <x:c r="V144" s="305" t="str">
        <x:f>IF(COUNTIF('PROD Audit Master'!$A$5:$A$176,C144)=1,"YES","NO")</x:f>
        <x:v>YES</x:v>
      </x:c>
      <x:c r="W144" s="305" t="str">
        <x:f>IF(COUNTIF('PROD Provision Master'!$A$5:$A$176,D144)=1,"YES","NO")</x:f>
        <x:v>YES</x:v>
      </x:c>
      <x:c r="X144" s="305" t="str">
        <x:f>IF(COUNTIF($A$5:$A$348,A144)=1,"UNIQUE","DUPLICATE")</x:f>
        <x:v>UNIQUE</x:v>
      </x:c>
      <x:c r="Y144" s="305" t="str">
        <x:f>IF(COUNTIF($E$5:$E$348,E144)=1,"UNIQUE","DUPLICATE")</x:f>
        <x:v>UNIQUE</x:v>
      </x:c>
      <x:c r="Z144" s="305" t="str">
        <x:f>IF(AND(LEFT(A144,14)="SEBI-CORE-EVD-",LEN(A144)=20),"VALID","INVALID")</x:f>
        <x:v>VALID</x:v>
      </x:c>
      <x:c r="AA144" s="305" t="str">
        <x:v>FROZEN</x:v>
      </x:c>
    </x:row>
    <x:row r="145" ht="48" customHeight="1">
      <x:c r="A145" s="305" t="str">
        <x:v>SEBI-CORE-EVD-000141</x:v>
      </x:c>
      <x:c r="B145" s="305" t="n">
        <x:v>141</x:v>
      </x:c>
      <x:c r="C145" s="305" t="str">
        <x:v>SEBI-CORE-AUD-000071</x:v>
      </x:c>
      <x:c r="D145" s="305" t="str">
        <x:v>SEBI-CORE-PRV-000071</x:v>
      </x:c>
      <x:c r="E145" s="305" t="str">
        <x:v>CAP-LAW060|Reg. 26(6A)|AP01|E01</x:v>
      </x:c>
      <x:c r="F145" s="305" t="str">
        <x:v>CAP-LAW060|Reg. 26(6A)|AP01</x:v>
      </x:c>
      <x:c r="G145" s="305" t="str">
        <x:v>CAP-LAW060|Reg. 26(6A)</x:v>
      </x:c>
      <x:c r="H145" s="305" t="str">
        <x:v>CAP-LAW060</x:v>
      </x:c>
      <x:c r="I145" s="305" t="str">
        <x:v>Reg. 26(6A)</x:v>
      </x:c>
      <x:c r="J145" s="305" t="str">
        <x:v>Control design / applicability</x:v>
      </x:c>
      <x:c r="K145" s="305" t="str">
        <x:v>Transaction-specific legal and applicability memorandum, approval matrix, adviser checklist, timetable and responsibility plan; include evidence that the gate, duty holder, threshold/exemption and timing were assessed for this atomic requirement.</x:v>
      </x:c>
      <x:c r="L145" s="305" t="str">
        <x:v>Current approved artefact; named owner and reviewer; effective date/version; explicit coverage of CAP-LAW060 Reg. 26(6A); documented gate and exception route.</x:v>
      </x:c>
      <x:c r="M145" s="305" t="str">
        <x:v>Promptly for the offer</x:v>
      </x:c>
      <x:c r="N145" s="305" t="str">
        <x:v>Transaction data room, stock-exchange/SEBI filing portal and banking/depository records</x:v>
      </x:c>
      <x:c r="O145" s="305" t="str">
        <x:v>Company Secretary / Transaction Legal Lead</x:v>
      </x:c>
      <x:c r="P145" s="305" t="str">
        <x:v>Applicable SEBI source, LODR preservation policy where in scope, Common Corporate Core retention schedule and litigation hold; apply the longest controlling period.</x:v>
      </x:c>
      <x:c r="Q145" s="305" t="str">
        <x:v>Verify source system, date/time, preparer, approver, completeness, version, linkage to the population and external acknowledgement where applicable.</x:v>
      </x:c>
      <x:c r="R145" s="305" t="str">
        <x:v>Confidential until authorised disclosure; retain access trail</x:v>
      </x:c>
      <x:c r="S145" s="305" t="str">
        <x:v>REQUIRED — NOT COLLECTED</x:v>
      </x:c>
      <x:c r="T145" s="305" t="str">
        <x:v>https://www.sebi.gov.in/legal/regulations/dec-2025/securities-and-exchange-board-of-india-substantial-acquisition-of-shares-and-takeovers-regulations-2011-last-amended-on-december-5-2025-_98643.html</x:v>
      </x:c>
      <x:c r="U145" s="305" t="str">
        <x:v>MIGRATED — FROZEN</x:v>
      </x:c>
      <x:c r="V145" s="305" t="str">
        <x:f>IF(COUNTIF('PROD Audit Master'!$A$5:$A$176,C145)=1,"YES","NO")</x:f>
        <x:v>YES</x:v>
      </x:c>
      <x:c r="W145" s="305" t="str">
        <x:f>IF(COUNTIF('PROD Provision Master'!$A$5:$A$176,D145)=1,"YES","NO")</x:f>
        <x:v>YES</x:v>
      </x:c>
      <x:c r="X145" s="305" t="str">
        <x:f>IF(COUNTIF($A$5:$A$348,A145)=1,"UNIQUE","DUPLICATE")</x:f>
        <x:v>UNIQUE</x:v>
      </x:c>
      <x:c r="Y145" s="305" t="str">
        <x:f>IF(COUNTIF($E$5:$E$348,E145)=1,"UNIQUE","DUPLICATE")</x:f>
        <x:v>UNIQUE</x:v>
      </x:c>
      <x:c r="Z145" s="305" t="str">
        <x:f>IF(AND(LEFT(A145,14)="SEBI-CORE-EVD-",LEN(A145)=20),"VALID","INVALID")</x:f>
        <x:v>VALID</x:v>
      </x:c>
      <x:c r="AA145" s="305" t="str">
        <x:v>FROZEN</x:v>
      </x:c>
    </x:row>
    <x:row r="146" ht="48" customHeight="1">
      <x:c r="A146" s="305" t="str">
        <x:v>SEBI-CORE-EVD-000142</x:v>
      </x:c>
      <x:c r="B146" s="305" t="n">
        <x:v>142</x:v>
      </x:c>
      <x:c r="C146" s="305" t="str">
        <x:v>SEBI-CORE-AUD-000071</x:v>
      </x:c>
      <x:c r="D146" s="305" t="str">
        <x:v>SEBI-CORE-PRV-000071</x:v>
      </x:c>
      <x:c r="E146" s="305" t="str">
        <x:v>CAP-LAW060|Reg. 26(6A)|AP01|E02</x:v>
      </x:c>
      <x:c r="F146" s="305" t="str">
        <x:v>CAP-LAW060|Reg. 26(6A)|AP01</x:v>
      </x:c>
      <x:c r="G146" s="305" t="str">
        <x:v>CAP-LAW060|Reg. 26(6A)</x:v>
      </x:c>
      <x:c r="H146" s="305" t="str">
        <x:v>CAP-LAW060</x:v>
      </x:c>
      <x:c r="I146" s="305" t="str">
        <x:v>Reg. 26(6A)</x:v>
      </x:c>
      <x:c r="J146" s="305" t="str">
        <x:v>Operating performance / outcome</x:v>
      </x:c>
      <x:c r="K146" s="305" t="str">
        <x:v>Board/shareholder approvals, offer or scheme documents, announcements, filings, escrow/bank records, tender/allotment results and closure reports; demonstrate complete and timely performance of: Approve committee constitution and document independence.</x:v>
      </x:c>
      <x:c r="L146" s="305" t="str">
        <x:v>Population reference; period/trigger; source inputs; approvals; timestamps; calculations where relevant; filed/delivered output; acknowledgement; exception and closure linkage.</x:v>
      </x:c>
      <x:c r="M146" s="305" t="str">
        <x:v>Promptly for the offer</x:v>
      </x:c>
      <x:c r="N146" s="305" t="str">
        <x:v>Transaction data room, stock-exchange/SEBI filing portal and banking/depository records</x:v>
      </x:c>
      <x:c r="O146" s="305" t="str">
        <x:v>Company Secretary / Transaction Legal Lead</x:v>
      </x:c>
      <x:c r="P146" s="305" t="str">
        <x:v>Applicable SEBI source, LODR preservation policy where in scope, Common Corporate Core retention schedule and litigation hold; apply the longest controlling period.</x:v>
      </x:c>
      <x:c r="Q146" s="305" t="str">
        <x:v>Verify source system, date/time, preparer, approver, completeness, version, linkage to the population and external acknowledgement where applicable.</x:v>
      </x:c>
      <x:c r="R146" s="305" t="str">
        <x:v>Confidential until authorised disclosure; retain access trail</x:v>
      </x:c>
      <x:c r="S146" s="305" t="str">
        <x:v>REQUIRED — NOT COLLECTED</x:v>
      </x:c>
      <x:c r="T146" s="305" t="str">
        <x:v>https://www.sebi.gov.in/legal/regulations/dec-2025/securities-and-exchange-board-of-india-substantial-acquisition-of-shares-and-takeovers-regulations-2011-last-amended-on-december-5-2025-_98643.html</x:v>
      </x:c>
      <x:c r="U146" s="305" t="str">
        <x:v>MIGRATED — FROZEN</x:v>
      </x:c>
      <x:c r="V146" s="305" t="str">
        <x:f>IF(COUNTIF('PROD Audit Master'!$A$5:$A$176,C146)=1,"YES","NO")</x:f>
        <x:v>YES</x:v>
      </x:c>
      <x:c r="W146" s="305" t="str">
        <x:f>IF(COUNTIF('PROD Provision Master'!$A$5:$A$176,D146)=1,"YES","NO")</x:f>
        <x:v>YES</x:v>
      </x:c>
      <x:c r="X146" s="305" t="str">
        <x:f>IF(COUNTIF($A$5:$A$348,A146)=1,"UNIQUE","DUPLICATE")</x:f>
        <x:v>UNIQUE</x:v>
      </x:c>
      <x:c r="Y146" s="305" t="str">
        <x:f>IF(COUNTIF($E$5:$E$348,E146)=1,"UNIQUE","DUPLICATE")</x:f>
        <x:v>UNIQUE</x:v>
      </x:c>
      <x:c r="Z146" s="305" t="str">
        <x:f>IF(AND(LEFT(A146,14)="SEBI-CORE-EVD-",LEN(A146)=20),"VALID","INVALID")</x:f>
        <x:v>VALID</x:v>
      </x:c>
      <x:c r="AA146" s="305" t="str">
        <x:v>FROZEN</x:v>
      </x:c>
    </x:row>
    <x:row r="147" ht="48" customHeight="1">
      <x:c r="A147" s="305" t="str">
        <x:v>SEBI-CORE-EVD-000143</x:v>
      </x:c>
      <x:c r="B147" s="305" t="n">
        <x:v>143</x:v>
      </x:c>
      <x:c r="C147" s="305" t="str">
        <x:v>SEBI-CORE-AUD-000072</x:v>
      </x:c>
      <x:c r="D147" s="305" t="str">
        <x:v>SEBI-CORE-PRV-000072</x:v>
      </x:c>
      <x:c r="E147" s="305" t="str">
        <x:v>CAP-LAW060|Reg. 26(7)|AP01|E01</x:v>
      </x:c>
      <x:c r="F147" s="305" t="str">
        <x:v>CAP-LAW060|Reg. 26(7)|AP01</x:v>
      </x:c>
      <x:c r="G147" s="305" t="str">
        <x:v>CAP-LAW060|Reg. 26(7)</x:v>
      </x:c>
      <x:c r="H147" s="305" t="str">
        <x:v>CAP-LAW060</x:v>
      </x:c>
      <x:c r="I147" s="305" t="str">
        <x:v>Reg. 26(7)</x:v>
      </x:c>
      <x:c r="J147" s="305" t="str">
        <x:v>Control design / applicability</x:v>
      </x:c>
      <x:c r="K147" s="305" t="str">
        <x:v>Transaction-specific legal and applicability memorandum, approval matrix, adviser checklist, timetable and responsibility plan; include evidence that the gate, duty holder, threshold/exemption and timing were assessed for this atomic requirement.</x:v>
      </x:c>
      <x:c r="L147" s="305" t="str">
        <x:v>Current approved artefact; named owner and reviewer; effective date/version; explicit coverage of CAP-LAW060 Reg. 26(7); documented gate and exception route.</x:v>
      </x:c>
      <x:c r="M147" s="305" t="str">
        <x:v>At least two working days before tendering period begins</x:v>
      </x:c>
      <x:c r="N147" s="305" t="str">
        <x:v>Transaction data room, stock-exchange/SEBI filing portal and banking/depository records</x:v>
      </x:c>
      <x:c r="O147" s="305" t="str">
        <x:v>Company Secretary / Transaction Legal Lead</x:v>
      </x:c>
      <x:c r="P147" s="305" t="str">
        <x:v>Applicable SEBI source, LODR preservation policy where in scope, Common Corporate Core retention schedule and litigation hold; apply the longest controlling period.</x:v>
      </x:c>
      <x:c r="Q147" s="305" t="str">
        <x:v>Verify source system, date/time, preparer, approver, completeness, version, linkage to the population and external acknowledgement where applicable.</x:v>
      </x:c>
      <x:c r="R147" s="305" t="str">
        <x:v>Confidential until authorised disclosure; retain access trail</x:v>
      </x:c>
      <x:c r="S147" s="305" t="str">
        <x:v>REQUIRED — NOT COLLECTED</x:v>
      </x:c>
      <x:c r="T147" s="305" t="str">
        <x:v>https://www.sebi.gov.in/legal/regulations/dec-2025/securities-and-exchange-board-of-india-substantial-acquisition-of-shares-and-takeovers-regulations-2011-last-amended-on-december-5-2025-_98643.html</x:v>
      </x:c>
      <x:c r="U147" s="305" t="str">
        <x:v>MIGRATED — FROZEN</x:v>
      </x:c>
      <x:c r="V147" s="305" t="str">
        <x:f>IF(COUNTIF('PROD Audit Master'!$A$5:$A$176,C147)=1,"YES","NO")</x:f>
        <x:v>YES</x:v>
      </x:c>
      <x:c r="W147" s="305" t="str">
        <x:f>IF(COUNTIF('PROD Provision Master'!$A$5:$A$176,D147)=1,"YES","NO")</x:f>
        <x:v>YES</x:v>
      </x:c>
      <x:c r="X147" s="305" t="str">
        <x:f>IF(COUNTIF($A$5:$A$348,A147)=1,"UNIQUE","DUPLICATE")</x:f>
        <x:v>UNIQUE</x:v>
      </x:c>
      <x:c r="Y147" s="305" t="str">
        <x:f>IF(COUNTIF($E$5:$E$348,E147)=1,"UNIQUE","DUPLICATE")</x:f>
        <x:v>UNIQUE</x:v>
      </x:c>
      <x:c r="Z147" s="305" t="str">
        <x:f>IF(AND(LEFT(A147,14)="SEBI-CORE-EVD-",LEN(A147)=20),"VALID","INVALID")</x:f>
        <x:v>VALID</x:v>
      </x:c>
      <x:c r="AA147" s="305" t="str">
        <x:v>FROZEN</x:v>
      </x:c>
    </x:row>
    <x:row r="148" ht="48" customHeight="1">
      <x:c r="A148" s="305" t="str">
        <x:v>SEBI-CORE-EVD-000144</x:v>
      </x:c>
      <x:c r="B148" s="305" t="n">
        <x:v>144</x:v>
      </x:c>
      <x:c r="C148" s="305" t="str">
        <x:v>SEBI-CORE-AUD-000072</x:v>
      </x:c>
      <x:c r="D148" s="305" t="str">
        <x:v>SEBI-CORE-PRV-000072</x:v>
      </x:c>
      <x:c r="E148" s="305" t="str">
        <x:v>CAP-LAW060|Reg. 26(7)|AP01|E02</x:v>
      </x:c>
      <x:c r="F148" s="305" t="str">
        <x:v>CAP-LAW060|Reg. 26(7)|AP01</x:v>
      </x:c>
      <x:c r="G148" s="305" t="str">
        <x:v>CAP-LAW060|Reg. 26(7)</x:v>
      </x:c>
      <x:c r="H148" s="305" t="str">
        <x:v>CAP-LAW060</x:v>
      </x:c>
      <x:c r="I148" s="305" t="str">
        <x:v>Reg. 26(7)</x:v>
      </x:c>
      <x:c r="J148" s="305" t="str">
        <x:v>Operating performance / outcome</x:v>
      </x:c>
      <x:c r="K148" s="305" t="str">
        <x:v>Board/shareholder approvals, offer or scheme documents, announcements, filings, escrow/bank records, tender/allotment results and closure reports; demonstrate complete and timely performance of: Approve and publish recommendations and send to required recipients.</x:v>
      </x:c>
      <x:c r="L148" s="305" t="str">
        <x:v>Population reference; period/trigger; source inputs; approvals; timestamps; calculations where relevant; filed/delivered output; acknowledgement; exception and closure linkage.</x:v>
      </x:c>
      <x:c r="M148" s="305" t="str">
        <x:v>At least two working days before tendering period begins</x:v>
      </x:c>
      <x:c r="N148" s="305" t="str">
        <x:v>Transaction data room, stock-exchange/SEBI filing portal and banking/depository records</x:v>
      </x:c>
      <x:c r="O148" s="305" t="str">
        <x:v>Company Secretary / Transaction Legal Lead</x:v>
      </x:c>
      <x:c r="P148" s="305" t="str">
        <x:v>Applicable SEBI source, LODR preservation policy where in scope, Common Corporate Core retention schedule and litigation hold; apply the longest controlling period.</x:v>
      </x:c>
      <x:c r="Q148" s="305" t="str">
        <x:v>Verify source system, date/time, preparer, approver, completeness, version, linkage to the population and external acknowledgement where applicable.</x:v>
      </x:c>
      <x:c r="R148" s="305" t="str">
        <x:v>Confidential until authorised disclosure; retain access trail</x:v>
      </x:c>
      <x:c r="S148" s="305" t="str">
        <x:v>REQUIRED — NOT COLLECTED</x:v>
      </x:c>
      <x:c r="T148" s="305" t="str">
        <x:v>https://www.sebi.gov.in/legal/regulations/dec-2025/securities-and-exchange-board-of-india-substantial-acquisition-of-shares-and-takeovers-regulations-2011-last-amended-on-december-5-2025-_98643.html</x:v>
      </x:c>
      <x:c r="U148" s="305" t="str">
        <x:v>MIGRATED — FROZEN</x:v>
      </x:c>
      <x:c r="V148" s="305" t="str">
        <x:f>IF(COUNTIF('PROD Audit Master'!$A$5:$A$176,C148)=1,"YES","NO")</x:f>
        <x:v>YES</x:v>
      </x:c>
      <x:c r="W148" s="305" t="str">
        <x:f>IF(COUNTIF('PROD Provision Master'!$A$5:$A$176,D148)=1,"YES","NO")</x:f>
        <x:v>YES</x:v>
      </x:c>
      <x:c r="X148" s="305" t="str">
        <x:f>IF(COUNTIF($A$5:$A$348,A148)=1,"UNIQUE","DUPLICATE")</x:f>
        <x:v>UNIQUE</x:v>
      </x:c>
      <x:c r="Y148" s="305" t="str">
        <x:f>IF(COUNTIF($E$5:$E$348,E148)=1,"UNIQUE","DUPLICATE")</x:f>
        <x:v>UNIQUE</x:v>
      </x:c>
      <x:c r="Z148" s="305" t="str">
        <x:f>IF(AND(LEFT(A148,14)="SEBI-CORE-EVD-",LEN(A148)=20),"VALID","INVALID")</x:f>
        <x:v>VALID</x:v>
      </x:c>
      <x:c r="AA148" s="305" t="str">
        <x:v>FROZEN</x:v>
      </x:c>
    </x:row>
    <x:row r="149" ht="48" customHeight="1">
      <x:c r="A149" s="305" t="str">
        <x:v>SEBI-CORE-EVD-000145</x:v>
      </x:c>
      <x:c r="B149" s="305" t="n">
        <x:v>145</x:v>
      </x:c>
      <x:c r="C149" s="305" t="str">
        <x:v>SEBI-CORE-AUD-000073</x:v>
      </x:c>
      <x:c r="D149" s="305" t="str">
        <x:v>SEBI-CORE-PRV-000073</x:v>
      </x:c>
      <x:c r="E149" s="305" t="str">
        <x:v>CAP-LAW060|Reg. 26(8)|AP01|E01</x:v>
      </x:c>
      <x:c r="F149" s="305" t="str">
        <x:v>CAP-LAW060|Reg. 26(8)|AP01</x:v>
      </x:c>
      <x:c r="G149" s="305" t="str">
        <x:v>CAP-LAW060|Reg. 26(8)</x:v>
      </x:c>
      <x:c r="H149" s="305" t="str">
        <x:v>CAP-LAW060</x:v>
      </x:c>
      <x:c r="I149" s="305" t="str">
        <x:v>Reg. 26(8)</x:v>
      </x:c>
      <x:c r="J149" s="305" t="str">
        <x:v>Control design / applicability</x:v>
      </x:c>
      <x:c r="K149" s="305" t="str">
        <x:v>Transaction-specific legal and applicability memorandum, approval matrix, adviser checklist, timetable and responsibility plan; include evidence that the gate, duty holder, threshold/exemption and timing were assessed for this atomic requirement.</x:v>
      </x:c>
      <x:c r="L149" s="305" t="str">
        <x:v>Current approved artefact; named owner and reviewer; effective date/version; explicit coverage of CAP-LAW060 Reg. 26(8); documented gate and exception route.</x:v>
      </x:c>
      <x:c r="M149" s="305" t="str">
        <x:v>During offer processing</x:v>
      </x:c>
      <x:c r="N149" s="305" t="str">
        <x:v>Transaction data room, stock-exchange/SEBI filing portal and banking/depository records</x:v>
      </x:c>
      <x:c r="O149" s="305" t="str">
        <x:v>Company Secretary / Transaction Legal Lead</x:v>
      </x:c>
      <x:c r="P149" s="305" t="str">
        <x:v>Applicable SEBI source, LODR preservation policy where in scope, Common Corporate Core retention schedule and litigation hold; apply the longest controlling period.</x:v>
      </x:c>
      <x:c r="Q149" s="305" t="str">
        <x:v>Verify source system, date/time, preparer, approver, completeness, version, linkage to the population and external acknowledgement where applicable.</x:v>
      </x:c>
      <x:c r="R149" s="305" t="str">
        <x:v>Confidential until authorised disclosure; retain access trail</x:v>
      </x:c>
      <x:c r="S149" s="305" t="str">
        <x:v>REQUIRED — NOT COLLECTED</x:v>
      </x:c>
      <x:c r="T149" s="305" t="str">
        <x:v>https://www.sebi.gov.in/legal/regulations/dec-2025/securities-and-exchange-board-of-india-substantial-acquisition-of-shares-and-takeovers-regulations-2011-last-amended-on-december-5-2025-_98643.html</x:v>
      </x:c>
      <x:c r="U149" s="305" t="str">
        <x:v>MIGRATED — FROZEN</x:v>
      </x:c>
      <x:c r="V149" s="305" t="str">
        <x:f>IF(COUNTIF('PROD Audit Master'!$A$5:$A$176,C149)=1,"YES","NO")</x:f>
        <x:v>YES</x:v>
      </x:c>
      <x:c r="W149" s="305" t="str">
        <x:f>IF(COUNTIF('PROD Provision Master'!$A$5:$A$176,D149)=1,"YES","NO")</x:f>
        <x:v>YES</x:v>
      </x:c>
      <x:c r="X149" s="305" t="str">
        <x:f>IF(COUNTIF($A$5:$A$348,A149)=1,"UNIQUE","DUPLICATE")</x:f>
        <x:v>UNIQUE</x:v>
      </x:c>
      <x:c r="Y149" s="305" t="str">
        <x:f>IF(COUNTIF($E$5:$E$348,E149)=1,"UNIQUE","DUPLICATE")</x:f>
        <x:v>UNIQUE</x:v>
      </x:c>
      <x:c r="Z149" s="305" t="str">
        <x:f>IF(AND(LEFT(A149,14)="SEBI-CORE-EVD-",LEN(A149)=20),"VALID","INVALID")</x:f>
        <x:v>VALID</x:v>
      </x:c>
      <x:c r="AA149" s="305" t="str">
        <x:v>FROZEN</x:v>
      </x:c>
    </x:row>
    <x:row r="150" ht="48" customHeight="1">
      <x:c r="A150" s="305" t="str">
        <x:v>SEBI-CORE-EVD-000146</x:v>
      </x:c>
      <x:c r="B150" s="305" t="n">
        <x:v>146</x:v>
      </x:c>
      <x:c r="C150" s="305" t="str">
        <x:v>SEBI-CORE-AUD-000073</x:v>
      </x:c>
      <x:c r="D150" s="305" t="str">
        <x:v>SEBI-CORE-PRV-000073</x:v>
      </x:c>
      <x:c r="E150" s="305" t="str">
        <x:v>CAP-LAW060|Reg. 26(8)|AP01|E02</x:v>
      </x:c>
      <x:c r="F150" s="305" t="str">
        <x:v>CAP-LAW060|Reg. 26(8)|AP01</x:v>
      </x:c>
      <x:c r="G150" s="305" t="str">
        <x:v>CAP-LAW060|Reg. 26(8)</x:v>
      </x:c>
      <x:c r="H150" s="305" t="str">
        <x:v>CAP-LAW060</x:v>
      </x:c>
      <x:c r="I150" s="305" t="str">
        <x:v>Reg. 26(8)</x:v>
      </x:c>
      <x:c r="J150" s="305" t="str">
        <x:v>Operating performance / outcome</x:v>
      </x:c>
      <x:c r="K150" s="305" t="str">
        <x:v>Board/shareholder approvals, offer or scheme documents, announcements, filings, escrow/bank records, tender/allotment results and closure reports; demonstrate complete and timely performance of: Provide records and support verification without delay.</x:v>
      </x:c>
      <x:c r="L150" s="305" t="str">
        <x:v>Population reference; period/trigger; source inputs; approvals; timestamps; calculations where relevant; filed/delivered output; acknowledgement; exception and closure linkage.</x:v>
      </x:c>
      <x:c r="M150" s="305" t="str">
        <x:v>During offer processing</x:v>
      </x:c>
      <x:c r="N150" s="305" t="str">
        <x:v>Transaction data room, stock-exchange/SEBI filing portal and banking/depository records</x:v>
      </x:c>
      <x:c r="O150" s="305" t="str">
        <x:v>Company Secretary / Transaction Legal Lead</x:v>
      </x:c>
      <x:c r="P150" s="305" t="str">
        <x:v>Applicable SEBI source, LODR preservation policy where in scope, Common Corporate Core retention schedule and litigation hold; apply the longest controlling period.</x:v>
      </x:c>
      <x:c r="Q150" s="305" t="str">
        <x:v>Verify source system, date/time, preparer, approver, completeness, version, linkage to the population and external acknowledgement where applicable.</x:v>
      </x:c>
      <x:c r="R150" s="305" t="str">
        <x:v>Confidential until authorised disclosure; retain access trail</x:v>
      </x:c>
      <x:c r="S150" s="305" t="str">
        <x:v>REQUIRED — NOT COLLECTED</x:v>
      </x:c>
      <x:c r="T150" s="305" t="str">
        <x:v>https://www.sebi.gov.in/legal/regulations/dec-2025/securities-and-exchange-board-of-india-substantial-acquisition-of-shares-and-takeovers-regulations-2011-last-amended-on-december-5-2025-_98643.html</x:v>
      </x:c>
      <x:c r="U150" s="305" t="str">
        <x:v>MIGRATED — FROZEN</x:v>
      </x:c>
      <x:c r="V150" s="305" t="str">
        <x:f>IF(COUNTIF('PROD Audit Master'!$A$5:$A$176,C150)=1,"YES","NO")</x:f>
        <x:v>YES</x:v>
      </x:c>
      <x:c r="W150" s="305" t="str">
        <x:f>IF(COUNTIF('PROD Provision Master'!$A$5:$A$176,D150)=1,"YES","NO")</x:f>
        <x:v>YES</x:v>
      </x:c>
      <x:c r="X150" s="305" t="str">
        <x:f>IF(COUNTIF($A$5:$A$348,A150)=1,"UNIQUE","DUPLICATE")</x:f>
        <x:v>UNIQUE</x:v>
      </x:c>
      <x:c r="Y150" s="305" t="str">
        <x:f>IF(COUNTIF($E$5:$E$348,E150)=1,"UNIQUE","DUPLICATE")</x:f>
        <x:v>UNIQUE</x:v>
      </x:c>
      <x:c r="Z150" s="305" t="str">
        <x:f>IF(AND(LEFT(A150,14)="SEBI-CORE-EVD-",LEN(A150)=20),"VALID","INVALID")</x:f>
        <x:v>VALID</x:v>
      </x:c>
      <x:c r="AA150" s="305" t="str">
        <x:v>FROZEN</x:v>
      </x:c>
    </x:row>
    <x:row r="151" ht="48" customHeight="1">
      <x:c r="A151" s="305" t="str">
        <x:v>SEBI-CORE-EVD-000147</x:v>
      </x:c>
      <x:c r="B151" s="305" t="n">
        <x:v>147</x:v>
      </x:c>
      <x:c r="C151" s="305" t="str">
        <x:v>SEBI-CORE-AUD-000074</x:v>
      </x:c>
      <x:c r="D151" s="305" t="str">
        <x:v>SEBI-CORE-PRV-000074</x:v>
      </x:c>
      <x:c r="E151" s="305" t="str">
        <x:v>CAP-LAW060|Reg. 26(9)|AP01|E01</x:v>
      </x:c>
      <x:c r="F151" s="305" t="str">
        <x:v>CAP-LAW060|Reg. 26(9)|AP01</x:v>
      </x:c>
      <x:c r="G151" s="305" t="str">
        <x:v>CAP-LAW060|Reg. 26(9)</x:v>
      </x:c>
      <x:c r="H151" s="305" t="str">
        <x:v>CAP-LAW060</x:v>
      </x:c>
      <x:c r="I151" s="305" t="str">
        <x:v>Reg. 26(9)</x:v>
      </x:c>
      <x:c r="J151" s="305" t="str">
        <x:v>Control design / applicability</x:v>
      </x:c>
      <x:c r="K151" s="305" t="str">
        <x:v>Transaction-specific legal and applicability memorandum, approval matrix, adviser checklist, timetable and responsibility plan; include evidence that the gate, duty holder, threshold/exemption and timing were assessed for this atomic requirement.</x:v>
      </x:c>
      <x:c r="L151" s="305" t="str">
        <x:v>Current approved artefact; named owner and reviewer; effective date/version; explicit coverage of CAP-LAW060 Reg. 26(9); documented gate and exception route.</x:v>
      </x:c>
      <x:c r="M151" s="305" t="str">
        <x:v>Throughout competing-offer process</x:v>
      </x:c>
      <x:c r="N151" s="305" t="str">
        <x:v>Transaction data room, stock-exchange/SEBI filing portal and banking/depository records</x:v>
      </x:c>
      <x:c r="O151" s="305" t="str">
        <x:v>Company Secretary / Transaction Legal Lead</x:v>
      </x:c>
      <x:c r="P151" s="305" t="str">
        <x:v>Applicable SEBI source, LODR preservation policy where in scope, Common Corporate Core retention schedule and litigation hold; apply the longest controlling period.</x:v>
      </x:c>
      <x:c r="Q151" s="305" t="str">
        <x:v>Verify source system, date/time, preparer, approver, completeness, version, linkage to the population and external acknowledgement where applicable.</x:v>
      </x:c>
      <x:c r="R151" s="305" t="str">
        <x:v>Confidential until authorised disclosure; retain access trail</x:v>
      </x:c>
      <x:c r="S151" s="305" t="str">
        <x:v>REQUIRED — NOT COLLECTED</x:v>
      </x:c>
      <x:c r="T151" s="305" t="str">
        <x:v>https://www.sebi.gov.in/legal/regulations/dec-2025/securities-and-exchange-board-of-india-substantial-acquisition-of-shares-and-takeovers-regulations-2011-last-amended-on-december-5-2025-_98643.html</x:v>
      </x:c>
      <x:c r="U151" s="305" t="str">
        <x:v>MIGRATED — FROZEN</x:v>
      </x:c>
      <x:c r="V151" s="305" t="str">
        <x:f>IF(COUNTIF('PROD Audit Master'!$A$5:$A$176,C151)=1,"YES","NO")</x:f>
        <x:v>YES</x:v>
      </x:c>
      <x:c r="W151" s="305" t="str">
        <x:f>IF(COUNTIF('PROD Provision Master'!$A$5:$A$176,D151)=1,"YES","NO")</x:f>
        <x:v>YES</x:v>
      </x:c>
      <x:c r="X151" s="305" t="str">
        <x:f>IF(COUNTIF($A$5:$A$348,A151)=1,"UNIQUE","DUPLICATE")</x:f>
        <x:v>UNIQUE</x:v>
      </x:c>
      <x:c r="Y151" s="305" t="str">
        <x:f>IF(COUNTIF($E$5:$E$348,E151)=1,"UNIQUE","DUPLICATE")</x:f>
        <x:v>UNIQUE</x:v>
      </x:c>
      <x:c r="Z151" s="305" t="str">
        <x:f>IF(AND(LEFT(A151,14)="SEBI-CORE-EVD-",LEN(A151)=20),"VALID","INVALID")</x:f>
        <x:v>VALID</x:v>
      </x:c>
      <x:c r="AA151" s="305" t="str">
        <x:v>FROZEN</x:v>
      </x:c>
    </x:row>
    <x:row r="152" ht="48" customHeight="1">
      <x:c r="A152" s="305" t="str">
        <x:v>SEBI-CORE-EVD-000148</x:v>
      </x:c>
      <x:c r="B152" s="305" t="n">
        <x:v>148</x:v>
      </x:c>
      <x:c r="C152" s="305" t="str">
        <x:v>SEBI-CORE-AUD-000074</x:v>
      </x:c>
      <x:c r="D152" s="305" t="str">
        <x:v>SEBI-CORE-PRV-000074</x:v>
      </x:c>
      <x:c r="E152" s="305" t="str">
        <x:v>CAP-LAW060|Reg. 26(9)|AP01|E02</x:v>
      </x:c>
      <x:c r="F152" s="305" t="str">
        <x:v>CAP-LAW060|Reg. 26(9)|AP01</x:v>
      </x:c>
      <x:c r="G152" s="305" t="str">
        <x:v>CAP-LAW060|Reg. 26(9)</x:v>
      </x:c>
      <x:c r="H152" s="305" t="str">
        <x:v>CAP-LAW060</x:v>
      </x:c>
      <x:c r="I152" s="305" t="str">
        <x:v>Reg. 26(9)</x:v>
      </x:c>
      <x:c r="J152" s="305" t="str">
        <x:v>Operating performance / outcome</x:v>
      </x:c>
      <x:c r="K152" s="305" t="str">
        <x:v>Board/shareholder approvals, offer or scheme documents, announcements, filings, escrow/bank records, tender/allotment results and closure reports; demonstrate complete and timely performance of: Maintain an information log and equal-access control.</x:v>
      </x:c>
      <x:c r="L152" s="305" t="str">
        <x:v>Population reference; period/trigger; source inputs; approvals; timestamps; calculations where relevant; filed/delivered output; acknowledgement; exception and closure linkage.</x:v>
      </x:c>
      <x:c r="M152" s="305" t="str">
        <x:v>Throughout competing-offer process</x:v>
      </x:c>
      <x:c r="N152" s="305" t="str">
        <x:v>Transaction data room, stock-exchange/SEBI filing portal and banking/depository records</x:v>
      </x:c>
      <x:c r="O152" s="305" t="str">
        <x:v>Company Secretary / Transaction Legal Lead</x:v>
      </x:c>
      <x:c r="P152" s="305" t="str">
        <x:v>Applicable SEBI source, LODR preservation policy where in scope, Common Corporate Core retention schedule and litigation hold; apply the longest controlling period.</x:v>
      </x:c>
      <x:c r="Q152" s="305" t="str">
        <x:v>Verify source system, date/time, preparer, approver, completeness, version, linkage to the population and external acknowledgement where applicable.</x:v>
      </x:c>
      <x:c r="R152" s="305" t="str">
        <x:v>Confidential until authorised disclosure; retain access trail</x:v>
      </x:c>
      <x:c r="S152" s="305" t="str">
        <x:v>REQUIRED — NOT COLLECTED</x:v>
      </x:c>
      <x:c r="T152" s="305" t="str">
        <x:v>https://www.sebi.gov.in/legal/regulations/dec-2025/securities-and-exchange-board-of-india-substantial-acquisition-of-shares-and-takeovers-regulations-2011-last-amended-on-december-5-2025-_98643.html</x:v>
      </x:c>
      <x:c r="U152" s="305" t="str">
        <x:v>MIGRATED — FROZEN</x:v>
      </x:c>
      <x:c r="V152" s="305" t="str">
        <x:f>IF(COUNTIF('PROD Audit Master'!$A$5:$A$176,C152)=1,"YES","NO")</x:f>
        <x:v>YES</x:v>
      </x:c>
      <x:c r="W152" s="305" t="str">
        <x:f>IF(COUNTIF('PROD Provision Master'!$A$5:$A$176,D152)=1,"YES","NO")</x:f>
        <x:v>YES</x:v>
      </x:c>
      <x:c r="X152" s="305" t="str">
        <x:f>IF(COUNTIF($A$5:$A$348,A152)=1,"UNIQUE","DUPLICATE")</x:f>
        <x:v>UNIQUE</x:v>
      </x:c>
      <x:c r="Y152" s="305" t="str">
        <x:f>IF(COUNTIF($E$5:$E$348,E152)=1,"UNIQUE","DUPLICATE")</x:f>
        <x:v>UNIQUE</x:v>
      </x:c>
      <x:c r="Z152" s="305" t="str">
        <x:f>IF(AND(LEFT(A152,14)="SEBI-CORE-EVD-",LEN(A152)=20),"VALID","INVALID")</x:f>
        <x:v>VALID</x:v>
      </x:c>
      <x:c r="AA152" s="305" t="str">
        <x:v>FROZEN</x:v>
      </x:c>
    </x:row>
    <x:row r="153" ht="48" customHeight="1">
      <x:c r="A153" s="305" t="str">
        <x:v>SEBI-CORE-EVD-000149</x:v>
      </x:c>
      <x:c r="B153" s="305" t="n">
        <x:v>149</x:v>
      </x:c>
      <x:c r="C153" s="305" t="str">
        <x:v>SEBI-CORE-AUD-000075</x:v>
      </x:c>
      <x:c r="D153" s="305" t="str">
        <x:v>SEBI-CORE-PRV-000075</x:v>
      </x:c>
      <x:c r="E153" s="305" t="str">
        <x:v>CAP-LAW060|Reg. 26(10)|AP01|E01</x:v>
      </x:c>
      <x:c r="F153" s="305" t="str">
        <x:v>CAP-LAW060|Reg. 26(10)|AP01</x:v>
      </x:c>
      <x:c r="G153" s="305" t="str">
        <x:v>CAP-LAW060|Reg. 26(10)</x:v>
      </x:c>
      <x:c r="H153" s="305" t="str">
        <x:v>CAP-LAW060</x:v>
      </x:c>
      <x:c r="I153" s="305" t="str">
        <x:v>Reg. 26(10)</x:v>
      </x:c>
      <x:c r="J153" s="305" t="str">
        <x:v>Control design / applicability</x:v>
      </x:c>
      <x:c r="K153" s="305" t="str">
        <x:v>Approved investor-service SOP, service-level matrix, issuer/RTA responsibility matrix and current forms/checklists; include evidence that the gate, duty holder, threshold/exemption and timing were assessed for this atomic requirement.</x:v>
      </x:c>
      <x:c r="L153" s="305" t="str">
        <x:v>Current approved artefact; named owner and reviewer; effective date/version; explicit coverage of CAP-LAW060 Reg. 26(10); documented gate and exception route.</x:v>
      </x:c>
      <x:c r="M153" s="305" t="str">
        <x:v>Without delay</x:v>
      </x:c>
      <x:c r="N153" s="305" t="str">
        <x:v>Issuer/RTA service system, SCORES/ODR portal and depository interface</x:v>
      </x:c>
      <x:c r="O153" s="305" t="str">
        <x:v>Investor Services Head / RTA Relationship Owner</x:v>
      </x:c>
      <x:c r="P153" s="305" t="str">
        <x:v>Applicable SEBI source, LODR preservation policy where in scope, Common Corporate Core retention schedule and litigation hold; apply the longest controlling period.</x:v>
      </x:c>
      <x:c r="Q153" s="305" t="str">
        <x:v>Verify source system, date/time, preparer, approver, completeness, version, linkage to the population and external acknowledgement where applicable.</x:v>
      </x:c>
      <x:c r="R153" s="305" t="str">
        <x:v>Confidential until authorised disclosure; retain access trail</x:v>
      </x:c>
      <x:c r="S153" s="305" t="str">
        <x:v>REQUIRED — NOT COLLECTED</x:v>
      </x:c>
      <x:c r="T153" s="305" t="str">
        <x:v>https://www.sebi.gov.in/legal/regulations/dec-2025/securities-and-exchange-board-of-india-substantial-acquisition-of-shares-and-takeovers-regulations-2011-last-amended-on-december-5-2025-_98643.html</x:v>
      </x:c>
      <x:c r="U153" s="305" t="str">
        <x:v>MIGRATED — FROZEN</x:v>
      </x:c>
      <x:c r="V153" s="305" t="str">
        <x:f>IF(COUNTIF('PROD Audit Master'!$A$5:$A$176,C153)=1,"YES","NO")</x:f>
        <x:v>YES</x:v>
      </x:c>
      <x:c r="W153" s="305" t="str">
        <x:f>IF(COUNTIF('PROD Provision Master'!$A$5:$A$176,D153)=1,"YES","NO")</x:f>
        <x:v>YES</x:v>
      </x:c>
      <x:c r="X153" s="305" t="str">
        <x:f>IF(COUNTIF($A$5:$A$348,A153)=1,"UNIQUE","DUPLICATE")</x:f>
        <x:v>UNIQUE</x:v>
      </x:c>
      <x:c r="Y153" s="305" t="str">
        <x:f>IF(COUNTIF($E$5:$E$348,E153)=1,"UNIQUE","DUPLICATE")</x:f>
        <x:v>UNIQUE</x:v>
      </x:c>
      <x:c r="Z153" s="305" t="str">
        <x:f>IF(AND(LEFT(A153,14)="SEBI-CORE-EVD-",LEN(A153)=20),"VALID","INVALID")</x:f>
        <x:v>VALID</x:v>
      </x:c>
      <x:c r="AA153" s="305" t="str">
        <x:v>FROZEN</x:v>
      </x:c>
    </x:row>
    <x:row r="154" ht="48" customHeight="1">
      <x:c r="A154" s="305" t="str">
        <x:v>SEBI-CORE-EVD-000150</x:v>
      </x:c>
      <x:c r="B154" s="305" t="n">
        <x:v>150</x:v>
      </x:c>
      <x:c r="C154" s="305" t="str">
        <x:v>SEBI-CORE-AUD-000075</x:v>
      </x:c>
      <x:c r="D154" s="305" t="str">
        <x:v>SEBI-CORE-PRV-000075</x:v>
      </x:c>
      <x:c r="E154" s="305" t="str">
        <x:v>CAP-LAW060|Reg. 26(10)|AP01|E02</x:v>
      </x:c>
      <x:c r="F154" s="305" t="str">
        <x:v>CAP-LAW060|Reg. 26(10)|AP01</x:v>
      </x:c>
      <x:c r="G154" s="305" t="str">
        <x:v>CAP-LAW060|Reg. 26(10)</x:v>
      </x:c>
      <x:c r="H154" s="305" t="str">
        <x:v>CAP-LAW060</x:v>
      </x:c>
      <x:c r="I154" s="305" t="str">
        <x:v>Reg. 26(10)</x:v>
      </x:c>
      <x:c r="J154" s="305" t="str">
        <x:v>Operating performance / outcome</x:v>
      </x:c>
      <x:c r="K154" s="305" t="str">
        <x:v>Complete request/complaint register, case files, timestamps, deficiency and outcome communications, portal entries and closure acknowledgements; demonstrate complete and timely performance of: Monitor transfer queue and record any lawful hold.</x:v>
      </x:c>
      <x:c r="L154" s="305" t="str">
        <x:v>Population reference; period/trigger; source inputs; approvals; timestamps; calculations where relevant; filed/delivered output; acknowledgement; exception and closure linkage.</x:v>
      </x:c>
      <x:c r="M154" s="305" t="str">
        <x:v>Without delay</x:v>
      </x:c>
      <x:c r="N154" s="305" t="str">
        <x:v>Issuer/RTA service system, SCORES/ODR portal and depository interface</x:v>
      </x:c>
      <x:c r="O154" s="305" t="str">
        <x:v>Investor Services Head / RTA Relationship Owner</x:v>
      </x:c>
      <x:c r="P154" s="305" t="str">
        <x:v>Applicable SEBI source, LODR preservation policy where in scope, Common Corporate Core retention schedule and litigation hold; apply the longest controlling period.</x:v>
      </x:c>
      <x:c r="Q154" s="305" t="str">
        <x:v>Verify source system, date/time, preparer, approver, completeness, version, linkage to the population and external acknowledgement where applicable.</x:v>
      </x:c>
      <x:c r="R154" s="305" t="str">
        <x:v>Confidential until authorised disclosure; retain access trail</x:v>
      </x:c>
      <x:c r="S154" s="305" t="str">
        <x:v>REQUIRED — NOT COLLECTED</x:v>
      </x:c>
      <x:c r="T154" s="305" t="str">
        <x:v>https://www.sebi.gov.in/legal/regulations/dec-2025/securities-and-exchange-board-of-india-substantial-acquisition-of-shares-and-takeovers-regulations-2011-last-amended-on-december-5-2025-_98643.html</x:v>
      </x:c>
      <x:c r="U154" s="305" t="str">
        <x:v>MIGRATED — FROZEN</x:v>
      </x:c>
      <x:c r="V154" s="305" t="str">
        <x:f>IF(COUNTIF('PROD Audit Master'!$A$5:$A$176,C154)=1,"YES","NO")</x:f>
        <x:v>YES</x:v>
      </x:c>
      <x:c r="W154" s="305" t="str">
        <x:f>IF(COUNTIF('PROD Provision Master'!$A$5:$A$176,D154)=1,"YES","NO")</x:f>
        <x:v>YES</x:v>
      </x:c>
      <x:c r="X154" s="305" t="str">
        <x:f>IF(COUNTIF($A$5:$A$348,A154)=1,"UNIQUE","DUPLICATE")</x:f>
        <x:v>UNIQUE</x:v>
      </x:c>
      <x:c r="Y154" s="305" t="str">
        <x:f>IF(COUNTIF($E$5:$E$348,E154)=1,"UNIQUE","DUPLICATE")</x:f>
        <x:v>UNIQUE</x:v>
      </x:c>
      <x:c r="Z154" s="305" t="str">
        <x:f>IF(AND(LEFT(A154,14)="SEBI-CORE-EVD-",LEN(A154)=20),"VALID","INVALID")</x:f>
        <x:v>VALID</x:v>
      </x:c>
      <x:c r="AA154" s="305" t="str">
        <x:v>FROZEN</x:v>
      </x:c>
    </x:row>
    <x:row r="155" ht="48" customHeight="1">
      <x:c r="A155" s="305" t="str">
        <x:v>SEBI-CORE-EVD-000151</x:v>
      </x:c>
      <x:c r="B155" s="305" t="n">
        <x:v>151</x:v>
      </x:c>
      <x:c r="C155" s="305" t="str">
        <x:v>SEBI-CORE-AUD-000076</x:v>
      </x:c>
      <x:c r="D155" s="305" t="str">
        <x:v>SEBI-CORE-PRV-000076</x:v>
      </x:c>
      <x:c r="E155" s="305" t="str">
        <x:v>CAP-LAW060|Reg. 29|AP01|E01</x:v>
      </x:c>
      <x:c r="F155" s="305" t="str">
        <x:v>CAP-LAW060|Reg. 29|AP01</x:v>
      </x:c>
      <x:c r="G155" s="305" t="str">
        <x:v>CAP-LAW060|Reg. 29</x:v>
      </x:c>
      <x:c r="H155" s="305" t="str">
        <x:v>CAP-LAW060</x:v>
      </x:c>
      <x:c r="I155" s="305" t="str">
        <x:v>Reg. 29</x:v>
      </x:c>
      <x:c r="J155" s="305" t="str">
        <x:v>Control design / applicability</x:v>
      </x:c>
      <x:c r="K155" s="305" t="str">
        <x:v>Transaction-specific legal and applicability memorandum, approval matrix, adviser checklist, timetable and responsibility plan; include evidence that the gate, duty holder, threshold/exemption and timing were assessed for this atomic requirement.</x:v>
      </x:c>
      <x:c r="L155" s="305" t="str">
        <x:v>Current approved artefact; named owner and reviewer; effective date/version; explicit coverage of CAP-LAW060 Reg. 29; documented gate and exception route.</x:v>
      </x:c>
      <x:c r="M155" s="305" t="str">
        <x:v>Event-based</x:v>
      </x:c>
      <x:c r="N155" s="305" t="str">
        <x:v>Transaction data room, stock-exchange/SEBI filing portal and banking/depository records</x:v>
      </x:c>
      <x:c r="O155" s="305" t="str">
        <x:v>Company Secretary / Transaction Legal Lead</x:v>
      </x:c>
      <x:c r="P155" s="305" t="str">
        <x:v>Applicable SEBI source, LODR preservation policy where in scope, Common Corporate Core retention schedule and litigation hold; apply the longest controlling period.</x:v>
      </x:c>
      <x:c r="Q155" s="305" t="str">
        <x:v>Verify source system, date/time, preparer, approver, completeness, version, linkage to the population and external acknowledgement where applicable.</x:v>
      </x:c>
      <x:c r="R155" s="305" t="str">
        <x:v>Restricted — may contain personal, trading or unpublished information</x:v>
      </x:c>
      <x:c r="S155" s="305" t="str">
        <x:v>REQUIRED — NOT COLLECTED</x:v>
      </x:c>
      <x:c r="T155" s="305" t="str">
        <x:v>https://www.sebi.gov.in/legal/regulations/dec-2025/securities-and-exchange-board-of-india-substantial-acquisition-of-shares-and-takeovers-regulations-2011-last-amended-on-december-5-2025-_98643.html</x:v>
      </x:c>
      <x:c r="U155" s="305" t="str">
        <x:v>MIGRATED — FROZEN</x:v>
      </x:c>
      <x:c r="V155" s="305" t="str">
        <x:f>IF(COUNTIF('PROD Audit Master'!$A$5:$A$176,C155)=1,"YES","NO")</x:f>
        <x:v>YES</x:v>
      </x:c>
      <x:c r="W155" s="305" t="str">
        <x:f>IF(COUNTIF('PROD Provision Master'!$A$5:$A$176,D155)=1,"YES","NO")</x:f>
        <x:v>YES</x:v>
      </x:c>
      <x:c r="X155" s="305" t="str">
        <x:f>IF(COUNTIF($A$5:$A$348,A155)=1,"UNIQUE","DUPLICATE")</x:f>
        <x:v>UNIQUE</x:v>
      </x:c>
      <x:c r="Y155" s="305" t="str">
        <x:f>IF(COUNTIF($E$5:$E$348,E155)=1,"UNIQUE","DUPLICATE")</x:f>
        <x:v>UNIQUE</x:v>
      </x:c>
      <x:c r="Z155" s="305" t="str">
        <x:f>IF(AND(LEFT(A155,14)="SEBI-CORE-EVD-",LEN(A155)=20),"VALID","INVALID")</x:f>
        <x:v>VALID</x:v>
      </x:c>
      <x:c r="AA155" s="305" t="str">
        <x:v>FROZEN</x:v>
      </x:c>
    </x:row>
    <x:row r="156" ht="48" customHeight="1">
      <x:c r="A156" s="305" t="str">
        <x:v>SEBI-CORE-EVD-000152</x:v>
      </x:c>
      <x:c r="B156" s="305" t="n">
        <x:v>152</x:v>
      </x:c>
      <x:c r="C156" s="305" t="str">
        <x:v>SEBI-CORE-AUD-000076</x:v>
      </x:c>
      <x:c r="D156" s="305" t="str">
        <x:v>SEBI-CORE-PRV-000076</x:v>
      </x:c>
      <x:c r="E156" s="305" t="str">
        <x:v>CAP-LAW060|Reg. 29|AP01|E02</x:v>
      </x:c>
      <x:c r="F156" s="305" t="str">
        <x:v>CAP-LAW060|Reg. 29|AP01</x:v>
      </x:c>
      <x:c r="G156" s="305" t="str">
        <x:v>CAP-LAW060|Reg. 29</x:v>
      </x:c>
      <x:c r="H156" s="305" t="str">
        <x:v>CAP-LAW060</x:v>
      </x:c>
      <x:c r="I156" s="305" t="str">
        <x:v>Reg. 29</x:v>
      </x:c>
      <x:c r="J156" s="305" t="str">
        <x:v>Operating performance / outcome</x:v>
      </x:c>
      <x:c r="K156" s="305" t="str">
        <x:v>Board/shareholder approvals, offer or scheme documents, announcements, filings, escrow/bank records, tender/allotment results and closure reports; demonstrate complete and timely performance of: Determine duty holder, prepare disclosure and retain exchange/target receipt.</x:v>
      </x:c>
      <x:c r="L156" s="305" t="str">
        <x:v>Population reference; period/trigger; source inputs; approvals; timestamps; calculations where relevant; filed/delivered output; acknowledgement; exception and closure linkage.</x:v>
      </x:c>
      <x:c r="M156" s="305" t="str">
        <x:v>Event-based</x:v>
      </x:c>
      <x:c r="N156" s="305" t="str">
        <x:v>Transaction data room, stock-exchange/SEBI filing portal and banking/depository records</x:v>
      </x:c>
      <x:c r="O156" s="305" t="str">
        <x:v>Company Secretary / Transaction Legal Lead</x:v>
      </x:c>
      <x:c r="P156" s="305" t="str">
        <x:v>Applicable SEBI source, LODR preservation policy where in scope, Common Corporate Core retention schedule and litigation hold; apply the longest controlling period.</x:v>
      </x:c>
      <x:c r="Q156" s="305" t="str">
        <x:v>Verify source system, date/time, preparer, approver, completeness, version, linkage to the population and external acknowledgement where applicable.</x:v>
      </x:c>
      <x:c r="R156" s="305" t="str">
        <x:v>Restricted — may contain personal, trading or unpublished information</x:v>
      </x:c>
      <x:c r="S156" s="305" t="str">
        <x:v>REQUIRED — NOT COLLECTED</x:v>
      </x:c>
      <x:c r="T156" s="305" t="str">
        <x:v>https://www.sebi.gov.in/legal/regulations/dec-2025/securities-and-exchange-board-of-india-substantial-acquisition-of-shares-and-takeovers-regulations-2011-last-amended-on-december-5-2025-_98643.html</x:v>
      </x:c>
      <x:c r="U156" s="305" t="str">
        <x:v>MIGRATED — FROZEN</x:v>
      </x:c>
      <x:c r="V156" s="305" t="str">
        <x:f>IF(COUNTIF('PROD Audit Master'!$A$5:$A$176,C156)=1,"YES","NO")</x:f>
        <x:v>YES</x:v>
      </x:c>
      <x:c r="W156" s="305" t="str">
        <x:f>IF(COUNTIF('PROD Provision Master'!$A$5:$A$176,D156)=1,"YES","NO")</x:f>
        <x:v>YES</x:v>
      </x:c>
      <x:c r="X156" s="305" t="str">
        <x:f>IF(COUNTIF($A$5:$A$348,A156)=1,"UNIQUE","DUPLICATE")</x:f>
        <x:v>UNIQUE</x:v>
      </x:c>
      <x:c r="Y156" s="305" t="str">
        <x:f>IF(COUNTIF($E$5:$E$348,E156)=1,"UNIQUE","DUPLICATE")</x:f>
        <x:v>UNIQUE</x:v>
      </x:c>
      <x:c r="Z156" s="305" t="str">
        <x:f>IF(AND(LEFT(A156,14)="SEBI-CORE-EVD-",LEN(A156)=20),"VALID","INVALID")</x:f>
        <x:v>VALID</x:v>
      </x:c>
      <x:c r="AA156" s="305" t="str">
        <x:v>FROZEN</x:v>
      </x:c>
    </x:row>
    <x:row r="157" ht="48" customHeight="1">
      <x:c r="A157" s="305" t="str">
        <x:v>SEBI-CORE-EVD-000153</x:v>
      </x:c>
      <x:c r="B157" s="305" t="n">
        <x:v>153</x:v>
      </x:c>
      <x:c r="C157" s="305" t="str">
        <x:v>SEBI-CORE-AUD-000077</x:v>
      </x:c>
      <x:c r="D157" s="305" t="str">
        <x:v>SEBI-CORE-PRV-000077</x:v>
      </x:c>
      <x:c r="E157" s="305" t="str">
        <x:v>CAP-LAW060|Reg. 31|AP01|E01</x:v>
      </x:c>
      <x:c r="F157" s="305" t="str">
        <x:v>CAP-LAW060|Reg. 31|AP01</x:v>
      </x:c>
      <x:c r="G157" s="305" t="str">
        <x:v>CAP-LAW060|Reg. 31</x:v>
      </x:c>
      <x:c r="H157" s="305" t="str">
        <x:v>CAP-LAW060</x:v>
      </x:c>
      <x:c r="I157" s="305" t="str">
        <x:v>Reg. 31</x:v>
      </x:c>
      <x:c r="J157" s="305" t="str">
        <x:v>Control design / applicability</x:v>
      </x:c>
      <x:c r="K157" s="305" t="str">
        <x:v>Transaction-specific legal and applicability memorandum, approval matrix, adviser checklist, timetable and responsibility plan; include evidence that the gate, duty holder, threshold/exemption and timing were assessed for this atomic requirement.</x:v>
      </x:c>
      <x:c r="L157" s="305" t="str">
        <x:v>Current approved artefact; named owner and reviewer; effective date/version; explicit coverage of CAP-LAW060 Reg. 31; documented gate and exception route.</x:v>
      </x:c>
      <x:c r="M157" s="305" t="str">
        <x:v>Event-based / annual as prescribed</x:v>
      </x:c>
      <x:c r="N157" s="305" t="str">
        <x:v>Transaction data room, stock-exchange/SEBI filing portal and banking/depository records</x:v>
      </x:c>
      <x:c r="O157" s="305" t="str">
        <x:v>Company Secretary / Transaction Legal Lead</x:v>
      </x:c>
      <x:c r="P157" s="305" t="str">
        <x:v>Applicable SEBI source, LODR preservation policy where in scope, Common Corporate Core retention schedule and litigation hold; apply the longest controlling period.</x:v>
      </x:c>
      <x:c r="Q157" s="305" t="str">
        <x:v>Verify source system, date/time, preparer, approver, completeness, version, linkage to the population and external acknowledgement where applicable.</x:v>
      </x:c>
      <x:c r="R157" s="305" t="str">
        <x:v>Internal controlled record; public only after authorised filing/publication</x:v>
      </x:c>
      <x:c r="S157" s="305" t="str">
        <x:v>REQUIRED — NOT COLLECTED</x:v>
      </x:c>
      <x:c r="T157" s="305" t="str">
        <x:v>https://www.sebi.gov.in/legal/regulations/dec-2025/securities-and-exchange-board-of-india-substantial-acquisition-of-shares-and-takeovers-regulations-2011-last-amended-on-december-5-2025-_98643.html</x:v>
      </x:c>
      <x:c r="U157" s="305" t="str">
        <x:v>MIGRATED — FROZEN</x:v>
      </x:c>
      <x:c r="V157" s="305" t="str">
        <x:f>IF(COUNTIF('PROD Audit Master'!$A$5:$A$176,C157)=1,"YES","NO")</x:f>
        <x:v>YES</x:v>
      </x:c>
      <x:c r="W157" s="305" t="str">
        <x:f>IF(COUNTIF('PROD Provision Master'!$A$5:$A$176,D157)=1,"YES","NO")</x:f>
        <x:v>YES</x:v>
      </x:c>
      <x:c r="X157" s="305" t="str">
        <x:f>IF(COUNTIF($A$5:$A$348,A157)=1,"UNIQUE","DUPLICATE")</x:f>
        <x:v>UNIQUE</x:v>
      </x:c>
      <x:c r="Y157" s="305" t="str">
        <x:f>IF(COUNTIF($E$5:$E$348,E157)=1,"UNIQUE","DUPLICATE")</x:f>
        <x:v>UNIQUE</x:v>
      </x:c>
      <x:c r="Z157" s="305" t="str">
        <x:f>IF(AND(LEFT(A157,14)="SEBI-CORE-EVD-",LEN(A157)=20),"VALID","INVALID")</x:f>
        <x:v>VALID</x:v>
      </x:c>
      <x:c r="AA157" s="305" t="str">
        <x:v>FROZEN</x:v>
      </x:c>
    </x:row>
    <x:row r="158" ht="48" customHeight="1">
      <x:c r="A158" s="305" t="str">
        <x:v>SEBI-CORE-EVD-000154</x:v>
      </x:c>
      <x:c r="B158" s="305" t="n">
        <x:v>154</x:v>
      </x:c>
      <x:c r="C158" s="305" t="str">
        <x:v>SEBI-CORE-AUD-000077</x:v>
      </x:c>
      <x:c r="D158" s="305" t="str">
        <x:v>SEBI-CORE-PRV-000077</x:v>
      </x:c>
      <x:c r="E158" s="305" t="str">
        <x:v>CAP-LAW060|Reg. 31|AP01|E02</x:v>
      </x:c>
      <x:c r="F158" s="305" t="str">
        <x:v>CAP-LAW060|Reg. 31|AP01</x:v>
      </x:c>
      <x:c r="G158" s="305" t="str">
        <x:v>CAP-LAW060|Reg. 31</x:v>
      </x:c>
      <x:c r="H158" s="305" t="str">
        <x:v>CAP-LAW060</x:v>
      </x:c>
      <x:c r="I158" s="305" t="str">
        <x:v>Reg. 31</x:v>
      </x:c>
      <x:c r="J158" s="305" t="str">
        <x:v>Operating performance / outcome</x:v>
      </x:c>
      <x:c r="K158" s="305" t="str">
        <x:v>Board/shareholder approvals, offer or scheme documents, announcements, filings, escrow/bank records, tender/allotment results and closure reports; demonstrate complete and timely performance of: Capture promoter declarations and complete required filing/interface steps.</x:v>
      </x:c>
      <x:c r="L158" s="305" t="str">
        <x:v>Population reference; period/trigger; source inputs; approvals; timestamps; calculations where relevant; filed/delivered output; acknowledgement; exception and closure linkage.</x:v>
      </x:c>
      <x:c r="M158" s="305" t="str">
        <x:v>Event-based / annual as prescribed</x:v>
      </x:c>
      <x:c r="N158" s="305" t="str">
        <x:v>Transaction data room, stock-exchange/SEBI filing portal and banking/depository records</x:v>
      </x:c>
      <x:c r="O158" s="305" t="str">
        <x:v>Company Secretary / Transaction Legal Lead</x:v>
      </x:c>
      <x:c r="P158" s="305" t="str">
        <x:v>Applicable SEBI source, LODR preservation policy where in scope, Common Corporate Core retention schedule and litigation hold; apply the longest controlling period.</x:v>
      </x:c>
      <x:c r="Q158" s="305" t="str">
        <x:v>Verify source system, date/time, preparer, approver, completeness, version, linkage to the population and external acknowledgement where applicable.</x:v>
      </x:c>
      <x:c r="R158" s="305" t="str">
        <x:v>Internal controlled record; public only after authorised filing/publication</x:v>
      </x:c>
      <x:c r="S158" s="305" t="str">
        <x:v>REQUIRED — NOT COLLECTED</x:v>
      </x:c>
      <x:c r="T158" s="305" t="str">
        <x:v>https://www.sebi.gov.in/legal/regulations/dec-2025/securities-and-exchange-board-of-india-substantial-acquisition-of-shares-and-takeovers-regulations-2011-last-amended-on-december-5-2025-_98643.html</x:v>
      </x:c>
      <x:c r="U158" s="305" t="str">
        <x:v>MIGRATED — FROZEN</x:v>
      </x:c>
      <x:c r="V158" s="305" t="str">
        <x:f>IF(COUNTIF('PROD Audit Master'!$A$5:$A$176,C158)=1,"YES","NO")</x:f>
        <x:v>YES</x:v>
      </x:c>
      <x:c r="W158" s="305" t="str">
        <x:f>IF(COUNTIF('PROD Provision Master'!$A$5:$A$176,D158)=1,"YES","NO")</x:f>
        <x:v>YES</x:v>
      </x:c>
      <x:c r="X158" s="305" t="str">
        <x:f>IF(COUNTIF($A$5:$A$348,A158)=1,"UNIQUE","DUPLICATE")</x:f>
        <x:v>UNIQUE</x:v>
      </x:c>
      <x:c r="Y158" s="305" t="str">
        <x:f>IF(COUNTIF($E$5:$E$348,E158)=1,"UNIQUE","DUPLICATE")</x:f>
        <x:v>UNIQUE</x:v>
      </x:c>
      <x:c r="Z158" s="305" t="str">
        <x:f>IF(AND(LEFT(A158,14)="SEBI-CORE-EVD-",LEN(A158)=20),"VALID","INVALID")</x:f>
        <x:v>VALID</x:v>
      </x:c>
      <x:c r="AA158" s="305" t="str">
        <x:v>FROZEN</x:v>
      </x:c>
    </x:row>
    <x:row r="159" ht="48" customHeight="1">
      <x:c r="A159" s="305" t="str">
        <x:v>SEBI-CORE-EVD-000155</x:v>
      </x:c>
      <x:c r="B159" s="305" t="n">
        <x:v>155</x:v>
      </x:c>
      <x:c r="C159" s="305" t="str">
        <x:v>SEBI-CORE-AUD-000078</x:v>
      </x:c>
      <x:c r="D159" s="305" t="str">
        <x:v>SEBI-CORE-PRV-000078</x:v>
      </x:c>
      <x:c r="E159" s="305" t="str">
        <x:v>CAP-LAW238|Reg. 10(7) online filing|AP01|E01</x:v>
      </x:c>
      <x:c r="F159" s="305" t="str">
        <x:v>CAP-LAW238|Reg. 10(7) online filing|AP01</x:v>
      </x:c>
      <x:c r="G159" s="305" t="str">
        <x:v>CAP-LAW238|Reg. 10(7) online filing</x:v>
      </x:c>
      <x:c r="H159" s="305" t="str">
        <x:v>CAP-LAW238</x:v>
      </x:c>
      <x:c r="I159" s="305" t="str">
        <x:v>Reg. 10(7) online filing</x:v>
      </x:c>
      <x:c r="J159" s="305" t="str">
        <x:v>Control design / applicability</x:v>
      </x:c>
      <x:c r="K159" s="305" t="str">
        <x:v>Transaction-specific legal and applicability memorandum, approval matrix, adviser checklist, timetable and responsibility plan; include evidence that the gate, duty holder, threshold/exemption and timing were assessed for this atomic requirement.</x:v>
      </x:c>
      <x:c r="L159" s="305" t="str">
        <x:v>Current approved artefact; named owner and reviewer; effective date/version; explicit coverage of CAP-LAW238 Reg. 10(7) online filing; documented gate and exception route.</x:v>
      </x:c>
      <x:c r="M159" s="305" t="str">
        <x:v>Within the statutory filing period</x:v>
      </x:c>
      <x:c r="N159" s="305" t="str">
        <x:v>Transaction data room, stock-exchange/SEBI filing portal and banking/depository records</x:v>
      </x:c>
      <x:c r="O159" s="305" t="str">
        <x:v>Company Secretary / Transaction Legal Lead</x:v>
      </x:c>
      <x:c r="P159" s="305" t="str">
        <x:v>Applicable SEBI source, LODR preservation policy where in scope, Common Corporate Core retention schedule and litigation hold; apply the longest controlling period.</x:v>
      </x:c>
      <x:c r="Q159" s="305" t="str">
        <x:v>Verify source system, date/time, preparer, approver, completeness, version, linkage to the population and external acknowledgement where applicable.</x:v>
      </x:c>
      <x:c r="R159" s="305" t="str">
        <x:v>Internal controlled record; public only after authorised filing/publication</x:v>
      </x:c>
      <x:c r="S159" s="305" t="str">
        <x:v>REQUIRED — NOT COLLECTED</x:v>
      </x:c>
      <x:c r="T159" s="305" t="str">
        <x:v>https://www.sebi.gov.in/legal/circulars/mar-2025/online-filing-system-for-reports-filed-under-regulation-10-7-of-sebi-substantial-acquisition-of-shares-and-takeovers-regulations-2011_92791.html</x:v>
      </x:c>
      <x:c r="U159" s="305" t="str">
        <x:v>MIGRATED — FROZEN</x:v>
      </x:c>
      <x:c r="V159" s="305" t="str">
        <x:f>IF(COUNTIF('PROD Audit Master'!$A$5:$A$176,C159)=1,"YES","NO")</x:f>
        <x:v>YES</x:v>
      </x:c>
      <x:c r="W159" s="305" t="str">
        <x:f>IF(COUNTIF('PROD Provision Master'!$A$5:$A$176,D159)=1,"YES","NO")</x:f>
        <x:v>YES</x:v>
      </x:c>
      <x:c r="X159" s="305" t="str">
        <x:f>IF(COUNTIF($A$5:$A$348,A159)=1,"UNIQUE","DUPLICATE")</x:f>
        <x:v>UNIQUE</x:v>
      </x:c>
      <x:c r="Y159" s="305" t="str">
        <x:f>IF(COUNTIF($E$5:$E$348,E159)=1,"UNIQUE","DUPLICATE")</x:f>
        <x:v>UNIQUE</x:v>
      </x:c>
      <x:c r="Z159" s="305" t="str">
        <x:f>IF(AND(LEFT(A159,14)="SEBI-CORE-EVD-",LEN(A159)=20),"VALID","INVALID")</x:f>
        <x:v>VALID</x:v>
      </x:c>
      <x:c r="AA159" s="305" t="str">
        <x:v>FROZEN</x:v>
      </x:c>
    </x:row>
    <x:row r="160" ht="48" customHeight="1">
      <x:c r="A160" s="305" t="str">
        <x:v>SEBI-CORE-EVD-000156</x:v>
      </x:c>
      <x:c r="B160" s="305" t="n">
        <x:v>156</x:v>
      </x:c>
      <x:c r="C160" s="305" t="str">
        <x:v>SEBI-CORE-AUD-000078</x:v>
      </x:c>
      <x:c r="D160" s="305" t="str">
        <x:v>SEBI-CORE-PRV-000078</x:v>
      </x:c>
      <x:c r="E160" s="305" t="str">
        <x:v>CAP-LAW238|Reg. 10(7) online filing|AP01|E02</x:v>
      </x:c>
      <x:c r="F160" s="305" t="str">
        <x:v>CAP-LAW238|Reg. 10(7) online filing|AP01</x:v>
      </x:c>
      <x:c r="G160" s="305" t="str">
        <x:v>CAP-LAW238|Reg. 10(7) online filing</x:v>
      </x:c>
      <x:c r="H160" s="305" t="str">
        <x:v>CAP-LAW238</x:v>
      </x:c>
      <x:c r="I160" s="305" t="str">
        <x:v>Reg. 10(7) online filing</x:v>
      </x:c>
      <x:c r="J160" s="305" t="str">
        <x:v>Operating performance / outcome</x:v>
      </x:c>
      <x:c r="K160" s="305" t="str">
        <x:v>Board/shareholder approvals, offer or scheme documents, announcements, filings, escrow/bank records, tender/allotment results and closure reports; demonstrate complete and timely performance of: Submit electronically and retain payment/acknowledgement.</x:v>
      </x:c>
      <x:c r="L160" s="305" t="str">
        <x:v>Population reference; period/trigger; source inputs; approvals; timestamps; calculations where relevant; filed/delivered output; acknowledgement; exception and closure linkage.</x:v>
      </x:c>
      <x:c r="M160" s="305" t="str">
        <x:v>Within the statutory filing period</x:v>
      </x:c>
      <x:c r="N160" s="305" t="str">
        <x:v>Transaction data room, stock-exchange/SEBI filing portal and banking/depository records</x:v>
      </x:c>
      <x:c r="O160" s="305" t="str">
        <x:v>Company Secretary / Transaction Legal Lead</x:v>
      </x:c>
      <x:c r="P160" s="305" t="str">
        <x:v>Applicable SEBI source, LODR preservation policy where in scope, Common Corporate Core retention schedule and litigation hold; apply the longest controlling period.</x:v>
      </x:c>
      <x:c r="Q160" s="305" t="str">
        <x:v>Verify source system, date/time, preparer, approver, completeness, version, linkage to the population and external acknowledgement where applicable.</x:v>
      </x:c>
      <x:c r="R160" s="305" t="str">
        <x:v>Internal controlled record; public only after authorised filing/publication</x:v>
      </x:c>
      <x:c r="S160" s="305" t="str">
        <x:v>REQUIRED — NOT COLLECTED</x:v>
      </x:c>
      <x:c r="T160" s="305" t="str">
        <x:v>https://www.sebi.gov.in/legal/circulars/mar-2025/online-filing-system-for-reports-filed-under-regulation-10-7-of-sebi-substantial-acquisition-of-shares-and-takeovers-regulations-2011_92791.html</x:v>
      </x:c>
      <x:c r="U160" s="305" t="str">
        <x:v>MIGRATED — FROZEN</x:v>
      </x:c>
      <x:c r="V160" s="305" t="str">
        <x:f>IF(COUNTIF('PROD Audit Master'!$A$5:$A$176,C160)=1,"YES","NO")</x:f>
        <x:v>YES</x:v>
      </x:c>
      <x:c r="W160" s="305" t="str">
        <x:f>IF(COUNTIF('PROD Provision Master'!$A$5:$A$176,D160)=1,"YES","NO")</x:f>
        <x:v>YES</x:v>
      </x:c>
      <x:c r="X160" s="305" t="str">
        <x:f>IF(COUNTIF($A$5:$A$348,A160)=1,"UNIQUE","DUPLICATE")</x:f>
        <x:v>UNIQUE</x:v>
      </x:c>
      <x:c r="Y160" s="305" t="str">
        <x:f>IF(COUNTIF($E$5:$E$348,E160)=1,"UNIQUE","DUPLICATE")</x:f>
        <x:v>UNIQUE</x:v>
      </x:c>
      <x:c r="Z160" s="305" t="str">
        <x:f>IF(AND(LEFT(A160,14)="SEBI-CORE-EVD-",LEN(A160)=20),"VALID","INVALID")</x:f>
        <x:v>VALID</x:v>
      </x:c>
      <x:c r="AA160" s="305" t="str">
        <x:v>FROZEN</x:v>
      </x:c>
    </x:row>
    <x:row r="161" ht="48" customHeight="1">
      <x:c r="A161" s="305" t="str">
        <x:v>SEBI-CORE-EVD-000157</x:v>
      </x:c>
      <x:c r="B161" s="305" t="n">
        <x:v>157</x:v>
      </x:c>
      <x:c r="C161" s="305" t="str">
        <x:v>SEBI-CORE-AUD-000079</x:v>
      </x:c>
      <x:c r="D161" s="305" t="str">
        <x:v>SEBI-CORE-PRV-000079</x:v>
      </x:c>
      <x:c r="E161" s="305" t="str">
        <x:v>CAP-LAW049|Ch. II / Reg. 6|AP01|E01</x:v>
      </x:c>
      <x:c r="F161" s="305" t="str">
        <x:v>CAP-LAW049|Ch. II / Reg. 6|AP01</x:v>
      </x:c>
      <x:c r="G161" s="305" t="str">
        <x:v>CAP-LAW049|Ch. II / Reg. 6</x:v>
      </x:c>
      <x:c r="H161" s="305" t="str">
        <x:v>CAP-LAW049</x:v>
      </x:c>
      <x:c r="I161" s="305" t="str">
        <x:v>Ch. II / Reg. 6</x:v>
      </x:c>
      <x:c r="J161" s="305" t="str">
        <x:v>Control design / applicability</x:v>
      </x:c>
      <x:c r="K161" s="305" t="str">
        <x:v>Transaction-specific legal and applicability memorandum, approval matrix, adviser checklist, timetable and responsibility plan; include evidence that the gate, duty holder, threshold/exemption and timing were assessed for this atomic requirement.</x:v>
      </x:c>
      <x:c r="L161" s="305" t="str">
        <x:v>Current approved artefact; named owner and reviewer; effective date/version; explicit coverage of CAP-LAW049 Ch. II / Reg. 6; documented gate and exception route.</x:v>
      </x:c>
      <x:c r="M161" s="305" t="str">
        <x:v>Before draft offer document</x:v>
      </x:c>
      <x:c r="N161" s="305" t="str">
        <x:v>Transaction data room, stock-exchange/SEBI filing portal and banking/depository records</x:v>
      </x:c>
      <x:c r="O161" s="305" t="str">
        <x:v>Company Secretary / Transaction Legal Lead</x:v>
      </x:c>
      <x:c r="P161" s="305" t="str">
        <x:v>Applicable SEBI source, LODR preservation policy where in scope, Common Corporate Core retention schedule and litigation hold; apply the longest controlling period.</x:v>
      </x:c>
      <x:c r="Q161" s="305" t="str">
        <x:v>Verify source system, date/time, preparer, approver, completeness, version, linkage to the population and external acknowledgement where applicable.</x:v>
      </x:c>
      <x:c r="R161" s="305" t="str">
        <x:v>Confidential until authorised disclosure; retain access trail</x:v>
      </x:c>
      <x:c r="S161" s="305" t="str">
        <x:v>REQUIRED — NOT COLLECTED</x:v>
      </x:c>
      <x:c r="T161" s="305" t="str">
        <x:v>https://www.sebi.gov.in/legal/regulations/mar-2026/securities-and-exchange-board-of-india-issue-of-capital-and-disclosure-requirements-regulations-2018-last-amended-on-march-21-2026-_100581.html</x:v>
      </x:c>
      <x:c r="U161" s="305" t="str">
        <x:v>MIGRATED — FROZEN</x:v>
      </x:c>
      <x:c r="V161" s="305" t="str">
        <x:f>IF(COUNTIF('PROD Audit Master'!$A$5:$A$176,C161)=1,"YES","NO")</x:f>
        <x:v>YES</x:v>
      </x:c>
      <x:c r="W161" s="305" t="str">
        <x:f>IF(COUNTIF('PROD Provision Master'!$A$5:$A$176,D161)=1,"YES","NO")</x:f>
        <x:v>YES</x:v>
      </x:c>
      <x:c r="X161" s="305" t="str">
        <x:f>IF(COUNTIF($A$5:$A$348,A161)=1,"UNIQUE","DUPLICATE")</x:f>
        <x:v>UNIQUE</x:v>
      </x:c>
      <x:c r="Y161" s="305" t="str">
        <x:f>IF(COUNTIF($E$5:$E$348,E161)=1,"UNIQUE","DUPLICATE")</x:f>
        <x:v>UNIQUE</x:v>
      </x:c>
      <x:c r="Z161" s="305" t="str">
        <x:f>IF(AND(LEFT(A161,14)="SEBI-CORE-EVD-",LEN(A161)=20),"VALID","INVALID")</x:f>
        <x:v>VALID</x:v>
      </x:c>
      <x:c r="AA161" s="305" t="str">
        <x:v>FROZEN</x:v>
      </x:c>
    </x:row>
    <x:row r="162" ht="48" customHeight="1">
      <x:c r="A162" s="305" t="str">
        <x:v>SEBI-CORE-EVD-000158</x:v>
      </x:c>
      <x:c r="B162" s="305" t="n">
        <x:v>158</x:v>
      </x:c>
      <x:c r="C162" s="305" t="str">
        <x:v>SEBI-CORE-AUD-000079</x:v>
      </x:c>
      <x:c r="D162" s="305" t="str">
        <x:v>SEBI-CORE-PRV-000079</x:v>
      </x:c>
      <x:c r="E162" s="305" t="str">
        <x:v>CAP-LAW049|Ch. II / Reg. 6|AP01|E02</x:v>
      </x:c>
      <x:c r="F162" s="305" t="str">
        <x:v>CAP-LAW049|Ch. II / Reg. 6|AP01</x:v>
      </x:c>
      <x:c r="G162" s="305" t="str">
        <x:v>CAP-LAW049|Ch. II / Reg. 6</x:v>
      </x:c>
      <x:c r="H162" s="305" t="str">
        <x:v>CAP-LAW049</x:v>
      </x:c>
      <x:c r="I162" s="305" t="str">
        <x:v>Ch. II / Reg. 6</x:v>
      </x:c>
      <x:c r="J162" s="305" t="str">
        <x:v>Operating performance / outcome</x:v>
      </x:c>
      <x:c r="K162" s="305" t="str">
        <x:v>Board/shareholder approvals, offer or scheme documents, announcements, filings, escrow/bank records, tender/allotment results and closure reports; demonstrate complete and timely performance of: Document each eligibility limb and any route-specific condition.</x:v>
      </x:c>
      <x:c r="L162" s="305" t="str">
        <x:v>Population reference; period/trigger; source inputs; approvals; timestamps; calculations where relevant; filed/delivered output; acknowledgement; exception and closure linkage.</x:v>
      </x:c>
      <x:c r="M162" s="305" t="str">
        <x:v>Before draft offer document</x:v>
      </x:c>
      <x:c r="N162" s="305" t="str">
        <x:v>Transaction data room, stock-exchange/SEBI filing portal and banking/depository records</x:v>
      </x:c>
      <x:c r="O162" s="305" t="str">
        <x:v>Company Secretary / Transaction Legal Lead</x:v>
      </x:c>
      <x:c r="P162" s="305" t="str">
        <x:v>Applicable SEBI source, LODR preservation policy where in scope, Common Corporate Core retention schedule and litigation hold; apply the longest controlling period.</x:v>
      </x:c>
      <x:c r="Q162" s="305" t="str">
        <x:v>Verify source system, date/time, preparer, approver, completeness, version, linkage to the population and external acknowledgement where applicable.</x:v>
      </x:c>
      <x:c r="R162" s="305" t="str">
        <x:v>Confidential until authorised disclosure; retain access trail</x:v>
      </x:c>
      <x:c r="S162" s="305" t="str">
        <x:v>REQUIRED — NOT COLLECTED</x:v>
      </x:c>
      <x:c r="T162" s="305" t="str">
        <x:v>https://www.sebi.gov.in/legal/regulations/mar-2026/securities-and-exchange-board-of-india-issue-of-capital-and-disclosure-requirements-regulations-2018-last-amended-on-march-21-2026-_100581.html</x:v>
      </x:c>
      <x:c r="U162" s="305" t="str">
        <x:v>MIGRATED — FROZEN</x:v>
      </x:c>
      <x:c r="V162" s="305" t="str">
        <x:f>IF(COUNTIF('PROD Audit Master'!$A$5:$A$176,C162)=1,"YES","NO")</x:f>
        <x:v>YES</x:v>
      </x:c>
      <x:c r="W162" s="305" t="str">
        <x:f>IF(COUNTIF('PROD Provision Master'!$A$5:$A$176,D162)=1,"YES","NO")</x:f>
        <x:v>YES</x:v>
      </x:c>
      <x:c r="X162" s="305" t="str">
        <x:f>IF(COUNTIF($A$5:$A$348,A162)=1,"UNIQUE","DUPLICATE")</x:f>
        <x:v>UNIQUE</x:v>
      </x:c>
      <x:c r="Y162" s="305" t="str">
        <x:f>IF(COUNTIF($E$5:$E$348,E162)=1,"UNIQUE","DUPLICATE")</x:f>
        <x:v>UNIQUE</x:v>
      </x:c>
      <x:c r="Z162" s="305" t="str">
        <x:f>IF(AND(LEFT(A162,14)="SEBI-CORE-EVD-",LEN(A162)=20),"VALID","INVALID")</x:f>
        <x:v>VALID</x:v>
      </x:c>
      <x:c r="AA162" s="305" t="str">
        <x:v>FROZEN</x:v>
      </x:c>
    </x:row>
    <x:row r="163" ht="48" customHeight="1">
      <x:c r="A163" s="305" t="str">
        <x:v>SEBI-CORE-EVD-000159</x:v>
      </x:c>
      <x:c r="B163" s="305" t="n">
        <x:v>159</x:v>
      </x:c>
      <x:c r="C163" s="305" t="str">
        <x:v>SEBI-CORE-AUD-000080</x:v>
      </x:c>
      <x:c r="D163" s="305" t="str">
        <x:v>SEBI-CORE-PRV-000080</x:v>
      </x:c>
      <x:c r="E163" s="305" t="str">
        <x:v>CAP-LAW049|Ch. II offer document|AP01|E01</x:v>
      </x:c>
      <x:c r="F163" s="305" t="str">
        <x:v>CAP-LAW049|Ch. II offer document|AP01</x:v>
      </x:c>
      <x:c r="G163" s="305" t="str">
        <x:v>CAP-LAW049|Ch. II offer document</x:v>
      </x:c>
      <x:c r="H163" s="305" t="str">
        <x:v>CAP-LAW049</x:v>
      </x:c>
      <x:c r="I163" s="305" t="str">
        <x:v>Ch. II offer document</x:v>
      </x:c>
      <x:c r="J163" s="305" t="str">
        <x:v>Control design / applicability</x:v>
      </x:c>
      <x:c r="K163" s="305" t="str">
        <x:v>Transaction-specific legal and applicability memorandum, approval matrix, adviser checklist, timetable and responsibility plan; include evidence that the gate, duty holder, threshold/exemption and timing were assessed for this atomic requirement.</x:v>
      </x:c>
      <x:c r="L163" s="305" t="str">
        <x:v>Current approved artefact; named owner and reviewer; effective date/version; explicit coverage of CAP-LAW049 Ch. II offer document; documented gate and exception route.</x:v>
      </x:c>
      <x:c r="M163" s="305" t="str">
        <x:v>At each draft/final filing stage</x:v>
      </x:c>
      <x:c r="N163" s="305" t="str">
        <x:v>Transaction data room, stock-exchange/SEBI filing portal and banking/depository records</x:v>
      </x:c>
      <x:c r="O163" s="305" t="str">
        <x:v>Company Secretary / Transaction Legal Lead</x:v>
      </x:c>
      <x:c r="P163" s="305" t="str">
        <x:v>Applicable SEBI source, LODR preservation policy where in scope, Common Corporate Core retention schedule and litigation hold; apply the longest controlling period.</x:v>
      </x:c>
      <x:c r="Q163" s="305" t="str">
        <x:v>Verify source system, date/time, preparer, approver, completeness, version, linkage to the population and external acknowledgement where applicable.</x:v>
      </x:c>
      <x:c r="R163" s="305" t="str">
        <x:v>Confidential until authorised disclosure; retain access trail</x:v>
      </x:c>
      <x:c r="S163" s="305" t="str">
        <x:v>REQUIRED — NOT COLLECTED</x:v>
      </x:c>
      <x:c r="T163" s="305" t="str">
        <x:v>https://www.sebi.gov.in/legal/regulations/mar-2026/securities-and-exchange-board-of-india-issue-of-capital-and-disclosure-requirements-regulations-2018-last-amended-on-march-21-2026-_100581.html</x:v>
      </x:c>
      <x:c r="U163" s="305" t="str">
        <x:v>MIGRATED — FROZEN</x:v>
      </x:c>
      <x:c r="V163" s="305" t="str">
        <x:f>IF(COUNTIF('PROD Audit Master'!$A$5:$A$176,C163)=1,"YES","NO")</x:f>
        <x:v>YES</x:v>
      </x:c>
      <x:c r="W163" s="305" t="str">
        <x:f>IF(COUNTIF('PROD Provision Master'!$A$5:$A$176,D163)=1,"YES","NO")</x:f>
        <x:v>YES</x:v>
      </x:c>
      <x:c r="X163" s="305" t="str">
        <x:f>IF(COUNTIF($A$5:$A$348,A163)=1,"UNIQUE","DUPLICATE")</x:f>
        <x:v>UNIQUE</x:v>
      </x:c>
      <x:c r="Y163" s="305" t="str">
        <x:f>IF(COUNTIF($E$5:$E$348,E163)=1,"UNIQUE","DUPLICATE")</x:f>
        <x:v>UNIQUE</x:v>
      </x:c>
      <x:c r="Z163" s="305" t="str">
        <x:f>IF(AND(LEFT(A163,14)="SEBI-CORE-EVD-",LEN(A163)=20),"VALID","INVALID")</x:f>
        <x:v>VALID</x:v>
      </x:c>
      <x:c r="AA163" s="305" t="str">
        <x:v>FROZEN</x:v>
      </x:c>
    </x:row>
    <x:row r="164" ht="48" customHeight="1">
      <x:c r="A164" s="305" t="str">
        <x:v>SEBI-CORE-EVD-000160</x:v>
      </x:c>
      <x:c r="B164" s="305" t="n">
        <x:v>160</x:v>
      </x:c>
      <x:c r="C164" s="305" t="str">
        <x:v>SEBI-CORE-AUD-000080</x:v>
      </x:c>
      <x:c r="D164" s="305" t="str">
        <x:v>SEBI-CORE-PRV-000080</x:v>
      </x:c>
      <x:c r="E164" s="305" t="str">
        <x:v>CAP-LAW049|Ch. II offer document|AP01|E02</x:v>
      </x:c>
      <x:c r="F164" s="305" t="str">
        <x:v>CAP-LAW049|Ch. II offer document|AP01</x:v>
      </x:c>
      <x:c r="G164" s="305" t="str">
        <x:v>CAP-LAW049|Ch. II offer document</x:v>
      </x:c>
      <x:c r="H164" s="305" t="str">
        <x:v>CAP-LAW049</x:v>
      </x:c>
      <x:c r="I164" s="305" t="str">
        <x:v>Ch. II offer document</x:v>
      </x:c>
      <x:c r="J164" s="305" t="str">
        <x:v>Operating performance / outcome</x:v>
      </x:c>
      <x:c r="K164" s="305" t="str">
        <x:v>Board/shareholder approvals, offer or scheme documents, announcements, filings, escrow/bank records, tender/allotment results and closure reports; demonstrate complete and timely performance of: Run disclosure verification and board/manager sign-off.</x:v>
      </x:c>
      <x:c r="L164" s="305" t="str">
        <x:v>Population reference; period/trigger; source inputs; approvals; timestamps; calculations where relevant; filed/delivered output; acknowledgement; exception and closure linkage.</x:v>
      </x:c>
      <x:c r="M164" s="305" t="str">
        <x:v>At each draft/final filing stage</x:v>
      </x:c>
      <x:c r="N164" s="305" t="str">
        <x:v>Transaction data room, stock-exchange/SEBI filing portal and banking/depository records</x:v>
      </x:c>
      <x:c r="O164" s="305" t="str">
        <x:v>Company Secretary / Transaction Legal Lead</x:v>
      </x:c>
      <x:c r="P164" s="305" t="str">
        <x:v>Applicable SEBI source, LODR preservation policy where in scope, Common Corporate Core retention schedule and litigation hold; apply the longest controlling period.</x:v>
      </x:c>
      <x:c r="Q164" s="305" t="str">
        <x:v>Verify source system, date/time, preparer, approver, completeness, version, linkage to the population and external acknowledgement where applicable.</x:v>
      </x:c>
      <x:c r="R164" s="305" t="str">
        <x:v>Confidential until authorised disclosure; retain access trail</x:v>
      </x:c>
      <x:c r="S164" s="305" t="str">
        <x:v>REQUIRED — NOT COLLECTED</x:v>
      </x:c>
      <x:c r="T164" s="305" t="str">
        <x:v>https://www.sebi.gov.in/legal/regulations/mar-2026/securities-and-exchange-board-of-india-issue-of-capital-and-disclosure-requirements-regulations-2018-last-amended-on-march-21-2026-_100581.html</x:v>
      </x:c>
      <x:c r="U164" s="305" t="str">
        <x:v>MIGRATED — FROZEN</x:v>
      </x:c>
      <x:c r="V164" s="305" t="str">
        <x:f>IF(COUNTIF('PROD Audit Master'!$A$5:$A$176,C164)=1,"YES","NO")</x:f>
        <x:v>YES</x:v>
      </x:c>
      <x:c r="W164" s="305" t="str">
        <x:f>IF(COUNTIF('PROD Provision Master'!$A$5:$A$176,D164)=1,"YES","NO")</x:f>
        <x:v>YES</x:v>
      </x:c>
      <x:c r="X164" s="305" t="str">
        <x:f>IF(COUNTIF($A$5:$A$348,A164)=1,"UNIQUE","DUPLICATE")</x:f>
        <x:v>UNIQUE</x:v>
      </x:c>
      <x:c r="Y164" s="305" t="str">
        <x:f>IF(COUNTIF($E$5:$E$348,E164)=1,"UNIQUE","DUPLICATE")</x:f>
        <x:v>UNIQUE</x:v>
      </x:c>
      <x:c r="Z164" s="305" t="str">
        <x:f>IF(AND(LEFT(A164,14)="SEBI-CORE-EVD-",LEN(A164)=20),"VALID","INVALID")</x:f>
        <x:v>VALID</x:v>
      </x:c>
      <x:c r="AA164" s="305" t="str">
        <x:v>FROZEN</x:v>
      </x:c>
    </x:row>
    <x:row r="165" ht="48" customHeight="1">
      <x:c r="A165" s="305" t="str">
        <x:v>SEBI-CORE-EVD-000161</x:v>
      </x:c>
      <x:c r="B165" s="305" t="n">
        <x:v>161</x:v>
      </x:c>
      <x:c r="C165" s="305" t="str">
        <x:v>SEBI-CORE-AUD-000081</x:v>
      </x:c>
      <x:c r="D165" s="305" t="str">
        <x:v>SEBI-CORE-PRV-000081</x:v>
      </x:c>
      <x:c r="E165" s="305" t="str">
        <x:v>CAP-LAW049|Ch. II issue process|AP01|E01</x:v>
      </x:c>
      <x:c r="F165" s="305" t="str">
        <x:v>CAP-LAW049|Ch. II issue process|AP01</x:v>
      </x:c>
      <x:c r="G165" s="305" t="str">
        <x:v>CAP-LAW049|Ch. II issue process</x:v>
      </x:c>
      <x:c r="H165" s="305" t="str">
        <x:v>CAP-LAW049</x:v>
      </x:c>
      <x:c r="I165" s="305" t="str">
        <x:v>Ch. II issue process</x:v>
      </x:c>
      <x:c r="J165" s="305" t="str">
        <x:v>Control design / applicability</x:v>
      </x:c>
      <x:c r="K165" s="305" t="str">
        <x:v>Transaction-specific legal and applicability memorandum, approval matrix, adviser checklist, timetable and responsibility plan; include evidence that the gate, duty holder, threshold/exemption and timing were assessed for this atomic requirement.</x:v>
      </x:c>
      <x:c r="L165" s="305" t="str">
        <x:v>Current approved artefact; named owner and reviewer; effective date/version; explicit coverage of CAP-LAW049 Ch. II issue process; documented gate and exception route.</x:v>
      </x:c>
      <x:c r="M165" s="305" t="str">
        <x:v>Transaction timetable</x:v>
      </x:c>
      <x:c r="N165" s="305" t="str">
        <x:v>Transaction data room, stock-exchange/SEBI filing portal and banking/depository records</x:v>
      </x:c>
      <x:c r="O165" s="305" t="str">
        <x:v>Company Secretary / Transaction Legal Lead</x:v>
      </x:c>
      <x:c r="P165" s="305" t="str">
        <x:v>Applicable SEBI source, LODR preservation policy where in scope, Common Corporate Core retention schedule and litigation hold; apply the longest controlling period.</x:v>
      </x:c>
      <x:c r="Q165" s="305" t="str">
        <x:v>Verify source system, date/time, preparer, approver, completeness, version, linkage to the population and external acknowledgement where applicable.</x:v>
      </x:c>
      <x:c r="R165" s="305" t="str">
        <x:v>Confidential until authorised disclosure; retain access trail</x:v>
      </x:c>
      <x:c r="S165" s="305" t="str">
        <x:v>REQUIRED — NOT COLLECTED</x:v>
      </x:c>
      <x:c r="T165" s="305" t="str">
        <x:v>https://www.sebi.gov.in/legal/regulations/mar-2026/securities-and-exchange-board-of-india-issue-of-capital-and-disclosure-requirements-regulations-2018-last-amended-on-march-21-2026-_100581.html</x:v>
      </x:c>
      <x:c r="U165" s="305" t="str">
        <x:v>MIGRATED — FROZEN</x:v>
      </x:c>
      <x:c r="V165" s="305" t="str">
        <x:f>IF(COUNTIF('PROD Audit Master'!$A$5:$A$176,C165)=1,"YES","NO")</x:f>
        <x:v>YES</x:v>
      </x:c>
      <x:c r="W165" s="305" t="str">
        <x:f>IF(COUNTIF('PROD Provision Master'!$A$5:$A$176,D165)=1,"YES","NO")</x:f>
        <x:v>YES</x:v>
      </x:c>
      <x:c r="X165" s="305" t="str">
        <x:f>IF(COUNTIF($A$5:$A$348,A165)=1,"UNIQUE","DUPLICATE")</x:f>
        <x:v>UNIQUE</x:v>
      </x:c>
      <x:c r="Y165" s="305" t="str">
        <x:f>IF(COUNTIF($E$5:$E$348,E165)=1,"UNIQUE","DUPLICATE")</x:f>
        <x:v>UNIQUE</x:v>
      </x:c>
      <x:c r="Z165" s="305" t="str">
        <x:f>IF(AND(LEFT(A165,14)="SEBI-CORE-EVD-",LEN(A165)=20),"VALID","INVALID")</x:f>
        <x:v>VALID</x:v>
      </x:c>
      <x:c r="AA165" s="305" t="str">
        <x:v>FROZEN</x:v>
      </x:c>
    </x:row>
    <x:row r="166" ht="48" customHeight="1">
      <x:c r="A166" s="305" t="str">
        <x:v>SEBI-CORE-EVD-000162</x:v>
      </x:c>
      <x:c r="B166" s="305" t="n">
        <x:v>162</x:v>
      </x:c>
      <x:c r="C166" s="305" t="str">
        <x:v>SEBI-CORE-AUD-000081</x:v>
      </x:c>
      <x:c r="D166" s="305" t="str">
        <x:v>SEBI-CORE-PRV-000081</x:v>
      </x:c>
      <x:c r="E166" s="305" t="str">
        <x:v>CAP-LAW049|Ch. II issue process|AP01|E02</x:v>
      </x:c>
      <x:c r="F166" s="305" t="str">
        <x:v>CAP-LAW049|Ch. II issue process|AP01</x:v>
      </x:c>
      <x:c r="G166" s="305" t="str">
        <x:v>CAP-LAW049|Ch. II issue process</x:v>
      </x:c>
      <x:c r="H166" s="305" t="str">
        <x:v>CAP-LAW049</x:v>
      </x:c>
      <x:c r="I166" s="305" t="str">
        <x:v>Ch. II issue process</x:v>
      </x:c>
      <x:c r="J166" s="305" t="str">
        <x:v>Operating performance / outcome</x:v>
      </x:c>
      <x:c r="K166" s="305" t="str">
        <x:v>Board/shareholder approvals, offer or scheme documents, announcements, filings, escrow/bank records, tender/allotment results and closure reports; demonstrate complete and timely performance of: Operate a signed transaction checklist from launch through listing.</x:v>
      </x:c>
      <x:c r="L166" s="305" t="str">
        <x:v>Population reference; period/trigger; source inputs; approvals; timestamps; calculations where relevant; filed/delivered output; acknowledgement; exception and closure linkage.</x:v>
      </x:c>
      <x:c r="M166" s="305" t="str">
        <x:v>Transaction timetable</x:v>
      </x:c>
      <x:c r="N166" s="305" t="str">
        <x:v>Transaction data room, stock-exchange/SEBI filing portal and banking/depository records</x:v>
      </x:c>
      <x:c r="O166" s="305" t="str">
        <x:v>Company Secretary / Transaction Legal Lead</x:v>
      </x:c>
      <x:c r="P166" s="305" t="str">
        <x:v>Applicable SEBI source, LODR preservation policy where in scope, Common Corporate Core retention schedule and litigation hold; apply the longest controlling period.</x:v>
      </x:c>
      <x:c r="Q166" s="305" t="str">
        <x:v>Verify source system, date/time, preparer, approver, completeness, version, linkage to the population and external acknowledgement where applicable.</x:v>
      </x:c>
      <x:c r="R166" s="305" t="str">
        <x:v>Confidential until authorised disclosure; retain access trail</x:v>
      </x:c>
      <x:c r="S166" s="305" t="str">
        <x:v>REQUIRED — NOT COLLECTED</x:v>
      </x:c>
      <x:c r="T166" s="305" t="str">
        <x:v>https://www.sebi.gov.in/legal/regulations/mar-2026/securities-and-exchange-board-of-india-issue-of-capital-and-disclosure-requirements-regulations-2018-last-amended-on-march-21-2026-_100581.html</x:v>
      </x:c>
      <x:c r="U166" s="305" t="str">
        <x:v>MIGRATED — FROZEN</x:v>
      </x:c>
      <x:c r="V166" s="305" t="str">
        <x:f>IF(COUNTIF('PROD Audit Master'!$A$5:$A$176,C166)=1,"YES","NO")</x:f>
        <x:v>YES</x:v>
      </x:c>
      <x:c r="W166" s="305" t="str">
        <x:f>IF(COUNTIF('PROD Provision Master'!$A$5:$A$176,D166)=1,"YES","NO")</x:f>
        <x:v>YES</x:v>
      </x:c>
      <x:c r="X166" s="305" t="str">
        <x:f>IF(COUNTIF($A$5:$A$348,A166)=1,"UNIQUE","DUPLICATE")</x:f>
        <x:v>UNIQUE</x:v>
      </x:c>
      <x:c r="Y166" s="305" t="str">
        <x:f>IF(COUNTIF($E$5:$E$348,E166)=1,"UNIQUE","DUPLICATE")</x:f>
        <x:v>UNIQUE</x:v>
      </x:c>
      <x:c r="Z166" s="305" t="str">
        <x:f>IF(AND(LEFT(A166,14)="SEBI-CORE-EVD-",LEN(A166)=20),"VALID","INVALID")</x:f>
        <x:v>VALID</x:v>
      </x:c>
      <x:c r="AA166" s="305" t="str">
        <x:v>FROZEN</x:v>
      </x:c>
    </x:row>
    <x:row r="167" ht="48" customHeight="1">
      <x:c r="A167" s="305" t="str">
        <x:v>SEBI-CORE-EVD-000163</x:v>
      </x:c>
      <x:c r="B167" s="305" t="n">
        <x:v>163</x:v>
      </x:c>
      <x:c r="C167" s="305" t="str">
        <x:v>SEBI-CORE-AUD-000082</x:v>
      </x:c>
      <x:c r="D167" s="305" t="str">
        <x:v>SEBI-CORE-PRV-000082</x:v>
      </x:c>
      <x:c r="E167" s="305" t="str">
        <x:v>CAP-LAW049|Ch. III|AP01|E01</x:v>
      </x:c>
      <x:c r="F167" s="305" t="str">
        <x:v>CAP-LAW049|Ch. III|AP01</x:v>
      </x:c>
      <x:c r="G167" s="305" t="str">
        <x:v>CAP-LAW049|Ch. III</x:v>
      </x:c>
      <x:c r="H167" s="305" t="str">
        <x:v>CAP-LAW049</x:v>
      </x:c>
      <x:c r="I167" s="305" t="str">
        <x:v>Ch. III</x:v>
      </x:c>
      <x:c r="J167" s="305" t="str">
        <x:v>Control design / applicability</x:v>
      </x:c>
      <x:c r="K167" s="305" t="str">
        <x:v>Transaction-specific legal and applicability memorandum, approval matrix, adviser checklist, timetable and responsibility plan; include evidence that the gate, duty holder, threshold/exemption and timing were assessed for this atomic requirement.</x:v>
      </x:c>
      <x:c r="L167" s="305" t="str">
        <x:v>Current approved artefact; named owner and reviewer; effective date/version; explicit coverage of CAP-LAW049 Ch. III; documented gate and exception route.</x:v>
      </x:c>
      <x:c r="M167" s="305" t="str">
        <x:v>Transaction timetable</x:v>
      </x:c>
      <x:c r="N167" s="305" t="str">
        <x:v>Transaction data room, stock-exchange/SEBI filing portal and banking/depository records</x:v>
      </x:c>
      <x:c r="O167" s="305" t="str">
        <x:v>Company Secretary / Transaction Legal Lead</x:v>
      </x:c>
      <x:c r="P167" s="305" t="str">
        <x:v>Applicable SEBI source, LODR preservation policy where in scope, Common Corporate Core retention schedule and litigation hold; apply the longest controlling period.</x:v>
      </x:c>
      <x:c r="Q167" s="305" t="str">
        <x:v>Verify source system, date/time, preparer, approver, completeness, version, linkage to the population and external acknowledgement where applicable.</x:v>
      </x:c>
      <x:c r="R167" s="305" t="str">
        <x:v>Confidential until authorised disclosure; retain access trail</x:v>
      </x:c>
      <x:c r="S167" s="305" t="str">
        <x:v>REQUIRED — NOT COLLECTED</x:v>
      </x:c>
      <x:c r="T167" s="305" t="str">
        <x:v>https://www.sebi.gov.in/legal/regulations/mar-2026/securities-and-exchange-board-of-india-issue-of-capital-and-disclosure-requirements-regulations-2018-last-amended-on-march-21-2026-_100581.html</x:v>
      </x:c>
      <x:c r="U167" s="305" t="str">
        <x:v>MIGRATED — FROZEN</x:v>
      </x:c>
      <x:c r="V167" s="305" t="str">
        <x:f>IF(COUNTIF('PROD Audit Master'!$A$5:$A$176,C167)=1,"YES","NO")</x:f>
        <x:v>YES</x:v>
      </x:c>
      <x:c r="W167" s="305" t="str">
        <x:f>IF(COUNTIF('PROD Provision Master'!$A$5:$A$176,D167)=1,"YES","NO")</x:f>
        <x:v>YES</x:v>
      </x:c>
      <x:c r="X167" s="305" t="str">
        <x:f>IF(COUNTIF($A$5:$A$348,A167)=1,"UNIQUE","DUPLICATE")</x:f>
        <x:v>UNIQUE</x:v>
      </x:c>
      <x:c r="Y167" s="305" t="str">
        <x:f>IF(COUNTIF($E$5:$E$348,E167)=1,"UNIQUE","DUPLICATE")</x:f>
        <x:v>UNIQUE</x:v>
      </x:c>
      <x:c r="Z167" s="305" t="str">
        <x:f>IF(AND(LEFT(A167,14)="SEBI-CORE-EVD-",LEN(A167)=20),"VALID","INVALID")</x:f>
        <x:v>VALID</x:v>
      </x:c>
      <x:c r="AA167" s="305" t="str">
        <x:v>FROZEN</x:v>
      </x:c>
    </x:row>
    <x:row r="168" ht="48" customHeight="1">
      <x:c r="A168" s="305" t="str">
        <x:v>SEBI-CORE-EVD-000164</x:v>
      </x:c>
      <x:c r="B168" s="305" t="n">
        <x:v>164</x:v>
      </x:c>
      <x:c r="C168" s="305" t="str">
        <x:v>SEBI-CORE-AUD-000082</x:v>
      </x:c>
      <x:c r="D168" s="305" t="str">
        <x:v>SEBI-CORE-PRV-000082</x:v>
      </x:c>
      <x:c r="E168" s="305" t="str">
        <x:v>CAP-LAW049|Ch. III|AP01|E02</x:v>
      </x:c>
      <x:c r="F168" s="305" t="str">
        <x:v>CAP-LAW049|Ch. III|AP01</x:v>
      </x:c>
      <x:c r="G168" s="305" t="str">
        <x:v>CAP-LAW049|Ch. III</x:v>
      </x:c>
      <x:c r="H168" s="305" t="str">
        <x:v>CAP-LAW049</x:v>
      </x:c>
      <x:c r="I168" s="305" t="str">
        <x:v>Ch. III</x:v>
      </x:c>
      <x:c r="J168" s="305" t="str">
        <x:v>Operating performance / outcome</x:v>
      </x:c>
      <x:c r="K168" s="305" t="str">
        <x:v>Board/shareholder approvals, offer or scheme documents, announcements, filings, escrow/bank records, tender/allotment results and closure reports; demonstrate complete and timely performance of: Select route and evidence each rights-issue step.</x:v>
      </x:c>
      <x:c r="L168" s="305" t="str">
        <x:v>Population reference; period/trigger; source inputs; approvals; timestamps; calculations where relevant; filed/delivered output; acknowledgement; exception and closure linkage.</x:v>
      </x:c>
      <x:c r="M168" s="305" t="str">
        <x:v>Transaction timetable</x:v>
      </x:c>
      <x:c r="N168" s="305" t="str">
        <x:v>Transaction data room, stock-exchange/SEBI filing portal and banking/depository records</x:v>
      </x:c>
      <x:c r="O168" s="305" t="str">
        <x:v>Company Secretary / Transaction Legal Lead</x:v>
      </x:c>
      <x:c r="P168" s="305" t="str">
        <x:v>Applicable SEBI source, LODR preservation policy where in scope, Common Corporate Core retention schedule and litigation hold; apply the longest controlling period.</x:v>
      </x:c>
      <x:c r="Q168" s="305" t="str">
        <x:v>Verify source system, date/time, preparer, approver, completeness, version, linkage to the population and external acknowledgement where applicable.</x:v>
      </x:c>
      <x:c r="R168" s="305" t="str">
        <x:v>Confidential until authorised disclosure; retain access trail</x:v>
      </x:c>
      <x:c r="S168" s="305" t="str">
        <x:v>REQUIRED — NOT COLLECTED</x:v>
      </x:c>
      <x:c r="T168" s="305" t="str">
        <x:v>https://www.sebi.gov.in/legal/regulations/mar-2026/securities-and-exchange-board-of-india-issue-of-capital-and-disclosure-requirements-regulations-2018-last-amended-on-march-21-2026-_100581.html</x:v>
      </x:c>
      <x:c r="U168" s="305" t="str">
        <x:v>MIGRATED — FROZEN</x:v>
      </x:c>
      <x:c r="V168" s="305" t="str">
        <x:f>IF(COUNTIF('PROD Audit Master'!$A$5:$A$176,C168)=1,"YES","NO")</x:f>
        <x:v>YES</x:v>
      </x:c>
      <x:c r="W168" s="305" t="str">
        <x:f>IF(COUNTIF('PROD Provision Master'!$A$5:$A$176,D168)=1,"YES","NO")</x:f>
        <x:v>YES</x:v>
      </x:c>
      <x:c r="X168" s="305" t="str">
        <x:f>IF(COUNTIF($A$5:$A$348,A168)=1,"UNIQUE","DUPLICATE")</x:f>
        <x:v>UNIQUE</x:v>
      </x:c>
      <x:c r="Y168" s="305" t="str">
        <x:f>IF(COUNTIF($E$5:$E$348,E168)=1,"UNIQUE","DUPLICATE")</x:f>
        <x:v>UNIQUE</x:v>
      </x:c>
      <x:c r="Z168" s="305" t="str">
        <x:f>IF(AND(LEFT(A168,14)="SEBI-CORE-EVD-",LEN(A168)=20),"VALID","INVALID")</x:f>
        <x:v>VALID</x:v>
      </x:c>
      <x:c r="AA168" s="305" t="str">
        <x:v>FROZEN</x:v>
      </x:c>
    </x:row>
    <x:row r="169" ht="48" customHeight="1">
      <x:c r="A169" s="305" t="str">
        <x:v>SEBI-CORE-EVD-000165</x:v>
      </x:c>
      <x:c r="B169" s="305" t="n">
        <x:v>165</x:v>
      </x:c>
      <x:c r="C169" s="305" t="str">
        <x:v>SEBI-CORE-AUD-000083</x:v>
      </x:c>
      <x:c r="D169" s="305" t="str">
        <x:v>SEBI-CORE-PRV-000083</x:v>
      </x:c>
      <x:c r="E169" s="305" t="str">
        <x:v>CAP-LAW049|Ch. IV|AP01|E01</x:v>
      </x:c>
      <x:c r="F169" s="305" t="str">
        <x:v>CAP-LAW049|Ch. IV|AP01</x:v>
      </x:c>
      <x:c r="G169" s="305" t="str">
        <x:v>CAP-LAW049|Ch. IV</x:v>
      </x:c>
      <x:c r="H169" s="305" t="str">
        <x:v>CAP-LAW049</x:v>
      </x:c>
      <x:c r="I169" s="305" t="str">
        <x:v>Ch. IV</x:v>
      </x:c>
      <x:c r="J169" s="305" t="str">
        <x:v>Control design / applicability</x:v>
      </x:c>
      <x:c r="K169" s="305" t="str">
        <x:v>Transaction-specific legal and applicability memorandum, approval matrix, adviser checklist, timetable and responsibility plan; include evidence that the gate, duty holder, threshold/exemption and timing were assessed for this atomic requirement.</x:v>
      </x:c>
      <x:c r="L169" s="305" t="str">
        <x:v>Current approved artefact; named owner and reviewer; effective date/version; explicit coverage of CAP-LAW049 Ch. IV; documented gate and exception route.</x:v>
      </x:c>
      <x:c r="M169" s="305" t="str">
        <x:v>Transaction timetable</x:v>
      </x:c>
      <x:c r="N169" s="305" t="str">
        <x:v>Transaction data room, stock-exchange/SEBI filing portal and banking/depository records</x:v>
      </x:c>
      <x:c r="O169" s="305" t="str">
        <x:v>Company Secretary / Transaction Legal Lead</x:v>
      </x:c>
      <x:c r="P169" s="305" t="str">
        <x:v>Applicable SEBI source, LODR preservation policy where in scope, Common Corporate Core retention schedule and litigation hold; apply the longest controlling period.</x:v>
      </x:c>
      <x:c r="Q169" s="305" t="str">
        <x:v>Verify source system, date/time, preparer, approver, completeness, version, linkage to the population and external acknowledgement where applicable.</x:v>
      </x:c>
      <x:c r="R169" s="305" t="str">
        <x:v>Confidential until authorised disclosure; retain access trail</x:v>
      </x:c>
      <x:c r="S169" s="305" t="str">
        <x:v>REQUIRED — NOT COLLECTED</x:v>
      </x:c>
      <x:c r="T169" s="305" t="str">
        <x:v>https://www.sebi.gov.in/legal/regulations/mar-2026/securities-and-exchange-board-of-india-issue-of-capital-and-disclosure-requirements-regulations-2018-last-amended-on-march-21-2026-_100581.html</x:v>
      </x:c>
      <x:c r="U169" s="305" t="str">
        <x:v>MIGRATED — FROZEN</x:v>
      </x:c>
      <x:c r="V169" s="305" t="str">
        <x:f>IF(COUNTIF('PROD Audit Master'!$A$5:$A$176,C169)=1,"YES","NO")</x:f>
        <x:v>YES</x:v>
      </x:c>
      <x:c r="W169" s="305" t="str">
        <x:f>IF(COUNTIF('PROD Provision Master'!$A$5:$A$176,D169)=1,"YES","NO")</x:f>
        <x:v>YES</x:v>
      </x:c>
      <x:c r="X169" s="305" t="str">
        <x:f>IF(COUNTIF($A$5:$A$348,A169)=1,"UNIQUE","DUPLICATE")</x:f>
        <x:v>UNIQUE</x:v>
      </x:c>
      <x:c r="Y169" s="305" t="str">
        <x:f>IF(COUNTIF($E$5:$E$348,E169)=1,"UNIQUE","DUPLICATE")</x:f>
        <x:v>UNIQUE</x:v>
      </x:c>
      <x:c r="Z169" s="305" t="str">
        <x:f>IF(AND(LEFT(A169,14)="SEBI-CORE-EVD-",LEN(A169)=20),"VALID","INVALID")</x:f>
        <x:v>VALID</x:v>
      </x:c>
      <x:c r="AA169" s="305" t="str">
        <x:v>FROZEN</x:v>
      </x:c>
    </x:row>
    <x:row r="170" ht="48" customHeight="1">
      <x:c r="A170" s="305" t="str">
        <x:v>SEBI-CORE-EVD-000166</x:v>
      </x:c>
      <x:c r="B170" s="305" t="n">
        <x:v>166</x:v>
      </x:c>
      <x:c r="C170" s="305" t="str">
        <x:v>SEBI-CORE-AUD-000083</x:v>
      </x:c>
      <x:c r="D170" s="305" t="str">
        <x:v>SEBI-CORE-PRV-000083</x:v>
      </x:c>
      <x:c r="E170" s="305" t="str">
        <x:v>CAP-LAW049|Ch. IV|AP01|E02</x:v>
      </x:c>
      <x:c r="F170" s="305" t="str">
        <x:v>CAP-LAW049|Ch. IV|AP01</x:v>
      </x:c>
      <x:c r="G170" s="305" t="str">
        <x:v>CAP-LAW049|Ch. IV</x:v>
      </x:c>
      <x:c r="H170" s="305" t="str">
        <x:v>CAP-LAW049</x:v>
      </x:c>
      <x:c r="I170" s="305" t="str">
        <x:v>Ch. IV</x:v>
      </x:c>
      <x:c r="J170" s="305" t="str">
        <x:v>Operating performance / outcome</x:v>
      </x:c>
      <x:c r="K170" s="305" t="str">
        <x:v>Board/shareholder approvals, offer or scheme documents, announcements, filings, escrow/bank records, tender/allotment results and closure reports; demonstrate complete and timely performance of: Document eligibility, disclosures and completion steps.</x:v>
      </x:c>
      <x:c r="L170" s="305" t="str">
        <x:v>Population reference; period/trigger; source inputs; approvals; timestamps; calculations where relevant; filed/delivered output; acknowledgement; exception and closure linkage.</x:v>
      </x:c>
      <x:c r="M170" s="305" t="str">
        <x:v>Transaction timetable</x:v>
      </x:c>
      <x:c r="N170" s="305" t="str">
        <x:v>Transaction data room, stock-exchange/SEBI filing portal and banking/depository records</x:v>
      </x:c>
      <x:c r="O170" s="305" t="str">
        <x:v>Company Secretary / Transaction Legal Lead</x:v>
      </x:c>
      <x:c r="P170" s="305" t="str">
        <x:v>Applicable SEBI source, LODR preservation policy where in scope, Common Corporate Core retention schedule and litigation hold; apply the longest controlling period.</x:v>
      </x:c>
      <x:c r="Q170" s="305" t="str">
        <x:v>Verify source system, date/time, preparer, approver, completeness, version, linkage to the population and external acknowledgement where applicable.</x:v>
      </x:c>
      <x:c r="R170" s="305" t="str">
        <x:v>Confidential until authorised disclosure; retain access trail</x:v>
      </x:c>
      <x:c r="S170" s="305" t="str">
        <x:v>REQUIRED — NOT COLLECTED</x:v>
      </x:c>
      <x:c r="T170" s="305" t="str">
        <x:v>https://www.sebi.gov.in/legal/regulations/mar-2026/securities-and-exchange-board-of-india-issue-of-capital-and-disclosure-requirements-regulations-2018-last-amended-on-march-21-2026-_100581.html</x:v>
      </x:c>
      <x:c r="U170" s="305" t="str">
        <x:v>MIGRATED — FROZEN</x:v>
      </x:c>
      <x:c r="V170" s="305" t="str">
        <x:f>IF(COUNTIF('PROD Audit Master'!$A$5:$A$176,C170)=1,"YES","NO")</x:f>
        <x:v>YES</x:v>
      </x:c>
      <x:c r="W170" s="305" t="str">
        <x:f>IF(COUNTIF('PROD Provision Master'!$A$5:$A$176,D170)=1,"YES","NO")</x:f>
        <x:v>YES</x:v>
      </x:c>
      <x:c r="X170" s="305" t="str">
        <x:f>IF(COUNTIF($A$5:$A$348,A170)=1,"UNIQUE","DUPLICATE")</x:f>
        <x:v>UNIQUE</x:v>
      </x:c>
      <x:c r="Y170" s="305" t="str">
        <x:f>IF(COUNTIF($E$5:$E$348,E170)=1,"UNIQUE","DUPLICATE")</x:f>
        <x:v>UNIQUE</x:v>
      </x:c>
      <x:c r="Z170" s="305" t="str">
        <x:f>IF(AND(LEFT(A170,14)="SEBI-CORE-EVD-",LEN(A170)=20),"VALID","INVALID")</x:f>
        <x:v>VALID</x:v>
      </x:c>
      <x:c r="AA170" s="305" t="str">
        <x:v>FROZEN</x:v>
      </x:c>
    </x:row>
    <x:row r="171" ht="48" customHeight="1">
      <x:c r="A171" s="305" t="str">
        <x:v>SEBI-CORE-EVD-000167</x:v>
      </x:c>
      <x:c r="B171" s="305" t="n">
        <x:v>167</x:v>
      </x:c>
      <x:c r="C171" s="305" t="str">
        <x:v>SEBI-CORE-AUD-000084</x:v>
      </x:c>
      <x:c r="D171" s="305" t="str">
        <x:v>SEBI-CORE-PRV-000084</x:v>
      </x:c>
      <x:c r="E171" s="305" t="str">
        <x:v>CAP-LAW049|Ch. V|AP01|E01</x:v>
      </x:c>
      <x:c r="F171" s="305" t="str">
        <x:v>CAP-LAW049|Ch. V|AP01</x:v>
      </x:c>
      <x:c r="G171" s="305" t="str">
        <x:v>CAP-LAW049|Ch. V</x:v>
      </x:c>
      <x:c r="H171" s="305" t="str">
        <x:v>CAP-LAW049</x:v>
      </x:c>
      <x:c r="I171" s="305" t="str">
        <x:v>Ch. V</x:v>
      </x:c>
      <x:c r="J171" s="305" t="str">
        <x:v>Control design / applicability</x:v>
      </x:c>
      <x:c r="K171" s="305" t="str">
        <x:v>Transaction-specific legal and applicability memorandum, approval matrix, adviser checklist, timetable and responsibility plan; include evidence that the gate, duty holder, threshold/exemption and timing were assessed for this atomic requirement.</x:v>
      </x:c>
      <x:c r="L171" s="305" t="str">
        <x:v>Current approved artefact; named owner and reviewer; effective date/version; explicit coverage of CAP-LAW049 Ch. V; documented gate and exception route.</x:v>
      </x:c>
      <x:c r="M171" s="305" t="str">
        <x:v>Before approval through allotment/listing</x:v>
      </x:c>
      <x:c r="N171" s="305" t="str">
        <x:v>Transaction data room, stock-exchange/SEBI filing portal and banking/depository records</x:v>
      </x:c>
      <x:c r="O171" s="305" t="str">
        <x:v>Company Secretary / Transaction Legal Lead</x:v>
      </x:c>
      <x:c r="P171" s="305" t="str">
        <x:v>Applicable SEBI source, LODR preservation policy where in scope, Common Corporate Core retention schedule and litigation hold; apply the longest controlling period.</x:v>
      </x:c>
      <x:c r="Q171" s="305" t="str">
        <x:v>Verify source system, date/time, preparer, approver, completeness, version, linkage to the population and external acknowledgement where applicable.</x:v>
      </x:c>
      <x:c r="R171" s="305" t="str">
        <x:v>Internal controlled record; public only after authorised filing/publication</x:v>
      </x:c>
      <x:c r="S171" s="305" t="str">
        <x:v>REQUIRED — NOT COLLECTED</x:v>
      </x:c>
      <x:c r="T171" s="305" t="str">
        <x:v>https://www.sebi.gov.in/legal/regulations/mar-2026/securities-and-exchange-board-of-india-issue-of-capital-and-disclosure-requirements-regulations-2018-last-amended-on-march-21-2026-_100581.html</x:v>
      </x:c>
      <x:c r="U171" s="305" t="str">
        <x:v>MIGRATED — FROZEN</x:v>
      </x:c>
      <x:c r="V171" s="305" t="str">
        <x:f>IF(COUNTIF('PROD Audit Master'!$A$5:$A$176,C171)=1,"YES","NO")</x:f>
        <x:v>YES</x:v>
      </x:c>
      <x:c r="W171" s="305" t="str">
        <x:f>IF(COUNTIF('PROD Provision Master'!$A$5:$A$176,D171)=1,"YES","NO")</x:f>
        <x:v>YES</x:v>
      </x:c>
      <x:c r="X171" s="305" t="str">
        <x:f>IF(COUNTIF($A$5:$A$348,A171)=1,"UNIQUE","DUPLICATE")</x:f>
        <x:v>UNIQUE</x:v>
      </x:c>
      <x:c r="Y171" s="305" t="str">
        <x:f>IF(COUNTIF($E$5:$E$348,E171)=1,"UNIQUE","DUPLICATE")</x:f>
        <x:v>UNIQUE</x:v>
      </x:c>
      <x:c r="Z171" s="305" t="str">
        <x:f>IF(AND(LEFT(A171,14)="SEBI-CORE-EVD-",LEN(A171)=20),"VALID","INVALID")</x:f>
        <x:v>VALID</x:v>
      </x:c>
      <x:c r="AA171" s="305" t="str">
        <x:v>FROZEN</x:v>
      </x:c>
    </x:row>
    <x:row r="172" ht="48" customHeight="1">
      <x:c r="A172" s="305" t="str">
        <x:v>SEBI-CORE-EVD-000168</x:v>
      </x:c>
      <x:c r="B172" s="305" t="n">
        <x:v>168</x:v>
      </x:c>
      <x:c r="C172" s="305" t="str">
        <x:v>SEBI-CORE-AUD-000084</x:v>
      </x:c>
      <x:c r="D172" s="305" t="str">
        <x:v>SEBI-CORE-PRV-000084</x:v>
      </x:c>
      <x:c r="E172" s="305" t="str">
        <x:v>CAP-LAW049|Ch. V|AP01|E02</x:v>
      </x:c>
      <x:c r="F172" s="305" t="str">
        <x:v>CAP-LAW049|Ch. V|AP01</x:v>
      </x:c>
      <x:c r="G172" s="305" t="str">
        <x:v>CAP-LAW049|Ch. V</x:v>
      </x:c>
      <x:c r="H172" s="305" t="str">
        <x:v>CAP-LAW049</x:v>
      </x:c>
      <x:c r="I172" s="305" t="str">
        <x:v>Ch. V</x:v>
      </x:c>
      <x:c r="J172" s="305" t="str">
        <x:v>Operating performance / outcome</x:v>
      </x:c>
      <x:c r="K172" s="305" t="str">
        <x:v>Board/shareholder approvals, offer or scheme documents, announcements, filings, escrow/bank records, tender/allotment results and closure reports; demonstrate complete and timely performance of: Run allottee diligence, valuation/pricing, approval and allotment controls.</x:v>
      </x:c>
      <x:c r="L172" s="305" t="str">
        <x:v>Population reference; period/trigger; source inputs; approvals; timestamps; calculations where relevant; filed/delivered output; acknowledgement; exception and closure linkage.</x:v>
      </x:c>
      <x:c r="M172" s="305" t="str">
        <x:v>Before approval through allotment/listing</x:v>
      </x:c>
      <x:c r="N172" s="305" t="str">
        <x:v>Transaction data room, stock-exchange/SEBI filing portal and banking/depository records</x:v>
      </x:c>
      <x:c r="O172" s="305" t="str">
        <x:v>Company Secretary / Transaction Legal Lead</x:v>
      </x:c>
      <x:c r="P172" s="305" t="str">
        <x:v>Applicable SEBI source, LODR preservation policy where in scope, Common Corporate Core retention schedule and litigation hold; apply the longest controlling period.</x:v>
      </x:c>
      <x:c r="Q172" s="305" t="str">
        <x:v>Verify source system, date/time, preparer, approver, completeness, version, linkage to the population and external acknowledgement where applicable.</x:v>
      </x:c>
      <x:c r="R172" s="305" t="str">
        <x:v>Internal controlled record; public only after authorised filing/publication</x:v>
      </x:c>
      <x:c r="S172" s="305" t="str">
        <x:v>REQUIRED — NOT COLLECTED</x:v>
      </x:c>
      <x:c r="T172" s="305" t="str">
        <x:v>https://www.sebi.gov.in/legal/regulations/mar-2026/securities-and-exchange-board-of-india-issue-of-capital-and-disclosure-requirements-regulations-2018-last-amended-on-march-21-2026-_100581.html</x:v>
      </x:c>
      <x:c r="U172" s="305" t="str">
        <x:v>MIGRATED — FROZEN</x:v>
      </x:c>
      <x:c r="V172" s="305" t="str">
        <x:f>IF(COUNTIF('PROD Audit Master'!$A$5:$A$176,C172)=1,"YES","NO")</x:f>
        <x:v>YES</x:v>
      </x:c>
      <x:c r="W172" s="305" t="str">
        <x:f>IF(COUNTIF('PROD Provision Master'!$A$5:$A$176,D172)=1,"YES","NO")</x:f>
        <x:v>YES</x:v>
      </x:c>
      <x:c r="X172" s="305" t="str">
        <x:f>IF(COUNTIF($A$5:$A$348,A172)=1,"UNIQUE","DUPLICATE")</x:f>
        <x:v>UNIQUE</x:v>
      </x:c>
      <x:c r="Y172" s="305" t="str">
        <x:f>IF(COUNTIF($E$5:$E$348,E172)=1,"UNIQUE","DUPLICATE")</x:f>
        <x:v>UNIQUE</x:v>
      </x:c>
      <x:c r="Z172" s="305" t="str">
        <x:f>IF(AND(LEFT(A172,14)="SEBI-CORE-EVD-",LEN(A172)=20),"VALID","INVALID")</x:f>
        <x:v>VALID</x:v>
      </x:c>
      <x:c r="AA172" s="305" t="str">
        <x:v>FROZEN</x:v>
      </x:c>
    </x:row>
    <x:row r="173" ht="48" customHeight="1">
      <x:c r="A173" s="305" t="str">
        <x:v>SEBI-CORE-EVD-000169</x:v>
      </x:c>
      <x:c r="B173" s="305" t="n">
        <x:v>169</x:v>
      </x:c>
      <x:c r="C173" s="305" t="str">
        <x:v>SEBI-CORE-AUD-000085</x:v>
      </x:c>
      <x:c r="D173" s="305" t="str">
        <x:v>SEBI-CORE-PRV-000085</x:v>
      </x:c>
      <x:c r="E173" s="305" t="str">
        <x:v>CAP-LAW049|Ch. VI|AP01|E01</x:v>
      </x:c>
      <x:c r="F173" s="305" t="str">
        <x:v>CAP-LAW049|Ch. VI|AP01</x:v>
      </x:c>
      <x:c r="G173" s="305" t="str">
        <x:v>CAP-LAW049|Ch. VI</x:v>
      </x:c>
      <x:c r="H173" s="305" t="str">
        <x:v>CAP-LAW049</x:v>
      </x:c>
      <x:c r="I173" s="305" t="str">
        <x:v>Ch. VI</x:v>
      </x:c>
      <x:c r="J173" s="305" t="str">
        <x:v>Control design / applicability</x:v>
      </x:c>
      <x:c r="K173" s="305" t="str">
        <x:v>Transaction-specific legal and applicability memorandum, approval matrix, adviser checklist, timetable and responsibility plan; include evidence that the gate, duty holder, threshold/exemption and timing were assessed for this atomic requirement.</x:v>
      </x:c>
      <x:c r="L173" s="305" t="str">
        <x:v>Current approved artefact; named owner and reviewer; effective date/version; explicit coverage of CAP-LAW049 Ch. VI; documented gate and exception route.</x:v>
      </x:c>
      <x:c r="M173" s="305" t="str">
        <x:v>Transaction timetable</x:v>
      </x:c>
      <x:c r="N173" s="305" t="str">
        <x:v>Transaction data room, stock-exchange/SEBI filing portal and banking/depository records</x:v>
      </x:c>
      <x:c r="O173" s="305" t="str">
        <x:v>Company Secretary / Transaction Legal Lead</x:v>
      </x:c>
      <x:c r="P173" s="305" t="str">
        <x:v>Applicable SEBI source, LODR preservation policy where in scope, Common Corporate Core retention schedule and litigation hold; apply the longest controlling period.</x:v>
      </x:c>
      <x:c r="Q173" s="305" t="str">
        <x:v>Verify source system, date/time, preparer, approver, completeness, version, linkage to the population and external acknowledgement where applicable.</x:v>
      </x:c>
      <x:c r="R173" s="305" t="str">
        <x:v>Restricted — may contain personal, trading or unpublished information</x:v>
      </x:c>
      <x:c r="S173" s="305" t="str">
        <x:v>REQUIRED — NOT COLLECTED</x:v>
      </x:c>
      <x:c r="T173" s="305" t="str">
        <x:v>https://www.sebi.gov.in/legal/regulations/mar-2026/securities-and-exchange-board-of-india-issue-of-capital-and-disclosure-requirements-regulations-2018-last-amended-on-march-21-2026-_100581.html</x:v>
      </x:c>
      <x:c r="U173" s="305" t="str">
        <x:v>MIGRATED — FROZEN</x:v>
      </x:c>
      <x:c r="V173" s="305" t="str">
        <x:f>IF(COUNTIF('PROD Audit Master'!$A$5:$A$176,C173)=1,"YES","NO")</x:f>
        <x:v>YES</x:v>
      </x:c>
      <x:c r="W173" s="305" t="str">
        <x:f>IF(COUNTIF('PROD Provision Master'!$A$5:$A$176,D173)=1,"YES","NO")</x:f>
        <x:v>YES</x:v>
      </x:c>
      <x:c r="X173" s="305" t="str">
        <x:f>IF(COUNTIF($A$5:$A$348,A173)=1,"UNIQUE","DUPLICATE")</x:f>
        <x:v>UNIQUE</x:v>
      </x:c>
      <x:c r="Y173" s="305" t="str">
        <x:f>IF(COUNTIF($E$5:$E$348,E173)=1,"UNIQUE","DUPLICATE")</x:f>
        <x:v>UNIQUE</x:v>
      </x:c>
      <x:c r="Z173" s="305" t="str">
        <x:f>IF(AND(LEFT(A173,14)="SEBI-CORE-EVD-",LEN(A173)=20),"VALID","INVALID")</x:f>
        <x:v>VALID</x:v>
      </x:c>
      <x:c r="AA173" s="305" t="str">
        <x:v>FROZEN</x:v>
      </x:c>
    </x:row>
    <x:row r="174" ht="48" customHeight="1">
      <x:c r="A174" s="305" t="str">
        <x:v>SEBI-CORE-EVD-000170</x:v>
      </x:c>
      <x:c r="B174" s="305" t="n">
        <x:v>170</x:v>
      </x:c>
      <x:c r="C174" s="305" t="str">
        <x:v>SEBI-CORE-AUD-000085</x:v>
      </x:c>
      <x:c r="D174" s="305" t="str">
        <x:v>SEBI-CORE-PRV-000085</x:v>
      </x:c>
      <x:c r="E174" s="305" t="str">
        <x:v>CAP-LAW049|Ch. VI|AP01|E02</x:v>
      </x:c>
      <x:c r="F174" s="305" t="str">
        <x:v>CAP-LAW049|Ch. VI|AP01</x:v>
      </x:c>
      <x:c r="G174" s="305" t="str">
        <x:v>CAP-LAW049|Ch. VI</x:v>
      </x:c>
      <x:c r="H174" s="305" t="str">
        <x:v>CAP-LAW049</x:v>
      </x:c>
      <x:c r="I174" s="305" t="str">
        <x:v>Ch. VI</x:v>
      </x:c>
      <x:c r="J174" s="305" t="str">
        <x:v>Operating performance / outcome</x:v>
      </x:c>
      <x:c r="K174" s="305" t="str">
        <x:v>Board/shareholder approvals, offer or scheme documents, announcements, filings, escrow/bank records, tender/allotment results and closure reports; demonstrate complete and timely performance of: Evidence route eligibility, book build, allocation and filing.</x:v>
      </x:c>
      <x:c r="L174" s="305" t="str">
        <x:v>Population reference; period/trigger; source inputs; approvals; timestamps; calculations where relevant; filed/delivered output; acknowledgement; exception and closure linkage.</x:v>
      </x:c>
      <x:c r="M174" s="305" t="str">
        <x:v>Transaction timetable</x:v>
      </x:c>
      <x:c r="N174" s="305" t="str">
        <x:v>Transaction data room, stock-exchange/SEBI filing portal and banking/depository records</x:v>
      </x:c>
      <x:c r="O174" s="305" t="str">
        <x:v>Company Secretary / Transaction Legal Lead</x:v>
      </x:c>
      <x:c r="P174" s="305" t="str">
        <x:v>Applicable SEBI source, LODR preservation policy where in scope, Common Corporate Core retention schedule and litigation hold; apply the longest controlling period.</x:v>
      </x:c>
      <x:c r="Q174" s="305" t="str">
        <x:v>Verify source system, date/time, preparer, approver, completeness, version, linkage to the population and external acknowledgement where applicable.</x:v>
      </x:c>
      <x:c r="R174" s="305" t="str">
        <x:v>Restricted — may contain personal, trading or unpublished information</x:v>
      </x:c>
      <x:c r="S174" s="305" t="str">
        <x:v>REQUIRED — NOT COLLECTED</x:v>
      </x:c>
      <x:c r="T174" s="305" t="str">
        <x:v>https://www.sebi.gov.in/legal/regulations/mar-2026/securities-and-exchange-board-of-india-issue-of-capital-and-disclosure-requirements-regulations-2018-last-amended-on-march-21-2026-_100581.html</x:v>
      </x:c>
      <x:c r="U174" s="305" t="str">
        <x:v>MIGRATED — FROZEN</x:v>
      </x:c>
      <x:c r="V174" s="305" t="str">
        <x:f>IF(COUNTIF('PROD Audit Master'!$A$5:$A$176,C174)=1,"YES","NO")</x:f>
        <x:v>YES</x:v>
      </x:c>
      <x:c r="W174" s="305" t="str">
        <x:f>IF(COUNTIF('PROD Provision Master'!$A$5:$A$176,D174)=1,"YES","NO")</x:f>
        <x:v>YES</x:v>
      </x:c>
      <x:c r="X174" s="305" t="str">
        <x:f>IF(COUNTIF($A$5:$A$348,A174)=1,"UNIQUE","DUPLICATE")</x:f>
        <x:v>UNIQUE</x:v>
      </x:c>
      <x:c r="Y174" s="305" t="str">
        <x:f>IF(COUNTIF($E$5:$E$348,E174)=1,"UNIQUE","DUPLICATE")</x:f>
        <x:v>UNIQUE</x:v>
      </x:c>
      <x:c r="Z174" s="305" t="str">
        <x:f>IF(AND(LEFT(A174,14)="SEBI-CORE-EVD-",LEN(A174)=20),"VALID","INVALID")</x:f>
        <x:v>VALID</x:v>
      </x:c>
      <x:c r="AA174" s="305" t="str">
        <x:v>FROZEN</x:v>
      </x:c>
    </x:row>
    <x:row r="175" ht="48" customHeight="1">
      <x:c r="A175" s="305" t="str">
        <x:v>SEBI-CORE-EVD-000171</x:v>
      </x:c>
      <x:c r="B175" s="305" t="n">
        <x:v>171</x:v>
      </x:c>
      <x:c r="C175" s="305" t="str">
        <x:v>SEBI-CORE-AUD-000086</x:v>
      </x:c>
      <x:c r="D175" s="305" t="str">
        <x:v>SEBI-CORE-PRV-000086</x:v>
      </x:c>
      <x:c r="E175" s="305" t="str">
        <x:v>CAP-LAW049|Ch. IX|AP01|E01</x:v>
      </x:c>
      <x:c r="F175" s="305" t="str">
        <x:v>CAP-LAW049|Ch. IX|AP01</x:v>
      </x:c>
      <x:c r="G175" s="305" t="str">
        <x:v>CAP-LAW049|Ch. IX</x:v>
      </x:c>
      <x:c r="H175" s="305" t="str">
        <x:v>CAP-LAW049</x:v>
      </x:c>
      <x:c r="I175" s="305" t="str">
        <x:v>Ch. IX</x:v>
      </x:c>
      <x:c r="J175" s="305" t="str">
        <x:v>Control design / applicability</x:v>
      </x:c>
      <x:c r="K175" s="305" t="str">
        <x:v>Transaction-specific legal and applicability memorandum, approval matrix, adviser checklist, timetable and responsibility plan; include evidence that the gate, duty holder, threshold/exemption and timing were assessed for this atomic requirement.</x:v>
      </x:c>
      <x:c r="L175" s="305" t="str">
        <x:v>Current approved artefact; named owner and reviewer; effective date/version; explicit coverage of CAP-LAW049 Ch. IX; documented gate and exception route.</x:v>
      </x:c>
      <x:c r="M175" s="305" t="str">
        <x:v>Board/record date through allotment</x:v>
      </x:c>
      <x:c r="N175" s="305" t="str">
        <x:v>Transaction data room, stock-exchange/SEBI filing portal and banking/depository records</x:v>
      </x:c>
      <x:c r="O175" s="305" t="str">
        <x:v>Company Secretary / Transaction Legal Lead</x:v>
      </x:c>
      <x:c r="P175" s="305" t="str">
        <x:v>Applicable SEBI source, LODR preservation policy where in scope, Common Corporate Core retention schedule and litigation hold; apply the longest controlling period.</x:v>
      </x:c>
      <x:c r="Q175" s="305" t="str">
        <x:v>Verify source system, date/time, preparer, approver, completeness, version, linkage to the population and external acknowledgement where applicable.</x:v>
      </x:c>
      <x:c r="R175" s="305" t="str">
        <x:v>Confidential until authorised disclosure; retain access trail</x:v>
      </x:c>
      <x:c r="S175" s="305" t="str">
        <x:v>REQUIRED — NOT COLLECTED</x:v>
      </x:c>
      <x:c r="T175" s="305" t="str">
        <x:v>https://www.sebi.gov.in/legal/regulations/mar-2026/securities-and-exchange-board-of-india-issue-of-capital-and-disclosure-requirements-regulations-2018-last-amended-on-march-21-2026-_100581.html</x:v>
      </x:c>
      <x:c r="U175" s="305" t="str">
        <x:v>MIGRATED — FROZEN</x:v>
      </x:c>
      <x:c r="V175" s="305" t="str">
        <x:f>IF(COUNTIF('PROD Audit Master'!$A$5:$A$176,C175)=1,"YES","NO")</x:f>
        <x:v>YES</x:v>
      </x:c>
      <x:c r="W175" s="305" t="str">
        <x:f>IF(COUNTIF('PROD Provision Master'!$A$5:$A$176,D175)=1,"YES","NO")</x:f>
        <x:v>YES</x:v>
      </x:c>
      <x:c r="X175" s="305" t="str">
        <x:f>IF(COUNTIF($A$5:$A$348,A175)=1,"UNIQUE","DUPLICATE")</x:f>
        <x:v>UNIQUE</x:v>
      </x:c>
      <x:c r="Y175" s="305" t="str">
        <x:f>IF(COUNTIF($E$5:$E$348,E175)=1,"UNIQUE","DUPLICATE")</x:f>
        <x:v>UNIQUE</x:v>
      </x:c>
      <x:c r="Z175" s="305" t="str">
        <x:f>IF(AND(LEFT(A175,14)="SEBI-CORE-EVD-",LEN(A175)=20),"VALID","INVALID")</x:f>
        <x:v>VALID</x:v>
      </x:c>
      <x:c r="AA175" s="305" t="str">
        <x:v>FROZEN</x:v>
      </x:c>
    </x:row>
    <x:row r="176" ht="48" customHeight="1">
      <x:c r="A176" s="305" t="str">
        <x:v>SEBI-CORE-EVD-000172</x:v>
      </x:c>
      <x:c r="B176" s="305" t="n">
        <x:v>172</x:v>
      </x:c>
      <x:c r="C176" s="305" t="str">
        <x:v>SEBI-CORE-AUD-000086</x:v>
      </x:c>
      <x:c r="D176" s="305" t="str">
        <x:v>SEBI-CORE-PRV-000086</x:v>
      </x:c>
      <x:c r="E176" s="305" t="str">
        <x:v>CAP-LAW049|Ch. IX|AP01|E02</x:v>
      </x:c>
      <x:c r="F176" s="305" t="str">
        <x:v>CAP-LAW049|Ch. IX|AP01</x:v>
      </x:c>
      <x:c r="G176" s="305" t="str">
        <x:v>CAP-LAW049|Ch. IX</x:v>
      </x:c>
      <x:c r="H176" s="305" t="str">
        <x:v>CAP-LAW049</x:v>
      </x:c>
      <x:c r="I176" s="305" t="str">
        <x:v>Ch. IX</x:v>
      </x:c>
      <x:c r="J176" s="305" t="str">
        <x:v>Operating performance / outcome</x:v>
      </x:c>
      <x:c r="K176" s="305" t="str">
        <x:v>Board/shareholder approvals, offer or scheme documents, announcements, filings, escrow/bank records, tender/allotment results and closure reports; demonstrate complete and timely performance of: Validate conditions and complete issue/listing actions.</x:v>
      </x:c>
      <x:c r="L176" s="305" t="str">
        <x:v>Population reference; period/trigger; source inputs; approvals; timestamps; calculations where relevant; filed/delivered output; acknowledgement; exception and closure linkage.</x:v>
      </x:c>
      <x:c r="M176" s="305" t="str">
        <x:v>Board/record date through allotment</x:v>
      </x:c>
      <x:c r="N176" s="305" t="str">
        <x:v>Transaction data room, stock-exchange/SEBI filing portal and banking/depository records</x:v>
      </x:c>
      <x:c r="O176" s="305" t="str">
        <x:v>Company Secretary / Transaction Legal Lead</x:v>
      </x:c>
      <x:c r="P176" s="305" t="str">
        <x:v>Applicable SEBI source, LODR preservation policy where in scope, Common Corporate Core retention schedule and litigation hold; apply the longest controlling period.</x:v>
      </x:c>
      <x:c r="Q176" s="305" t="str">
        <x:v>Verify source system, date/time, preparer, approver, completeness, version, linkage to the population and external acknowledgement where applicable.</x:v>
      </x:c>
      <x:c r="R176" s="305" t="str">
        <x:v>Confidential until authorised disclosure; retain access trail</x:v>
      </x:c>
      <x:c r="S176" s="305" t="str">
        <x:v>REQUIRED — NOT COLLECTED</x:v>
      </x:c>
      <x:c r="T176" s="305" t="str">
        <x:v>https://www.sebi.gov.in/legal/regulations/mar-2026/securities-and-exchange-board-of-india-issue-of-capital-and-disclosure-requirements-regulations-2018-last-amended-on-march-21-2026-_100581.html</x:v>
      </x:c>
      <x:c r="U176" s="305" t="str">
        <x:v>MIGRATED — FROZEN</x:v>
      </x:c>
      <x:c r="V176" s="305" t="str">
        <x:f>IF(COUNTIF('PROD Audit Master'!$A$5:$A$176,C176)=1,"YES","NO")</x:f>
        <x:v>YES</x:v>
      </x:c>
      <x:c r="W176" s="305" t="str">
        <x:f>IF(COUNTIF('PROD Provision Master'!$A$5:$A$176,D176)=1,"YES","NO")</x:f>
        <x:v>YES</x:v>
      </x:c>
      <x:c r="X176" s="305" t="str">
        <x:f>IF(COUNTIF($A$5:$A$348,A176)=1,"UNIQUE","DUPLICATE")</x:f>
        <x:v>UNIQUE</x:v>
      </x:c>
      <x:c r="Y176" s="305" t="str">
        <x:f>IF(COUNTIF($E$5:$E$348,E176)=1,"UNIQUE","DUPLICATE")</x:f>
        <x:v>UNIQUE</x:v>
      </x:c>
      <x:c r="Z176" s="305" t="str">
        <x:f>IF(AND(LEFT(A176,14)="SEBI-CORE-EVD-",LEN(A176)=20),"VALID","INVALID")</x:f>
        <x:v>VALID</x:v>
      </x:c>
      <x:c r="AA176" s="305" t="str">
        <x:v>FROZEN</x:v>
      </x:c>
    </x:row>
    <x:row r="177" ht="48" customHeight="1">
      <x:c r="A177" s="305" t="str">
        <x:v>SEBI-CORE-EVD-000173</x:v>
      </x:c>
      <x:c r="B177" s="305" t="n">
        <x:v>173</x:v>
      </x:c>
      <x:c r="C177" s="305" t="str">
        <x:v>SEBI-CORE-AUD-000087</x:v>
      </x:c>
      <x:c r="D177" s="305" t="str">
        <x:v>SEBI-CORE-PRV-000087</x:v>
      </x:c>
      <x:c r="E177" s="305" t="str">
        <x:v>CAP-LAW079|Operational chapters|AP01|E01</x:v>
      </x:c>
      <x:c r="F177" s="305" t="str">
        <x:v>CAP-LAW079|Operational chapters|AP01</x:v>
      </x:c>
      <x:c r="G177" s="305" t="str">
        <x:v>CAP-LAW079|Operational chapters</x:v>
      </x:c>
      <x:c r="H177" s="305" t="str">
        <x:v>CAP-LAW079</x:v>
      </x:c>
      <x:c r="I177" s="305" t="str">
        <x:v>Operational chapters</x:v>
      </x:c>
      <x:c r="J177" s="305" t="str">
        <x:v>Control design / applicability</x:v>
      </x:c>
      <x:c r="K177" s="305" t="str">
        <x:v>Transaction-specific legal and applicability memorandum, approval matrix, adviser checklist, timetable and responsibility plan; include evidence that the gate, duty holder, threshold/exemption and timing were assessed for this atomic requirement.</x:v>
      </x:c>
      <x:c r="L177" s="305" t="str">
        <x:v>Current approved artefact; named owner and reviewer; effective date/version; explicit coverage of CAP-LAW079 Operational chapters; documented gate and exception route.</x:v>
      </x:c>
      <x:c r="M177" s="305" t="str">
        <x:v>Transaction timetable</x:v>
      </x:c>
      <x:c r="N177" s="305" t="str">
        <x:v>Transaction data room, stock-exchange/SEBI filing portal and banking/depository records</x:v>
      </x:c>
      <x:c r="O177" s="305" t="str">
        <x:v>Company Secretary / Transaction Legal Lead</x:v>
      </x:c>
      <x:c r="P177" s="305" t="str">
        <x:v>Applicable SEBI source, LODR preservation policy where in scope, Common Corporate Core retention schedule and litigation hold; apply the longest controlling period.</x:v>
      </x:c>
      <x:c r="Q177" s="305" t="str">
        <x:v>Verify source system, date/time, preparer, approver, completeness, version, linkage to the population and external acknowledgement where applicable.</x:v>
      </x:c>
      <x:c r="R177" s="305" t="str">
        <x:v>Confidential until authorised disclosure; retain access trail</x:v>
      </x:c>
      <x:c r="S177" s="305" t="str">
        <x:v>REQUIRED — NOT COLLECTED</x:v>
      </x:c>
      <x:c r="T177" s="305" t="str">
        <x:v>https://www.sebi.gov.in/legal/master-circulars/feb-2026/master-circular-for-issue-of-capital-and-disclosure-requirements_99611.html</x:v>
      </x:c>
      <x:c r="U177" s="305" t="str">
        <x:v>MIGRATED — FROZEN</x:v>
      </x:c>
      <x:c r="V177" s="305" t="str">
        <x:f>IF(COUNTIF('PROD Audit Master'!$A$5:$A$176,C177)=1,"YES","NO")</x:f>
        <x:v>YES</x:v>
      </x:c>
      <x:c r="W177" s="305" t="str">
        <x:f>IF(COUNTIF('PROD Provision Master'!$A$5:$A$176,D177)=1,"YES","NO")</x:f>
        <x:v>YES</x:v>
      </x:c>
      <x:c r="X177" s="305" t="str">
        <x:f>IF(COUNTIF($A$5:$A$348,A177)=1,"UNIQUE","DUPLICATE")</x:f>
        <x:v>UNIQUE</x:v>
      </x:c>
      <x:c r="Y177" s="305" t="str">
        <x:f>IF(COUNTIF($E$5:$E$348,E177)=1,"UNIQUE","DUPLICATE")</x:f>
        <x:v>UNIQUE</x:v>
      </x:c>
      <x:c r="Z177" s="305" t="str">
        <x:f>IF(AND(LEFT(A177,14)="SEBI-CORE-EVD-",LEN(A177)=20),"VALID","INVALID")</x:f>
        <x:v>VALID</x:v>
      </x:c>
      <x:c r="AA177" s="305" t="str">
        <x:v>FROZEN</x:v>
      </x:c>
    </x:row>
    <x:row r="178" ht="48" customHeight="1">
      <x:c r="A178" s="305" t="str">
        <x:v>SEBI-CORE-EVD-000174</x:v>
      </x:c>
      <x:c r="B178" s="305" t="n">
        <x:v>174</x:v>
      </x:c>
      <x:c r="C178" s="305" t="str">
        <x:v>SEBI-CORE-AUD-000087</x:v>
      </x:c>
      <x:c r="D178" s="305" t="str">
        <x:v>SEBI-CORE-PRV-000087</x:v>
      </x:c>
      <x:c r="E178" s="305" t="str">
        <x:v>CAP-LAW079|Operational chapters|AP01|E02</x:v>
      </x:c>
      <x:c r="F178" s="305" t="str">
        <x:v>CAP-LAW079|Operational chapters|AP01</x:v>
      </x:c>
      <x:c r="G178" s="305" t="str">
        <x:v>CAP-LAW079|Operational chapters</x:v>
      </x:c>
      <x:c r="H178" s="305" t="str">
        <x:v>CAP-LAW079</x:v>
      </x:c>
      <x:c r="I178" s="305" t="str">
        <x:v>Operational chapters</x:v>
      </x:c>
      <x:c r="J178" s="305" t="str">
        <x:v>Operating performance / outcome</x:v>
      </x:c>
      <x:c r="K178" s="305" t="str">
        <x:v>Board/shareholder approvals, offer or scheme documents, announcements, filings, escrow/bank records, tender/allotment results and closure reports; demonstrate complete and timely performance of: Map each regulatory step to its current circular form/evidence.</x:v>
      </x:c>
      <x:c r="L178" s="305" t="str">
        <x:v>Population reference; period/trigger; source inputs; approvals; timestamps; calculations where relevant; filed/delivered output; acknowledgement; exception and closure linkage.</x:v>
      </x:c>
      <x:c r="M178" s="305" t="str">
        <x:v>Transaction timetable</x:v>
      </x:c>
      <x:c r="N178" s="305" t="str">
        <x:v>Transaction data room, stock-exchange/SEBI filing portal and banking/depository records</x:v>
      </x:c>
      <x:c r="O178" s="305" t="str">
        <x:v>Company Secretary / Transaction Legal Lead</x:v>
      </x:c>
      <x:c r="P178" s="305" t="str">
        <x:v>Applicable SEBI source, LODR preservation policy where in scope, Common Corporate Core retention schedule and litigation hold; apply the longest controlling period.</x:v>
      </x:c>
      <x:c r="Q178" s="305" t="str">
        <x:v>Verify source system, date/time, preparer, approver, completeness, version, linkage to the population and external acknowledgement where applicable.</x:v>
      </x:c>
      <x:c r="R178" s="305" t="str">
        <x:v>Confidential until authorised disclosure; retain access trail</x:v>
      </x:c>
      <x:c r="S178" s="305" t="str">
        <x:v>REQUIRED — NOT COLLECTED</x:v>
      </x:c>
      <x:c r="T178" s="305" t="str">
        <x:v>https://www.sebi.gov.in/legal/master-circulars/feb-2026/master-circular-for-issue-of-capital-and-disclosure-requirements_99611.html</x:v>
      </x:c>
      <x:c r="U178" s="305" t="str">
        <x:v>MIGRATED — FROZEN</x:v>
      </x:c>
      <x:c r="V178" s="305" t="str">
        <x:f>IF(COUNTIF('PROD Audit Master'!$A$5:$A$176,C178)=1,"YES","NO")</x:f>
        <x:v>YES</x:v>
      </x:c>
      <x:c r="W178" s="305" t="str">
        <x:f>IF(COUNTIF('PROD Provision Master'!$A$5:$A$176,D178)=1,"YES","NO")</x:f>
        <x:v>YES</x:v>
      </x:c>
      <x:c r="X178" s="305" t="str">
        <x:f>IF(COUNTIF($A$5:$A$348,A178)=1,"UNIQUE","DUPLICATE")</x:f>
        <x:v>UNIQUE</x:v>
      </x:c>
      <x:c r="Y178" s="305" t="str">
        <x:f>IF(COUNTIF($E$5:$E$348,E178)=1,"UNIQUE","DUPLICATE")</x:f>
        <x:v>UNIQUE</x:v>
      </x:c>
      <x:c r="Z178" s="305" t="str">
        <x:f>IF(AND(LEFT(A178,14)="SEBI-CORE-EVD-",LEN(A178)=20),"VALID","INVALID")</x:f>
        <x:v>VALID</x:v>
      </x:c>
      <x:c r="AA178" s="305" t="str">
        <x:v>FROZEN</x:v>
      </x:c>
    </x:row>
    <x:row r="179" ht="48" customHeight="1">
      <x:c r="A179" s="305" t="str">
        <x:v>SEBI-CORE-EVD-000175</x:v>
      </x:c>
      <x:c r="B179" s="305" t="n">
        <x:v>175</x:v>
      </x:c>
      <x:c r="C179" s="305" t="str">
        <x:v>SEBI-CORE-AUD-000088</x:v>
      </x:c>
      <x:c r="D179" s="305" t="str">
        <x:v>SEBI-CORE-PRV-000088</x:v>
      </x:c>
      <x:c r="E179" s="305" t="str">
        <x:v>CAP-LAW218|Pledged-share lock-in mechanism|AP01|E01</x:v>
      </x:c>
      <x:c r="F179" s="305" t="str">
        <x:v>CAP-LAW218|Pledged-share lock-in mechanism|AP01</x:v>
      </x:c>
      <x:c r="G179" s="305" t="str">
        <x:v>CAP-LAW218|Pledged-share lock-in mechanism</x:v>
      </x:c>
      <x:c r="H179" s="305" t="str">
        <x:v>CAP-LAW218</x:v>
      </x:c>
      <x:c r="I179" s="305" t="str">
        <x:v>Pledged-share lock-in mechanism</x:v>
      </x:c>
      <x:c r="J179" s="305" t="str">
        <x:v>Control design / applicability</x:v>
      </x:c>
      <x:c r="K179" s="305" t="str">
        <x:v>Transaction-specific legal and applicability memorandum, approval matrix, adviser checklist, timetable and responsibility plan; include evidence that the gate, duty holder, threshold/exemption and timing were assessed for this atomic requirement.</x:v>
      </x:c>
      <x:c r="L179" s="305" t="str">
        <x:v>Current approved artefact; named owner and reviewer; effective date/version; explicit coverage of CAP-LAW218 Pledged-share lock-in mechanism; documented gate and exception route.</x:v>
      </x:c>
      <x:c r="M179" s="305" t="str">
        <x:v>At pledge/invocation event</x:v>
      </x:c>
      <x:c r="N179" s="305" t="str">
        <x:v>Transaction data room, stock-exchange/SEBI filing portal and banking/depository records</x:v>
      </x:c>
      <x:c r="O179" s="305" t="str">
        <x:v>Company Secretary / Transaction Legal Lead</x:v>
      </x:c>
      <x:c r="P179" s="305" t="str">
        <x:v>Applicable SEBI source, LODR preservation policy where in scope, Common Corporate Core retention schedule and litigation hold; apply the longest controlling period.</x:v>
      </x:c>
      <x:c r="Q179" s="305" t="str">
        <x:v>Verify source system, date/time, preparer, approver, completeness, version, linkage to the population and external acknowledgement where applicable.</x:v>
      </x:c>
      <x:c r="R179" s="305" t="str">
        <x:v>Internal controlled record; public only after authorised filing/publication</x:v>
      </x:c>
      <x:c r="S179" s="305" t="str">
        <x:v>REQUIRED — NOT COLLECTED</x:v>
      </x:c>
      <x:c r="T179" s="305" t="str">
        <x:v>https://www.sebi.gov.in/legal/circulars/apr-2026/ease-of-doing-business-mechanism-for-lock-in-of-pledged-shares-under-sebi-issue-of-capital-and-disclosure-requirements-regulations-2018_100826.html</x:v>
      </x:c>
      <x:c r="U179" s="305" t="str">
        <x:v>MIGRATED — FROZEN</x:v>
      </x:c>
      <x:c r="V179" s="305" t="str">
        <x:f>IF(COUNTIF('PROD Audit Master'!$A$5:$A$176,C179)=1,"YES","NO")</x:f>
        <x:v>YES</x:v>
      </x:c>
      <x:c r="W179" s="305" t="str">
        <x:f>IF(COUNTIF('PROD Provision Master'!$A$5:$A$176,D179)=1,"YES","NO")</x:f>
        <x:v>YES</x:v>
      </x:c>
      <x:c r="X179" s="305" t="str">
        <x:f>IF(COUNTIF($A$5:$A$348,A179)=1,"UNIQUE","DUPLICATE")</x:f>
        <x:v>UNIQUE</x:v>
      </x:c>
      <x:c r="Y179" s="305" t="str">
        <x:f>IF(COUNTIF($E$5:$E$348,E179)=1,"UNIQUE","DUPLICATE")</x:f>
        <x:v>UNIQUE</x:v>
      </x:c>
      <x:c r="Z179" s="305" t="str">
        <x:f>IF(AND(LEFT(A179,14)="SEBI-CORE-EVD-",LEN(A179)=20),"VALID","INVALID")</x:f>
        <x:v>VALID</x:v>
      </x:c>
      <x:c r="AA179" s="305" t="str">
        <x:v>FROZEN</x:v>
      </x:c>
    </x:row>
    <x:row r="180" ht="48" customHeight="1">
      <x:c r="A180" s="305" t="str">
        <x:v>SEBI-CORE-EVD-000176</x:v>
      </x:c>
      <x:c r="B180" s="305" t="n">
        <x:v>176</x:v>
      </x:c>
      <x:c r="C180" s="305" t="str">
        <x:v>SEBI-CORE-AUD-000088</x:v>
      </x:c>
      <x:c r="D180" s="305" t="str">
        <x:v>SEBI-CORE-PRV-000088</x:v>
      </x:c>
      <x:c r="E180" s="305" t="str">
        <x:v>CAP-LAW218|Pledged-share lock-in mechanism|AP01|E02</x:v>
      </x:c>
      <x:c r="F180" s="305" t="str">
        <x:v>CAP-LAW218|Pledged-share lock-in mechanism|AP01</x:v>
      </x:c>
      <x:c r="G180" s="305" t="str">
        <x:v>CAP-LAW218|Pledged-share lock-in mechanism</x:v>
      </x:c>
      <x:c r="H180" s="305" t="str">
        <x:v>CAP-LAW218</x:v>
      </x:c>
      <x:c r="I180" s="305" t="str">
        <x:v>Pledged-share lock-in mechanism</x:v>
      </x:c>
      <x:c r="J180" s="305" t="str">
        <x:v>Operating performance / outcome</x:v>
      </x:c>
      <x:c r="K180" s="305" t="str">
        <x:v>Board/shareholder approvals, offer or scheme documents, announcements, filings, escrow/bank records, tender/allotment results and closure reports; demonstrate complete and timely performance of: Identify locked shares and follow the permitted lock-in/pledge workflow.</x:v>
      </x:c>
      <x:c r="L180" s="305" t="str">
        <x:v>Population reference; period/trigger; source inputs; approvals; timestamps; calculations where relevant; filed/delivered output; acknowledgement; exception and closure linkage.</x:v>
      </x:c>
      <x:c r="M180" s="305" t="str">
        <x:v>At pledge/invocation event</x:v>
      </x:c>
      <x:c r="N180" s="305" t="str">
        <x:v>Transaction data room, stock-exchange/SEBI filing portal and banking/depository records</x:v>
      </x:c>
      <x:c r="O180" s="305" t="str">
        <x:v>Company Secretary / Transaction Legal Lead</x:v>
      </x:c>
      <x:c r="P180" s="305" t="str">
        <x:v>Applicable SEBI source, LODR preservation policy where in scope, Common Corporate Core retention schedule and litigation hold; apply the longest controlling period.</x:v>
      </x:c>
      <x:c r="Q180" s="305" t="str">
        <x:v>Verify source system, date/time, preparer, approver, completeness, version, linkage to the population and external acknowledgement where applicable.</x:v>
      </x:c>
      <x:c r="R180" s="305" t="str">
        <x:v>Internal controlled record; public only after authorised filing/publication</x:v>
      </x:c>
      <x:c r="S180" s="305" t="str">
        <x:v>REQUIRED — NOT COLLECTED</x:v>
      </x:c>
      <x:c r="T180" s="305" t="str">
        <x:v>https://www.sebi.gov.in/legal/circulars/apr-2026/ease-of-doing-business-mechanism-for-lock-in-of-pledged-shares-under-sebi-issue-of-capital-and-disclosure-requirements-regulations-2018_100826.html</x:v>
      </x:c>
      <x:c r="U180" s="305" t="str">
        <x:v>MIGRATED — FROZEN</x:v>
      </x:c>
      <x:c r="V180" s="305" t="str">
        <x:f>IF(COUNTIF('PROD Audit Master'!$A$5:$A$176,C180)=1,"YES","NO")</x:f>
        <x:v>YES</x:v>
      </x:c>
      <x:c r="W180" s="305" t="str">
        <x:f>IF(COUNTIF('PROD Provision Master'!$A$5:$A$176,D180)=1,"YES","NO")</x:f>
        <x:v>YES</x:v>
      </x:c>
      <x:c r="X180" s="305" t="str">
        <x:f>IF(COUNTIF($A$5:$A$348,A180)=1,"UNIQUE","DUPLICATE")</x:f>
        <x:v>UNIQUE</x:v>
      </x:c>
      <x:c r="Y180" s="305" t="str">
        <x:f>IF(COUNTIF($E$5:$E$348,E180)=1,"UNIQUE","DUPLICATE")</x:f>
        <x:v>UNIQUE</x:v>
      </x:c>
      <x:c r="Z180" s="305" t="str">
        <x:f>IF(AND(LEFT(A180,14)="SEBI-CORE-EVD-",LEN(A180)=20),"VALID","INVALID")</x:f>
        <x:v>VALID</x:v>
      </x:c>
      <x:c r="AA180" s="305" t="str">
        <x:v>FROZEN</x:v>
      </x:c>
    </x:row>
    <x:row r="181" ht="48" customHeight="1">
      <x:c r="A181" s="305" t="str">
        <x:v>SEBI-CORE-EVD-000177</x:v>
      </x:c>
      <x:c r="B181" s="305" t="n">
        <x:v>177</x:v>
      </x:c>
      <x:c r="C181" s="305" t="str">
        <x:v>SEBI-CORE-AUD-000089</x:v>
      </x:c>
      <x:c r="D181" s="305" t="str">
        <x:v>SEBI-CORE-PRV-000089</x:v>
      </x:c>
      <x:c r="E181" s="305" t="str">
        <x:v>CAP-LAW047|Reg. 4|AP01|E01</x:v>
      </x:c>
      <x:c r="F181" s="305" t="str">
        <x:v>CAP-LAW047|Reg. 4|AP01</x:v>
      </x:c>
      <x:c r="G181" s="305" t="str">
        <x:v>CAP-LAW047|Reg. 4</x:v>
      </x:c>
      <x:c r="H181" s="305" t="str">
        <x:v>CAP-LAW047</x:v>
      </x:c>
      <x:c r="I181" s="305" t="str">
        <x:v>Reg. 4</x:v>
      </x:c>
      <x:c r="J181" s="305" t="str">
        <x:v>Control design / applicability</x:v>
      </x:c>
      <x:c r="K181" s="305" t="str">
        <x:v>Transaction-specific legal and applicability memorandum, approval matrix, adviser checklist, timetable and responsibility plan; include evidence that the gate, duty holder, threshold/exemption and timing were assessed for this atomic requirement.</x:v>
      </x:c>
      <x:c r="L181" s="305" t="str">
        <x:v>Current approved artefact; named owner and reviewer; effective date/version; explicit coverage of CAP-LAW047 Reg. 4; documented gate and exception route.</x:v>
      </x:c>
      <x:c r="M181" s="305" t="str">
        <x:v>Before approval and throughout offer</x:v>
      </x:c>
      <x:c r="N181" s="305" t="str">
        <x:v>Transaction data room, stock-exchange/SEBI filing portal and banking/depository records</x:v>
      </x:c>
      <x:c r="O181" s="305" t="str">
        <x:v>Company Secretary / Transaction Legal Lead</x:v>
      </x:c>
      <x:c r="P181" s="305" t="str">
        <x:v>Applicable SEBI source, LODR preservation policy where in scope, Common Corporate Core retention schedule and litigation hold; apply the longest controlling period.</x:v>
      </x:c>
      <x:c r="Q181" s="305" t="str">
        <x:v>Verify source system, date/time, preparer, approver, completeness, version, linkage to the population and external acknowledgement where applicable.</x:v>
      </x:c>
      <x:c r="R181" s="305" t="str">
        <x:v>Confidential until authorised disclosure; retain access trail</x:v>
      </x:c>
      <x:c r="S181" s="305" t="str">
        <x:v>REQUIRED — NOT COLLECTED</x:v>
      </x:c>
      <x:c r="T181" s="305" t="str">
        <x:v>https://www.sebi.gov.in/legal/regulations/jul-2026/securities-and-exchange-board-of-india-buy-back-of-securities-regulations-2018-last-amended-on-july-6-2026-_103042.html</x:v>
      </x:c>
      <x:c r="U181" s="305" t="str">
        <x:v>MIGRATED — FROZEN</x:v>
      </x:c>
      <x:c r="V181" s="305" t="str">
        <x:f>IF(COUNTIF('PROD Audit Master'!$A$5:$A$176,C181)=1,"YES","NO")</x:f>
        <x:v>YES</x:v>
      </x:c>
      <x:c r="W181" s="305" t="str">
        <x:f>IF(COUNTIF('PROD Provision Master'!$A$5:$A$176,D181)=1,"YES","NO")</x:f>
        <x:v>YES</x:v>
      </x:c>
      <x:c r="X181" s="305" t="str">
        <x:f>IF(COUNTIF($A$5:$A$348,A181)=1,"UNIQUE","DUPLICATE")</x:f>
        <x:v>UNIQUE</x:v>
      </x:c>
      <x:c r="Y181" s="305" t="str">
        <x:f>IF(COUNTIF($E$5:$E$348,E181)=1,"UNIQUE","DUPLICATE")</x:f>
        <x:v>UNIQUE</x:v>
      </x:c>
      <x:c r="Z181" s="305" t="str">
        <x:f>IF(AND(LEFT(A181,14)="SEBI-CORE-EVD-",LEN(A181)=20),"VALID","INVALID")</x:f>
        <x:v>VALID</x:v>
      </x:c>
      <x:c r="AA181" s="305" t="str">
        <x:v>FROZEN</x:v>
      </x:c>
    </x:row>
    <x:row r="182" ht="48" customHeight="1">
      <x:c r="A182" s="305" t="str">
        <x:v>SEBI-CORE-EVD-000178</x:v>
      </x:c>
      <x:c r="B182" s="305" t="n">
        <x:v>178</x:v>
      </x:c>
      <x:c r="C182" s="305" t="str">
        <x:v>SEBI-CORE-AUD-000089</x:v>
      </x:c>
      <x:c r="D182" s="305" t="str">
        <x:v>SEBI-CORE-PRV-000089</x:v>
      </x:c>
      <x:c r="E182" s="305" t="str">
        <x:v>CAP-LAW047|Reg. 4|AP01|E02</x:v>
      </x:c>
      <x:c r="F182" s="305" t="str">
        <x:v>CAP-LAW047|Reg. 4|AP01</x:v>
      </x:c>
      <x:c r="G182" s="305" t="str">
        <x:v>CAP-LAW047|Reg. 4</x:v>
      </x:c>
      <x:c r="H182" s="305" t="str">
        <x:v>CAP-LAW047</x:v>
      </x:c>
      <x:c r="I182" s="305" t="str">
        <x:v>Reg. 4</x:v>
      </x:c>
      <x:c r="J182" s="305" t="str">
        <x:v>Operating performance / outcome</x:v>
      </x:c>
      <x:c r="K182" s="305" t="str">
        <x:v>Board/shareholder approvals, offer or scheme documents, announcements, filings, escrow/bank records, tender/allotment results and closure reports; demonstrate complete and timely performance of: Prepare a legal/financial conditions memorandum.</x:v>
      </x:c>
      <x:c r="L182" s="305" t="str">
        <x:v>Population reference; period/trigger; source inputs; approvals; timestamps; calculations where relevant; filed/delivered output; acknowledgement; exception and closure linkage.</x:v>
      </x:c>
      <x:c r="M182" s="305" t="str">
        <x:v>Before approval and throughout offer</x:v>
      </x:c>
      <x:c r="N182" s="305" t="str">
        <x:v>Transaction data room, stock-exchange/SEBI filing portal and banking/depository records</x:v>
      </x:c>
      <x:c r="O182" s="305" t="str">
        <x:v>Company Secretary / Transaction Legal Lead</x:v>
      </x:c>
      <x:c r="P182" s="305" t="str">
        <x:v>Applicable SEBI source, LODR preservation policy where in scope, Common Corporate Core retention schedule and litigation hold; apply the longest controlling period.</x:v>
      </x:c>
      <x:c r="Q182" s="305" t="str">
        <x:v>Verify source system, date/time, preparer, approver, completeness, version, linkage to the population and external acknowledgement where applicable.</x:v>
      </x:c>
      <x:c r="R182" s="305" t="str">
        <x:v>Confidential until authorised disclosure; retain access trail</x:v>
      </x:c>
      <x:c r="S182" s="305" t="str">
        <x:v>REQUIRED — NOT COLLECTED</x:v>
      </x:c>
      <x:c r="T182" s="305" t="str">
        <x:v>https://www.sebi.gov.in/legal/regulations/jul-2026/securities-and-exchange-board-of-india-buy-back-of-securities-regulations-2018-last-amended-on-july-6-2026-_103042.html</x:v>
      </x:c>
      <x:c r="U182" s="305" t="str">
        <x:v>MIGRATED — FROZEN</x:v>
      </x:c>
      <x:c r="V182" s="305" t="str">
        <x:f>IF(COUNTIF('PROD Audit Master'!$A$5:$A$176,C182)=1,"YES","NO")</x:f>
        <x:v>YES</x:v>
      </x:c>
      <x:c r="W182" s="305" t="str">
        <x:f>IF(COUNTIF('PROD Provision Master'!$A$5:$A$176,D182)=1,"YES","NO")</x:f>
        <x:v>YES</x:v>
      </x:c>
      <x:c r="X182" s="305" t="str">
        <x:f>IF(COUNTIF($A$5:$A$348,A182)=1,"UNIQUE","DUPLICATE")</x:f>
        <x:v>UNIQUE</x:v>
      </x:c>
      <x:c r="Y182" s="305" t="str">
        <x:f>IF(COUNTIF($E$5:$E$348,E182)=1,"UNIQUE","DUPLICATE")</x:f>
        <x:v>UNIQUE</x:v>
      </x:c>
      <x:c r="Z182" s="305" t="str">
        <x:f>IF(AND(LEFT(A182,14)="SEBI-CORE-EVD-",LEN(A182)=20),"VALID","INVALID")</x:f>
        <x:v>VALID</x:v>
      </x:c>
      <x:c r="AA182" s="305" t="str">
        <x:v>FROZEN</x:v>
      </x:c>
    </x:row>
    <x:row r="183" ht="48" customHeight="1">
      <x:c r="A183" s="305" t="str">
        <x:v>SEBI-CORE-EVD-000179</x:v>
      </x:c>
      <x:c r="B183" s="305" t="n">
        <x:v>179</x:v>
      </x:c>
      <x:c r="C183" s="305" t="str">
        <x:v>SEBI-CORE-AUD-000090</x:v>
      </x:c>
      <x:c r="D183" s="305" t="str">
        <x:v>SEBI-CORE-PRV-000090</x:v>
      </x:c>
      <x:c r="E183" s="305" t="str">
        <x:v>CAP-LAW047|Reg. 6|AP01|E01</x:v>
      </x:c>
      <x:c r="F183" s="305" t="str">
        <x:v>CAP-LAW047|Reg. 6|AP01</x:v>
      </x:c>
      <x:c r="G183" s="305" t="str">
        <x:v>CAP-LAW047|Reg. 6</x:v>
      </x:c>
      <x:c r="H183" s="305" t="str">
        <x:v>CAP-LAW047</x:v>
      </x:c>
      <x:c r="I183" s="305" t="str">
        <x:v>Reg. 6</x:v>
      </x:c>
      <x:c r="J183" s="305" t="str">
        <x:v>Control design / applicability</x:v>
      </x:c>
      <x:c r="K183" s="305" t="str">
        <x:v>Transaction-specific legal and applicability memorandum, approval matrix, adviser checklist, timetable and responsibility plan; include evidence that the gate, duty holder, threshold/exemption and timing were assessed for this atomic requirement.</x:v>
      </x:c>
      <x:c r="L183" s="305" t="str">
        <x:v>Current approved artefact; named owner and reviewer; effective date/version; explicit coverage of CAP-LAW047 Reg. 6; documented gate and exception route.</x:v>
      </x:c>
      <x:c r="M183" s="305" t="str">
        <x:v>Before launch and during offer</x:v>
      </x:c>
      <x:c r="N183" s="305" t="str">
        <x:v>Transaction data room, stock-exchange/SEBI filing portal and banking/depository records</x:v>
      </x:c>
      <x:c r="O183" s="305" t="str">
        <x:v>Company Secretary / Transaction Legal Lead</x:v>
      </x:c>
      <x:c r="P183" s="305" t="str">
        <x:v>Applicable SEBI source, LODR preservation policy where in scope, Common Corporate Core retention schedule and litigation hold; apply the longest controlling period.</x:v>
      </x:c>
      <x:c r="Q183" s="305" t="str">
        <x:v>Verify source system, date/time, preparer, approver, completeness, version, linkage to the population and external acknowledgement where applicable.</x:v>
      </x:c>
      <x:c r="R183" s="305" t="str">
        <x:v>Restricted — may contain personal, trading or unpublished information</x:v>
      </x:c>
      <x:c r="S183" s="305" t="str">
        <x:v>REQUIRED — NOT COLLECTED</x:v>
      </x:c>
      <x:c r="T183" s="305" t="str">
        <x:v>https://www.sebi.gov.in/legal/regulations/jul-2026/securities-and-exchange-board-of-india-buy-back-of-securities-regulations-2018-last-amended-on-july-6-2026-_103042.html</x:v>
      </x:c>
      <x:c r="U183" s="305" t="str">
        <x:v>MIGRATED — FROZEN</x:v>
      </x:c>
      <x:c r="V183" s="305" t="str">
        <x:f>IF(COUNTIF('PROD Audit Master'!$A$5:$A$176,C183)=1,"YES","NO")</x:f>
        <x:v>YES</x:v>
      </x:c>
      <x:c r="W183" s="305" t="str">
        <x:f>IF(COUNTIF('PROD Provision Master'!$A$5:$A$176,D183)=1,"YES","NO")</x:f>
        <x:v>YES</x:v>
      </x:c>
      <x:c r="X183" s="305" t="str">
        <x:f>IF(COUNTIF($A$5:$A$348,A183)=1,"UNIQUE","DUPLICATE")</x:f>
        <x:v>UNIQUE</x:v>
      </x:c>
      <x:c r="Y183" s="305" t="str">
        <x:f>IF(COUNTIF($E$5:$E$348,E183)=1,"UNIQUE","DUPLICATE")</x:f>
        <x:v>UNIQUE</x:v>
      </x:c>
      <x:c r="Z183" s="305" t="str">
        <x:f>IF(AND(LEFT(A183,14)="SEBI-CORE-EVD-",LEN(A183)=20),"VALID","INVALID")</x:f>
        <x:v>VALID</x:v>
      </x:c>
      <x:c r="AA183" s="305" t="str">
        <x:v>FROZEN</x:v>
      </x:c>
    </x:row>
    <x:row r="184" ht="48" customHeight="1">
      <x:c r="A184" s="305" t="str">
        <x:v>SEBI-CORE-EVD-000180</x:v>
      </x:c>
      <x:c r="B184" s="305" t="n">
        <x:v>180</x:v>
      </x:c>
      <x:c r="C184" s="305" t="str">
        <x:v>SEBI-CORE-AUD-000090</x:v>
      </x:c>
      <x:c r="D184" s="305" t="str">
        <x:v>SEBI-CORE-PRV-000090</x:v>
      </x:c>
      <x:c r="E184" s="305" t="str">
        <x:v>CAP-LAW047|Reg. 6|AP01|E02</x:v>
      </x:c>
      <x:c r="F184" s="305" t="str">
        <x:v>CAP-LAW047|Reg. 6|AP01</x:v>
      </x:c>
      <x:c r="G184" s="305" t="str">
        <x:v>CAP-LAW047|Reg. 6</x:v>
      </x:c>
      <x:c r="H184" s="305" t="str">
        <x:v>CAP-LAW047</x:v>
      </x:c>
      <x:c r="I184" s="305" t="str">
        <x:v>Reg. 6</x:v>
      </x:c>
      <x:c r="J184" s="305" t="str">
        <x:v>Operating performance / outcome</x:v>
      </x:c>
      <x:c r="K184" s="305" t="str">
        <x:v>Board/shareholder approvals, offer or scheme documents, announcements, filings, escrow/bank records, tender/allotment results and closure reports; demonstrate complete and timely performance of: Document route conditions and reservation computation.</x:v>
      </x:c>
      <x:c r="L184" s="305" t="str">
        <x:v>Population reference; period/trigger; source inputs; approvals; timestamps; calculations where relevant; filed/delivered output; acknowledgement; exception and closure linkage.</x:v>
      </x:c>
      <x:c r="M184" s="305" t="str">
        <x:v>Before launch and during offer</x:v>
      </x:c>
      <x:c r="N184" s="305" t="str">
        <x:v>Transaction data room, stock-exchange/SEBI filing portal and banking/depository records</x:v>
      </x:c>
      <x:c r="O184" s="305" t="str">
        <x:v>Company Secretary / Transaction Legal Lead</x:v>
      </x:c>
      <x:c r="P184" s="305" t="str">
        <x:v>Applicable SEBI source, LODR preservation policy where in scope, Common Corporate Core retention schedule and litigation hold; apply the longest controlling period.</x:v>
      </x:c>
      <x:c r="Q184" s="305" t="str">
        <x:v>Verify source system, date/time, preparer, approver, completeness, version, linkage to the population and external acknowledgement where applicable.</x:v>
      </x:c>
      <x:c r="R184" s="305" t="str">
        <x:v>Restricted — may contain personal, trading or unpublished information</x:v>
      </x:c>
      <x:c r="S184" s="305" t="str">
        <x:v>REQUIRED — NOT COLLECTED</x:v>
      </x:c>
      <x:c r="T184" s="305" t="str">
        <x:v>https://www.sebi.gov.in/legal/regulations/jul-2026/securities-and-exchange-board-of-india-buy-back-of-securities-regulations-2018-last-amended-on-july-6-2026-_103042.html</x:v>
      </x:c>
      <x:c r="U184" s="305" t="str">
        <x:v>MIGRATED — FROZEN</x:v>
      </x:c>
      <x:c r="V184" s="305" t="str">
        <x:f>IF(COUNTIF('PROD Audit Master'!$A$5:$A$176,C184)=1,"YES","NO")</x:f>
        <x:v>YES</x:v>
      </x:c>
      <x:c r="W184" s="305" t="str">
        <x:f>IF(COUNTIF('PROD Provision Master'!$A$5:$A$176,D184)=1,"YES","NO")</x:f>
        <x:v>YES</x:v>
      </x:c>
      <x:c r="X184" s="305" t="str">
        <x:f>IF(COUNTIF($A$5:$A$348,A184)=1,"UNIQUE","DUPLICATE")</x:f>
        <x:v>UNIQUE</x:v>
      </x:c>
      <x:c r="Y184" s="305" t="str">
        <x:f>IF(COUNTIF($E$5:$E$348,E184)=1,"UNIQUE","DUPLICATE")</x:f>
        <x:v>UNIQUE</x:v>
      </x:c>
      <x:c r="Z184" s="305" t="str">
        <x:f>IF(AND(LEFT(A184,14)="SEBI-CORE-EVD-",LEN(A184)=20),"VALID","INVALID")</x:f>
        <x:v>VALID</x:v>
      </x:c>
      <x:c r="AA184" s="305" t="str">
        <x:v>FROZEN</x:v>
      </x:c>
    </x:row>
    <x:row r="185" ht="48" customHeight="1">
      <x:c r="A185" s="305" t="str">
        <x:v>SEBI-CORE-EVD-000181</x:v>
      </x:c>
      <x:c r="B185" s="305" t="n">
        <x:v>181</x:v>
      </x:c>
      <x:c r="C185" s="305" t="str">
        <x:v>SEBI-CORE-AUD-000091</x:v>
      </x:c>
      <x:c r="D185" s="305" t="str">
        <x:v>SEBI-CORE-PRV-000091</x:v>
      </x:c>
      <x:c r="E185" s="305" t="str">
        <x:v>CAP-LAW047|Reg. 5|AP01|E01</x:v>
      </x:c>
      <x:c r="F185" s="305" t="str">
        <x:v>CAP-LAW047|Reg. 5|AP01</x:v>
      </x:c>
      <x:c r="G185" s="305" t="str">
        <x:v>CAP-LAW047|Reg. 5</x:v>
      </x:c>
      <x:c r="H185" s="305" t="str">
        <x:v>CAP-LAW047</x:v>
      </x:c>
      <x:c r="I185" s="305" t="str">
        <x:v>Reg. 5</x:v>
      </x:c>
      <x:c r="J185" s="305" t="str">
        <x:v>Control design / applicability</x:v>
      </x:c>
      <x:c r="K185" s="305" t="str">
        <x:v>Transaction-specific legal and applicability memorandum, approval matrix, adviser checklist, timetable and responsibility plan; include evidence that the gate, duty holder, threshold/exemption and timing were assessed for this atomic requirement.</x:v>
      </x:c>
      <x:c r="L185" s="305" t="str">
        <x:v>Current approved artefact; named owner and reviewer; effective date/version; explicit coverage of CAP-LAW047 Reg. 5; documented gate and exception route.</x:v>
      </x:c>
      <x:c r="M185" s="305" t="str">
        <x:v>Before public announcement</x:v>
      </x:c>
      <x:c r="N185" s="305" t="str">
        <x:v>Transaction data room, stock-exchange/SEBI filing portal and banking/depository records</x:v>
      </x:c>
      <x:c r="O185" s="305" t="str">
        <x:v>Company Secretary / Transaction Legal Lead</x:v>
      </x:c>
      <x:c r="P185" s="305" t="str">
        <x:v>Applicable SEBI source, LODR preservation policy where in scope, Common Corporate Core retention schedule and litigation hold; apply the longest controlling period.</x:v>
      </x:c>
      <x:c r="Q185" s="305" t="str">
        <x:v>Verify source system, date/time, preparer, approver, completeness, version, linkage to the population and external acknowledgement where applicable.</x:v>
      </x:c>
      <x:c r="R185" s="305" t="str">
        <x:v>Restricted — may contain personal, trading or unpublished information</x:v>
      </x:c>
      <x:c r="S185" s="305" t="str">
        <x:v>REQUIRED — NOT COLLECTED</x:v>
      </x:c>
      <x:c r="T185" s="305" t="str">
        <x:v>https://www.sebi.gov.in/legal/regulations/jul-2026/securities-and-exchange-board-of-india-buy-back-of-securities-regulations-2018-last-amended-on-july-6-2026-_103042.html</x:v>
      </x:c>
      <x:c r="U185" s="305" t="str">
        <x:v>MIGRATED — FROZEN</x:v>
      </x:c>
      <x:c r="V185" s="305" t="str">
        <x:f>IF(COUNTIF('PROD Audit Master'!$A$5:$A$176,C185)=1,"YES","NO")</x:f>
        <x:v>YES</x:v>
      </x:c>
      <x:c r="W185" s="305" t="str">
        <x:f>IF(COUNTIF('PROD Provision Master'!$A$5:$A$176,D185)=1,"YES","NO")</x:f>
        <x:v>YES</x:v>
      </x:c>
      <x:c r="X185" s="305" t="str">
        <x:f>IF(COUNTIF($A$5:$A$348,A185)=1,"UNIQUE","DUPLICATE")</x:f>
        <x:v>UNIQUE</x:v>
      </x:c>
      <x:c r="Y185" s="305" t="str">
        <x:f>IF(COUNTIF($E$5:$E$348,E185)=1,"UNIQUE","DUPLICATE")</x:f>
        <x:v>UNIQUE</x:v>
      </x:c>
      <x:c r="Z185" s="305" t="str">
        <x:f>IF(AND(LEFT(A185,14)="SEBI-CORE-EVD-",LEN(A185)=20),"VALID","INVALID")</x:f>
        <x:v>VALID</x:v>
      </x:c>
      <x:c r="AA185" s="305" t="str">
        <x:v>FROZEN</x:v>
      </x:c>
    </x:row>
    <x:row r="186" ht="48" customHeight="1">
      <x:c r="A186" s="305" t="str">
        <x:v>SEBI-CORE-EVD-000182</x:v>
      </x:c>
      <x:c r="B186" s="305" t="n">
        <x:v>182</x:v>
      </x:c>
      <x:c r="C186" s="305" t="str">
        <x:v>SEBI-CORE-AUD-000091</x:v>
      </x:c>
      <x:c r="D186" s="305" t="str">
        <x:v>SEBI-CORE-PRV-000091</x:v>
      </x:c>
      <x:c r="E186" s="305" t="str">
        <x:v>CAP-LAW047|Reg. 5|AP01|E02</x:v>
      </x:c>
      <x:c r="F186" s="305" t="str">
        <x:v>CAP-LAW047|Reg. 5|AP01</x:v>
      </x:c>
      <x:c r="G186" s="305" t="str">
        <x:v>CAP-LAW047|Reg. 5</x:v>
      </x:c>
      <x:c r="H186" s="305" t="str">
        <x:v>CAP-LAW047</x:v>
      </x:c>
      <x:c r="I186" s="305" t="str">
        <x:v>Reg. 5</x:v>
      </x:c>
      <x:c r="J186" s="305" t="str">
        <x:v>Operating performance / outcome</x:v>
      </x:c>
      <x:c r="K186" s="305" t="str">
        <x:v>Board/shareholder approvals, offer or scheme documents, announcements, filings, escrow/bank records, tender/allotment results and closure reports; demonstrate complete and timely performance of: Complete financial analysis and approval records.</x:v>
      </x:c>
      <x:c r="L186" s="305" t="str">
        <x:v>Population reference; period/trigger; source inputs; approvals; timestamps; calculations where relevant; filed/delivered output; acknowledgement; exception and closure linkage.</x:v>
      </x:c>
      <x:c r="M186" s="305" t="str">
        <x:v>Before public announcement</x:v>
      </x:c>
      <x:c r="N186" s="305" t="str">
        <x:v>Transaction data room, stock-exchange/SEBI filing portal and banking/depository records</x:v>
      </x:c>
      <x:c r="O186" s="305" t="str">
        <x:v>Company Secretary / Transaction Legal Lead</x:v>
      </x:c>
      <x:c r="P186" s="305" t="str">
        <x:v>Applicable SEBI source, LODR preservation policy where in scope, Common Corporate Core retention schedule and litigation hold; apply the longest controlling period.</x:v>
      </x:c>
      <x:c r="Q186" s="305" t="str">
        <x:v>Verify source system, date/time, preparer, approver, completeness, version, linkage to the population and external acknowledgement where applicable.</x:v>
      </x:c>
      <x:c r="R186" s="305" t="str">
        <x:v>Restricted — may contain personal, trading or unpublished information</x:v>
      </x:c>
      <x:c r="S186" s="305" t="str">
        <x:v>REQUIRED — NOT COLLECTED</x:v>
      </x:c>
      <x:c r="T186" s="305" t="str">
        <x:v>https://www.sebi.gov.in/legal/regulations/jul-2026/securities-and-exchange-board-of-india-buy-back-of-securities-regulations-2018-last-amended-on-july-6-2026-_103042.html</x:v>
      </x:c>
      <x:c r="U186" s="305" t="str">
        <x:v>MIGRATED — FROZEN</x:v>
      </x:c>
      <x:c r="V186" s="305" t="str">
        <x:f>IF(COUNTIF('PROD Audit Master'!$A$5:$A$176,C186)=1,"YES","NO")</x:f>
        <x:v>YES</x:v>
      </x:c>
      <x:c r="W186" s="305" t="str">
        <x:f>IF(COUNTIF('PROD Provision Master'!$A$5:$A$176,D186)=1,"YES","NO")</x:f>
        <x:v>YES</x:v>
      </x:c>
      <x:c r="X186" s="305" t="str">
        <x:f>IF(COUNTIF($A$5:$A$348,A186)=1,"UNIQUE","DUPLICATE")</x:f>
        <x:v>UNIQUE</x:v>
      </x:c>
      <x:c r="Y186" s="305" t="str">
        <x:f>IF(COUNTIF($E$5:$E$348,E186)=1,"UNIQUE","DUPLICATE")</x:f>
        <x:v>UNIQUE</x:v>
      </x:c>
      <x:c r="Z186" s="305" t="str">
        <x:f>IF(AND(LEFT(A186,14)="SEBI-CORE-EVD-",LEN(A186)=20),"VALID","INVALID")</x:f>
        <x:v>VALID</x:v>
      </x:c>
      <x:c r="AA186" s="305" t="str">
        <x:v>FROZEN</x:v>
      </x:c>
    </x:row>
    <x:row r="187" ht="48" customHeight="1">
      <x:c r="A187" s="305" t="str">
        <x:v>SEBI-CORE-EVD-000183</x:v>
      </x:c>
      <x:c r="B187" s="305" t="n">
        <x:v>183</x:v>
      </x:c>
      <x:c r="C187" s="305" t="str">
        <x:v>SEBI-CORE-AUD-000092</x:v>
      </x:c>
      <x:c r="D187" s="305" t="str">
        <x:v>SEBI-CORE-PRV-000092</x:v>
      </x:c>
      <x:c r="E187" s="305" t="str">
        <x:v>CAP-LAW047|Reg. 7|AP01|E01</x:v>
      </x:c>
      <x:c r="F187" s="305" t="str">
        <x:v>CAP-LAW047|Reg. 7|AP01</x:v>
      </x:c>
      <x:c r="G187" s="305" t="str">
        <x:v>CAP-LAW047|Reg. 7</x:v>
      </x:c>
      <x:c r="H187" s="305" t="str">
        <x:v>CAP-LAW047</x:v>
      </x:c>
      <x:c r="I187" s="305" t="str">
        <x:v>Reg. 7</x:v>
      </x:c>
      <x:c r="J187" s="305" t="str">
        <x:v>Control design / applicability</x:v>
      </x:c>
      <x:c r="K187" s="305" t="str">
        <x:v>Transaction-specific legal and applicability memorandum, approval matrix, adviser checklist, timetable and responsibility plan; include evidence that the gate, duty holder, threshold/exemption and timing were assessed for this atomic requirement.</x:v>
      </x:c>
      <x:c r="L187" s="305" t="str">
        <x:v>Current approved artefact; named owner and reviewer; effective date/version; explicit coverage of CAP-LAW047 Reg. 7; documented gate and exception route.</x:v>
      </x:c>
      <x:c r="M187" s="305" t="str">
        <x:v>At announcement stage</x:v>
      </x:c>
      <x:c r="N187" s="305" t="str">
        <x:v>Transaction data room, stock-exchange/SEBI filing portal and banking/depository records</x:v>
      </x:c>
      <x:c r="O187" s="305" t="str">
        <x:v>Company Secretary / Transaction Legal Lead</x:v>
      </x:c>
      <x:c r="P187" s="305" t="str">
        <x:v>Applicable SEBI source, LODR preservation policy where in scope, Common Corporate Core retention schedule and litigation hold; apply the longest controlling period.</x:v>
      </x:c>
      <x:c r="Q187" s="305" t="str">
        <x:v>Verify source system, date/time, preparer, approver, completeness, version, linkage to the population and external acknowledgement where applicable.</x:v>
      </x:c>
      <x:c r="R187" s="305" t="str">
        <x:v>Internal controlled record; public only after authorised filing/publication</x:v>
      </x:c>
      <x:c r="S187" s="305" t="str">
        <x:v>REQUIRED — NOT COLLECTED</x:v>
      </x:c>
      <x:c r="T187" s="305" t="str">
        <x:v>https://www.sebi.gov.in/legal/regulations/jul-2026/securities-and-exchange-board-of-india-buy-back-of-securities-regulations-2018-last-amended-on-july-6-2026-_103042.html</x:v>
      </x:c>
      <x:c r="U187" s="305" t="str">
        <x:v>MIGRATED — FROZEN</x:v>
      </x:c>
      <x:c r="V187" s="305" t="str">
        <x:f>IF(COUNTIF('PROD Audit Master'!$A$5:$A$176,C187)=1,"YES","NO")</x:f>
        <x:v>YES</x:v>
      </x:c>
      <x:c r="W187" s="305" t="str">
        <x:f>IF(COUNTIF('PROD Provision Master'!$A$5:$A$176,D187)=1,"YES","NO")</x:f>
        <x:v>YES</x:v>
      </x:c>
      <x:c r="X187" s="305" t="str">
        <x:f>IF(COUNTIF($A$5:$A$348,A187)=1,"UNIQUE","DUPLICATE")</x:f>
        <x:v>UNIQUE</x:v>
      </x:c>
      <x:c r="Y187" s="305" t="str">
        <x:f>IF(COUNTIF($E$5:$E$348,E187)=1,"UNIQUE","DUPLICATE")</x:f>
        <x:v>UNIQUE</x:v>
      </x:c>
      <x:c r="Z187" s="305" t="str">
        <x:f>IF(AND(LEFT(A187,14)="SEBI-CORE-EVD-",LEN(A187)=20),"VALID","INVALID")</x:f>
        <x:v>VALID</x:v>
      </x:c>
      <x:c r="AA187" s="305" t="str">
        <x:v>FROZEN</x:v>
      </x:c>
    </x:row>
    <x:row r="188" ht="48" customHeight="1">
      <x:c r="A188" s="305" t="str">
        <x:v>SEBI-CORE-EVD-000184</x:v>
      </x:c>
      <x:c r="B188" s="305" t="n">
        <x:v>184</x:v>
      </x:c>
      <x:c r="C188" s="305" t="str">
        <x:v>SEBI-CORE-AUD-000092</x:v>
      </x:c>
      <x:c r="D188" s="305" t="str">
        <x:v>SEBI-CORE-PRV-000092</x:v>
      </x:c>
      <x:c r="E188" s="305" t="str">
        <x:v>CAP-LAW047|Reg. 7|AP01|E02</x:v>
      </x:c>
      <x:c r="F188" s="305" t="str">
        <x:v>CAP-LAW047|Reg. 7|AP01</x:v>
      </x:c>
      <x:c r="G188" s="305" t="str">
        <x:v>CAP-LAW047|Reg. 7</x:v>
      </x:c>
      <x:c r="H188" s="305" t="str">
        <x:v>CAP-LAW047</x:v>
      </x:c>
      <x:c r="I188" s="305" t="str">
        <x:v>Reg. 7</x:v>
      </x:c>
      <x:c r="J188" s="305" t="str">
        <x:v>Operating performance / outcome</x:v>
      </x:c>
      <x:c r="K188" s="305" t="str">
        <x:v>Board/shareholder approvals, offer or scheme documents, announcements, filings, escrow/bank records, tender/allotment results and closure reports; demonstrate complete and timely performance of: Verify, approve, publish and file the announcement.</x:v>
      </x:c>
      <x:c r="L188" s="305" t="str">
        <x:v>Population reference; period/trigger; source inputs; approvals; timestamps; calculations where relevant; filed/delivered output; acknowledgement; exception and closure linkage.</x:v>
      </x:c>
      <x:c r="M188" s="305" t="str">
        <x:v>At announcement stage</x:v>
      </x:c>
      <x:c r="N188" s="305" t="str">
        <x:v>Transaction data room, stock-exchange/SEBI filing portal and banking/depository records</x:v>
      </x:c>
      <x:c r="O188" s="305" t="str">
        <x:v>Company Secretary / Transaction Legal Lead</x:v>
      </x:c>
      <x:c r="P188" s="305" t="str">
        <x:v>Applicable SEBI source, LODR preservation policy where in scope, Common Corporate Core retention schedule and litigation hold; apply the longest controlling period.</x:v>
      </x:c>
      <x:c r="Q188" s="305" t="str">
        <x:v>Verify source system, date/time, preparer, approver, completeness, version, linkage to the population and external acknowledgement where applicable.</x:v>
      </x:c>
      <x:c r="R188" s="305" t="str">
        <x:v>Internal controlled record; public only after authorised filing/publication</x:v>
      </x:c>
      <x:c r="S188" s="305" t="str">
        <x:v>REQUIRED — NOT COLLECTED</x:v>
      </x:c>
      <x:c r="T188" s="305" t="str">
        <x:v>https://www.sebi.gov.in/legal/regulations/jul-2026/securities-and-exchange-board-of-india-buy-back-of-securities-regulations-2018-last-amended-on-july-6-2026-_103042.html</x:v>
      </x:c>
      <x:c r="U188" s="305" t="str">
        <x:v>MIGRATED — FROZEN</x:v>
      </x:c>
      <x:c r="V188" s="305" t="str">
        <x:f>IF(COUNTIF('PROD Audit Master'!$A$5:$A$176,C188)=1,"YES","NO")</x:f>
        <x:v>YES</x:v>
      </x:c>
      <x:c r="W188" s="305" t="str">
        <x:f>IF(COUNTIF('PROD Provision Master'!$A$5:$A$176,D188)=1,"YES","NO")</x:f>
        <x:v>YES</x:v>
      </x:c>
      <x:c r="X188" s="305" t="str">
        <x:f>IF(COUNTIF($A$5:$A$348,A188)=1,"UNIQUE","DUPLICATE")</x:f>
        <x:v>UNIQUE</x:v>
      </x:c>
      <x:c r="Y188" s="305" t="str">
        <x:f>IF(COUNTIF($E$5:$E$348,E188)=1,"UNIQUE","DUPLICATE")</x:f>
        <x:v>UNIQUE</x:v>
      </x:c>
      <x:c r="Z188" s="305" t="str">
        <x:f>IF(AND(LEFT(A188,14)="SEBI-CORE-EVD-",LEN(A188)=20),"VALID","INVALID")</x:f>
        <x:v>VALID</x:v>
      </x:c>
      <x:c r="AA188" s="305" t="str">
        <x:v>FROZEN</x:v>
      </x:c>
    </x:row>
    <x:row r="189" ht="48" customHeight="1">
      <x:c r="A189" s="305" t="str">
        <x:v>SEBI-CORE-EVD-000185</x:v>
      </x:c>
      <x:c r="B189" s="305" t="n">
        <x:v>185</x:v>
      </x:c>
      <x:c r="C189" s="305" t="str">
        <x:v>SEBI-CORE-AUD-000093</x:v>
      </x:c>
      <x:c r="D189" s="305" t="str">
        <x:v>SEBI-CORE-PRV-000093</x:v>
      </x:c>
      <x:c r="E189" s="305" t="str">
        <x:v>CAP-LAW047|Reg. 8|AP01|E01</x:v>
      </x:c>
      <x:c r="F189" s="305" t="str">
        <x:v>CAP-LAW047|Reg. 8|AP01</x:v>
      </x:c>
      <x:c r="G189" s="305" t="str">
        <x:v>CAP-LAW047|Reg. 8</x:v>
      </x:c>
      <x:c r="H189" s="305" t="str">
        <x:v>CAP-LAW047</x:v>
      </x:c>
      <x:c r="I189" s="305" t="str">
        <x:v>Reg. 8</x:v>
      </x:c>
      <x:c r="J189" s="305" t="str">
        <x:v>Control design / applicability</x:v>
      </x:c>
      <x:c r="K189" s="305" t="str">
        <x:v>Transaction-specific legal and applicability memorandum, approval matrix, adviser checklist, timetable and responsibility plan; include evidence that the gate, duty holder, threshold/exemption and timing were assessed for this atomic requirement.</x:v>
      </x:c>
      <x:c r="L189" s="305" t="str">
        <x:v>Current approved artefact; named owner and reviewer; effective date/version; explicit coverage of CAP-LAW047 Reg. 8; documented gate and exception route.</x:v>
      </x:c>
      <x:c r="M189" s="305" t="str">
        <x:v>Before offer opening</x:v>
      </x:c>
      <x:c r="N189" s="305" t="str">
        <x:v>Transaction data room, stock-exchange/SEBI filing portal and banking/depository records</x:v>
      </x:c>
      <x:c r="O189" s="305" t="str">
        <x:v>Company Secretary / Transaction Legal Lead</x:v>
      </x:c>
      <x:c r="P189" s="305" t="str">
        <x:v>Applicable SEBI source, LODR preservation policy where in scope, Common Corporate Core retention schedule and litigation hold; apply the longest controlling period.</x:v>
      </x:c>
      <x:c r="Q189" s="305" t="str">
        <x:v>Verify source system, date/time, preparer, approver, completeness, version, linkage to the population and external acknowledgement where applicable.</x:v>
      </x:c>
      <x:c r="R189" s="305" t="str">
        <x:v>Confidential until authorised disclosure; retain access trail</x:v>
      </x:c>
      <x:c r="S189" s="305" t="str">
        <x:v>REQUIRED — NOT COLLECTED</x:v>
      </x:c>
      <x:c r="T189" s="305" t="str">
        <x:v>https://www.sebi.gov.in/legal/regulations/jul-2026/securities-and-exchange-board-of-india-buy-back-of-securities-regulations-2018-last-amended-on-july-6-2026-_103042.html</x:v>
      </x:c>
      <x:c r="U189" s="305" t="str">
        <x:v>MIGRATED — FROZEN</x:v>
      </x:c>
      <x:c r="V189" s="305" t="str">
        <x:f>IF(COUNTIF('PROD Audit Master'!$A$5:$A$176,C189)=1,"YES","NO")</x:f>
        <x:v>YES</x:v>
      </x:c>
      <x:c r="W189" s="305" t="str">
        <x:f>IF(COUNTIF('PROD Provision Master'!$A$5:$A$176,D189)=1,"YES","NO")</x:f>
        <x:v>YES</x:v>
      </x:c>
      <x:c r="X189" s="305" t="str">
        <x:f>IF(COUNTIF($A$5:$A$348,A189)=1,"UNIQUE","DUPLICATE")</x:f>
        <x:v>UNIQUE</x:v>
      </x:c>
      <x:c r="Y189" s="305" t="str">
        <x:f>IF(COUNTIF($E$5:$E$348,E189)=1,"UNIQUE","DUPLICATE")</x:f>
        <x:v>UNIQUE</x:v>
      </x:c>
      <x:c r="Z189" s="305" t="str">
        <x:f>IF(AND(LEFT(A189,14)="SEBI-CORE-EVD-",LEN(A189)=20),"VALID","INVALID")</x:f>
        <x:v>VALID</x:v>
      </x:c>
      <x:c r="AA189" s="305" t="str">
        <x:v>FROZEN</x:v>
      </x:c>
    </x:row>
    <x:row r="190" ht="48" customHeight="1">
      <x:c r="A190" s="305" t="str">
        <x:v>SEBI-CORE-EVD-000186</x:v>
      </x:c>
      <x:c r="B190" s="305" t="n">
        <x:v>186</x:v>
      </x:c>
      <x:c r="C190" s="305" t="str">
        <x:v>SEBI-CORE-AUD-000093</x:v>
      </x:c>
      <x:c r="D190" s="305" t="str">
        <x:v>SEBI-CORE-PRV-000093</x:v>
      </x:c>
      <x:c r="E190" s="305" t="str">
        <x:v>CAP-LAW047|Reg. 8|AP01|E02</x:v>
      </x:c>
      <x:c r="F190" s="305" t="str">
        <x:v>CAP-LAW047|Reg. 8|AP01</x:v>
      </x:c>
      <x:c r="G190" s="305" t="str">
        <x:v>CAP-LAW047|Reg. 8</x:v>
      </x:c>
      <x:c r="H190" s="305" t="str">
        <x:v>CAP-LAW047</x:v>
      </x:c>
      <x:c r="I190" s="305" t="str">
        <x:v>Reg. 8</x:v>
      </x:c>
      <x:c r="J190" s="305" t="str">
        <x:v>Operating performance / outcome</x:v>
      </x:c>
      <x:c r="K190" s="305" t="str">
        <x:v>Board/shareholder approvals, offer or scheme documents, announcements, filings, escrow/bank records, tender/allotment results and closure reports; demonstrate complete and timely performance of: Complete disclosure verification and retain filing/dispatch evidence.</x:v>
      </x:c>
      <x:c r="L190" s="305" t="str">
        <x:v>Population reference; period/trigger; source inputs; approvals; timestamps; calculations where relevant; filed/delivered output; acknowledgement; exception and closure linkage.</x:v>
      </x:c>
      <x:c r="M190" s="305" t="str">
        <x:v>Before offer opening</x:v>
      </x:c>
      <x:c r="N190" s="305" t="str">
        <x:v>Transaction data room, stock-exchange/SEBI filing portal and banking/depository records</x:v>
      </x:c>
      <x:c r="O190" s="305" t="str">
        <x:v>Company Secretary / Transaction Legal Lead</x:v>
      </x:c>
      <x:c r="P190" s="305" t="str">
        <x:v>Applicable SEBI source, LODR preservation policy where in scope, Common Corporate Core retention schedule and litigation hold; apply the longest controlling period.</x:v>
      </x:c>
      <x:c r="Q190" s="305" t="str">
        <x:v>Verify source system, date/time, preparer, approver, completeness, version, linkage to the population and external acknowledgement where applicable.</x:v>
      </x:c>
      <x:c r="R190" s="305" t="str">
        <x:v>Confidential until authorised disclosure; retain access trail</x:v>
      </x:c>
      <x:c r="S190" s="305" t="str">
        <x:v>REQUIRED — NOT COLLECTED</x:v>
      </x:c>
      <x:c r="T190" s="305" t="str">
        <x:v>https://www.sebi.gov.in/legal/regulations/jul-2026/securities-and-exchange-board-of-india-buy-back-of-securities-regulations-2018-last-amended-on-july-6-2026-_103042.html</x:v>
      </x:c>
      <x:c r="U190" s="305" t="str">
        <x:v>MIGRATED — FROZEN</x:v>
      </x:c>
      <x:c r="V190" s="305" t="str">
        <x:f>IF(COUNTIF('PROD Audit Master'!$A$5:$A$176,C190)=1,"YES","NO")</x:f>
        <x:v>YES</x:v>
      </x:c>
      <x:c r="W190" s="305" t="str">
        <x:f>IF(COUNTIF('PROD Provision Master'!$A$5:$A$176,D190)=1,"YES","NO")</x:f>
        <x:v>YES</x:v>
      </x:c>
      <x:c r="X190" s="305" t="str">
        <x:f>IF(COUNTIF($A$5:$A$348,A190)=1,"UNIQUE","DUPLICATE")</x:f>
        <x:v>UNIQUE</x:v>
      </x:c>
      <x:c r="Y190" s="305" t="str">
        <x:f>IF(COUNTIF($E$5:$E$348,E190)=1,"UNIQUE","DUPLICATE")</x:f>
        <x:v>UNIQUE</x:v>
      </x:c>
      <x:c r="Z190" s="305" t="str">
        <x:f>IF(AND(LEFT(A190,14)="SEBI-CORE-EVD-",LEN(A190)=20),"VALID","INVALID")</x:f>
        <x:v>VALID</x:v>
      </x:c>
      <x:c r="AA190" s="305" t="str">
        <x:v>FROZEN</x:v>
      </x:c>
    </x:row>
    <x:row r="191" ht="48" customHeight="1">
      <x:c r="A191" s="305" t="str">
        <x:v>SEBI-CORE-EVD-000187</x:v>
      </x:c>
      <x:c r="B191" s="305" t="n">
        <x:v>187</x:v>
      </x:c>
      <x:c r="C191" s="305" t="str">
        <x:v>SEBI-CORE-AUD-000094</x:v>
      </x:c>
      <x:c r="D191" s="305" t="str">
        <x:v>SEBI-CORE-PRV-000094</x:v>
      </x:c>
      <x:c r="E191" s="305" t="str">
        <x:v>CAP-LAW047|Reg. 9(xi)|AP01|E01</x:v>
      </x:c>
      <x:c r="F191" s="305" t="str">
        <x:v>CAP-LAW047|Reg. 9(xi)|AP01</x:v>
      </x:c>
      <x:c r="G191" s="305" t="str">
        <x:v>CAP-LAW047|Reg. 9(xi)</x:v>
      </x:c>
      <x:c r="H191" s="305" t="str">
        <x:v>CAP-LAW047</x:v>
      </x:c>
      <x:c r="I191" s="305" t="str">
        <x:v>Reg. 9(xi)</x:v>
      </x:c>
      <x:c r="J191" s="305" t="str">
        <x:v>Control design / applicability</x:v>
      </x:c>
      <x:c r="K191" s="305" t="str">
        <x:v>Transaction-specific legal and applicability memorandum, approval matrix, adviser checklist, timetable and responsibility plan; include evidence that the gate, duty holder, threshold/exemption and timing were assessed for this atomic requirement.</x:v>
      </x:c>
      <x:c r="L191" s="305" t="str">
        <x:v>Current approved artefact; named owner and reviewer; effective date/version; explicit coverage of CAP-LAW047 Reg. 9(xi); documented gate and exception route.</x:v>
      </x:c>
      <x:c r="M191" s="305" t="str">
        <x:v>Before opening through completion</x:v>
      </x:c>
      <x:c r="N191" s="305" t="str">
        <x:v>Transaction data room, stock-exchange/SEBI filing portal and banking/depository records</x:v>
      </x:c>
      <x:c r="O191" s="305" t="str">
        <x:v>Company Secretary / Transaction Legal Lead</x:v>
      </x:c>
      <x:c r="P191" s="305" t="str">
        <x:v>Applicable SEBI source, LODR preservation policy where in scope, Common Corporate Core retention schedule and litigation hold; apply the longest controlling period.</x:v>
      </x:c>
      <x:c r="Q191" s="305" t="str">
        <x:v>Verify source system, date/time, preparer, approver, completeness, version, linkage to the population and external acknowledgement where applicable.</x:v>
      </x:c>
      <x:c r="R191" s="305" t="str">
        <x:v>Confidential until authorised disclosure; retain access trail</x:v>
      </x:c>
      <x:c r="S191" s="305" t="str">
        <x:v>REQUIRED — NOT COLLECTED</x:v>
      </x:c>
      <x:c r="T191" s="305" t="str">
        <x:v>https://www.sebi.gov.in/legal/regulations/jul-2026/securities-and-exchange-board-of-india-buy-back-of-securities-regulations-2018-last-amended-on-july-6-2026-_103042.html</x:v>
      </x:c>
      <x:c r="U191" s="305" t="str">
        <x:v>MIGRATED — FROZEN</x:v>
      </x:c>
      <x:c r="V191" s="305" t="str">
        <x:f>IF(COUNTIF('PROD Audit Master'!$A$5:$A$176,C191)=1,"YES","NO")</x:f>
        <x:v>YES</x:v>
      </x:c>
      <x:c r="W191" s="305" t="str">
        <x:f>IF(COUNTIF('PROD Provision Master'!$A$5:$A$176,D191)=1,"YES","NO")</x:f>
        <x:v>YES</x:v>
      </x:c>
      <x:c r="X191" s="305" t="str">
        <x:f>IF(COUNTIF($A$5:$A$348,A191)=1,"UNIQUE","DUPLICATE")</x:f>
        <x:v>UNIQUE</x:v>
      </x:c>
      <x:c r="Y191" s="305" t="str">
        <x:f>IF(COUNTIF($E$5:$E$348,E191)=1,"UNIQUE","DUPLICATE")</x:f>
        <x:v>UNIQUE</x:v>
      </x:c>
      <x:c r="Z191" s="305" t="str">
        <x:f>IF(AND(LEFT(A191,14)="SEBI-CORE-EVD-",LEN(A191)=20),"VALID","INVALID")</x:f>
        <x:v>VALID</x:v>
      </x:c>
      <x:c r="AA191" s="305" t="str">
        <x:v>FROZEN</x:v>
      </x:c>
    </x:row>
    <x:row r="192" ht="48" customHeight="1">
      <x:c r="A192" s="305" t="str">
        <x:v>SEBI-CORE-EVD-000188</x:v>
      </x:c>
      <x:c r="B192" s="305" t="n">
        <x:v>188</x:v>
      </x:c>
      <x:c r="C192" s="305" t="str">
        <x:v>SEBI-CORE-AUD-000094</x:v>
      </x:c>
      <x:c r="D192" s="305" t="str">
        <x:v>SEBI-CORE-PRV-000094</x:v>
      </x:c>
      <x:c r="E192" s="305" t="str">
        <x:v>CAP-LAW047|Reg. 9(xi)|AP01|E02</x:v>
      </x:c>
      <x:c r="F192" s="305" t="str">
        <x:v>CAP-LAW047|Reg. 9(xi)|AP01</x:v>
      </x:c>
      <x:c r="G192" s="305" t="str">
        <x:v>CAP-LAW047|Reg. 9(xi)</x:v>
      </x:c>
      <x:c r="H192" s="305" t="str">
        <x:v>CAP-LAW047</x:v>
      </x:c>
      <x:c r="I192" s="305" t="str">
        <x:v>Reg. 9(xi)</x:v>
      </x:c>
      <x:c r="J192" s="305" t="str">
        <x:v>Operating performance / outcome</x:v>
      </x:c>
      <x:c r="K192" s="305" t="str">
        <x:v>Board/shareholder approvals, offer or scheme documents, announcements, filings, escrow/bank records, tender/allotment results and closure reports; demonstrate complete and timely performance of: Fund, monitor and release escrow only as permitted.</x:v>
      </x:c>
      <x:c r="L192" s="305" t="str">
        <x:v>Population reference; period/trigger; source inputs; approvals; timestamps; calculations where relevant; filed/delivered output; acknowledgement; exception and closure linkage.</x:v>
      </x:c>
      <x:c r="M192" s="305" t="str">
        <x:v>Before opening through completion</x:v>
      </x:c>
      <x:c r="N192" s="305" t="str">
        <x:v>Transaction data room, stock-exchange/SEBI filing portal and banking/depository records</x:v>
      </x:c>
      <x:c r="O192" s="305" t="str">
        <x:v>Company Secretary / Transaction Legal Lead</x:v>
      </x:c>
      <x:c r="P192" s="305" t="str">
        <x:v>Applicable SEBI source, LODR preservation policy where in scope, Common Corporate Core retention schedule and litigation hold; apply the longest controlling period.</x:v>
      </x:c>
      <x:c r="Q192" s="305" t="str">
        <x:v>Verify source system, date/time, preparer, approver, completeness, version, linkage to the population and external acknowledgement where applicable.</x:v>
      </x:c>
      <x:c r="R192" s="305" t="str">
        <x:v>Confidential until authorised disclosure; retain access trail</x:v>
      </x:c>
      <x:c r="S192" s="305" t="str">
        <x:v>REQUIRED — NOT COLLECTED</x:v>
      </x:c>
      <x:c r="T192" s="305" t="str">
        <x:v>https://www.sebi.gov.in/legal/regulations/jul-2026/securities-and-exchange-board-of-india-buy-back-of-securities-regulations-2018-last-amended-on-july-6-2026-_103042.html</x:v>
      </x:c>
      <x:c r="U192" s="305" t="str">
        <x:v>MIGRATED — FROZEN</x:v>
      </x:c>
      <x:c r="V192" s="305" t="str">
        <x:f>IF(COUNTIF('PROD Audit Master'!$A$5:$A$176,C192)=1,"YES","NO")</x:f>
        <x:v>YES</x:v>
      </x:c>
      <x:c r="W192" s="305" t="str">
        <x:f>IF(COUNTIF('PROD Provision Master'!$A$5:$A$176,D192)=1,"YES","NO")</x:f>
        <x:v>YES</x:v>
      </x:c>
      <x:c r="X192" s="305" t="str">
        <x:f>IF(COUNTIF($A$5:$A$348,A192)=1,"UNIQUE","DUPLICATE")</x:f>
        <x:v>UNIQUE</x:v>
      </x:c>
      <x:c r="Y192" s="305" t="str">
        <x:f>IF(COUNTIF($E$5:$E$348,E192)=1,"UNIQUE","DUPLICATE")</x:f>
        <x:v>UNIQUE</x:v>
      </x:c>
      <x:c r="Z192" s="305" t="str">
        <x:f>IF(AND(LEFT(A192,14)="SEBI-CORE-EVD-",LEN(A192)=20),"VALID","INVALID")</x:f>
        <x:v>VALID</x:v>
      </x:c>
      <x:c r="AA192" s="305" t="str">
        <x:v>FROZEN</x:v>
      </x:c>
    </x:row>
    <x:row r="193" ht="48" customHeight="1">
      <x:c r="A193" s="305" t="str">
        <x:v>SEBI-CORE-EVD-000189</x:v>
      </x:c>
      <x:c r="B193" s="305" t="n">
        <x:v>189</x:v>
      </x:c>
      <x:c r="C193" s="305" t="str">
        <x:v>SEBI-CORE-AUD-000095</x:v>
      </x:c>
      <x:c r="D193" s="305" t="str">
        <x:v>SEBI-CORE-PRV-000095</x:v>
      </x:c>
      <x:c r="E193" s="305" t="str">
        <x:v>CAP-LAW047|Reg. 9|AP01|E01</x:v>
      </x:c>
      <x:c r="F193" s="305" t="str">
        <x:v>CAP-LAW047|Reg. 9|AP01</x:v>
      </x:c>
      <x:c r="G193" s="305" t="str">
        <x:v>CAP-LAW047|Reg. 9</x:v>
      </x:c>
      <x:c r="H193" s="305" t="str">
        <x:v>CAP-LAW047</x:v>
      </x:c>
      <x:c r="I193" s="305" t="str">
        <x:v>Reg. 9</x:v>
      </x:c>
      <x:c r="J193" s="305" t="str">
        <x:v>Control design / applicability</x:v>
      </x:c>
      <x:c r="K193" s="305" t="str">
        <x:v>Transaction-specific legal and applicability memorandum, approval matrix, adviser checklist, timetable and responsibility plan; include evidence that the gate, duty holder, threshold/exemption and timing were assessed for this atomic requirement.</x:v>
      </x:c>
      <x:c r="L193" s="305" t="str">
        <x:v>Current approved artefact; named owner and reviewer; effective date/version; explicit coverage of CAP-LAW047 Reg. 9; documented gate and exception route.</x:v>
      </x:c>
      <x:c r="M193" s="305" t="str">
        <x:v>Offer period</x:v>
      </x:c>
      <x:c r="N193" s="305" t="str">
        <x:v>Transaction data room, stock-exchange/SEBI filing portal and banking/depository records</x:v>
      </x:c>
      <x:c r="O193" s="305" t="str">
        <x:v>Company Secretary / Transaction Legal Lead</x:v>
      </x:c>
      <x:c r="P193" s="305" t="str">
        <x:v>Applicable SEBI source, LODR preservation policy where in scope, Common Corporate Core retention schedule and litigation hold; apply the longest controlling period.</x:v>
      </x:c>
      <x:c r="Q193" s="305" t="str">
        <x:v>Verify source system, date/time, preparer, approver, completeness, version, linkage to the population and external acknowledgement where applicable.</x:v>
      </x:c>
      <x:c r="R193" s="305" t="str">
        <x:v>Restricted — may contain personal, trading or unpublished information</x:v>
      </x:c>
      <x:c r="S193" s="305" t="str">
        <x:v>REQUIRED — NOT COLLECTED</x:v>
      </x:c>
      <x:c r="T193" s="305" t="str">
        <x:v>https://www.sebi.gov.in/legal/regulations/jul-2026/securities-and-exchange-board-of-india-buy-back-of-securities-regulations-2018-last-amended-on-july-6-2026-_103042.html</x:v>
      </x:c>
      <x:c r="U193" s="305" t="str">
        <x:v>MIGRATED — FROZEN</x:v>
      </x:c>
      <x:c r="V193" s="305" t="str">
        <x:f>IF(COUNTIF('PROD Audit Master'!$A$5:$A$176,C193)=1,"YES","NO")</x:f>
        <x:v>YES</x:v>
      </x:c>
      <x:c r="W193" s="305" t="str">
        <x:f>IF(COUNTIF('PROD Provision Master'!$A$5:$A$176,D193)=1,"YES","NO")</x:f>
        <x:v>YES</x:v>
      </x:c>
      <x:c r="X193" s="305" t="str">
        <x:f>IF(COUNTIF($A$5:$A$348,A193)=1,"UNIQUE","DUPLICATE")</x:f>
        <x:v>UNIQUE</x:v>
      </x:c>
      <x:c r="Y193" s="305" t="str">
        <x:f>IF(COUNTIF($E$5:$E$348,E193)=1,"UNIQUE","DUPLICATE")</x:f>
        <x:v>UNIQUE</x:v>
      </x:c>
      <x:c r="Z193" s="305" t="str">
        <x:f>IF(AND(LEFT(A193,14)="SEBI-CORE-EVD-",LEN(A193)=20),"VALID","INVALID")</x:f>
        <x:v>VALID</x:v>
      </x:c>
      <x:c r="AA193" s="305" t="str">
        <x:v>FROZEN</x:v>
      </x:c>
    </x:row>
    <x:row r="194" ht="48" customHeight="1">
      <x:c r="A194" s="305" t="str">
        <x:v>SEBI-CORE-EVD-000190</x:v>
      </x:c>
      <x:c r="B194" s="305" t="n">
        <x:v>190</x:v>
      </x:c>
      <x:c r="C194" s="305" t="str">
        <x:v>SEBI-CORE-AUD-000095</x:v>
      </x:c>
      <x:c r="D194" s="305" t="str">
        <x:v>SEBI-CORE-PRV-000095</x:v>
      </x:c>
      <x:c r="E194" s="305" t="str">
        <x:v>CAP-LAW047|Reg. 9|AP01|E02</x:v>
      </x:c>
      <x:c r="F194" s="305" t="str">
        <x:v>CAP-LAW047|Reg. 9|AP01</x:v>
      </x:c>
      <x:c r="G194" s="305" t="str">
        <x:v>CAP-LAW047|Reg. 9</x:v>
      </x:c>
      <x:c r="H194" s="305" t="str">
        <x:v>CAP-LAW047</x:v>
      </x:c>
      <x:c r="I194" s="305" t="str">
        <x:v>Reg. 9</x:v>
      </x:c>
      <x:c r="J194" s="305" t="str">
        <x:v>Operating performance / outcome</x:v>
      </x:c>
      <x:c r="K194" s="305" t="str">
        <x:v>Board/shareholder approvals, offer or scheme documents, announcements, filings, escrow/bank records, tender/allotment results and closure reports; demonstrate complete and timely performance of: Reconcile eligible holders, bids, acceptance and communication.</x:v>
      </x:c>
      <x:c r="L194" s="305" t="str">
        <x:v>Population reference; period/trigger; source inputs; approvals; timestamps; calculations where relevant; filed/delivered output; acknowledgement; exception and closure linkage.</x:v>
      </x:c>
      <x:c r="M194" s="305" t="str">
        <x:v>Offer period</x:v>
      </x:c>
      <x:c r="N194" s="305" t="str">
        <x:v>Transaction data room, stock-exchange/SEBI filing portal and banking/depository records</x:v>
      </x:c>
      <x:c r="O194" s="305" t="str">
        <x:v>Company Secretary / Transaction Legal Lead</x:v>
      </x:c>
      <x:c r="P194" s="305" t="str">
        <x:v>Applicable SEBI source, LODR preservation policy where in scope, Common Corporate Core retention schedule and litigation hold; apply the longest controlling period.</x:v>
      </x:c>
      <x:c r="Q194" s="305" t="str">
        <x:v>Verify source system, date/time, preparer, approver, completeness, version, linkage to the population and external acknowledgement where applicable.</x:v>
      </x:c>
      <x:c r="R194" s="305" t="str">
        <x:v>Restricted — may contain personal, trading or unpublished information</x:v>
      </x:c>
      <x:c r="S194" s="305" t="str">
        <x:v>REQUIRED — NOT COLLECTED</x:v>
      </x:c>
      <x:c r="T194" s="305" t="str">
        <x:v>https://www.sebi.gov.in/legal/regulations/jul-2026/securities-and-exchange-board-of-india-buy-back-of-securities-regulations-2018-last-amended-on-july-6-2026-_103042.html</x:v>
      </x:c>
      <x:c r="U194" s="305" t="str">
        <x:v>MIGRATED — FROZEN</x:v>
      </x:c>
      <x:c r="V194" s="305" t="str">
        <x:f>IF(COUNTIF('PROD Audit Master'!$A$5:$A$176,C194)=1,"YES","NO")</x:f>
        <x:v>YES</x:v>
      </x:c>
      <x:c r="W194" s="305" t="str">
        <x:f>IF(COUNTIF('PROD Provision Master'!$A$5:$A$176,D194)=1,"YES","NO")</x:f>
        <x:v>YES</x:v>
      </x:c>
      <x:c r="X194" s="305" t="str">
        <x:f>IF(COUNTIF($A$5:$A$348,A194)=1,"UNIQUE","DUPLICATE")</x:f>
        <x:v>UNIQUE</x:v>
      </x:c>
      <x:c r="Y194" s="305" t="str">
        <x:f>IF(COUNTIF($E$5:$E$348,E194)=1,"UNIQUE","DUPLICATE")</x:f>
        <x:v>UNIQUE</x:v>
      </x:c>
      <x:c r="Z194" s="305" t="str">
        <x:f>IF(AND(LEFT(A194,14)="SEBI-CORE-EVD-",LEN(A194)=20),"VALID","INVALID")</x:f>
        <x:v>VALID</x:v>
      </x:c>
      <x:c r="AA194" s="305" t="str">
        <x:v>FROZEN</x:v>
      </x:c>
    </x:row>
    <x:row r="195" ht="48" customHeight="1">
      <x:c r="A195" s="305" t="str">
        <x:v>SEBI-CORE-EVD-000191</x:v>
      </x:c>
      <x:c r="B195" s="305" t="n">
        <x:v>191</x:v>
      </x:c>
      <x:c r="C195" s="305" t="str">
        <x:v>SEBI-CORE-AUD-000096</x:v>
      </x:c>
      <x:c r="D195" s="305" t="str">
        <x:v>SEBI-CORE-PRV-000096</x:v>
      </x:c>
      <x:c r="E195" s="305" t="str">
        <x:v>CAP-LAW047|Reg. 10|AP01|E01</x:v>
      </x:c>
      <x:c r="F195" s="305" t="str">
        <x:v>CAP-LAW047|Reg. 10|AP01</x:v>
      </x:c>
      <x:c r="G195" s="305" t="str">
        <x:v>CAP-LAW047|Reg. 10</x:v>
      </x:c>
      <x:c r="H195" s="305" t="str">
        <x:v>CAP-LAW047</x:v>
      </x:c>
      <x:c r="I195" s="305" t="str">
        <x:v>Reg. 10</x:v>
      </x:c>
      <x:c r="J195" s="305" t="str">
        <x:v>Control design / applicability</x:v>
      </x:c>
      <x:c r="K195" s="305" t="str">
        <x:v>Transaction-specific legal and applicability memorandum, approval matrix, adviser checklist, timetable and responsibility plan; include evidence that the gate, duty holder, threshold/exemption and timing were assessed for this atomic requirement.</x:v>
      </x:c>
      <x:c r="L195" s="305" t="str">
        <x:v>Current approved artefact; named owner and reviewer; effective date/version; explicit coverage of CAP-LAW047 Reg. 10; documented gate and exception route.</x:v>
      </x:c>
      <x:c r="M195" s="305" t="str">
        <x:v>After offer closure as prescribed</x:v>
      </x:c>
      <x:c r="N195" s="305" t="str">
        <x:v>Transaction data room, stock-exchange/SEBI filing portal and banking/depository records</x:v>
      </x:c>
      <x:c r="O195" s="305" t="str">
        <x:v>Company Secretary / Transaction Legal Lead</x:v>
      </x:c>
      <x:c r="P195" s="305" t="str">
        <x:v>Applicable SEBI source, LODR preservation policy where in scope, Common Corporate Core retention schedule and litigation hold; apply the longest controlling period.</x:v>
      </x:c>
      <x:c r="Q195" s="305" t="str">
        <x:v>Verify source system, date/time, preparer, approver, completeness, version, linkage to the population and external acknowledgement where applicable.</x:v>
      </x:c>
      <x:c r="R195" s="305" t="str">
        <x:v>Restricted — may contain personal, trading or unpublished information</x:v>
      </x:c>
      <x:c r="S195" s="305" t="str">
        <x:v>REQUIRED — NOT COLLECTED</x:v>
      </x:c>
      <x:c r="T195" s="305" t="str">
        <x:v>https://www.sebi.gov.in/legal/regulations/jul-2026/securities-and-exchange-board-of-india-buy-back-of-securities-regulations-2018-last-amended-on-july-6-2026-_103042.html</x:v>
      </x:c>
      <x:c r="U195" s="305" t="str">
        <x:v>MIGRATED — FROZEN</x:v>
      </x:c>
      <x:c r="V195" s="305" t="str">
        <x:f>IF(COUNTIF('PROD Audit Master'!$A$5:$A$176,C195)=1,"YES","NO")</x:f>
        <x:v>YES</x:v>
      </x:c>
      <x:c r="W195" s="305" t="str">
        <x:f>IF(COUNTIF('PROD Provision Master'!$A$5:$A$176,D195)=1,"YES","NO")</x:f>
        <x:v>YES</x:v>
      </x:c>
      <x:c r="X195" s="305" t="str">
        <x:f>IF(COUNTIF($A$5:$A$348,A195)=1,"UNIQUE","DUPLICATE")</x:f>
        <x:v>UNIQUE</x:v>
      </x:c>
      <x:c r="Y195" s="305" t="str">
        <x:f>IF(COUNTIF($E$5:$E$348,E195)=1,"UNIQUE","DUPLICATE")</x:f>
        <x:v>UNIQUE</x:v>
      </x:c>
      <x:c r="Z195" s="305" t="str">
        <x:f>IF(AND(LEFT(A195,14)="SEBI-CORE-EVD-",LEN(A195)=20),"VALID","INVALID")</x:f>
        <x:v>VALID</x:v>
      </x:c>
      <x:c r="AA195" s="305" t="str">
        <x:v>FROZEN</x:v>
      </x:c>
    </x:row>
    <x:row r="196" ht="48" customHeight="1">
      <x:c r="A196" s="305" t="str">
        <x:v>SEBI-CORE-EVD-000192</x:v>
      </x:c>
      <x:c r="B196" s="305" t="n">
        <x:v>192</x:v>
      </x:c>
      <x:c r="C196" s="305" t="str">
        <x:v>SEBI-CORE-AUD-000096</x:v>
      </x:c>
      <x:c r="D196" s="305" t="str">
        <x:v>SEBI-CORE-PRV-000096</x:v>
      </x:c>
      <x:c r="E196" s="305" t="str">
        <x:v>CAP-LAW047|Reg. 10|AP01|E02</x:v>
      </x:c>
      <x:c r="F196" s="305" t="str">
        <x:v>CAP-LAW047|Reg. 10|AP01</x:v>
      </x:c>
      <x:c r="G196" s="305" t="str">
        <x:v>CAP-LAW047|Reg. 10</x:v>
      </x:c>
      <x:c r="H196" s="305" t="str">
        <x:v>CAP-LAW047</x:v>
      </x:c>
      <x:c r="I196" s="305" t="str">
        <x:v>Reg. 10</x:v>
      </x:c>
      <x:c r="J196" s="305" t="str">
        <x:v>Operating performance / outcome</x:v>
      </x:c>
      <x:c r="K196" s="305" t="str">
        <x:v>Board/shareholder approvals, offer or scheme documents, announcements, filings, escrow/bank records, tender/allotment results and closure reports; demonstrate complete and timely performance of: Reconcile accepted quantity and complete payment/return.</x:v>
      </x:c>
      <x:c r="L196" s="305" t="str">
        <x:v>Population reference; period/trigger; source inputs; approvals; timestamps; calculations where relevant; filed/delivered output; acknowledgement; exception and closure linkage.</x:v>
      </x:c>
      <x:c r="M196" s="305" t="str">
        <x:v>After offer closure as prescribed</x:v>
      </x:c>
      <x:c r="N196" s="305" t="str">
        <x:v>Transaction data room, stock-exchange/SEBI filing portal and banking/depository records</x:v>
      </x:c>
      <x:c r="O196" s="305" t="str">
        <x:v>Company Secretary / Transaction Legal Lead</x:v>
      </x:c>
      <x:c r="P196" s="305" t="str">
        <x:v>Applicable SEBI source, LODR preservation policy where in scope, Common Corporate Core retention schedule and litigation hold; apply the longest controlling period.</x:v>
      </x:c>
      <x:c r="Q196" s="305" t="str">
        <x:v>Verify source system, date/time, preparer, approver, completeness, version, linkage to the population and external acknowledgement where applicable.</x:v>
      </x:c>
      <x:c r="R196" s="305" t="str">
        <x:v>Restricted — may contain personal, trading or unpublished information</x:v>
      </x:c>
      <x:c r="S196" s="305" t="str">
        <x:v>REQUIRED — NOT COLLECTED</x:v>
      </x:c>
      <x:c r="T196" s="305" t="str">
        <x:v>https://www.sebi.gov.in/legal/regulations/jul-2026/securities-and-exchange-board-of-india-buy-back-of-securities-regulations-2018-last-amended-on-july-6-2026-_103042.html</x:v>
      </x:c>
      <x:c r="U196" s="305" t="str">
        <x:v>MIGRATED — FROZEN</x:v>
      </x:c>
      <x:c r="V196" s="305" t="str">
        <x:f>IF(COUNTIF('PROD Audit Master'!$A$5:$A$176,C196)=1,"YES","NO")</x:f>
        <x:v>YES</x:v>
      </x:c>
      <x:c r="W196" s="305" t="str">
        <x:f>IF(COUNTIF('PROD Provision Master'!$A$5:$A$176,D196)=1,"YES","NO")</x:f>
        <x:v>YES</x:v>
      </x:c>
      <x:c r="X196" s="305" t="str">
        <x:f>IF(COUNTIF($A$5:$A$348,A196)=1,"UNIQUE","DUPLICATE")</x:f>
        <x:v>UNIQUE</x:v>
      </x:c>
      <x:c r="Y196" s="305" t="str">
        <x:f>IF(COUNTIF($E$5:$E$348,E196)=1,"UNIQUE","DUPLICATE")</x:f>
        <x:v>UNIQUE</x:v>
      </x:c>
      <x:c r="Z196" s="305" t="str">
        <x:f>IF(AND(LEFT(A196,14)="SEBI-CORE-EVD-",LEN(A196)=20),"VALID","INVALID")</x:f>
        <x:v>VALID</x:v>
      </x:c>
      <x:c r="AA196" s="305" t="str">
        <x:v>FROZEN</x:v>
      </x:c>
    </x:row>
    <x:row r="197" ht="48" customHeight="1">
      <x:c r="A197" s="305" t="str">
        <x:v>SEBI-CORE-EVD-000193</x:v>
      </x:c>
      <x:c r="B197" s="305" t="n">
        <x:v>193</x:v>
      </x:c>
      <x:c r="C197" s="305" t="str">
        <x:v>SEBI-CORE-AUD-000097</x:v>
      </x:c>
      <x:c r="D197" s="305" t="str">
        <x:v>SEBI-CORE-PRV-000097</x:v>
      </x:c>
      <x:c r="E197" s="305" t="str">
        <x:v>CAP-LAW047|Reg. 11|AP01|E01</x:v>
      </x:c>
      <x:c r="F197" s="305" t="str">
        <x:v>CAP-LAW047|Reg. 11|AP01</x:v>
      </x:c>
      <x:c r="G197" s="305" t="str">
        <x:v>CAP-LAW047|Reg. 11</x:v>
      </x:c>
      <x:c r="H197" s="305" t="str">
        <x:v>CAP-LAW047</x:v>
      </x:c>
      <x:c r="I197" s="305" t="str">
        <x:v>Reg. 11</x:v>
      </x:c>
      <x:c r="J197" s="305" t="str">
        <x:v>Control design / applicability</x:v>
      </x:c>
      <x:c r="K197" s="305" t="str">
        <x:v>Transaction-specific legal and applicability memorandum, approval matrix, adviser checklist, timetable and responsibility plan; include evidence that the gate, duty holder, threshold/exemption and timing were assessed for this atomic requirement.</x:v>
      </x:c>
      <x:c r="L197" s="305" t="str">
        <x:v>Current approved artefact; named owner and reviewer; effective date/version; explicit coverage of CAP-LAW047 Reg. 11; documented gate and exception route.</x:v>
      </x:c>
      <x:c r="M197" s="305" t="str">
        <x:v>Within prescribed post-closure period</x:v>
      </x:c>
      <x:c r="N197" s="305" t="str">
        <x:v>Transaction data room, stock-exchange/SEBI filing portal and banking/depository records</x:v>
      </x:c>
      <x:c r="O197" s="305" t="str">
        <x:v>Company Secretary / Transaction Legal Lead</x:v>
      </x:c>
      <x:c r="P197" s="305" t="str">
        <x:v>Applicable SEBI source, LODR preservation policy where in scope, Common Corporate Core retention schedule and litigation hold; apply the longest controlling period.</x:v>
      </x:c>
      <x:c r="Q197" s="305" t="str">
        <x:v>Verify source system, date/time, preparer, approver, completeness, version, linkage to the population and external acknowledgement where applicable.</x:v>
      </x:c>
      <x:c r="R197" s="305" t="str">
        <x:v>Internal controlled record; public only after authorised filing/publication</x:v>
      </x:c>
      <x:c r="S197" s="305" t="str">
        <x:v>REQUIRED — NOT COLLECTED</x:v>
      </x:c>
      <x:c r="T197" s="305" t="str">
        <x:v>https://www.sebi.gov.in/legal/regulations/jul-2026/securities-and-exchange-board-of-india-buy-back-of-securities-regulations-2018-last-amended-on-july-6-2026-_103042.html</x:v>
      </x:c>
      <x:c r="U197" s="305" t="str">
        <x:v>MIGRATED — FROZEN</x:v>
      </x:c>
      <x:c r="V197" s="305" t="str">
        <x:f>IF(COUNTIF('PROD Audit Master'!$A$5:$A$176,C197)=1,"YES","NO")</x:f>
        <x:v>YES</x:v>
      </x:c>
      <x:c r="W197" s="305" t="str">
        <x:f>IF(COUNTIF('PROD Provision Master'!$A$5:$A$176,D197)=1,"YES","NO")</x:f>
        <x:v>YES</x:v>
      </x:c>
      <x:c r="X197" s="305" t="str">
        <x:f>IF(COUNTIF($A$5:$A$348,A197)=1,"UNIQUE","DUPLICATE")</x:f>
        <x:v>UNIQUE</x:v>
      </x:c>
      <x:c r="Y197" s="305" t="str">
        <x:f>IF(COUNTIF($E$5:$E$348,E197)=1,"UNIQUE","DUPLICATE")</x:f>
        <x:v>UNIQUE</x:v>
      </x:c>
      <x:c r="Z197" s="305" t="str">
        <x:f>IF(AND(LEFT(A197,14)="SEBI-CORE-EVD-",LEN(A197)=20),"VALID","INVALID")</x:f>
        <x:v>VALID</x:v>
      </x:c>
      <x:c r="AA197" s="305" t="str">
        <x:v>FROZEN</x:v>
      </x:c>
    </x:row>
    <x:row r="198" ht="48" customHeight="1">
      <x:c r="A198" s="305" t="str">
        <x:v>SEBI-CORE-EVD-000194</x:v>
      </x:c>
      <x:c r="B198" s="305" t="n">
        <x:v>194</x:v>
      </x:c>
      <x:c r="C198" s="305" t="str">
        <x:v>SEBI-CORE-AUD-000097</x:v>
      </x:c>
      <x:c r="D198" s="305" t="str">
        <x:v>SEBI-CORE-PRV-000097</x:v>
      </x:c>
      <x:c r="E198" s="305" t="str">
        <x:v>CAP-LAW047|Reg. 11|AP01|E02</x:v>
      </x:c>
      <x:c r="F198" s="305" t="str">
        <x:v>CAP-LAW047|Reg. 11|AP01</x:v>
      </x:c>
      <x:c r="G198" s="305" t="str">
        <x:v>CAP-LAW047|Reg. 11</x:v>
      </x:c>
      <x:c r="H198" s="305" t="str">
        <x:v>CAP-LAW047</x:v>
      </x:c>
      <x:c r="I198" s="305" t="str">
        <x:v>Reg. 11</x:v>
      </x:c>
      <x:c r="J198" s="305" t="str">
        <x:v>Operating performance / outcome</x:v>
      </x:c>
      <x:c r="K198" s="305" t="str">
        <x:v>Board/shareholder approvals, offer or scheme documents, announcements, filings, escrow/bank records, tender/allotment results and closure reports; demonstrate complete and timely performance of: Complete extinguishment and file the required evidence.</x:v>
      </x:c>
      <x:c r="L198" s="305" t="str">
        <x:v>Population reference; period/trigger; source inputs; approvals; timestamps; calculations where relevant; filed/delivered output; acknowledgement; exception and closure linkage.</x:v>
      </x:c>
      <x:c r="M198" s="305" t="str">
        <x:v>Within prescribed post-closure period</x:v>
      </x:c>
      <x:c r="N198" s="305" t="str">
        <x:v>Transaction data room, stock-exchange/SEBI filing portal and banking/depository records</x:v>
      </x:c>
      <x:c r="O198" s="305" t="str">
        <x:v>Company Secretary / Transaction Legal Lead</x:v>
      </x:c>
      <x:c r="P198" s="305" t="str">
        <x:v>Applicable SEBI source, LODR preservation policy where in scope, Common Corporate Core retention schedule and litigation hold; apply the longest controlling period.</x:v>
      </x:c>
      <x:c r="Q198" s="305" t="str">
        <x:v>Verify source system, date/time, preparer, approver, completeness, version, linkage to the population and external acknowledgement where applicable.</x:v>
      </x:c>
      <x:c r="R198" s="305" t="str">
        <x:v>Internal controlled record; public only after authorised filing/publication</x:v>
      </x:c>
      <x:c r="S198" s="305" t="str">
        <x:v>REQUIRED — NOT COLLECTED</x:v>
      </x:c>
      <x:c r="T198" s="305" t="str">
        <x:v>https://www.sebi.gov.in/legal/regulations/jul-2026/securities-and-exchange-board-of-india-buy-back-of-securities-regulations-2018-last-amended-on-july-6-2026-_103042.html</x:v>
      </x:c>
      <x:c r="U198" s="305" t="str">
        <x:v>MIGRATED — FROZEN</x:v>
      </x:c>
      <x:c r="V198" s="305" t="str">
        <x:f>IF(COUNTIF('PROD Audit Master'!$A$5:$A$176,C198)=1,"YES","NO")</x:f>
        <x:v>YES</x:v>
      </x:c>
      <x:c r="W198" s="305" t="str">
        <x:f>IF(COUNTIF('PROD Provision Master'!$A$5:$A$176,D198)=1,"YES","NO")</x:f>
        <x:v>YES</x:v>
      </x:c>
      <x:c r="X198" s="305" t="str">
        <x:f>IF(COUNTIF($A$5:$A$348,A198)=1,"UNIQUE","DUPLICATE")</x:f>
        <x:v>UNIQUE</x:v>
      </x:c>
      <x:c r="Y198" s="305" t="str">
        <x:f>IF(COUNTIF($E$5:$E$348,E198)=1,"UNIQUE","DUPLICATE")</x:f>
        <x:v>UNIQUE</x:v>
      </x:c>
      <x:c r="Z198" s="305" t="str">
        <x:f>IF(AND(LEFT(A198,14)="SEBI-CORE-EVD-",LEN(A198)=20),"VALID","INVALID")</x:f>
        <x:v>VALID</x:v>
      </x:c>
      <x:c r="AA198" s="305" t="str">
        <x:v>FROZEN</x:v>
      </x:c>
    </x:row>
    <x:row r="199" ht="48" customHeight="1">
      <x:c r="A199" s="305" t="str">
        <x:v>SEBI-CORE-EVD-000195</x:v>
      </x:c>
      <x:c r="B199" s="305" t="n">
        <x:v>195</x:v>
      </x:c>
      <x:c r="C199" s="305" t="str">
        <x:v>SEBI-CORE-AUD-000098</x:v>
      </x:c>
      <x:c r="D199" s="305" t="str">
        <x:v>SEBI-CORE-PRV-000098</x:v>
      </x:c>
      <x:c r="E199" s="305" t="str">
        <x:v>CAP-LAW047|Reg. 24 general obligations|AP01|E01</x:v>
      </x:c>
      <x:c r="F199" s="305" t="str">
        <x:v>CAP-LAW047|Reg. 24 general obligations|AP01</x:v>
      </x:c>
      <x:c r="G199" s="305" t="str">
        <x:v>CAP-LAW047|Reg. 24 general obligations</x:v>
      </x:c>
      <x:c r="H199" s="305" t="str">
        <x:v>CAP-LAW047</x:v>
      </x:c>
      <x:c r="I199" s="305" t="str">
        <x:v>Reg. 24 general obligations</x:v>
      </x:c>
      <x:c r="J199" s="305" t="str">
        <x:v>Control design / applicability</x:v>
      </x:c>
      <x:c r="K199" s="305" t="str">
        <x:v>Transaction-specific legal and applicability memorandum, approval matrix, adviser checklist, timetable and responsibility plan; include evidence that the gate, duty holder, threshold/exemption and timing were assessed for this atomic requirement.</x:v>
      </x:c>
      <x:c r="L199" s="305" t="str">
        <x:v>Current approved artefact; named owner and reviewer; effective date/version; explicit coverage of CAP-LAW047 Reg. 24 general obligations; documented gate and exception route.</x:v>
      </x:c>
      <x:c r="M199" s="305" t="str">
        <x:v>Throughout buy-back and specified post-period</x:v>
      </x:c>
      <x:c r="N199" s="305" t="str">
        <x:v>Transaction data room, stock-exchange/SEBI filing portal and banking/depository records</x:v>
      </x:c>
      <x:c r="O199" s="305" t="str">
        <x:v>Company Secretary / Transaction Legal Lead</x:v>
      </x:c>
      <x:c r="P199" s="305" t="str">
        <x:v>Applicable SEBI source, LODR preservation policy where in scope, Common Corporate Core retention schedule and litigation hold; apply the longest controlling period.</x:v>
      </x:c>
      <x:c r="Q199" s="305" t="str">
        <x:v>Verify source system, date/time, preparer, approver, completeness, version, linkage to the population and external acknowledgement where applicable.</x:v>
      </x:c>
      <x:c r="R199" s="305" t="str">
        <x:v>Confidential until authorised disclosure; retain access trail</x:v>
      </x:c>
      <x:c r="S199" s="305" t="str">
        <x:v>REQUIRED — NOT COLLECTED</x:v>
      </x:c>
      <x:c r="T199" s="305" t="str">
        <x:v>https://www.sebi.gov.in/legal/regulations/jul-2026/securities-and-exchange-board-of-india-buy-back-of-securities-regulations-2018-last-amended-on-july-6-2026-_103042.html</x:v>
      </x:c>
      <x:c r="U199" s="305" t="str">
        <x:v>MIGRATED — FROZEN</x:v>
      </x:c>
      <x:c r="V199" s="305" t="str">
        <x:f>IF(COUNTIF('PROD Audit Master'!$A$5:$A$176,C199)=1,"YES","NO")</x:f>
        <x:v>YES</x:v>
      </x:c>
      <x:c r="W199" s="305" t="str">
        <x:f>IF(COUNTIF('PROD Provision Master'!$A$5:$A$176,D199)=1,"YES","NO")</x:f>
        <x:v>YES</x:v>
      </x:c>
      <x:c r="X199" s="305" t="str">
        <x:f>IF(COUNTIF($A$5:$A$348,A199)=1,"UNIQUE","DUPLICATE")</x:f>
        <x:v>UNIQUE</x:v>
      </x:c>
      <x:c r="Y199" s="305" t="str">
        <x:f>IF(COUNTIF($E$5:$E$348,E199)=1,"UNIQUE","DUPLICATE")</x:f>
        <x:v>UNIQUE</x:v>
      </x:c>
      <x:c r="Z199" s="305" t="str">
        <x:f>IF(AND(LEFT(A199,14)="SEBI-CORE-EVD-",LEN(A199)=20),"VALID","INVALID")</x:f>
        <x:v>VALID</x:v>
      </x:c>
      <x:c r="AA199" s="305" t="str">
        <x:v>FROZEN</x:v>
      </x:c>
    </x:row>
    <x:row r="200" ht="48" customHeight="1">
      <x:c r="A200" s="305" t="str">
        <x:v>SEBI-CORE-EVD-000196</x:v>
      </x:c>
      <x:c r="B200" s="305" t="n">
        <x:v>196</x:v>
      </x:c>
      <x:c r="C200" s="305" t="str">
        <x:v>SEBI-CORE-AUD-000098</x:v>
      </x:c>
      <x:c r="D200" s="305" t="str">
        <x:v>SEBI-CORE-PRV-000098</x:v>
      </x:c>
      <x:c r="E200" s="305" t="str">
        <x:v>CAP-LAW047|Reg. 24 general obligations|AP01|E02</x:v>
      </x:c>
      <x:c r="F200" s="305" t="str">
        <x:v>CAP-LAW047|Reg. 24 general obligations|AP01</x:v>
      </x:c>
      <x:c r="G200" s="305" t="str">
        <x:v>CAP-LAW047|Reg. 24 general obligations</x:v>
      </x:c>
      <x:c r="H200" s="305" t="str">
        <x:v>CAP-LAW047</x:v>
      </x:c>
      <x:c r="I200" s="305" t="str">
        <x:v>Reg. 24 general obligations</x:v>
      </x:c>
      <x:c r="J200" s="305" t="str">
        <x:v>Operating performance / outcome</x:v>
      </x:c>
      <x:c r="K200" s="305" t="str">
        <x:v>Board/shareholder approvals, offer or scheme documents, announcements, filings, escrow/bank records, tender/allotment results and closure reports; demonstrate complete and timely performance of: Maintain a transaction restrictions register and final compliance file.</x:v>
      </x:c>
      <x:c r="L200" s="305" t="str">
        <x:v>Population reference; period/trigger; source inputs; approvals; timestamps; calculations where relevant; filed/delivered output; acknowledgement; exception and closure linkage.</x:v>
      </x:c>
      <x:c r="M200" s="305" t="str">
        <x:v>Throughout buy-back and specified post-period</x:v>
      </x:c>
      <x:c r="N200" s="305" t="str">
        <x:v>Transaction data room, stock-exchange/SEBI filing portal and banking/depository records</x:v>
      </x:c>
      <x:c r="O200" s="305" t="str">
        <x:v>Company Secretary / Transaction Legal Lead</x:v>
      </x:c>
      <x:c r="P200" s="305" t="str">
        <x:v>Applicable SEBI source, LODR preservation policy where in scope, Common Corporate Core retention schedule and litigation hold; apply the longest controlling period.</x:v>
      </x:c>
      <x:c r="Q200" s="305" t="str">
        <x:v>Verify source system, date/time, preparer, approver, completeness, version, linkage to the population and external acknowledgement where applicable.</x:v>
      </x:c>
      <x:c r="R200" s="305" t="str">
        <x:v>Confidential until authorised disclosure; retain access trail</x:v>
      </x:c>
      <x:c r="S200" s="305" t="str">
        <x:v>REQUIRED — NOT COLLECTED</x:v>
      </x:c>
      <x:c r="T200" s="305" t="str">
        <x:v>https://www.sebi.gov.in/legal/regulations/jul-2026/securities-and-exchange-board-of-india-buy-back-of-securities-regulations-2018-last-amended-on-july-6-2026-_103042.html</x:v>
      </x:c>
      <x:c r="U200" s="305" t="str">
        <x:v>MIGRATED — FROZEN</x:v>
      </x:c>
      <x:c r="V200" s="305" t="str">
        <x:f>IF(COUNTIF('PROD Audit Master'!$A$5:$A$176,C200)=1,"YES","NO")</x:f>
        <x:v>YES</x:v>
      </x:c>
      <x:c r="W200" s="305" t="str">
        <x:f>IF(COUNTIF('PROD Provision Master'!$A$5:$A$176,D200)=1,"YES","NO")</x:f>
        <x:v>YES</x:v>
      </x:c>
      <x:c r="X200" s="305" t="str">
        <x:f>IF(COUNTIF($A$5:$A$348,A200)=1,"UNIQUE","DUPLICATE")</x:f>
        <x:v>UNIQUE</x:v>
      </x:c>
      <x:c r="Y200" s="305" t="str">
        <x:f>IF(COUNTIF($E$5:$E$348,E200)=1,"UNIQUE","DUPLICATE")</x:f>
        <x:v>UNIQUE</x:v>
      </x:c>
      <x:c r="Z200" s="305" t="str">
        <x:f>IF(AND(LEFT(A200,14)="SEBI-CORE-EVD-",LEN(A200)=20),"VALID","INVALID")</x:f>
        <x:v>VALID</x:v>
      </x:c>
      <x:c r="AA200" s="305" t="str">
        <x:v>FROZEN</x:v>
      </x:c>
    </x:row>
    <x:row r="201" ht="48" customHeight="1">
      <x:c r="A201" s="305" t="str">
        <x:v>SEBI-CORE-EVD-000197</x:v>
      </x:c>
      <x:c r="B201" s="305" t="n">
        <x:v>197</x:v>
      </x:c>
      <x:c r="C201" s="305" t="str">
        <x:v>SEBI-CORE-AUD-000099</x:v>
      </x:c>
      <x:c r="D201" s="305" t="str">
        <x:v>SEBI-CORE-PRV-000099</x:v>
      </x:c>
      <x:c r="E201" s="305" t="str">
        <x:v>CAP-LAW239|Reg. 24(i)(ea) operationalisation|AP01|E01</x:v>
      </x:c>
      <x:c r="F201" s="305" t="str">
        <x:v>CAP-LAW239|Reg. 24(i)(ea) operationalisation|AP01</x:v>
      </x:c>
      <x:c r="G201" s="305" t="str">
        <x:v>CAP-LAW239|Reg. 24(i)(ea) operationalisation</x:v>
      </x:c>
      <x:c r="H201" s="305" t="str">
        <x:v>CAP-LAW239</x:v>
      </x:c>
      <x:c r="I201" s="305" t="str">
        <x:v>Reg. 24(i)(ea) operationalisation</x:v>
      </x:c>
      <x:c r="J201" s="305" t="str">
        <x:v>Control design / applicability</x:v>
      </x:c>
      <x:c r="K201" s="305" t="str">
        <x:v>Transaction-specific legal and applicability memorandum, approval matrix, adviser checklist, timetable and responsibility plan; include evidence that the gate, duty holder, threshold/exemption and timing were assessed for this atomic requirement.</x:v>
      </x:c>
      <x:c r="L201" s="305" t="str">
        <x:v>Current approved artefact; named owner and reviewer; effective date/version; explicit coverage of CAP-LAW239 Reg. 24(i)(ea) operationalisation; documented gate and exception route.</x:v>
      </x:c>
      <x:c r="M201" s="305" t="str">
        <x:v>From approval date to offer closing</x:v>
      </x:c>
      <x:c r="N201" s="305" t="str">
        <x:v>Transaction data room, stock-exchange/SEBI filing portal and banking/depository records</x:v>
      </x:c>
      <x:c r="O201" s="305" t="str">
        <x:v>Company Secretary / Transaction Legal Lead</x:v>
      </x:c>
      <x:c r="P201" s="305" t="str">
        <x:v>Applicable SEBI source, LODR preservation policy where in scope, Common Corporate Core retention schedule and litigation hold; apply the longest controlling period.</x:v>
      </x:c>
      <x:c r="Q201" s="305" t="str">
        <x:v>Verify source system, date/time, preparer, approver, completeness, version, linkage to the population and external acknowledgement where applicable.</x:v>
      </x:c>
      <x:c r="R201" s="305" t="str">
        <x:v>Confidential until authorised disclosure; retain access trail</x:v>
      </x:c>
      <x:c r="S201" s="305" t="str">
        <x:v>REQUIRED — NOT COLLECTED</x:v>
      </x:c>
      <x:c r="T201" s="305" t="str">
        <x:v>https://www.sebi.gov.in/legal/circulars/jul-2026/operationalisation-of-freezing-of-holdings-of-promoter-and-promoter-group-including-their-associates-promoter-holdings-at-the-isin-level-under-regulation-24-i-ea-of-the-sebi-buy-back-of-securitie-_102978.html</x:v>
      </x:c>
      <x:c r="U201" s="305" t="str">
        <x:v>MIGRATED — FROZEN</x:v>
      </x:c>
      <x:c r="V201" s="305" t="str">
        <x:f>IF(COUNTIF('PROD Audit Master'!$A$5:$A$176,C201)=1,"YES","NO")</x:f>
        <x:v>YES</x:v>
      </x:c>
      <x:c r="W201" s="305" t="str">
        <x:f>IF(COUNTIF('PROD Provision Master'!$A$5:$A$176,D201)=1,"YES","NO")</x:f>
        <x:v>YES</x:v>
      </x:c>
      <x:c r="X201" s="305" t="str">
        <x:f>IF(COUNTIF($A$5:$A$348,A201)=1,"UNIQUE","DUPLICATE")</x:f>
        <x:v>UNIQUE</x:v>
      </x:c>
      <x:c r="Y201" s="305" t="str">
        <x:f>IF(COUNTIF($E$5:$E$348,E201)=1,"UNIQUE","DUPLICATE")</x:f>
        <x:v>UNIQUE</x:v>
      </x:c>
      <x:c r="Z201" s="305" t="str">
        <x:f>IF(AND(LEFT(A201,14)="SEBI-CORE-EVD-",LEN(A201)=20),"VALID","INVALID")</x:f>
        <x:v>VALID</x:v>
      </x:c>
      <x:c r="AA201" s="305" t="str">
        <x:v>FROZEN</x:v>
      </x:c>
    </x:row>
    <x:row r="202" ht="48" customHeight="1">
      <x:c r="A202" s="305" t="str">
        <x:v>SEBI-CORE-EVD-000198</x:v>
      </x:c>
      <x:c r="B202" s="305" t="n">
        <x:v>198</x:v>
      </x:c>
      <x:c r="C202" s="305" t="str">
        <x:v>SEBI-CORE-AUD-000099</x:v>
      </x:c>
      <x:c r="D202" s="305" t="str">
        <x:v>SEBI-CORE-PRV-000099</x:v>
      </x:c>
      <x:c r="E202" s="305" t="str">
        <x:v>CAP-LAW239|Reg. 24(i)(ea) operationalisation|AP01|E02</x:v>
      </x:c>
      <x:c r="F202" s="305" t="str">
        <x:v>CAP-LAW239|Reg. 24(i)(ea) operationalisation|AP01</x:v>
      </x:c>
      <x:c r="G202" s="305" t="str">
        <x:v>CAP-LAW239|Reg. 24(i)(ea) operationalisation</x:v>
      </x:c>
      <x:c r="H202" s="305" t="str">
        <x:v>CAP-LAW239</x:v>
      </x:c>
      <x:c r="I202" s="305" t="str">
        <x:v>Reg. 24(i)(ea) operationalisation</x:v>
      </x:c>
      <x:c r="J202" s="305" t="str">
        <x:v>Operating performance / outcome</x:v>
      </x:c>
      <x:c r="K202" s="305" t="str">
        <x:v>Board/shareholder approvals, offer or scheme documents, announcements, filings, escrow/bank records, tender/allotment results and closure reports; demonstrate complete and timely performance of: Send depository instruction and reconcile freeze status through closing.</x:v>
      </x:c>
      <x:c r="L202" s="305" t="str">
        <x:v>Population reference; period/trigger; source inputs; approvals; timestamps; calculations where relevant; filed/delivered output; acknowledgement; exception and closure linkage.</x:v>
      </x:c>
      <x:c r="M202" s="305" t="str">
        <x:v>From approval date to offer closing</x:v>
      </x:c>
      <x:c r="N202" s="305" t="str">
        <x:v>Transaction data room, stock-exchange/SEBI filing portal and banking/depository records</x:v>
      </x:c>
      <x:c r="O202" s="305" t="str">
        <x:v>Company Secretary / Transaction Legal Lead</x:v>
      </x:c>
      <x:c r="P202" s="305" t="str">
        <x:v>Applicable SEBI source, LODR preservation policy where in scope, Common Corporate Core retention schedule and litigation hold; apply the longest controlling period.</x:v>
      </x:c>
      <x:c r="Q202" s="305" t="str">
        <x:v>Verify source system, date/time, preparer, approver, completeness, version, linkage to the population and external acknowledgement where applicable.</x:v>
      </x:c>
      <x:c r="R202" s="305" t="str">
        <x:v>Confidential until authorised disclosure; retain access trail</x:v>
      </x:c>
      <x:c r="S202" s="305" t="str">
        <x:v>REQUIRED — NOT COLLECTED</x:v>
      </x:c>
      <x:c r="T202" s="305" t="str">
        <x:v>https://www.sebi.gov.in/legal/circulars/jul-2026/operationalisation-of-freezing-of-holdings-of-promoter-and-promoter-group-including-their-associates-promoter-holdings-at-the-isin-level-under-regulation-24-i-ea-of-the-sebi-buy-back-of-securitie-_102978.html</x:v>
      </x:c>
      <x:c r="U202" s="305" t="str">
        <x:v>MIGRATED — FROZEN</x:v>
      </x:c>
      <x:c r="V202" s="305" t="str">
        <x:f>IF(COUNTIF('PROD Audit Master'!$A$5:$A$176,C202)=1,"YES","NO")</x:f>
        <x:v>YES</x:v>
      </x:c>
      <x:c r="W202" s="305" t="str">
        <x:f>IF(COUNTIF('PROD Provision Master'!$A$5:$A$176,D202)=1,"YES","NO")</x:f>
        <x:v>YES</x:v>
      </x:c>
      <x:c r="X202" s="305" t="str">
        <x:f>IF(COUNTIF($A$5:$A$348,A202)=1,"UNIQUE","DUPLICATE")</x:f>
        <x:v>UNIQUE</x:v>
      </x:c>
      <x:c r="Y202" s="305" t="str">
        <x:f>IF(COUNTIF($E$5:$E$348,E202)=1,"UNIQUE","DUPLICATE")</x:f>
        <x:v>UNIQUE</x:v>
      </x:c>
      <x:c r="Z202" s="305" t="str">
        <x:f>IF(AND(LEFT(A202,14)="SEBI-CORE-EVD-",LEN(A202)=20),"VALID","INVALID")</x:f>
        <x:v>VALID</x:v>
      </x:c>
      <x:c r="AA202" s="305" t="str">
        <x:v>FROZEN</x:v>
      </x:c>
    </x:row>
    <x:row r="203" ht="48" customHeight="1">
      <x:c r="A203" s="305" t="str">
        <x:v>SEBI-CORE-EVD-000199</x:v>
      </x:c>
      <x:c r="B203" s="305" t="n">
        <x:v>199</x:v>
      </x:c>
      <x:c r="C203" s="305" t="str">
        <x:v>SEBI-CORE-AUD-000100</x:v>
      </x:c>
      <x:c r="D203" s="305" t="str">
        <x:v>SEBI-CORE-PRV-000100</x:v>
      </x:c>
      <x:c r="E203" s="305" t="str">
        <x:v>CAP-LAW040|Reg. 8|AP01|E01</x:v>
      </x:c>
      <x:c r="F203" s="305" t="str">
        <x:v>CAP-LAW040|Reg. 8|AP01</x:v>
      </x:c>
      <x:c r="G203" s="305" t="str">
        <x:v>CAP-LAW040|Reg. 8</x:v>
      </x:c>
      <x:c r="H203" s="305" t="str">
        <x:v>CAP-LAW040</x:v>
      </x:c>
      <x:c r="I203" s="305" t="str">
        <x:v>Reg. 8</x:v>
      </x:c>
      <x:c r="J203" s="305" t="str">
        <x:v>Control design / applicability</x:v>
      </x:c>
      <x:c r="K203" s="305" t="str">
        <x:v>Transaction-specific legal and applicability memorandum, approval matrix, adviser checklist, timetable and responsibility plan; include evidence that the gate, duty holder, threshold/exemption and timing were assessed for this atomic requirement.</x:v>
      </x:c>
      <x:c r="L203" s="305" t="str">
        <x:v>Current approved artefact; named owner and reviewer; effective date/version; explicit coverage of CAP-LAW040 Reg. 8; documented gate and exception route.</x:v>
      </x:c>
      <x:c r="M203" s="305" t="str">
        <x:v>At decision / within prescribed delivery time</x:v>
      </x:c>
      <x:c r="N203" s="305" t="str">
        <x:v>Transaction data room, stock-exchange/SEBI filing portal and banking/depository records</x:v>
      </x:c>
      <x:c r="O203" s="305" t="str">
        <x:v>Company Secretary / Transaction Legal Lead</x:v>
      </x:c>
      <x:c r="P203" s="305" t="str">
        <x:v>Applicable SEBI source, LODR preservation policy where in scope, Common Corporate Core retention schedule and litigation hold; apply the longest controlling period.</x:v>
      </x:c>
      <x:c r="Q203" s="305" t="str">
        <x:v>Verify source system, date/time, preparer, approver, completeness, version, linkage to the population and external acknowledgement where applicable.</x:v>
      </x:c>
      <x:c r="R203" s="305" t="str">
        <x:v>Internal controlled record; public only after authorised filing/publication</x:v>
      </x:c>
      <x:c r="S203" s="305" t="str">
        <x:v>REQUIRED — NOT COLLECTED</x:v>
      </x:c>
      <x:c r="T203" s="305" t="str">
        <x:v>https://www.sebi.gov.in/legal/regulations/sep-2025/securities-and-exchange-board-of-india-delisting-of-equity-shares-regulations-2021-last-amended-on-september-3-2025-_96548.html</x:v>
      </x:c>
      <x:c r="U203" s="305" t="str">
        <x:v>MIGRATED — FROZEN</x:v>
      </x:c>
      <x:c r="V203" s="305" t="str">
        <x:f>IF(COUNTIF('PROD Audit Master'!$A$5:$A$176,C203)=1,"YES","NO")</x:f>
        <x:v>YES</x:v>
      </x:c>
      <x:c r="W203" s="305" t="str">
        <x:f>IF(COUNTIF('PROD Provision Master'!$A$5:$A$176,D203)=1,"YES","NO")</x:f>
        <x:v>YES</x:v>
      </x:c>
      <x:c r="X203" s="305" t="str">
        <x:f>IF(COUNTIF($A$5:$A$348,A203)=1,"UNIQUE","DUPLICATE")</x:f>
        <x:v>UNIQUE</x:v>
      </x:c>
      <x:c r="Y203" s="305" t="str">
        <x:f>IF(COUNTIF($E$5:$E$348,E203)=1,"UNIQUE","DUPLICATE")</x:f>
        <x:v>UNIQUE</x:v>
      </x:c>
      <x:c r="Z203" s="305" t="str">
        <x:f>IF(AND(LEFT(A203,14)="SEBI-CORE-EVD-",LEN(A203)=20),"VALID","INVALID")</x:f>
        <x:v>VALID</x:v>
      </x:c>
      <x:c r="AA203" s="305" t="str">
        <x:v>FROZEN</x:v>
      </x:c>
    </x:row>
    <x:row r="204" ht="48" customHeight="1">
      <x:c r="A204" s="305" t="str">
        <x:v>SEBI-CORE-EVD-000200</x:v>
      </x:c>
      <x:c r="B204" s="305" t="n">
        <x:v>200</x:v>
      </x:c>
      <x:c r="C204" s="305" t="str">
        <x:v>SEBI-CORE-AUD-000100</x:v>
      </x:c>
      <x:c r="D204" s="305" t="str">
        <x:v>SEBI-CORE-PRV-000100</x:v>
      </x:c>
      <x:c r="E204" s="305" t="str">
        <x:v>CAP-LAW040|Reg. 8|AP01|E02</x:v>
      </x:c>
      <x:c r="F204" s="305" t="str">
        <x:v>CAP-LAW040|Reg. 8|AP01</x:v>
      </x:c>
      <x:c r="G204" s="305" t="str">
        <x:v>CAP-LAW040|Reg. 8</x:v>
      </x:c>
      <x:c r="H204" s="305" t="str">
        <x:v>CAP-LAW040</x:v>
      </x:c>
      <x:c r="I204" s="305" t="str">
        <x:v>Reg. 8</x:v>
      </x:c>
      <x:c r="J204" s="305" t="str">
        <x:v>Operating performance / outcome</x:v>
      </x:c>
      <x:c r="K204" s="305" t="str">
        <x:v>Board/shareholder approvals, offer or scheme documents, announcements, filings, escrow/bank records, tender/allotment results and closure reports; demonstrate complete and timely performance of: File the initial announcement and retain exchange/company acknowledgements.</x:v>
      </x:c>
      <x:c r="L204" s="305" t="str">
        <x:v>Population reference; period/trigger; source inputs; approvals; timestamps; calculations where relevant; filed/delivered output; acknowledgement; exception and closure linkage.</x:v>
      </x:c>
      <x:c r="M204" s="305" t="str">
        <x:v>At decision / within prescribed delivery time</x:v>
      </x:c>
      <x:c r="N204" s="305" t="str">
        <x:v>Transaction data room, stock-exchange/SEBI filing portal and banking/depository records</x:v>
      </x:c>
      <x:c r="O204" s="305" t="str">
        <x:v>Company Secretary / Transaction Legal Lead</x:v>
      </x:c>
      <x:c r="P204" s="305" t="str">
        <x:v>Applicable SEBI source, LODR preservation policy where in scope, Common Corporate Core retention schedule and litigation hold; apply the longest controlling period.</x:v>
      </x:c>
      <x:c r="Q204" s="305" t="str">
        <x:v>Verify source system, date/time, preparer, approver, completeness, version, linkage to the population and external acknowledgement where applicable.</x:v>
      </x:c>
      <x:c r="R204" s="305" t="str">
        <x:v>Internal controlled record; public only after authorised filing/publication</x:v>
      </x:c>
      <x:c r="S204" s="305" t="str">
        <x:v>REQUIRED — NOT COLLECTED</x:v>
      </x:c>
      <x:c r="T204" s="305" t="str">
        <x:v>https://www.sebi.gov.in/legal/regulations/sep-2025/securities-and-exchange-board-of-india-delisting-of-equity-shares-regulations-2021-last-amended-on-september-3-2025-_96548.html</x:v>
      </x:c>
      <x:c r="U204" s="305" t="str">
        <x:v>MIGRATED — FROZEN</x:v>
      </x:c>
      <x:c r="V204" s="305" t="str">
        <x:f>IF(COUNTIF('PROD Audit Master'!$A$5:$A$176,C204)=1,"YES","NO")</x:f>
        <x:v>YES</x:v>
      </x:c>
      <x:c r="W204" s="305" t="str">
        <x:f>IF(COUNTIF('PROD Provision Master'!$A$5:$A$176,D204)=1,"YES","NO")</x:f>
        <x:v>YES</x:v>
      </x:c>
      <x:c r="X204" s="305" t="str">
        <x:f>IF(COUNTIF($A$5:$A$348,A204)=1,"UNIQUE","DUPLICATE")</x:f>
        <x:v>UNIQUE</x:v>
      </x:c>
      <x:c r="Y204" s="305" t="str">
        <x:f>IF(COUNTIF($E$5:$E$348,E204)=1,"UNIQUE","DUPLICATE")</x:f>
        <x:v>UNIQUE</x:v>
      </x:c>
      <x:c r="Z204" s="305" t="str">
        <x:f>IF(AND(LEFT(A204,14)="SEBI-CORE-EVD-",LEN(A204)=20),"VALID","INVALID")</x:f>
        <x:v>VALID</x:v>
      </x:c>
      <x:c r="AA204" s="305" t="str">
        <x:v>FROZEN</x:v>
      </x:c>
    </x:row>
    <x:row r="205" ht="48" customHeight="1">
      <x:c r="A205" s="305" t="str">
        <x:v>SEBI-CORE-EVD-000201</x:v>
      </x:c>
      <x:c r="B205" s="305" t="n">
        <x:v>201</x:v>
      </x:c>
      <x:c r="C205" s="305" t="str">
        <x:v>SEBI-CORE-AUD-000101</x:v>
      </x:c>
      <x:c r="D205" s="305" t="str">
        <x:v>SEBI-CORE-PRV-000101</x:v>
      </x:c>
      <x:c r="E205" s="305" t="str">
        <x:v>CAP-LAW040|Regs. 9 and 10(2)-(3)|AP01|E01</x:v>
      </x:c>
      <x:c r="F205" s="305" t="str">
        <x:v>CAP-LAW040|Regs. 9 and 10(2)-(3)|AP01</x:v>
      </x:c>
      <x:c r="G205" s="305" t="str">
        <x:v>CAP-LAW040|Regs. 9 and 10(2)-(3)</x:v>
      </x:c>
      <x:c r="H205" s="305" t="str">
        <x:v>CAP-LAW040</x:v>
      </x:c>
      <x:c r="I205" s="305" t="str">
        <x:v>Regs. 9 and 10(2)-(3)</x:v>
      </x:c>
      <x:c r="J205" s="305" t="str">
        <x:v>Control design / applicability</x:v>
      </x:c>
      <x:c r="K205" s="305" t="str">
        <x:v>Transaction-specific legal and applicability memorandum, approval matrix, adviser checklist, timetable and responsibility plan; include evidence that the gate, duty holder, threshold/exemption and timing were assessed for this atomic requirement.</x:v>
      </x:c>
      <x:c r="L205" s="305" t="str">
        <x:v>Current approved artefact; named owner and reviewer; effective date/version; explicit coverage of CAP-LAW040 Regs. 9 and 10(2)-(3); documented gate and exception route.</x:v>
      </x:c>
      <x:c r="M205" s="305" t="str">
        <x:v>Before board approval</x:v>
      </x:c>
      <x:c r="N205" s="305" t="str">
        <x:v>Transaction data room, stock-exchange/SEBI filing portal and banking/depository records</x:v>
      </x:c>
      <x:c r="O205" s="305" t="str">
        <x:v>Company Secretary / Transaction Legal Lead</x:v>
      </x:c>
      <x:c r="P205" s="305" t="str">
        <x:v>Applicable SEBI source, LODR preservation policy where in scope, Common Corporate Core retention schedule and litigation hold; apply the longest controlling period.</x:v>
      </x:c>
      <x:c r="Q205" s="305" t="str">
        <x:v>Verify source system, date/time, preparer, approver, completeness, version, linkage to the population and external acknowledgement where applicable.</x:v>
      </x:c>
      <x:c r="R205" s="305" t="str">
        <x:v>Confidential until authorised disclosure; retain access trail</x:v>
      </x:c>
      <x:c r="S205" s="305" t="str">
        <x:v>REQUIRED — NOT COLLECTED</x:v>
      </x:c>
      <x:c r="T205" s="305" t="str">
        <x:v>https://www.sebi.gov.in/legal/regulations/sep-2025/securities-and-exchange-board-of-india-delisting-of-equity-shares-regulations-2021-last-amended-on-september-3-2025-_96548.html</x:v>
      </x:c>
      <x:c r="U205" s="305" t="str">
        <x:v>MIGRATED — FROZEN</x:v>
      </x:c>
      <x:c r="V205" s="305" t="str">
        <x:f>IF(COUNTIF('PROD Audit Master'!$A$5:$A$176,C205)=1,"YES","NO")</x:f>
        <x:v>YES</x:v>
      </x:c>
      <x:c r="W205" s="305" t="str">
        <x:f>IF(COUNTIF('PROD Provision Master'!$A$5:$A$176,D205)=1,"YES","NO")</x:f>
        <x:v>YES</x:v>
      </x:c>
      <x:c r="X205" s="305" t="str">
        <x:f>IF(COUNTIF($A$5:$A$348,A205)=1,"UNIQUE","DUPLICATE")</x:f>
        <x:v>UNIQUE</x:v>
      </x:c>
      <x:c r="Y205" s="305" t="str">
        <x:f>IF(COUNTIF($E$5:$E$348,E205)=1,"UNIQUE","DUPLICATE")</x:f>
        <x:v>UNIQUE</x:v>
      </x:c>
      <x:c r="Z205" s="305" t="str">
        <x:f>IF(AND(LEFT(A205,14)="SEBI-CORE-EVD-",LEN(A205)=20),"VALID","INVALID")</x:f>
        <x:v>VALID</x:v>
      </x:c>
      <x:c r="AA205" s="305" t="str">
        <x:v>FROZEN</x:v>
      </x:c>
    </x:row>
    <x:row r="206" ht="48" customHeight="1">
      <x:c r="A206" s="305" t="str">
        <x:v>SEBI-CORE-EVD-000202</x:v>
      </x:c>
      <x:c r="B206" s="305" t="n">
        <x:v>202</x:v>
      </x:c>
      <x:c r="C206" s="305" t="str">
        <x:v>SEBI-CORE-AUD-000101</x:v>
      </x:c>
      <x:c r="D206" s="305" t="str">
        <x:v>SEBI-CORE-PRV-000101</x:v>
      </x:c>
      <x:c r="E206" s="305" t="str">
        <x:v>CAP-LAW040|Regs. 9 and 10(2)-(3)|AP01|E02</x:v>
      </x:c>
      <x:c r="F206" s="305" t="str">
        <x:v>CAP-LAW040|Regs. 9 and 10(2)-(3)|AP01</x:v>
      </x:c>
      <x:c r="G206" s="305" t="str">
        <x:v>CAP-LAW040|Regs. 9 and 10(2)-(3)</x:v>
      </x:c>
      <x:c r="H206" s="305" t="str">
        <x:v>CAP-LAW040</x:v>
      </x:c>
      <x:c r="I206" s="305" t="str">
        <x:v>Regs. 9 and 10(2)-(3)</x:v>
      </x:c>
      <x:c r="J206" s="305" t="str">
        <x:v>Operating performance / outcome</x:v>
      </x:c>
      <x:c r="K206" s="305" t="str">
        <x:v>Board/shareholder approvals, offer or scheme documents, announcements, filings, escrow/bank records, tender/allotment results and closure reports; demonstrate complete and timely performance of: Complete appointments and table the due-diligence report.</x:v>
      </x:c>
      <x:c r="L206" s="305" t="str">
        <x:v>Population reference; period/trigger; source inputs; approvals; timestamps; calculations where relevant; filed/delivered output; acknowledgement; exception and closure linkage.</x:v>
      </x:c>
      <x:c r="M206" s="305" t="str">
        <x:v>Before board approval</x:v>
      </x:c>
      <x:c r="N206" s="305" t="str">
        <x:v>Transaction data room, stock-exchange/SEBI filing portal and banking/depository records</x:v>
      </x:c>
      <x:c r="O206" s="305" t="str">
        <x:v>Company Secretary / Transaction Legal Lead</x:v>
      </x:c>
      <x:c r="P206" s="305" t="str">
        <x:v>Applicable SEBI source, LODR preservation policy where in scope, Common Corporate Core retention schedule and litigation hold; apply the longest controlling period.</x:v>
      </x:c>
      <x:c r="Q206" s="305" t="str">
        <x:v>Verify source system, date/time, preparer, approver, completeness, version, linkage to the population and external acknowledgement where applicable.</x:v>
      </x:c>
      <x:c r="R206" s="305" t="str">
        <x:v>Confidential until authorised disclosure; retain access trail</x:v>
      </x:c>
      <x:c r="S206" s="305" t="str">
        <x:v>REQUIRED — NOT COLLECTED</x:v>
      </x:c>
      <x:c r="T206" s="305" t="str">
        <x:v>https://www.sebi.gov.in/legal/regulations/sep-2025/securities-and-exchange-board-of-india-delisting-of-equity-shares-regulations-2021-last-amended-on-september-3-2025-_96548.html</x:v>
      </x:c>
      <x:c r="U206" s="305" t="str">
        <x:v>MIGRATED — FROZEN</x:v>
      </x:c>
      <x:c r="V206" s="305" t="str">
        <x:f>IF(COUNTIF('PROD Audit Master'!$A$5:$A$176,C206)=1,"YES","NO")</x:f>
        <x:v>YES</x:v>
      </x:c>
      <x:c r="W206" s="305" t="str">
        <x:f>IF(COUNTIF('PROD Provision Master'!$A$5:$A$176,D206)=1,"YES","NO")</x:f>
        <x:v>YES</x:v>
      </x:c>
      <x:c r="X206" s="305" t="str">
        <x:f>IF(COUNTIF($A$5:$A$348,A206)=1,"UNIQUE","DUPLICATE")</x:f>
        <x:v>UNIQUE</x:v>
      </x:c>
      <x:c r="Y206" s="305" t="str">
        <x:f>IF(COUNTIF($E$5:$E$348,E206)=1,"UNIQUE","DUPLICATE")</x:f>
        <x:v>UNIQUE</x:v>
      </x:c>
      <x:c r="Z206" s="305" t="str">
        <x:f>IF(AND(LEFT(A206,14)="SEBI-CORE-EVD-",LEN(A206)=20),"VALID","INVALID")</x:f>
        <x:v>VALID</x:v>
      </x:c>
      <x:c r="AA206" s="305" t="str">
        <x:v>FROZEN</x:v>
      </x:c>
    </x:row>
    <x:row r="207" ht="48" customHeight="1">
      <x:c r="A207" s="305" t="str">
        <x:v>SEBI-CORE-EVD-000203</x:v>
      </x:c>
      <x:c r="B207" s="305" t="n">
        <x:v>203</x:v>
      </x:c>
      <x:c r="C207" s="305" t="str">
        <x:v>SEBI-CORE-AUD-000102</x:v>
      </x:c>
      <x:c r="D207" s="305" t="str">
        <x:v>SEBI-CORE-PRV-000102</x:v>
      </x:c>
      <x:c r="E207" s="305" t="str">
        <x:v>CAP-LAW040|Reg. 10(1),(4)-(6)|AP01|E01</x:v>
      </x:c>
      <x:c r="F207" s="305" t="str">
        <x:v>CAP-LAW040|Reg. 10(1),(4)-(6)|AP01</x:v>
      </x:c>
      <x:c r="G207" s="305" t="str">
        <x:v>CAP-LAW040|Reg. 10(1),(4)-(6)</x:v>
      </x:c>
      <x:c r="H207" s="305" t="str">
        <x:v>CAP-LAW040</x:v>
      </x:c>
      <x:c r="I207" s="305" t="str">
        <x:v>Reg. 10(1),(4)-(6)</x:v>
      </x:c>
      <x:c r="J207" s="305" t="str">
        <x:v>Control design / applicability</x:v>
      </x:c>
      <x:c r="K207" s="305" t="str">
        <x:v>Transaction-specific legal and applicability memorandum, approval matrix, adviser checklist, timetable and responsibility plan; include evidence that the gate, duty holder, threshold/exemption and timing were assessed for this atomic requirement.</x:v>
      </x:c>
      <x:c r="L207" s="305" t="str">
        <x:v>Current approved artefact; named owner and reviewer; effective date/version; explicit coverage of CAP-LAW040 Reg. 10(1),(4)-(6); documented gate and exception route.</x:v>
      </x:c>
      <x:c r="M207" s="305" t="str">
        <x:v>At board meeting / promptly after</x:v>
      </x:c>
      <x:c r="N207" s="305" t="str">
        <x:v>Transaction data room, stock-exchange/SEBI filing portal and banking/depository records</x:v>
      </x:c>
      <x:c r="O207" s="305" t="str">
        <x:v>Company Secretary / Transaction Legal Lead</x:v>
      </x:c>
      <x:c r="P207" s="305" t="str">
        <x:v>Applicable SEBI source, LODR preservation policy where in scope, Common Corporate Core retention schedule and litigation hold; apply the longest controlling period.</x:v>
      </x:c>
      <x:c r="Q207" s="305" t="str">
        <x:v>Verify source system, date/time, preparer, approver, completeness, version, linkage to the population and external acknowledgement where applicable.</x:v>
      </x:c>
      <x:c r="R207" s="305" t="str">
        <x:v>Confidential until authorised disclosure; retain access trail</x:v>
      </x:c>
      <x:c r="S207" s="305" t="str">
        <x:v>REQUIRED — NOT COLLECTED</x:v>
      </x:c>
      <x:c r="T207" s="305" t="str">
        <x:v>https://www.sebi.gov.in/legal/regulations/sep-2025/securities-and-exchange-board-of-india-delisting-of-equity-shares-regulations-2021-last-amended-on-september-3-2025-_96548.html</x:v>
      </x:c>
      <x:c r="U207" s="305" t="str">
        <x:v>MIGRATED — FROZEN</x:v>
      </x:c>
      <x:c r="V207" s="305" t="str">
        <x:f>IF(COUNTIF('PROD Audit Master'!$A$5:$A$176,C207)=1,"YES","NO")</x:f>
        <x:v>YES</x:v>
      </x:c>
      <x:c r="W207" s="305" t="str">
        <x:f>IF(COUNTIF('PROD Provision Master'!$A$5:$A$176,D207)=1,"YES","NO")</x:f>
        <x:v>YES</x:v>
      </x:c>
      <x:c r="X207" s="305" t="str">
        <x:f>IF(COUNTIF($A$5:$A$348,A207)=1,"UNIQUE","DUPLICATE")</x:f>
        <x:v>UNIQUE</x:v>
      </x:c>
      <x:c r="Y207" s="305" t="str">
        <x:f>IF(COUNTIF($E$5:$E$348,E207)=1,"UNIQUE","DUPLICATE")</x:f>
        <x:v>UNIQUE</x:v>
      </x:c>
      <x:c r="Z207" s="305" t="str">
        <x:f>IF(AND(LEFT(A207,14)="SEBI-CORE-EVD-",LEN(A207)=20),"VALID","INVALID")</x:f>
        <x:v>VALID</x:v>
      </x:c>
      <x:c r="AA207" s="305" t="str">
        <x:v>FROZEN</x:v>
      </x:c>
    </x:row>
    <x:row r="208" ht="48" customHeight="1">
      <x:c r="A208" s="305" t="str">
        <x:v>SEBI-CORE-EVD-000204</x:v>
      </x:c>
      <x:c r="B208" s="305" t="n">
        <x:v>204</x:v>
      </x:c>
      <x:c r="C208" s="305" t="str">
        <x:v>SEBI-CORE-AUD-000102</x:v>
      </x:c>
      <x:c r="D208" s="305" t="str">
        <x:v>SEBI-CORE-PRV-000102</x:v>
      </x:c>
      <x:c r="E208" s="305" t="str">
        <x:v>CAP-LAW040|Reg. 10(1),(4)-(6)|AP01|E02</x:v>
      </x:c>
      <x:c r="F208" s="305" t="str">
        <x:v>CAP-LAW040|Reg. 10(1),(4)-(6)|AP01</x:v>
      </x:c>
      <x:c r="G208" s="305" t="str">
        <x:v>CAP-LAW040|Reg. 10(1),(4)-(6)</x:v>
      </x:c>
      <x:c r="H208" s="305" t="str">
        <x:v>CAP-LAW040</x:v>
      </x:c>
      <x:c r="I208" s="305" t="str">
        <x:v>Reg. 10(1),(4)-(6)</x:v>
      </x:c>
      <x:c r="J208" s="305" t="str">
        <x:v>Operating performance / outcome</x:v>
      </x:c>
      <x:c r="K208" s="305" t="str">
        <x:v>Board/shareholder approvals, offer or scheme documents, announcements, filings, escrow/bank records, tender/allotment results and closure reports; demonstrate complete and timely performance of: Record findings and file the exchange disclosure.</x:v>
      </x:c>
      <x:c r="L208" s="305" t="str">
        <x:v>Population reference; period/trigger; source inputs; approvals; timestamps; calculations where relevant; filed/delivered output; acknowledgement; exception and closure linkage.</x:v>
      </x:c>
      <x:c r="M208" s="305" t="str">
        <x:v>At board meeting / promptly after</x:v>
      </x:c>
      <x:c r="N208" s="305" t="str">
        <x:v>Transaction data room, stock-exchange/SEBI filing portal and banking/depository records</x:v>
      </x:c>
      <x:c r="O208" s="305" t="str">
        <x:v>Company Secretary / Transaction Legal Lead</x:v>
      </x:c>
      <x:c r="P208" s="305" t="str">
        <x:v>Applicable SEBI source, LODR preservation policy where in scope, Common Corporate Core retention schedule and litigation hold; apply the longest controlling period.</x:v>
      </x:c>
      <x:c r="Q208" s="305" t="str">
        <x:v>Verify source system, date/time, preparer, approver, completeness, version, linkage to the population and external acknowledgement where applicable.</x:v>
      </x:c>
      <x:c r="R208" s="305" t="str">
        <x:v>Confidential until authorised disclosure; retain access trail</x:v>
      </x:c>
      <x:c r="S208" s="305" t="str">
        <x:v>REQUIRED — NOT COLLECTED</x:v>
      </x:c>
      <x:c r="T208" s="305" t="str">
        <x:v>https://www.sebi.gov.in/legal/regulations/sep-2025/securities-and-exchange-board-of-india-delisting-of-equity-shares-regulations-2021-last-amended-on-september-3-2025-_96548.html</x:v>
      </x:c>
      <x:c r="U208" s="305" t="str">
        <x:v>MIGRATED — FROZEN</x:v>
      </x:c>
      <x:c r="V208" s="305" t="str">
        <x:f>IF(COUNTIF('PROD Audit Master'!$A$5:$A$176,C208)=1,"YES","NO")</x:f>
        <x:v>YES</x:v>
      </x:c>
      <x:c r="W208" s="305" t="str">
        <x:f>IF(COUNTIF('PROD Provision Master'!$A$5:$A$176,D208)=1,"YES","NO")</x:f>
        <x:v>YES</x:v>
      </x:c>
      <x:c r="X208" s="305" t="str">
        <x:f>IF(COUNTIF($A$5:$A$348,A208)=1,"UNIQUE","DUPLICATE")</x:f>
        <x:v>UNIQUE</x:v>
      </x:c>
      <x:c r="Y208" s="305" t="str">
        <x:f>IF(COUNTIF($E$5:$E$348,E208)=1,"UNIQUE","DUPLICATE")</x:f>
        <x:v>UNIQUE</x:v>
      </x:c>
      <x:c r="Z208" s="305" t="str">
        <x:f>IF(AND(LEFT(A208,14)="SEBI-CORE-EVD-",LEN(A208)=20),"VALID","INVALID")</x:f>
        <x:v>VALID</x:v>
      </x:c>
      <x:c r="AA208" s="305" t="str">
        <x:v>FROZEN</x:v>
      </x:c>
    </x:row>
    <x:row r="209" ht="48" customHeight="1">
      <x:c r="A209" s="305" t="str">
        <x:v>SEBI-CORE-EVD-000205</x:v>
      </x:c>
      <x:c r="B209" s="305" t="n">
        <x:v>205</x:v>
      </x:c>
      <x:c r="C209" s="305" t="str">
        <x:v>SEBI-CORE-AUD-000103</x:v>
      </x:c>
      <x:c r="D209" s="305" t="str">
        <x:v>SEBI-CORE-PRV-000103</x:v>
      </x:c>
      <x:c r="E209" s="305" t="str">
        <x:v>CAP-LAW040|Reg. 11|AP01|E01</x:v>
      </x:c>
      <x:c r="F209" s="305" t="str">
        <x:v>CAP-LAW040|Reg. 11|AP01</x:v>
      </x:c>
      <x:c r="G209" s="305" t="str">
        <x:v>CAP-LAW040|Reg. 11</x:v>
      </x:c>
      <x:c r="H209" s="305" t="str">
        <x:v>CAP-LAW040</x:v>
      </x:c>
      <x:c r="I209" s="305" t="str">
        <x:v>Reg. 11</x:v>
      </x:c>
      <x:c r="J209" s="305" t="str">
        <x:v>Control design / applicability</x:v>
      </x:c>
      <x:c r="K209" s="305" t="str">
        <x:v>Transaction-specific legal and applicability memorandum, approval matrix, adviser checklist, timetable and responsibility plan; include evidence that the gate, duty holder, threshold/exemption and timing were assessed for this atomic requirement.</x:v>
      </x:c>
      <x:c r="L209" s="305" t="str">
        <x:v>Current approved artefact; named owner and reviewer; effective date/version; explicit coverage of CAP-LAW040 Reg. 11; documented gate and exception route.</x:v>
      </x:c>
      <x:c r="M209" s="305" t="str">
        <x:v>Before exchange in-principle approval</x:v>
      </x:c>
      <x:c r="N209" s="305" t="str">
        <x:v>Transaction data room, stock-exchange/SEBI filing portal and banking/depository records</x:v>
      </x:c>
      <x:c r="O209" s="305" t="str">
        <x:v>Company Secretary / Transaction Legal Lead</x:v>
      </x:c>
      <x:c r="P209" s="305" t="str">
        <x:v>Applicable SEBI source, LODR preservation policy where in scope, Common Corporate Core retention schedule and litigation hold; apply the longest controlling period.</x:v>
      </x:c>
      <x:c r="Q209" s="305" t="str">
        <x:v>Verify source system, date/time, preparer, approver, completeness, version, linkage to the population and external acknowledgement where applicable.</x:v>
      </x:c>
      <x:c r="R209" s="305" t="str">
        <x:v>Restricted — may contain personal, trading or unpublished information</x:v>
      </x:c>
      <x:c r="S209" s="305" t="str">
        <x:v>REQUIRED — NOT COLLECTED</x:v>
      </x:c>
      <x:c r="T209" s="305" t="str">
        <x:v>https://www.sebi.gov.in/legal/regulations/sep-2025/securities-and-exchange-board-of-india-delisting-of-equity-shares-regulations-2021-last-amended-on-september-3-2025-_96548.html</x:v>
      </x:c>
      <x:c r="U209" s="305" t="str">
        <x:v>MIGRATED — FROZEN</x:v>
      </x:c>
      <x:c r="V209" s="305" t="str">
        <x:f>IF(COUNTIF('PROD Audit Master'!$A$5:$A$176,C209)=1,"YES","NO")</x:f>
        <x:v>YES</x:v>
      </x:c>
      <x:c r="W209" s="305" t="str">
        <x:f>IF(COUNTIF('PROD Provision Master'!$A$5:$A$176,D209)=1,"YES","NO")</x:f>
        <x:v>YES</x:v>
      </x:c>
      <x:c r="X209" s="305" t="str">
        <x:f>IF(COUNTIF($A$5:$A$348,A209)=1,"UNIQUE","DUPLICATE")</x:f>
        <x:v>UNIQUE</x:v>
      </x:c>
      <x:c r="Y209" s="305" t="str">
        <x:f>IF(COUNTIF($E$5:$E$348,E209)=1,"UNIQUE","DUPLICATE")</x:f>
        <x:v>UNIQUE</x:v>
      </x:c>
      <x:c r="Z209" s="305" t="str">
        <x:f>IF(AND(LEFT(A209,14)="SEBI-CORE-EVD-",LEN(A209)=20),"VALID","INVALID")</x:f>
        <x:v>VALID</x:v>
      </x:c>
      <x:c r="AA209" s="305" t="str">
        <x:v>FROZEN</x:v>
      </x:c>
    </x:row>
    <x:row r="210" ht="48" customHeight="1">
      <x:c r="A210" s="305" t="str">
        <x:v>SEBI-CORE-EVD-000206</x:v>
      </x:c>
      <x:c r="B210" s="305" t="n">
        <x:v>206</x:v>
      </x:c>
      <x:c r="C210" s="305" t="str">
        <x:v>SEBI-CORE-AUD-000103</x:v>
      </x:c>
      <x:c r="D210" s="305" t="str">
        <x:v>SEBI-CORE-PRV-000103</x:v>
      </x:c>
      <x:c r="E210" s="305" t="str">
        <x:v>CAP-LAW040|Reg. 11|AP01|E02</x:v>
      </x:c>
      <x:c r="F210" s="305" t="str">
        <x:v>CAP-LAW040|Reg. 11|AP01</x:v>
      </x:c>
      <x:c r="G210" s="305" t="str">
        <x:v>CAP-LAW040|Reg. 11</x:v>
      </x:c>
      <x:c r="H210" s="305" t="str">
        <x:v>CAP-LAW040</x:v>
      </x:c>
      <x:c r="I210" s="305" t="str">
        <x:v>Reg. 11</x:v>
      </x:c>
      <x:c r="J210" s="305" t="str">
        <x:v>Operating performance / outcome</x:v>
      </x:c>
      <x:c r="K210" s="305" t="str">
        <x:v>Board/shareholder approvals, offer or scheme documents, announcements, filings, escrow/bank records, tender/allotment results and closure reports; demonstrate complete and timely performance of: Conduct vote and document result.</x:v>
      </x:c>
      <x:c r="L210" s="305" t="str">
        <x:v>Population reference; period/trigger; source inputs; approvals; timestamps; calculations where relevant; filed/delivered output; acknowledgement; exception and closure linkage.</x:v>
      </x:c>
      <x:c r="M210" s="305" t="str">
        <x:v>Before exchange in-principle approval</x:v>
      </x:c>
      <x:c r="N210" s="305" t="str">
        <x:v>Transaction data room, stock-exchange/SEBI filing portal and banking/depository records</x:v>
      </x:c>
      <x:c r="O210" s="305" t="str">
        <x:v>Company Secretary / Transaction Legal Lead</x:v>
      </x:c>
      <x:c r="P210" s="305" t="str">
        <x:v>Applicable SEBI source, LODR preservation policy where in scope, Common Corporate Core retention schedule and litigation hold; apply the longest controlling period.</x:v>
      </x:c>
      <x:c r="Q210" s="305" t="str">
        <x:v>Verify source system, date/time, preparer, approver, completeness, version, linkage to the population and external acknowledgement where applicable.</x:v>
      </x:c>
      <x:c r="R210" s="305" t="str">
        <x:v>Restricted — may contain personal, trading or unpublished information</x:v>
      </x:c>
      <x:c r="S210" s="305" t="str">
        <x:v>REQUIRED — NOT COLLECTED</x:v>
      </x:c>
      <x:c r="T210" s="305" t="str">
        <x:v>https://www.sebi.gov.in/legal/regulations/sep-2025/securities-and-exchange-board-of-india-delisting-of-equity-shares-regulations-2021-last-amended-on-september-3-2025-_96548.html</x:v>
      </x:c>
      <x:c r="U210" s="305" t="str">
        <x:v>MIGRATED — FROZEN</x:v>
      </x:c>
      <x:c r="V210" s="305" t="str">
        <x:f>IF(COUNTIF('PROD Audit Master'!$A$5:$A$176,C210)=1,"YES","NO")</x:f>
        <x:v>YES</x:v>
      </x:c>
      <x:c r="W210" s="305" t="str">
        <x:f>IF(COUNTIF('PROD Provision Master'!$A$5:$A$176,D210)=1,"YES","NO")</x:f>
        <x:v>YES</x:v>
      </x:c>
      <x:c r="X210" s="305" t="str">
        <x:f>IF(COUNTIF($A$5:$A$348,A210)=1,"UNIQUE","DUPLICATE")</x:f>
        <x:v>UNIQUE</x:v>
      </x:c>
      <x:c r="Y210" s="305" t="str">
        <x:f>IF(COUNTIF($E$5:$E$348,E210)=1,"UNIQUE","DUPLICATE")</x:f>
        <x:v>UNIQUE</x:v>
      </x:c>
      <x:c r="Z210" s="305" t="str">
        <x:f>IF(AND(LEFT(A210,14)="SEBI-CORE-EVD-",LEN(A210)=20),"VALID","INVALID")</x:f>
        <x:v>VALID</x:v>
      </x:c>
      <x:c r="AA210" s="305" t="str">
        <x:v>FROZEN</x:v>
      </x:c>
    </x:row>
    <x:row r="211" ht="48" customHeight="1">
      <x:c r="A211" s="305" t="str">
        <x:v>SEBI-CORE-EVD-000207</x:v>
      </x:c>
      <x:c r="B211" s="305" t="n">
        <x:v>207</x:v>
      </x:c>
      <x:c r="C211" s="305" t="str">
        <x:v>SEBI-CORE-AUD-000104</x:v>
      </x:c>
      <x:c r="D211" s="305" t="str">
        <x:v>SEBI-CORE-PRV-000104</x:v>
      </x:c>
      <x:c r="E211" s="305" t="str">
        <x:v>CAP-LAW040|Reg. 12|AP01|E01</x:v>
      </x:c>
      <x:c r="F211" s="305" t="str">
        <x:v>CAP-LAW040|Reg. 12|AP01</x:v>
      </x:c>
      <x:c r="G211" s="305" t="str">
        <x:v>CAP-LAW040|Reg. 12</x:v>
      </x:c>
      <x:c r="H211" s="305" t="str">
        <x:v>CAP-LAW040</x:v>
      </x:c>
      <x:c r="I211" s="305" t="str">
        <x:v>Reg. 12</x:v>
      </x:c>
      <x:c r="J211" s="305" t="str">
        <x:v>Control design / applicability</x:v>
      </x:c>
      <x:c r="K211" s="305" t="str">
        <x:v>Transaction-specific legal and applicability memorandum, approval matrix, adviser checklist, timetable and responsibility plan; include evidence that the gate, duty holder, threshold/exemption and timing were assessed for this atomic requirement.</x:v>
      </x:c>
      <x:c r="L211" s="305" t="str">
        <x:v>Current approved artefact; named owner and reviewer; effective date/version; explicit coverage of CAP-LAW040 Reg. 12; documented gate and exception route.</x:v>
      </x:c>
      <x:c r="M211" s="305" t="str">
        <x:v>Within the current prescribed period</x:v>
      </x:c>
      <x:c r="N211" s="305" t="str">
        <x:v>Transaction data room, stock-exchange/SEBI filing portal and banking/depository records</x:v>
      </x:c>
      <x:c r="O211" s="305" t="str">
        <x:v>Company Secretary / Transaction Legal Lead</x:v>
      </x:c>
      <x:c r="P211" s="305" t="str">
        <x:v>Applicable SEBI source, LODR preservation policy where in scope, Common Corporate Core retention schedule and litigation hold; apply the longest controlling period.</x:v>
      </x:c>
      <x:c r="Q211" s="305" t="str">
        <x:v>Verify source system, date/time, preparer, approver, completeness, version, linkage to the population and external acknowledgement where applicable.</x:v>
      </x:c>
      <x:c r="R211" s="305" t="str">
        <x:v>Internal controlled record; public only after authorised filing/publication</x:v>
      </x:c>
      <x:c r="S211" s="305" t="str">
        <x:v>REQUIRED — NOT COLLECTED</x:v>
      </x:c>
      <x:c r="T211" s="305" t="str">
        <x:v>https://www.sebi.gov.in/legal/regulations/sep-2025/securities-and-exchange-board-of-india-delisting-of-equity-shares-regulations-2021-last-amended-on-september-3-2025-_96548.html</x:v>
      </x:c>
      <x:c r="U211" s="305" t="str">
        <x:v>MIGRATED — FROZEN</x:v>
      </x:c>
      <x:c r="V211" s="305" t="str">
        <x:f>IF(COUNTIF('PROD Audit Master'!$A$5:$A$176,C211)=1,"YES","NO")</x:f>
        <x:v>YES</x:v>
      </x:c>
      <x:c r="W211" s="305" t="str">
        <x:f>IF(COUNTIF('PROD Provision Master'!$A$5:$A$176,D211)=1,"YES","NO")</x:f>
        <x:v>YES</x:v>
      </x:c>
      <x:c r="X211" s="305" t="str">
        <x:f>IF(COUNTIF($A$5:$A$348,A211)=1,"UNIQUE","DUPLICATE")</x:f>
        <x:v>UNIQUE</x:v>
      </x:c>
      <x:c r="Y211" s="305" t="str">
        <x:f>IF(COUNTIF($E$5:$E$348,E211)=1,"UNIQUE","DUPLICATE")</x:f>
        <x:v>UNIQUE</x:v>
      </x:c>
      <x:c r="Z211" s="305" t="str">
        <x:f>IF(AND(LEFT(A211,14)="SEBI-CORE-EVD-",LEN(A211)=20),"VALID","INVALID")</x:f>
        <x:v>VALID</x:v>
      </x:c>
      <x:c r="AA211" s="305" t="str">
        <x:v>FROZEN</x:v>
      </x:c>
    </x:row>
    <x:row r="212" ht="48" customHeight="1">
      <x:c r="A212" s="305" t="str">
        <x:v>SEBI-CORE-EVD-000208</x:v>
      </x:c>
      <x:c r="B212" s="305" t="n">
        <x:v>208</x:v>
      </x:c>
      <x:c r="C212" s="305" t="str">
        <x:v>SEBI-CORE-AUD-000104</x:v>
      </x:c>
      <x:c r="D212" s="305" t="str">
        <x:v>SEBI-CORE-PRV-000104</x:v>
      </x:c>
      <x:c r="E212" s="305" t="str">
        <x:v>CAP-LAW040|Reg. 12|AP01|E02</x:v>
      </x:c>
      <x:c r="F212" s="305" t="str">
        <x:v>CAP-LAW040|Reg. 12|AP01</x:v>
      </x:c>
      <x:c r="G212" s="305" t="str">
        <x:v>CAP-LAW040|Reg. 12</x:v>
      </x:c>
      <x:c r="H212" s="305" t="str">
        <x:v>CAP-LAW040</x:v>
      </x:c>
      <x:c r="I212" s="305" t="str">
        <x:v>Reg. 12</x:v>
      </x:c>
      <x:c r="J212" s="305" t="str">
        <x:v>Operating performance / outcome</x:v>
      </x:c>
      <x:c r="K212" s="305" t="str">
        <x:v>Board/shareholder approvals, offer or scheme documents, announcements, filings, escrow/bank records, tender/allotment results and closure reports; demonstrate complete and timely performance of: Submit the complete application and obtain the exchange decision.</x:v>
      </x:c>
      <x:c r="L212" s="305" t="str">
        <x:v>Population reference; period/trigger; source inputs; approvals; timestamps; calculations where relevant; filed/delivered output; acknowledgement; exception and closure linkage.</x:v>
      </x:c>
      <x:c r="M212" s="305" t="str">
        <x:v>Within the current prescribed period</x:v>
      </x:c>
      <x:c r="N212" s="305" t="str">
        <x:v>Transaction data room, stock-exchange/SEBI filing portal and banking/depository records</x:v>
      </x:c>
      <x:c r="O212" s="305" t="str">
        <x:v>Company Secretary / Transaction Legal Lead</x:v>
      </x:c>
      <x:c r="P212" s="305" t="str">
        <x:v>Applicable SEBI source, LODR preservation policy where in scope, Common Corporate Core retention schedule and litigation hold; apply the longest controlling period.</x:v>
      </x:c>
      <x:c r="Q212" s="305" t="str">
        <x:v>Verify source system, date/time, preparer, approver, completeness, version, linkage to the population and external acknowledgement where applicable.</x:v>
      </x:c>
      <x:c r="R212" s="305" t="str">
        <x:v>Internal controlled record; public only after authorised filing/publication</x:v>
      </x:c>
      <x:c r="S212" s="305" t="str">
        <x:v>REQUIRED — NOT COLLECTED</x:v>
      </x:c>
      <x:c r="T212" s="305" t="str">
        <x:v>https://www.sebi.gov.in/legal/regulations/sep-2025/securities-and-exchange-board-of-india-delisting-of-equity-shares-regulations-2021-last-amended-on-september-3-2025-_96548.html</x:v>
      </x:c>
      <x:c r="U212" s="305" t="str">
        <x:v>MIGRATED — FROZEN</x:v>
      </x:c>
      <x:c r="V212" s="305" t="str">
        <x:f>IF(COUNTIF('PROD Audit Master'!$A$5:$A$176,C212)=1,"YES","NO")</x:f>
        <x:v>YES</x:v>
      </x:c>
      <x:c r="W212" s="305" t="str">
        <x:f>IF(COUNTIF('PROD Provision Master'!$A$5:$A$176,D212)=1,"YES","NO")</x:f>
        <x:v>YES</x:v>
      </x:c>
      <x:c r="X212" s="305" t="str">
        <x:f>IF(COUNTIF($A$5:$A$348,A212)=1,"UNIQUE","DUPLICATE")</x:f>
        <x:v>UNIQUE</x:v>
      </x:c>
      <x:c r="Y212" s="305" t="str">
        <x:f>IF(COUNTIF($E$5:$E$348,E212)=1,"UNIQUE","DUPLICATE")</x:f>
        <x:v>UNIQUE</x:v>
      </x:c>
      <x:c r="Z212" s="305" t="str">
        <x:f>IF(AND(LEFT(A212,14)="SEBI-CORE-EVD-",LEN(A212)=20),"VALID","INVALID")</x:f>
        <x:v>VALID</x:v>
      </x:c>
      <x:c r="AA212" s="305" t="str">
        <x:v>FROZEN</x:v>
      </x:c>
    </x:row>
    <x:row r="213" ht="48" customHeight="1">
      <x:c r="A213" s="305" t="str">
        <x:v>SEBI-CORE-EVD-000209</x:v>
      </x:c>
      <x:c r="B213" s="305" t="n">
        <x:v>209</x:v>
      </x:c>
      <x:c r="C213" s="305" t="str">
        <x:v>SEBI-CORE-AUD-000105</x:v>
      </x:c>
      <x:c r="D213" s="305" t="str">
        <x:v>SEBI-CORE-PRV-000105</x:v>
      </x:c>
      <x:c r="E213" s="305" t="str">
        <x:v>CAP-LAW040|Reg. 14|AP01|E01</x:v>
      </x:c>
      <x:c r="F213" s="305" t="str">
        <x:v>CAP-LAW040|Reg. 14|AP01</x:v>
      </x:c>
      <x:c r="G213" s="305" t="str">
        <x:v>CAP-LAW040|Reg. 14</x:v>
      </x:c>
      <x:c r="H213" s="305" t="str">
        <x:v>CAP-LAW040</x:v>
      </x:c>
      <x:c r="I213" s="305" t="str">
        <x:v>Reg. 14</x:v>
      </x:c>
      <x:c r="J213" s="305" t="str">
        <x:v>Control design / applicability</x:v>
      </x:c>
      <x:c r="K213" s="305" t="str">
        <x:v>Transaction-specific legal and applicability memorandum, approval matrix, adviser checklist, timetable and responsibility plan; include evidence that the gate, duty holder, threshold/exemption and timing were assessed for this atomic requirement.</x:v>
      </x:c>
      <x:c r="L213" s="305" t="str">
        <x:v>Current approved artefact; named owner and reviewer; effective date/version; explicit coverage of CAP-LAW040 Reg. 14; documented gate and exception route.</x:v>
      </x:c>
      <x:c r="M213" s="305" t="str">
        <x:v>Before detailed public announcement and through payment</x:v>
      </x:c>
      <x:c r="N213" s="305" t="str">
        <x:v>Transaction data room, stock-exchange/SEBI filing portal and banking/depository records</x:v>
      </x:c>
      <x:c r="O213" s="305" t="str">
        <x:v>Company Secretary / Transaction Legal Lead</x:v>
      </x:c>
      <x:c r="P213" s="305" t="str">
        <x:v>Applicable SEBI source, LODR preservation policy where in scope, Common Corporate Core retention schedule and litigation hold; apply the longest controlling period.</x:v>
      </x:c>
      <x:c r="Q213" s="305" t="str">
        <x:v>Verify source system, date/time, preparer, approver, completeness, version, linkage to the population and external acknowledgement where applicable.</x:v>
      </x:c>
      <x:c r="R213" s="305" t="str">
        <x:v>Confidential until authorised disclosure; retain access trail</x:v>
      </x:c>
      <x:c r="S213" s="305" t="str">
        <x:v>REQUIRED — NOT COLLECTED</x:v>
      </x:c>
      <x:c r="T213" s="305" t="str">
        <x:v>https://www.sebi.gov.in/legal/regulations/sep-2025/securities-and-exchange-board-of-india-delisting-of-equity-shares-regulations-2021-last-amended-on-september-3-2025-_96548.html</x:v>
      </x:c>
      <x:c r="U213" s="305" t="str">
        <x:v>MIGRATED — FROZEN</x:v>
      </x:c>
      <x:c r="V213" s="305" t="str">
        <x:f>IF(COUNTIF('PROD Audit Master'!$A$5:$A$176,C213)=1,"YES","NO")</x:f>
        <x:v>YES</x:v>
      </x:c>
      <x:c r="W213" s="305" t="str">
        <x:f>IF(COUNTIF('PROD Provision Master'!$A$5:$A$176,D213)=1,"YES","NO")</x:f>
        <x:v>YES</x:v>
      </x:c>
      <x:c r="X213" s="305" t="str">
        <x:f>IF(COUNTIF($A$5:$A$348,A213)=1,"UNIQUE","DUPLICATE")</x:f>
        <x:v>UNIQUE</x:v>
      </x:c>
      <x:c r="Y213" s="305" t="str">
        <x:f>IF(COUNTIF($E$5:$E$348,E213)=1,"UNIQUE","DUPLICATE")</x:f>
        <x:v>UNIQUE</x:v>
      </x:c>
      <x:c r="Z213" s="305" t="str">
        <x:f>IF(AND(LEFT(A213,14)="SEBI-CORE-EVD-",LEN(A213)=20),"VALID","INVALID")</x:f>
        <x:v>VALID</x:v>
      </x:c>
      <x:c r="AA213" s="305" t="str">
        <x:v>FROZEN</x:v>
      </x:c>
    </x:row>
    <x:row r="214" ht="48" customHeight="1">
      <x:c r="A214" s="305" t="str">
        <x:v>SEBI-CORE-EVD-000210</x:v>
      </x:c>
      <x:c r="B214" s="305" t="n">
        <x:v>210</x:v>
      </x:c>
      <x:c r="C214" s="305" t="str">
        <x:v>SEBI-CORE-AUD-000105</x:v>
      </x:c>
      <x:c r="D214" s="305" t="str">
        <x:v>SEBI-CORE-PRV-000105</x:v>
      </x:c>
      <x:c r="E214" s="305" t="str">
        <x:v>CAP-LAW040|Reg. 14|AP01|E02</x:v>
      </x:c>
      <x:c r="F214" s="305" t="str">
        <x:v>CAP-LAW040|Reg. 14|AP01</x:v>
      </x:c>
      <x:c r="G214" s="305" t="str">
        <x:v>CAP-LAW040|Reg. 14</x:v>
      </x:c>
      <x:c r="H214" s="305" t="str">
        <x:v>CAP-LAW040</x:v>
      </x:c>
      <x:c r="I214" s="305" t="str">
        <x:v>Reg. 14</x:v>
      </x:c>
      <x:c r="J214" s="305" t="str">
        <x:v>Operating performance / outcome</x:v>
      </x:c>
      <x:c r="K214" s="305" t="str">
        <x:v>Board/shareholder approvals, offer or scheme documents, announcements, filings, escrow/bank records, tender/allotment results and closure reports; demonstrate complete and timely performance of: Fund, reconcile and release escrow only as permitted.</x:v>
      </x:c>
      <x:c r="L214" s="305" t="str">
        <x:v>Population reference; period/trigger; source inputs; approvals; timestamps; calculations where relevant; filed/delivered output; acknowledgement; exception and closure linkage.</x:v>
      </x:c>
      <x:c r="M214" s="305" t="str">
        <x:v>Before detailed public announcement and through payment</x:v>
      </x:c>
      <x:c r="N214" s="305" t="str">
        <x:v>Transaction data room, stock-exchange/SEBI filing portal and banking/depository records</x:v>
      </x:c>
      <x:c r="O214" s="305" t="str">
        <x:v>Company Secretary / Transaction Legal Lead</x:v>
      </x:c>
      <x:c r="P214" s="305" t="str">
        <x:v>Applicable SEBI source, LODR preservation policy where in scope, Common Corporate Core retention schedule and litigation hold; apply the longest controlling period.</x:v>
      </x:c>
      <x:c r="Q214" s="305" t="str">
        <x:v>Verify source system, date/time, preparer, approver, completeness, version, linkage to the population and external acknowledgement where applicable.</x:v>
      </x:c>
      <x:c r="R214" s="305" t="str">
        <x:v>Confidential until authorised disclosure; retain access trail</x:v>
      </x:c>
      <x:c r="S214" s="305" t="str">
        <x:v>REQUIRED — NOT COLLECTED</x:v>
      </x:c>
      <x:c r="T214" s="305" t="str">
        <x:v>https://www.sebi.gov.in/legal/regulations/sep-2025/securities-and-exchange-board-of-india-delisting-of-equity-shares-regulations-2021-last-amended-on-september-3-2025-_96548.html</x:v>
      </x:c>
      <x:c r="U214" s="305" t="str">
        <x:v>MIGRATED — FROZEN</x:v>
      </x:c>
      <x:c r="V214" s="305" t="str">
        <x:f>IF(COUNTIF('PROD Audit Master'!$A$5:$A$176,C214)=1,"YES","NO")</x:f>
        <x:v>YES</x:v>
      </x:c>
      <x:c r="W214" s="305" t="str">
        <x:f>IF(COUNTIF('PROD Provision Master'!$A$5:$A$176,D214)=1,"YES","NO")</x:f>
        <x:v>YES</x:v>
      </x:c>
      <x:c r="X214" s="305" t="str">
        <x:f>IF(COUNTIF($A$5:$A$348,A214)=1,"UNIQUE","DUPLICATE")</x:f>
        <x:v>UNIQUE</x:v>
      </x:c>
      <x:c r="Y214" s="305" t="str">
        <x:f>IF(COUNTIF($E$5:$E$348,E214)=1,"UNIQUE","DUPLICATE")</x:f>
        <x:v>UNIQUE</x:v>
      </x:c>
      <x:c r="Z214" s="305" t="str">
        <x:f>IF(AND(LEFT(A214,14)="SEBI-CORE-EVD-",LEN(A214)=20),"VALID","INVALID")</x:f>
        <x:v>VALID</x:v>
      </x:c>
      <x:c r="AA214" s="305" t="str">
        <x:v>FROZEN</x:v>
      </x:c>
    </x:row>
    <x:row r="215" ht="48" customHeight="1">
      <x:c r="A215" s="305" t="str">
        <x:v>SEBI-CORE-EVD-000211</x:v>
      </x:c>
      <x:c r="B215" s="305" t="n">
        <x:v>211</x:v>
      </x:c>
      <x:c r="C215" s="305" t="str">
        <x:v>SEBI-CORE-AUD-000106</x:v>
      </x:c>
      <x:c r="D215" s="305" t="str">
        <x:v>SEBI-CORE-PRV-000106</x:v>
      </x:c>
      <x:c r="E215" s="305" t="str">
        <x:v>CAP-LAW040|Reg. 15|AP01|E01</x:v>
      </x:c>
      <x:c r="F215" s="305" t="str">
        <x:v>CAP-LAW040|Reg. 15|AP01</x:v>
      </x:c>
      <x:c r="G215" s="305" t="str">
        <x:v>CAP-LAW040|Reg. 15</x:v>
      </x:c>
      <x:c r="H215" s="305" t="str">
        <x:v>CAP-LAW040</x:v>
      </x:c>
      <x:c r="I215" s="305" t="str">
        <x:v>Reg. 15</x:v>
      </x:c>
      <x:c r="J215" s="305" t="str">
        <x:v>Control design / applicability</x:v>
      </x:c>
      <x:c r="K215" s="305" t="str">
        <x:v>Transaction-specific legal and applicability memorandum, approval matrix, adviser checklist, timetable and responsibility plan; include evidence that the gate, duty holder, threshold/exemption and timing were assessed for this atomic requirement.</x:v>
      </x:c>
      <x:c r="L215" s="305" t="str">
        <x:v>Current approved artefact; named owner and reviewer; effective date/version; explicit coverage of CAP-LAW040 Reg. 15; documented gate and exception route.</x:v>
      </x:c>
      <x:c r="M215" s="305" t="str">
        <x:v>Before bidding opens</x:v>
      </x:c>
      <x:c r="N215" s="305" t="str">
        <x:v>Transaction data room, stock-exchange/SEBI filing portal and banking/depository records</x:v>
      </x:c>
      <x:c r="O215" s="305" t="str">
        <x:v>Company Secretary / Transaction Legal Lead</x:v>
      </x:c>
      <x:c r="P215" s="305" t="str">
        <x:v>Applicable SEBI source, LODR preservation policy where in scope, Common Corporate Core retention schedule and litigation hold; apply the longest controlling period.</x:v>
      </x:c>
      <x:c r="Q215" s="305" t="str">
        <x:v>Verify source system, date/time, preparer, approver, completeness, version, linkage to the population and external acknowledgement where applicable.</x:v>
      </x:c>
      <x:c r="R215" s="305" t="str">
        <x:v>Confidential until authorised disclosure; retain access trail</x:v>
      </x:c>
      <x:c r="S215" s="305" t="str">
        <x:v>REQUIRED — NOT COLLECTED</x:v>
      </x:c>
      <x:c r="T215" s="305" t="str">
        <x:v>https://www.sebi.gov.in/legal/regulations/sep-2025/securities-and-exchange-board-of-india-delisting-of-equity-shares-regulations-2021-last-amended-on-september-3-2025-_96548.html</x:v>
      </x:c>
      <x:c r="U215" s="305" t="str">
        <x:v>MIGRATED — FROZEN</x:v>
      </x:c>
      <x:c r="V215" s="305" t="str">
        <x:f>IF(COUNTIF('PROD Audit Master'!$A$5:$A$176,C215)=1,"YES","NO")</x:f>
        <x:v>YES</x:v>
      </x:c>
      <x:c r="W215" s="305" t="str">
        <x:f>IF(COUNTIF('PROD Provision Master'!$A$5:$A$176,D215)=1,"YES","NO")</x:f>
        <x:v>YES</x:v>
      </x:c>
      <x:c r="X215" s="305" t="str">
        <x:f>IF(COUNTIF($A$5:$A$348,A215)=1,"UNIQUE","DUPLICATE")</x:f>
        <x:v>UNIQUE</x:v>
      </x:c>
      <x:c r="Y215" s="305" t="str">
        <x:f>IF(COUNTIF($E$5:$E$348,E215)=1,"UNIQUE","DUPLICATE")</x:f>
        <x:v>UNIQUE</x:v>
      </x:c>
      <x:c r="Z215" s="305" t="str">
        <x:f>IF(AND(LEFT(A215,14)="SEBI-CORE-EVD-",LEN(A215)=20),"VALID","INVALID")</x:f>
        <x:v>VALID</x:v>
      </x:c>
      <x:c r="AA215" s="305" t="str">
        <x:v>FROZEN</x:v>
      </x:c>
    </x:row>
    <x:row r="216" ht="48" customHeight="1">
      <x:c r="A216" s="305" t="str">
        <x:v>SEBI-CORE-EVD-000212</x:v>
      </x:c>
      <x:c r="B216" s="305" t="n">
        <x:v>212</x:v>
      </x:c>
      <x:c r="C216" s="305" t="str">
        <x:v>SEBI-CORE-AUD-000106</x:v>
      </x:c>
      <x:c r="D216" s="305" t="str">
        <x:v>SEBI-CORE-PRV-000106</x:v>
      </x:c>
      <x:c r="E216" s="305" t="str">
        <x:v>CAP-LAW040|Reg. 15|AP01|E02</x:v>
      </x:c>
      <x:c r="F216" s="305" t="str">
        <x:v>CAP-LAW040|Reg. 15|AP01</x:v>
      </x:c>
      <x:c r="G216" s="305" t="str">
        <x:v>CAP-LAW040|Reg. 15</x:v>
      </x:c>
      <x:c r="H216" s="305" t="str">
        <x:v>CAP-LAW040</x:v>
      </x:c>
      <x:c r="I216" s="305" t="str">
        <x:v>Reg. 15</x:v>
      </x:c>
      <x:c r="J216" s="305" t="str">
        <x:v>Operating performance / outcome</x:v>
      </x:c>
      <x:c r="K216" s="305" t="str">
        <x:v>Board/shareholder approvals, offer or scheme documents, announcements, filings, escrow/bank records, tender/allotment results and closure reports; demonstrate complete and timely performance of: Verify and publish the detailed announcement.</x:v>
      </x:c>
      <x:c r="L216" s="305" t="str">
        <x:v>Population reference; period/trigger; source inputs; approvals; timestamps; calculations where relevant; filed/delivered output; acknowledgement; exception and closure linkage.</x:v>
      </x:c>
      <x:c r="M216" s="305" t="str">
        <x:v>Before bidding opens</x:v>
      </x:c>
      <x:c r="N216" s="305" t="str">
        <x:v>Transaction data room, stock-exchange/SEBI filing portal and banking/depository records</x:v>
      </x:c>
      <x:c r="O216" s="305" t="str">
        <x:v>Company Secretary / Transaction Legal Lead</x:v>
      </x:c>
      <x:c r="P216" s="305" t="str">
        <x:v>Applicable SEBI source, LODR preservation policy where in scope, Common Corporate Core retention schedule and litigation hold; apply the longest controlling period.</x:v>
      </x:c>
      <x:c r="Q216" s="305" t="str">
        <x:v>Verify source system, date/time, preparer, approver, completeness, version, linkage to the population and external acknowledgement where applicable.</x:v>
      </x:c>
      <x:c r="R216" s="305" t="str">
        <x:v>Confidential until authorised disclosure; retain access trail</x:v>
      </x:c>
      <x:c r="S216" s="305" t="str">
        <x:v>REQUIRED — NOT COLLECTED</x:v>
      </x:c>
      <x:c r="T216" s="305" t="str">
        <x:v>https://www.sebi.gov.in/legal/regulations/sep-2025/securities-and-exchange-board-of-india-delisting-of-equity-shares-regulations-2021-last-amended-on-september-3-2025-_96548.html</x:v>
      </x:c>
      <x:c r="U216" s="305" t="str">
        <x:v>MIGRATED — FROZEN</x:v>
      </x:c>
      <x:c r="V216" s="305" t="str">
        <x:f>IF(COUNTIF('PROD Audit Master'!$A$5:$A$176,C216)=1,"YES","NO")</x:f>
        <x:v>YES</x:v>
      </x:c>
      <x:c r="W216" s="305" t="str">
        <x:f>IF(COUNTIF('PROD Provision Master'!$A$5:$A$176,D216)=1,"YES","NO")</x:f>
        <x:v>YES</x:v>
      </x:c>
      <x:c r="X216" s="305" t="str">
        <x:f>IF(COUNTIF($A$5:$A$348,A216)=1,"UNIQUE","DUPLICATE")</x:f>
        <x:v>UNIQUE</x:v>
      </x:c>
      <x:c r="Y216" s="305" t="str">
        <x:f>IF(COUNTIF($E$5:$E$348,E216)=1,"UNIQUE","DUPLICATE")</x:f>
        <x:v>UNIQUE</x:v>
      </x:c>
      <x:c r="Z216" s="305" t="str">
        <x:f>IF(AND(LEFT(A216,14)="SEBI-CORE-EVD-",LEN(A216)=20),"VALID","INVALID")</x:f>
        <x:v>VALID</x:v>
      </x:c>
      <x:c r="AA216" s="305" t="str">
        <x:v>FROZEN</x:v>
      </x:c>
    </x:row>
    <x:row r="217" ht="48" customHeight="1">
      <x:c r="A217" s="305" t="str">
        <x:v>SEBI-CORE-EVD-000213</x:v>
      </x:c>
      <x:c r="B217" s="305" t="n">
        <x:v>213</x:v>
      </x:c>
      <x:c r="C217" s="305" t="str">
        <x:v>SEBI-CORE-AUD-000107</x:v>
      </x:c>
      <x:c r="D217" s="305" t="str">
        <x:v>SEBI-CORE-PRV-000107</x:v>
      </x:c>
      <x:c r="E217" s="305" t="str">
        <x:v>CAP-LAW040|Reg. 16|AP01|E01</x:v>
      </x:c>
      <x:c r="F217" s="305" t="str">
        <x:v>CAP-LAW040|Reg. 16|AP01</x:v>
      </x:c>
      <x:c r="G217" s="305" t="str">
        <x:v>CAP-LAW040|Reg. 16</x:v>
      </x:c>
      <x:c r="H217" s="305" t="str">
        <x:v>CAP-LAW040</x:v>
      </x:c>
      <x:c r="I217" s="305" t="str">
        <x:v>Reg. 16</x:v>
      </x:c>
      <x:c r="J217" s="305" t="str">
        <x:v>Control design / applicability</x:v>
      </x:c>
      <x:c r="K217" s="305" t="str">
        <x:v>Transaction-specific legal and applicability memorandum, approval matrix, adviser checklist, timetable and responsibility plan; include evidence that the gate, duty holder, threshold/exemption and timing were assessed for this atomic requirement.</x:v>
      </x:c>
      <x:c r="L217" s="305" t="str">
        <x:v>Current approved artefact; named owner and reviewer; effective date/version; explicit coverage of CAP-LAW040 Reg. 16; documented gate and exception route.</x:v>
      </x:c>
      <x:c r="M217" s="305" t="str">
        <x:v>Within the prescribed offer timetable</x:v>
      </x:c>
      <x:c r="N217" s="305" t="str">
        <x:v>Transaction data room, stock-exchange/SEBI filing portal and banking/depository records</x:v>
      </x:c>
      <x:c r="O217" s="305" t="str">
        <x:v>Company Secretary / Transaction Legal Lead</x:v>
      </x:c>
      <x:c r="P217" s="305" t="str">
        <x:v>Applicable SEBI source, LODR preservation policy where in scope, Common Corporate Core retention schedule and litigation hold; apply the longest controlling period.</x:v>
      </x:c>
      <x:c r="Q217" s="305" t="str">
        <x:v>Verify source system, date/time, preparer, approver, completeness, version, linkage to the population and external acknowledgement where applicable.</x:v>
      </x:c>
      <x:c r="R217" s="305" t="str">
        <x:v>Restricted — may contain personal, trading or unpublished information</x:v>
      </x:c>
      <x:c r="S217" s="305" t="str">
        <x:v>REQUIRED — NOT COLLECTED</x:v>
      </x:c>
      <x:c r="T217" s="305" t="str">
        <x:v>https://www.sebi.gov.in/legal/regulations/sep-2025/securities-and-exchange-board-of-india-delisting-of-equity-shares-regulations-2021-last-amended-on-september-3-2025-_96548.html</x:v>
      </x:c>
      <x:c r="U217" s="305" t="str">
        <x:v>MIGRATED — FROZEN</x:v>
      </x:c>
      <x:c r="V217" s="305" t="str">
        <x:f>IF(COUNTIF('PROD Audit Master'!$A$5:$A$176,C217)=1,"YES","NO")</x:f>
        <x:v>YES</x:v>
      </x:c>
      <x:c r="W217" s="305" t="str">
        <x:f>IF(COUNTIF('PROD Provision Master'!$A$5:$A$176,D217)=1,"YES","NO")</x:f>
        <x:v>YES</x:v>
      </x:c>
      <x:c r="X217" s="305" t="str">
        <x:f>IF(COUNTIF($A$5:$A$348,A217)=1,"UNIQUE","DUPLICATE")</x:f>
        <x:v>UNIQUE</x:v>
      </x:c>
      <x:c r="Y217" s="305" t="str">
        <x:f>IF(COUNTIF($E$5:$E$348,E217)=1,"UNIQUE","DUPLICATE")</x:f>
        <x:v>UNIQUE</x:v>
      </x:c>
      <x:c r="Z217" s="305" t="str">
        <x:f>IF(AND(LEFT(A217,14)="SEBI-CORE-EVD-",LEN(A217)=20),"VALID","INVALID")</x:f>
        <x:v>VALID</x:v>
      </x:c>
      <x:c r="AA217" s="305" t="str">
        <x:v>FROZEN</x:v>
      </x:c>
    </x:row>
    <x:row r="218" ht="48" customHeight="1">
      <x:c r="A218" s="305" t="str">
        <x:v>SEBI-CORE-EVD-000214</x:v>
      </x:c>
      <x:c r="B218" s="305" t="n">
        <x:v>214</x:v>
      </x:c>
      <x:c r="C218" s="305" t="str">
        <x:v>SEBI-CORE-AUD-000107</x:v>
      </x:c>
      <x:c r="D218" s="305" t="str">
        <x:v>SEBI-CORE-PRV-000107</x:v>
      </x:c>
      <x:c r="E218" s="305" t="str">
        <x:v>CAP-LAW040|Reg. 16|AP01|E02</x:v>
      </x:c>
      <x:c r="F218" s="305" t="str">
        <x:v>CAP-LAW040|Reg. 16|AP01</x:v>
      </x:c>
      <x:c r="G218" s="305" t="str">
        <x:v>CAP-LAW040|Reg. 16</x:v>
      </x:c>
      <x:c r="H218" s="305" t="str">
        <x:v>CAP-LAW040</x:v>
      </x:c>
      <x:c r="I218" s="305" t="str">
        <x:v>Reg. 16</x:v>
      </x:c>
      <x:c r="J218" s="305" t="str">
        <x:v>Operating performance / outcome</x:v>
      </x:c>
      <x:c r="K218" s="305" t="str">
        <x:v>Board/shareholder approvals, offer or scheme documents, announcements, filings, escrow/bank records, tender/allotment results and closure reports; demonstrate complete and timely performance of: Complete holder data, dispatch and delivery reconciliation.</x:v>
      </x:c>
      <x:c r="L218" s="305" t="str">
        <x:v>Population reference; period/trigger; source inputs; approvals; timestamps; calculations where relevant; filed/delivered output; acknowledgement; exception and closure linkage.</x:v>
      </x:c>
      <x:c r="M218" s="305" t="str">
        <x:v>Within the prescribed offer timetable</x:v>
      </x:c>
      <x:c r="N218" s="305" t="str">
        <x:v>Transaction data room, stock-exchange/SEBI filing portal and banking/depository records</x:v>
      </x:c>
      <x:c r="O218" s="305" t="str">
        <x:v>Company Secretary / Transaction Legal Lead</x:v>
      </x:c>
      <x:c r="P218" s="305" t="str">
        <x:v>Applicable SEBI source, LODR preservation policy where in scope, Common Corporate Core retention schedule and litigation hold; apply the longest controlling period.</x:v>
      </x:c>
      <x:c r="Q218" s="305" t="str">
        <x:v>Verify source system, date/time, preparer, approver, completeness, version, linkage to the population and external acknowledgement where applicable.</x:v>
      </x:c>
      <x:c r="R218" s="305" t="str">
        <x:v>Restricted — may contain personal, trading or unpublished information</x:v>
      </x:c>
      <x:c r="S218" s="305" t="str">
        <x:v>REQUIRED — NOT COLLECTED</x:v>
      </x:c>
      <x:c r="T218" s="305" t="str">
        <x:v>https://www.sebi.gov.in/legal/regulations/sep-2025/securities-and-exchange-board-of-india-delisting-of-equity-shares-regulations-2021-last-amended-on-september-3-2025-_96548.html</x:v>
      </x:c>
      <x:c r="U218" s="305" t="str">
        <x:v>MIGRATED — FROZEN</x:v>
      </x:c>
      <x:c r="V218" s="305" t="str">
        <x:f>IF(COUNTIF('PROD Audit Master'!$A$5:$A$176,C218)=1,"YES","NO")</x:f>
        <x:v>YES</x:v>
      </x:c>
      <x:c r="W218" s="305" t="str">
        <x:f>IF(COUNTIF('PROD Provision Master'!$A$5:$A$176,D218)=1,"YES","NO")</x:f>
        <x:v>YES</x:v>
      </x:c>
      <x:c r="X218" s="305" t="str">
        <x:f>IF(COUNTIF($A$5:$A$348,A218)=1,"UNIQUE","DUPLICATE")</x:f>
        <x:v>UNIQUE</x:v>
      </x:c>
      <x:c r="Y218" s="305" t="str">
        <x:f>IF(COUNTIF($E$5:$E$348,E218)=1,"UNIQUE","DUPLICATE")</x:f>
        <x:v>UNIQUE</x:v>
      </x:c>
      <x:c r="Z218" s="305" t="str">
        <x:f>IF(AND(LEFT(A218,14)="SEBI-CORE-EVD-",LEN(A218)=20),"VALID","INVALID")</x:f>
        <x:v>VALID</x:v>
      </x:c>
      <x:c r="AA218" s="305" t="str">
        <x:v>FROZEN</x:v>
      </x:c>
    </x:row>
    <x:row r="219" ht="48" customHeight="1">
      <x:c r="A219" s="305" t="str">
        <x:v>SEBI-CORE-EVD-000215</x:v>
      </x:c>
      <x:c r="B219" s="305" t="n">
        <x:v>215</x:v>
      </x:c>
      <x:c r="C219" s="305" t="str">
        <x:v>SEBI-CORE-AUD-000108</x:v>
      </x:c>
      <x:c r="D219" s="305" t="str">
        <x:v>SEBI-CORE-PRV-000108</x:v>
      </x:c>
      <x:c r="E219" s="305" t="str">
        <x:v>CAP-LAW040|Regs. 19A-23 and Schedules II/IV|AP01|E01</x:v>
      </x:c>
      <x:c r="F219" s="305" t="str">
        <x:v>CAP-LAW040|Regs. 19A-23 and Schedules II/IV|AP01</x:v>
      </x:c>
      <x:c r="G219" s="305" t="str">
        <x:v>CAP-LAW040|Regs. 19A-23 and Schedules II/IV</x:v>
      </x:c>
      <x:c r="H219" s="305" t="str">
        <x:v>CAP-LAW040</x:v>
      </x:c>
      <x:c r="I219" s="305" t="str">
        <x:v>Regs. 19A-23 and Schedules II/IV</x:v>
      </x:c>
      <x:c r="J219" s="305" t="str">
        <x:v>Control design / applicability</x:v>
      </x:c>
      <x:c r="K219" s="305" t="str">
        <x:v>Transaction-specific legal and applicability memorandum, approval matrix, adviser checklist, timetable and responsibility plan; include evidence that the gate, duty holder, threshold/exemption and timing were assessed for this atomic requirement.</x:v>
      </x:c>
      <x:c r="L219" s="305" t="str">
        <x:v>Current approved artefact; named owner and reviewer; effective date/version; explicit coverage of CAP-LAW040 Regs. 19A-23 and Schedules II/IV; documented gate and exception route.</x:v>
      </x:c>
      <x:c r="M219" s="305" t="str">
        <x:v>Offer period</x:v>
      </x:c>
      <x:c r="N219" s="305" t="str">
        <x:v>Transaction data room, stock-exchange/SEBI filing portal and banking/depository records</x:v>
      </x:c>
      <x:c r="O219" s="305" t="str">
        <x:v>Company Secretary / Transaction Legal Lead</x:v>
      </x:c>
      <x:c r="P219" s="305" t="str">
        <x:v>Applicable SEBI source, LODR preservation policy where in scope, Common Corporate Core retention schedule and litigation hold; apply the longest controlling period.</x:v>
      </x:c>
      <x:c r="Q219" s="305" t="str">
        <x:v>Verify source system, date/time, preparer, approver, completeness, version, linkage to the population and external acknowledgement where applicable.</x:v>
      </x:c>
      <x:c r="R219" s="305" t="str">
        <x:v>Confidential until authorised disclosure; retain access trail</x:v>
      </x:c>
      <x:c r="S219" s="305" t="str">
        <x:v>REQUIRED — NOT COLLECTED</x:v>
      </x:c>
      <x:c r="T219" s="305" t="str">
        <x:v>https://www.sebi.gov.in/legal/regulations/sep-2025/securities-and-exchange-board-of-india-delisting-of-equity-shares-regulations-2021-last-amended-on-september-3-2025-_96548.html</x:v>
      </x:c>
      <x:c r="U219" s="305" t="str">
        <x:v>MIGRATED — FROZEN</x:v>
      </x:c>
      <x:c r="V219" s="305" t="str">
        <x:f>IF(COUNTIF('PROD Audit Master'!$A$5:$A$176,C219)=1,"YES","NO")</x:f>
        <x:v>YES</x:v>
      </x:c>
      <x:c r="W219" s="305" t="str">
        <x:f>IF(COUNTIF('PROD Provision Master'!$A$5:$A$176,D219)=1,"YES","NO")</x:f>
        <x:v>YES</x:v>
      </x:c>
      <x:c r="X219" s="305" t="str">
        <x:f>IF(COUNTIF($A$5:$A$348,A219)=1,"UNIQUE","DUPLICATE")</x:f>
        <x:v>UNIQUE</x:v>
      </x:c>
      <x:c r="Y219" s="305" t="str">
        <x:f>IF(COUNTIF($E$5:$E$348,E219)=1,"UNIQUE","DUPLICATE")</x:f>
        <x:v>UNIQUE</x:v>
      </x:c>
      <x:c r="Z219" s="305" t="str">
        <x:f>IF(AND(LEFT(A219,14)="SEBI-CORE-EVD-",LEN(A219)=20),"VALID","INVALID")</x:f>
        <x:v>VALID</x:v>
      </x:c>
      <x:c r="AA219" s="305" t="str">
        <x:v>FROZEN</x:v>
      </x:c>
    </x:row>
    <x:row r="220" ht="48" customHeight="1">
      <x:c r="A220" s="305" t="str">
        <x:v>SEBI-CORE-EVD-000216</x:v>
      </x:c>
      <x:c r="B220" s="305" t="n">
        <x:v>216</x:v>
      </x:c>
      <x:c r="C220" s="305" t="str">
        <x:v>SEBI-CORE-AUD-000108</x:v>
      </x:c>
      <x:c r="D220" s="305" t="str">
        <x:v>SEBI-CORE-PRV-000108</x:v>
      </x:c>
      <x:c r="E220" s="305" t="str">
        <x:v>CAP-LAW040|Regs. 19A-23 and Schedules II/IV|AP01|E02</x:v>
      </x:c>
      <x:c r="F220" s="305" t="str">
        <x:v>CAP-LAW040|Regs. 19A-23 and Schedules II/IV|AP01</x:v>
      </x:c>
      <x:c r="G220" s="305" t="str">
        <x:v>CAP-LAW040|Regs. 19A-23 and Schedules II/IV</x:v>
      </x:c>
      <x:c r="H220" s="305" t="str">
        <x:v>CAP-LAW040</x:v>
      </x:c>
      <x:c r="I220" s="305" t="str">
        <x:v>Regs. 19A-23 and Schedules II/IV</x:v>
      </x:c>
      <x:c r="J220" s="305" t="str">
        <x:v>Operating performance / outcome</x:v>
      </x:c>
      <x:c r="K220" s="305" t="str">
        <x:v>Board/shareholder approvals, offer or scheme documents, announcements, filings, escrow/bank records, tender/allotment results and closure reports; demonstrate complete and timely performance of: Operate the selected process and document price/success determination.</x:v>
      </x:c>
      <x:c r="L220" s="305" t="str">
        <x:v>Population reference; period/trigger; source inputs; approvals; timestamps; calculations where relevant; filed/delivered output; acknowledgement; exception and closure linkage.</x:v>
      </x:c>
      <x:c r="M220" s="305" t="str">
        <x:v>Offer period</x:v>
      </x:c>
      <x:c r="N220" s="305" t="str">
        <x:v>Transaction data room, stock-exchange/SEBI filing portal and banking/depository records</x:v>
      </x:c>
      <x:c r="O220" s="305" t="str">
        <x:v>Company Secretary / Transaction Legal Lead</x:v>
      </x:c>
      <x:c r="P220" s="305" t="str">
        <x:v>Applicable SEBI source, LODR preservation policy where in scope, Common Corporate Core retention schedule and litigation hold; apply the longest controlling period.</x:v>
      </x:c>
      <x:c r="Q220" s="305" t="str">
        <x:v>Verify source system, date/time, preparer, approver, completeness, version, linkage to the population and external acknowledgement where applicable.</x:v>
      </x:c>
      <x:c r="R220" s="305" t="str">
        <x:v>Confidential until authorised disclosure; retain access trail</x:v>
      </x:c>
      <x:c r="S220" s="305" t="str">
        <x:v>REQUIRED — NOT COLLECTED</x:v>
      </x:c>
      <x:c r="T220" s="305" t="str">
        <x:v>https://www.sebi.gov.in/legal/regulations/sep-2025/securities-and-exchange-board-of-india-delisting-of-equity-shares-regulations-2021-last-amended-on-september-3-2025-_96548.html</x:v>
      </x:c>
      <x:c r="U220" s="305" t="str">
        <x:v>MIGRATED — FROZEN</x:v>
      </x:c>
      <x:c r="V220" s="305" t="str">
        <x:f>IF(COUNTIF('PROD Audit Master'!$A$5:$A$176,C220)=1,"YES","NO")</x:f>
        <x:v>YES</x:v>
      </x:c>
      <x:c r="W220" s="305" t="str">
        <x:f>IF(COUNTIF('PROD Provision Master'!$A$5:$A$176,D220)=1,"YES","NO")</x:f>
        <x:v>YES</x:v>
      </x:c>
      <x:c r="X220" s="305" t="str">
        <x:f>IF(COUNTIF($A$5:$A$348,A220)=1,"UNIQUE","DUPLICATE")</x:f>
        <x:v>UNIQUE</x:v>
      </x:c>
      <x:c r="Y220" s="305" t="str">
        <x:f>IF(COUNTIF($E$5:$E$348,E220)=1,"UNIQUE","DUPLICATE")</x:f>
        <x:v>UNIQUE</x:v>
      </x:c>
      <x:c r="Z220" s="305" t="str">
        <x:f>IF(AND(LEFT(A220,14)="SEBI-CORE-EVD-",LEN(A220)=20),"VALID","INVALID")</x:f>
        <x:v>VALID</x:v>
      </x:c>
      <x:c r="AA220" s="305" t="str">
        <x:v>FROZEN</x:v>
      </x:c>
    </x:row>
    <x:row r="221" ht="48" customHeight="1">
      <x:c r="A221" s="305" t="str">
        <x:v>SEBI-CORE-EVD-000217</x:v>
      </x:c>
      <x:c r="B221" s="305" t="n">
        <x:v>217</x:v>
      </x:c>
      <x:c r="C221" s="305" t="str">
        <x:v>SEBI-CORE-AUD-000109</x:v>
      </x:c>
      <x:c r="D221" s="305" t="str">
        <x:v>SEBI-CORE-PRV-000109</x:v>
      </x:c>
      <x:c r="E221" s="305" t="str">
        <x:v>CAP-LAW040|Reg. 24|AP01|E01</x:v>
      </x:c>
      <x:c r="F221" s="305" t="str">
        <x:v>CAP-LAW040|Reg. 24|AP01</x:v>
      </x:c>
      <x:c r="G221" s="305" t="str">
        <x:v>CAP-LAW040|Reg. 24</x:v>
      </x:c>
      <x:c r="H221" s="305" t="str">
        <x:v>CAP-LAW040</x:v>
      </x:c>
      <x:c r="I221" s="305" t="str">
        <x:v>Reg. 24</x:v>
      </x:c>
      <x:c r="J221" s="305" t="str">
        <x:v>Control design / applicability</x:v>
      </x:c>
      <x:c r="K221" s="305" t="str">
        <x:v>Transaction-specific legal and applicability memorandum, approval matrix, adviser checklist, timetable and responsibility plan; include evidence that the gate, duty holder, threshold/exemption and timing were assessed for this atomic requirement.</x:v>
      </x:c>
      <x:c r="L221" s="305" t="str">
        <x:v>Current approved artefact; named owner and reviewer; effective date/version; explicit coverage of CAP-LAW040 Reg. 24; documented gate and exception route.</x:v>
      </x:c>
      <x:c r="M221" s="305" t="str">
        <x:v>Post offer within prescribed period</x:v>
      </x:c>
      <x:c r="N221" s="305" t="str">
        <x:v>Transaction data room, stock-exchange/SEBI filing portal and banking/depository records</x:v>
      </x:c>
      <x:c r="O221" s="305" t="str">
        <x:v>Company Secretary / Transaction Legal Lead</x:v>
      </x:c>
      <x:c r="P221" s="305" t="str">
        <x:v>Applicable SEBI source, LODR preservation policy where in scope, Common Corporate Core retention schedule and litigation hold; apply the longest controlling period.</x:v>
      </x:c>
      <x:c r="Q221" s="305" t="str">
        <x:v>Verify source system, date/time, preparer, approver, completeness, version, linkage to the population and external acknowledgement where applicable.</x:v>
      </x:c>
      <x:c r="R221" s="305" t="str">
        <x:v>Restricted — may contain personal, trading or unpublished information</x:v>
      </x:c>
      <x:c r="S221" s="305" t="str">
        <x:v>REQUIRED — NOT COLLECTED</x:v>
      </x:c>
      <x:c r="T221" s="305" t="str">
        <x:v>https://www.sebi.gov.in/legal/regulations/sep-2025/securities-and-exchange-board-of-india-delisting-of-equity-shares-regulations-2021-last-amended-on-september-3-2025-_96548.html</x:v>
      </x:c>
      <x:c r="U221" s="305" t="str">
        <x:v>MIGRATED — FROZEN</x:v>
      </x:c>
      <x:c r="V221" s="305" t="str">
        <x:f>IF(COUNTIF('PROD Audit Master'!$A$5:$A$176,C221)=1,"YES","NO")</x:f>
        <x:v>YES</x:v>
      </x:c>
      <x:c r="W221" s="305" t="str">
        <x:f>IF(COUNTIF('PROD Provision Master'!$A$5:$A$176,D221)=1,"YES","NO")</x:f>
        <x:v>YES</x:v>
      </x:c>
      <x:c r="X221" s="305" t="str">
        <x:f>IF(COUNTIF($A$5:$A$348,A221)=1,"UNIQUE","DUPLICATE")</x:f>
        <x:v>UNIQUE</x:v>
      </x:c>
      <x:c r="Y221" s="305" t="str">
        <x:f>IF(COUNTIF($E$5:$E$348,E221)=1,"UNIQUE","DUPLICATE")</x:f>
        <x:v>UNIQUE</x:v>
      </x:c>
      <x:c r="Z221" s="305" t="str">
        <x:f>IF(AND(LEFT(A221,14)="SEBI-CORE-EVD-",LEN(A221)=20),"VALID","INVALID")</x:f>
        <x:v>VALID</x:v>
      </x:c>
      <x:c r="AA221" s="305" t="str">
        <x:v>FROZEN</x:v>
      </x:c>
    </x:row>
    <x:row r="222" ht="48" customHeight="1">
      <x:c r="A222" s="305" t="str">
        <x:v>SEBI-CORE-EVD-000218</x:v>
      </x:c>
      <x:c r="B222" s="305" t="n">
        <x:v>218</x:v>
      </x:c>
      <x:c r="C222" s="305" t="str">
        <x:v>SEBI-CORE-AUD-000109</x:v>
      </x:c>
      <x:c r="D222" s="305" t="str">
        <x:v>SEBI-CORE-PRV-000109</x:v>
      </x:c>
      <x:c r="E222" s="305" t="str">
        <x:v>CAP-LAW040|Reg. 24|AP01|E02</x:v>
      </x:c>
      <x:c r="F222" s="305" t="str">
        <x:v>CAP-LAW040|Reg. 24|AP01</x:v>
      </x:c>
      <x:c r="G222" s="305" t="str">
        <x:v>CAP-LAW040|Reg. 24</x:v>
      </x:c>
      <x:c r="H222" s="305" t="str">
        <x:v>CAP-LAW040</x:v>
      </x:c>
      <x:c r="I222" s="305" t="str">
        <x:v>Reg. 24</x:v>
      </x:c>
      <x:c r="J222" s="305" t="str">
        <x:v>Operating performance / outcome</x:v>
      </x:c>
      <x:c r="K222" s="305" t="str">
        <x:v>Board/shareholder approvals, offer or scheme documents, announcements, filings, escrow/bank records, tender/allotment results and closure reports; demonstrate complete and timely performance of: Reconcile accepted shares and complete payment.</x:v>
      </x:c>
      <x:c r="L222" s="305" t="str">
        <x:v>Population reference; period/trigger; source inputs; approvals; timestamps; calculations where relevant; filed/delivered output; acknowledgement; exception and closure linkage.</x:v>
      </x:c>
      <x:c r="M222" s="305" t="str">
        <x:v>Post offer within prescribed period</x:v>
      </x:c>
      <x:c r="N222" s="305" t="str">
        <x:v>Transaction data room, stock-exchange/SEBI filing portal and banking/depository records</x:v>
      </x:c>
      <x:c r="O222" s="305" t="str">
        <x:v>Company Secretary / Transaction Legal Lead</x:v>
      </x:c>
      <x:c r="P222" s="305" t="str">
        <x:v>Applicable SEBI source, LODR preservation policy where in scope, Common Corporate Core retention schedule and litigation hold; apply the longest controlling period.</x:v>
      </x:c>
      <x:c r="Q222" s="305" t="str">
        <x:v>Verify source system, date/time, preparer, approver, completeness, version, linkage to the population and external acknowledgement where applicable.</x:v>
      </x:c>
      <x:c r="R222" s="305" t="str">
        <x:v>Restricted — may contain personal, trading or unpublished information</x:v>
      </x:c>
      <x:c r="S222" s="305" t="str">
        <x:v>REQUIRED — NOT COLLECTED</x:v>
      </x:c>
      <x:c r="T222" s="305" t="str">
        <x:v>https://www.sebi.gov.in/legal/regulations/sep-2025/securities-and-exchange-board-of-india-delisting-of-equity-shares-regulations-2021-last-amended-on-september-3-2025-_96548.html</x:v>
      </x:c>
      <x:c r="U222" s="305" t="str">
        <x:v>MIGRATED — FROZEN</x:v>
      </x:c>
      <x:c r="V222" s="305" t="str">
        <x:f>IF(COUNTIF('PROD Audit Master'!$A$5:$A$176,C222)=1,"YES","NO")</x:f>
        <x:v>YES</x:v>
      </x:c>
      <x:c r="W222" s="305" t="str">
        <x:f>IF(COUNTIF('PROD Provision Master'!$A$5:$A$176,D222)=1,"YES","NO")</x:f>
        <x:v>YES</x:v>
      </x:c>
      <x:c r="X222" s="305" t="str">
        <x:f>IF(COUNTIF($A$5:$A$348,A222)=1,"UNIQUE","DUPLICATE")</x:f>
        <x:v>UNIQUE</x:v>
      </x:c>
      <x:c r="Y222" s="305" t="str">
        <x:f>IF(COUNTIF($E$5:$E$348,E222)=1,"UNIQUE","DUPLICATE")</x:f>
        <x:v>UNIQUE</x:v>
      </x:c>
      <x:c r="Z222" s="305" t="str">
        <x:f>IF(AND(LEFT(A222,14)="SEBI-CORE-EVD-",LEN(A222)=20),"VALID","INVALID")</x:f>
        <x:v>VALID</x:v>
      </x:c>
      <x:c r="AA222" s="305" t="str">
        <x:v>FROZEN</x:v>
      </x:c>
    </x:row>
    <x:row r="223" ht="48" customHeight="1">
      <x:c r="A223" s="305" t="str">
        <x:v>SEBI-CORE-EVD-000219</x:v>
      </x:c>
      <x:c r="B223" s="305" t="n">
        <x:v>219</x:v>
      </x:c>
      <x:c r="C223" s="305" t="str">
        <x:v>SEBI-CORE-AUD-000110</x:v>
      </x:c>
      <x:c r="D223" s="305" t="str">
        <x:v>SEBI-CORE-PRV-000110</x:v>
      </x:c>
      <x:c r="E223" s="305" t="str">
        <x:v>CAP-LAW040|Reg. 25|AP01|E01</x:v>
      </x:c>
      <x:c r="F223" s="305" t="str">
        <x:v>CAP-LAW040|Reg. 25|AP01</x:v>
      </x:c>
      <x:c r="G223" s="305" t="str">
        <x:v>CAP-LAW040|Reg. 25</x:v>
      </x:c>
      <x:c r="H223" s="305" t="str">
        <x:v>CAP-LAW040</x:v>
      </x:c>
      <x:c r="I223" s="305" t="str">
        <x:v>Reg. 25</x:v>
      </x:c>
      <x:c r="J223" s="305" t="str">
        <x:v>Control design / applicability</x:v>
      </x:c>
      <x:c r="K223" s="305" t="str">
        <x:v>Transaction-specific legal and applicability memorandum, approval matrix, adviser checklist, timetable and responsibility plan; include evidence that the gate, duty holder, threshold/exemption and timing were assessed for this atomic requirement.</x:v>
      </x:c>
      <x:c r="L223" s="305" t="str">
        <x:v>Current approved artefact; named owner and reviewer; effective date/version; explicit coverage of CAP-LAW040 Reg. 25; documented gate and exception route.</x:v>
      </x:c>
      <x:c r="M223" s="305" t="str">
        <x:v>Within current prescribed post-payment period</x:v>
      </x:c>
      <x:c r="N223" s="305" t="str">
        <x:v>Transaction data room, stock-exchange/SEBI filing portal and banking/depository records</x:v>
      </x:c>
      <x:c r="O223" s="305" t="str">
        <x:v>Company Secretary / Transaction Legal Lead</x:v>
      </x:c>
      <x:c r="P223" s="305" t="str">
        <x:v>Applicable SEBI source, LODR preservation policy where in scope, Common Corporate Core retention schedule and litigation hold; apply the longest controlling period.</x:v>
      </x:c>
      <x:c r="Q223" s="305" t="str">
        <x:v>Verify source system, date/time, preparer, approver, completeness, version, linkage to the population and external acknowledgement where applicable.</x:v>
      </x:c>
      <x:c r="R223" s="305" t="str">
        <x:v>Internal controlled record; public only after authorised filing/publication</x:v>
      </x:c>
      <x:c r="S223" s="305" t="str">
        <x:v>REQUIRED — NOT COLLECTED</x:v>
      </x:c>
      <x:c r="T223" s="305" t="str">
        <x:v>https://www.sebi.gov.in/legal/regulations/sep-2025/securities-and-exchange-board-of-india-delisting-of-equity-shares-regulations-2021-last-amended-on-september-3-2025-_96548.html</x:v>
      </x:c>
      <x:c r="U223" s="305" t="str">
        <x:v>MIGRATED — FROZEN</x:v>
      </x:c>
      <x:c r="V223" s="305" t="str">
        <x:f>IF(COUNTIF('PROD Audit Master'!$A$5:$A$176,C223)=1,"YES","NO")</x:f>
        <x:v>YES</x:v>
      </x:c>
      <x:c r="W223" s="305" t="str">
        <x:f>IF(COUNTIF('PROD Provision Master'!$A$5:$A$176,D223)=1,"YES","NO")</x:f>
        <x:v>YES</x:v>
      </x:c>
      <x:c r="X223" s="305" t="str">
        <x:f>IF(COUNTIF($A$5:$A$348,A223)=1,"UNIQUE","DUPLICATE")</x:f>
        <x:v>UNIQUE</x:v>
      </x:c>
      <x:c r="Y223" s="305" t="str">
        <x:f>IF(COUNTIF($E$5:$E$348,E223)=1,"UNIQUE","DUPLICATE")</x:f>
        <x:v>UNIQUE</x:v>
      </x:c>
      <x:c r="Z223" s="305" t="str">
        <x:f>IF(AND(LEFT(A223,14)="SEBI-CORE-EVD-",LEN(A223)=20),"VALID","INVALID")</x:f>
        <x:v>VALID</x:v>
      </x:c>
      <x:c r="AA223" s="305" t="str">
        <x:v>FROZEN</x:v>
      </x:c>
    </x:row>
    <x:row r="224" ht="48" customHeight="1">
      <x:c r="A224" s="305" t="str">
        <x:v>SEBI-CORE-EVD-000220</x:v>
      </x:c>
      <x:c r="B224" s="305" t="n">
        <x:v>220</x:v>
      </x:c>
      <x:c r="C224" s="305" t="str">
        <x:v>SEBI-CORE-AUD-000110</x:v>
      </x:c>
      <x:c r="D224" s="305" t="str">
        <x:v>SEBI-CORE-PRV-000110</x:v>
      </x:c>
      <x:c r="E224" s="305" t="str">
        <x:v>CAP-LAW040|Reg. 25|AP01|E02</x:v>
      </x:c>
      <x:c r="F224" s="305" t="str">
        <x:v>CAP-LAW040|Reg. 25|AP01</x:v>
      </x:c>
      <x:c r="G224" s="305" t="str">
        <x:v>CAP-LAW040|Reg. 25</x:v>
      </x:c>
      <x:c r="H224" s="305" t="str">
        <x:v>CAP-LAW040</x:v>
      </x:c>
      <x:c r="I224" s="305" t="str">
        <x:v>Reg. 25</x:v>
      </x:c>
      <x:c r="J224" s="305" t="str">
        <x:v>Operating performance / outcome</x:v>
      </x:c>
      <x:c r="K224" s="305" t="str">
        <x:v>Board/shareholder approvals, offer or scheme documents, announcements, filings, escrow/bank records, tender/allotment results and closure reports; demonstrate complete and timely performance of: Submit final application and obtain delisting order.</x:v>
      </x:c>
      <x:c r="L224" s="305" t="str">
        <x:v>Population reference; period/trigger; source inputs; approvals; timestamps; calculations where relevant; filed/delivered output; acknowledgement; exception and closure linkage.</x:v>
      </x:c>
      <x:c r="M224" s="305" t="str">
        <x:v>Within current prescribed post-payment period</x:v>
      </x:c>
      <x:c r="N224" s="305" t="str">
        <x:v>Transaction data room, stock-exchange/SEBI filing portal and banking/depository records</x:v>
      </x:c>
      <x:c r="O224" s="305" t="str">
        <x:v>Company Secretary / Transaction Legal Lead</x:v>
      </x:c>
      <x:c r="P224" s="305" t="str">
        <x:v>Applicable SEBI source, LODR preservation policy where in scope, Common Corporate Core retention schedule and litigation hold; apply the longest controlling period.</x:v>
      </x:c>
      <x:c r="Q224" s="305" t="str">
        <x:v>Verify source system, date/time, preparer, approver, completeness, version, linkage to the population and external acknowledgement where applicable.</x:v>
      </x:c>
      <x:c r="R224" s="305" t="str">
        <x:v>Internal controlled record; public only after authorised filing/publication</x:v>
      </x:c>
      <x:c r="S224" s="305" t="str">
        <x:v>REQUIRED — NOT COLLECTED</x:v>
      </x:c>
      <x:c r="T224" s="305" t="str">
        <x:v>https://www.sebi.gov.in/legal/regulations/sep-2025/securities-and-exchange-board-of-india-delisting-of-equity-shares-regulations-2021-last-amended-on-september-3-2025-_96548.html</x:v>
      </x:c>
      <x:c r="U224" s="305" t="str">
        <x:v>MIGRATED — FROZEN</x:v>
      </x:c>
      <x:c r="V224" s="305" t="str">
        <x:f>IF(COUNTIF('PROD Audit Master'!$A$5:$A$176,C224)=1,"YES","NO")</x:f>
        <x:v>YES</x:v>
      </x:c>
      <x:c r="W224" s="305" t="str">
        <x:f>IF(COUNTIF('PROD Provision Master'!$A$5:$A$176,D224)=1,"YES","NO")</x:f>
        <x:v>YES</x:v>
      </x:c>
      <x:c r="X224" s="305" t="str">
        <x:f>IF(COUNTIF($A$5:$A$348,A224)=1,"UNIQUE","DUPLICATE")</x:f>
        <x:v>UNIQUE</x:v>
      </x:c>
      <x:c r="Y224" s="305" t="str">
        <x:f>IF(COUNTIF($E$5:$E$348,E224)=1,"UNIQUE","DUPLICATE")</x:f>
        <x:v>UNIQUE</x:v>
      </x:c>
      <x:c r="Z224" s="305" t="str">
        <x:f>IF(AND(LEFT(A224,14)="SEBI-CORE-EVD-",LEN(A224)=20),"VALID","INVALID")</x:f>
        <x:v>VALID</x:v>
      </x:c>
      <x:c r="AA224" s="305" t="str">
        <x:v>FROZEN</x:v>
      </x:c>
    </x:row>
    <x:row r="225" ht="48" customHeight="1">
      <x:c r="A225" s="305" t="str">
        <x:v>SEBI-CORE-EVD-000221</x:v>
      </x:c>
      <x:c r="B225" s="305" t="n">
        <x:v>221</x:v>
      </x:c>
      <x:c r="C225" s="305" t="str">
        <x:v>SEBI-CORE-AUD-000111</x:v>
      </x:c>
      <x:c r="D225" s="305" t="str">
        <x:v>SEBI-CORE-PRV-000111</x:v>
      </x:c>
      <x:c r="E225" s="305" t="str">
        <x:v>CAP-LAW042|Reg. 5|AP01|E01</x:v>
      </x:c>
      <x:c r="F225" s="305" t="str">
        <x:v>CAP-LAW042|Reg. 5|AP01</x:v>
      </x:c>
      <x:c r="G225" s="305" t="str">
        <x:v>CAP-LAW042|Reg. 5</x:v>
      </x:c>
      <x:c r="H225" s="305" t="str">
        <x:v>CAP-LAW042</x:v>
      </x:c>
      <x:c r="I225" s="305" t="str">
        <x:v>Reg. 5</x:v>
      </x:c>
      <x:c r="J225" s="305" t="str">
        <x:v>Control design / applicability</x:v>
      </x:c>
      <x:c r="K225" s="305" t="str">
        <x:v>Scheme, trust and eligibility documents, shareholder/board approvals, grant/allotment controls and disclosure checklist; include evidence that the gate, duty holder, threshold/exemption and timing were assessed for this atomic requirement.</x:v>
      </x:c>
      <x:c r="L225" s="305" t="str">
        <x:v>Current approved artefact; named owner and reviewer; effective date/version; explicit coverage of CAP-LAW042 Reg. 5; documented gate and exception route.</x:v>
      </x:c>
      <x:c r="M225" s="305" t="str">
        <x:v>Continuous while scheme exists</x:v>
      </x:c>
      <x:c r="N225" s="305" t="str">
        <x:v>HR/ESOP administration, trust, finance and depository records</x:v>
      </x:c>
      <x:c r="O225" s="305" t="str">
        <x:v>Company Secretary / HR or Compensation Owner</x:v>
      </x:c>
      <x:c r="P225" s="305" t="str">
        <x:v>Applicable SEBI source, LODR preservation policy where in scope, Common Corporate Core retention schedule and litigation hold; apply the longest controlling period.</x:v>
      </x:c>
      <x:c r="Q225" s="305" t="str">
        <x:v>Verify source system, date/time, preparer, approver, completeness, version, linkage to the population and external acknowledgement where applicable.</x:v>
      </x:c>
      <x:c r="R225" s="305" t="str">
        <x:v>Restricted — may contain personal, trading or unpublished information</x:v>
      </x:c>
      <x:c r="S225" s="305" t="str">
        <x:v>REQUIRED — NOT COLLECTED</x:v>
      </x:c>
      <x:c r="T225" s="305" t="str">
        <x:v>https://www.sebi.gov.in/legal/regulations/dec-2025/securities-and-exchange-board-of-india-share-based-employee-benefits-and-sweat-equity-regulations-2021-last-amended-on-december-4-2025-_98638.html</x:v>
      </x:c>
      <x:c r="U225" s="305" t="str">
        <x:v>MIGRATED — FROZEN</x:v>
      </x:c>
      <x:c r="V225" s="305" t="str">
        <x:f>IF(COUNTIF('PROD Audit Master'!$A$5:$A$176,C225)=1,"YES","NO")</x:f>
        <x:v>YES</x:v>
      </x:c>
      <x:c r="W225" s="305" t="str">
        <x:f>IF(COUNTIF('PROD Provision Master'!$A$5:$A$176,D225)=1,"YES","NO")</x:f>
        <x:v>YES</x:v>
      </x:c>
      <x:c r="X225" s="305" t="str">
        <x:f>IF(COUNTIF($A$5:$A$348,A225)=1,"UNIQUE","DUPLICATE")</x:f>
        <x:v>UNIQUE</x:v>
      </x:c>
      <x:c r="Y225" s="305" t="str">
        <x:f>IF(COUNTIF($E$5:$E$348,E225)=1,"UNIQUE","DUPLICATE")</x:f>
        <x:v>UNIQUE</x:v>
      </x:c>
      <x:c r="Z225" s="305" t="str">
        <x:f>IF(AND(LEFT(A225,14)="SEBI-CORE-EVD-",LEN(A225)=20),"VALID","INVALID")</x:f>
        <x:v>VALID</x:v>
      </x:c>
      <x:c r="AA225" s="305" t="str">
        <x:v>FROZEN</x:v>
      </x:c>
    </x:row>
    <x:row r="226" ht="48" customHeight="1">
      <x:c r="A226" s="305" t="str">
        <x:v>SEBI-CORE-EVD-000222</x:v>
      </x:c>
      <x:c r="B226" s="305" t="n">
        <x:v>222</x:v>
      </x:c>
      <x:c r="C226" s="305" t="str">
        <x:v>SEBI-CORE-AUD-000111</x:v>
      </x:c>
      <x:c r="D226" s="305" t="str">
        <x:v>SEBI-CORE-PRV-000111</x:v>
      </x:c>
      <x:c r="E226" s="305" t="str">
        <x:v>CAP-LAW042|Reg. 5|AP01|E02</x:v>
      </x:c>
      <x:c r="F226" s="305" t="str">
        <x:v>CAP-LAW042|Reg. 5|AP01</x:v>
      </x:c>
      <x:c r="G226" s="305" t="str">
        <x:v>CAP-LAW042|Reg. 5</x:v>
      </x:c>
      <x:c r="H226" s="305" t="str">
        <x:v>CAP-LAW042</x:v>
      </x:c>
      <x:c r="I226" s="305" t="str">
        <x:v>Reg. 5</x:v>
      </x:c>
      <x:c r="J226" s="305" t="str">
        <x:v>Operating performance / outcome</x:v>
      </x:c>
      <x:c r="K226" s="305" t="str">
        <x:v>Grant, vesting, exercise and allotment registers, trust/depository statements, valuations, approvals, filings and participant communications; demonstrate complete and timely performance of: Maintain committee charter, composition, approvals and minutes.</x:v>
      </x:c>
      <x:c r="L226" s="305" t="str">
        <x:v>Population reference; period/trigger; source inputs; approvals; timestamps; calculations where relevant; filed/delivered output; acknowledgement; exception and closure linkage.</x:v>
      </x:c>
      <x:c r="M226" s="305" t="str">
        <x:v>Continuous while scheme exists</x:v>
      </x:c>
      <x:c r="N226" s="305" t="str">
        <x:v>HR/ESOP administration, trust, finance and depository records</x:v>
      </x:c>
      <x:c r="O226" s="305" t="str">
        <x:v>Company Secretary / HR or Compensation Owner</x:v>
      </x:c>
      <x:c r="P226" s="305" t="str">
        <x:v>Applicable SEBI source, LODR preservation policy where in scope, Common Corporate Core retention schedule and litigation hold; apply the longest controlling period.</x:v>
      </x:c>
      <x:c r="Q226" s="305" t="str">
        <x:v>Verify source system, date/time, preparer, approver, completeness, version, linkage to the population and external acknowledgement where applicable.</x:v>
      </x:c>
      <x:c r="R226" s="305" t="str">
        <x:v>Restricted — may contain personal, trading or unpublished information</x:v>
      </x:c>
      <x:c r="S226" s="305" t="str">
        <x:v>REQUIRED — NOT COLLECTED</x:v>
      </x:c>
      <x:c r="T226" s="305" t="str">
        <x:v>https://www.sebi.gov.in/legal/regulations/dec-2025/securities-and-exchange-board-of-india-share-based-employee-benefits-and-sweat-equity-regulations-2021-last-amended-on-december-4-2025-_98638.html</x:v>
      </x:c>
      <x:c r="U226" s="305" t="str">
        <x:v>MIGRATED — FROZEN</x:v>
      </x:c>
      <x:c r="V226" s="305" t="str">
        <x:f>IF(COUNTIF('PROD Audit Master'!$A$5:$A$176,C226)=1,"YES","NO")</x:f>
        <x:v>YES</x:v>
      </x:c>
      <x:c r="W226" s="305" t="str">
        <x:f>IF(COUNTIF('PROD Provision Master'!$A$5:$A$176,D226)=1,"YES","NO")</x:f>
        <x:v>YES</x:v>
      </x:c>
      <x:c r="X226" s="305" t="str">
        <x:f>IF(COUNTIF($A$5:$A$348,A226)=1,"UNIQUE","DUPLICATE")</x:f>
        <x:v>UNIQUE</x:v>
      </x:c>
      <x:c r="Y226" s="305" t="str">
        <x:f>IF(COUNTIF($E$5:$E$348,E226)=1,"UNIQUE","DUPLICATE")</x:f>
        <x:v>UNIQUE</x:v>
      </x:c>
      <x:c r="Z226" s="305" t="str">
        <x:f>IF(AND(LEFT(A226,14)="SEBI-CORE-EVD-",LEN(A226)=20),"VALID","INVALID")</x:f>
        <x:v>VALID</x:v>
      </x:c>
      <x:c r="AA226" s="305" t="str">
        <x:v>FROZEN</x:v>
      </x:c>
    </x:row>
    <x:row r="227" ht="48" customHeight="1">
      <x:c r="A227" s="305" t="str">
        <x:v>SEBI-CORE-EVD-000223</x:v>
      </x:c>
      <x:c r="B227" s="305" t="n">
        <x:v>223</x:v>
      </x:c>
      <x:c r="C227" s="305" t="str">
        <x:v>SEBI-CORE-AUD-000112</x:v>
      </x:c>
      <x:c r="D227" s="305" t="str">
        <x:v>SEBI-CORE-PRV-000112</x:v>
      </x:c>
      <x:c r="E227" s="305" t="str">
        <x:v>CAP-LAW042|Reg. 6|AP01|E01</x:v>
      </x:c>
      <x:c r="F227" s="305" t="str">
        <x:v>CAP-LAW042|Reg. 6|AP01</x:v>
      </x:c>
      <x:c r="G227" s="305" t="str">
        <x:v>CAP-LAW042|Reg. 6</x:v>
      </x:c>
      <x:c r="H227" s="305" t="str">
        <x:v>CAP-LAW042</x:v>
      </x:c>
      <x:c r="I227" s="305" t="str">
        <x:v>Reg. 6</x:v>
      </x:c>
      <x:c r="J227" s="305" t="str">
        <x:v>Control design / applicability</x:v>
      </x:c>
      <x:c r="K227" s="305" t="str">
        <x:v>Scheme, trust and eligibility documents, shareholder/board approvals, grant/allotment controls and disclosure checklist; include evidence that the gate, duty holder, threshold/exemption and timing were assessed for this atomic requirement.</x:v>
      </x:c>
      <x:c r="L227" s="305" t="str">
        <x:v>Current approved artefact; named owner and reviewer; effective date/version; explicit coverage of CAP-LAW042 Reg. 6; documented gate and exception route.</x:v>
      </x:c>
      <x:c r="M227" s="305" t="str">
        <x:v>Before implementation/grant/change</x:v>
      </x:c>
      <x:c r="N227" s="305" t="str">
        <x:v>HR/ESOP administration, trust, finance and depository records</x:v>
      </x:c>
      <x:c r="O227" s="305" t="str">
        <x:v>Company Secretary / HR or Compensation Owner</x:v>
      </x:c>
      <x:c r="P227" s="305" t="str">
        <x:v>Applicable SEBI source, LODR preservation policy where in scope, Common Corporate Core retention schedule and litigation hold; apply the longest controlling period.</x:v>
      </x:c>
      <x:c r="Q227" s="305" t="str">
        <x:v>Verify source system, date/time, preparer, approver, completeness, version, linkage to the population and external acknowledgement where applicable.</x:v>
      </x:c>
      <x:c r="R227" s="305" t="str">
        <x:v>Restricted — may contain personal, trading or unpublished information</x:v>
      </x:c>
      <x:c r="S227" s="305" t="str">
        <x:v>REQUIRED — NOT COLLECTED</x:v>
      </x:c>
      <x:c r="T227" s="305" t="str">
        <x:v>https://www.sebi.gov.in/legal/regulations/dec-2025/securities-and-exchange-board-of-india-share-based-employee-benefits-and-sweat-equity-regulations-2021-last-amended-on-december-4-2025-_98638.html</x:v>
      </x:c>
      <x:c r="U227" s="305" t="str">
        <x:v>MIGRATED — FROZEN</x:v>
      </x:c>
      <x:c r="V227" s="305" t="str">
        <x:f>IF(COUNTIF('PROD Audit Master'!$A$5:$A$176,C227)=1,"YES","NO")</x:f>
        <x:v>YES</x:v>
      </x:c>
      <x:c r="W227" s="305" t="str">
        <x:f>IF(COUNTIF('PROD Provision Master'!$A$5:$A$176,D227)=1,"YES","NO")</x:f>
        <x:v>YES</x:v>
      </x:c>
      <x:c r="X227" s="305" t="str">
        <x:f>IF(COUNTIF($A$5:$A$348,A227)=1,"UNIQUE","DUPLICATE")</x:f>
        <x:v>UNIQUE</x:v>
      </x:c>
      <x:c r="Y227" s="305" t="str">
        <x:f>IF(COUNTIF($E$5:$E$348,E227)=1,"UNIQUE","DUPLICATE")</x:f>
        <x:v>UNIQUE</x:v>
      </x:c>
      <x:c r="Z227" s="305" t="str">
        <x:f>IF(AND(LEFT(A227,14)="SEBI-CORE-EVD-",LEN(A227)=20),"VALID","INVALID")</x:f>
        <x:v>VALID</x:v>
      </x:c>
      <x:c r="AA227" s="305" t="str">
        <x:v>FROZEN</x:v>
      </x:c>
    </x:row>
    <x:row r="228" ht="48" customHeight="1">
      <x:c r="A228" s="305" t="str">
        <x:v>SEBI-CORE-EVD-000224</x:v>
      </x:c>
      <x:c r="B228" s="305" t="n">
        <x:v>224</x:v>
      </x:c>
      <x:c r="C228" s="305" t="str">
        <x:v>SEBI-CORE-AUD-000112</x:v>
      </x:c>
      <x:c r="D228" s="305" t="str">
        <x:v>SEBI-CORE-PRV-000112</x:v>
      </x:c>
      <x:c r="E228" s="305" t="str">
        <x:v>CAP-LAW042|Reg. 6|AP01|E02</x:v>
      </x:c>
      <x:c r="F228" s="305" t="str">
        <x:v>CAP-LAW042|Reg. 6|AP01</x:v>
      </x:c>
      <x:c r="G228" s="305" t="str">
        <x:v>CAP-LAW042|Reg. 6</x:v>
      </x:c>
      <x:c r="H228" s="305" t="str">
        <x:v>CAP-LAW042</x:v>
      </x:c>
      <x:c r="I228" s="305" t="str">
        <x:v>Reg. 6</x:v>
      </x:c>
      <x:c r="J228" s="305" t="str">
        <x:v>Operating performance / outcome</x:v>
      </x:c>
      <x:c r="K228" s="305" t="str">
        <x:v>Grant, vesting, exercise and allotment registers, trust/depository statements, valuations, approvals, filings and participant communications; demonstrate complete and timely performance of: Prepare explanatory statement and voting evidence.</x:v>
      </x:c>
      <x:c r="L228" s="305" t="str">
        <x:v>Population reference; period/trigger; source inputs; approvals; timestamps; calculations where relevant; filed/delivered output; acknowledgement; exception and closure linkage.</x:v>
      </x:c>
      <x:c r="M228" s="305" t="str">
        <x:v>Before implementation/grant/change</x:v>
      </x:c>
      <x:c r="N228" s="305" t="str">
        <x:v>HR/ESOP administration, trust, finance and depository records</x:v>
      </x:c>
      <x:c r="O228" s="305" t="str">
        <x:v>Company Secretary / HR or Compensation Owner</x:v>
      </x:c>
      <x:c r="P228" s="305" t="str">
        <x:v>Applicable SEBI source, LODR preservation policy where in scope, Common Corporate Core retention schedule and litigation hold; apply the longest controlling period.</x:v>
      </x:c>
      <x:c r="Q228" s="305" t="str">
        <x:v>Verify source system, date/time, preparer, approver, completeness, version, linkage to the population and external acknowledgement where applicable.</x:v>
      </x:c>
      <x:c r="R228" s="305" t="str">
        <x:v>Restricted — may contain personal, trading or unpublished information</x:v>
      </x:c>
      <x:c r="S228" s="305" t="str">
        <x:v>REQUIRED — NOT COLLECTED</x:v>
      </x:c>
      <x:c r="T228" s="305" t="str">
        <x:v>https://www.sebi.gov.in/legal/regulations/dec-2025/securities-and-exchange-board-of-india-share-based-employee-benefits-and-sweat-equity-regulations-2021-last-amended-on-december-4-2025-_98638.html</x:v>
      </x:c>
      <x:c r="U228" s="305" t="str">
        <x:v>MIGRATED — FROZEN</x:v>
      </x:c>
      <x:c r="V228" s="305" t="str">
        <x:f>IF(COUNTIF('PROD Audit Master'!$A$5:$A$176,C228)=1,"YES","NO")</x:f>
        <x:v>YES</x:v>
      </x:c>
      <x:c r="W228" s="305" t="str">
        <x:f>IF(COUNTIF('PROD Provision Master'!$A$5:$A$176,D228)=1,"YES","NO")</x:f>
        <x:v>YES</x:v>
      </x:c>
      <x:c r="X228" s="305" t="str">
        <x:f>IF(COUNTIF($A$5:$A$348,A228)=1,"UNIQUE","DUPLICATE")</x:f>
        <x:v>UNIQUE</x:v>
      </x:c>
      <x:c r="Y228" s="305" t="str">
        <x:f>IF(COUNTIF($E$5:$E$348,E228)=1,"UNIQUE","DUPLICATE")</x:f>
        <x:v>UNIQUE</x:v>
      </x:c>
      <x:c r="Z228" s="305" t="str">
        <x:f>IF(AND(LEFT(A228,14)="SEBI-CORE-EVD-",LEN(A228)=20),"VALID","INVALID")</x:f>
        <x:v>VALID</x:v>
      </x:c>
      <x:c r="AA228" s="305" t="str">
        <x:v>FROZEN</x:v>
      </x:c>
    </x:row>
    <x:row r="229" ht="48" customHeight="1">
      <x:c r="A229" s="305" t="str">
        <x:v>SEBI-CORE-EVD-000225</x:v>
      </x:c>
      <x:c r="B229" s="305" t="n">
        <x:v>225</x:v>
      </x:c>
      <x:c r="C229" s="305" t="str">
        <x:v>SEBI-CORE-AUD-000113</x:v>
      </x:c>
      <x:c r="D229" s="305" t="str">
        <x:v>SEBI-CORE-PRV-000113</x:v>
      </x:c>
      <x:c r="E229" s="305" t="str">
        <x:v>CAP-LAW042|Regs. 6 and 14 / Schedule I|AP01|E01</x:v>
      </x:c>
      <x:c r="F229" s="305" t="str">
        <x:v>CAP-LAW042|Regs. 6 and 14 / Schedule I|AP01</x:v>
      </x:c>
      <x:c r="G229" s="305" t="str">
        <x:v>CAP-LAW042|Regs. 6 and 14 / Schedule I</x:v>
      </x:c>
      <x:c r="H229" s="305" t="str">
        <x:v>CAP-LAW042</x:v>
      </x:c>
      <x:c r="I229" s="305" t="str">
        <x:v>Regs. 6 and 14 / Schedule I</x:v>
      </x:c>
      <x:c r="J229" s="305" t="str">
        <x:v>Control design / applicability</x:v>
      </x:c>
      <x:c r="K229" s="305" t="str">
        <x:v>Scheme, trust and eligibility documents, shareholder/board approvals, grant/allotment controls and disclosure checklist; include evidence that the gate, duty holder, threshold/exemption and timing were assessed for this atomic requirement.</x:v>
      </x:c>
      <x:c r="L229" s="305" t="str">
        <x:v>Current approved artefact; named owner and reviewer; effective date/version; explicit coverage of CAP-LAW042 Regs. 6 and 14 / Schedule I; documented gate and exception route.</x:v>
      </x:c>
      <x:c r="M229" s="305" t="str">
        <x:v>At approval; annual and on update</x:v>
      </x:c>
      <x:c r="N229" s="305" t="str">
        <x:v>HR/ESOP administration, trust, finance and depository records</x:v>
      </x:c>
      <x:c r="O229" s="305" t="str">
        <x:v>Company Secretary / HR or Compensation Owner</x:v>
      </x:c>
      <x:c r="P229" s="305" t="str">
        <x:v>Applicable SEBI source, LODR preservation policy where in scope, Common Corporate Core retention schedule and litigation hold; apply the longest controlling period.</x:v>
      </x:c>
      <x:c r="Q229" s="305" t="str">
        <x:v>Verify source system, date/time, preparer, approver, completeness, version, linkage to the population and external acknowledgement where applicable.</x:v>
      </x:c>
      <x:c r="R229" s="305" t="str">
        <x:v>Restricted — may contain personal, trading or unpublished information</x:v>
      </x:c>
      <x:c r="S229" s="305" t="str">
        <x:v>REQUIRED — NOT COLLECTED</x:v>
      </x:c>
      <x:c r="T229" s="305" t="str">
        <x:v>https://www.sebi.gov.in/legal/regulations/dec-2025/securities-and-exchange-board-of-india-share-based-employee-benefits-and-sweat-equity-regulations-2021-last-amended-on-december-4-2025-_98638.html</x:v>
      </x:c>
      <x:c r="U229" s="305" t="str">
        <x:v>MIGRATED — FROZEN</x:v>
      </x:c>
      <x:c r="V229" s="305" t="str">
        <x:f>IF(COUNTIF('PROD Audit Master'!$A$5:$A$176,C229)=1,"YES","NO")</x:f>
        <x:v>YES</x:v>
      </x:c>
      <x:c r="W229" s="305" t="str">
        <x:f>IF(COUNTIF('PROD Provision Master'!$A$5:$A$176,D229)=1,"YES","NO")</x:f>
        <x:v>YES</x:v>
      </x:c>
      <x:c r="X229" s="305" t="str">
        <x:f>IF(COUNTIF($A$5:$A$348,A229)=1,"UNIQUE","DUPLICATE")</x:f>
        <x:v>UNIQUE</x:v>
      </x:c>
      <x:c r="Y229" s="305" t="str">
        <x:f>IF(COUNTIF($E$5:$E$348,E229)=1,"UNIQUE","DUPLICATE")</x:f>
        <x:v>UNIQUE</x:v>
      </x:c>
      <x:c r="Z229" s="305" t="str">
        <x:f>IF(AND(LEFT(A229,14)="SEBI-CORE-EVD-",LEN(A229)=20),"VALID","INVALID")</x:f>
        <x:v>VALID</x:v>
      </x:c>
      <x:c r="AA229" s="305" t="str">
        <x:v>FROZEN</x:v>
      </x:c>
    </x:row>
    <x:row r="230" ht="48" customHeight="1">
      <x:c r="A230" s="305" t="str">
        <x:v>SEBI-CORE-EVD-000226</x:v>
      </x:c>
      <x:c r="B230" s="305" t="n">
        <x:v>226</x:v>
      </x:c>
      <x:c r="C230" s="305" t="str">
        <x:v>SEBI-CORE-AUD-000113</x:v>
      </x:c>
      <x:c r="D230" s="305" t="str">
        <x:v>SEBI-CORE-PRV-000113</x:v>
      </x:c>
      <x:c r="E230" s="305" t="str">
        <x:v>CAP-LAW042|Regs. 6 and 14 / Schedule I|AP01|E02</x:v>
      </x:c>
      <x:c r="F230" s="305" t="str">
        <x:v>CAP-LAW042|Regs. 6 and 14 / Schedule I|AP01</x:v>
      </x:c>
      <x:c r="G230" s="305" t="str">
        <x:v>CAP-LAW042|Regs. 6 and 14 / Schedule I</x:v>
      </x:c>
      <x:c r="H230" s="305" t="str">
        <x:v>CAP-LAW042</x:v>
      </x:c>
      <x:c r="I230" s="305" t="str">
        <x:v>Regs. 6 and 14 / Schedule I</x:v>
      </x:c>
      <x:c r="J230" s="305" t="str">
        <x:v>Operating performance / outcome</x:v>
      </x:c>
      <x:c r="K230" s="305" t="str">
        <x:v>Grant, vesting, exercise and allotment registers, trust/depository statements, valuations, approvals, filings and participant communications; demonstrate complete and timely performance of: Maintain the disclosure schedule and required communications.</x:v>
      </x:c>
      <x:c r="L230" s="305" t="str">
        <x:v>Population reference; period/trigger; source inputs; approvals; timestamps; calculations where relevant; filed/delivered output; acknowledgement; exception and closure linkage.</x:v>
      </x:c>
      <x:c r="M230" s="305" t="str">
        <x:v>At approval; annual and on update</x:v>
      </x:c>
      <x:c r="N230" s="305" t="str">
        <x:v>HR/ESOP administration, trust, finance and depository records</x:v>
      </x:c>
      <x:c r="O230" s="305" t="str">
        <x:v>Company Secretary / HR or Compensation Owner</x:v>
      </x:c>
      <x:c r="P230" s="305" t="str">
        <x:v>Applicable SEBI source, LODR preservation policy where in scope, Common Corporate Core retention schedule and litigation hold; apply the longest controlling period.</x:v>
      </x:c>
      <x:c r="Q230" s="305" t="str">
        <x:v>Verify source system, date/time, preparer, approver, completeness, version, linkage to the population and external acknowledgement where applicable.</x:v>
      </x:c>
      <x:c r="R230" s="305" t="str">
        <x:v>Restricted — may contain personal, trading or unpublished information</x:v>
      </x:c>
      <x:c r="S230" s="305" t="str">
        <x:v>REQUIRED — NOT COLLECTED</x:v>
      </x:c>
      <x:c r="T230" s="305" t="str">
        <x:v>https://www.sebi.gov.in/legal/regulations/dec-2025/securities-and-exchange-board-of-india-share-based-employee-benefits-and-sweat-equity-regulations-2021-last-amended-on-december-4-2025-_98638.html</x:v>
      </x:c>
      <x:c r="U230" s="305" t="str">
        <x:v>MIGRATED — FROZEN</x:v>
      </x:c>
      <x:c r="V230" s="305" t="str">
        <x:f>IF(COUNTIF('PROD Audit Master'!$A$5:$A$176,C230)=1,"YES","NO")</x:f>
        <x:v>YES</x:v>
      </x:c>
      <x:c r="W230" s="305" t="str">
        <x:f>IF(COUNTIF('PROD Provision Master'!$A$5:$A$176,D230)=1,"YES","NO")</x:f>
        <x:v>YES</x:v>
      </x:c>
      <x:c r="X230" s="305" t="str">
        <x:f>IF(COUNTIF($A$5:$A$348,A230)=1,"UNIQUE","DUPLICATE")</x:f>
        <x:v>UNIQUE</x:v>
      </x:c>
      <x:c r="Y230" s="305" t="str">
        <x:f>IF(COUNTIF($E$5:$E$348,E230)=1,"UNIQUE","DUPLICATE")</x:f>
        <x:v>UNIQUE</x:v>
      </x:c>
      <x:c r="Z230" s="305" t="str">
        <x:f>IF(AND(LEFT(A230,14)="SEBI-CORE-EVD-",LEN(A230)=20),"VALID","INVALID")</x:f>
        <x:v>VALID</x:v>
      </x:c>
      <x:c r="AA230" s="305" t="str">
        <x:v>FROZEN</x:v>
      </x:c>
    </x:row>
    <x:row r="231" ht="48" customHeight="1">
      <x:c r="A231" s="305" t="str">
        <x:v>SEBI-CORE-EVD-000227</x:v>
      </x:c>
      <x:c r="B231" s="305" t="n">
        <x:v>227</x:v>
      </x:c>
      <x:c r="C231" s="305" t="str">
        <x:v>SEBI-CORE-AUD-000114</x:v>
      </x:c>
      <x:c r="D231" s="305" t="str">
        <x:v>SEBI-CORE-PRV-000114</x:v>
      </x:c>
      <x:c r="E231" s="305" t="str">
        <x:v>CAP-LAW042|Reg. 3|AP01|E01</x:v>
      </x:c>
      <x:c r="F231" s="305" t="str">
        <x:v>CAP-LAW042|Reg. 3|AP01</x:v>
      </x:c>
      <x:c r="G231" s="305" t="str">
        <x:v>CAP-LAW042|Reg. 3</x:v>
      </x:c>
      <x:c r="H231" s="305" t="str">
        <x:v>CAP-LAW042</x:v>
      </x:c>
      <x:c r="I231" s="305" t="str">
        <x:v>Reg. 3</x:v>
      </x:c>
      <x:c r="J231" s="305" t="str">
        <x:v>Control design / applicability</x:v>
      </x:c>
      <x:c r="K231" s="305" t="str">
        <x:v>Scheme, trust and eligibility documents, shareholder/board approvals, grant/allotment controls and disclosure checklist; include evidence that the gate, duty holder, threshold/exemption and timing were assessed for this atomic requirement.</x:v>
      </x:c>
      <x:c r="L231" s="305" t="str">
        <x:v>Current approved artefact; named owner and reviewer; effective date/version; explicit coverage of CAP-LAW042 Reg. 3; documented gate and exception route.</x:v>
      </x:c>
      <x:c r="M231" s="305" t="str">
        <x:v>Continuous / transaction-based</x:v>
      </x:c>
      <x:c r="N231" s="305" t="str">
        <x:v>HR/ESOP administration, trust, finance and depository records</x:v>
      </x:c>
      <x:c r="O231" s="305" t="str">
        <x:v>Company Secretary / HR or Compensation Owner</x:v>
      </x:c>
      <x:c r="P231" s="305" t="str">
        <x:v>Applicable SEBI source, LODR preservation policy where in scope, Common Corporate Core retention schedule and litigation hold; apply the longest controlling period.</x:v>
      </x:c>
      <x:c r="Q231" s="305" t="str">
        <x:v>Verify source system, date/time, preparer, approver, completeness, version, linkage to the population and external acknowledgement where applicable.</x:v>
      </x:c>
      <x:c r="R231" s="305" t="str">
        <x:v>Restricted — may contain personal, trading or unpublished information</x:v>
      </x:c>
      <x:c r="S231" s="305" t="str">
        <x:v>REQUIRED — NOT COLLECTED</x:v>
      </x:c>
      <x:c r="T231" s="305" t="str">
        <x:v>https://www.sebi.gov.in/legal/regulations/dec-2025/securities-and-exchange-board-of-india-share-based-employee-benefits-and-sweat-equity-regulations-2021-last-amended-on-december-4-2025-_98638.html</x:v>
      </x:c>
      <x:c r="U231" s="305" t="str">
        <x:v>MIGRATED — FROZEN</x:v>
      </x:c>
      <x:c r="V231" s="305" t="str">
        <x:f>IF(COUNTIF('PROD Audit Master'!$A$5:$A$176,C231)=1,"YES","NO")</x:f>
        <x:v>YES</x:v>
      </x:c>
      <x:c r="W231" s="305" t="str">
        <x:f>IF(COUNTIF('PROD Provision Master'!$A$5:$A$176,D231)=1,"YES","NO")</x:f>
        <x:v>YES</x:v>
      </x:c>
      <x:c r="X231" s="305" t="str">
        <x:f>IF(COUNTIF($A$5:$A$348,A231)=1,"UNIQUE","DUPLICATE")</x:f>
        <x:v>UNIQUE</x:v>
      </x:c>
      <x:c r="Y231" s="305" t="str">
        <x:f>IF(COUNTIF($E$5:$E$348,E231)=1,"UNIQUE","DUPLICATE")</x:f>
        <x:v>UNIQUE</x:v>
      </x:c>
      <x:c r="Z231" s="305" t="str">
        <x:f>IF(AND(LEFT(A231,14)="SEBI-CORE-EVD-",LEN(A231)=20),"VALID","INVALID")</x:f>
        <x:v>VALID</x:v>
      </x:c>
      <x:c r="AA231" s="305" t="str">
        <x:v>FROZEN</x:v>
      </x:c>
    </x:row>
    <x:row r="232" ht="48" customHeight="1">
      <x:c r="A232" s="305" t="str">
        <x:v>SEBI-CORE-EVD-000228</x:v>
      </x:c>
      <x:c r="B232" s="305" t="n">
        <x:v>228</x:v>
      </x:c>
      <x:c r="C232" s="305" t="str">
        <x:v>SEBI-CORE-AUD-000114</x:v>
      </x:c>
      <x:c r="D232" s="305" t="str">
        <x:v>SEBI-CORE-PRV-000114</x:v>
      </x:c>
      <x:c r="E232" s="305" t="str">
        <x:v>CAP-LAW042|Reg. 3|AP01|E02</x:v>
      </x:c>
      <x:c r="F232" s="305" t="str">
        <x:v>CAP-LAW042|Reg. 3|AP01</x:v>
      </x:c>
      <x:c r="G232" s="305" t="str">
        <x:v>CAP-LAW042|Reg. 3</x:v>
      </x:c>
      <x:c r="H232" s="305" t="str">
        <x:v>CAP-LAW042</x:v>
      </x:c>
      <x:c r="I232" s="305" t="str">
        <x:v>Reg. 3</x:v>
      </x:c>
      <x:c r="J232" s="305" t="str">
        <x:v>Operating performance / outcome</x:v>
      </x:c>
      <x:c r="K232" s="305" t="str">
        <x:v>Grant, vesting, exercise and allotment registers, trust/depository statements, valuations, approvals, filings and participant communications; demonstrate complete and timely performance of: Monitor trust transactions and quantitative limits.</x:v>
      </x:c>
      <x:c r="L232" s="305" t="str">
        <x:v>Population reference; period/trigger; source inputs; approvals; timestamps; calculations where relevant; filed/delivered output; acknowledgement; exception and closure linkage.</x:v>
      </x:c>
      <x:c r="M232" s="305" t="str">
        <x:v>Continuous / transaction-based</x:v>
      </x:c>
      <x:c r="N232" s="305" t="str">
        <x:v>HR/ESOP administration, trust, finance and depository records</x:v>
      </x:c>
      <x:c r="O232" s="305" t="str">
        <x:v>Company Secretary / HR or Compensation Owner</x:v>
      </x:c>
      <x:c r="P232" s="305" t="str">
        <x:v>Applicable SEBI source, LODR preservation policy where in scope, Common Corporate Core retention schedule and litigation hold; apply the longest controlling period.</x:v>
      </x:c>
      <x:c r="Q232" s="305" t="str">
        <x:v>Verify source system, date/time, preparer, approver, completeness, version, linkage to the population and external acknowledgement where applicable.</x:v>
      </x:c>
      <x:c r="R232" s="305" t="str">
        <x:v>Restricted — may contain personal, trading or unpublished information</x:v>
      </x:c>
      <x:c r="S232" s="305" t="str">
        <x:v>REQUIRED — NOT COLLECTED</x:v>
      </x:c>
      <x:c r="T232" s="305" t="str">
        <x:v>https://www.sebi.gov.in/legal/regulations/dec-2025/securities-and-exchange-board-of-india-share-based-employee-benefits-and-sweat-equity-regulations-2021-last-amended-on-december-4-2025-_98638.html</x:v>
      </x:c>
      <x:c r="U232" s="305" t="str">
        <x:v>MIGRATED — FROZEN</x:v>
      </x:c>
      <x:c r="V232" s="305" t="str">
        <x:f>IF(COUNTIF('PROD Audit Master'!$A$5:$A$176,C232)=1,"YES","NO")</x:f>
        <x:v>YES</x:v>
      </x:c>
      <x:c r="W232" s="305" t="str">
        <x:f>IF(COUNTIF('PROD Provision Master'!$A$5:$A$176,D232)=1,"YES","NO")</x:f>
        <x:v>YES</x:v>
      </x:c>
      <x:c r="X232" s="305" t="str">
        <x:f>IF(COUNTIF($A$5:$A$348,A232)=1,"UNIQUE","DUPLICATE")</x:f>
        <x:v>UNIQUE</x:v>
      </x:c>
      <x:c r="Y232" s="305" t="str">
        <x:f>IF(COUNTIF($E$5:$E$348,E232)=1,"UNIQUE","DUPLICATE")</x:f>
        <x:v>UNIQUE</x:v>
      </x:c>
      <x:c r="Z232" s="305" t="str">
        <x:f>IF(AND(LEFT(A232,14)="SEBI-CORE-EVD-",LEN(A232)=20),"VALID","INVALID")</x:f>
        <x:v>VALID</x:v>
      </x:c>
      <x:c r="AA232" s="305" t="str">
        <x:v>FROZEN</x:v>
      </x:c>
    </x:row>
    <x:row r="233" ht="48" customHeight="1">
      <x:c r="A233" s="305" t="str">
        <x:v>SEBI-CORE-EVD-000229</x:v>
      </x:c>
      <x:c r="B233" s="305" t="n">
        <x:v>229</x:v>
      </x:c>
      <x:c r="C233" s="305" t="str">
        <x:v>SEBI-CORE-AUD-000115</x:v>
      </x:c>
      <x:c r="D233" s="305" t="str">
        <x:v>SEBI-CORE-PRV-000115</x:v>
      </x:c>
      <x:c r="E233" s="305" t="str">
        <x:v>CAP-LAW042|Reg. 12(3)|AP01|E01</x:v>
      </x:c>
      <x:c r="F233" s="305" t="str">
        <x:v>CAP-LAW042|Reg. 12(3)|AP01</x:v>
      </x:c>
      <x:c r="G233" s="305" t="str">
        <x:v>CAP-LAW042|Reg. 12(3)</x:v>
      </x:c>
      <x:c r="H233" s="305" t="str">
        <x:v>CAP-LAW042</x:v>
      </x:c>
      <x:c r="I233" s="305" t="str">
        <x:v>Reg. 12(3)</x:v>
      </x:c>
      <x:c r="J233" s="305" t="str">
        <x:v>Control design / applicability</x:v>
      </x:c>
      <x:c r="K233" s="305" t="str">
        <x:v>Scheme, trust and eligibility documents, shareholder/board approvals, grant/allotment controls and disclosure checklist; include evidence that the gate, duty holder, threshold/exemption and timing were assessed for this atomic requirement.</x:v>
      </x:c>
      <x:c r="L233" s="305" t="str">
        <x:v>Current approved artefact; named owner and reviewer; effective date/version; explicit coverage of CAP-LAW042 Reg. 12(3); documented gate and exception route.</x:v>
      </x:c>
      <x:c r="M233" s="305" t="str">
        <x:v>Before grant as prescribed</x:v>
      </x:c>
      <x:c r="N233" s="305" t="str">
        <x:v>HR/ESOP administration, trust, finance and depository records</x:v>
      </x:c>
      <x:c r="O233" s="305" t="str">
        <x:v>Company Secretary / HR or Compensation Owner</x:v>
      </x:c>
      <x:c r="P233" s="305" t="str">
        <x:v>Applicable SEBI source, LODR preservation policy where in scope, Common Corporate Core retention schedule and litigation hold; apply the longest controlling period.</x:v>
      </x:c>
      <x:c r="Q233" s="305" t="str">
        <x:v>Verify source system, date/time, preparer, approver, completeness, version, linkage to the population and external acknowledgement where applicable.</x:v>
      </x:c>
      <x:c r="R233" s="305" t="str">
        <x:v>Restricted — may contain personal, trading or unpublished information</x:v>
      </x:c>
      <x:c r="S233" s="305" t="str">
        <x:v>REQUIRED — NOT COLLECTED</x:v>
      </x:c>
      <x:c r="T233" s="305" t="str">
        <x:v>https://www.sebi.gov.in/legal/regulations/dec-2025/securities-and-exchange-board-of-india-share-based-employee-benefits-and-sweat-equity-regulations-2021-last-amended-on-december-4-2025-_98638.html</x:v>
      </x:c>
      <x:c r="U233" s="305" t="str">
        <x:v>MIGRATED — FROZEN</x:v>
      </x:c>
      <x:c r="V233" s="305" t="str">
        <x:f>IF(COUNTIF('PROD Audit Master'!$A$5:$A$176,C233)=1,"YES","NO")</x:f>
        <x:v>YES</x:v>
      </x:c>
      <x:c r="W233" s="305" t="str">
        <x:f>IF(COUNTIF('PROD Provision Master'!$A$5:$A$176,D233)=1,"YES","NO")</x:f>
        <x:v>YES</x:v>
      </x:c>
      <x:c r="X233" s="305" t="str">
        <x:f>IF(COUNTIF($A$5:$A$348,A233)=1,"UNIQUE","DUPLICATE")</x:f>
        <x:v>UNIQUE</x:v>
      </x:c>
      <x:c r="Y233" s="305" t="str">
        <x:f>IF(COUNTIF($E$5:$E$348,E233)=1,"UNIQUE","DUPLICATE")</x:f>
        <x:v>UNIQUE</x:v>
      </x:c>
      <x:c r="Z233" s="305" t="str">
        <x:f>IF(AND(LEFT(A233,14)="SEBI-CORE-EVD-",LEN(A233)=20),"VALID","INVALID")</x:f>
        <x:v>VALID</x:v>
      </x:c>
      <x:c r="AA233" s="305" t="str">
        <x:v>FROZEN</x:v>
      </x:c>
    </x:row>
    <x:row r="234" ht="48" customHeight="1">
      <x:c r="A234" s="305" t="str">
        <x:v>SEBI-CORE-EVD-000230</x:v>
      </x:c>
      <x:c r="B234" s="305" t="n">
        <x:v>230</x:v>
      </x:c>
      <x:c r="C234" s="305" t="str">
        <x:v>SEBI-CORE-AUD-000115</x:v>
      </x:c>
      <x:c r="D234" s="305" t="str">
        <x:v>SEBI-CORE-PRV-000115</x:v>
      </x:c>
      <x:c r="E234" s="305" t="str">
        <x:v>CAP-LAW042|Reg. 12(3)|AP01|E02</x:v>
      </x:c>
      <x:c r="F234" s="305" t="str">
        <x:v>CAP-LAW042|Reg. 12(3)|AP01</x:v>
      </x:c>
      <x:c r="G234" s="305" t="str">
        <x:v>CAP-LAW042|Reg. 12(3)</x:v>
      </x:c>
      <x:c r="H234" s="305" t="str">
        <x:v>CAP-LAW042</x:v>
      </x:c>
      <x:c r="I234" s="305" t="str">
        <x:v>Reg. 12(3)</x:v>
      </x:c>
      <x:c r="J234" s="305" t="str">
        <x:v>Operating performance / outcome</x:v>
      </x:c>
      <x:c r="K234" s="305" t="str">
        <x:v>Grant, vesting, exercise and allotment registers, trust/depository statements, valuations, approvals, filings and participant communications; demonstrate complete and timely performance of: Submit the application and retain approval.</x:v>
      </x:c>
      <x:c r="L234" s="305" t="str">
        <x:v>Population reference; period/trigger; source inputs; approvals; timestamps; calculations where relevant; filed/delivered output; acknowledgement; exception and closure linkage.</x:v>
      </x:c>
      <x:c r="M234" s="305" t="str">
        <x:v>Before grant as prescribed</x:v>
      </x:c>
      <x:c r="N234" s="305" t="str">
        <x:v>HR/ESOP administration, trust, finance and depository records</x:v>
      </x:c>
      <x:c r="O234" s="305" t="str">
        <x:v>Company Secretary / HR or Compensation Owner</x:v>
      </x:c>
      <x:c r="P234" s="305" t="str">
        <x:v>Applicable SEBI source, LODR preservation policy where in scope, Common Corporate Core retention schedule and litigation hold; apply the longest controlling period.</x:v>
      </x:c>
      <x:c r="Q234" s="305" t="str">
        <x:v>Verify source system, date/time, preparer, approver, completeness, version, linkage to the population and external acknowledgement where applicable.</x:v>
      </x:c>
      <x:c r="R234" s="305" t="str">
        <x:v>Restricted — may contain personal, trading or unpublished information</x:v>
      </x:c>
      <x:c r="S234" s="305" t="str">
        <x:v>REQUIRED — NOT COLLECTED</x:v>
      </x:c>
      <x:c r="T234" s="305" t="str">
        <x:v>https://www.sebi.gov.in/legal/regulations/dec-2025/securities-and-exchange-board-of-india-share-based-employee-benefits-and-sweat-equity-regulations-2021-last-amended-on-december-4-2025-_98638.html</x:v>
      </x:c>
      <x:c r="U234" s="305" t="str">
        <x:v>MIGRATED — FROZEN</x:v>
      </x:c>
      <x:c r="V234" s="305" t="str">
        <x:f>IF(COUNTIF('PROD Audit Master'!$A$5:$A$176,C234)=1,"YES","NO")</x:f>
        <x:v>YES</x:v>
      </x:c>
      <x:c r="W234" s="305" t="str">
        <x:f>IF(COUNTIF('PROD Provision Master'!$A$5:$A$176,D234)=1,"YES","NO")</x:f>
        <x:v>YES</x:v>
      </x:c>
      <x:c r="X234" s="305" t="str">
        <x:f>IF(COUNTIF($A$5:$A$348,A234)=1,"UNIQUE","DUPLICATE")</x:f>
        <x:v>UNIQUE</x:v>
      </x:c>
      <x:c r="Y234" s="305" t="str">
        <x:f>IF(COUNTIF($E$5:$E$348,E234)=1,"UNIQUE","DUPLICATE")</x:f>
        <x:v>UNIQUE</x:v>
      </x:c>
      <x:c r="Z234" s="305" t="str">
        <x:f>IF(AND(LEFT(A234,14)="SEBI-CORE-EVD-",LEN(A234)=20),"VALID","INVALID")</x:f>
        <x:v>VALID</x:v>
      </x:c>
      <x:c r="AA234" s="305" t="str">
        <x:v>FROZEN</x:v>
      </x:c>
    </x:row>
    <x:row r="235" ht="48" customHeight="1">
      <x:c r="A235" s="305" t="str">
        <x:v>SEBI-CORE-EVD-000231</x:v>
      </x:c>
      <x:c r="B235" s="305" t="n">
        <x:v>231</x:v>
      </x:c>
      <x:c r="C235" s="305" t="str">
        <x:v>SEBI-CORE-AUD-000116</x:v>
      </x:c>
      <x:c r="D235" s="305" t="str">
        <x:v>SEBI-CORE-PRV-000116</x:v>
      </x:c>
      <x:c r="E235" s="305" t="str">
        <x:v>CAP-LAW042|Regs. 10 and 12|AP01|E01</x:v>
      </x:c>
      <x:c r="F235" s="305" t="str">
        <x:v>CAP-LAW042|Regs. 10 and 12|AP01</x:v>
      </x:c>
      <x:c r="G235" s="305" t="str">
        <x:v>CAP-LAW042|Regs. 10 and 12</x:v>
      </x:c>
      <x:c r="H235" s="305" t="str">
        <x:v>CAP-LAW042</x:v>
      </x:c>
      <x:c r="I235" s="305" t="str">
        <x:v>Regs. 10 and 12</x:v>
      </x:c>
      <x:c r="J235" s="305" t="str">
        <x:v>Control design / applicability</x:v>
      </x:c>
      <x:c r="K235" s="305" t="str">
        <x:v>Approved investor-service SOP, service-level matrix, issuer/RTA responsibility matrix and current forms/checklists; include evidence that the gate, duty holder, threshold/exemption and timing were assessed for this atomic requirement.</x:v>
      </x:c>
      <x:c r="L235" s="305" t="str">
        <x:v>Current approved artefact; named owner and reviewer; effective date/version; explicit coverage of CAP-LAW042 Regs. 10 and 12; documented gate and exception route.</x:v>
      </x:c>
      <x:c r="M235" s="305" t="str">
        <x:v>At each issue/allotment cycle</x:v>
      </x:c>
      <x:c r="N235" s="305" t="str">
        <x:v>Issuer/RTA service system, SCORES/ODR portal and depository interface</x:v>
      </x:c>
      <x:c r="O235" s="305" t="str">
        <x:v>Investor Services Head / RTA Relationship Owner</x:v>
      </x:c>
      <x:c r="P235" s="305" t="str">
        <x:v>Applicable SEBI source, LODR preservation policy where in scope, Common Corporate Core retention schedule and litigation hold; apply the longest controlling period.</x:v>
      </x:c>
      <x:c r="Q235" s="305" t="str">
        <x:v>Verify source system, date/time, preparer, approver, completeness, version, linkage to the population and external acknowledgement where applicable.</x:v>
      </x:c>
      <x:c r="R235" s="305" t="str">
        <x:v>Restricted — may contain personal, trading or unpublished information</x:v>
      </x:c>
      <x:c r="S235" s="305" t="str">
        <x:v>REQUIRED — NOT COLLECTED</x:v>
      </x:c>
      <x:c r="T235" s="305" t="str">
        <x:v>https://www.sebi.gov.in/legal/regulations/dec-2025/securities-and-exchange-board-of-india-share-based-employee-benefits-and-sweat-equity-regulations-2021-last-amended-on-december-4-2025-_98638.html</x:v>
      </x:c>
      <x:c r="U235" s="305" t="str">
        <x:v>MIGRATED — FROZEN</x:v>
      </x:c>
      <x:c r="V235" s="305" t="str">
        <x:f>IF(COUNTIF('PROD Audit Master'!$A$5:$A$176,C235)=1,"YES","NO")</x:f>
        <x:v>YES</x:v>
      </x:c>
      <x:c r="W235" s="305" t="str">
        <x:f>IF(COUNTIF('PROD Provision Master'!$A$5:$A$176,D235)=1,"YES","NO")</x:f>
        <x:v>YES</x:v>
      </x:c>
      <x:c r="X235" s="305" t="str">
        <x:f>IF(COUNTIF($A$5:$A$348,A235)=1,"UNIQUE","DUPLICATE")</x:f>
        <x:v>UNIQUE</x:v>
      </x:c>
      <x:c r="Y235" s="305" t="str">
        <x:f>IF(COUNTIF($E$5:$E$348,E235)=1,"UNIQUE","DUPLICATE")</x:f>
        <x:v>UNIQUE</x:v>
      </x:c>
      <x:c r="Z235" s="305" t="str">
        <x:f>IF(AND(LEFT(A235,14)="SEBI-CORE-EVD-",LEN(A235)=20),"VALID","INVALID")</x:f>
        <x:v>VALID</x:v>
      </x:c>
      <x:c r="AA235" s="305" t="str">
        <x:v>FROZEN</x:v>
      </x:c>
    </x:row>
    <x:row r="236" ht="48" customHeight="1">
      <x:c r="A236" s="305" t="str">
        <x:v>SEBI-CORE-EVD-000232</x:v>
      </x:c>
      <x:c r="B236" s="305" t="n">
        <x:v>232</x:v>
      </x:c>
      <x:c r="C236" s="305" t="str">
        <x:v>SEBI-CORE-AUD-000116</x:v>
      </x:c>
      <x:c r="D236" s="305" t="str">
        <x:v>SEBI-CORE-PRV-000116</x:v>
      </x:c>
      <x:c r="E236" s="305" t="str">
        <x:v>CAP-LAW042|Regs. 10 and 12|AP01|E02</x:v>
      </x:c>
      <x:c r="F236" s="305" t="str">
        <x:v>CAP-LAW042|Regs. 10 and 12|AP01</x:v>
      </x:c>
      <x:c r="G236" s="305" t="str">
        <x:v>CAP-LAW042|Regs. 10 and 12</x:v>
      </x:c>
      <x:c r="H236" s="305" t="str">
        <x:v>CAP-LAW042</x:v>
      </x:c>
      <x:c r="I236" s="305" t="str">
        <x:v>Regs. 10 and 12</x:v>
      </x:c>
      <x:c r="J236" s="305" t="str">
        <x:v>Operating performance / outcome</x:v>
      </x:c>
      <x:c r="K236" s="305" t="str">
        <x:v>Complete request/complaint register, case files, timestamps, deficiency and outcome communications, portal entries and closure acknowledgements; demonstrate complete and timely performance of: Reconcile exercise, allotment, demat credit and exchange approval.</x:v>
      </x:c>
      <x:c r="L236" s="305" t="str">
        <x:v>Population reference; period/trigger; source inputs; approvals; timestamps; calculations where relevant; filed/delivered output; acknowledgement; exception and closure linkage.</x:v>
      </x:c>
      <x:c r="M236" s="305" t="str">
        <x:v>At each issue/allotment cycle</x:v>
      </x:c>
      <x:c r="N236" s="305" t="str">
        <x:v>Issuer/RTA service system, SCORES/ODR portal and depository interface</x:v>
      </x:c>
      <x:c r="O236" s="305" t="str">
        <x:v>Investor Services Head / RTA Relationship Owner</x:v>
      </x:c>
      <x:c r="P236" s="305" t="str">
        <x:v>Applicable SEBI source, LODR preservation policy where in scope, Common Corporate Core retention schedule and litigation hold; apply the longest controlling period.</x:v>
      </x:c>
      <x:c r="Q236" s="305" t="str">
        <x:v>Verify source system, date/time, preparer, approver, completeness, version, linkage to the population and external acknowledgement where applicable.</x:v>
      </x:c>
      <x:c r="R236" s="305" t="str">
        <x:v>Restricted — may contain personal, trading or unpublished information</x:v>
      </x:c>
      <x:c r="S236" s="305" t="str">
        <x:v>REQUIRED — NOT COLLECTED</x:v>
      </x:c>
      <x:c r="T236" s="305" t="str">
        <x:v>https://www.sebi.gov.in/legal/regulations/dec-2025/securities-and-exchange-board-of-india-share-based-employee-benefits-and-sweat-equity-regulations-2021-last-amended-on-december-4-2025-_98638.html</x:v>
      </x:c>
      <x:c r="U236" s="305" t="str">
        <x:v>MIGRATED — FROZEN</x:v>
      </x:c>
      <x:c r="V236" s="305" t="str">
        <x:f>IF(COUNTIF('PROD Audit Master'!$A$5:$A$176,C236)=1,"YES","NO")</x:f>
        <x:v>YES</x:v>
      </x:c>
      <x:c r="W236" s="305" t="str">
        <x:f>IF(COUNTIF('PROD Provision Master'!$A$5:$A$176,D236)=1,"YES","NO")</x:f>
        <x:v>YES</x:v>
      </x:c>
      <x:c r="X236" s="305" t="str">
        <x:f>IF(COUNTIF($A$5:$A$348,A236)=1,"UNIQUE","DUPLICATE")</x:f>
        <x:v>UNIQUE</x:v>
      </x:c>
      <x:c r="Y236" s="305" t="str">
        <x:f>IF(COUNTIF($E$5:$E$348,E236)=1,"UNIQUE","DUPLICATE")</x:f>
        <x:v>UNIQUE</x:v>
      </x:c>
      <x:c r="Z236" s="305" t="str">
        <x:f>IF(AND(LEFT(A236,14)="SEBI-CORE-EVD-",LEN(A236)=20),"VALID","INVALID")</x:f>
        <x:v>VALID</x:v>
      </x:c>
      <x:c r="AA236" s="305" t="str">
        <x:v>FROZEN</x:v>
      </x:c>
    </x:row>
    <x:row r="237" ht="48" customHeight="1">
      <x:c r="A237" s="305" t="str">
        <x:v>SEBI-CORE-EVD-000233</x:v>
      </x:c>
      <x:c r="B237" s="305" t="n">
        <x:v>233</x:v>
      </x:c>
      <x:c r="C237" s="305" t="str">
        <x:v>SEBI-CORE-AUD-000117</x:v>
      </x:c>
      <x:c r="D237" s="305" t="str">
        <x:v>SEBI-CORE-PRV-000117</x:v>
      </x:c>
      <x:c r="E237" s="305" t="str">
        <x:v>CAP-LAW042|Reg. 14 / Schedule I Part F|AP01|E01</x:v>
      </x:c>
      <x:c r="F237" s="305" t="str">
        <x:v>CAP-LAW042|Reg. 14 / Schedule I Part F|AP01</x:v>
      </x:c>
      <x:c r="G237" s="305" t="str">
        <x:v>CAP-LAW042|Reg. 14 / Schedule I Part F</x:v>
      </x:c>
      <x:c r="H237" s="305" t="str">
        <x:v>CAP-LAW042</x:v>
      </x:c>
      <x:c r="I237" s="305" t="str">
        <x:v>Reg. 14 / Schedule I Part F</x:v>
      </x:c>
      <x:c r="J237" s="305" t="str">
        <x:v>Control design / applicability</x:v>
      </x:c>
      <x:c r="K237" s="305" t="str">
        <x:v>Scheme, trust and eligibility documents, shareholder/board approvals, grant/allotment controls and disclosure checklist; include evidence that the gate, duty holder, threshold/exemption and timing were assessed for this atomic requirement.</x:v>
      </x:c>
      <x:c r="L237" s="305" t="str">
        <x:v>Current approved artefact; named owner and reviewer; effective date/version; explicit coverage of CAP-LAW042 Reg. 14 / Schedule I Part F; documented gate and exception route.</x:v>
      </x:c>
      <x:c r="M237" s="305" t="str">
        <x:v>Annual and on update</x:v>
      </x:c>
      <x:c r="N237" s="305" t="str">
        <x:v>HR/ESOP administration, trust, finance and depository records</x:v>
      </x:c>
      <x:c r="O237" s="305" t="str">
        <x:v>Company Secretary / HR or Compensation Owner</x:v>
      </x:c>
      <x:c r="P237" s="305" t="str">
        <x:v>Applicable SEBI source, LODR preservation policy where in scope, Common Corporate Core retention schedule and litigation hold; apply the longest controlling period.</x:v>
      </x:c>
      <x:c r="Q237" s="305" t="str">
        <x:v>Verify source system, date/time, preparer, approver, completeness, version, linkage to the population and external acknowledgement where applicable.</x:v>
      </x:c>
      <x:c r="R237" s="305" t="str">
        <x:v>Restricted — may contain personal, trading or unpublished information</x:v>
      </x:c>
      <x:c r="S237" s="305" t="str">
        <x:v>REQUIRED — NOT COLLECTED</x:v>
      </x:c>
      <x:c r="T237" s="305" t="str">
        <x:v>https://www.sebi.gov.in/legal/regulations/dec-2025/securities-and-exchange-board-of-india-share-based-employee-benefits-and-sweat-equity-regulations-2021-last-amended-on-december-4-2025-_98638.html</x:v>
      </x:c>
      <x:c r="U237" s="305" t="str">
        <x:v>MIGRATED — FROZEN</x:v>
      </x:c>
      <x:c r="V237" s="305" t="str">
        <x:f>IF(COUNTIF('PROD Audit Master'!$A$5:$A$176,C237)=1,"YES","NO")</x:f>
        <x:v>YES</x:v>
      </x:c>
      <x:c r="W237" s="305" t="str">
        <x:f>IF(COUNTIF('PROD Provision Master'!$A$5:$A$176,D237)=1,"YES","NO")</x:f>
        <x:v>YES</x:v>
      </x:c>
      <x:c r="X237" s="305" t="str">
        <x:f>IF(COUNTIF($A$5:$A$348,A237)=1,"UNIQUE","DUPLICATE")</x:f>
        <x:v>UNIQUE</x:v>
      </x:c>
      <x:c r="Y237" s="305" t="str">
        <x:f>IF(COUNTIF($E$5:$E$348,E237)=1,"UNIQUE","DUPLICATE")</x:f>
        <x:v>UNIQUE</x:v>
      </x:c>
      <x:c r="Z237" s="305" t="str">
        <x:f>IF(AND(LEFT(A237,14)="SEBI-CORE-EVD-",LEN(A237)=20),"VALID","INVALID")</x:f>
        <x:v>VALID</x:v>
      </x:c>
      <x:c r="AA237" s="305" t="str">
        <x:v>FROZEN</x:v>
      </x:c>
    </x:row>
    <x:row r="238" ht="48" customHeight="1">
      <x:c r="A238" s="305" t="str">
        <x:v>SEBI-CORE-EVD-000234</x:v>
      </x:c>
      <x:c r="B238" s="305" t="n">
        <x:v>234</x:v>
      </x:c>
      <x:c r="C238" s="305" t="str">
        <x:v>SEBI-CORE-AUD-000117</x:v>
      </x:c>
      <x:c r="D238" s="305" t="str">
        <x:v>SEBI-CORE-PRV-000117</x:v>
      </x:c>
      <x:c r="E238" s="305" t="str">
        <x:v>CAP-LAW042|Reg. 14 / Schedule I Part F|AP01|E02</x:v>
      </x:c>
      <x:c r="F238" s="305" t="str">
        <x:v>CAP-LAW042|Reg. 14 / Schedule I Part F|AP01</x:v>
      </x:c>
      <x:c r="G238" s="305" t="str">
        <x:v>CAP-LAW042|Reg. 14 / Schedule I Part F</x:v>
      </x:c>
      <x:c r="H238" s="305" t="str">
        <x:v>CAP-LAW042</x:v>
      </x:c>
      <x:c r="I238" s="305" t="str">
        <x:v>Reg. 14 / Schedule I Part F</x:v>
      </x:c>
      <x:c r="J238" s="305" t="str">
        <x:v>Operating performance / outcome</x:v>
      </x:c>
      <x:c r="K238" s="305" t="str">
        <x:v>Grant, vesting, exercise and allotment registers, trust/depository statements, valuations, approvals, filings and participant communications; demonstrate complete and timely performance of: Compile scheme metrics and publish/file required disclosures.</x:v>
      </x:c>
      <x:c r="L238" s="305" t="str">
        <x:v>Population reference; period/trigger; source inputs; approvals; timestamps; calculations where relevant; filed/delivered output; acknowledgement; exception and closure linkage.</x:v>
      </x:c>
      <x:c r="M238" s="305" t="str">
        <x:v>Annual and on update</x:v>
      </x:c>
      <x:c r="N238" s="305" t="str">
        <x:v>HR/ESOP administration, trust, finance and depository records</x:v>
      </x:c>
      <x:c r="O238" s="305" t="str">
        <x:v>Company Secretary / HR or Compensation Owner</x:v>
      </x:c>
      <x:c r="P238" s="305" t="str">
        <x:v>Applicable SEBI source, LODR preservation policy where in scope, Common Corporate Core retention schedule and litigation hold; apply the longest controlling period.</x:v>
      </x:c>
      <x:c r="Q238" s="305" t="str">
        <x:v>Verify source system, date/time, preparer, approver, completeness, version, linkage to the population and external acknowledgement where applicable.</x:v>
      </x:c>
      <x:c r="R238" s="305" t="str">
        <x:v>Restricted — may contain personal, trading or unpublished information</x:v>
      </x:c>
      <x:c r="S238" s="305" t="str">
        <x:v>REQUIRED — NOT COLLECTED</x:v>
      </x:c>
      <x:c r="T238" s="305" t="str">
        <x:v>https://www.sebi.gov.in/legal/regulations/dec-2025/securities-and-exchange-board-of-india-share-based-employee-benefits-and-sweat-equity-regulations-2021-last-amended-on-december-4-2025-_98638.html</x:v>
      </x:c>
      <x:c r="U238" s="305" t="str">
        <x:v>MIGRATED — FROZEN</x:v>
      </x:c>
      <x:c r="V238" s="305" t="str">
        <x:f>IF(COUNTIF('PROD Audit Master'!$A$5:$A$176,C238)=1,"YES","NO")</x:f>
        <x:v>YES</x:v>
      </x:c>
      <x:c r="W238" s="305" t="str">
        <x:f>IF(COUNTIF('PROD Provision Master'!$A$5:$A$176,D238)=1,"YES","NO")</x:f>
        <x:v>YES</x:v>
      </x:c>
      <x:c r="X238" s="305" t="str">
        <x:f>IF(COUNTIF($A$5:$A$348,A238)=1,"UNIQUE","DUPLICATE")</x:f>
        <x:v>UNIQUE</x:v>
      </x:c>
      <x:c r="Y238" s="305" t="str">
        <x:f>IF(COUNTIF($E$5:$E$348,E238)=1,"UNIQUE","DUPLICATE")</x:f>
        <x:v>UNIQUE</x:v>
      </x:c>
      <x:c r="Z238" s="305" t="str">
        <x:f>IF(AND(LEFT(A238,14)="SEBI-CORE-EVD-",LEN(A238)=20),"VALID","INVALID")</x:f>
        <x:v>VALID</x:v>
      </x:c>
      <x:c r="AA238" s="305" t="str">
        <x:v>FROZEN</x:v>
      </x:c>
    </x:row>
    <x:row r="239" ht="48" customHeight="1">
      <x:c r="A239" s="305" t="str">
        <x:v>SEBI-CORE-EVD-000235</x:v>
      </x:c>
      <x:c r="B239" s="305" t="n">
        <x:v>235</x:v>
      </x:c>
      <x:c r="C239" s="305" t="str">
        <x:v>SEBI-CORE-AUD-000118</x:v>
      </x:c>
      <x:c r="D239" s="305" t="str">
        <x:v>SEBI-CORE-PRV-000118</x:v>
      </x:c>
      <x:c r="E239" s="305" t="str">
        <x:v>CAP-LAW042|Reg. 13|AP01|E01</x:v>
      </x:c>
      <x:c r="F239" s="305" t="str">
        <x:v>CAP-LAW042|Reg. 13|AP01</x:v>
      </x:c>
      <x:c r="G239" s="305" t="str">
        <x:v>CAP-LAW042|Reg. 13</x:v>
      </x:c>
      <x:c r="H239" s="305" t="str">
        <x:v>CAP-LAW042</x:v>
      </x:c>
      <x:c r="I239" s="305" t="str">
        <x:v>Reg. 13</x:v>
      </x:c>
      <x:c r="J239" s="305" t="str">
        <x:v>Control design / applicability</x:v>
      </x:c>
      <x:c r="K239" s="305" t="str">
        <x:v>Scheme, trust and eligibility documents, shareholder/board approvals, grant/allotment controls and disclosure checklist; include evidence that the gate, duty holder, threshold/exemption and timing were assessed for this atomic requirement.</x:v>
      </x:c>
      <x:c r="L239" s="305" t="str">
        <x:v>Current approved artefact; named owner and reviewer; effective date/version; explicit coverage of CAP-LAW042 Reg. 13; documented gate and exception route.</x:v>
      </x:c>
      <x:c r="M239" s="305" t="str">
        <x:v>Annual</x:v>
      </x:c>
      <x:c r="N239" s="305" t="str">
        <x:v>HR/ESOP administration, trust, finance and depository records</x:v>
      </x:c>
      <x:c r="O239" s="305" t="str">
        <x:v>Company Secretary / HR or Compensation Owner</x:v>
      </x:c>
      <x:c r="P239" s="305" t="str">
        <x:v>Applicable SEBI source, LODR preservation policy where in scope, Common Corporate Core retention schedule and litigation hold; apply the longest controlling period.</x:v>
      </x:c>
      <x:c r="Q239" s="305" t="str">
        <x:v>Verify source system, date/time, preparer, approver, completeness, version, linkage to the population and external acknowledgement where applicable.</x:v>
      </x:c>
      <x:c r="R239" s="305" t="str">
        <x:v>Restricted — may contain personal, trading or unpublished information</x:v>
      </x:c>
      <x:c r="S239" s="305" t="str">
        <x:v>REQUIRED — NOT COLLECTED</x:v>
      </x:c>
      <x:c r="T239" s="305" t="str">
        <x:v>https://www.sebi.gov.in/legal/regulations/dec-2025/securities-and-exchange-board-of-india-share-based-employee-benefits-and-sweat-equity-regulations-2021-last-amended-on-december-4-2025-_98638.html</x:v>
      </x:c>
      <x:c r="U239" s="305" t="str">
        <x:v>MIGRATED — FROZEN</x:v>
      </x:c>
      <x:c r="V239" s="305" t="str">
        <x:f>IF(COUNTIF('PROD Audit Master'!$A$5:$A$176,C239)=1,"YES","NO")</x:f>
        <x:v>YES</x:v>
      </x:c>
      <x:c r="W239" s="305" t="str">
        <x:f>IF(COUNTIF('PROD Provision Master'!$A$5:$A$176,D239)=1,"YES","NO")</x:f>
        <x:v>YES</x:v>
      </x:c>
      <x:c r="X239" s="305" t="str">
        <x:f>IF(COUNTIF($A$5:$A$348,A239)=1,"UNIQUE","DUPLICATE")</x:f>
        <x:v>UNIQUE</x:v>
      </x:c>
      <x:c r="Y239" s="305" t="str">
        <x:f>IF(COUNTIF($E$5:$E$348,E239)=1,"UNIQUE","DUPLICATE")</x:f>
        <x:v>UNIQUE</x:v>
      </x:c>
      <x:c r="Z239" s="305" t="str">
        <x:f>IF(AND(LEFT(A239,14)="SEBI-CORE-EVD-",LEN(A239)=20),"VALID","INVALID")</x:f>
        <x:v>VALID</x:v>
      </x:c>
      <x:c r="AA239" s="305" t="str">
        <x:v>FROZEN</x:v>
      </x:c>
    </x:row>
    <x:row r="240" ht="48" customHeight="1">
      <x:c r="A240" s="305" t="str">
        <x:v>SEBI-CORE-EVD-000236</x:v>
      </x:c>
      <x:c r="B240" s="305" t="n">
        <x:v>236</x:v>
      </x:c>
      <x:c r="C240" s="305" t="str">
        <x:v>SEBI-CORE-AUD-000118</x:v>
      </x:c>
      <x:c r="D240" s="305" t="str">
        <x:v>SEBI-CORE-PRV-000118</x:v>
      </x:c>
      <x:c r="E240" s="305" t="str">
        <x:v>CAP-LAW042|Reg. 13|AP01|E02</x:v>
      </x:c>
      <x:c r="F240" s="305" t="str">
        <x:v>CAP-LAW042|Reg. 13|AP01</x:v>
      </x:c>
      <x:c r="G240" s="305" t="str">
        <x:v>CAP-LAW042|Reg. 13</x:v>
      </x:c>
      <x:c r="H240" s="305" t="str">
        <x:v>CAP-LAW042</x:v>
      </x:c>
      <x:c r="I240" s="305" t="str">
        <x:v>Reg. 13</x:v>
      </x:c>
      <x:c r="J240" s="305" t="str">
        <x:v>Operating performance / outcome</x:v>
      </x:c>
      <x:c r="K240" s="305" t="str">
        <x:v>Grant, vesting, exercise and allotment registers, trust/depository statements, valuations, approvals, filings and participant communications; demonstrate complete and timely performance of: Obtain the certificate and place it before the meeting.</x:v>
      </x:c>
      <x:c r="L240" s="305" t="str">
        <x:v>Population reference; period/trigger; source inputs; approvals; timestamps; calculations where relevant; filed/delivered output; acknowledgement; exception and closure linkage.</x:v>
      </x:c>
      <x:c r="M240" s="305" t="str">
        <x:v>Annual</x:v>
      </x:c>
      <x:c r="N240" s="305" t="str">
        <x:v>HR/ESOP administration, trust, finance and depository records</x:v>
      </x:c>
      <x:c r="O240" s="305" t="str">
        <x:v>Company Secretary / HR or Compensation Owner</x:v>
      </x:c>
      <x:c r="P240" s="305" t="str">
        <x:v>Applicable SEBI source, LODR preservation policy where in scope, Common Corporate Core retention schedule and litigation hold; apply the longest controlling period.</x:v>
      </x:c>
      <x:c r="Q240" s="305" t="str">
        <x:v>Verify source system, date/time, preparer, approver, completeness, version, linkage to the population and external acknowledgement where applicable.</x:v>
      </x:c>
      <x:c r="R240" s="305" t="str">
        <x:v>Restricted — may contain personal, trading or unpublished information</x:v>
      </x:c>
      <x:c r="S240" s="305" t="str">
        <x:v>REQUIRED — NOT COLLECTED</x:v>
      </x:c>
      <x:c r="T240" s="305" t="str">
        <x:v>https://www.sebi.gov.in/legal/regulations/dec-2025/securities-and-exchange-board-of-india-share-based-employee-benefits-and-sweat-equity-regulations-2021-last-amended-on-december-4-2025-_98638.html</x:v>
      </x:c>
      <x:c r="U240" s="305" t="str">
        <x:v>MIGRATED — FROZEN</x:v>
      </x:c>
      <x:c r="V240" s="305" t="str">
        <x:f>IF(COUNTIF('PROD Audit Master'!$A$5:$A$176,C240)=1,"YES","NO")</x:f>
        <x:v>YES</x:v>
      </x:c>
      <x:c r="W240" s="305" t="str">
        <x:f>IF(COUNTIF('PROD Provision Master'!$A$5:$A$176,D240)=1,"YES","NO")</x:f>
        <x:v>YES</x:v>
      </x:c>
      <x:c r="X240" s="305" t="str">
        <x:f>IF(COUNTIF($A$5:$A$348,A240)=1,"UNIQUE","DUPLICATE")</x:f>
        <x:v>UNIQUE</x:v>
      </x:c>
      <x:c r="Y240" s="305" t="str">
        <x:f>IF(COUNTIF($E$5:$E$348,E240)=1,"UNIQUE","DUPLICATE")</x:f>
        <x:v>UNIQUE</x:v>
      </x:c>
      <x:c r="Z240" s="305" t="str">
        <x:f>IF(AND(LEFT(A240,14)="SEBI-CORE-EVD-",LEN(A240)=20),"VALID","INVALID")</x:f>
        <x:v>VALID</x:v>
      </x:c>
      <x:c r="AA240" s="305" t="str">
        <x:v>FROZEN</x:v>
      </x:c>
    </x:row>
    <x:row r="241" ht="48" customHeight="1">
      <x:c r="A241" s="305" t="str">
        <x:v>SEBI-CORE-EVD-000237</x:v>
      </x:c>
      <x:c r="B241" s="305" t="n">
        <x:v>237</x:v>
      </x:c>
      <x:c r="C241" s="305" t="str">
        <x:v>SEBI-CORE-AUD-000119</x:v>
      </x:c>
      <x:c r="D241" s="305" t="str">
        <x:v>SEBI-CORE-PRV-000119</x:v>
      </x:c>
      <x:c r="E241" s="305" t="str">
        <x:v>CAP-LAW042|Chapter IV (Regs. 28-38)|AP01|E01</x:v>
      </x:c>
      <x:c r="F241" s="305" t="str">
        <x:v>CAP-LAW042|Chapter IV (Regs. 28-38)|AP01</x:v>
      </x:c>
      <x:c r="G241" s="305" t="str">
        <x:v>CAP-LAW042|Chapter IV (Regs. 28-38)</x:v>
      </x:c>
      <x:c r="H241" s="305" t="str">
        <x:v>CAP-LAW042</x:v>
      </x:c>
      <x:c r="I241" s="305" t="str">
        <x:v>Chapter IV (Regs. 28-38)</x:v>
      </x:c>
      <x:c r="J241" s="305" t="str">
        <x:v>Control design / applicability</x:v>
      </x:c>
      <x:c r="K241" s="305" t="str">
        <x:v>Transaction-specific legal and applicability memorandum, approval matrix, adviser checklist, timetable and responsibility plan; include evidence that the gate, duty holder, threshold/exemption and timing were assessed for this atomic requirement.</x:v>
      </x:c>
      <x:c r="L241" s="305" t="str">
        <x:v>Current approved artefact; named owner and reviewer; effective date/version; explicit coverage of CAP-LAW042 Chapter IV (Regs. 28-38); documented gate and exception route.</x:v>
      </x:c>
      <x:c r="M241" s="305" t="str">
        <x:v>Before issue through post-allotment</x:v>
      </x:c>
      <x:c r="N241" s="305" t="str">
        <x:v>Transaction data room, stock-exchange/SEBI filing portal and banking/depository records</x:v>
      </x:c>
      <x:c r="O241" s="305" t="str">
        <x:v>Company Secretary / Transaction Legal Lead</x:v>
      </x:c>
      <x:c r="P241" s="305" t="str">
        <x:v>Applicable SEBI source, LODR preservation policy where in scope, Common Corporate Core retention schedule and litigation hold; apply the longest controlling period.</x:v>
      </x:c>
      <x:c r="Q241" s="305" t="str">
        <x:v>Verify source system, date/time, preparer, approver, completeness, version, linkage to the population and external acknowledgement where applicable.</x:v>
      </x:c>
      <x:c r="R241" s="305" t="str">
        <x:v>Restricted — may contain personal, trading or unpublished information</x:v>
      </x:c>
      <x:c r="S241" s="305" t="str">
        <x:v>REQUIRED — NOT COLLECTED</x:v>
      </x:c>
      <x:c r="T241" s="305" t="str">
        <x:v>https://www.sebi.gov.in/legal/regulations/dec-2025/securities-and-exchange-board-of-india-share-based-employee-benefits-and-sweat-equity-regulations-2021-last-amended-on-december-4-2025-_98638.html</x:v>
      </x:c>
      <x:c r="U241" s="305" t="str">
        <x:v>MIGRATED — FROZEN</x:v>
      </x:c>
      <x:c r="V241" s="305" t="str">
        <x:f>IF(COUNTIF('PROD Audit Master'!$A$5:$A$176,C241)=1,"YES","NO")</x:f>
        <x:v>YES</x:v>
      </x:c>
      <x:c r="W241" s="305" t="str">
        <x:f>IF(COUNTIF('PROD Provision Master'!$A$5:$A$176,D241)=1,"YES","NO")</x:f>
        <x:v>YES</x:v>
      </x:c>
      <x:c r="X241" s="305" t="str">
        <x:f>IF(COUNTIF($A$5:$A$348,A241)=1,"UNIQUE","DUPLICATE")</x:f>
        <x:v>UNIQUE</x:v>
      </x:c>
      <x:c r="Y241" s="305" t="str">
        <x:f>IF(COUNTIF($E$5:$E$348,E241)=1,"UNIQUE","DUPLICATE")</x:f>
        <x:v>UNIQUE</x:v>
      </x:c>
      <x:c r="Z241" s="305" t="str">
        <x:f>IF(AND(LEFT(A241,14)="SEBI-CORE-EVD-",LEN(A241)=20),"VALID","INVALID")</x:f>
        <x:v>VALID</x:v>
      </x:c>
      <x:c r="AA241" s="305" t="str">
        <x:v>FROZEN</x:v>
      </x:c>
    </x:row>
    <x:row r="242" ht="48" customHeight="1">
      <x:c r="A242" s="305" t="str">
        <x:v>SEBI-CORE-EVD-000238</x:v>
      </x:c>
      <x:c r="B242" s="305" t="n">
        <x:v>238</x:v>
      </x:c>
      <x:c r="C242" s="305" t="str">
        <x:v>SEBI-CORE-AUD-000119</x:v>
      </x:c>
      <x:c r="D242" s="305" t="str">
        <x:v>SEBI-CORE-PRV-000119</x:v>
      </x:c>
      <x:c r="E242" s="305" t="str">
        <x:v>CAP-LAW042|Chapter IV (Regs. 28-38)|AP01|E02</x:v>
      </x:c>
      <x:c r="F242" s="305" t="str">
        <x:v>CAP-LAW042|Chapter IV (Regs. 28-38)|AP01</x:v>
      </x:c>
      <x:c r="G242" s="305" t="str">
        <x:v>CAP-LAW042|Chapter IV (Regs. 28-38)</x:v>
      </x:c>
      <x:c r="H242" s="305" t="str">
        <x:v>CAP-LAW042</x:v>
      </x:c>
      <x:c r="I242" s="305" t="str">
        <x:v>Chapter IV (Regs. 28-38)</x:v>
      </x:c>
      <x:c r="J242" s="305" t="str">
        <x:v>Operating performance / outcome</x:v>
      </x:c>
      <x:c r="K242" s="305" t="str">
        <x:v>Board/shareholder approvals, offer or scheme documents, announcements, filings, escrow/bank records, tender/allotment results and closure reports; demonstrate complete and timely performance of: Operate a sweat-equity transaction checklist with separate evidence for each applicable regulation.</x:v>
      </x:c>
      <x:c r="L242" s="305" t="str">
        <x:v>Population reference; period/trigger; source inputs; approvals; timestamps; calculations where relevant; filed/delivered output; acknowledgement; exception and closure linkage.</x:v>
      </x:c>
      <x:c r="M242" s="305" t="str">
        <x:v>Before issue through post-allotment</x:v>
      </x:c>
      <x:c r="N242" s="305" t="str">
        <x:v>Transaction data room, stock-exchange/SEBI filing portal and banking/depository records</x:v>
      </x:c>
      <x:c r="O242" s="305" t="str">
        <x:v>Company Secretary / Transaction Legal Lead</x:v>
      </x:c>
      <x:c r="P242" s="305" t="str">
        <x:v>Applicable SEBI source, LODR preservation policy where in scope, Common Corporate Core retention schedule and litigation hold; apply the longest controlling period.</x:v>
      </x:c>
      <x:c r="Q242" s="305" t="str">
        <x:v>Verify source system, date/time, preparer, approver, completeness, version, linkage to the population and external acknowledgement where applicable.</x:v>
      </x:c>
      <x:c r="R242" s="305" t="str">
        <x:v>Restricted — may contain personal, trading or unpublished information</x:v>
      </x:c>
      <x:c r="S242" s="305" t="str">
        <x:v>REQUIRED — NOT COLLECTED</x:v>
      </x:c>
      <x:c r="T242" s="305" t="str">
        <x:v>https://www.sebi.gov.in/legal/regulations/dec-2025/securities-and-exchange-board-of-india-share-based-employee-benefits-and-sweat-equity-regulations-2021-last-amended-on-december-4-2025-_98638.html</x:v>
      </x:c>
      <x:c r="U242" s="305" t="str">
        <x:v>MIGRATED — FROZEN</x:v>
      </x:c>
      <x:c r="V242" s="305" t="str">
        <x:f>IF(COUNTIF('PROD Audit Master'!$A$5:$A$176,C242)=1,"YES","NO")</x:f>
        <x:v>YES</x:v>
      </x:c>
      <x:c r="W242" s="305" t="str">
        <x:f>IF(COUNTIF('PROD Provision Master'!$A$5:$A$176,D242)=1,"YES","NO")</x:f>
        <x:v>YES</x:v>
      </x:c>
      <x:c r="X242" s="305" t="str">
        <x:f>IF(COUNTIF($A$5:$A$348,A242)=1,"UNIQUE","DUPLICATE")</x:f>
        <x:v>UNIQUE</x:v>
      </x:c>
      <x:c r="Y242" s="305" t="str">
        <x:f>IF(COUNTIF($E$5:$E$348,E242)=1,"UNIQUE","DUPLICATE")</x:f>
        <x:v>UNIQUE</x:v>
      </x:c>
      <x:c r="Z242" s="305" t="str">
        <x:f>IF(AND(LEFT(A242,14)="SEBI-CORE-EVD-",LEN(A242)=20),"VALID","INVALID")</x:f>
        <x:v>VALID</x:v>
      </x:c>
      <x:c r="AA242" s="305" t="str">
        <x:v>FROZEN</x:v>
      </x:c>
    </x:row>
    <x:row r="243" ht="48" customHeight="1">
      <x:c r="A243" s="305" t="str">
        <x:v>SEBI-CORE-EVD-000239</x:v>
      </x:c>
      <x:c r="B243" s="305" t="n">
        <x:v>239</x:v>
      </x:c>
      <x:c r="C243" s="305" t="str">
        <x:v>SEBI-CORE-AUD-000120</x:v>
      </x:c>
      <x:c r="D243" s="305" t="str">
        <x:v>SEBI-CORE-PRV-000120</x:v>
      </x:c>
      <x:c r="E243" s="305" t="str">
        <x:v>CAP-LAW041|Eligibility / general conditions|AP01|E01</x:v>
      </x:c>
      <x:c r="F243" s="305" t="str">
        <x:v>CAP-LAW041|Eligibility / general conditions|AP01</x:v>
      </x:c>
      <x:c r="G243" s="305" t="str">
        <x:v>CAP-LAW041|Eligibility / general conditions</x:v>
      </x:c>
      <x:c r="H243" s="305" t="str">
        <x:v>CAP-LAW041</x:v>
      </x:c>
      <x:c r="I243" s="305" t="str">
        <x:v>Eligibility / general conditions</x:v>
      </x:c>
      <x:c r="J243" s="305" t="str">
        <x:v>Control design / applicability</x:v>
      </x:c>
      <x:c r="K243" s="305" t="str">
        <x:v>Instrument terms, trust/security documents, covenant and payment calendar, disclosure checklist and issuer/trustee responsibility matrix; include evidence that the gate, duty holder, threshold/exemption and timing were assessed for this atomic requirement.</x:v>
      </x:c>
      <x:c r="L243" s="305" t="str">
        <x:v>Current approved artefact; named owner and reviewer; effective date/version; explicit coverage of CAP-LAW041 Eligibility / general conditions; documented gate and exception route.</x:v>
      </x:c>
      <x:c r="M243" s="305" t="str">
        <x:v>Before offer/placement</x:v>
      </x:c>
      <x:c r="N243" s="305" t="str">
        <x:v>Treasury/debt register, ERP, trustee correspondence and stock-exchange portal</x:v>
      </x:c>
      <x:c r="O243" s="305" t="str">
        <x:v>Treasury or Finance Head / Company Secretary</x:v>
      </x:c>
      <x:c r="P243" s="305" t="str">
        <x:v>Applicable SEBI source, LODR preservation policy where in scope, Common Corporate Core retention schedule and litigation hold; apply the longest controlling period.</x:v>
      </x:c>
      <x:c r="Q243" s="305" t="str">
        <x:v>Verify source system, date/time, preparer, approver, completeness, version, linkage to the population and external acknowledgement where applicable.</x:v>
      </x:c>
      <x:c r="R243" s="305" t="str">
        <x:v>Confidential until authorised disclosure; retain access trail</x:v>
      </x:c>
      <x:c r="S243" s="305" t="str">
        <x:v>REQUIRED — NOT COLLECTED</x:v>
      </x:c>
      <x:c r="T243" s="305" t="str">
        <x:v>https://www.sebi.gov.in/legal/regulations/jan-2026/securities-and-exchange-board-of-india-issue-and-listing-of-non-convertible-securities-regulations-2021-last-amended-as-on-january-21-2026-_99288.html</x:v>
      </x:c>
      <x:c r="U243" s="305" t="str">
        <x:v>MIGRATED — FROZEN</x:v>
      </x:c>
      <x:c r="V243" s="305" t="str">
        <x:f>IF(COUNTIF('PROD Audit Master'!$A$5:$A$176,C243)=1,"YES","NO")</x:f>
        <x:v>YES</x:v>
      </x:c>
      <x:c r="W243" s="305" t="str">
        <x:f>IF(COUNTIF('PROD Provision Master'!$A$5:$A$176,D243)=1,"YES","NO")</x:f>
        <x:v>YES</x:v>
      </x:c>
      <x:c r="X243" s="305" t="str">
        <x:f>IF(COUNTIF($A$5:$A$348,A243)=1,"UNIQUE","DUPLICATE")</x:f>
        <x:v>UNIQUE</x:v>
      </x:c>
      <x:c r="Y243" s="305" t="str">
        <x:f>IF(COUNTIF($E$5:$E$348,E243)=1,"UNIQUE","DUPLICATE")</x:f>
        <x:v>UNIQUE</x:v>
      </x:c>
      <x:c r="Z243" s="305" t="str">
        <x:f>IF(AND(LEFT(A243,14)="SEBI-CORE-EVD-",LEN(A243)=20),"VALID","INVALID")</x:f>
        <x:v>VALID</x:v>
      </x:c>
      <x:c r="AA243" s="305" t="str">
        <x:v>FROZEN</x:v>
      </x:c>
    </x:row>
    <x:row r="244" ht="48" customHeight="1">
      <x:c r="A244" s="305" t="str">
        <x:v>SEBI-CORE-EVD-000240</x:v>
      </x:c>
      <x:c r="B244" s="305" t="n">
        <x:v>240</x:v>
      </x:c>
      <x:c r="C244" s="305" t="str">
        <x:v>SEBI-CORE-AUD-000120</x:v>
      </x:c>
      <x:c r="D244" s="305" t="str">
        <x:v>SEBI-CORE-PRV-000120</x:v>
      </x:c>
      <x:c r="E244" s="305" t="str">
        <x:v>CAP-LAW041|Eligibility / general conditions|AP01|E02</x:v>
      </x:c>
      <x:c r="F244" s="305" t="str">
        <x:v>CAP-LAW041|Eligibility / general conditions|AP01</x:v>
      </x:c>
      <x:c r="G244" s="305" t="str">
        <x:v>CAP-LAW041|Eligibility / general conditions</x:v>
      </x:c>
      <x:c r="H244" s="305" t="str">
        <x:v>CAP-LAW041</x:v>
      </x:c>
      <x:c r="I244" s="305" t="str">
        <x:v>Eligibility / general conditions</x:v>
      </x:c>
      <x:c r="J244" s="305" t="str">
        <x:v>Operating performance / outcome</x:v>
      </x:c>
      <x:c r="K244" s="305" t="str">
        <x:v>Exchange/trustee submissions, rating and security-cover certificates, payment and bank reconciliations, covenant reports, notices and acknowledgements; demonstrate complete and timely performance of: Prepare an eligibility and conditions memorandum.</x:v>
      </x:c>
      <x:c r="L244" s="305" t="str">
        <x:v>Population reference; period/trigger; source inputs; approvals; timestamps; calculations where relevant; filed/delivered output; acknowledgement; exception and closure linkage.</x:v>
      </x:c>
      <x:c r="M244" s="305" t="str">
        <x:v>Before offer/placement</x:v>
      </x:c>
      <x:c r="N244" s="305" t="str">
        <x:v>Treasury/debt register, ERP, trustee correspondence and stock-exchange portal</x:v>
      </x:c>
      <x:c r="O244" s="305" t="str">
        <x:v>Treasury or Finance Head / Company Secretary</x:v>
      </x:c>
      <x:c r="P244" s="305" t="str">
        <x:v>Applicable SEBI source, LODR preservation policy where in scope, Common Corporate Core retention schedule and litigation hold; apply the longest controlling period.</x:v>
      </x:c>
      <x:c r="Q244" s="305" t="str">
        <x:v>Verify source system, date/time, preparer, approver, completeness, version, linkage to the population and external acknowledgement where applicable.</x:v>
      </x:c>
      <x:c r="R244" s="305" t="str">
        <x:v>Confidential until authorised disclosure; retain access trail</x:v>
      </x:c>
      <x:c r="S244" s="305" t="str">
        <x:v>REQUIRED — NOT COLLECTED</x:v>
      </x:c>
      <x:c r="T244" s="305" t="str">
        <x:v>https://www.sebi.gov.in/legal/regulations/jan-2026/securities-and-exchange-board-of-india-issue-and-listing-of-non-convertible-securities-regulations-2021-last-amended-as-on-january-21-2026-_99288.html</x:v>
      </x:c>
      <x:c r="U244" s="305" t="str">
        <x:v>MIGRATED — FROZEN</x:v>
      </x:c>
      <x:c r="V244" s="305" t="str">
        <x:f>IF(COUNTIF('PROD Audit Master'!$A$5:$A$176,C244)=1,"YES","NO")</x:f>
        <x:v>YES</x:v>
      </x:c>
      <x:c r="W244" s="305" t="str">
        <x:f>IF(COUNTIF('PROD Provision Master'!$A$5:$A$176,D244)=1,"YES","NO")</x:f>
        <x:v>YES</x:v>
      </x:c>
      <x:c r="X244" s="305" t="str">
        <x:f>IF(COUNTIF($A$5:$A$348,A244)=1,"UNIQUE","DUPLICATE")</x:f>
        <x:v>UNIQUE</x:v>
      </x:c>
      <x:c r="Y244" s="305" t="str">
        <x:f>IF(COUNTIF($E$5:$E$348,E244)=1,"UNIQUE","DUPLICATE")</x:f>
        <x:v>UNIQUE</x:v>
      </x:c>
      <x:c r="Z244" s="305" t="str">
        <x:f>IF(AND(LEFT(A244,14)="SEBI-CORE-EVD-",LEN(A244)=20),"VALID","INVALID")</x:f>
        <x:v>VALID</x:v>
      </x:c>
      <x:c r="AA244" s="305" t="str">
        <x:v>FROZEN</x:v>
      </x:c>
    </x:row>
    <x:row r="245" ht="48" customHeight="1">
      <x:c r="A245" s="305" t="str">
        <x:v>SEBI-CORE-EVD-000241</x:v>
      </x:c>
      <x:c r="B245" s="305" t="n">
        <x:v>241</x:v>
      </x:c>
      <x:c r="C245" s="305" t="str">
        <x:v>SEBI-CORE-AUD-000121</x:v>
      </x:c>
      <x:c r="D245" s="305" t="str">
        <x:v>SEBI-CORE-PRV-000121</x:v>
      </x:c>
      <x:c r="E245" s="305" t="str">
        <x:v>CAP-LAW041|Offer document / placement memorandum|AP01|E01</x:v>
      </x:c>
      <x:c r="F245" s="305" t="str">
        <x:v>CAP-LAW041|Offer document / placement memorandum|AP01</x:v>
      </x:c>
      <x:c r="G245" s="305" t="str">
        <x:v>CAP-LAW041|Offer document / placement memorandum</x:v>
      </x:c>
      <x:c r="H245" s="305" t="str">
        <x:v>CAP-LAW041</x:v>
      </x:c>
      <x:c r="I245" s="305" t="str">
        <x:v>Offer document / placement memorandum</x:v>
      </x:c>
      <x:c r="J245" s="305" t="str">
        <x:v>Control design / applicability</x:v>
      </x:c>
      <x:c r="K245" s="305" t="str">
        <x:v>Transaction-specific legal and applicability memorandum, approval matrix, adviser checklist, timetable and responsibility plan; include evidence that the gate, duty holder, threshold/exemption and timing were assessed for this atomic requirement.</x:v>
      </x:c>
      <x:c r="L245" s="305" t="str">
        <x:v>Current approved artefact; named owner and reviewer; effective date/version; explicit coverage of CAP-LAW041 Offer document / placement memorandum; documented gate and exception route.</x:v>
      </x:c>
      <x:c r="M245" s="305" t="str">
        <x:v>Before issue opens/allotment</x:v>
      </x:c>
      <x:c r="N245" s="305" t="str">
        <x:v>Transaction data room, stock-exchange/SEBI filing portal and banking/depository records</x:v>
      </x:c>
      <x:c r="O245" s="305" t="str">
        <x:v>Company Secretary / Transaction Legal Lead</x:v>
      </x:c>
      <x:c r="P245" s="305" t="str">
        <x:v>Applicable SEBI source, LODR preservation policy where in scope, Common Corporate Core retention schedule and litigation hold; apply the longest controlling period.</x:v>
      </x:c>
      <x:c r="Q245" s="305" t="str">
        <x:v>Verify source system, date/time, preparer, approver, completeness, version, linkage to the population and external acknowledgement where applicable.</x:v>
      </x:c>
      <x:c r="R245" s="305" t="str">
        <x:v>Confidential until authorised disclosure; retain access trail</x:v>
      </x:c>
      <x:c r="S245" s="305" t="str">
        <x:v>REQUIRED — NOT COLLECTED</x:v>
      </x:c>
      <x:c r="T245" s="305" t="str">
        <x:v>https://www.sebi.gov.in/legal/regulations/jan-2026/securities-and-exchange-board-of-india-issue-and-listing-of-non-convertible-securities-regulations-2021-last-amended-as-on-january-21-2026-_99288.html</x:v>
      </x:c>
      <x:c r="U245" s="305" t="str">
        <x:v>MIGRATED — FROZEN</x:v>
      </x:c>
      <x:c r="V245" s="305" t="str">
        <x:f>IF(COUNTIF('PROD Audit Master'!$A$5:$A$176,C245)=1,"YES","NO")</x:f>
        <x:v>YES</x:v>
      </x:c>
      <x:c r="W245" s="305" t="str">
        <x:f>IF(COUNTIF('PROD Provision Master'!$A$5:$A$176,D245)=1,"YES","NO")</x:f>
        <x:v>YES</x:v>
      </x:c>
      <x:c r="X245" s="305" t="str">
        <x:f>IF(COUNTIF($A$5:$A$348,A245)=1,"UNIQUE","DUPLICATE")</x:f>
        <x:v>UNIQUE</x:v>
      </x:c>
      <x:c r="Y245" s="305" t="str">
        <x:f>IF(COUNTIF($E$5:$E$348,E245)=1,"UNIQUE","DUPLICATE")</x:f>
        <x:v>UNIQUE</x:v>
      </x:c>
      <x:c r="Z245" s="305" t="str">
        <x:f>IF(AND(LEFT(A245,14)="SEBI-CORE-EVD-",LEN(A245)=20),"VALID","INVALID")</x:f>
        <x:v>VALID</x:v>
      </x:c>
      <x:c r="AA245" s="305" t="str">
        <x:v>FROZEN</x:v>
      </x:c>
    </x:row>
    <x:row r="246" ht="48" customHeight="1">
      <x:c r="A246" s="305" t="str">
        <x:v>SEBI-CORE-EVD-000242</x:v>
      </x:c>
      <x:c r="B246" s="305" t="n">
        <x:v>242</x:v>
      </x:c>
      <x:c r="C246" s="305" t="str">
        <x:v>SEBI-CORE-AUD-000121</x:v>
      </x:c>
      <x:c r="D246" s="305" t="str">
        <x:v>SEBI-CORE-PRV-000121</x:v>
      </x:c>
      <x:c r="E246" s="305" t="str">
        <x:v>CAP-LAW041|Offer document / placement memorandum|AP01|E02</x:v>
      </x:c>
      <x:c r="F246" s="305" t="str">
        <x:v>CAP-LAW041|Offer document / placement memorandum|AP01</x:v>
      </x:c>
      <x:c r="G246" s="305" t="str">
        <x:v>CAP-LAW041|Offer document / placement memorandum</x:v>
      </x:c>
      <x:c r="H246" s="305" t="str">
        <x:v>CAP-LAW041</x:v>
      </x:c>
      <x:c r="I246" s="305" t="str">
        <x:v>Offer document / placement memorandum</x:v>
      </x:c>
      <x:c r="J246" s="305" t="str">
        <x:v>Operating performance / outcome</x:v>
      </x:c>
      <x:c r="K246" s="305" t="str">
        <x:v>Board/shareholder approvals, offer or scheme documents, announcements, filings, escrow/bank records, tender/allotment results and closure reports; demonstrate complete and timely performance of: Run disclosure verification and approval.</x:v>
      </x:c>
      <x:c r="L246" s="305" t="str">
        <x:v>Population reference; period/trigger; source inputs; approvals; timestamps; calculations where relevant; filed/delivered output; acknowledgement; exception and closure linkage.</x:v>
      </x:c>
      <x:c r="M246" s="305" t="str">
        <x:v>Before issue opens/allotment</x:v>
      </x:c>
      <x:c r="N246" s="305" t="str">
        <x:v>Transaction data room, stock-exchange/SEBI filing portal and banking/depository records</x:v>
      </x:c>
      <x:c r="O246" s="305" t="str">
        <x:v>Company Secretary / Transaction Legal Lead</x:v>
      </x:c>
      <x:c r="P246" s="305" t="str">
        <x:v>Applicable SEBI source, LODR preservation policy where in scope, Common Corporate Core retention schedule and litigation hold; apply the longest controlling period.</x:v>
      </x:c>
      <x:c r="Q246" s="305" t="str">
        <x:v>Verify source system, date/time, preparer, approver, completeness, version, linkage to the population and external acknowledgement where applicable.</x:v>
      </x:c>
      <x:c r="R246" s="305" t="str">
        <x:v>Confidential until authorised disclosure; retain access trail</x:v>
      </x:c>
      <x:c r="S246" s="305" t="str">
        <x:v>REQUIRED — NOT COLLECTED</x:v>
      </x:c>
      <x:c r="T246" s="305" t="str">
        <x:v>https://www.sebi.gov.in/legal/regulations/jan-2026/securities-and-exchange-board-of-india-issue-and-listing-of-non-convertible-securities-regulations-2021-last-amended-as-on-january-21-2026-_99288.html</x:v>
      </x:c>
      <x:c r="U246" s="305" t="str">
        <x:v>MIGRATED — FROZEN</x:v>
      </x:c>
      <x:c r="V246" s="305" t="str">
        <x:f>IF(COUNTIF('PROD Audit Master'!$A$5:$A$176,C246)=1,"YES","NO")</x:f>
        <x:v>YES</x:v>
      </x:c>
      <x:c r="W246" s="305" t="str">
        <x:f>IF(COUNTIF('PROD Provision Master'!$A$5:$A$176,D246)=1,"YES","NO")</x:f>
        <x:v>YES</x:v>
      </x:c>
      <x:c r="X246" s="305" t="str">
        <x:f>IF(COUNTIF($A$5:$A$348,A246)=1,"UNIQUE","DUPLICATE")</x:f>
        <x:v>UNIQUE</x:v>
      </x:c>
      <x:c r="Y246" s="305" t="str">
        <x:f>IF(COUNTIF($E$5:$E$348,E246)=1,"UNIQUE","DUPLICATE")</x:f>
        <x:v>UNIQUE</x:v>
      </x:c>
      <x:c r="Z246" s="305" t="str">
        <x:f>IF(AND(LEFT(A246,14)="SEBI-CORE-EVD-",LEN(A246)=20),"VALID","INVALID")</x:f>
        <x:v>VALID</x:v>
      </x:c>
      <x:c r="AA246" s="305" t="str">
        <x:v>FROZEN</x:v>
      </x:c>
    </x:row>
    <x:row r="247" ht="48" customHeight="1">
      <x:c r="A247" s="305" t="str">
        <x:v>SEBI-CORE-EVD-000243</x:v>
      </x:c>
      <x:c r="B247" s="305" t="n">
        <x:v>243</x:v>
      </x:c>
      <x:c r="C247" s="305" t="str">
        <x:v>SEBI-CORE-AUD-000122</x:v>
      </x:c>
      <x:c r="D247" s="305" t="str">
        <x:v>SEBI-CORE-PRV-000122</x:v>
      </x:c>
      <x:c r="E247" s="305" t="str">
        <x:v>CAP-LAW041|Debenture trustee / security / rating provisions|AP01|E01</x:v>
      </x:c>
      <x:c r="F247" s="305" t="str">
        <x:v>CAP-LAW041|Debenture trustee / security / rating provisions|AP01</x:v>
      </x:c>
      <x:c r="G247" s="305" t="str">
        <x:v>CAP-LAW041|Debenture trustee / security / rating provisions</x:v>
      </x:c>
      <x:c r="H247" s="305" t="str">
        <x:v>CAP-LAW041</x:v>
      </x:c>
      <x:c r="I247" s="305" t="str">
        <x:v>Debenture trustee / security / rating provisions</x:v>
      </x:c>
      <x:c r="J247" s="305" t="str">
        <x:v>Control design / applicability</x:v>
      </x:c>
      <x:c r="K247" s="305" t="str">
        <x:v>Transaction-specific legal and applicability memorandum, approval matrix, adviser checklist, timetable and responsibility plan; include evidence that the gate, duty holder, threshold/exemption and timing were assessed for this atomic requirement.</x:v>
      </x:c>
      <x:c r="L247" s="305" t="str">
        <x:v>Current approved artefact; named owner and reviewer; effective date/version; explicit coverage of CAP-LAW041 Debenture trustee / security / rating provisions; documented gate and exception route.</x:v>
      </x:c>
      <x:c r="M247" s="305" t="str">
        <x:v>Before issue/allotment and within prescribed post-allotment period</x:v>
      </x:c>
      <x:c r="N247" s="305" t="str">
        <x:v>Transaction data room, stock-exchange/SEBI filing portal and banking/depository records</x:v>
      </x:c>
      <x:c r="O247" s="305" t="str">
        <x:v>Company Secretary / Transaction Legal Lead</x:v>
      </x:c>
      <x:c r="P247" s="305" t="str">
        <x:v>Applicable SEBI source, LODR preservation policy where in scope, Common Corporate Core retention schedule and litigation hold; apply the longest controlling period.</x:v>
      </x:c>
      <x:c r="Q247" s="305" t="str">
        <x:v>Verify source system, date/time, preparer, approver, completeness, version, linkage to the population and external acknowledgement where applicable.</x:v>
      </x:c>
      <x:c r="R247" s="305" t="str">
        <x:v>Confidential until authorised disclosure; retain access trail</x:v>
      </x:c>
      <x:c r="S247" s="305" t="str">
        <x:v>REQUIRED — NOT COLLECTED</x:v>
      </x:c>
      <x:c r="T247" s="305" t="str">
        <x:v>https://www.sebi.gov.in/legal/regulations/jan-2026/securities-and-exchange-board-of-india-issue-and-listing-of-non-convertible-securities-regulations-2021-last-amended-as-on-january-21-2026-_99288.html</x:v>
      </x:c>
      <x:c r="U247" s="305" t="str">
        <x:v>MIGRATED — FROZEN</x:v>
      </x:c>
      <x:c r="V247" s="305" t="str">
        <x:f>IF(COUNTIF('PROD Audit Master'!$A$5:$A$176,C247)=1,"YES","NO")</x:f>
        <x:v>YES</x:v>
      </x:c>
      <x:c r="W247" s="305" t="str">
        <x:f>IF(COUNTIF('PROD Provision Master'!$A$5:$A$176,D247)=1,"YES","NO")</x:f>
        <x:v>YES</x:v>
      </x:c>
      <x:c r="X247" s="305" t="str">
        <x:f>IF(COUNTIF($A$5:$A$348,A247)=1,"UNIQUE","DUPLICATE")</x:f>
        <x:v>UNIQUE</x:v>
      </x:c>
      <x:c r="Y247" s="305" t="str">
        <x:f>IF(COUNTIF($E$5:$E$348,E247)=1,"UNIQUE","DUPLICATE")</x:f>
        <x:v>UNIQUE</x:v>
      </x:c>
      <x:c r="Z247" s="305" t="str">
        <x:f>IF(AND(LEFT(A247,14)="SEBI-CORE-EVD-",LEN(A247)=20),"VALID","INVALID")</x:f>
        <x:v>VALID</x:v>
      </x:c>
      <x:c r="AA247" s="305" t="str">
        <x:v>FROZEN</x:v>
      </x:c>
    </x:row>
    <x:row r="248" ht="48" customHeight="1">
      <x:c r="A248" s="305" t="str">
        <x:v>SEBI-CORE-EVD-000244</x:v>
      </x:c>
      <x:c r="B248" s="305" t="n">
        <x:v>244</x:v>
      </x:c>
      <x:c r="C248" s="305" t="str">
        <x:v>SEBI-CORE-AUD-000122</x:v>
      </x:c>
      <x:c r="D248" s="305" t="str">
        <x:v>SEBI-CORE-PRV-000122</x:v>
      </x:c>
      <x:c r="E248" s="305" t="str">
        <x:v>CAP-LAW041|Debenture trustee / security / rating provisions|AP01|E02</x:v>
      </x:c>
      <x:c r="F248" s="305" t="str">
        <x:v>CAP-LAW041|Debenture trustee / security / rating provisions|AP01</x:v>
      </x:c>
      <x:c r="G248" s="305" t="str">
        <x:v>CAP-LAW041|Debenture trustee / security / rating provisions</x:v>
      </x:c>
      <x:c r="H248" s="305" t="str">
        <x:v>CAP-LAW041</x:v>
      </x:c>
      <x:c r="I248" s="305" t="str">
        <x:v>Debenture trustee / security / rating provisions</x:v>
      </x:c>
      <x:c r="J248" s="305" t="str">
        <x:v>Operating performance / outcome</x:v>
      </x:c>
      <x:c r="K248" s="305" t="str">
        <x:v>Board/shareholder approvals, offer or scheme documents, announcements, filings, escrow/bank records, tender/allotment results and closure reports; demonstrate complete and timely performance of: Track rating, trustee consent, security documents and charge completion.</x:v>
      </x:c>
      <x:c r="L248" s="305" t="str">
        <x:v>Population reference; period/trigger; source inputs; approvals; timestamps; calculations where relevant; filed/delivered output; acknowledgement; exception and closure linkage.</x:v>
      </x:c>
      <x:c r="M248" s="305" t="str">
        <x:v>Before issue/allotment and within prescribed post-allotment period</x:v>
      </x:c>
      <x:c r="N248" s="305" t="str">
        <x:v>Transaction data room, stock-exchange/SEBI filing portal and banking/depository records</x:v>
      </x:c>
      <x:c r="O248" s="305" t="str">
        <x:v>Company Secretary / Transaction Legal Lead</x:v>
      </x:c>
      <x:c r="P248" s="305" t="str">
        <x:v>Applicable SEBI source, LODR preservation policy where in scope, Common Corporate Core retention schedule and litigation hold; apply the longest controlling period.</x:v>
      </x:c>
      <x:c r="Q248" s="305" t="str">
        <x:v>Verify source system, date/time, preparer, approver, completeness, version, linkage to the population and external acknowledgement where applicable.</x:v>
      </x:c>
      <x:c r="R248" s="305" t="str">
        <x:v>Confidential until authorised disclosure; retain access trail</x:v>
      </x:c>
      <x:c r="S248" s="305" t="str">
        <x:v>REQUIRED — NOT COLLECTED</x:v>
      </x:c>
      <x:c r="T248" s="305" t="str">
        <x:v>https://www.sebi.gov.in/legal/regulations/jan-2026/securities-and-exchange-board-of-india-issue-and-listing-of-non-convertible-securities-regulations-2021-last-amended-as-on-january-21-2026-_99288.html</x:v>
      </x:c>
      <x:c r="U248" s="305" t="str">
        <x:v>MIGRATED — FROZEN</x:v>
      </x:c>
      <x:c r="V248" s="305" t="str">
        <x:f>IF(COUNTIF('PROD Audit Master'!$A$5:$A$176,C248)=1,"YES","NO")</x:f>
        <x:v>YES</x:v>
      </x:c>
      <x:c r="W248" s="305" t="str">
        <x:f>IF(COUNTIF('PROD Provision Master'!$A$5:$A$176,D248)=1,"YES","NO")</x:f>
        <x:v>YES</x:v>
      </x:c>
      <x:c r="X248" s="305" t="str">
        <x:f>IF(COUNTIF($A$5:$A$348,A248)=1,"UNIQUE","DUPLICATE")</x:f>
        <x:v>UNIQUE</x:v>
      </x:c>
      <x:c r="Y248" s="305" t="str">
        <x:f>IF(COUNTIF($E$5:$E$348,E248)=1,"UNIQUE","DUPLICATE")</x:f>
        <x:v>UNIQUE</x:v>
      </x:c>
      <x:c r="Z248" s="305" t="str">
        <x:f>IF(AND(LEFT(A248,14)="SEBI-CORE-EVD-",LEN(A248)=20),"VALID","INVALID")</x:f>
        <x:v>VALID</x:v>
      </x:c>
      <x:c r="AA248" s="305" t="str">
        <x:v>FROZEN</x:v>
      </x:c>
    </x:row>
    <x:row r="249" ht="48" customHeight="1">
      <x:c r="A249" s="305" t="str">
        <x:v>SEBI-CORE-EVD-000245</x:v>
      </x:c>
      <x:c r="B249" s="305" t="n">
        <x:v>245</x:v>
      </x:c>
      <x:c r="C249" s="305" t="str">
        <x:v>SEBI-CORE-AUD-000123</x:v>
      </x:c>
      <x:c r="D249" s="305" t="str">
        <x:v>SEBI-CORE-PRV-000123</x:v>
      </x:c>
      <x:c r="E249" s="305" t="str">
        <x:v>CAP-LAW041|Allotment / listing provisions|AP01|E01</x:v>
      </x:c>
      <x:c r="F249" s="305" t="str">
        <x:v>CAP-LAW041|Allotment / listing provisions|AP01</x:v>
      </x:c>
      <x:c r="G249" s="305" t="str">
        <x:v>CAP-LAW041|Allotment / listing provisions</x:v>
      </x:c>
      <x:c r="H249" s="305" t="str">
        <x:v>CAP-LAW041</x:v>
      </x:c>
      <x:c r="I249" s="305" t="str">
        <x:v>Allotment / listing provisions</x:v>
      </x:c>
      <x:c r="J249" s="305" t="str">
        <x:v>Control design / applicability</x:v>
      </x:c>
      <x:c r="K249" s="305" t="str">
        <x:v>Approved investor-service SOP, service-level matrix, issuer/RTA responsibility matrix and current forms/checklists; include evidence that the gate, duty holder, threshold/exemption and timing were assessed for this atomic requirement.</x:v>
      </x:c>
      <x:c r="L249" s="305" t="str">
        <x:v>Current approved artefact; named owner and reviewer; effective date/version; explicit coverage of CAP-LAW041 Allotment / listing provisions; documented gate and exception route.</x:v>
      </x:c>
      <x:c r="M249" s="305" t="str">
        <x:v>Transaction timetable</x:v>
      </x:c>
      <x:c r="N249" s="305" t="str">
        <x:v>Issuer/RTA service system, SCORES/ODR portal and depository interface</x:v>
      </x:c>
      <x:c r="O249" s="305" t="str">
        <x:v>Investor Services Head / RTA Relationship Owner</x:v>
      </x:c>
      <x:c r="P249" s="305" t="str">
        <x:v>Applicable SEBI source, LODR preservation policy where in scope, Common Corporate Core retention schedule and litigation hold; apply the longest controlling period.</x:v>
      </x:c>
      <x:c r="Q249" s="305" t="str">
        <x:v>Verify source system, date/time, preparer, approver, completeness, version, linkage to the population and external acknowledgement where applicable.</x:v>
      </x:c>
      <x:c r="R249" s="305" t="str">
        <x:v>Confidential until authorised disclosure; retain access trail</x:v>
      </x:c>
      <x:c r="S249" s="305" t="str">
        <x:v>REQUIRED — NOT COLLECTED</x:v>
      </x:c>
      <x:c r="T249" s="305" t="str">
        <x:v>https://www.sebi.gov.in/legal/regulations/jan-2026/securities-and-exchange-board-of-india-issue-and-listing-of-non-convertible-securities-regulations-2021-last-amended-as-on-january-21-2026-_99288.html</x:v>
      </x:c>
      <x:c r="U249" s="305" t="str">
        <x:v>MIGRATED — FROZEN</x:v>
      </x:c>
      <x:c r="V249" s="305" t="str">
        <x:f>IF(COUNTIF('PROD Audit Master'!$A$5:$A$176,C249)=1,"YES","NO")</x:f>
        <x:v>YES</x:v>
      </x:c>
      <x:c r="W249" s="305" t="str">
        <x:f>IF(COUNTIF('PROD Provision Master'!$A$5:$A$176,D249)=1,"YES","NO")</x:f>
        <x:v>YES</x:v>
      </x:c>
      <x:c r="X249" s="305" t="str">
        <x:f>IF(COUNTIF($A$5:$A$348,A249)=1,"UNIQUE","DUPLICATE")</x:f>
        <x:v>UNIQUE</x:v>
      </x:c>
      <x:c r="Y249" s="305" t="str">
        <x:f>IF(COUNTIF($E$5:$E$348,E249)=1,"UNIQUE","DUPLICATE")</x:f>
        <x:v>UNIQUE</x:v>
      </x:c>
      <x:c r="Z249" s="305" t="str">
        <x:f>IF(AND(LEFT(A249,14)="SEBI-CORE-EVD-",LEN(A249)=20),"VALID","INVALID")</x:f>
        <x:v>VALID</x:v>
      </x:c>
      <x:c r="AA249" s="305" t="str">
        <x:v>FROZEN</x:v>
      </x:c>
    </x:row>
    <x:row r="250" ht="48" customHeight="1">
      <x:c r="A250" s="305" t="str">
        <x:v>SEBI-CORE-EVD-000246</x:v>
      </x:c>
      <x:c r="B250" s="305" t="n">
        <x:v>246</x:v>
      </x:c>
      <x:c r="C250" s="305" t="str">
        <x:v>SEBI-CORE-AUD-000123</x:v>
      </x:c>
      <x:c r="D250" s="305" t="str">
        <x:v>SEBI-CORE-PRV-000123</x:v>
      </x:c>
      <x:c r="E250" s="305" t="str">
        <x:v>CAP-LAW041|Allotment / listing provisions|AP01|E02</x:v>
      </x:c>
      <x:c r="F250" s="305" t="str">
        <x:v>CAP-LAW041|Allotment / listing provisions|AP01</x:v>
      </x:c>
      <x:c r="G250" s="305" t="str">
        <x:v>CAP-LAW041|Allotment / listing provisions</x:v>
      </x:c>
      <x:c r="H250" s="305" t="str">
        <x:v>CAP-LAW041</x:v>
      </x:c>
      <x:c r="I250" s="305" t="str">
        <x:v>Allotment / listing provisions</x:v>
      </x:c>
      <x:c r="J250" s="305" t="str">
        <x:v>Operating performance / outcome</x:v>
      </x:c>
      <x:c r="K250" s="305" t="str">
        <x:v>Complete request/complaint register, case files, timestamps, deficiency and outcome communications, portal entries and closure acknowledgements; demonstrate complete and timely performance of: Reconcile applications, allot, credit/refund and obtain listing approval.</x:v>
      </x:c>
      <x:c r="L250" s="305" t="str">
        <x:v>Population reference; period/trigger; source inputs; approvals; timestamps; calculations where relevant; filed/delivered output; acknowledgement; exception and closure linkage.</x:v>
      </x:c>
      <x:c r="M250" s="305" t="str">
        <x:v>Transaction timetable</x:v>
      </x:c>
      <x:c r="N250" s="305" t="str">
        <x:v>Issuer/RTA service system, SCORES/ODR portal and depository interface</x:v>
      </x:c>
      <x:c r="O250" s="305" t="str">
        <x:v>Investor Services Head / RTA Relationship Owner</x:v>
      </x:c>
      <x:c r="P250" s="305" t="str">
        <x:v>Applicable SEBI source, LODR preservation policy where in scope, Common Corporate Core retention schedule and litigation hold; apply the longest controlling period.</x:v>
      </x:c>
      <x:c r="Q250" s="305" t="str">
        <x:v>Verify source system, date/time, preparer, approver, completeness, version, linkage to the population and external acknowledgement where applicable.</x:v>
      </x:c>
      <x:c r="R250" s="305" t="str">
        <x:v>Confidential until authorised disclosure; retain access trail</x:v>
      </x:c>
      <x:c r="S250" s="305" t="str">
        <x:v>REQUIRED — NOT COLLECTED</x:v>
      </x:c>
      <x:c r="T250" s="305" t="str">
        <x:v>https://www.sebi.gov.in/legal/regulations/jan-2026/securities-and-exchange-board-of-india-issue-and-listing-of-non-convertible-securities-regulations-2021-last-amended-as-on-january-21-2026-_99288.html</x:v>
      </x:c>
      <x:c r="U250" s="305" t="str">
        <x:v>MIGRATED — FROZEN</x:v>
      </x:c>
      <x:c r="V250" s="305" t="str">
        <x:f>IF(COUNTIF('PROD Audit Master'!$A$5:$A$176,C250)=1,"YES","NO")</x:f>
        <x:v>YES</x:v>
      </x:c>
      <x:c r="W250" s="305" t="str">
        <x:f>IF(COUNTIF('PROD Provision Master'!$A$5:$A$176,D250)=1,"YES","NO")</x:f>
        <x:v>YES</x:v>
      </x:c>
      <x:c r="X250" s="305" t="str">
        <x:f>IF(COUNTIF($A$5:$A$348,A250)=1,"UNIQUE","DUPLICATE")</x:f>
        <x:v>UNIQUE</x:v>
      </x:c>
      <x:c r="Y250" s="305" t="str">
        <x:f>IF(COUNTIF($E$5:$E$348,E250)=1,"UNIQUE","DUPLICATE")</x:f>
        <x:v>UNIQUE</x:v>
      </x:c>
      <x:c r="Z250" s="305" t="str">
        <x:f>IF(AND(LEFT(A250,14)="SEBI-CORE-EVD-",LEN(A250)=20),"VALID","INVALID")</x:f>
        <x:v>VALID</x:v>
      </x:c>
      <x:c r="AA250" s="305" t="str">
        <x:v>FROZEN</x:v>
      </x:c>
    </x:row>
    <x:row r="251" ht="48" customHeight="1">
      <x:c r="A251" s="305" t="str">
        <x:v>SEBI-CORE-EVD-000247</x:v>
      </x:c>
      <x:c r="B251" s="305" t="n">
        <x:v>247</x:v>
      </x:c>
      <x:c r="C251" s="305" t="str">
        <x:v>SEBI-CORE-AUD-000124</x:v>
      </x:c>
      <x:c r="D251" s="305" t="str">
        <x:v>SEBI-CORE-PRV-000124</x:v>
      </x:c>
      <x:c r="E251" s="305" t="str">
        <x:v>CAP-LAW085|Public issue / ASBA chapter|AP01|E01</x:v>
      </x:c>
      <x:c r="F251" s="305" t="str">
        <x:v>CAP-LAW085|Public issue / ASBA chapter|AP01</x:v>
      </x:c>
      <x:c r="G251" s="305" t="str">
        <x:v>CAP-LAW085|Public issue / ASBA chapter</x:v>
      </x:c>
      <x:c r="H251" s="305" t="str">
        <x:v>CAP-LAW085</x:v>
      </x:c>
      <x:c r="I251" s="305" t="str">
        <x:v>Public issue / ASBA chapter</x:v>
      </x:c>
      <x:c r="J251" s="305" t="str">
        <x:v>Control design / applicability</x:v>
      </x:c>
      <x:c r="K251" s="305" t="str">
        <x:v>Instrument terms, trust/security documents, covenant and payment calendar, disclosure checklist and issuer/trustee responsibility matrix; include evidence that the gate, duty holder, threshold/exemption and timing were assessed for this atomic requirement.</x:v>
      </x:c>
      <x:c r="L251" s="305" t="str">
        <x:v>Current approved artefact; named owner and reviewer; effective date/version; explicit coverage of CAP-LAW085 Public issue / ASBA chapter; documented gate and exception route.</x:v>
      </x:c>
      <x:c r="M251" s="305" t="str">
        <x:v>Transaction timetable</x:v>
      </x:c>
      <x:c r="N251" s="305" t="str">
        <x:v>Treasury/debt register, ERP, trustee correspondence and stock-exchange portal</x:v>
      </x:c>
      <x:c r="O251" s="305" t="str">
        <x:v>Treasury or Finance Head / Company Secretary</x:v>
      </x:c>
      <x:c r="P251" s="305" t="str">
        <x:v>Applicable SEBI source, LODR preservation policy where in scope, Common Corporate Core retention schedule and litigation hold; apply the longest controlling period.</x:v>
      </x:c>
      <x:c r="Q251" s="305" t="str">
        <x:v>Verify source system, date/time, preparer, approver, completeness, version, linkage to the population and external acknowledgement where applicable.</x:v>
      </x:c>
      <x:c r="R251" s="305" t="str">
        <x:v>Confidential until authorised disclosure; retain access trail</x:v>
      </x:c>
      <x:c r="S251" s="305" t="str">
        <x:v>REQUIRED — NOT COLLECTED</x:v>
      </x:c>
      <x:c r="T251" s="305" t="str">
        <x:v>https://www.sebi.gov.in/legal/master-circulars/oct-2025/master-circular-for-issue-and-listing-of-non-convertible-securities-securitised-debt-instruments-security-receipts-municipal-debt-securities-and-commercial-paper_97343.html</x:v>
      </x:c>
      <x:c r="U251" s="305" t="str">
        <x:v>MIGRATED — FROZEN</x:v>
      </x:c>
      <x:c r="V251" s="305" t="str">
        <x:f>IF(COUNTIF('PROD Audit Master'!$A$5:$A$176,C251)=1,"YES","NO")</x:f>
        <x:v>YES</x:v>
      </x:c>
      <x:c r="W251" s="305" t="str">
        <x:f>IF(COUNTIF('PROD Provision Master'!$A$5:$A$176,D251)=1,"YES","NO")</x:f>
        <x:v>YES</x:v>
      </x:c>
      <x:c r="X251" s="305" t="str">
        <x:f>IF(COUNTIF($A$5:$A$348,A251)=1,"UNIQUE","DUPLICATE")</x:f>
        <x:v>UNIQUE</x:v>
      </x:c>
      <x:c r="Y251" s="305" t="str">
        <x:f>IF(COUNTIF($E$5:$E$348,E251)=1,"UNIQUE","DUPLICATE")</x:f>
        <x:v>UNIQUE</x:v>
      </x:c>
      <x:c r="Z251" s="305" t="str">
        <x:f>IF(AND(LEFT(A251,14)="SEBI-CORE-EVD-",LEN(A251)=20),"VALID","INVALID")</x:f>
        <x:v>VALID</x:v>
      </x:c>
      <x:c r="AA251" s="305" t="str">
        <x:v>FROZEN</x:v>
      </x:c>
    </x:row>
    <x:row r="252" ht="48" customHeight="1">
      <x:c r="A252" s="305" t="str">
        <x:v>SEBI-CORE-EVD-000248</x:v>
      </x:c>
      <x:c r="B252" s="305" t="n">
        <x:v>248</x:v>
      </x:c>
      <x:c r="C252" s="305" t="str">
        <x:v>SEBI-CORE-AUD-000124</x:v>
      </x:c>
      <x:c r="D252" s="305" t="str">
        <x:v>SEBI-CORE-PRV-000124</x:v>
      </x:c>
      <x:c r="E252" s="305" t="str">
        <x:v>CAP-LAW085|Public issue / ASBA chapter|AP01|E02</x:v>
      </x:c>
      <x:c r="F252" s="305" t="str">
        <x:v>CAP-LAW085|Public issue / ASBA chapter|AP01</x:v>
      </x:c>
      <x:c r="G252" s="305" t="str">
        <x:v>CAP-LAW085|Public issue / ASBA chapter</x:v>
      </x:c>
      <x:c r="H252" s="305" t="str">
        <x:v>CAP-LAW085</x:v>
      </x:c>
      <x:c r="I252" s="305" t="str">
        <x:v>Public issue / ASBA chapter</x:v>
      </x:c>
      <x:c r="J252" s="305" t="str">
        <x:v>Operating performance / outcome</x:v>
      </x:c>
      <x:c r="K252" s="305" t="str">
        <x:v>Exchange/trustee submissions, rating and security-cover certificates, payment and bank reconciliations, covenant reports, notices and acknowledgements; demonstrate complete and timely performance of: Map each public-issue step to evidence and owner.</x:v>
      </x:c>
      <x:c r="L252" s="305" t="str">
        <x:v>Population reference; period/trigger; source inputs; approvals; timestamps; calculations where relevant; filed/delivered output; acknowledgement; exception and closure linkage.</x:v>
      </x:c>
      <x:c r="M252" s="305" t="str">
        <x:v>Transaction timetable</x:v>
      </x:c>
      <x:c r="N252" s="305" t="str">
        <x:v>Treasury/debt register, ERP, trustee correspondence and stock-exchange portal</x:v>
      </x:c>
      <x:c r="O252" s="305" t="str">
        <x:v>Treasury or Finance Head / Company Secretary</x:v>
      </x:c>
      <x:c r="P252" s="305" t="str">
        <x:v>Applicable SEBI source, LODR preservation policy where in scope, Common Corporate Core retention schedule and litigation hold; apply the longest controlling period.</x:v>
      </x:c>
      <x:c r="Q252" s="305" t="str">
        <x:v>Verify source system, date/time, preparer, approver, completeness, version, linkage to the population and external acknowledgement where applicable.</x:v>
      </x:c>
      <x:c r="R252" s="305" t="str">
        <x:v>Confidential until authorised disclosure; retain access trail</x:v>
      </x:c>
      <x:c r="S252" s="305" t="str">
        <x:v>REQUIRED — NOT COLLECTED</x:v>
      </x:c>
      <x:c r="T252" s="305" t="str">
        <x:v>https://www.sebi.gov.in/legal/master-circulars/oct-2025/master-circular-for-issue-and-listing-of-non-convertible-securities-securitised-debt-instruments-security-receipts-municipal-debt-securities-and-commercial-paper_97343.html</x:v>
      </x:c>
      <x:c r="U252" s="305" t="str">
        <x:v>MIGRATED — FROZEN</x:v>
      </x:c>
      <x:c r="V252" s="305" t="str">
        <x:f>IF(COUNTIF('PROD Audit Master'!$A$5:$A$176,C252)=1,"YES","NO")</x:f>
        <x:v>YES</x:v>
      </x:c>
      <x:c r="W252" s="305" t="str">
        <x:f>IF(COUNTIF('PROD Provision Master'!$A$5:$A$176,D252)=1,"YES","NO")</x:f>
        <x:v>YES</x:v>
      </x:c>
      <x:c r="X252" s="305" t="str">
        <x:f>IF(COUNTIF($A$5:$A$348,A252)=1,"UNIQUE","DUPLICATE")</x:f>
        <x:v>UNIQUE</x:v>
      </x:c>
      <x:c r="Y252" s="305" t="str">
        <x:f>IF(COUNTIF($E$5:$E$348,E252)=1,"UNIQUE","DUPLICATE")</x:f>
        <x:v>UNIQUE</x:v>
      </x:c>
      <x:c r="Z252" s="305" t="str">
        <x:f>IF(AND(LEFT(A252,14)="SEBI-CORE-EVD-",LEN(A252)=20),"VALID","INVALID")</x:f>
        <x:v>VALID</x:v>
      </x:c>
      <x:c r="AA252" s="305" t="str">
        <x:v>FROZEN</x:v>
      </x:c>
    </x:row>
    <x:row r="253" ht="48" customHeight="1">
      <x:c r="A253" s="305" t="str">
        <x:v>SEBI-CORE-EVD-000249</x:v>
      </x:c>
      <x:c r="B253" s="305" t="n">
        <x:v>249</x:v>
      </x:c>
      <x:c r="C253" s="305" t="str">
        <x:v>SEBI-CORE-AUD-000125</x:v>
      </x:c>
      <x:c r="D253" s="305" t="str">
        <x:v>SEBI-CORE-PRV-000125</x:v>
      </x:c>
      <x:c r="E253" s="305" t="str">
        <x:v>CAP-LAW085|Private placement / EBP chapter|AP01|E01</x:v>
      </x:c>
      <x:c r="F253" s="305" t="str">
        <x:v>CAP-LAW085|Private placement / EBP chapter|AP01</x:v>
      </x:c>
      <x:c r="G253" s="305" t="str">
        <x:v>CAP-LAW085|Private placement / EBP chapter</x:v>
      </x:c>
      <x:c r="H253" s="305" t="str">
        <x:v>CAP-LAW085</x:v>
      </x:c>
      <x:c r="I253" s="305" t="str">
        <x:v>Private placement / EBP chapter</x:v>
      </x:c>
      <x:c r="J253" s="305" t="str">
        <x:v>Control design / applicability</x:v>
      </x:c>
      <x:c r="K253" s="305" t="str">
        <x:v>Instrument terms, trust/security documents, covenant and payment calendar, disclosure checklist and issuer/trustee responsibility matrix; include evidence that the gate, duty holder, threshold/exemption and timing were assessed for this atomic requirement.</x:v>
      </x:c>
      <x:c r="L253" s="305" t="str">
        <x:v>Current approved artefact; named owner and reviewer; effective date/version; explicit coverage of CAP-LAW085 Private placement / EBP chapter; documented gate and exception route.</x:v>
      </x:c>
      <x:c r="M253" s="305" t="str">
        <x:v>Transaction timetable</x:v>
      </x:c>
      <x:c r="N253" s="305" t="str">
        <x:v>Treasury/debt register, ERP, trustee correspondence and stock-exchange portal</x:v>
      </x:c>
      <x:c r="O253" s="305" t="str">
        <x:v>Treasury or Finance Head / Company Secretary</x:v>
      </x:c>
      <x:c r="P253" s="305" t="str">
        <x:v>Applicable SEBI source, LODR preservation policy where in scope, Common Corporate Core retention schedule and litigation hold; apply the longest controlling period.</x:v>
      </x:c>
      <x:c r="Q253" s="305" t="str">
        <x:v>Verify source system, date/time, preparer, approver, completeness, version, linkage to the population and external acknowledgement where applicable.</x:v>
      </x:c>
      <x:c r="R253" s="305" t="str">
        <x:v>Confidential until authorised disclosure; retain access trail</x:v>
      </x:c>
      <x:c r="S253" s="305" t="str">
        <x:v>REQUIRED — NOT COLLECTED</x:v>
      </x:c>
      <x:c r="T253" s="305" t="str">
        <x:v>https://www.sebi.gov.in/legal/master-circulars/oct-2025/master-circular-for-issue-and-listing-of-non-convertible-securities-securitised-debt-instruments-security-receipts-municipal-debt-securities-and-commercial-paper_97343.html</x:v>
      </x:c>
      <x:c r="U253" s="305" t="str">
        <x:v>MIGRATED — FROZEN</x:v>
      </x:c>
      <x:c r="V253" s="305" t="str">
        <x:f>IF(COUNTIF('PROD Audit Master'!$A$5:$A$176,C253)=1,"YES","NO")</x:f>
        <x:v>YES</x:v>
      </x:c>
      <x:c r="W253" s="305" t="str">
        <x:f>IF(COUNTIF('PROD Provision Master'!$A$5:$A$176,D253)=1,"YES","NO")</x:f>
        <x:v>YES</x:v>
      </x:c>
      <x:c r="X253" s="305" t="str">
        <x:f>IF(COUNTIF($A$5:$A$348,A253)=1,"UNIQUE","DUPLICATE")</x:f>
        <x:v>UNIQUE</x:v>
      </x:c>
      <x:c r="Y253" s="305" t="str">
        <x:f>IF(COUNTIF($E$5:$E$348,E253)=1,"UNIQUE","DUPLICATE")</x:f>
        <x:v>UNIQUE</x:v>
      </x:c>
      <x:c r="Z253" s="305" t="str">
        <x:f>IF(AND(LEFT(A253,14)="SEBI-CORE-EVD-",LEN(A253)=20),"VALID","INVALID")</x:f>
        <x:v>VALID</x:v>
      </x:c>
      <x:c r="AA253" s="305" t="str">
        <x:v>FROZEN</x:v>
      </x:c>
    </x:row>
    <x:row r="254" ht="48" customHeight="1">
      <x:c r="A254" s="305" t="str">
        <x:v>SEBI-CORE-EVD-000250</x:v>
      </x:c>
      <x:c r="B254" s="305" t="n">
        <x:v>250</x:v>
      </x:c>
      <x:c r="C254" s="305" t="str">
        <x:v>SEBI-CORE-AUD-000125</x:v>
      </x:c>
      <x:c r="D254" s="305" t="str">
        <x:v>SEBI-CORE-PRV-000125</x:v>
      </x:c>
      <x:c r="E254" s="305" t="str">
        <x:v>CAP-LAW085|Private placement / EBP chapter|AP01|E02</x:v>
      </x:c>
      <x:c r="F254" s="305" t="str">
        <x:v>CAP-LAW085|Private placement / EBP chapter|AP01</x:v>
      </x:c>
      <x:c r="G254" s="305" t="str">
        <x:v>CAP-LAW085|Private placement / EBP chapter</x:v>
      </x:c>
      <x:c r="H254" s="305" t="str">
        <x:v>CAP-LAW085</x:v>
      </x:c>
      <x:c r="I254" s="305" t="str">
        <x:v>Private placement / EBP chapter</x:v>
      </x:c>
      <x:c r="J254" s="305" t="str">
        <x:v>Operating performance / outcome</x:v>
      </x:c>
      <x:c r="K254" s="305" t="str">
        <x:v>Exchange/trustee submissions, rating and security-cover certificates, payment and bank reconciliations, covenant reports, notices and acknowledgements; demonstrate complete and timely performance of: Document EBP applicability and preserve platform records.</x:v>
      </x:c>
      <x:c r="L254" s="305" t="str">
        <x:v>Population reference; period/trigger; source inputs; approvals; timestamps; calculations where relevant; filed/delivered output; acknowledgement; exception and closure linkage.</x:v>
      </x:c>
      <x:c r="M254" s="305" t="str">
        <x:v>Transaction timetable</x:v>
      </x:c>
      <x:c r="N254" s="305" t="str">
        <x:v>Treasury/debt register, ERP, trustee correspondence and stock-exchange portal</x:v>
      </x:c>
      <x:c r="O254" s="305" t="str">
        <x:v>Treasury or Finance Head / Company Secretary</x:v>
      </x:c>
      <x:c r="P254" s="305" t="str">
        <x:v>Applicable SEBI source, LODR preservation policy where in scope, Common Corporate Core retention schedule and litigation hold; apply the longest controlling period.</x:v>
      </x:c>
      <x:c r="Q254" s="305" t="str">
        <x:v>Verify source system, date/time, preparer, approver, completeness, version, linkage to the population and external acknowledgement where applicable.</x:v>
      </x:c>
      <x:c r="R254" s="305" t="str">
        <x:v>Confidential until authorised disclosure; retain access trail</x:v>
      </x:c>
      <x:c r="S254" s="305" t="str">
        <x:v>REQUIRED — NOT COLLECTED</x:v>
      </x:c>
      <x:c r="T254" s="305" t="str">
        <x:v>https://www.sebi.gov.in/legal/master-circulars/oct-2025/master-circular-for-issue-and-listing-of-non-convertible-securities-securitised-debt-instruments-security-receipts-municipal-debt-securities-and-commercial-paper_97343.html</x:v>
      </x:c>
      <x:c r="U254" s="305" t="str">
        <x:v>MIGRATED — FROZEN</x:v>
      </x:c>
      <x:c r="V254" s="305" t="str">
        <x:f>IF(COUNTIF('PROD Audit Master'!$A$5:$A$176,C254)=1,"YES","NO")</x:f>
        <x:v>YES</x:v>
      </x:c>
      <x:c r="W254" s="305" t="str">
        <x:f>IF(COUNTIF('PROD Provision Master'!$A$5:$A$176,D254)=1,"YES","NO")</x:f>
        <x:v>YES</x:v>
      </x:c>
      <x:c r="X254" s="305" t="str">
        <x:f>IF(COUNTIF($A$5:$A$348,A254)=1,"UNIQUE","DUPLICATE")</x:f>
        <x:v>UNIQUE</x:v>
      </x:c>
      <x:c r="Y254" s="305" t="str">
        <x:f>IF(COUNTIF($E$5:$E$348,E254)=1,"UNIQUE","DUPLICATE")</x:f>
        <x:v>UNIQUE</x:v>
      </x:c>
      <x:c r="Z254" s="305" t="str">
        <x:f>IF(AND(LEFT(A254,14)="SEBI-CORE-EVD-",LEN(A254)=20),"VALID","INVALID")</x:f>
        <x:v>VALID</x:v>
      </x:c>
      <x:c r="AA254" s="305" t="str">
        <x:v>FROZEN</x:v>
      </x:c>
    </x:row>
    <x:row r="255" ht="48" customHeight="1">
      <x:c r="A255" s="305" t="str">
        <x:v>SEBI-CORE-EVD-000251</x:v>
      </x:c>
      <x:c r="B255" s="305" t="n">
        <x:v>251</x:v>
      </x:c>
      <x:c r="C255" s="305" t="str">
        <x:v>SEBI-CORE-AUD-000126</x:v>
      </x:c>
      <x:c r="D255" s="305" t="str">
        <x:v>SEBI-CORE-PRV-000126</x:v>
      </x:c>
      <x:c r="E255" s="305" t="str">
        <x:v>CAP-LAW085|ISIN / dematerialisation chapter|AP01|E01</x:v>
      </x:c>
      <x:c r="F255" s="305" t="str">
        <x:v>CAP-LAW085|ISIN / dematerialisation chapter|AP01</x:v>
      </x:c>
      <x:c r="G255" s="305" t="str">
        <x:v>CAP-LAW085|ISIN / dematerialisation chapter</x:v>
      </x:c>
      <x:c r="H255" s="305" t="str">
        <x:v>CAP-LAW085</x:v>
      </x:c>
      <x:c r="I255" s="305" t="str">
        <x:v>ISIN / dematerialisation chapter</x:v>
      </x:c>
      <x:c r="J255" s="305" t="str">
        <x:v>Control design / applicability</x:v>
      </x:c>
      <x:c r="K255" s="305" t="str">
        <x:v>Approved investor-service SOP, service-level matrix, issuer/RTA responsibility matrix and current forms/checklists; include evidence that the gate, duty holder, threshold/exemption and timing were assessed for this atomic requirement.</x:v>
      </x:c>
      <x:c r="L255" s="305" t="str">
        <x:v>Current approved artefact; named owner and reviewer; effective date/version; explicit coverage of CAP-LAW085 ISIN / dematerialisation chapter; documented gate and exception route.</x:v>
      </x:c>
      <x:c r="M255" s="305" t="str">
        <x:v>Before issue and continuous maintenance</x:v>
      </x:c>
      <x:c r="N255" s="305" t="str">
        <x:v>Issuer/RTA service system, SCORES/ODR portal and depository interface</x:v>
      </x:c>
      <x:c r="O255" s="305" t="str">
        <x:v>Investor Services Head / RTA Relationship Owner</x:v>
      </x:c>
      <x:c r="P255" s="305" t="str">
        <x:v>Applicable SEBI source, LODR preservation policy where in scope, Common Corporate Core retention schedule and litigation hold; apply the longest controlling period.</x:v>
      </x:c>
      <x:c r="Q255" s="305" t="str">
        <x:v>Verify source system, date/time, preparer, approver, completeness, version, linkage to the population and external acknowledgement where applicable.</x:v>
      </x:c>
      <x:c r="R255" s="305" t="str">
        <x:v>Confidential until authorised disclosure; retain access trail</x:v>
      </x:c>
      <x:c r="S255" s="305" t="str">
        <x:v>REQUIRED — NOT COLLECTED</x:v>
      </x:c>
      <x:c r="T255" s="305" t="str">
        <x:v>https://www.sebi.gov.in/legal/master-circulars/oct-2025/master-circular-for-issue-and-listing-of-non-convertible-securities-securitised-debt-instruments-security-receipts-municipal-debt-securities-and-commercial-paper_97343.html</x:v>
      </x:c>
      <x:c r="U255" s="305" t="str">
        <x:v>MIGRATED — FROZEN</x:v>
      </x:c>
      <x:c r="V255" s="305" t="str">
        <x:f>IF(COUNTIF('PROD Audit Master'!$A$5:$A$176,C255)=1,"YES","NO")</x:f>
        <x:v>YES</x:v>
      </x:c>
      <x:c r="W255" s="305" t="str">
        <x:f>IF(COUNTIF('PROD Provision Master'!$A$5:$A$176,D255)=1,"YES","NO")</x:f>
        <x:v>YES</x:v>
      </x:c>
      <x:c r="X255" s="305" t="str">
        <x:f>IF(COUNTIF($A$5:$A$348,A255)=1,"UNIQUE","DUPLICATE")</x:f>
        <x:v>UNIQUE</x:v>
      </x:c>
      <x:c r="Y255" s="305" t="str">
        <x:f>IF(COUNTIF($E$5:$E$348,E255)=1,"UNIQUE","DUPLICATE")</x:f>
        <x:v>UNIQUE</x:v>
      </x:c>
      <x:c r="Z255" s="305" t="str">
        <x:f>IF(AND(LEFT(A255,14)="SEBI-CORE-EVD-",LEN(A255)=20),"VALID","INVALID")</x:f>
        <x:v>VALID</x:v>
      </x:c>
      <x:c r="AA255" s="305" t="str">
        <x:v>FROZEN</x:v>
      </x:c>
    </x:row>
    <x:row r="256" ht="48" customHeight="1">
      <x:c r="A256" s="305" t="str">
        <x:v>SEBI-CORE-EVD-000252</x:v>
      </x:c>
      <x:c r="B256" s="305" t="n">
        <x:v>252</x:v>
      </x:c>
      <x:c r="C256" s="305" t="str">
        <x:v>SEBI-CORE-AUD-000126</x:v>
      </x:c>
      <x:c r="D256" s="305" t="str">
        <x:v>SEBI-CORE-PRV-000126</x:v>
      </x:c>
      <x:c r="E256" s="305" t="str">
        <x:v>CAP-LAW085|ISIN / dematerialisation chapter|AP01|E02</x:v>
      </x:c>
      <x:c r="F256" s="305" t="str">
        <x:v>CAP-LAW085|ISIN / dematerialisation chapter|AP01</x:v>
      </x:c>
      <x:c r="G256" s="305" t="str">
        <x:v>CAP-LAW085|ISIN / dematerialisation chapter</x:v>
      </x:c>
      <x:c r="H256" s="305" t="str">
        <x:v>CAP-LAW085</x:v>
      </x:c>
      <x:c r="I256" s="305" t="str">
        <x:v>ISIN / dematerialisation chapter</x:v>
      </x:c>
      <x:c r="J256" s="305" t="str">
        <x:v>Operating performance / outcome</x:v>
      </x:c>
      <x:c r="K256" s="305" t="str">
        <x:v>Complete request/complaint register, case files, timestamps, deficiency and outcome communications, portal entries and closure acknowledgements; demonstrate complete and timely performance of: Reconcile term sheet, depository records and exchange listing.</x:v>
      </x:c>
      <x:c r="L256" s="305" t="str">
        <x:v>Population reference; period/trigger; source inputs; approvals; timestamps; calculations where relevant; filed/delivered output; acknowledgement; exception and closure linkage.</x:v>
      </x:c>
      <x:c r="M256" s="305" t="str">
        <x:v>Before issue and continuous maintenance</x:v>
      </x:c>
      <x:c r="N256" s="305" t="str">
        <x:v>Issuer/RTA service system, SCORES/ODR portal and depository interface</x:v>
      </x:c>
      <x:c r="O256" s="305" t="str">
        <x:v>Investor Services Head / RTA Relationship Owner</x:v>
      </x:c>
      <x:c r="P256" s="305" t="str">
        <x:v>Applicable SEBI source, LODR preservation policy where in scope, Common Corporate Core retention schedule and litigation hold; apply the longest controlling period.</x:v>
      </x:c>
      <x:c r="Q256" s="305" t="str">
        <x:v>Verify source system, date/time, preparer, approver, completeness, version, linkage to the population and external acknowledgement where applicable.</x:v>
      </x:c>
      <x:c r="R256" s="305" t="str">
        <x:v>Confidential until authorised disclosure; retain access trail</x:v>
      </x:c>
      <x:c r="S256" s="305" t="str">
        <x:v>REQUIRED — NOT COLLECTED</x:v>
      </x:c>
      <x:c r="T256" s="305" t="str">
        <x:v>https://www.sebi.gov.in/legal/master-circulars/oct-2025/master-circular-for-issue-and-listing-of-non-convertible-securities-securitised-debt-instruments-security-receipts-municipal-debt-securities-and-commercial-paper_97343.html</x:v>
      </x:c>
      <x:c r="U256" s="305" t="str">
        <x:v>MIGRATED — FROZEN</x:v>
      </x:c>
      <x:c r="V256" s="305" t="str">
        <x:f>IF(COUNTIF('PROD Audit Master'!$A$5:$A$176,C256)=1,"YES","NO")</x:f>
        <x:v>YES</x:v>
      </x:c>
      <x:c r="W256" s="305" t="str">
        <x:f>IF(COUNTIF('PROD Provision Master'!$A$5:$A$176,D256)=1,"YES","NO")</x:f>
        <x:v>YES</x:v>
      </x:c>
      <x:c r="X256" s="305" t="str">
        <x:f>IF(COUNTIF($A$5:$A$348,A256)=1,"UNIQUE","DUPLICATE")</x:f>
        <x:v>UNIQUE</x:v>
      </x:c>
      <x:c r="Y256" s="305" t="str">
        <x:f>IF(COUNTIF($E$5:$E$348,E256)=1,"UNIQUE","DUPLICATE")</x:f>
        <x:v>UNIQUE</x:v>
      </x:c>
      <x:c r="Z256" s="305" t="str">
        <x:f>IF(AND(LEFT(A256,14)="SEBI-CORE-EVD-",LEN(A256)=20),"VALID","INVALID")</x:f>
        <x:v>VALID</x:v>
      </x:c>
      <x:c r="AA256" s="305" t="str">
        <x:v>FROZEN</x:v>
      </x:c>
    </x:row>
    <x:row r="257" ht="48" customHeight="1">
      <x:c r="A257" s="305" t="str">
        <x:v>SEBI-CORE-EVD-000253</x:v>
      </x:c>
      <x:c r="B257" s="305" t="n">
        <x:v>253</x:v>
      </x:c>
      <x:c r="C257" s="305" t="str">
        <x:v>SEBI-CORE-AUD-000127</x:v>
      </x:c>
      <x:c r="D257" s="305" t="str">
        <x:v>SEBI-CORE-PRV-000127</x:v>
      </x:c>
      <x:c r="E257" s="305" t="str">
        <x:v>CAP-LAW085|Centralised bond database / reporting chapter|AP01|E01</x:v>
      </x:c>
      <x:c r="F257" s="305" t="str">
        <x:v>CAP-LAW085|Centralised bond database / reporting chapter|AP01</x:v>
      </x:c>
      <x:c r="G257" s="305" t="str">
        <x:v>CAP-LAW085|Centralised bond database / reporting chapter</x:v>
      </x:c>
      <x:c r="H257" s="305" t="str">
        <x:v>CAP-LAW085</x:v>
      </x:c>
      <x:c r="I257" s="305" t="str">
        <x:v>Centralised bond database / reporting chapter</x:v>
      </x:c>
      <x:c r="J257" s="305" t="str">
        <x:v>Control design / applicability</x:v>
      </x:c>
      <x:c r="K257" s="305" t="str">
        <x:v>Instrument terms, trust/security documents, covenant and payment calendar, disclosure checklist and issuer/trustee responsibility matrix; include evidence that the gate, duty holder, threshold/exemption and timing were assessed for this atomic requirement.</x:v>
      </x:c>
      <x:c r="L257" s="305" t="str">
        <x:v>Current approved artefact; named owner and reviewer; effective date/version; explicit coverage of CAP-LAW085 Centralised bond database / reporting chapter; documented gate and exception route.</x:v>
      </x:c>
      <x:c r="M257" s="305" t="str">
        <x:v>At issue and prescribed updates</x:v>
      </x:c>
      <x:c r="N257" s="305" t="str">
        <x:v>Treasury/debt register, ERP, trustee correspondence and stock-exchange portal</x:v>
      </x:c>
      <x:c r="O257" s="305" t="str">
        <x:v>Treasury or Finance Head / Company Secretary</x:v>
      </x:c>
      <x:c r="P257" s="305" t="str">
        <x:v>Applicable SEBI source, LODR preservation policy where in scope, Common Corporate Core retention schedule and litigation hold; apply the longest controlling period.</x:v>
      </x:c>
      <x:c r="Q257" s="305" t="str">
        <x:v>Verify source system, date/time, preparer, approver, completeness, version, linkage to the population and external acknowledgement where applicable.</x:v>
      </x:c>
      <x:c r="R257" s="305" t="str">
        <x:v>Confidential until authorised disclosure; retain access trail</x:v>
      </x:c>
      <x:c r="S257" s="305" t="str">
        <x:v>REQUIRED — NOT COLLECTED</x:v>
      </x:c>
      <x:c r="T257" s="305" t="str">
        <x:v>https://www.sebi.gov.in/legal/master-circulars/oct-2025/master-circular-for-issue-and-listing-of-non-convertible-securities-securitised-debt-instruments-security-receipts-municipal-debt-securities-and-commercial-paper_97343.html</x:v>
      </x:c>
      <x:c r="U257" s="305" t="str">
        <x:v>MIGRATED — FROZEN</x:v>
      </x:c>
      <x:c r="V257" s="305" t="str">
        <x:f>IF(COUNTIF('PROD Audit Master'!$A$5:$A$176,C257)=1,"YES","NO")</x:f>
        <x:v>YES</x:v>
      </x:c>
      <x:c r="W257" s="305" t="str">
        <x:f>IF(COUNTIF('PROD Provision Master'!$A$5:$A$176,D257)=1,"YES","NO")</x:f>
        <x:v>YES</x:v>
      </x:c>
      <x:c r="X257" s="305" t="str">
        <x:f>IF(COUNTIF($A$5:$A$348,A257)=1,"UNIQUE","DUPLICATE")</x:f>
        <x:v>UNIQUE</x:v>
      </x:c>
      <x:c r="Y257" s="305" t="str">
        <x:f>IF(COUNTIF($E$5:$E$348,E257)=1,"UNIQUE","DUPLICATE")</x:f>
        <x:v>UNIQUE</x:v>
      </x:c>
      <x:c r="Z257" s="305" t="str">
        <x:f>IF(AND(LEFT(A257,14)="SEBI-CORE-EVD-",LEN(A257)=20),"VALID","INVALID")</x:f>
        <x:v>VALID</x:v>
      </x:c>
      <x:c r="AA257" s="305" t="str">
        <x:v>FROZEN</x:v>
      </x:c>
    </x:row>
    <x:row r="258" ht="48" customHeight="1">
      <x:c r="A258" s="305" t="str">
        <x:v>SEBI-CORE-EVD-000254</x:v>
      </x:c>
      <x:c r="B258" s="305" t="n">
        <x:v>254</x:v>
      </x:c>
      <x:c r="C258" s="305" t="str">
        <x:v>SEBI-CORE-AUD-000127</x:v>
      </x:c>
      <x:c r="D258" s="305" t="str">
        <x:v>SEBI-CORE-PRV-000127</x:v>
      </x:c>
      <x:c r="E258" s="305" t="str">
        <x:v>CAP-LAW085|Centralised bond database / reporting chapter|AP01|E02</x:v>
      </x:c>
      <x:c r="F258" s="305" t="str">
        <x:v>CAP-LAW085|Centralised bond database / reporting chapter|AP01</x:v>
      </x:c>
      <x:c r="G258" s="305" t="str">
        <x:v>CAP-LAW085|Centralised bond database / reporting chapter</x:v>
      </x:c>
      <x:c r="H258" s="305" t="str">
        <x:v>CAP-LAW085</x:v>
      </x:c>
      <x:c r="I258" s="305" t="str">
        <x:v>Centralised bond database / reporting chapter</x:v>
      </x:c>
      <x:c r="J258" s="305" t="str">
        <x:v>Operating performance / outcome</x:v>
      </x:c>
      <x:c r="K258" s="305" t="str">
        <x:v>Exchange/trustee submissions, rating and security-cover certificates, payment and bank reconciliations, covenant reports, notices and acknowledgements; demonstrate complete and timely performance of: File and reconcile database records to offer and depository data.</x:v>
      </x:c>
      <x:c r="L258" s="305" t="str">
        <x:v>Population reference; period/trigger; source inputs; approvals; timestamps; calculations where relevant; filed/delivered output; acknowledgement; exception and closure linkage.</x:v>
      </x:c>
      <x:c r="M258" s="305" t="str">
        <x:v>At issue and prescribed updates</x:v>
      </x:c>
      <x:c r="N258" s="305" t="str">
        <x:v>Treasury/debt register, ERP, trustee correspondence and stock-exchange portal</x:v>
      </x:c>
      <x:c r="O258" s="305" t="str">
        <x:v>Treasury or Finance Head / Company Secretary</x:v>
      </x:c>
      <x:c r="P258" s="305" t="str">
        <x:v>Applicable SEBI source, LODR preservation policy where in scope, Common Corporate Core retention schedule and litigation hold; apply the longest controlling period.</x:v>
      </x:c>
      <x:c r="Q258" s="305" t="str">
        <x:v>Verify source system, date/time, preparer, approver, completeness, version, linkage to the population and external acknowledgement where applicable.</x:v>
      </x:c>
      <x:c r="R258" s="305" t="str">
        <x:v>Confidential until authorised disclosure; retain access trail</x:v>
      </x:c>
      <x:c r="S258" s="305" t="str">
        <x:v>REQUIRED — NOT COLLECTED</x:v>
      </x:c>
      <x:c r="T258" s="305" t="str">
        <x:v>https://www.sebi.gov.in/legal/master-circulars/oct-2025/master-circular-for-issue-and-listing-of-non-convertible-securities-securitised-debt-instruments-security-receipts-municipal-debt-securities-and-commercial-paper_97343.html</x:v>
      </x:c>
      <x:c r="U258" s="305" t="str">
        <x:v>MIGRATED — FROZEN</x:v>
      </x:c>
      <x:c r="V258" s="305" t="str">
        <x:f>IF(COUNTIF('PROD Audit Master'!$A$5:$A$176,C258)=1,"YES","NO")</x:f>
        <x:v>YES</x:v>
      </x:c>
      <x:c r="W258" s="305" t="str">
        <x:f>IF(COUNTIF('PROD Provision Master'!$A$5:$A$176,D258)=1,"YES","NO")</x:f>
        <x:v>YES</x:v>
      </x:c>
      <x:c r="X258" s="305" t="str">
        <x:f>IF(COUNTIF($A$5:$A$348,A258)=1,"UNIQUE","DUPLICATE")</x:f>
        <x:v>UNIQUE</x:v>
      </x:c>
      <x:c r="Y258" s="305" t="str">
        <x:f>IF(COUNTIF($E$5:$E$348,E258)=1,"UNIQUE","DUPLICATE")</x:f>
        <x:v>UNIQUE</x:v>
      </x:c>
      <x:c r="Z258" s="305" t="str">
        <x:f>IF(AND(LEFT(A258,14)="SEBI-CORE-EVD-",LEN(A258)=20),"VALID","INVALID")</x:f>
        <x:v>VALID</x:v>
      </x:c>
      <x:c r="AA258" s="305" t="str">
        <x:v>FROZEN</x:v>
      </x:c>
    </x:row>
    <x:row r="259" ht="48" customHeight="1">
      <x:c r="A259" s="305" t="str">
        <x:v>SEBI-CORE-EVD-000255</x:v>
      </x:c>
      <x:c r="B259" s="305" t="n">
        <x:v>255</x:v>
      </x:c>
      <x:c r="C259" s="305" t="str">
        <x:v>SEBI-CORE-AUD-000128</x:v>
      </x:c>
      <x:c r="D259" s="305" t="str">
        <x:v>SEBI-CORE-PRV-000128</x:v>
      </x:c>
      <x:c r="E259" s="305" t="str">
        <x:v>CAP-LAW085|Commercial paper chapter|AP01|E01</x:v>
      </x:c>
      <x:c r="F259" s="305" t="str">
        <x:v>CAP-LAW085|Commercial paper chapter|AP01</x:v>
      </x:c>
      <x:c r="G259" s="305" t="str">
        <x:v>CAP-LAW085|Commercial paper chapter</x:v>
      </x:c>
      <x:c r="H259" s="305" t="str">
        <x:v>CAP-LAW085</x:v>
      </x:c>
      <x:c r="I259" s="305" t="str">
        <x:v>Commercial paper chapter</x:v>
      </x:c>
      <x:c r="J259" s="305" t="str">
        <x:v>Control design / applicability</x:v>
      </x:c>
      <x:c r="K259" s="305" t="str">
        <x:v>Instrument terms, trust/security documents, covenant and payment calendar, disclosure checklist and issuer/trustee responsibility matrix; include evidence that the gate, duty holder, threshold/exemption and timing were assessed for this atomic requirement.</x:v>
      </x:c>
      <x:c r="L259" s="305" t="str">
        <x:v>Current approved artefact; named owner and reviewer; effective date/version; explicit coverage of CAP-LAW085 Commercial paper chapter; documented gate and exception route.</x:v>
      </x:c>
      <x:c r="M259" s="305" t="str">
        <x:v>Issue and continuous periods</x:v>
      </x:c>
      <x:c r="N259" s="305" t="str">
        <x:v>Treasury/debt register, ERP, trustee correspondence and stock-exchange portal</x:v>
      </x:c>
      <x:c r="O259" s="305" t="str">
        <x:v>Treasury or Finance Head / Company Secretary</x:v>
      </x:c>
      <x:c r="P259" s="305" t="str">
        <x:v>Applicable SEBI source, LODR preservation policy where in scope, Common Corporate Core retention schedule and litigation hold; apply the longest controlling period.</x:v>
      </x:c>
      <x:c r="Q259" s="305" t="str">
        <x:v>Verify source system, date/time, preparer, approver, completeness, version, linkage to the population and external acknowledgement where applicable.</x:v>
      </x:c>
      <x:c r="R259" s="305" t="str">
        <x:v>Confidential until authorised disclosure; retain access trail</x:v>
      </x:c>
      <x:c r="S259" s="305" t="str">
        <x:v>REQUIRED — NOT COLLECTED</x:v>
      </x:c>
      <x:c r="T259" s="305" t="str">
        <x:v>https://www.sebi.gov.in/legal/master-circulars/oct-2025/master-circular-for-issue-and-listing-of-non-convertible-securities-securitised-debt-instruments-security-receipts-municipal-debt-securities-and-commercial-paper_97343.html</x:v>
      </x:c>
      <x:c r="U259" s="305" t="str">
        <x:v>MIGRATED — FROZEN</x:v>
      </x:c>
      <x:c r="V259" s="305" t="str">
        <x:f>IF(COUNTIF('PROD Audit Master'!$A$5:$A$176,C259)=1,"YES","NO")</x:f>
        <x:v>YES</x:v>
      </x:c>
      <x:c r="W259" s="305" t="str">
        <x:f>IF(COUNTIF('PROD Provision Master'!$A$5:$A$176,D259)=1,"YES","NO")</x:f>
        <x:v>YES</x:v>
      </x:c>
      <x:c r="X259" s="305" t="str">
        <x:f>IF(COUNTIF($A$5:$A$348,A259)=1,"UNIQUE","DUPLICATE")</x:f>
        <x:v>UNIQUE</x:v>
      </x:c>
      <x:c r="Y259" s="305" t="str">
        <x:f>IF(COUNTIF($E$5:$E$348,E259)=1,"UNIQUE","DUPLICATE")</x:f>
        <x:v>UNIQUE</x:v>
      </x:c>
      <x:c r="Z259" s="305" t="str">
        <x:f>IF(AND(LEFT(A259,14)="SEBI-CORE-EVD-",LEN(A259)=20),"VALID","INVALID")</x:f>
        <x:v>VALID</x:v>
      </x:c>
      <x:c r="AA259" s="305" t="str">
        <x:v>FROZEN</x:v>
      </x:c>
    </x:row>
    <x:row r="260" ht="48" customHeight="1">
      <x:c r="A260" s="305" t="str">
        <x:v>SEBI-CORE-EVD-000256</x:v>
      </x:c>
      <x:c r="B260" s="305" t="n">
        <x:v>256</x:v>
      </x:c>
      <x:c r="C260" s="305" t="str">
        <x:v>SEBI-CORE-AUD-000128</x:v>
      </x:c>
      <x:c r="D260" s="305" t="str">
        <x:v>SEBI-CORE-PRV-000128</x:v>
      </x:c>
      <x:c r="E260" s="305" t="str">
        <x:v>CAP-LAW085|Commercial paper chapter|AP01|E02</x:v>
      </x:c>
      <x:c r="F260" s="305" t="str">
        <x:v>CAP-LAW085|Commercial paper chapter|AP01</x:v>
      </x:c>
      <x:c r="G260" s="305" t="str">
        <x:v>CAP-LAW085|Commercial paper chapter</x:v>
      </x:c>
      <x:c r="H260" s="305" t="str">
        <x:v>CAP-LAW085</x:v>
      </x:c>
      <x:c r="I260" s="305" t="str">
        <x:v>Commercial paper chapter</x:v>
      </x:c>
      <x:c r="J260" s="305" t="str">
        <x:v>Operating performance / outcome</x:v>
      </x:c>
      <x:c r="K260" s="305" t="str">
        <x:v>Exchange/trustee submissions, rating and security-cover certificates, payment and bank reconciliations, covenant reports, notices and acknowledgements; demonstrate complete and timely performance of: Run the CP-specific checklist and maintain maturity/payment evidence.</x:v>
      </x:c>
      <x:c r="L260" s="305" t="str">
        <x:v>Population reference; period/trigger; source inputs; approvals; timestamps; calculations where relevant; filed/delivered output; acknowledgement; exception and closure linkage.</x:v>
      </x:c>
      <x:c r="M260" s="305" t="str">
        <x:v>Issue and continuous periods</x:v>
      </x:c>
      <x:c r="N260" s="305" t="str">
        <x:v>Treasury/debt register, ERP, trustee correspondence and stock-exchange portal</x:v>
      </x:c>
      <x:c r="O260" s="305" t="str">
        <x:v>Treasury or Finance Head / Company Secretary</x:v>
      </x:c>
      <x:c r="P260" s="305" t="str">
        <x:v>Applicable SEBI source, LODR preservation policy where in scope, Common Corporate Core retention schedule and litigation hold; apply the longest controlling period.</x:v>
      </x:c>
      <x:c r="Q260" s="305" t="str">
        <x:v>Verify source system, date/time, preparer, approver, completeness, version, linkage to the population and external acknowledgement where applicable.</x:v>
      </x:c>
      <x:c r="R260" s="305" t="str">
        <x:v>Confidential until authorised disclosure; retain access trail</x:v>
      </x:c>
      <x:c r="S260" s="305" t="str">
        <x:v>REQUIRED — NOT COLLECTED</x:v>
      </x:c>
      <x:c r="T260" s="305" t="str">
        <x:v>https://www.sebi.gov.in/legal/master-circulars/oct-2025/master-circular-for-issue-and-listing-of-non-convertible-securities-securitised-debt-instruments-security-receipts-municipal-debt-securities-and-commercial-paper_97343.html</x:v>
      </x:c>
      <x:c r="U260" s="305" t="str">
        <x:v>MIGRATED — FROZEN</x:v>
      </x:c>
      <x:c r="V260" s="305" t="str">
        <x:f>IF(COUNTIF('PROD Audit Master'!$A$5:$A$176,C260)=1,"YES","NO")</x:f>
        <x:v>YES</x:v>
      </x:c>
      <x:c r="W260" s="305" t="str">
        <x:f>IF(COUNTIF('PROD Provision Master'!$A$5:$A$176,D260)=1,"YES","NO")</x:f>
        <x:v>YES</x:v>
      </x:c>
      <x:c r="X260" s="305" t="str">
        <x:f>IF(COUNTIF($A$5:$A$348,A260)=1,"UNIQUE","DUPLICATE")</x:f>
        <x:v>UNIQUE</x:v>
      </x:c>
      <x:c r="Y260" s="305" t="str">
        <x:f>IF(COUNTIF($E$5:$E$348,E260)=1,"UNIQUE","DUPLICATE")</x:f>
        <x:v>UNIQUE</x:v>
      </x:c>
      <x:c r="Z260" s="305" t="str">
        <x:f>IF(AND(LEFT(A260,14)="SEBI-CORE-EVD-",LEN(A260)=20),"VALID","INVALID")</x:f>
        <x:v>VALID</x:v>
      </x:c>
      <x:c r="AA260" s="305" t="str">
        <x:v>FROZEN</x:v>
      </x:c>
    </x:row>
    <x:row r="261" ht="48" customHeight="1">
      <x:c r="A261" s="305" t="str">
        <x:v>SEBI-CORE-EVD-000257</x:v>
      </x:c>
      <x:c r="B261" s="305" t="n">
        <x:v>257</x:v>
      </x:c>
      <x:c r="C261" s="305" t="str">
        <x:v>SEBI-CORE-AUD-000129</x:v>
      </x:c>
      <x:c r="D261" s="305" t="str">
        <x:v>SEBI-CORE-PRV-000129</x:v>
      </x:c>
      <x:c r="E261" s="305" t="str">
        <x:v>CAP-LAW085|LEI chapter|AP01|E01</x:v>
      </x:c>
      <x:c r="F261" s="305" t="str">
        <x:v>CAP-LAW085|LEI chapter|AP01</x:v>
      </x:c>
      <x:c r="G261" s="305" t="str">
        <x:v>CAP-LAW085|LEI chapter</x:v>
      </x:c>
      <x:c r="H261" s="305" t="str">
        <x:v>CAP-LAW085</x:v>
      </x:c>
      <x:c r="I261" s="305" t="str">
        <x:v>LEI chapter</x:v>
      </x:c>
      <x:c r="J261" s="305" t="str">
        <x:v>Control design / applicability</x:v>
      </x:c>
      <x:c r="K261" s="305" t="str">
        <x:v>Instrument terms, trust/security documents, covenant and payment calendar, disclosure checklist and issuer/trustee responsibility matrix; include evidence that the gate, duty holder, threshold/exemption and timing were assessed for this atomic requirement.</x:v>
      </x:c>
      <x:c r="L261" s="305" t="str">
        <x:v>Current approved artefact; named owner and reviewer; effective date/version; explicit coverage of CAP-LAW085 LEI chapter; documented gate and exception route.</x:v>
      </x:c>
      <x:c r="M261" s="305" t="str">
        <x:v>Before transaction / update</x:v>
      </x:c>
      <x:c r="N261" s="305" t="str">
        <x:v>Treasury/debt register, ERP, trustee correspondence and stock-exchange portal</x:v>
      </x:c>
      <x:c r="O261" s="305" t="str">
        <x:v>Treasury or Finance Head / Company Secretary</x:v>
      </x:c>
      <x:c r="P261" s="305" t="str">
        <x:v>Applicable SEBI source, LODR preservation policy where in scope, Common Corporate Core retention schedule and litigation hold; apply the longest controlling period.</x:v>
      </x:c>
      <x:c r="Q261" s="305" t="str">
        <x:v>Verify source system, date/time, preparer, approver, completeness, version, linkage to the population and external acknowledgement where applicable.</x:v>
      </x:c>
      <x:c r="R261" s="305" t="str">
        <x:v>Confidential until authorised disclosure; retain access trail</x:v>
      </x:c>
      <x:c r="S261" s="305" t="str">
        <x:v>REQUIRED — NOT COLLECTED</x:v>
      </x:c>
      <x:c r="T261" s="305" t="str">
        <x:v>https://www.sebi.gov.in/legal/master-circulars/oct-2025/master-circular-for-issue-and-listing-of-non-convertible-securities-securitised-debt-instruments-security-receipts-municipal-debt-securities-and-commercial-paper_97343.html</x:v>
      </x:c>
      <x:c r="U261" s="305" t="str">
        <x:v>MIGRATED — FROZEN</x:v>
      </x:c>
      <x:c r="V261" s="305" t="str">
        <x:f>IF(COUNTIF('PROD Audit Master'!$A$5:$A$176,C261)=1,"YES","NO")</x:f>
        <x:v>YES</x:v>
      </x:c>
      <x:c r="W261" s="305" t="str">
        <x:f>IF(COUNTIF('PROD Provision Master'!$A$5:$A$176,D261)=1,"YES","NO")</x:f>
        <x:v>YES</x:v>
      </x:c>
      <x:c r="X261" s="305" t="str">
        <x:f>IF(COUNTIF($A$5:$A$348,A261)=1,"UNIQUE","DUPLICATE")</x:f>
        <x:v>UNIQUE</x:v>
      </x:c>
      <x:c r="Y261" s="305" t="str">
        <x:f>IF(COUNTIF($E$5:$E$348,E261)=1,"UNIQUE","DUPLICATE")</x:f>
        <x:v>UNIQUE</x:v>
      </x:c>
      <x:c r="Z261" s="305" t="str">
        <x:f>IF(AND(LEFT(A261,14)="SEBI-CORE-EVD-",LEN(A261)=20),"VALID","INVALID")</x:f>
        <x:v>VALID</x:v>
      </x:c>
      <x:c r="AA261" s="305" t="str">
        <x:v>FROZEN</x:v>
      </x:c>
    </x:row>
    <x:row r="262" ht="48" customHeight="1">
      <x:c r="A262" s="305" t="str">
        <x:v>SEBI-CORE-EVD-000258</x:v>
      </x:c>
      <x:c r="B262" s="305" t="n">
        <x:v>258</x:v>
      </x:c>
      <x:c r="C262" s="305" t="str">
        <x:v>SEBI-CORE-AUD-000129</x:v>
      </x:c>
      <x:c r="D262" s="305" t="str">
        <x:v>SEBI-CORE-PRV-000129</x:v>
      </x:c>
      <x:c r="E262" s="305" t="str">
        <x:v>CAP-LAW085|LEI chapter|AP01|E02</x:v>
      </x:c>
      <x:c r="F262" s="305" t="str">
        <x:v>CAP-LAW085|LEI chapter|AP01</x:v>
      </x:c>
      <x:c r="G262" s="305" t="str">
        <x:v>CAP-LAW085|LEI chapter</x:v>
      </x:c>
      <x:c r="H262" s="305" t="str">
        <x:v>CAP-LAW085</x:v>
      </x:c>
      <x:c r="I262" s="305" t="str">
        <x:v>LEI chapter</x:v>
      </x:c>
      <x:c r="J262" s="305" t="str">
        <x:v>Operating performance / outcome</x:v>
      </x:c>
      <x:c r="K262" s="305" t="str">
        <x:v>Exchange/trustee submissions, rating and security-cover certificates, payment and bank reconciliations, covenant reports, notices and acknowledgements; demonstrate complete and timely performance of: Validate LEI and include it in required documents/systems.</x:v>
      </x:c>
      <x:c r="L262" s="305" t="str">
        <x:v>Population reference; period/trigger; source inputs; approvals; timestamps; calculations where relevant; filed/delivered output; acknowledgement; exception and closure linkage.</x:v>
      </x:c>
      <x:c r="M262" s="305" t="str">
        <x:v>Before transaction / update</x:v>
      </x:c>
      <x:c r="N262" s="305" t="str">
        <x:v>Treasury/debt register, ERP, trustee correspondence and stock-exchange portal</x:v>
      </x:c>
      <x:c r="O262" s="305" t="str">
        <x:v>Treasury or Finance Head / Company Secretary</x:v>
      </x:c>
      <x:c r="P262" s="305" t="str">
        <x:v>Applicable SEBI source, LODR preservation policy where in scope, Common Corporate Core retention schedule and litigation hold; apply the longest controlling period.</x:v>
      </x:c>
      <x:c r="Q262" s="305" t="str">
        <x:v>Verify source system, date/time, preparer, approver, completeness, version, linkage to the population and external acknowledgement where applicable.</x:v>
      </x:c>
      <x:c r="R262" s="305" t="str">
        <x:v>Confidential until authorised disclosure; retain access trail</x:v>
      </x:c>
      <x:c r="S262" s="305" t="str">
        <x:v>REQUIRED — NOT COLLECTED</x:v>
      </x:c>
      <x:c r="T262" s="305" t="str">
        <x:v>https://www.sebi.gov.in/legal/master-circulars/oct-2025/master-circular-for-issue-and-listing-of-non-convertible-securities-securitised-debt-instruments-security-receipts-municipal-debt-securities-and-commercial-paper_97343.html</x:v>
      </x:c>
      <x:c r="U262" s="305" t="str">
        <x:v>MIGRATED — FROZEN</x:v>
      </x:c>
      <x:c r="V262" s="305" t="str">
        <x:f>IF(COUNTIF('PROD Audit Master'!$A$5:$A$176,C262)=1,"YES","NO")</x:f>
        <x:v>YES</x:v>
      </x:c>
      <x:c r="W262" s="305" t="str">
        <x:f>IF(COUNTIF('PROD Provision Master'!$A$5:$A$176,D262)=1,"YES","NO")</x:f>
        <x:v>YES</x:v>
      </x:c>
      <x:c r="X262" s="305" t="str">
        <x:f>IF(COUNTIF($A$5:$A$348,A262)=1,"UNIQUE","DUPLICATE")</x:f>
        <x:v>UNIQUE</x:v>
      </x:c>
      <x:c r="Y262" s="305" t="str">
        <x:f>IF(COUNTIF($E$5:$E$348,E262)=1,"UNIQUE","DUPLICATE")</x:f>
        <x:v>UNIQUE</x:v>
      </x:c>
      <x:c r="Z262" s="305" t="str">
        <x:f>IF(AND(LEFT(A262,14)="SEBI-CORE-EVD-",LEN(A262)=20),"VALID","INVALID")</x:f>
        <x:v>VALID</x:v>
      </x:c>
      <x:c r="AA262" s="305" t="str">
        <x:v>FROZEN</x:v>
      </x:c>
    </x:row>
    <x:row r="263" ht="48" customHeight="1">
      <x:c r="A263" s="305" t="str">
        <x:v>SEBI-CORE-EVD-000259</x:v>
      </x:c>
      <x:c r="B263" s="305" t="n">
        <x:v>259</x:v>
      </x:c>
      <x:c r="C263" s="305" t="str">
        <x:v>SEBI-CORE-AUD-000130</x:v>
      </x:c>
      <x:c r="D263" s="305" t="str">
        <x:v>SEBI-CORE-PRV-000130</x:v>
      </x:c>
      <x:c r="E263" s="305" t="str">
        <x:v>CAP-LAW247|NCS MC Ch. V para 1.3|AP01|E01</x:v>
      </x:c>
      <x:c r="F263" s="305" t="str">
        <x:v>CAP-LAW247|NCS MC Ch. V para 1.3|AP01</x:v>
      </x:c>
      <x:c r="G263" s="305" t="str">
        <x:v>CAP-LAW247|NCS MC Ch. V para 1.3</x:v>
      </x:c>
      <x:c r="H263" s="305" t="str">
        <x:v>CAP-LAW247</x:v>
      </x:c>
      <x:c r="I263" s="305" t="str">
        <x:v>NCS MC Ch. V para 1.3</x:v>
      </x:c>
      <x:c r="J263" s="305" t="str">
        <x:v>Control design / applicability</x:v>
      </x:c>
      <x:c r="K263" s="305" t="str">
        <x:v>Instrument terms, trust/security documents, covenant and payment calendar, disclosure checklist and issuer/trustee responsibility matrix; include evidence that the gate, duty holder, threshold/exemption and timing were assessed for this atomic requirement.</x:v>
      </x:c>
      <x:c r="L263" s="305" t="str">
        <x:v>Current approved artefact; named owner and reviewer; effective date/version; explicit coverage of CAP-LAW247 NCS MC Ch. V para 1.3; documented gate and exception route.</x:v>
      </x:c>
      <x:c r="M263" s="305" t="str">
        <x:v>For issues proposed to be listed from 2025-12-18</x:v>
      </x:c>
      <x:c r="N263" s="305" t="str">
        <x:v>Treasury/debt register, ERP, trustee correspondence and stock-exchange portal</x:v>
      </x:c>
      <x:c r="O263" s="305" t="str">
        <x:v>Treasury or Finance Head / Company Secretary</x:v>
      </x:c>
      <x:c r="P263" s="305" t="str">
        <x:v>Applicable SEBI source, LODR preservation policy where in scope, Common Corporate Core retention schedule and litigation hold; apply the longest controlling period.</x:v>
      </x:c>
      <x:c r="Q263" s="305" t="str">
        <x:v>Verify source system, date/time, preparer, approver, completeness, version, linkage to the population and external acknowledgement where applicable.</x:v>
      </x:c>
      <x:c r="R263" s="305" t="str">
        <x:v>Confidential until authorised disclosure; retain access trail</x:v>
      </x:c>
      <x:c r="S263" s="305" t="str">
        <x:v>REQUIRED — NOT COLLECTED</x:v>
      </x:c>
      <x:c r="T263" s="305" t="str">
        <x:v>https://www.sebi.gov.in/legal/circulars/dec-2025/modification-in-the-conditions-specified-for-reduction-in-denomination-of-debt-securities_98463.html</x:v>
      </x:c>
      <x:c r="U263" s="305" t="str">
        <x:v>MIGRATED — FROZEN</x:v>
      </x:c>
      <x:c r="V263" s="305" t="str">
        <x:f>IF(COUNTIF('PROD Audit Master'!$A$5:$A$176,C263)=1,"YES","NO")</x:f>
        <x:v>YES</x:v>
      </x:c>
      <x:c r="W263" s="305" t="str">
        <x:f>IF(COUNTIF('PROD Provision Master'!$A$5:$A$176,D263)=1,"YES","NO")</x:f>
        <x:v>YES</x:v>
      </x:c>
      <x:c r="X263" s="305" t="str">
        <x:f>IF(COUNTIF($A$5:$A$348,A263)=1,"UNIQUE","DUPLICATE")</x:f>
        <x:v>UNIQUE</x:v>
      </x:c>
      <x:c r="Y263" s="305" t="str">
        <x:f>IF(COUNTIF($E$5:$E$348,E263)=1,"UNIQUE","DUPLICATE")</x:f>
        <x:v>UNIQUE</x:v>
      </x:c>
      <x:c r="Z263" s="305" t="str">
        <x:f>IF(AND(LEFT(A263,14)="SEBI-CORE-EVD-",LEN(A263)=20),"VALID","INVALID")</x:f>
        <x:v>VALID</x:v>
      </x:c>
      <x:c r="AA263" s="305" t="str">
        <x:v>FROZEN</x:v>
      </x:c>
    </x:row>
    <x:row r="264" ht="48" customHeight="1">
      <x:c r="A264" s="305" t="str">
        <x:v>SEBI-CORE-EVD-000260</x:v>
      </x:c>
      <x:c r="B264" s="305" t="n">
        <x:v>260</x:v>
      </x:c>
      <x:c r="C264" s="305" t="str">
        <x:v>SEBI-CORE-AUD-000130</x:v>
      </x:c>
      <x:c r="D264" s="305" t="str">
        <x:v>SEBI-CORE-PRV-000130</x:v>
      </x:c>
      <x:c r="E264" s="305" t="str">
        <x:v>CAP-LAW247|NCS MC Ch. V para 1.3|AP01|E02</x:v>
      </x:c>
      <x:c r="F264" s="305" t="str">
        <x:v>CAP-LAW247|NCS MC Ch. V para 1.3|AP01</x:v>
      </x:c>
      <x:c r="G264" s="305" t="str">
        <x:v>CAP-LAW247|NCS MC Ch. V para 1.3</x:v>
      </x:c>
      <x:c r="H264" s="305" t="str">
        <x:v>CAP-LAW247</x:v>
      </x:c>
      <x:c r="I264" s="305" t="str">
        <x:v>NCS MC Ch. V para 1.3</x:v>
      </x:c>
      <x:c r="J264" s="305" t="str">
        <x:v>Operating performance / outcome</x:v>
      </x:c>
      <x:c r="K264" s="305" t="str">
        <x:v>Exchange/trustee submissions, rating and security-cover certificates, payment and bank reconciliations, covenant reports, notices and acknowledgements; demonstrate complete and timely performance of: Document eligibility and state the denomination in transaction documents.</x:v>
      </x:c>
      <x:c r="L264" s="305" t="str">
        <x:v>Population reference; period/trigger; source inputs; approvals; timestamps; calculations where relevant; filed/delivered output; acknowledgement; exception and closure linkage.</x:v>
      </x:c>
      <x:c r="M264" s="305" t="str">
        <x:v>For issues proposed to be listed from 2025-12-18</x:v>
      </x:c>
      <x:c r="N264" s="305" t="str">
        <x:v>Treasury/debt register, ERP, trustee correspondence and stock-exchange portal</x:v>
      </x:c>
      <x:c r="O264" s="305" t="str">
        <x:v>Treasury or Finance Head / Company Secretary</x:v>
      </x:c>
      <x:c r="P264" s="305" t="str">
        <x:v>Applicable SEBI source, LODR preservation policy where in scope, Common Corporate Core retention schedule and litigation hold; apply the longest controlling period.</x:v>
      </x:c>
      <x:c r="Q264" s="305" t="str">
        <x:v>Verify source system, date/time, preparer, approver, completeness, version, linkage to the population and external acknowledgement where applicable.</x:v>
      </x:c>
      <x:c r="R264" s="305" t="str">
        <x:v>Confidential until authorised disclosure; retain access trail</x:v>
      </x:c>
      <x:c r="S264" s="305" t="str">
        <x:v>REQUIRED — NOT COLLECTED</x:v>
      </x:c>
      <x:c r="T264" s="305" t="str">
        <x:v>https://www.sebi.gov.in/legal/circulars/dec-2025/modification-in-the-conditions-specified-for-reduction-in-denomination-of-debt-securities_98463.html</x:v>
      </x:c>
      <x:c r="U264" s="305" t="str">
        <x:v>MIGRATED — FROZEN</x:v>
      </x:c>
      <x:c r="V264" s="305" t="str">
        <x:f>IF(COUNTIF('PROD Audit Master'!$A$5:$A$176,C264)=1,"YES","NO")</x:f>
        <x:v>YES</x:v>
      </x:c>
      <x:c r="W264" s="305" t="str">
        <x:f>IF(COUNTIF('PROD Provision Master'!$A$5:$A$176,D264)=1,"YES","NO")</x:f>
        <x:v>YES</x:v>
      </x:c>
      <x:c r="X264" s="305" t="str">
        <x:f>IF(COUNTIF($A$5:$A$348,A264)=1,"UNIQUE","DUPLICATE")</x:f>
        <x:v>UNIQUE</x:v>
      </x:c>
      <x:c r="Y264" s="305" t="str">
        <x:f>IF(COUNTIF($E$5:$E$348,E264)=1,"UNIQUE","DUPLICATE")</x:f>
        <x:v>UNIQUE</x:v>
      </x:c>
      <x:c r="Z264" s="305" t="str">
        <x:f>IF(AND(LEFT(A264,14)="SEBI-CORE-EVD-",LEN(A264)=20),"VALID","INVALID")</x:f>
        <x:v>VALID</x:v>
      </x:c>
      <x:c r="AA264" s="305" t="str">
        <x:v>FROZEN</x:v>
      </x:c>
    </x:row>
    <x:row r="265" ht="48" customHeight="1">
      <x:c r="A265" s="305" t="str">
        <x:v>SEBI-CORE-EVD-000261</x:v>
      </x:c>
      <x:c r="B265" s="305" t="n">
        <x:v>261</x:v>
      </x:c>
      <x:c r="C265" s="305" t="str">
        <x:v>SEBI-CORE-AUD-000131</x:v>
      </x:c>
      <x:c r="D265" s="305" t="str">
        <x:v>SEBI-CORE-PRV-000131</x:v>
      </x:c>
      <x:c r="E265" s="305" t="str">
        <x:v>CAP-LAW085|Green / ESG debt disclosure chapter|AP01|E01</x:v>
      </x:c>
      <x:c r="F265" s="305" t="str">
        <x:v>CAP-LAW085|Green / ESG debt disclosure chapter|AP01</x:v>
      </x:c>
      <x:c r="G265" s="305" t="str">
        <x:v>CAP-LAW085|Green / ESG debt disclosure chapter</x:v>
      </x:c>
      <x:c r="H265" s="305" t="str">
        <x:v>CAP-LAW085</x:v>
      </x:c>
      <x:c r="I265" s="305" t="str">
        <x:v>Green / ESG debt disclosure chapter</x:v>
      </x:c>
      <x:c r="J265" s="305" t="str">
        <x:v>Control design / applicability</x:v>
      </x:c>
      <x:c r="K265" s="305" t="str">
        <x:v>Instrument terms, trust/security documents, covenant and payment calendar, disclosure checklist and issuer/trustee responsibility matrix; include evidence that the gate, duty holder, threshold/exemption and timing were assessed for this atomic requirement.</x:v>
      </x:c>
      <x:c r="L265" s="305" t="str">
        <x:v>Current approved artefact; named owner and reviewer; effective date/version; explicit coverage of CAP-LAW085 Green / ESG debt disclosure chapter; documented gate and exception route.</x:v>
      </x:c>
      <x:c r="M265" s="305" t="str">
        <x:v>At issue and periodic until obligations end</x:v>
      </x:c>
      <x:c r="N265" s="305" t="str">
        <x:v>Treasury/debt register, ERP, trustee correspondence and stock-exchange portal</x:v>
      </x:c>
      <x:c r="O265" s="305" t="str">
        <x:v>Treasury or Finance Head / Company Secretary</x:v>
      </x:c>
      <x:c r="P265" s="305" t="str">
        <x:v>Applicable SEBI source, LODR preservation policy where in scope, Common Corporate Core retention schedule and litigation hold; apply the longest controlling period.</x:v>
      </x:c>
      <x:c r="Q265" s="305" t="str">
        <x:v>Verify source system, date/time, preparer, approver, completeness, version, linkage to the population and external acknowledgement where applicable.</x:v>
      </x:c>
      <x:c r="R265" s="305" t="str">
        <x:v>Confidential until authorised disclosure; retain access trail</x:v>
      </x:c>
      <x:c r="S265" s="305" t="str">
        <x:v>REQUIRED — NOT COLLECTED</x:v>
      </x:c>
      <x:c r="T265" s="305" t="str">
        <x:v>https://www.sebi.gov.in/legal/master-circulars/oct-2025/master-circular-for-issue-and-listing-of-non-convertible-securities-securitised-debt-instruments-security-receipts-municipal-debt-securities-and-commercial-paper_97343.html</x:v>
      </x:c>
      <x:c r="U265" s="305" t="str">
        <x:v>MIGRATED — FROZEN</x:v>
      </x:c>
      <x:c r="V265" s="305" t="str">
        <x:f>IF(COUNTIF('PROD Audit Master'!$A$5:$A$176,C265)=1,"YES","NO")</x:f>
        <x:v>YES</x:v>
      </x:c>
      <x:c r="W265" s="305" t="str">
        <x:f>IF(COUNTIF('PROD Provision Master'!$A$5:$A$176,D265)=1,"YES","NO")</x:f>
        <x:v>YES</x:v>
      </x:c>
      <x:c r="X265" s="305" t="str">
        <x:f>IF(COUNTIF($A$5:$A$348,A265)=1,"UNIQUE","DUPLICATE")</x:f>
        <x:v>UNIQUE</x:v>
      </x:c>
      <x:c r="Y265" s="305" t="str">
        <x:f>IF(COUNTIF($E$5:$E$348,E265)=1,"UNIQUE","DUPLICATE")</x:f>
        <x:v>UNIQUE</x:v>
      </x:c>
      <x:c r="Z265" s="305" t="str">
        <x:f>IF(AND(LEFT(A265,14)="SEBI-CORE-EVD-",LEN(A265)=20),"VALID","INVALID")</x:f>
        <x:v>VALID</x:v>
      </x:c>
      <x:c r="AA265" s="305" t="str">
        <x:v>FROZEN</x:v>
      </x:c>
    </x:row>
    <x:row r="266" ht="48" customHeight="1">
      <x:c r="A266" s="305" t="str">
        <x:v>SEBI-CORE-EVD-000262</x:v>
      </x:c>
      <x:c r="B266" s="305" t="n">
        <x:v>262</x:v>
      </x:c>
      <x:c r="C266" s="305" t="str">
        <x:v>SEBI-CORE-AUD-000131</x:v>
      </x:c>
      <x:c r="D266" s="305" t="str">
        <x:v>SEBI-CORE-PRV-000131</x:v>
      </x:c>
      <x:c r="E266" s="305" t="str">
        <x:v>CAP-LAW085|Green / ESG debt disclosure chapter|AP01|E02</x:v>
      </x:c>
      <x:c r="F266" s="305" t="str">
        <x:v>CAP-LAW085|Green / ESG debt disclosure chapter|AP01</x:v>
      </x:c>
      <x:c r="G266" s="305" t="str">
        <x:v>CAP-LAW085|Green / ESG debt disclosure chapter</x:v>
      </x:c>
      <x:c r="H266" s="305" t="str">
        <x:v>CAP-LAW085</x:v>
      </x:c>
      <x:c r="I266" s="305" t="str">
        <x:v>Green / ESG debt disclosure chapter</x:v>
      </x:c>
      <x:c r="J266" s="305" t="str">
        <x:v>Operating performance / outcome</x:v>
      </x:c>
      <x:c r="K266" s="305" t="str">
        <x:v>Exchange/trustee submissions, rating and security-cover certificates, payment and bank reconciliations, covenant reports, notices and acknowledgements; demonstrate complete and timely performance of: Maintain eligible-project, allocation and impact data and publish/file disclosures.</x:v>
      </x:c>
      <x:c r="L266" s="305" t="str">
        <x:v>Population reference; period/trigger; source inputs; approvals; timestamps; calculations where relevant; filed/delivered output; acknowledgement; exception and closure linkage.</x:v>
      </x:c>
      <x:c r="M266" s="305" t="str">
        <x:v>At issue and periodic until obligations end</x:v>
      </x:c>
      <x:c r="N266" s="305" t="str">
        <x:v>Treasury/debt register, ERP, trustee correspondence and stock-exchange portal</x:v>
      </x:c>
      <x:c r="O266" s="305" t="str">
        <x:v>Treasury or Finance Head / Company Secretary</x:v>
      </x:c>
      <x:c r="P266" s="305" t="str">
        <x:v>Applicable SEBI source, LODR preservation policy where in scope, Common Corporate Core retention schedule and litigation hold; apply the longest controlling period.</x:v>
      </x:c>
      <x:c r="Q266" s="305" t="str">
        <x:v>Verify source system, date/time, preparer, approver, completeness, version, linkage to the population and external acknowledgement where applicable.</x:v>
      </x:c>
      <x:c r="R266" s="305" t="str">
        <x:v>Confidential until authorised disclosure; retain access trail</x:v>
      </x:c>
      <x:c r="S266" s="305" t="str">
        <x:v>REQUIRED — NOT COLLECTED</x:v>
      </x:c>
      <x:c r="T266" s="305" t="str">
        <x:v>https://www.sebi.gov.in/legal/master-circulars/oct-2025/master-circular-for-issue-and-listing-of-non-convertible-securities-securitised-debt-instruments-security-receipts-municipal-debt-securities-and-commercial-paper_97343.html</x:v>
      </x:c>
      <x:c r="U266" s="305" t="str">
        <x:v>MIGRATED — FROZEN</x:v>
      </x:c>
      <x:c r="V266" s="305" t="str">
        <x:f>IF(COUNTIF('PROD Audit Master'!$A$5:$A$176,C266)=1,"YES","NO")</x:f>
        <x:v>YES</x:v>
      </x:c>
      <x:c r="W266" s="305" t="str">
        <x:f>IF(COUNTIF('PROD Provision Master'!$A$5:$A$176,D266)=1,"YES","NO")</x:f>
        <x:v>YES</x:v>
      </x:c>
      <x:c r="X266" s="305" t="str">
        <x:f>IF(COUNTIF($A$5:$A$348,A266)=1,"UNIQUE","DUPLICATE")</x:f>
        <x:v>UNIQUE</x:v>
      </x:c>
      <x:c r="Y266" s="305" t="str">
        <x:f>IF(COUNTIF($E$5:$E$348,E266)=1,"UNIQUE","DUPLICATE")</x:f>
        <x:v>UNIQUE</x:v>
      </x:c>
      <x:c r="Z266" s="305" t="str">
        <x:f>IF(AND(LEFT(A266,14)="SEBI-CORE-EVD-",LEN(A266)=20),"VALID","INVALID")</x:f>
        <x:v>VALID</x:v>
      </x:c>
      <x:c r="AA266" s="305" t="str">
        <x:v>FROZEN</x:v>
      </x:c>
    </x:row>
    <x:row r="267" ht="48" customHeight="1">
      <x:c r="A267" s="305" t="str">
        <x:v>SEBI-CORE-EVD-000263</x:v>
      </x:c>
      <x:c r="B267" s="305" t="n">
        <x:v>263</x:v>
      </x:c>
      <x:c r="C267" s="305" t="str">
        <x:v>SEBI-CORE-AUD-000132</x:v>
      </x:c>
      <x:c r="D267" s="305" t="str">
        <x:v>SEBI-CORE-PRV-000132</x:v>
      </x:c>
      <x:c r="E267" s="305" t="str">
        <x:v>CAP-LAW249|Ch. IX para 5.1|AP01|E01</x:v>
      </x:c>
      <x:c r="F267" s="305" t="str">
        <x:v>CAP-LAW249|Ch. IX para 5.1|AP01</x:v>
      </x:c>
      <x:c r="G267" s="305" t="str">
        <x:v>CAP-LAW249|Ch. IX para 5.1</x:v>
      </x:c>
      <x:c r="H267" s="305" t="str">
        <x:v>CAP-LAW249</x:v>
      </x:c>
      <x:c r="I267" s="305" t="str">
        <x:v>Ch. IX para 5.1</x:v>
      </x:c>
      <x:c r="J267" s="305" t="str">
        <x:v>Control design / applicability</x:v>
      </x:c>
      <x:c r="K267" s="305" t="str">
        <x:v>Instrument terms, trust/security documents, covenant and payment calendar, disclosure checklist and issuer/trustee responsibility matrix; include evidence that the gate, duty holder, threshold/exemption and timing were assessed for this atomic requirement.</x:v>
      </x:c>
      <x:c r="L267" s="305" t="str">
        <x:v>Current approved artefact; named owner and reviewer; effective date/version; explicit coverage of CAP-LAW249 Ch. IX para 5.1; documented gate and exception route.</x:v>
      </x:c>
      <x:c r="M267" s="305" t="str">
        <x:v>Before/for issuance review</x:v>
      </x:c>
      <x:c r="N267" s="305" t="str">
        <x:v>Treasury/debt register, ERP, trustee correspondence and stock-exchange portal</x:v>
      </x:c>
      <x:c r="O267" s="305" t="str">
        <x:v>Treasury or Finance Head / Company Secretary</x:v>
      </x:c>
      <x:c r="P267" s="305" t="str">
        <x:v>Applicable SEBI source, LODR preservation policy where in scope, Common Corporate Core retention schedule and litigation hold; apply the longest controlling period.</x:v>
      </x:c>
      <x:c r="Q267" s="305" t="str">
        <x:v>Verify source system, date/time, preparer, approver, completeness, version, linkage to the population and external acknowledgement where applicable.</x:v>
      </x:c>
      <x:c r="R267" s="305" t="str">
        <x:v>Confidential until authorised disclosure; retain access trail</x:v>
      </x:c>
      <x:c r="S267" s="305" t="str">
        <x:v>REQUIRED — NOT COLLECTED</x:v>
      </x:c>
      <x:c r="T267" s="305" t="str">
        <x:v>https://www.sebi.gov.in/legal/circulars/feb-2026/revised-norms-for-appointment-of-an-independent-third-party-reviewer-certifier-for-green-debt-security_100043.html</x:v>
      </x:c>
      <x:c r="U267" s="305" t="str">
        <x:v>MIGRATED — FROZEN</x:v>
      </x:c>
      <x:c r="V267" s="305" t="str">
        <x:f>IF(COUNTIF('PROD Audit Master'!$A$5:$A$176,C267)=1,"YES","NO")</x:f>
        <x:v>YES</x:v>
      </x:c>
      <x:c r="W267" s="305" t="str">
        <x:f>IF(COUNTIF('PROD Provision Master'!$A$5:$A$176,D267)=1,"YES","NO")</x:f>
        <x:v>YES</x:v>
      </x:c>
      <x:c r="X267" s="305" t="str">
        <x:f>IF(COUNTIF($A$5:$A$348,A267)=1,"UNIQUE","DUPLICATE")</x:f>
        <x:v>UNIQUE</x:v>
      </x:c>
      <x:c r="Y267" s="305" t="str">
        <x:f>IF(COUNTIF($E$5:$E$348,E267)=1,"UNIQUE","DUPLICATE")</x:f>
        <x:v>UNIQUE</x:v>
      </x:c>
      <x:c r="Z267" s="305" t="str">
        <x:f>IF(AND(LEFT(A267,14)="SEBI-CORE-EVD-",LEN(A267)=20),"VALID","INVALID")</x:f>
        <x:v>VALID</x:v>
      </x:c>
      <x:c r="AA267" s="305" t="str">
        <x:v>FROZEN</x:v>
      </x:c>
    </x:row>
    <x:row r="268" ht="48" customHeight="1">
      <x:c r="A268" s="305" t="str">
        <x:v>SEBI-CORE-EVD-000264</x:v>
      </x:c>
      <x:c r="B268" s="305" t="n">
        <x:v>264</x:v>
      </x:c>
      <x:c r="C268" s="305" t="str">
        <x:v>SEBI-CORE-AUD-000132</x:v>
      </x:c>
      <x:c r="D268" s="305" t="str">
        <x:v>SEBI-CORE-PRV-000132</x:v>
      </x:c>
      <x:c r="E268" s="305" t="str">
        <x:v>CAP-LAW249|Ch. IX para 5.1|AP01|E02</x:v>
      </x:c>
      <x:c r="F268" s="305" t="str">
        <x:v>CAP-LAW249|Ch. IX para 5.1|AP01</x:v>
      </x:c>
      <x:c r="G268" s="305" t="str">
        <x:v>CAP-LAW249|Ch. IX para 5.1</x:v>
      </x:c>
      <x:c r="H268" s="305" t="str">
        <x:v>CAP-LAW249</x:v>
      </x:c>
      <x:c r="I268" s="305" t="str">
        <x:v>Ch. IX para 5.1</x:v>
      </x:c>
      <x:c r="J268" s="305" t="str">
        <x:v>Operating performance / outcome</x:v>
      </x:c>
      <x:c r="K268" s="305" t="str">
        <x:v>Exchange/trustee submissions, rating and security-cover certificates, payment and bank reconciliations, covenant reports, notices and acknowledgements; demonstrate complete and timely performance of: Complete reviewer diligence, appointment and conflict documentation.</x:v>
      </x:c>
      <x:c r="L268" s="305" t="str">
        <x:v>Population reference; period/trigger; source inputs; approvals; timestamps; calculations where relevant; filed/delivered output; acknowledgement; exception and closure linkage.</x:v>
      </x:c>
      <x:c r="M268" s="305" t="str">
        <x:v>Before/for issuance review</x:v>
      </x:c>
      <x:c r="N268" s="305" t="str">
        <x:v>Treasury/debt register, ERP, trustee correspondence and stock-exchange portal</x:v>
      </x:c>
      <x:c r="O268" s="305" t="str">
        <x:v>Treasury or Finance Head / Company Secretary</x:v>
      </x:c>
      <x:c r="P268" s="305" t="str">
        <x:v>Applicable SEBI source, LODR preservation policy where in scope, Common Corporate Core retention schedule and litigation hold; apply the longest controlling period.</x:v>
      </x:c>
      <x:c r="Q268" s="305" t="str">
        <x:v>Verify source system, date/time, preparer, approver, completeness, version, linkage to the population and external acknowledgement where applicable.</x:v>
      </x:c>
      <x:c r="R268" s="305" t="str">
        <x:v>Confidential until authorised disclosure; retain access trail</x:v>
      </x:c>
      <x:c r="S268" s="305" t="str">
        <x:v>REQUIRED — NOT COLLECTED</x:v>
      </x:c>
      <x:c r="T268" s="305" t="str">
        <x:v>https://www.sebi.gov.in/legal/circulars/feb-2026/revised-norms-for-appointment-of-an-independent-third-party-reviewer-certifier-for-green-debt-security_100043.html</x:v>
      </x:c>
      <x:c r="U268" s="305" t="str">
        <x:v>MIGRATED — FROZEN</x:v>
      </x:c>
      <x:c r="V268" s="305" t="str">
        <x:f>IF(COUNTIF('PROD Audit Master'!$A$5:$A$176,C268)=1,"YES","NO")</x:f>
        <x:v>YES</x:v>
      </x:c>
      <x:c r="W268" s="305" t="str">
        <x:f>IF(COUNTIF('PROD Provision Master'!$A$5:$A$176,D268)=1,"YES","NO")</x:f>
        <x:v>YES</x:v>
      </x:c>
      <x:c r="X268" s="305" t="str">
        <x:f>IF(COUNTIF($A$5:$A$348,A268)=1,"UNIQUE","DUPLICATE")</x:f>
        <x:v>UNIQUE</x:v>
      </x:c>
      <x:c r="Y268" s="305" t="str">
        <x:f>IF(COUNTIF($E$5:$E$348,E268)=1,"UNIQUE","DUPLICATE")</x:f>
        <x:v>UNIQUE</x:v>
      </x:c>
      <x:c r="Z268" s="305" t="str">
        <x:f>IF(AND(LEFT(A268,14)="SEBI-CORE-EVD-",LEN(A268)=20),"VALID","INVALID")</x:f>
        <x:v>VALID</x:v>
      </x:c>
      <x:c r="AA268" s="305" t="str">
        <x:v>FROZEN</x:v>
      </x:c>
    </x:row>
    <x:row r="269" ht="48" customHeight="1">
      <x:c r="A269" s="305" t="str">
        <x:v>SEBI-CORE-EVD-000265</x:v>
      </x:c>
      <x:c r="B269" s="305" t="n">
        <x:v>265</x:v>
      </x:c>
      <x:c r="C269" s="305" t="str">
        <x:v>SEBI-CORE-AUD-000133</x:v>
      </x:c>
      <x:c r="D269" s="305" t="str">
        <x:v>SEBI-CORE-PRV-000133</x:v>
      </x:c>
      <x:c r="E269" s="305" t="str">
        <x:v>CAP-LAW249|Ch. IX paras 5.2-5.4|AP01|E01</x:v>
      </x:c>
      <x:c r="F269" s="305" t="str">
        <x:v>CAP-LAW249|Ch. IX paras 5.2-5.4|AP01</x:v>
      </x:c>
      <x:c r="G269" s="305" t="str">
        <x:v>CAP-LAW249|Ch. IX paras 5.2-5.4</x:v>
      </x:c>
      <x:c r="H269" s="305" t="str">
        <x:v>CAP-LAW249</x:v>
      </x:c>
      <x:c r="I269" s="305" t="str">
        <x:v>Ch. IX paras 5.2-5.4</x:v>
      </x:c>
      <x:c r="J269" s="305" t="str">
        <x:v>Control design / applicability</x:v>
      </x:c>
      <x:c r="K269" s="305" t="str">
        <x:v>Transaction-specific legal and applicability memorandum, approval matrix, adviser checklist, timetable and responsibility plan; include evidence that the gate, duty holder, threshold/exemption and timing were assessed for this atomic requirement.</x:v>
      </x:c>
      <x:c r="L269" s="305" t="str">
        <x:v>Current approved artefact; named owner and reviewer; effective date/version; explicit coverage of CAP-LAW249 Ch. IX paras 5.2-5.4; documented gate and exception route.</x:v>
      </x:c>
      <x:c r="M269" s="305" t="str">
        <x:v>At offer-document filing</x:v>
      </x:c>
      <x:c r="N269" s="305" t="str">
        <x:v>Transaction data room, stock-exchange/SEBI filing portal and banking/depository records</x:v>
      </x:c>
      <x:c r="O269" s="305" t="str">
        <x:v>Company Secretary / Transaction Legal Lead</x:v>
      </x:c>
      <x:c r="P269" s="305" t="str">
        <x:v>Applicable SEBI source, LODR preservation policy where in scope, Common Corporate Core retention schedule and litigation hold; apply the longest controlling period.</x:v>
      </x:c>
      <x:c r="Q269" s="305" t="str">
        <x:v>Verify source system, date/time, preparer, approver, completeness, version, linkage to the population and external acknowledgement where applicable.</x:v>
      </x:c>
      <x:c r="R269" s="305" t="str">
        <x:v>Confidential until authorised disclosure; retain access trail</x:v>
      </x:c>
      <x:c r="S269" s="305" t="str">
        <x:v>REQUIRED — NOT COLLECTED</x:v>
      </x:c>
      <x:c r="T269" s="305" t="str">
        <x:v>https://www.sebi.gov.in/legal/circulars/feb-2026/revised-norms-for-appointment-of-an-independent-third-party-reviewer-certifier-for-green-debt-security_100043.html</x:v>
      </x:c>
      <x:c r="U269" s="305" t="str">
        <x:v>MIGRATED — FROZEN</x:v>
      </x:c>
      <x:c r="V269" s="305" t="str">
        <x:f>IF(COUNTIF('PROD Audit Master'!$A$5:$A$176,C269)=1,"YES","NO")</x:f>
        <x:v>YES</x:v>
      </x:c>
      <x:c r="W269" s="305" t="str">
        <x:f>IF(COUNTIF('PROD Provision Master'!$A$5:$A$176,D269)=1,"YES","NO")</x:f>
        <x:v>YES</x:v>
      </x:c>
      <x:c r="X269" s="305" t="str">
        <x:f>IF(COUNTIF($A$5:$A$348,A269)=1,"UNIQUE","DUPLICATE")</x:f>
        <x:v>UNIQUE</x:v>
      </x:c>
      <x:c r="Y269" s="305" t="str">
        <x:f>IF(COUNTIF($E$5:$E$348,E269)=1,"UNIQUE","DUPLICATE")</x:f>
        <x:v>UNIQUE</x:v>
      </x:c>
      <x:c r="Z269" s="305" t="str">
        <x:f>IF(AND(LEFT(A269,14)="SEBI-CORE-EVD-",LEN(A269)=20),"VALID","INVALID")</x:f>
        <x:v>VALID</x:v>
      </x:c>
      <x:c r="AA269" s="305" t="str">
        <x:v>FROZEN</x:v>
      </x:c>
    </x:row>
    <x:row r="270" ht="48" customHeight="1">
      <x:c r="A270" s="305" t="str">
        <x:v>SEBI-CORE-EVD-000266</x:v>
      </x:c>
      <x:c r="B270" s="305" t="n">
        <x:v>266</x:v>
      </x:c>
      <x:c r="C270" s="305" t="str">
        <x:v>SEBI-CORE-AUD-000133</x:v>
      </x:c>
      <x:c r="D270" s="305" t="str">
        <x:v>SEBI-CORE-PRV-000133</x:v>
      </x:c>
      <x:c r="E270" s="305" t="str">
        <x:v>CAP-LAW249|Ch. IX paras 5.2-5.4|AP01|E02</x:v>
      </x:c>
      <x:c r="F270" s="305" t="str">
        <x:v>CAP-LAW249|Ch. IX paras 5.2-5.4|AP01</x:v>
      </x:c>
      <x:c r="G270" s="305" t="str">
        <x:v>CAP-LAW249|Ch. IX paras 5.2-5.4</x:v>
      </x:c>
      <x:c r="H270" s="305" t="str">
        <x:v>CAP-LAW249</x:v>
      </x:c>
      <x:c r="I270" s="305" t="str">
        <x:v>Ch. IX paras 5.2-5.4</x:v>
      </x:c>
      <x:c r="J270" s="305" t="str">
        <x:v>Operating performance / outcome</x:v>
      </x:c>
      <x:c r="K270" s="305" t="str">
        <x:v>Board/shareholder approvals, offer or scheme documents, announcements, filings, escrow/bank records, tender/allotment results and closure reports; demonstrate complete and timely performance of: Verify scope, form and reviewer details in the offer document.</x:v>
      </x:c>
      <x:c r="L270" s="305" t="str">
        <x:v>Population reference; period/trigger; source inputs; approvals; timestamps; calculations where relevant; filed/delivered output; acknowledgement; exception and closure linkage.</x:v>
      </x:c>
      <x:c r="M270" s="305" t="str">
        <x:v>At offer-document filing</x:v>
      </x:c>
      <x:c r="N270" s="305" t="str">
        <x:v>Transaction data room, stock-exchange/SEBI filing portal and banking/depository records</x:v>
      </x:c>
      <x:c r="O270" s="305" t="str">
        <x:v>Company Secretary / Transaction Legal Lead</x:v>
      </x:c>
      <x:c r="P270" s="305" t="str">
        <x:v>Applicable SEBI source, LODR preservation policy where in scope, Common Corporate Core retention schedule and litigation hold; apply the longest controlling period.</x:v>
      </x:c>
      <x:c r="Q270" s="305" t="str">
        <x:v>Verify source system, date/time, preparer, approver, completeness, version, linkage to the population and external acknowledgement where applicable.</x:v>
      </x:c>
      <x:c r="R270" s="305" t="str">
        <x:v>Confidential until authorised disclosure; retain access trail</x:v>
      </x:c>
      <x:c r="S270" s="305" t="str">
        <x:v>REQUIRED — NOT COLLECTED</x:v>
      </x:c>
      <x:c r="T270" s="305" t="str">
        <x:v>https://www.sebi.gov.in/legal/circulars/feb-2026/revised-norms-for-appointment-of-an-independent-third-party-reviewer-certifier-for-green-debt-security_100043.html</x:v>
      </x:c>
      <x:c r="U270" s="305" t="str">
        <x:v>MIGRATED — FROZEN</x:v>
      </x:c>
      <x:c r="V270" s="305" t="str">
        <x:f>IF(COUNTIF('PROD Audit Master'!$A$5:$A$176,C270)=1,"YES","NO")</x:f>
        <x:v>YES</x:v>
      </x:c>
      <x:c r="W270" s="305" t="str">
        <x:f>IF(COUNTIF('PROD Provision Master'!$A$5:$A$176,D270)=1,"YES","NO")</x:f>
        <x:v>YES</x:v>
      </x:c>
      <x:c r="X270" s="305" t="str">
        <x:f>IF(COUNTIF($A$5:$A$348,A270)=1,"UNIQUE","DUPLICATE")</x:f>
        <x:v>UNIQUE</x:v>
      </x:c>
      <x:c r="Y270" s="305" t="str">
        <x:f>IF(COUNTIF($E$5:$E$348,E270)=1,"UNIQUE","DUPLICATE")</x:f>
        <x:v>UNIQUE</x:v>
      </x:c>
      <x:c r="Z270" s="305" t="str">
        <x:f>IF(AND(LEFT(A270,14)="SEBI-CORE-EVD-",LEN(A270)=20),"VALID","INVALID")</x:f>
        <x:v>VALID</x:v>
      </x:c>
      <x:c r="AA270" s="305" t="str">
        <x:v>FROZEN</x:v>
      </x:c>
    </x:row>
    <x:row r="271" ht="48" customHeight="1">
      <x:c r="A271" s="305" t="str">
        <x:v>SEBI-CORE-EVD-000267</x:v>
      </x:c>
      <x:c r="B271" s="305" t="n">
        <x:v>267</x:v>
      </x:c>
      <x:c r="C271" s="305" t="str">
        <x:v>SEBI-CORE-AUD-000134</x:v>
      </x:c>
      <x:c r="D271" s="305" t="str">
        <x:v>SEBI-CORE-PRV-000134</x:v>
      </x:c>
      <x:c r="E271" s="305" t="str">
        <x:v>CAP-LAW090|Reg. 50|AP01|E01</x:v>
      </x:c>
      <x:c r="F271" s="305" t="str">
        <x:v>CAP-LAW090|Reg. 50|AP01</x:v>
      </x:c>
      <x:c r="G271" s="305" t="str">
        <x:v>CAP-LAW090|Reg. 50</x:v>
      </x:c>
      <x:c r="H271" s="305" t="str">
        <x:v>CAP-LAW090</x:v>
      </x:c>
      <x:c r="I271" s="305" t="str">
        <x:v>Reg. 50</x:v>
      </x:c>
      <x:c r="J271" s="305" t="str">
        <x:v>Control design / applicability</x:v>
      </x:c>
      <x:c r="K271" s="305" t="str">
        <x:v>Instrument terms, trust/security documents, covenant and payment calendar, disclosure checklist and issuer/trustee responsibility matrix; include evidence that the gate, duty holder, threshold/exemption and timing were assessed for this atomic requirement.</x:v>
      </x:c>
      <x:c r="L271" s="305" t="str">
        <x:v>Current approved artefact; named owner and reviewer; effective date/version; explicit coverage of CAP-LAW090 Reg. 50; documented gate and exception route.</x:v>
      </x:c>
      <x:c r="M271" s="305" t="str">
        <x:v>Before event</x:v>
      </x:c>
      <x:c r="N271" s="305" t="str">
        <x:v>Treasury/debt register, ERP, trustee correspondence and stock-exchange portal</x:v>
      </x:c>
      <x:c r="O271" s="305" t="str">
        <x:v>Treasury or Finance Head / Company Secretary</x:v>
      </x:c>
      <x:c r="P271" s="305" t="str">
        <x:v>Applicable SEBI source, LODR preservation policy where in scope, Common Corporate Core retention schedule and litigation hold; apply the longest controlling period.</x:v>
      </x:c>
      <x:c r="Q271" s="305" t="str">
        <x:v>Verify source system, date/time, preparer, approver, completeness, version, linkage to the population and external acknowledgement where applicable.</x:v>
      </x:c>
      <x:c r="R271" s="305" t="str">
        <x:v>Confidential until authorised disclosure; retain access trail</x:v>
      </x:c>
      <x:c r="S271" s="305" t="str">
        <x:v>REQUIRED — NOT COLLECTED</x:v>
      </x:c>
      <x:c r="T271" s="305" t="str">
        <x:v>https://www.sebi.gov.in/legal/master-circulars/jul-2025/master-circular-for-listing-obligations-and-disclosure-requirements-for-non-convertible-securities-securitized-debt-instruments-and-or-commercial-paper_95230.html</x:v>
      </x:c>
      <x:c r="U271" s="305" t="str">
        <x:v>MIGRATED — FROZEN</x:v>
      </x:c>
      <x:c r="V271" s="305" t="str">
        <x:f>IF(COUNTIF('PROD Audit Master'!$A$5:$A$176,C271)=1,"YES","NO")</x:f>
        <x:v>YES</x:v>
      </x:c>
      <x:c r="W271" s="305" t="str">
        <x:f>IF(COUNTIF('PROD Provision Master'!$A$5:$A$176,D271)=1,"YES","NO")</x:f>
        <x:v>YES</x:v>
      </x:c>
      <x:c r="X271" s="305" t="str">
        <x:f>IF(COUNTIF($A$5:$A$348,A271)=1,"UNIQUE","DUPLICATE")</x:f>
        <x:v>UNIQUE</x:v>
      </x:c>
      <x:c r="Y271" s="305" t="str">
        <x:f>IF(COUNTIF($E$5:$E$348,E271)=1,"UNIQUE","DUPLICATE")</x:f>
        <x:v>UNIQUE</x:v>
      </x:c>
      <x:c r="Z271" s="305" t="str">
        <x:f>IF(AND(LEFT(A271,14)="SEBI-CORE-EVD-",LEN(A271)=20),"VALID","INVALID")</x:f>
        <x:v>VALID</x:v>
      </x:c>
      <x:c r="AA271" s="305" t="str">
        <x:v>FROZEN</x:v>
      </x:c>
    </x:row>
    <x:row r="272" ht="48" customHeight="1">
      <x:c r="A272" s="305" t="str">
        <x:v>SEBI-CORE-EVD-000268</x:v>
      </x:c>
      <x:c r="B272" s="305" t="n">
        <x:v>268</x:v>
      </x:c>
      <x:c r="C272" s="305" t="str">
        <x:v>SEBI-CORE-AUD-000134</x:v>
      </x:c>
      <x:c r="D272" s="305" t="str">
        <x:v>SEBI-CORE-PRV-000134</x:v>
      </x:c>
      <x:c r="E272" s="305" t="str">
        <x:v>CAP-LAW090|Reg. 50|AP01|E02</x:v>
      </x:c>
      <x:c r="F272" s="305" t="str">
        <x:v>CAP-LAW090|Reg. 50|AP01</x:v>
      </x:c>
      <x:c r="G272" s="305" t="str">
        <x:v>CAP-LAW090|Reg. 50</x:v>
      </x:c>
      <x:c r="H272" s="305" t="str">
        <x:v>CAP-LAW090</x:v>
      </x:c>
      <x:c r="I272" s="305" t="str">
        <x:v>Reg. 50</x:v>
      </x:c>
      <x:c r="J272" s="305" t="str">
        <x:v>Operating performance / outcome</x:v>
      </x:c>
      <x:c r="K272" s="305" t="str">
        <x:v>Exchange/trustee submissions, rating and security-cover certificates, payment and bank reconciliations, covenant reports, notices and acknowledgements; demonstrate complete and timely performance of: Identify covered matters and file prior intimation.</x:v>
      </x:c>
      <x:c r="L272" s="305" t="str">
        <x:v>Population reference; period/trigger; source inputs; approvals; timestamps; calculations where relevant; filed/delivered output; acknowledgement; exception and closure linkage.</x:v>
      </x:c>
      <x:c r="M272" s="305" t="str">
        <x:v>Before event</x:v>
      </x:c>
      <x:c r="N272" s="305" t="str">
        <x:v>Treasury/debt register, ERP, trustee correspondence and stock-exchange portal</x:v>
      </x:c>
      <x:c r="O272" s="305" t="str">
        <x:v>Treasury or Finance Head / Company Secretary</x:v>
      </x:c>
      <x:c r="P272" s="305" t="str">
        <x:v>Applicable SEBI source, LODR preservation policy where in scope, Common Corporate Core retention schedule and litigation hold; apply the longest controlling period.</x:v>
      </x:c>
      <x:c r="Q272" s="305" t="str">
        <x:v>Verify source system, date/time, preparer, approver, completeness, version, linkage to the population and external acknowledgement where applicable.</x:v>
      </x:c>
      <x:c r="R272" s="305" t="str">
        <x:v>Confidential until authorised disclosure; retain access trail</x:v>
      </x:c>
      <x:c r="S272" s="305" t="str">
        <x:v>REQUIRED — NOT COLLECTED</x:v>
      </x:c>
      <x:c r="T272" s="305" t="str">
        <x:v>https://www.sebi.gov.in/legal/master-circulars/jul-2025/master-circular-for-listing-obligations-and-disclosure-requirements-for-non-convertible-securities-securitized-debt-instruments-and-or-commercial-paper_95230.html</x:v>
      </x:c>
      <x:c r="U272" s="305" t="str">
        <x:v>MIGRATED — FROZEN</x:v>
      </x:c>
      <x:c r="V272" s="305" t="str">
        <x:f>IF(COUNTIF('PROD Audit Master'!$A$5:$A$176,C272)=1,"YES","NO")</x:f>
        <x:v>YES</x:v>
      </x:c>
      <x:c r="W272" s="305" t="str">
        <x:f>IF(COUNTIF('PROD Provision Master'!$A$5:$A$176,D272)=1,"YES","NO")</x:f>
        <x:v>YES</x:v>
      </x:c>
      <x:c r="X272" s="305" t="str">
        <x:f>IF(COUNTIF($A$5:$A$348,A272)=1,"UNIQUE","DUPLICATE")</x:f>
        <x:v>UNIQUE</x:v>
      </x:c>
      <x:c r="Y272" s="305" t="str">
        <x:f>IF(COUNTIF($E$5:$E$348,E272)=1,"UNIQUE","DUPLICATE")</x:f>
        <x:v>UNIQUE</x:v>
      </x:c>
      <x:c r="Z272" s="305" t="str">
        <x:f>IF(AND(LEFT(A272,14)="SEBI-CORE-EVD-",LEN(A272)=20),"VALID","INVALID")</x:f>
        <x:v>VALID</x:v>
      </x:c>
      <x:c r="AA272" s="305" t="str">
        <x:v>FROZEN</x:v>
      </x:c>
    </x:row>
    <x:row r="273" ht="48" customHeight="1">
      <x:c r="A273" s="305" t="str">
        <x:v>SEBI-CORE-EVD-000269</x:v>
      </x:c>
      <x:c r="B273" s="305" t="n">
        <x:v>269</x:v>
      </x:c>
      <x:c r="C273" s="305" t="str">
        <x:v>SEBI-CORE-AUD-000135</x:v>
      </x:c>
      <x:c r="D273" s="305" t="str">
        <x:v>SEBI-CORE-PRV-000135</x:v>
      </x:c>
      <x:c r="E273" s="305" t="str">
        <x:v>CAP-LAW090|Reg. 51|AP01|E01</x:v>
      </x:c>
      <x:c r="F273" s="305" t="str">
        <x:v>CAP-LAW090|Reg. 51|AP01</x:v>
      </x:c>
      <x:c r="G273" s="305" t="str">
        <x:v>CAP-LAW090|Reg. 51</x:v>
      </x:c>
      <x:c r="H273" s="305" t="str">
        <x:v>CAP-LAW090</x:v>
      </x:c>
      <x:c r="I273" s="305" t="str">
        <x:v>Reg. 51</x:v>
      </x:c>
      <x:c r="J273" s="305" t="str">
        <x:v>Control design / applicability</x:v>
      </x:c>
      <x:c r="K273" s="305" t="str">
        <x:v>Instrument terms, trust/security documents, covenant and payment calendar, disclosure checklist and issuer/trustee responsibility matrix; include evidence that the gate, duty holder, threshold/exemption and timing were assessed for this atomic requirement.</x:v>
      </x:c>
      <x:c r="L273" s="305" t="str">
        <x:v>Current approved artefact; named owner and reviewer; effective date/version; explicit coverage of CAP-LAW090 Reg. 51; documented gate and exception route.</x:v>
      </x:c>
      <x:c r="M273" s="305" t="str">
        <x:v>Promptly within current prescribed deadline</x:v>
      </x:c>
      <x:c r="N273" s="305" t="str">
        <x:v>Treasury/debt register, ERP, trustee correspondence and stock-exchange portal</x:v>
      </x:c>
      <x:c r="O273" s="305" t="str">
        <x:v>Treasury or Finance Head / Company Secretary</x:v>
      </x:c>
      <x:c r="P273" s="305" t="str">
        <x:v>Applicable SEBI source, LODR preservation policy where in scope, Common Corporate Core retention schedule and litigation hold; apply the longest controlling period.</x:v>
      </x:c>
      <x:c r="Q273" s="305" t="str">
        <x:v>Verify source system, date/time, preparer, approver, completeness, version, linkage to the population and external acknowledgement where applicable.</x:v>
      </x:c>
      <x:c r="R273" s="305" t="str">
        <x:v>Confidential until authorised disclosure; retain access trail</x:v>
      </x:c>
      <x:c r="S273" s="305" t="str">
        <x:v>REQUIRED — NOT COLLECTED</x:v>
      </x:c>
      <x:c r="T273" s="305" t="str">
        <x:v>https://www.sebi.gov.in/legal/master-circulars/jul-2025/master-circular-for-listing-obligations-and-disclosure-requirements-for-non-convertible-securities-securitized-debt-instruments-and-or-commercial-paper_95230.html</x:v>
      </x:c>
      <x:c r="U273" s="305" t="str">
        <x:v>MIGRATED — FROZEN</x:v>
      </x:c>
      <x:c r="V273" s="305" t="str">
        <x:f>IF(COUNTIF('PROD Audit Master'!$A$5:$A$176,C273)=1,"YES","NO")</x:f>
        <x:v>YES</x:v>
      </x:c>
      <x:c r="W273" s="305" t="str">
        <x:f>IF(COUNTIF('PROD Provision Master'!$A$5:$A$176,D273)=1,"YES","NO")</x:f>
        <x:v>YES</x:v>
      </x:c>
      <x:c r="X273" s="305" t="str">
        <x:f>IF(COUNTIF($A$5:$A$348,A273)=1,"UNIQUE","DUPLICATE")</x:f>
        <x:v>UNIQUE</x:v>
      </x:c>
      <x:c r="Y273" s="305" t="str">
        <x:f>IF(COUNTIF($E$5:$E$348,E273)=1,"UNIQUE","DUPLICATE")</x:f>
        <x:v>UNIQUE</x:v>
      </x:c>
      <x:c r="Z273" s="305" t="str">
        <x:f>IF(AND(LEFT(A273,14)="SEBI-CORE-EVD-",LEN(A273)=20),"VALID","INVALID")</x:f>
        <x:v>VALID</x:v>
      </x:c>
      <x:c r="AA273" s="305" t="str">
        <x:v>FROZEN</x:v>
      </x:c>
    </x:row>
    <x:row r="274" ht="48" customHeight="1">
      <x:c r="A274" s="305" t="str">
        <x:v>SEBI-CORE-EVD-000270</x:v>
      </x:c>
      <x:c r="B274" s="305" t="n">
        <x:v>270</x:v>
      </x:c>
      <x:c r="C274" s="305" t="str">
        <x:v>SEBI-CORE-AUD-000135</x:v>
      </x:c>
      <x:c r="D274" s="305" t="str">
        <x:v>SEBI-CORE-PRV-000135</x:v>
      </x:c>
      <x:c r="E274" s="305" t="str">
        <x:v>CAP-LAW090|Reg. 51|AP01|E02</x:v>
      </x:c>
      <x:c r="F274" s="305" t="str">
        <x:v>CAP-LAW090|Reg. 51|AP01</x:v>
      </x:c>
      <x:c r="G274" s="305" t="str">
        <x:v>CAP-LAW090|Reg. 51</x:v>
      </x:c>
      <x:c r="H274" s="305" t="str">
        <x:v>CAP-LAW090</x:v>
      </x:c>
      <x:c r="I274" s="305" t="str">
        <x:v>Reg. 51</x:v>
      </x:c>
      <x:c r="J274" s="305" t="str">
        <x:v>Operating performance / outcome</x:v>
      </x:c>
      <x:c r="K274" s="305" t="str">
        <x:v>Exchange/trustee submissions, rating and security-cover certificates, payment and bank reconciliations, covenant reports, notices and acknowledgements; demonstrate complete and timely performance of: Operate event escalation and exchange filing.</x:v>
      </x:c>
      <x:c r="L274" s="305" t="str">
        <x:v>Population reference; period/trigger; source inputs; approvals; timestamps; calculations where relevant; filed/delivered output; acknowledgement; exception and closure linkage.</x:v>
      </x:c>
      <x:c r="M274" s="305" t="str">
        <x:v>Promptly within current prescribed deadline</x:v>
      </x:c>
      <x:c r="N274" s="305" t="str">
        <x:v>Treasury/debt register, ERP, trustee correspondence and stock-exchange portal</x:v>
      </x:c>
      <x:c r="O274" s="305" t="str">
        <x:v>Treasury or Finance Head / Company Secretary</x:v>
      </x:c>
      <x:c r="P274" s="305" t="str">
        <x:v>Applicable SEBI source, LODR preservation policy where in scope, Common Corporate Core retention schedule and litigation hold; apply the longest controlling period.</x:v>
      </x:c>
      <x:c r="Q274" s="305" t="str">
        <x:v>Verify source system, date/time, preparer, approver, completeness, version, linkage to the population and external acknowledgement where applicable.</x:v>
      </x:c>
      <x:c r="R274" s="305" t="str">
        <x:v>Confidential until authorised disclosure; retain access trail</x:v>
      </x:c>
      <x:c r="S274" s="305" t="str">
        <x:v>REQUIRED — NOT COLLECTED</x:v>
      </x:c>
      <x:c r="T274" s="305" t="str">
        <x:v>https://www.sebi.gov.in/legal/master-circulars/jul-2025/master-circular-for-listing-obligations-and-disclosure-requirements-for-non-convertible-securities-securitized-debt-instruments-and-or-commercial-paper_95230.html</x:v>
      </x:c>
      <x:c r="U274" s="305" t="str">
        <x:v>MIGRATED — FROZEN</x:v>
      </x:c>
      <x:c r="V274" s="305" t="str">
        <x:f>IF(COUNTIF('PROD Audit Master'!$A$5:$A$176,C274)=1,"YES","NO")</x:f>
        <x:v>YES</x:v>
      </x:c>
      <x:c r="W274" s="305" t="str">
        <x:f>IF(COUNTIF('PROD Provision Master'!$A$5:$A$176,D274)=1,"YES","NO")</x:f>
        <x:v>YES</x:v>
      </x:c>
      <x:c r="X274" s="305" t="str">
        <x:f>IF(COUNTIF($A$5:$A$348,A274)=1,"UNIQUE","DUPLICATE")</x:f>
        <x:v>UNIQUE</x:v>
      </x:c>
      <x:c r="Y274" s="305" t="str">
        <x:f>IF(COUNTIF($E$5:$E$348,E274)=1,"UNIQUE","DUPLICATE")</x:f>
        <x:v>UNIQUE</x:v>
      </x:c>
      <x:c r="Z274" s="305" t="str">
        <x:f>IF(AND(LEFT(A274,14)="SEBI-CORE-EVD-",LEN(A274)=20),"VALID","INVALID")</x:f>
        <x:v>VALID</x:v>
      </x:c>
      <x:c r="AA274" s="305" t="str">
        <x:v>FROZEN</x:v>
      </x:c>
    </x:row>
    <x:row r="275" ht="48" customHeight="1">
      <x:c r="A275" s="305" t="str">
        <x:v>SEBI-CORE-EVD-000271</x:v>
      </x:c>
      <x:c r="B275" s="305" t="n">
        <x:v>271</x:v>
      </x:c>
      <x:c r="C275" s="305" t="str">
        <x:v>SEBI-CORE-AUD-000136</x:v>
      </x:c>
      <x:c r="D275" s="305" t="str">
        <x:v>SEBI-CORE-PRV-000136</x:v>
      </x:c>
      <x:c r="E275" s="305" t="str">
        <x:v>CAP-LAW090|Reg. 52(1)-(2)|AP01|E01</x:v>
      </x:c>
      <x:c r="F275" s="305" t="str">
        <x:v>CAP-LAW090|Reg. 52(1)-(2)|AP01</x:v>
      </x:c>
      <x:c r="G275" s="305" t="str">
        <x:v>CAP-LAW090|Reg. 52(1)-(2)</x:v>
      </x:c>
      <x:c r="H275" s="305" t="str">
        <x:v>CAP-LAW090</x:v>
      </x:c>
      <x:c r="I275" s="305" t="str">
        <x:v>Reg. 52(1)-(2)</x:v>
      </x:c>
      <x:c r="J275" s="305" t="str">
        <x:v>Control design / applicability</x:v>
      </x:c>
      <x:c r="K275" s="305" t="str">
        <x:v>Instrument terms, trust/security documents, covenant and payment calendar, disclosure checklist and issuer/trustee responsibility matrix; include evidence that the gate, duty holder, threshold/exemption and timing were assessed for this atomic requirement.</x:v>
      </x:c>
      <x:c r="L275" s="305" t="str">
        <x:v>Current approved artefact; named owner and reviewer; effective date/version; explicit coverage of CAP-LAW090 Reg. 52(1)-(2); documented gate and exception route.</x:v>
      </x:c>
      <x:c r="M275" s="305" t="str">
        <x:v>Quarterly/annual as prescribed</x:v>
      </x:c>
      <x:c r="N275" s="305" t="str">
        <x:v>Treasury/debt register, ERP, trustee correspondence and stock-exchange portal</x:v>
      </x:c>
      <x:c r="O275" s="305" t="str">
        <x:v>Treasury or Finance Head / Company Secretary</x:v>
      </x:c>
      <x:c r="P275" s="305" t="str">
        <x:v>Applicable SEBI source, LODR preservation policy where in scope, Common Corporate Core retention schedule and litigation hold; apply the longest controlling period.</x:v>
      </x:c>
      <x:c r="Q275" s="305" t="str">
        <x:v>Verify source system, date/time, preparer, approver, completeness, version, linkage to the population and external acknowledgement where applicable.</x:v>
      </x:c>
      <x:c r="R275" s="305" t="str">
        <x:v>Confidential until authorised disclosure; retain access trail</x:v>
      </x:c>
      <x:c r="S275" s="305" t="str">
        <x:v>REQUIRED — NOT COLLECTED</x:v>
      </x:c>
      <x:c r="T275" s="305" t="str">
        <x:v>https://www.sebi.gov.in/legal/master-circulars/jul-2025/master-circular-for-listing-obligations-and-disclosure-requirements-for-non-convertible-securities-securitized-debt-instruments-and-or-commercial-paper_95230.html</x:v>
      </x:c>
      <x:c r="U275" s="305" t="str">
        <x:v>MIGRATED — FROZEN</x:v>
      </x:c>
      <x:c r="V275" s="305" t="str">
        <x:f>IF(COUNTIF('PROD Audit Master'!$A$5:$A$176,C275)=1,"YES","NO")</x:f>
        <x:v>YES</x:v>
      </x:c>
      <x:c r="W275" s="305" t="str">
        <x:f>IF(COUNTIF('PROD Provision Master'!$A$5:$A$176,D275)=1,"YES","NO")</x:f>
        <x:v>YES</x:v>
      </x:c>
      <x:c r="X275" s="305" t="str">
        <x:f>IF(COUNTIF($A$5:$A$348,A275)=1,"UNIQUE","DUPLICATE")</x:f>
        <x:v>UNIQUE</x:v>
      </x:c>
      <x:c r="Y275" s="305" t="str">
        <x:f>IF(COUNTIF($E$5:$E$348,E275)=1,"UNIQUE","DUPLICATE")</x:f>
        <x:v>UNIQUE</x:v>
      </x:c>
      <x:c r="Z275" s="305" t="str">
        <x:f>IF(AND(LEFT(A275,14)="SEBI-CORE-EVD-",LEN(A275)=20),"VALID","INVALID")</x:f>
        <x:v>VALID</x:v>
      </x:c>
      <x:c r="AA275" s="305" t="str">
        <x:v>FROZEN</x:v>
      </x:c>
    </x:row>
    <x:row r="276" ht="48" customHeight="1">
      <x:c r="A276" s="305" t="str">
        <x:v>SEBI-CORE-EVD-000272</x:v>
      </x:c>
      <x:c r="B276" s="305" t="n">
        <x:v>272</x:v>
      </x:c>
      <x:c r="C276" s="305" t="str">
        <x:v>SEBI-CORE-AUD-000136</x:v>
      </x:c>
      <x:c r="D276" s="305" t="str">
        <x:v>SEBI-CORE-PRV-000136</x:v>
      </x:c>
      <x:c r="E276" s="305" t="str">
        <x:v>CAP-LAW090|Reg. 52(1)-(2)|AP01|E02</x:v>
      </x:c>
      <x:c r="F276" s="305" t="str">
        <x:v>CAP-LAW090|Reg. 52(1)-(2)|AP01</x:v>
      </x:c>
      <x:c r="G276" s="305" t="str">
        <x:v>CAP-LAW090|Reg. 52(1)-(2)</x:v>
      </x:c>
      <x:c r="H276" s="305" t="str">
        <x:v>CAP-LAW090</x:v>
      </x:c>
      <x:c r="I276" s="305" t="str">
        <x:v>Reg. 52(1)-(2)</x:v>
      </x:c>
      <x:c r="J276" s="305" t="str">
        <x:v>Operating performance / outcome</x:v>
      </x:c>
      <x:c r="K276" s="305" t="str">
        <x:v>Exchange/trustee submissions, rating and security-cover certificates, payment and bank reconciliations, covenant reports, notices and acknowledgements; demonstrate complete and timely performance of: Complete close, board approval, auditor review and exchange filing.</x:v>
      </x:c>
      <x:c r="L276" s="305" t="str">
        <x:v>Population reference; period/trigger; source inputs; approvals; timestamps; calculations where relevant; filed/delivered output; acknowledgement; exception and closure linkage.</x:v>
      </x:c>
      <x:c r="M276" s="305" t="str">
        <x:v>Quarterly/annual as prescribed</x:v>
      </x:c>
      <x:c r="N276" s="305" t="str">
        <x:v>Treasury/debt register, ERP, trustee correspondence and stock-exchange portal</x:v>
      </x:c>
      <x:c r="O276" s="305" t="str">
        <x:v>Treasury or Finance Head / Company Secretary</x:v>
      </x:c>
      <x:c r="P276" s="305" t="str">
        <x:v>Applicable SEBI source, LODR preservation policy where in scope, Common Corporate Core retention schedule and litigation hold; apply the longest controlling period.</x:v>
      </x:c>
      <x:c r="Q276" s="305" t="str">
        <x:v>Verify source system, date/time, preparer, approver, completeness, version, linkage to the population and external acknowledgement where applicable.</x:v>
      </x:c>
      <x:c r="R276" s="305" t="str">
        <x:v>Confidential until authorised disclosure; retain access trail</x:v>
      </x:c>
      <x:c r="S276" s="305" t="str">
        <x:v>REQUIRED — NOT COLLECTED</x:v>
      </x:c>
      <x:c r="T276" s="305" t="str">
        <x:v>https://www.sebi.gov.in/legal/master-circulars/jul-2025/master-circular-for-listing-obligations-and-disclosure-requirements-for-non-convertible-securities-securitized-debt-instruments-and-or-commercial-paper_95230.html</x:v>
      </x:c>
      <x:c r="U276" s="305" t="str">
        <x:v>MIGRATED — FROZEN</x:v>
      </x:c>
      <x:c r="V276" s="305" t="str">
        <x:f>IF(COUNTIF('PROD Audit Master'!$A$5:$A$176,C276)=1,"YES","NO")</x:f>
        <x:v>YES</x:v>
      </x:c>
      <x:c r="W276" s="305" t="str">
        <x:f>IF(COUNTIF('PROD Provision Master'!$A$5:$A$176,D276)=1,"YES","NO")</x:f>
        <x:v>YES</x:v>
      </x:c>
      <x:c r="X276" s="305" t="str">
        <x:f>IF(COUNTIF($A$5:$A$348,A276)=1,"UNIQUE","DUPLICATE")</x:f>
        <x:v>UNIQUE</x:v>
      </x:c>
      <x:c r="Y276" s="305" t="str">
        <x:f>IF(COUNTIF($E$5:$E$348,E276)=1,"UNIQUE","DUPLICATE")</x:f>
        <x:v>UNIQUE</x:v>
      </x:c>
      <x:c r="Z276" s="305" t="str">
        <x:f>IF(AND(LEFT(A276,14)="SEBI-CORE-EVD-",LEN(A276)=20),"VALID","INVALID")</x:f>
        <x:v>VALID</x:v>
      </x:c>
      <x:c r="AA276" s="305" t="str">
        <x:v>FROZEN</x:v>
      </x:c>
    </x:row>
    <x:row r="277" ht="48" customHeight="1">
      <x:c r="A277" s="305" t="str">
        <x:v>SEBI-CORE-EVD-000273</x:v>
      </x:c>
      <x:c r="B277" s="305" t="n">
        <x:v>273</x:v>
      </x:c>
      <x:c r="C277" s="305" t="str">
        <x:v>SEBI-CORE-AUD-000137</x:v>
      </x:c>
      <x:c r="D277" s="305" t="str">
        <x:v>SEBI-CORE-PRV-000137</x:v>
      </x:c>
      <x:c r="E277" s="305" t="str">
        <x:v>CAP-LAW090|Reg. 52 delay notice|AP01|E01</x:v>
      </x:c>
      <x:c r="F277" s="305" t="str">
        <x:v>CAP-LAW090|Reg. 52 delay notice|AP01</x:v>
      </x:c>
      <x:c r="G277" s="305" t="str">
        <x:v>CAP-LAW090|Reg. 52 delay notice</x:v>
      </x:c>
      <x:c r="H277" s="305" t="str">
        <x:v>CAP-LAW090</x:v>
      </x:c>
      <x:c r="I277" s="305" t="str">
        <x:v>Reg. 52 delay notice</x:v>
      </x:c>
      <x:c r="J277" s="305" t="str">
        <x:v>Control design / applicability</x:v>
      </x:c>
      <x:c r="K277" s="305" t="str">
        <x:v>Instrument terms, trust/security documents, covenant and payment calendar, disclosure checklist and issuer/trustee responsibility matrix; include evidence that the gate, duty holder, threshold/exemption and timing were assessed for this atomic requirement.</x:v>
      </x:c>
      <x:c r="L277" s="305" t="str">
        <x:v>Current approved artefact; named owner and reviewer; effective date/version; explicit coverage of CAP-LAW090 Reg. 52 delay notice; documented gate and exception route.</x:v>
      </x:c>
      <x:c r="M277" s="305" t="str">
        <x:v>Within one working day of due date/decision as applicable</x:v>
      </x:c>
      <x:c r="N277" s="305" t="str">
        <x:v>Treasury/debt register, ERP, trustee correspondence and stock-exchange portal</x:v>
      </x:c>
      <x:c r="O277" s="305" t="str">
        <x:v>Treasury or Finance Head / Company Secretary</x:v>
      </x:c>
      <x:c r="P277" s="305" t="str">
        <x:v>Applicable SEBI source, LODR preservation policy where in scope, Common Corporate Core retention schedule and litigation hold; apply the longest controlling period.</x:v>
      </x:c>
      <x:c r="Q277" s="305" t="str">
        <x:v>Verify source system, date/time, preparer, approver, completeness, version, linkage to the population and external acknowledgement where applicable.</x:v>
      </x:c>
      <x:c r="R277" s="305" t="str">
        <x:v>Confidential until authorised disclosure; retain access trail</x:v>
      </x:c>
      <x:c r="S277" s="305" t="str">
        <x:v>REQUIRED — NOT COLLECTED</x:v>
      </x:c>
      <x:c r="T277" s="305" t="str">
        <x:v>https://www.sebi.gov.in/legal/master-circulars/jul-2025/master-circular-for-listing-obligations-and-disclosure-requirements-for-non-convertible-securities-securitized-debt-instruments-and-or-commercial-paper_95230.html</x:v>
      </x:c>
      <x:c r="U277" s="305" t="str">
        <x:v>MIGRATED — FROZEN</x:v>
      </x:c>
      <x:c r="V277" s="305" t="str">
        <x:f>IF(COUNTIF('PROD Audit Master'!$A$5:$A$176,C277)=1,"YES","NO")</x:f>
        <x:v>YES</x:v>
      </x:c>
      <x:c r="W277" s="305" t="str">
        <x:f>IF(COUNTIF('PROD Provision Master'!$A$5:$A$176,D277)=1,"YES","NO")</x:f>
        <x:v>YES</x:v>
      </x:c>
      <x:c r="X277" s="305" t="str">
        <x:f>IF(COUNTIF($A$5:$A$348,A277)=1,"UNIQUE","DUPLICATE")</x:f>
        <x:v>UNIQUE</x:v>
      </x:c>
      <x:c r="Y277" s="305" t="str">
        <x:f>IF(COUNTIF($E$5:$E$348,E277)=1,"UNIQUE","DUPLICATE")</x:f>
        <x:v>UNIQUE</x:v>
      </x:c>
      <x:c r="Z277" s="305" t="str">
        <x:f>IF(AND(LEFT(A277,14)="SEBI-CORE-EVD-",LEN(A277)=20),"VALID","INVALID")</x:f>
        <x:v>VALID</x:v>
      </x:c>
      <x:c r="AA277" s="305" t="str">
        <x:v>FROZEN</x:v>
      </x:c>
    </x:row>
    <x:row r="278" ht="48" customHeight="1">
      <x:c r="A278" s="305" t="str">
        <x:v>SEBI-CORE-EVD-000274</x:v>
      </x:c>
      <x:c r="B278" s="305" t="n">
        <x:v>274</x:v>
      </x:c>
      <x:c r="C278" s="305" t="str">
        <x:v>SEBI-CORE-AUD-000137</x:v>
      </x:c>
      <x:c r="D278" s="305" t="str">
        <x:v>SEBI-CORE-PRV-000137</x:v>
      </x:c>
      <x:c r="E278" s="305" t="str">
        <x:v>CAP-LAW090|Reg. 52 delay notice|AP01|E02</x:v>
      </x:c>
      <x:c r="F278" s="305" t="str">
        <x:v>CAP-LAW090|Reg. 52 delay notice|AP01</x:v>
      </x:c>
      <x:c r="G278" s="305" t="str">
        <x:v>CAP-LAW090|Reg. 52 delay notice</x:v>
      </x:c>
      <x:c r="H278" s="305" t="str">
        <x:v>CAP-LAW090</x:v>
      </x:c>
      <x:c r="I278" s="305" t="str">
        <x:v>Reg. 52 delay notice</x:v>
      </x:c>
      <x:c r="J278" s="305" t="str">
        <x:v>Operating performance / outcome</x:v>
      </x:c>
      <x:c r="K278" s="305" t="str">
        <x:v>Exchange/trustee submissions, rating and security-cover certificates, payment and bank reconciliations, covenant reports, notices and acknowledgements; demonstrate complete and timely performance of: Escalate expected delay and file reason notice.</x:v>
      </x:c>
      <x:c r="L278" s="305" t="str">
        <x:v>Population reference; period/trigger; source inputs; approvals; timestamps; calculations where relevant; filed/delivered output; acknowledgement; exception and closure linkage.</x:v>
      </x:c>
      <x:c r="M278" s="305" t="str">
        <x:v>Within one working day of due date/decision as applicable</x:v>
      </x:c>
      <x:c r="N278" s="305" t="str">
        <x:v>Treasury/debt register, ERP, trustee correspondence and stock-exchange portal</x:v>
      </x:c>
      <x:c r="O278" s="305" t="str">
        <x:v>Treasury or Finance Head / Company Secretary</x:v>
      </x:c>
      <x:c r="P278" s="305" t="str">
        <x:v>Applicable SEBI source, LODR preservation policy where in scope, Common Corporate Core retention schedule and litigation hold; apply the longest controlling period.</x:v>
      </x:c>
      <x:c r="Q278" s="305" t="str">
        <x:v>Verify source system, date/time, preparer, approver, completeness, version, linkage to the population and external acknowledgement where applicable.</x:v>
      </x:c>
      <x:c r="R278" s="305" t="str">
        <x:v>Confidential until authorised disclosure; retain access trail</x:v>
      </x:c>
      <x:c r="S278" s="305" t="str">
        <x:v>REQUIRED — NOT COLLECTED</x:v>
      </x:c>
      <x:c r="T278" s="305" t="str">
        <x:v>https://www.sebi.gov.in/legal/master-circulars/jul-2025/master-circular-for-listing-obligations-and-disclosure-requirements-for-non-convertible-securities-securitized-debt-instruments-and-or-commercial-paper_95230.html</x:v>
      </x:c>
      <x:c r="U278" s="305" t="str">
        <x:v>MIGRATED — FROZEN</x:v>
      </x:c>
      <x:c r="V278" s="305" t="str">
        <x:f>IF(COUNTIF('PROD Audit Master'!$A$5:$A$176,C278)=1,"YES","NO")</x:f>
        <x:v>YES</x:v>
      </x:c>
      <x:c r="W278" s="305" t="str">
        <x:f>IF(COUNTIF('PROD Provision Master'!$A$5:$A$176,D278)=1,"YES","NO")</x:f>
        <x:v>YES</x:v>
      </x:c>
      <x:c r="X278" s="305" t="str">
        <x:f>IF(COUNTIF($A$5:$A$348,A278)=1,"UNIQUE","DUPLICATE")</x:f>
        <x:v>UNIQUE</x:v>
      </x:c>
      <x:c r="Y278" s="305" t="str">
        <x:f>IF(COUNTIF($E$5:$E$348,E278)=1,"UNIQUE","DUPLICATE")</x:f>
        <x:v>UNIQUE</x:v>
      </x:c>
      <x:c r="Z278" s="305" t="str">
        <x:f>IF(AND(LEFT(A278,14)="SEBI-CORE-EVD-",LEN(A278)=20),"VALID","INVALID")</x:f>
        <x:v>VALID</x:v>
      </x:c>
      <x:c r="AA278" s="305" t="str">
        <x:v>FROZEN</x:v>
      </x:c>
    </x:row>
    <x:row r="279" ht="48" customHeight="1">
      <x:c r="A279" s="305" t="str">
        <x:v>SEBI-CORE-EVD-000275</x:v>
      </x:c>
      <x:c r="B279" s="305" t="n">
        <x:v>275</x:v>
      </x:c>
      <x:c r="C279" s="305" t="str">
        <x:v>SEBI-CORE-AUD-000138</x:v>
      </x:c>
      <x:c r="D279" s="305" t="str">
        <x:v>SEBI-CORE-PRV-000138</x:v>
      </x:c>
      <x:c r="E279" s="305" t="str">
        <x:v>CAP-LAW090|Reg. 52 use-of-proceeds statements|AP01|E01</x:v>
      </x:c>
      <x:c r="F279" s="305" t="str">
        <x:v>CAP-LAW090|Reg. 52 use-of-proceeds statements|AP01</x:v>
      </x:c>
      <x:c r="G279" s="305" t="str">
        <x:v>CAP-LAW090|Reg. 52 use-of-proceeds statements</x:v>
      </x:c>
      <x:c r="H279" s="305" t="str">
        <x:v>CAP-LAW090</x:v>
      </x:c>
      <x:c r="I279" s="305" t="str">
        <x:v>Reg. 52 use-of-proceeds statements</x:v>
      </x:c>
      <x:c r="J279" s="305" t="str">
        <x:v>Control design / applicability</x:v>
      </x:c>
      <x:c r="K279" s="305" t="str">
        <x:v>Approved reporting policy, close/calendar checklist, source-data ownership, review controls and disclosure taxonomy; include evidence that the gate, duty holder, threshold/exemption and timing were assessed for this atomic requirement.</x:v>
      </x:c>
      <x:c r="L279" s="305" t="str">
        <x:v>Current approved artefact; named owner and reviewer; effective date/version; explicit coverage of CAP-LAW090 Reg. 52 use-of-proceeds statements; documented gate and exception route.</x:v>
      </x:c>
      <x:c r="M279" s="305" t="str">
        <x:v>Periodic until full utilisation as prescribed</x:v>
      </x:c>
      <x:c r="N279" s="305" t="str">
        <x:v>ERP/consolidation or sustainability-reporting system, board portal and stock-exchange portal</x:v>
      </x:c>
      <x:c r="O279" s="305" t="str">
        <x:v>CFO / Company Secretary / Reporting Owner</x:v>
      </x:c>
      <x:c r="P279" s="305" t="str">
        <x:v>Applicable SEBI source, LODR preservation policy where in scope, Common Corporate Core retention schedule and litigation hold; apply the longest controlling period.</x:v>
      </x:c>
      <x:c r="Q279" s="305" t="str">
        <x:v>Verify source system, date/time, preparer, approver, completeness, version, linkage to the population and external acknowledgement where applicable.</x:v>
      </x:c>
      <x:c r="R279" s="305" t="str">
        <x:v>Internal controlled record; public only after authorised filing/publication</x:v>
      </x:c>
      <x:c r="S279" s="305" t="str">
        <x:v>REQUIRED — NOT COLLECTED</x:v>
      </x:c>
      <x:c r="T279" s="305" t="str">
        <x:v>https://www.sebi.gov.in/legal/master-circulars/jul-2025/master-circular-for-listing-obligations-and-disclosure-requirements-for-non-convertible-securities-securitized-debt-instruments-and-or-commercial-paper_95230.html</x:v>
      </x:c>
      <x:c r="U279" s="305" t="str">
        <x:v>MIGRATED — FROZEN</x:v>
      </x:c>
      <x:c r="V279" s="305" t="str">
        <x:f>IF(COUNTIF('PROD Audit Master'!$A$5:$A$176,C279)=1,"YES","NO")</x:f>
        <x:v>YES</x:v>
      </x:c>
      <x:c r="W279" s="305" t="str">
        <x:f>IF(COUNTIF('PROD Provision Master'!$A$5:$A$176,D279)=1,"YES","NO")</x:f>
        <x:v>YES</x:v>
      </x:c>
      <x:c r="X279" s="305" t="str">
        <x:f>IF(COUNTIF($A$5:$A$348,A279)=1,"UNIQUE","DUPLICATE")</x:f>
        <x:v>UNIQUE</x:v>
      </x:c>
      <x:c r="Y279" s="305" t="str">
        <x:f>IF(COUNTIF($E$5:$E$348,E279)=1,"UNIQUE","DUPLICATE")</x:f>
        <x:v>UNIQUE</x:v>
      </x:c>
      <x:c r="Z279" s="305" t="str">
        <x:f>IF(AND(LEFT(A279,14)="SEBI-CORE-EVD-",LEN(A279)=20),"VALID","INVALID")</x:f>
        <x:v>VALID</x:v>
      </x:c>
      <x:c r="AA279" s="305" t="str">
        <x:v>FROZEN</x:v>
      </x:c>
    </x:row>
    <x:row r="280" ht="48" customHeight="1">
      <x:c r="A280" s="305" t="str">
        <x:v>SEBI-CORE-EVD-000276</x:v>
      </x:c>
      <x:c r="B280" s="305" t="n">
        <x:v>276</x:v>
      </x:c>
      <x:c r="C280" s="305" t="str">
        <x:v>SEBI-CORE-AUD-000138</x:v>
      </x:c>
      <x:c r="D280" s="305" t="str">
        <x:v>SEBI-CORE-PRV-000138</x:v>
      </x:c>
      <x:c r="E280" s="305" t="str">
        <x:v>CAP-LAW090|Reg. 52 use-of-proceeds statements|AP01|E02</x:v>
      </x:c>
      <x:c r="F280" s="305" t="str">
        <x:v>CAP-LAW090|Reg. 52 use-of-proceeds statements|AP01</x:v>
      </x:c>
      <x:c r="G280" s="305" t="str">
        <x:v>CAP-LAW090|Reg. 52 use-of-proceeds statements</x:v>
      </x:c>
      <x:c r="H280" s="305" t="str">
        <x:v>CAP-LAW090</x:v>
      </x:c>
      <x:c r="I280" s="305" t="str">
        <x:v>Reg. 52 use-of-proceeds statements</x:v>
      </x:c>
      <x:c r="J280" s="305" t="str">
        <x:v>Operating performance / outcome</x:v>
      </x:c>
      <x:c r="K280" s="305" t="str">
        <x:v>Source schedules, reconciliations, certifications, committee/board papers, final report, filing acknowledgement and publication evidence; demonstrate complete and timely performance of: Reconcile proceeds and file required statements.</x:v>
      </x:c>
      <x:c r="L280" s="305" t="str">
        <x:v>Population reference; period/trigger; source inputs; approvals; timestamps; calculations where relevant; filed/delivered output; acknowledgement; exception and closure linkage.</x:v>
      </x:c>
      <x:c r="M280" s="305" t="str">
        <x:v>Periodic until full utilisation as prescribed</x:v>
      </x:c>
      <x:c r="N280" s="305" t="str">
        <x:v>ERP/consolidation or sustainability-reporting system, board portal and stock-exchange portal</x:v>
      </x:c>
      <x:c r="O280" s="305" t="str">
        <x:v>CFO / Company Secretary / Reporting Owner</x:v>
      </x:c>
      <x:c r="P280" s="305" t="str">
        <x:v>Applicable SEBI source, LODR preservation policy where in scope, Common Corporate Core retention schedule and litigation hold; apply the longest controlling period.</x:v>
      </x:c>
      <x:c r="Q280" s="305" t="str">
        <x:v>Verify source system, date/time, preparer, approver, completeness, version, linkage to the population and external acknowledgement where applicable.</x:v>
      </x:c>
      <x:c r="R280" s="305" t="str">
        <x:v>Internal controlled record; public only after authorised filing/publication</x:v>
      </x:c>
      <x:c r="S280" s="305" t="str">
        <x:v>REQUIRED — NOT COLLECTED</x:v>
      </x:c>
      <x:c r="T280" s="305" t="str">
        <x:v>https://www.sebi.gov.in/legal/master-circulars/jul-2025/master-circular-for-listing-obligations-and-disclosure-requirements-for-non-convertible-securities-securitized-debt-instruments-and-or-commercial-paper_95230.html</x:v>
      </x:c>
      <x:c r="U280" s="305" t="str">
        <x:v>MIGRATED — FROZEN</x:v>
      </x:c>
      <x:c r="V280" s="305" t="str">
        <x:f>IF(COUNTIF('PROD Audit Master'!$A$5:$A$176,C280)=1,"YES","NO")</x:f>
        <x:v>YES</x:v>
      </x:c>
      <x:c r="W280" s="305" t="str">
        <x:f>IF(COUNTIF('PROD Provision Master'!$A$5:$A$176,D280)=1,"YES","NO")</x:f>
        <x:v>YES</x:v>
      </x:c>
      <x:c r="X280" s="305" t="str">
        <x:f>IF(COUNTIF($A$5:$A$348,A280)=1,"UNIQUE","DUPLICATE")</x:f>
        <x:v>UNIQUE</x:v>
      </x:c>
      <x:c r="Y280" s="305" t="str">
        <x:f>IF(COUNTIF($E$5:$E$348,E280)=1,"UNIQUE","DUPLICATE")</x:f>
        <x:v>UNIQUE</x:v>
      </x:c>
      <x:c r="Z280" s="305" t="str">
        <x:f>IF(AND(LEFT(A280,14)="SEBI-CORE-EVD-",LEN(A280)=20),"VALID","INVALID")</x:f>
        <x:v>VALID</x:v>
      </x:c>
      <x:c r="AA280" s="305" t="str">
        <x:v>FROZEN</x:v>
      </x:c>
    </x:row>
    <x:row r="281" ht="48" customHeight="1">
      <x:c r="A281" s="305" t="str">
        <x:v>SEBI-CORE-EVD-000277</x:v>
      </x:c>
      <x:c r="B281" s="305" t="n">
        <x:v>277</x:v>
      </x:c>
      <x:c r="C281" s="305" t="str">
        <x:v>SEBI-CORE-AUD-000139</x:v>
      </x:c>
      <x:c r="D281" s="305" t="str">
        <x:v>SEBI-CORE-PRV-000139</x:v>
      </x:c>
      <x:c r="E281" s="305" t="str">
        <x:v>CAP-LAW090|Reg. 53|AP01|E01</x:v>
      </x:c>
      <x:c r="F281" s="305" t="str">
        <x:v>CAP-LAW090|Reg. 53|AP01</x:v>
      </x:c>
      <x:c r="G281" s="305" t="str">
        <x:v>CAP-LAW090|Reg. 53</x:v>
      </x:c>
      <x:c r="H281" s="305" t="str">
        <x:v>CAP-LAW090</x:v>
      </x:c>
      <x:c r="I281" s="305" t="str">
        <x:v>Reg. 53</x:v>
      </x:c>
      <x:c r="J281" s="305" t="str">
        <x:v>Control design / applicability</x:v>
      </x:c>
      <x:c r="K281" s="305" t="str">
        <x:v>Instrument terms, trust/security documents, covenant and payment calendar, disclosure checklist and issuer/trustee responsibility matrix; include evidence that the gate, duty holder, threshold/exemption and timing were assessed for this atomic requirement.</x:v>
      </x:c>
      <x:c r="L281" s="305" t="str">
        <x:v>Current approved artefact; named owner and reviewer; effective date/version; explicit coverage of CAP-LAW090 Reg. 53; documented gate and exception route.</x:v>
      </x:c>
      <x:c r="M281" s="305" t="str">
        <x:v>Annual</x:v>
      </x:c>
      <x:c r="N281" s="305" t="str">
        <x:v>Treasury/debt register, ERP, trustee correspondence and stock-exchange portal</x:v>
      </x:c>
      <x:c r="O281" s="305" t="str">
        <x:v>Treasury or Finance Head / Company Secretary</x:v>
      </x:c>
      <x:c r="P281" s="305" t="str">
        <x:v>Applicable SEBI source, LODR preservation policy where in scope, Common Corporate Core retention schedule and litigation hold; apply the longest controlling period.</x:v>
      </x:c>
      <x:c r="Q281" s="305" t="str">
        <x:v>Verify source system, date/time, preparer, approver, completeness, version, linkage to the population and external acknowledgement where applicable.</x:v>
      </x:c>
      <x:c r="R281" s="305" t="str">
        <x:v>Confidential until authorised disclosure; retain access trail</x:v>
      </x:c>
      <x:c r="S281" s="305" t="str">
        <x:v>REQUIRED — NOT COLLECTED</x:v>
      </x:c>
      <x:c r="T281" s="305" t="str">
        <x:v>https://www.sebi.gov.in/legal/master-circulars/jul-2025/master-circular-for-listing-obligations-and-disclosure-requirements-for-non-convertible-securities-securitized-debt-instruments-and-or-commercial-paper_95230.html</x:v>
      </x:c>
      <x:c r="U281" s="305" t="str">
        <x:v>MIGRATED — FROZEN</x:v>
      </x:c>
      <x:c r="V281" s="305" t="str">
        <x:f>IF(COUNTIF('PROD Audit Master'!$A$5:$A$176,C281)=1,"YES","NO")</x:f>
        <x:v>YES</x:v>
      </x:c>
      <x:c r="W281" s="305" t="str">
        <x:f>IF(COUNTIF('PROD Provision Master'!$A$5:$A$176,D281)=1,"YES","NO")</x:f>
        <x:v>YES</x:v>
      </x:c>
      <x:c r="X281" s="305" t="str">
        <x:f>IF(COUNTIF($A$5:$A$348,A281)=1,"UNIQUE","DUPLICATE")</x:f>
        <x:v>UNIQUE</x:v>
      </x:c>
      <x:c r="Y281" s="305" t="str">
        <x:f>IF(COUNTIF($E$5:$E$348,E281)=1,"UNIQUE","DUPLICATE")</x:f>
        <x:v>UNIQUE</x:v>
      </x:c>
      <x:c r="Z281" s="305" t="str">
        <x:f>IF(AND(LEFT(A281,14)="SEBI-CORE-EVD-",LEN(A281)=20),"VALID","INVALID")</x:f>
        <x:v>VALID</x:v>
      </x:c>
      <x:c r="AA281" s="305" t="str">
        <x:v>FROZEN</x:v>
      </x:c>
    </x:row>
    <x:row r="282" ht="48" customHeight="1">
      <x:c r="A282" s="305" t="str">
        <x:v>SEBI-CORE-EVD-000278</x:v>
      </x:c>
      <x:c r="B282" s="305" t="n">
        <x:v>278</x:v>
      </x:c>
      <x:c r="C282" s="305" t="str">
        <x:v>SEBI-CORE-AUD-000139</x:v>
      </x:c>
      <x:c r="D282" s="305" t="str">
        <x:v>SEBI-CORE-PRV-000139</x:v>
      </x:c>
      <x:c r="E282" s="305" t="str">
        <x:v>CAP-LAW090|Reg. 53|AP01|E02</x:v>
      </x:c>
      <x:c r="F282" s="305" t="str">
        <x:v>CAP-LAW090|Reg. 53|AP01</x:v>
      </x:c>
      <x:c r="G282" s="305" t="str">
        <x:v>CAP-LAW090|Reg. 53</x:v>
      </x:c>
      <x:c r="H282" s="305" t="str">
        <x:v>CAP-LAW090</x:v>
      </x:c>
      <x:c r="I282" s="305" t="str">
        <x:v>Reg. 53</x:v>
      </x:c>
      <x:c r="J282" s="305" t="str">
        <x:v>Operating performance / outcome</x:v>
      </x:c>
      <x:c r="K282" s="305" t="str">
        <x:v>Exchange/trustee submissions, rating and security-cover certificates, payment and bank reconciliations, covenant reports, notices and acknowledgements; demonstrate complete and timely performance of: Include debt/security/trustee information and file/publish.</x:v>
      </x:c>
      <x:c r="L282" s="305" t="str">
        <x:v>Population reference; period/trigger; source inputs; approvals; timestamps; calculations where relevant; filed/delivered output; acknowledgement; exception and closure linkage.</x:v>
      </x:c>
      <x:c r="M282" s="305" t="str">
        <x:v>Annual</x:v>
      </x:c>
      <x:c r="N282" s="305" t="str">
        <x:v>Treasury/debt register, ERP, trustee correspondence and stock-exchange portal</x:v>
      </x:c>
      <x:c r="O282" s="305" t="str">
        <x:v>Treasury or Finance Head / Company Secretary</x:v>
      </x:c>
      <x:c r="P282" s="305" t="str">
        <x:v>Applicable SEBI source, LODR preservation policy where in scope, Common Corporate Core retention schedule and litigation hold; apply the longest controlling period.</x:v>
      </x:c>
      <x:c r="Q282" s="305" t="str">
        <x:v>Verify source system, date/time, preparer, approver, completeness, version, linkage to the population and external acknowledgement where applicable.</x:v>
      </x:c>
      <x:c r="R282" s="305" t="str">
        <x:v>Confidential until authorised disclosure; retain access trail</x:v>
      </x:c>
      <x:c r="S282" s="305" t="str">
        <x:v>REQUIRED — NOT COLLECTED</x:v>
      </x:c>
      <x:c r="T282" s="305" t="str">
        <x:v>https://www.sebi.gov.in/legal/master-circulars/jul-2025/master-circular-for-listing-obligations-and-disclosure-requirements-for-non-convertible-securities-securitized-debt-instruments-and-or-commercial-paper_95230.html</x:v>
      </x:c>
      <x:c r="U282" s="305" t="str">
        <x:v>MIGRATED — FROZEN</x:v>
      </x:c>
      <x:c r="V282" s="305" t="str">
        <x:f>IF(COUNTIF('PROD Audit Master'!$A$5:$A$176,C282)=1,"YES","NO")</x:f>
        <x:v>YES</x:v>
      </x:c>
      <x:c r="W282" s="305" t="str">
        <x:f>IF(COUNTIF('PROD Provision Master'!$A$5:$A$176,D282)=1,"YES","NO")</x:f>
        <x:v>YES</x:v>
      </x:c>
      <x:c r="X282" s="305" t="str">
        <x:f>IF(COUNTIF($A$5:$A$348,A282)=1,"UNIQUE","DUPLICATE")</x:f>
        <x:v>UNIQUE</x:v>
      </x:c>
      <x:c r="Y282" s="305" t="str">
        <x:f>IF(COUNTIF($E$5:$E$348,E282)=1,"UNIQUE","DUPLICATE")</x:f>
        <x:v>UNIQUE</x:v>
      </x:c>
      <x:c r="Z282" s="305" t="str">
        <x:f>IF(AND(LEFT(A282,14)="SEBI-CORE-EVD-",LEN(A282)=20),"VALID","INVALID")</x:f>
        <x:v>VALID</x:v>
      </x:c>
      <x:c r="AA282" s="305" t="str">
        <x:v>FROZEN</x:v>
      </x:c>
    </x:row>
    <x:row r="283" ht="48" customHeight="1">
      <x:c r="A283" s="305" t="str">
        <x:v>SEBI-CORE-EVD-000279</x:v>
      </x:c>
      <x:c r="B283" s="305" t="n">
        <x:v>279</x:v>
      </x:c>
      <x:c r="C283" s="305" t="str">
        <x:v>SEBI-CORE-AUD-000140</x:v>
      </x:c>
      <x:c r="D283" s="305" t="str">
        <x:v>SEBI-CORE-PRV-000140</x:v>
      </x:c>
      <x:c r="E283" s="305" t="str">
        <x:v>CAP-LAW090|Reg. 54|AP01|E01</x:v>
      </x:c>
      <x:c r="F283" s="305" t="str">
        <x:v>CAP-LAW090|Reg. 54|AP01</x:v>
      </x:c>
      <x:c r="G283" s="305" t="str">
        <x:v>CAP-LAW090|Reg. 54</x:v>
      </x:c>
      <x:c r="H283" s="305" t="str">
        <x:v>CAP-LAW090</x:v>
      </x:c>
      <x:c r="I283" s="305" t="str">
        <x:v>Reg. 54</x:v>
      </x:c>
      <x:c r="J283" s="305" t="str">
        <x:v>Control design / applicability</x:v>
      </x:c>
      <x:c r="K283" s="305" t="str">
        <x:v>Instrument terms, trust/security documents, covenant and payment calendar, disclosure checklist and issuer/trustee responsibility matrix; include evidence that the gate, duty holder, threshold/exemption and timing were assessed for this atomic requirement.</x:v>
      </x:c>
      <x:c r="L283" s="305" t="str">
        <x:v>Current approved artefact; named owner and reviewer; effective date/version; explicit coverage of CAP-LAW090 Reg. 54; documented gate and exception route.</x:v>
      </x:c>
      <x:c r="M283" s="305" t="str">
        <x:v>Continuous; periodic reporting</x:v>
      </x:c>
      <x:c r="N283" s="305" t="str">
        <x:v>Treasury/debt register, ERP, trustee correspondence and stock-exchange portal</x:v>
      </x:c>
      <x:c r="O283" s="305" t="str">
        <x:v>Treasury or Finance Head / Company Secretary</x:v>
      </x:c>
      <x:c r="P283" s="305" t="str">
        <x:v>Applicable SEBI source, LODR preservation policy where in scope, Common Corporate Core retention schedule and litigation hold; apply the longest controlling period.</x:v>
      </x:c>
      <x:c r="Q283" s="305" t="str">
        <x:v>Verify source system, date/time, preparer, approver, completeness, version, linkage to the population and external acknowledgement where applicable.</x:v>
      </x:c>
      <x:c r="R283" s="305" t="str">
        <x:v>Confidential until authorised disclosure; retain access trail</x:v>
      </x:c>
      <x:c r="S283" s="305" t="str">
        <x:v>REQUIRED — NOT COLLECTED</x:v>
      </x:c>
      <x:c r="T283" s="305" t="str">
        <x:v>https://www.sebi.gov.in/legal/master-circulars/jul-2025/master-circular-for-listing-obligations-and-disclosure-requirements-for-non-convertible-securities-securitized-debt-instruments-and-or-commercial-paper_95230.html</x:v>
      </x:c>
      <x:c r="U283" s="305" t="str">
        <x:v>MIGRATED — FROZEN</x:v>
      </x:c>
      <x:c r="V283" s="305" t="str">
        <x:f>IF(COUNTIF('PROD Audit Master'!$A$5:$A$176,C283)=1,"YES","NO")</x:f>
        <x:v>YES</x:v>
      </x:c>
      <x:c r="W283" s="305" t="str">
        <x:f>IF(COUNTIF('PROD Provision Master'!$A$5:$A$176,D283)=1,"YES","NO")</x:f>
        <x:v>YES</x:v>
      </x:c>
      <x:c r="X283" s="305" t="str">
        <x:f>IF(COUNTIF($A$5:$A$348,A283)=1,"UNIQUE","DUPLICATE")</x:f>
        <x:v>UNIQUE</x:v>
      </x:c>
      <x:c r="Y283" s="305" t="str">
        <x:f>IF(COUNTIF($E$5:$E$348,E283)=1,"UNIQUE","DUPLICATE")</x:f>
        <x:v>UNIQUE</x:v>
      </x:c>
      <x:c r="Z283" s="305" t="str">
        <x:f>IF(AND(LEFT(A283,14)="SEBI-CORE-EVD-",LEN(A283)=20),"VALID","INVALID")</x:f>
        <x:v>VALID</x:v>
      </x:c>
      <x:c r="AA283" s="305" t="str">
        <x:v>FROZEN</x:v>
      </x:c>
    </x:row>
    <x:row r="284" ht="48" customHeight="1">
      <x:c r="A284" s="305" t="str">
        <x:v>SEBI-CORE-EVD-000280</x:v>
      </x:c>
      <x:c r="B284" s="305" t="n">
        <x:v>280</x:v>
      </x:c>
      <x:c r="C284" s="305" t="str">
        <x:v>SEBI-CORE-AUD-000140</x:v>
      </x:c>
      <x:c r="D284" s="305" t="str">
        <x:v>SEBI-CORE-PRV-000140</x:v>
      </x:c>
      <x:c r="E284" s="305" t="str">
        <x:v>CAP-LAW090|Reg. 54|AP01|E02</x:v>
      </x:c>
      <x:c r="F284" s="305" t="str">
        <x:v>CAP-LAW090|Reg. 54|AP01</x:v>
      </x:c>
      <x:c r="G284" s="305" t="str">
        <x:v>CAP-LAW090|Reg. 54</x:v>
      </x:c>
      <x:c r="H284" s="305" t="str">
        <x:v>CAP-LAW090</x:v>
      </x:c>
      <x:c r="I284" s="305" t="str">
        <x:v>Reg. 54</x:v>
      </x:c>
      <x:c r="J284" s="305" t="str">
        <x:v>Operating performance / outcome</x:v>
      </x:c>
      <x:c r="K284" s="305" t="str">
        <x:v>Exchange/trustee submissions, rating and security-cover certificates, payment and bank reconciliations, covenant reports, notices and acknowledgements; demonstrate complete and timely performance of: Monitor cover, obtain certificate and file disclosures.</x:v>
      </x:c>
      <x:c r="L284" s="305" t="str">
        <x:v>Population reference; period/trigger; source inputs; approvals; timestamps; calculations where relevant; filed/delivered output; acknowledgement; exception and closure linkage.</x:v>
      </x:c>
      <x:c r="M284" s="305" t="str">
        <x:v>Continuous; periodic reporting</x:v>
      </x:c>
      <x:c r="N284" s="305" t="str">
        <x:v>Treasury/debt register, ERP, trustee correspondence and stock-exchange portal</x:v>
      </x:c>
      <x:c r="O284" s="305" t="str">
        <x:v>Treasury or Finance Head / Company Secretary</x:v>
      </x:c>
      <x:c r="P284" s="305" t="str">
        <x:v>Applicable SEBI source, LODR preservation policy where in scope, Common Corporate Core retention schedule and litigation hold; apply the longest controlling period.</x:v>
      </x:c>
      <x:c r="Q284" s="305" t="str">
        <x:v>Verify source system, date/time, preparer, approver, completeness, version, linkage to the population and external acknowledgement where applicable.</x:v>
      </x:c>
      <x:c r="R284" s="305" t="str">
        <x:v>Confidential until authorised disclosure; retain access trail</x:v>
      </x:c>
      <x:c r="S284" s="305" t="str">
        <x:v>REQUIRED — NOT COLLECTED</x:v>
      </x:c>
      <x:c r="T284" s="305" t="str">
        <x:v>https://www.sebi.gov.in/legal/master-circulars/jul-2025/master-circular-for-listing-obligations-and-disclosure-requirements-for-non-convertible-securities-securitized-debt-instruments-and-or-commercial-paper_95230.html</x:v>
      </x:c>
      <x:c r="U284" s="305" t="str">
        <x:v>MIGRATED — FROZEN</x:v>
      </x:c>
      <x:c r="V284" s="305" t="str">
        <x:f>IF(COUNTIF('PROD Audit Master'!$A$5:$A$176,C284)=1,"YES","NO")</x:f>
        <x:v>YES</x:v>
      </x:c>
      <x:c r="W284" s="305" t="str">
        <x:f>IF(COUNTIF('PROD Provision Master'!$A$5:$A$176,D284)=1,"YES","NO")</x:f>
        <x:v>YES</x:v>
      </x:c>
      <x:c r="X284" s="305" t="str">
        <x:f>IF(COUNTIF($A$5:$A$348,A284)=1,"UNIQUE","DUPLICATE")</x:f>
        <x:v>UNIQUE</x:v>
      </x:c>
      <x:c r="Y284" s="305" t="str">
        <x:f>IF(COUNTIF($E$5:$E$348,E284)=1,"UNIQUE","DUPLICATE")</x:f>
        <x:v>UNIQUE</x:v>
      </x:c>
      <x:c r="Z284" s="305" t="str">
        <x:f>IF(AND(LEFT(A284,14)="SEBI-CORE-EVD-",LEN(A284)=20),"VALID","INVALID")</x:f>
        <x:v>VALID</x:v>
      </x:c>
      <x:c r="AA284" s="305" t="str">
        <x:v>FROZEN</x:v>
      </x:c>
    </x:row>
    <x:row r="285" ht="48" customHeight="1">
      <x:c r="A285" s="305" t="str">
        <x:v>SEBI-CORE-EVD-000281</x:v>
      </x:c>
      <x:c r="B285" s="305" t="n">
        <x:v>281</x:v>
      </x:c>
      <x:c r="C285" s="305" t="str">
        <x:v>SEBI-CORE-AUD-000141</x:v>
      </x:c>
      <x:c r="D285" s="305" t="str">
        <x:v>SEBI-CORE-PRV-000141</x:v>
      </x:c>
      <x:c r="E285" s="305" t="str">
        <x:v>CAP-LAW090|Reg. 55|AP01|E01</x:v>
      </x:c>
      <x:c r="F285" s="305" t="str">
        <x:v>CAP-LAW090|Reg. 55|AP01</x:v>
      </x:c>
      <x:c r="G285" s="305" t="str">
        <x:v>CAP-LAW090|Reg. 55</x:v>
      </x:c>
      <x:c r="H285" s="305" t="str">
        <x:v>CAP-LAW090</x:v>
      </x:c>
      <x:c r="I285" s="305" t="str">
        <x:v>Reg. 55</x:v>
      </x:c>
      <x:c r="J285" s="305" t="str">
        <x:v>Control design / applicability</x:v>
      </x:c>
      <x:c r="K285" s="305" t="str">
        <x:v>Instrument terms, trust/security documents, covenant and payment calendar, disclosure checklist and issuer/trustee responsibility matrix; include evidence that the gate, duty holder, threshold/exemption and timing were assessed for this atomic requirement.</x:v>
      </x:c>
      <x:c r="L285" s="305" t="str">
        <x:v>Current approved artefact; named owner and reviewer; effective date/version; explicit coverage of CAP-LAW090 Reg. 55; documented gate and exception route.</x:v>
      </x:c>
      <x:c r="M285" s="305" t="str">
        <x:v>Periodic and on change</x:v>
      </x:c>
      <x:c r="N285" s="305" t="str">
        <x:v>Treasury/debt register, ERP, trustee correspondence and stock-exchange portal</x:v>
      </x:c>
      <x:c r="O285" s="305" t="str">
        <x:v>Treasury or Finance Head / Company Secretary</x:v>
      </x:c>
      <x:c r="P285" s="305" t="str">
        <x:v>Applicable SEBI source, LODR preservation policy where in scope, Common Corporate Core retention schedule and litigation hold; apply the longest controlling period.</x:v>
      </x:c>
      <x:c r="Q285" s="305" t="str">
        <x:v>Verify source system, date/time, preparer, approver, completeness, version, linkage to the population and external acknowledgement where applicable.</x:v>
      </x:c>
      <x:c r="R285" s="305" t="str">
        <x:v>Internal controlled record; public only after authorised filing/publication</x:v>
      </x:c>
      <x:c r="S285" s="305" t="str">
        <x:v>REQUIRED — NOT COLLECTED</x:v>
      </x:c>
      <x:c r="T285" s="305" t="str">
        <x:v>https://www.sebi.gov.in/legal/master-circulars/jul-2025/master-circular-for-listing-obligations-and-disclosure-requirements-for-non-convertible-securities-securitized-debt-instruments-and-or-commercial-paper_95230.html</x:v>
      </x:c>
      <x:c r="U285" s="305" t="str">
        <x:v>MIGRATED — FROZEN</x:v>
      </x:c>
      <x:c r="V285" s="305" t="str">
        <x:f>IF(COUNTIF('PROD Audit Master'!$A$5:$A$176,C285)=1,"YES","NO")</x:f>
        <x:v>YES</x:v>
      </x:c>
      <x:c r="W285" s="305" t="str">
        <x:f>IF(COUNTIF('PROD Provision Master'!$A$5:$A$176,D285)=1,"YES","NO")</x:f>
        <x:v>YES</x:v>
      </x:c>
      <x:c r="X285" s="305" t="str">
        <x:f>IF(COUNTIF($A$5:$A$348,A285)=1,"UNIQUE","DUPLICATE")</x:f>
        <x:v>UNIQUE</x:v>
      </x:c>
      <x:c r="Y285" s="305" t="str">
        <x:f>IF(COUNTIF($E$5:$E$348,E285)=1,"UNIQUE","DUPLICATE")</x:f>
        <x:v>UNIQUE</x:v>
      </x:c>
      <x:c r="Z285" s="305" t="str">
        <x:f>IF(AND(LEFT(A285,14)="SEBI-CORE-EVD-",LEN(A285)=20),"VALID","INVALID")</x:f>
        <x:v>VALID</x:v>
      </x:c>
      <x:c r="AA285" s="305" t="str">
        <x:v>FROZEN</x:v>
      </x:c>
    </x:row>
    <x:row r="286" ht="48" customHeight="1">
      <x:c r="A286" s="305" t="str">
        <x:v>SEBI-CORE-EVD-000282</x:v>
      </x:c>
      <x:c r="B286" s="305" t="n">
        <x:v>282</x:v>
      </x:c>
      <x:c r="C286" s="305" t="str">
        <x:v>SEBI-CORE-AUD-000141</x:v>
      </x:c>
      <x:c r="D286" s="305" t="str">
        <x:v>SEBI-CORE-PRV-000141</x:v>
      </x:c>
      <x:c r="E286" s="305" t="str">
        <x:v>CAP-LAW090|Reg. 55|AP01|E02</x:v>
      </x:c>
      <x:c r="F286" s="305" t="str">
        <x:v>CAP-LAW090|Reg. 55|AP01</x:v>
      </x:c>
      <x:c r="G286" s="305" t="str">
        <x:v>CAP-LAW090|Reg. 55</x:v>
      </x:c>
      <x:c r="H286" s="305" t="str">
        <x:v>CAP-LAW090</x:v>
      </x:c>
      <x:c r="I286" s="305" t="str">
        <x:v>Reg. 55</x:v>
      </x:c>
      <x:c r="J286" s="305" t="str">
        <x:v>Operating performance / outcome</x:v>
      </x:c>
      <x:c r="K286" s="305" t="str">
        <x:v>Exchange/trustee submissions, rating and security-cover certificates, payment and bank reconciliations, covenant reports, notices and acknowledgements; demonstrate complete and timely performance of: Maintain rating calendar and promptly disclose actions.</x:v>
      </x:c>
      <x:c r="L286" s="305" t="str">
        <x:v>Population reference; period/trigger; source inputs; approvals; timestamps; calculations where relevant; filed/delivered output; acknowledgement; exception and closure linkage.</x:v>
      </x:c>
      <x:c r="M286" s="305" t="str">
        <x:v>Periodic and on change</x:v>
      </x:c>
      <x:c r="N286" s="305" t="str">
        <x:v>Treasury/debt register, ERP, trustee correspondence and stock-exchange portal</x:v>
      </x:c>
      <x:c r="O286" s="305" t="str">
        <x:v>Treasury or Finance Head / Company Secretary</x:v>
      </x:c>
      <x:c r="P286" s="305" t="str">
        <x:v>Applicable SEBI source, LODR preservation policy where in scope, Common Corporate Core retention schedule and litigation hold; apply the longest controlling period.</x:v>
      </x:c>
      <x:c r="Q286" s="305" t="str">
        <x:v>Verify source system, date/time, preparer, approver, completeness, version, linkage to the population and external acknowledgement where applicable.</x:v>
      </x:c>
      <x:c r="R286" s="305" t="str">
        <x:v>Internal controlled record; public only after authorised filing/publication</x:v>
      </x:c>
      <x:c r="S286" s="305" t="str">
        <x:v>REQUIRED — NOT COLLECTED</x:v>
      </x:c>
      <x:c r="T286" s="305" t="str">
        <x:v>https://www.sebi.gov.in/legal/master-circulars/jul-2025/master-circular-for-listing-obligations-and-disclosure-requirements-for-non-convertible-securities-securitized-debt-instruments-and-or-commercial-paper_95230.html</x:v>
      </x:c>
      <x:c r="U286" s="305" t="str">
        <x:v>MIGRATED — FROZEN</x:v>
      </x:c>
      <x:c r="V286" s="305" t="str">
        <x:f>IF(COUNTIF('PROD Audit Master'!$A$5:$A$176,C286)=1,"YES","NO")</x:f>
        <x:v>YES</x:v>
      </x:c>
      <x:c r="W286" s="305" t="str">
        <x:f>IF(COUNTIF('PROD Provision Master'!$A$5:$A$176,D286)=1,"YES","NO")</x:f>
        <x:v>YES</x:v>
      </x:c>
      <x:c r="X286" s="305" t="str">
        <x:f>IF(COUNTIF($A$5:$A$348,A286)=1,"UNIQUE","DUPLICATE")</x:f>
        <x:v>UNIQUE</x:v>
      </x:c>
      <x:c r="Y286" s="305" t="str">
        <x:f>IF(COUNTIF($E$5:$E$348,E286)=1,"UNIQUE","DUPLICATE")</x:f>
        <x:v>UNIQUE</x:v>
      </x:c>
      <x:c r="Z286" s="305" t="str">
        <x:f>IF(AND(LEFT(A286,14)="SEBI-CORE-EVD-",LEN(A286)=20),"VALID","INVALID")</x:f>
        <x:v>VALID</x:v>
      </x:c>
      <x:c r="AA286" s="305" t="str">
        <x:v>FROZEN</x:v>
      </x:c>
    </x:row>
    <x:row r="287" ht="48" customHeight="1">
      <x:c r="A287" s="305" t="str">
        <x:v>SEBI-CORE-EVD-000283</x:v>
      </x:c>
      <x:c r="B287" s="305" t="n">
        <x:v>283</x:v>
      </x:c>
      <x:c r="C287" s="305" t="str">
        <x:v>SEBI-CORE-AUD-000142</x:v>
      </x:c>
      <x:c r="D287" s="305" t="str">
        <x:v>SEBI-CORE-PRV-000142</x:v>
      </x:c>
      <x:c r="E287" s="305" t="str">
        <x:v>CAP-LAW090|Reg. 56|AP01|E01</x:v>
      </x:c>
      <x:c r="F287" s="305" t="str">
        <x:v>CAP-LAW090|Reg. 56|AP01</x:v>
      </x:c>
      <x:c r="G287" s="305" t="str">
        <x:v>CAP-LAW090|Reg. 56</x:v>
      </x:c>
      <x:c r="H287" s="305" t="str">
        <x:v>CAP-LAW090</x:v>
      </x:c>
      <x:c r="I287" s="305" t="str">
        <x:v>Reg. 56</x:v>
      </x:c>
      <x:c r="J287" s="305" t="str">
        <x:v>Control design / applicability</x:v>
      </x:c>
      <x:c r="K287" s="305" t="str">
        <x:v>Instrument terms, trust/security documents, covenant and payment calendar, disclosure checklist and issuer/trustee responsibility matrix; include evidence that the gate, duty holder, threshold/exemption and timing were assessed for this atomic requirement.</x:v>
      </x:c>
      <x:c r="L287" s="305" t="str">
        <x:v>Current approved artefact; named owner and reviewer; effective date/version; explicit coverage of CAP-LAW090 Reg. 56; documented gate and exception route.</x:v>
      </x:c>
      <x:c r="M287" s="305" t="str">
        <x:v>Periodic and event-based</x:v>
      </x:c>
      <x:c r="N287" s="305" t="str">
        <x:v>Treasury/debt register, ERP, trustee correspondence and stock-exchange portal</x:v>
      </x:c>
      <x:c r="O287" s="305" t="str">
        <x:v>Treasury or Finance Head / Company Secretary</x:v>
      </x:c>
      <x:c r="P287" s="305" t="str">
        <x:v>Applicable SEBI source, LODR preservation policy where in scope, Common Corporate Core retention schedule and litigation hold; apply the longest controlling period.</x:v>
      </x:c>
      <x:c r="Q287" s="305" t="str">
        <x:v>Verify source system, date/time, preparer, approver, completeness, version, linkage to the population and external acknowledgement where applicable.</x:v>
      </x:c>
      <x:c r="R287" s="305" t="str">
        <x:v>Internal controlled record; public only after authorised filing/publication</x:v>
      </x:c>
      <x:c r="S287" s="305" t="str">
        <x:v>REQUIRED — NOT COLLECTED</x:v>
      </x:c>
      <x:c r="T287" s="305" t="str">
        <x:v>https://www.sebi.gov.in/legal/master-circulars/jul-2025/master-circular-for-listing-obligations-and-disclosure-requirements-for-non-convertible-securities-securitized-debt-instruments-and-or-commercial-paper_95230.html</x:v>
      </x:c>
      <x:c r="U287" s="305" t="str">
        <x:v>MIGRATED — FROZEN</x:v>
      </x:c>
      <x:c r="V287" s="305" t="str">
        <x:f>IF(COUNTIF('PROD Audit Master'!$A$5:$A$176,C287)=1,"YES","NO")</x:f>
        <x:v>YES</x:v>
      </x:c>
      <x:c r="W287" s="305" t="str">
        <x:f>IF(COUNTIF('PROD Provision Master'!$A$5:$A$176,D287)=1,"YES","NO")</x:f>
        <x:v>YES</x:v>
      </x:c>
      <x:c r="X287" s="305" t="str">
        <x:f>IF(COUNTIF($A$5:$A$348,A287)=1,"UNIQUE","DUPLICATE")</x:f>
        <x:v>UNIQUE</x:v>
      </x:c>
      <x:c r="Y287" s="305" t="str">
        <x:f>IF(COUNTIF($E$5:$E$348,E287)=1,"UNIQUE","DUPLICATE")</x:f>
        <x:v>UNIQUE</x:v>
      </x:c>
      <x:c r="Z287" s="305" t="str">
        <x:f>IF(AND(LEFT(A287,14)="SEBI-CORE-EVD-",LEN(A287)=20),"VALID","INVALID")</x:f>
        <x:v>VALID</x:v>
      </x:c>
      <x:c r="AA287" s="305" t="str">
        <x:v>FROZEN</x:v>
      </x:c>
    </x:row>
    <x:row r="288" ht="48" customHeight="1">
      <x:c r="A288" s="305" t="str">
        <x:v>SEBI-CORE-EVD-000284</x:v>
      </x:c>
      <x:c r="B288" s="305" t="n">
        <x:v>284</x:v>
      </x:c>
      <x:c r="C288" s="305" t="str">
        <x:v>SEBI-CORE-AUD-000142</x:v>
      </x:c>
      <x:c r="D288" s="305" t="str">
        <x:v>SEBI-CORE-PRV-000142</x:v>
      </x:c>
      <x:c r="E288" s="305" t="str">
        <x:v>CAP-LAW090|Reg. 56|AP01|E02</x:v>
      </x:c>
      <x:c r="F288" s="305" t="str">
        <x:v>CAP-LAW090|Reg. 56|AP01</x:v>
      </x:c>
      <x:c r="G288" s="305" t="str">
        <x:v>CAP-LAW090|Reg. 56</x:v>
      </x:c>
      <x:c r="H288" s="305" t="str">
        <x:v>CAP-LAW090</x:v>
      </x:c>
      <x:c r="I288" s="305" t="str">
        <x:v>Reg. 56</x:v>
      </x:c>
      <x:c r="J288" s="305" t="str">
        <x:v>Operating performance / outcome</x:v>
      </x:c>
      <x:c r="K288" s="305" t="str">
        <x:v>Exchange/trustee submissions, rating and security-cover certificates, payment and bank reconciliations, covenant reports, notices and acknowledgements; demonstrate complete and timely performance of: Maintain a trustee-deliverables register with acknowledgements.</x:v>
      </x:c>
      <x:c r="L288" s="305" t="str">
        <x:v>Population reference; period/trigger; source inputs; approvals; timestamps; calculations where relevant; filed/delivered output; acknowledgement; exception and closure linkage.</x:v>
      </x:c>
      <x:c r="M288" s="305" t="str">
        <x:v>Periodic and event-based</x:v>
      </x:c>
      <x:c r="N288" s="305" t="str">
        <x:v>Treasury/debt register, ERP, trustee correspondence and stock-exchange portal</x:v>
      </x:c>
      <x:c r="O288" s="305" t="str">
        <x:v>Treasury or Finance Head / Company Secretary</x:v>
      </x:c>
      <x:c r="P288" s="305" t="str">
        <x:v>Applicable SEBI source, LODR preservation policy where in scope, Common Corporate Core retention schedule and litigation hold; apply the longest controlling period.</x:v>
      </x:c>
      <x:c r="Q288" s="305" t="str">
        <x:v>Verify source system, date/time, preparer, approver, completeness, version, linkage to the population and external acknowledgement where applicable.</x:v>
      </x:c>
      <x:c r="R288" s="305" t="str">
        <x:v>Internal controlled record; public only after authorised filing/publication</x:v>
      </x:c>
      <x:c r="S288" s="305" t="str">
        <x:v>REQUIRED — NOT COLLECTED</x:v>
      </x:c>
      <x:c r="T288" s="305" t="str">
        <x:v>https://www.sebi.gov.in/legal/master-circulars/jul-2025/master-circular-for-listing-obligations-and-disclosure-requirements-for-non-convertible-securities-securitized-debt-instruments-and-or-commercial-paper_95230.html</x:v>
      </x:c>
      <x:c r="U288" s="305" t="str">
        <x:v>MIGRATED — FROZEN</x:v>
      </x:c>
      <x:c r="V288" s="305" t="str">
        <x:f>IF(COUNTIF('PROD Audit Master'!$A$5:$A$176,C288)=1,"YES","NO")</x:f>
        <x:v>YES</x:v>
      </x:c>
      <x:c r="W288" s="305" t="str">
        <x:f>IF(COUNTIF('PROD Provision Master'!$A$5:$A$176,D288)=1,"YES","NO")</x:f>
        <x:v>YES</x:v>
      </x:c>
      <x:c r="X288" s="305" t="str">
        <x:f>IF(COUNTIF($A$5:$A$348,A288)=1,"UNIQUE","DUPLICATE")</x:f>
        <x:v>UNIQUE</x:v>
      </x:c>
      <x:c r="Y288" s="305" t="str">
        <x:f>IF(COUNTIF($E$5:$E$348,E288)=1,"UNIQUE","DUPLICATE")</x:f>
        <x:v>UNIQUE</x:v>
      </x:c>
      <x:c r="Z288" s="305" t="str">
        <x:f>IF(AND(LEFT(A288,14)="SEBI-CORE-EVD-",LEN(A288)=20),"VALID","INVALID")</x:f>
        <x:v>VALID</x:v>
      </x:c>
      <x:c r="AA288" s="305" t="str">
        <x:v>FROZEN</x:v>
      </x:c>
    </x:row>
    <x:row r="289" ht="48" customHeight="1">
      <x:c r="A289" s="305" t="str">
        <x:v>SEBI-CORE-EVD-000285</x:v>
      </x:c>
      <x:c r="B289" s="305" t="n">
        <x:v>285</x:v>
      </x:c>
      <x:c r="C289" s="305" t="str">
        <x:v>SEBI-CORE-AUD-000143</x:v>
      </x:c>
      <x:c r="D289" s="305" t="str">
        <x:v>SEBI-CORE-PRV-000143</x:v>
      </x:c>
      <x:c r="E289" s="305" t="str">
        <x:v>CAP-LAW090|Reg. 57|AP01|E01</x:v>
      </x:c>
      <x:c r="F289" s="305" t="str">
        <x:v>CAP-LAW090|Reg. 57|AP01</x:v>
      </x:c>
      <x:c r="G289" s="305" t="str">
        <x:v>CAP-LAW090|Reg. 57</x:v>
      </x:c>
      <x:c r="H289" s="305" t="str">
        <x:v>CAP-LAW090</x:v>
      </x:c>
      <x:c r="I289" s="305" t="str">
        <x:v>Reg. 57</x:v>
      </x:c>
      <x:c r="J289" s="305" t="str">
        <x:v>Control design / applicability</x:v>
      </x:c>
      <x:c r="K289" s="305" t="str">
        <x:v>Instrument terms, trust/security documents, covenant and payment calendar, disclosure checklist and issuer/trustee responsibility matrix; include evidence that the gate, duty holder, threshold/exemption and timing were assessed for this atomic requirement.</x:v>
      </x:c>
      <x:c r="L289" s="305" t="str">
        <x:v>Current approved artefact; named owner and reviewer; effective date/version; explicit coverage of CAP-LAW090 Reg. 57; documented gate and exception route.</x:v>
      </x:c>
      <x:c r="M289" s="305" t="str">
        <x:v>At each payment event</x:v>
      </x:c>
      <x:c r="N289" s="305" t="str">
        <x:v>Treasury/debt register, ERP, trustee correspondence and stock-exchange portal</x:v>
      </x:c>
      <x:c r="O289" s="305" t="str">
        <x:v>Treasury or Finance Head / Company Secretary</x:v>
      </x:c>
      <x:c r="P289" s="305" t="str">
        <x:v>Applicable SEBI source, LODR preservation policy where in scope, Common Corporate Core retention schedule and litigation hold; apply the longest controlling period.</x:v>
      </x:c>
      <x:c r="Q289" s="305" t="str">
        <x:v>Verify source system, date/time, preparer, approver, completeness, version, linkage to the population and external acknowledgement where applicable.</x:v>
      </x:c>
      <x:c r="R289" s="305" t="str">
        <x:v>Confidential until authorised disclosure; retain access trail</x:v>
      </x:c>
      <x:c r="S289" s="305" t="str">
        <x:v>REQUIRED — NOT COLLECTED</x:v>
      </x:c>
      <x:c r="T289" s="305" t="str">
        <x:v>https://www.sebi.gov.in/legal/master-circulars/jul-2025/master-circular-for-listing-obligations-and-disclosure-requirements-for-non-convertible-securities-securitized-debt-instruments-and-or-commercial-paper_95230.html</x:v>
      </x:c>
      <x:c r="U289" s="305" t="str">
        <x:v>MIGRATED — FROZEN</x:v>
      </x:c>
      <x:c r="V289" s="305" t="str">
        <x:f>IF(COUNTIF('PROD Audit Master'!$A$5:$A$176,C289)=1,"YES","NO")</x:f>
        <x:v>YES</x:v>
      </x:c>
      <x:c r="W289" s="305" t="str">
        <x:f>IF(COUNTIF('PROD Provision Master'!$A$5:$A$176,D289)=1,"YES","NO")</x:f>
        <x:v>YES</x:v>
      </x:c>
      <x:c r="X289" s="305" t="str">
        <x:f>IF(COUNTIF($A$5:$A$348,A289)=1,"UNIQUE","DUPLICATE")</x:f>
        <x:v>UNIQUE</x:v>
      </x:c>
      <x:c r="Y289" s="305" t="str">
        <x:f>IF(COUNTIF($E$5:$E$348,E289)=1,"UNIQUE","DUPLICATE")</x:f>
        <x:v>UNIQUE</x:v>
      </x:c>
      <x:c r="Z289" s="305" t="str">
        <x:f>IF(AND(LEFT(A289,14)="SEBI-CORE-EVD-",LEN(A289)=20),"VALID","INVALID")</x:f>
        <x:v>VALID</x:v>
      </x:c>
      <x:c r="AA289" s="305" t="str">
        <x:v>FROZEN</x:v>
      </x:c>
    </x:row>
    <x:row r="290" ht="48" customHeight="1">
      <x:c r="A290" s="305" t="str">
        <x:v>SEBI-CORE-EVD-000286</x:v>
      </x:c>
      <x:c r="B290" s="305" t="n">
        <x:v>286</x:v>
      </x:c>
      <x:c r="C290" s="305" t="str">
        <x:v>SEBI-CORE-AUD-000143</x:v>
      </x:c>
      <x:c r="D290" s="305" t="str">
        <x:v>SEBI-CORE-PRV-000143</x:v>
      </x:c>
      <x:c r="E290" s="305" t="str">
        <x:v>CAP-LAW090|Reg. 57|AP01|E02</x:v>
      </x:c>
      <x:c r="F290" s="305" t="str">
        <x:v>CAP-LAW090|Reg. 57|AP01</x:v>
      </x:c>
      <x:c r="G290" s="305" t="str">
        <x:v>CAP-LAW090|Reg. 57</x:v>
      </x:c>
      <x:c r="H290" s="305" t="str">
        <x:v>CAP-LAW090</x:v>
      </x:c>
      <x:c r="I290" s="305" t="str">
        <x:v>Reg. 57</x:v>
      </x:c>
      <x:c r="J290" s="305" t="str">
        <x:v>Operating performance / outcome</x:v>
      </x:c>
      <x:c r="K290" s="305" t="str">
        <x:v>Exchange/trustee submissions, rating and security-cover certificates, payment and bank reconciliations, covenant reports, notices and acknowledgements; demonstrate complete and timely performance of: Reconcile payment and file the required confirmation.</x:v>
      </x:c>
      <x:c r="L290" s="305" t="str">
        <x:v>Population reference; period/trigger; source inputs; approvals; timestamps; calculations where relevant; filed/delivered output; acknowledgement; exception and closure linkage.</x:v>
      </x:c>
      <x:c r="M290" s="305" t="str">
        <x:v>At each payment event</x:v>
      </x:c>
      <x:c r="N290" s="305" t="str">
        <x:v>Treasury/debt register, ERP, trustee correspondence and stock-exchange portal</x:v>
      </x:c>
      <x:c r="O290" s="305" t="str">
        <x:v>Treasury or Finance Head / Company Secretary</x:v>
      </x:c>
      <x:c r="P290" s="305" t="str">
        <x:v>Applicable SEBI source, LODR preservation policy where in scope, Common Corporate Core retention schedule and litigation hold; apply the longest controlling period.</x:v>
      </x:c>
      <x:c r="Q290" s="305" t="str">
        <x:v>Verify source system, date/time, preparer, approver, completeness, version, linkage to the population and external acknowledgement where applicable.</x:v>
      </x:c>
      <x:c r="R290" s="305" t="str">
        <x:v>Confidential until authorised disclosure; retain access trail</x:v>
      </x:c>
      <x:c r="S290" s="305" t="str">
        <x:v>REQUIRED — NOT COLLECTED</x:v>
      </x:c>
      <x:c r="T290" s="305" t="str">
        <x:v>https://www.sebi.gov.in/legal/master-circulars/jul-2025/master-circular-for-listing-obligations-and-disclosure-requirements-for-non-convertible-securities-securitized-debt-instruments-and-or-commercial-paper_95230.html</x:v>
      </x:c>
      <x:c r="U290" s="305" t="str">
        <x:v>MIGRATED — FROZEN</x:v>
      </x:c>
      <x:c r="V290" s="305" t="str">
        <x:f>IF(COUNTIF('PROD Audit Master'!$A$5:$A$176,C290)=1,"YES","NO")</x:f>
        <x:v>YES</x:v>
      </x:c>
      <x:c r="W290" s="305" t="str">
        <x:f>IF(COUNTIF('PROD Provision Master'!$A$5:$A$176,D290)=1,"YES","NO")</x:f>
        <x:v>YES</x:v>
      </x:c>
      <x:c r="X290" s="305" t="str">
        <x:f>IF(COUNTIF($A$5:$A$348,A290)=1,"UNIQUE","DUPLICATE")</x:f>
        <x:v>UNIQUE</x:v>
      </x:c>
      <x:c r="Y290" s="305" t="str">
        <x:f>IF(COUNTIF($E$5:$E$348,E290)=1,"UNIQUE","DUPLICATE")</x:f>
        <x:v>UNIQUE</x:v>
      </x:c>
      <x:c r="Z290" s="305" t="str">
        <x:f>IF(AND(LEFT(A290,14)="SEBI-CORE-EVD-",LEN(A290)=20),"VALID","INVALID")</x:f>
        <x:v>VALID</x:v>
      </x:c>
      <x:c r="AA290" s="305" t="str">
        <x:v>FROZEN</x:v>
      </x:c>
    </x:row>
    <x:row r="291" ht="48" customHeight="1">
      <x:c r="A291" s="305" t="str">
        <x:v>SEBI-CORE-EVD-000287</x:v>
      </x:c>
      <x:c r="B291" s="305" t="n">
        <x:v>287</x:v>
      </x:c>
      <x:c r="C291" s="305" t="str">
        <x:v>SEBI-CORE-AUD-000144</x:v>
      </x:c>
      <x:c r="D291" s="305" t="str">
        <x:v>SEBI-CORE-PRV-000144</x:v>
      </x:c>
      <x:c r="E291" s="305" t="str">
        <x:v>CAP-LAW090|Reg. 58|AP01|E01</x:v>
      </x:c>
      <x:c r="F291" s="305" t="str">
        <x:v>CAP-LAW090|Reg. 58|AP01</x:v>
      </x:c>
      <x:c r="G291" s="305" t="str">
        <x:v>CAP-LAW090|Reg. 58</x:v>
      </x:c>
      <x:c r="H291" s="305" t="str">
        <x:v>CAP-LAW090</x:v>
      </x:c>
      <x:c r="I291" s="305" t="str">
        <x:v>Reg. 58</x:v>
      </x:c>
      <x:c r="J291" s="305" t="str">
        <x:v>Control design / applicability</x:v>
      </x:c>
      <x:c r="K291" s="305" t="str">
        <x:v>Instrument terms, trust/security documents, covenant and payment calendar, disclosure checklist and issuer/trustee responsibility matrix; include evidence that the gate, duty holder, threshold/exemption and timing were assessed for this atomic requirement.</x:v>
      </x:c>
      <x:c r="L291" s="305" t="str">
        <x:v>Current approved artefact; named owner and reviewer; effective date/version; explicit coverage of CAP-LAW090 Reg. 58; documented gate and exception route.</x:v>
      </x:c>
      <x:c r="M291" s="305" t="str">
        <x:v>Event-based / periodic</x:v>
      </x:c>
      <x:c r="N291" s="305" t="str">
        <x:v>Treasury/debt register, ERP, trustee correspondence and stock-exchange portal</x:v>
      </x:c>
      <x:c r="O291" s="305" t="str">
        <x:v>Treasury or Finance Head / Company Secretary</x:v>
      </x:c>
      <x:c r="P291" s="305" t="str">
        <x:v>Applicable SEBI source, LODR preservation policy where in scope, Common Corporate Core retention schedule and litigation hold; apply the longest controlling period.</x:v>
      </x:c>
      <x:c r="Q291" s="305" t="str">
        <x:v>Verify source system, date/time, preparer, approver, completeness, version, linkage to the population and external acknowledgement where applicable.</x:v>
      </x:c>
      <x:c r="R291" s="305" t="str">
        <x:v>Restricted — may contain personal, trading or unpublished information</x:v>
      </x:c>
      <x:c r="S291" s="305" t="str">
        <x:v>REQUIRED — NOT COLLECTED</x:v>
      </x:c>
      <x:c r="T291" s="305" t="str">
        <x:v>https://www.sebi.gov.in/legal/master-circulars/jul-2025/master-circular-for-listing-obligations-and-disclosure-requirements-for-non-convertible-securities-securitized-debt-instruments-and-or-commercial-paper_95230.html</x:v>
      </x:c>
      <x:c r="U291" s="305" t="str">
        <x:v>MIGRATED — FROZEN</x:v>
      </x:c>
      <x:c r="V291" s="305" t="str">
        <x:f>IF(COUNTIF('PROD Audit Master'!$A$5:$A$176,C291)=1,"YES","NO")</x:f>
        <x:v>YES</x:v>
      </x:c>
      <x:c r="W291" s="305" t="str">
        <x:f>IF(COUNTIF('PROD Provision Master'!$A$5:$A$176,D291)=1,"YES","NO")</x:f>
        <x:v>YES</x:v>
      </x:c>
      <x:c r="X291" s="305" t="str">
        <x:f>IF(COUNTIF($A$5:$A$348,A291)=1,"UNIQUE","DUPLICATE")</x:f>
        <x:v>UNIQUE</x:v>
      </x:c>
      <x:c r="Y291" s="305" t="str">
        <x:f>IF(COUNTIF($E$5:$E$348,E291)=1,"UNIQUE","DUPLICATE")</x:f>
        <x:v>UNIQUE</x:v>
      </x:c>
      <x:c r="Z291" s="305" t="str">
        <x:f>IF(AND(LEFT(A291,14)="SEBI-CORE-EVD-",LEN(A291)=20),"VALID","INVALID")</x:f>
        <x:v>VALID</x:v>
      </x:c>
      <x:c r="AA291" s="305" t="str">
        <x:v>FROZEN</x:v>
      </x:c>
    </x:row>
    <x:row r="292" ht="48" customHeight="1">
      <x:c r="A292" s="305" t="str">
        <x:v>SEBI-CORE-EVD-000288</x:v>
      </x:c>
      <x:c r="B292" s="305" t="n">
        <x:v>288</x:v>
      </x:c>
      <x:c r="C292" s="305" t="str">
        <x:v>SEBI-CORE-AUD-000144</x:v>
      </x:c>
      <x:c r="D292" s="305" t="str">
        <x:v>SEBI-CORE-PRV-000144</x:v>
      </x:c>
      <x:c r="E292" s="305" t="str">
        <x:v>CAP-LAW090|Reg. 58|AP01|E02</x:v>
      </x:c>
      <x:c r="F292" s="305" t="str">
        <x:v>CAP-LAW090|Reg. 58|AP01</x:v>
      </x:c>
      <x:c r="G292" s="305" t="str">
        <x:v>CAP-LAW090|Reg. 58</x:v>
      </x:c>
      <x:c r="H292" s="305" t="str">
        <x:v>CAP-LAW090</x:v>
      </x:c>
      <x:c r="I292" s="305" t="str">
        <x:v>Reg. 58</x:v>
      </x:c>
      <x:c r="J292" s="305" t="str">
        <x:v>Operating performance / outcome</x:v>
      </x:c>
      <x:c r="K292" s="305" t="str">
        <x:v>Exchange/trustee submissions, rating and security-cover certificates, payment and bank reconciliations, covenant reports, notices and acknowledgements; demonstrate complete and timely performance of: Respond and retain delivery evidence.</x:v>
      </x:c>
      <x:c r="L292" s="305" t="str">
        <x:v>Population reference; period/trigger; source inputs; approvals; timestamps; calculations where relevant; filed/delivered output; acknowledgement; exception and closure linkage.</x:v>
      </x:c>
      <x:c r="M292" s="305" t="str">
        <x:v>Event-based / periodic</x:v>
      </x:c>
      <x:c r="N292" s="305" t="str">
        <x:v>Treasury/debt register, ERP, trustee correspondence and stock-exchange portal</x:v>
      </x:c>
      <x:c r="O292" s="305" t="str">
        <x:v>Treasury or Finance Head / Company Secretary</x:v>
      </x:c>
      <x:c r="P292" s="305" t="str">
        <x:v>Applicable SEBI source, LODR preservation policy where in scope, Common Corporate Core retention schedule and litigation hold; apply the longest controlling period.</x:v>
      </x:c>
      <x:c r="Q292" s="305" t="str">
        <x:v>Verify source system, date/time, preparer, approver, completeness, version, linkage to the population and external acknowledgement where applicable.</x:v>
      </x:c>
      <x:c r="R292" s="305" t="str">
        <x:v>Restricted — may contain personal, trading or unpublished information</x:v>
      </x:c>
      <x:c r="S292" s="305" t="str">
        <x:v>REQUIRED — NOT COLLECTED</x:v>
      </x:c>
      <x:c r="T292" s="305" t="str">
        <x:v>https://www.sebi.gov.in/legal/master-circulars/jul-2025/master-circular-for-listing-obligations-and-disclosure-requirements-for-non-convertible-securities-securitized-debt-instruments-and-or-commercial-paper_95230.html</x:v>
      </x:c>
      <x:c r="U292" s="305" t="str">
        <x:v>MIGRATED — FROZEN</x:v>
      </x:c>
      <x:c r="V292" s="305" t="str">
        <x:f>IF(COUNTIF('PROD Audit Master'!$A$5:$A$176,C292)=1,"YES","NO")</x:f>
        <x:v>YES</x:v>
      </x:c>
      <x:c r="W292" s="305" t="str">
        <x:f>IF(COUNTIF('PROD Provision Master'!$A$5:$A$176,D292)=1,"YES","NO")</x:f>
        <x:v>YES</x:v>
      </x:c>
      <x:c r="X292" s="305" t="str">
        <x:f>IF(COUNTIF($A$5:$A$348,A292)=1,"UNIQUE","DUPLICATE")</x:f>
        <x:v>UNIQUE</x:v>
      </x:c>
      <x:c r="Y292" s="305" t="str">
        <x:f>IF(COUNTIF($E$5:$E$348,E292)=1,"UNIQUE","DUPLICATE")</x:f>
        <x:v>UNIQUE</x:v>
      </x:c>
      <x:c r="Z292" s="305" t="str">
        <x:f>IF(AND(LEFT(A292,14)="SEBI-CORE-EVD-",LEN(A292)=20),"VALID","INVALID")</x:f>
        <x:v>VALID</x:v>
      </x:c>
      <x:c r="AA292" s="305" t="str">
        <x:v>FROZEN</x:v>
      </x:c>
    </x:row>
    <x:row r="293" ht="48" customHeight="1">
      <x:c r="A293" s="305" t="str">
        <x:v>SEBI-CORE-EVD-000289</x:v>
      </x:c>
      <x:c r="B293" s="305" t="n">
        <x:v>289</x:v>
      </x:c>
      <x:c r="C293" s="305" t="str">
        <x:v>SEBI-CORE-AUD-000145</x:v>
      </x:c>
      <x:c r="D293" s="305" t="str">
        <x:v>SEBI-CORE-PRV-000145</x:v>
      </x:c>
      <x:c r="E293" s="305" t="str">
        <x:v>CAP-LAW090|Reg. 59|AP01|E01</x:v>
      </x:c>
      <x:c r="F293" s="305" t="str">
        <x:v>CAP-LAW090|Reg. 59|AP01</x:v>
      </x:c>
      <x:c r="G293" s="305" t="str">
        <x:v>CAP-LAW090|Reg. 59</x:v>
      </x:c>
      <x:c r="H293" s="305" t="str">
        <x:v>CAP-LAW090</x:v>
      </x:c>
      <x:c r="I293" s="305" t="str">
        <x:v>Reg. 59</x:v>
      </x:c>
      <x:c r="J293" s="305" t="str">
        <x:v>Control design / applicability</x:v>
      </x:c>
      <x:c r="K293" s="305" t="str">
        <x:v>Instrument terms, trust/security documents, covenant and payment calendar, disclosure checklist and issuer/trustee responsibility matrix; include evidence that the gate, duty holder, threshold/exemption and timing were assessed for this atomic requirement.</x:v>
      </x:c>
      <x:c r="L293" s="305" t="str">
        <x:v>Current approved artefact; named owner and reviewer; effective date/version; explicit coverage of CAP-LAW090 Reg. 59; documented gate and exception route.</x:v>
      </x:c>
      <x:c r="M293" s="305" t="str">
        <x:v>Before modification</x:v>
      </x:c>
      <x:c r="N293" s="305" t="str">
        <x:v>Treasury/debt register, ERP, trustee correspondence and stock-exchange portal</x:v>
      </x:c>
      <x:c r="O293" s="305" t="str">
        <x:v>Treasury or Finance Head / Company Secretary</x:v>
      </x:c>
      <x:c r="P293" s="305" t="str">
        <x:v>Applicable SEBI source, LODR preservation policy where in scope, Common Corporate Core retention schedule and litigation hold; apply the longest controlling period.</x:v>
      </x:c>
      <x:c r="Q293" s="305" t="str">
        <x:v>Verify source system, date/time, preparer, approver, completeness, version, linkage to the population and external acknowledgement where applicable.</x:v>
      </x:c>
      <x:c r="R293" s="305" t="str">
        <x:v>Confidential until authorised disclosure; retain access trail</x:v>
      </x:c>
      <x:c r="S293" s="305" t="str">
        <x:v>REQUIRED — NOT COLLECTED</x:v>
      </x:c>
      <x:c r="T293" s="305" t="str">
        <x:v>https://www.sebi.gov.in/legal/master-circulars/jul-2025/master-circular-for-listing-obligations-and-disclosure-requirements-for-non-convertible-securities-securitized-debt-instruments-and-or-commercial-paper_95230.html</x:v>
      </x:c>
      <x:c r="U293" s="305" t="str">
        <x:v>MIGRATED — FROZEN</x:v>
      </x:c>
      <x:c r="V293" s="305" t="str">
        <x:f>IF(COUNTIF('PROD Audit Master'!$A$5:$A$176,C293)=1,"YES","NO")</x:f>
        <x:v>YES</x:v>
      </x:c>
      <x:c r="W293" s="305" t="str">
        <x:f>IF(COUNTIF('PROD Provision Master'!$A$5:$A$176,D293)=1,"YES","NO")</x:f>
        <x:v>YES</x:v>
      </x:c>
      <x:c r="X293" s="305" t="str">
        <x:f>IF(COUNTIF($A$5:$A$348,A293)=1,"UNIQUE","DUPLICATE")</x:f>
        <x:v>UNIQUE</x:v>
      </x:c>
      <x:c r="Y293" s="305" t="str">
        <x:f>IF(COUNTIF($E$5:$E$348,E293)=1,"UNIQUE","DUPLICATE")</x:f>
        <x:v>UNIQUE</x:v>
      </x:c>
      <x:c r="Z293" s="305" t="str">
        <x:f>IF(AND(LEFT(A293,14)="SEBI-CORE-EVD-",LEN(A293)=20),"VALID","INVALID")</x:f>
        <x:v>VALID</x:v>
      </x:c>
      <x:c r="AA293" s="305" t="str">
        <x:v>FROZEN</x:v>
      </x:c>
    </x:row>
    <x:row r="294" ht="48" customHeight="1">
      <x:c r="A294" s="305" t="str">
        <x:v>SEBI-CORE-EVD-000290</x:v>
      </x:c>
      <x:c r="B294" s="305" t="n">
        <x:v>290</x:v>
      </x:c>
      <x:c r="C294" s="305" t="str">
        <x:v>SEBI-CORE-AUD-000145</x:v>
      </x:c>
      <x:c r="D294" s="305" t="str">
        <x:v>SEBI-CORE-PRV-000145</x:v>
      </x:c>
      <x:c r="E294" s="305" t="str">
        <x:v>CAP-LAW090|Reg. 59|AP01|E02</x:v>
      </x:c>
      <x:c r="F294" s="305" t="str">
        <x:v>CAP-LAW090|Reg. 59|AP01</x:v>
      </x:c>
      <x:c r="G294" s="305" t="str">
        <x:v>CAP-LAW090|Reg. 59</x:v>
      </x:c>
      <x:c r="H294" s="305" t="str">
        <x:v>CAP-LAW090</x:v>
      </x:c>
      <x:c r="I294" s="305" t="str">
        <x:v>Reg. 59</x:v>
      </x:c>
      <x:c r="J294" s="305" t="str">
        <x:v>Operating performance / outcome</x:v>
      </x:c>
      <x:c r="K294" s="305" t="str">
        <x:v>Exchange/trustee submissions, rating and security-cover certificates, payment and bank reconciliations, covenant reports, notices and acknowledgements; demonstrate complete and timely performance of: Run approval and disclosure checklist before effecting change.</x:v>
      </x:c>
      <x:c r="L294" s="305" t="str">
        <x:v>Population reference; period/trigger; source inputs; approvals; timestamps; calculations where relevant; filed/delivered output; acknowledgement; exception and closure linkage.</x:v>
      </x:c>
      <x:c r="M294" s="305" t="str">
        <x:v>Before modification</x:v>
      </x:c>
      <x:c r="N294" s="305" t="str">
        <x:v>Treasury/debt register, ERP, trustee correspondence and stock-exchange portal</x:v>
      </x:c>
      <x:c r="O294" s="305" t="str">
        <x:v>Treasury or Finance Head / Company Secretary</x:v>
      </x:c>
      <x:c r="P294" s="305" t="str">
        <x:v>Applicable SEBI source, LODR preservation policy where in scope, Common Corporate Core retention schedule and litigation hold; apply the longest controlling period.</x:v>
      </x:c>
      <x:c r="Q294" s="305" t="str">
        <x:v>Verify source system, date/time, preparer, approver, completeness, version, linkage to the population and external acknowledgement where applicable.</x:v>
      </x:c>
      <x:c r="R294" s="305" t="str">
        <x:v>Confidential until authorised disclosure; retain access trail</x:v>
      </x:c>
      <x:c r="S294" s="305" t="str">
        <x:v>REQUIRED — NOT COLLECTED</x:v>
      </x:c>
      <x:c r="T294" s="305" t="str">
        <x:v>https://www.sebi.gov.in/legal/master-circulars/jul-2025/master-circular-for-listing-obligations-and-disclosure-requirements-for-non-convertible-securities-securitized-debt-instruments-and-or-commercial-paper_95230.html</x:v>
      </x:c>
      <x:c r="U294" s="305" t="str">
        <x:v>MIGRATED — FROZEN</x:v>
      </x:c>
      <x:c r="V294" s="305" t="str">
        <x:f>IF(COUNTIF('PROD Audit Master'!$A$5:$A$176,C294)=1,"YES","NO")</x:f>
        <x:v>YES</x:v>
      </x:c>
      <x:c r="W294" s="305" t="str">
        <x:f>IF(COUNTIF('PROD Provision Master'!$A$5:$A$176,D294)=1,"YES","NO")</x:f>
        <x:v>YES</x:v>
      </x:c>
      <x:c r="X294" s="305" t="str">
        <x:f>IF(COUNTIF($A$5:$A$348,A294)=1,"UNIQUE","DUPLICATE")</x:f>
        <x:v>UNIQUE</x:v>
      </x:c>
      <x:c r="Y294" s="305" t="str">
        <x:f>IF(COUNTIF($E$5:$E$348,E294)=1,"UNIQUE","DUPLICATE")</x:f>
        <x:v>UNIQUE</x:v>
      </x:c>
      <x:c r="Z294" s="305" t="str">
        <x:f>IF(AND(LEFT(A294,14)="SEBI-CORE-EVD-",LEN(A294)=20),"VALID","INVALID")</x:f>
        <x:v>VALID</x:v>
      </x:c>
      <x:c r="AA294" s="305" t="str">
        <x:v>FROZEN</x:v>
      </x:c>
    </x:row>
    <x:row r="295" ht="48" customHeight="1">
      <x:c r="A295" s="305" t="str">
        <x:v>SEBI-CORE-EVD-000291</x:v>
      </x:c>
      <x:c r="B295" s="305" t="n">
        <x:v>291</x:v>
      </x:c>
      <x:c r="C295" s="305" t="str">
        <x:v>SEBI-CORE-AUD-000146</x:v>
      </x:c>
      <x:c r="D295" s="305" t="str">
        <x:v>SEBI-CORE-PRV-000146</x:v>
      </x:c>
      <x:c r="E295" s="305" t="str">
        <x:v>CAP-LAW090|Reg. 60|AP01|E01</x:v>
      </x:c>
      <x:c r="F295" s="305" t="str">
        <x:v>CAP-LAW090|Reg. 60|AP01</x:v>
      </x:c>
      <x:c r="G295" s="305" t="str">
        <x:v>CAP-LAW090|Reg. 60</x:v>
      </x:c>
      <x:c r="H295" s="305" t="str">
        <x:v>CAP-LAW090</x:v>
      </x:c>
      <x:c r="I295" s="305" t="str">
        <x:v>Reg. 60</x:v>
      </x:c>
      <x:c r="J295" s="305" t="str">
        <x:v>Control design / applicability</x:v>
      </x:c>
      <x:c r="K295" s="305" t="str">
        <x:v>Instrument terms, trust/security documents, covenant and payment calendar, disclosure checklist and issuer/trustee responsibility matrix; include evidence that the gate, duty holder, threshold/exemption and timing were assessed for this atomic requirement.</x:v>
      </x:c>
      <x:c r="L295" s="305" t="str">
        <x:v>Current approved artefact; named owner and reviewer; effective date/version; explicit coverage of CAP-LAW090 Reg. 60; documented gate and exception route.</x:v>
      </x:c>
      <x:c r="M295" s="305" t="str">
        <x:v>Before record date</x:v>
      </x:c>
      <x:c r="N295" s="305" t="str">
        <x:v>Treasury/debt register, ERP, trustee correspondence and stock-exchange portal</x:v>
      </x:c>
      <x:c r="O295" s="305" t="str">
        <x:v>Treasury or Finance Head / Company Secretary</x:v>
      </x:c>
      <x:c r="P295" s="305" t="str">
        <x:v>Applicable SEBI source, LODR preservation policy where in scope, Common Corporate Core retention schedule and litigation hold; apply the longest controlling period.</x:v>
      </x:c>
      <x:c r="Q295" s="305" t="str">
        <x:v>Verify source system, date/time, preparer, approver, completeness, version, linkage to the population and external acknowledgement where applicable.</x:v>
      </x:c>
      <x:c r="R295" s="305" t="str">
        <x:v>Restricted — may contain personal, trading or unpublished information</x:v>
      </x:c>
      <x:c r="S295" s="305" t="str">
        <x:v>REQUIRED — NOT COLLECTED</x:v>
      </x:c>
      <x:c r="T295" s="305" t="str">
        <x:v>https://www.sebi.gov.in/legal/master-circulars/jul-2025/master-circular-for-listing-obligations-and-disclosure-requirements-for-non-convertible-securities-securitized-debt-instruments-and-or-commercial-paper_95230.html</x:v>
      </x:c>
      <x:c r="U295" s="305" t="str">
        <x:v>MIGRATED — FROZEN</x:v>
      </x:c>
      <x:c r="V295" s="305" t="str">
        <x:f>IF(COUNTIF('PROD Audit Master'!$A$5:$A$176,C295)=1,"YES","NO")</x:f>
        <x:v>YES</x:v>
      </x:c>
      <x:c r="W295" s="305" t="str">
        <x:f>IF(COUNTIF('PROD Provision Master'!$A$5:$A$176,D295)=1,"YES","NO")</x:f>
        <x:v>YES</x:v>
      </x:c>
      <x:c r="X295" s="305" t="str">
        <x:f>IF(COUNTIF($A$5:$A$348,A295)=1,"UNIQUE","DUPLICATE")</x:f>
        <x:v>UNIQUE</x:v>
      </x:c>
      <x:c r="Y295" s="305" t="str">
        <x:f>IF(COUNTIF($E$5:$E$348,E295)=1,"UNIQUE","DUPLICATE")</x:f>
        <x:v>UNIQUE</x:v>
      </x:c>
      <x:c r="Z295" s="305" t="str">
        <x:f>IF(AND(LEFT(A295,14)="SEBI-CORE-EVD-",LEN(A295)=20),"VALID","INVALID")</x:f>
        <x:v>VALID</x:v>
      </x:c>
      <x:c r="AA295" s="305" t="str">
        <x:v>FROZEN</x:v>
      </x:c>
    </x:row>
    <x:row r="296" ht="48" customHeight="1">
      <x:c r="A296" s="305" t="str">
        <x:v>SEBI-CORE-EVD-000292</x:v>
      </x:c>
      <x:c r="B296" s="305" t="n">
        <x:v>292</x:v>
      </x:c>
      <x:c r="C296" s="305" t="str">
        <x:v>SEBI-CORE-AUD-000146</x:v>
      </x:c>
      <x:c r="D296" s="305" t="str">
        <x:v>SEBI-CORE-PRV-000146</x:v>
      </x:c>
      <x:c r="E296" s="305" t="str">
        <x:v>CAP-LAW090|Reg. 60|AP01|E02</x:v>
      </x:c>
      <x:c r="F296" s="305" t="str">
        <x:v>CAP-LAW090|Reg. 60|AP01</x:v>
      </x:c>
      <x:c r="G296" s="305" t="str">
        <x:v>CAP-LAW090|Reg. 60</x:v>
      </x:c>
      <x:c r="H296" s="305" t="str">
        <x:v>CAP-LAW090</x:v>
      </x:c>
      <x:c r="I296" s="305" t="str">
        <x:v>Reg. 60</x:v>
      </x:c>
      <x:c r="J296" s="305" t="str">
        <x:v>Operating performance / outcome</x:v>
      </x:c>
      <x:c r="K296" s="305" t="str">
        <x:v>Exchange/trustee submissions, rating and security-cover certificates, payment and bank reconciliations, covenant reports, notices and acknowledgements; demonstrate complete and timely performance of: Approve and notify record date, then reconcile holder data.</x:v>
      </x:c>
      <x:c r="L296" s="305" t="str">
        <x:v>Population reference; period/trigger; source inputs; approvals; timestamps; calculations where relevant; filed/delivered output; acknowledgement; exception and closure linkage.</x:v>
      </x:c>
      <x:c r="M296" s="305" t="str">
        <x:v>Before record date</x:v>
      </x:c>
      <x:c r="N296" s="305" t="str">
        <x:v>Treasury/debt register, ERP, trustee correspondence and stock-exchange portal</x:v>
      </x:c>
      <x:c r="O296" s="305" t="str">
        <x:v>Treasury or Finance Head / Company Secretary</x:v>
      </x:c>
      <x:c r="P296" s="305" t="str">
        <x:v>Applicable SEBI source, LODR preservation policy where in scope, Common Corporate Core retention schedule and litigation hold; apply the longest controlling period.</x:v>
      </x:c>
      <x:c r="Q296" s="305" t="str">
        <x:v>Verify source system, date/time, preparer, approver, completeness, version, linkage to the population and external acknowledgement where applicable.</x:v>
      </x:c>
      <x:c r="R296" s="305" t="str">
        <x:v>Restricted — may contain personal, trading or unpublished information</x:v>
      </x:c>
      <x:c r="S296" s="305" t="str">
        <x:v>REQUIRED — NOT COLLECTED</x:v>
      </x:c>
      <x:c r="T296" s="305" t="str">
        <x:v>https://www.sebi.gov.in/legal/master-circulars/jul-2025/master-circular-for-listing-obligations-and-disclosure-requirements-for-non-convertible-securities-securitized-debt-instruments-and-or-commercial-paper_95230.html</x:v>
      </x:c>
      <x:c r="U296" s="305" t="str">
        <x:v>MIGRATED — FROZEN</x:v>
      </x:c>
      <x:c r="V296" s="305" t="str">
        <x:f>IF(COUNTIF('PROD Audit Master'!$A$5:$A$176,C296)=1,"YES","NO")</x:f>
        <x:v>YES</x:v>
      </x:c>
      <x:c r="W296" s="305" t="str">
        <x:f>IF(COUNTIF('PROD Provision Master'!$A$5:$A$176,D296)=1,"YES","NO")</x:f>
        <x:v>YES</x:v>
      </x:c>
      <x:c r="X296" s="305" t="str">
        <x:f>IF(COUNTIF($A$5:$A$348,A296)=1,"UNIQUE","DUPLICATE")</x:f>
        <x:v>UNIQUE</x:v>
      </x:c>
      <x:c r="Y296" s="305" t="str">
        <x:f>IF(COUNTIF($E$5:$E$348,E296)=1,"UNIQUE","DUPLICATE")</x:f>
        <x:v>UNIQUE</x:v>
      </x:c>
      <x:c r="Z296" s="305" t="str">
        <x:f>IF(AND(LEFT(A296,14)="SEBI-CORE-EVD-",LEN(A296)=20),"VALID","INVALID")</x:f>
        <x:v>VALID</x:v>
      </x:c>
      <x:c r="AA296" s="305" t="str">
        <x:v>FROZEN</x:v>
      </x:c>
    </x:row>
    <x:row r="297" ht="48" customHeight="1">
      <x:c r="A297" s="305" t="str">
        <x:v>SEBI-CORE-EVD-000293</x:v>
      </x:c>
      <x:c r="B297" s="305" t="n">
        <x:v>293</x:v>
      </x:c>
      <x:c r="C297" s="305" t="str">
        <x:v>SEBI-CORE-AUD-000147</x:v>
      </x:c>
      <x:c r="D297" s="305" t="str">
        <x:v>SEBI-CORE-PRV-000147</x:v>
      </x:c>
      <x:c r="E297" s="305" t="str">
        <x:v>CAP-LAW090|Reg. 61B / unclaimed amounts|AP01|E01</x:v>
      </x:c>
      <x:c r="F297" s="305" t="str">
        <x:v>CAP-LAW090|Reg. 61B / unclaimed amounts|AP01</x:v>
      </x:c>
      <x:c r="G297" s="305" t="str">
        <x:v>CAP-LAW090|Reg. 61B / unclaimed amounts</x:v>
      </x:c>
      <x:c r="H297" s="305" t="str">
        <x:v>CAP-LAW090</x:v>
      </x:c>
      <x:c r="I297" s="305" t="str">
        <x:v>Reg. 61B / unclaimed amounts</x:v>
      </x:c>
      <x:c r="J297" s="305" t="str">
        <x:v>Control design / applicability</x:v>
      </x:c>
      <x:c r="K297" s="305" t="str">
        <x:v>Approved investor-service SOP, service-level matrix, issuer/RTA responsibility matrix and current forms/checklists; include evidence that the gate, duty holder, threshold/exemption and timing were assessed for this atomic requirement.</x:v>
      </x:c>
      <x:c r="L297" s="305" t="str">
        <x:v>Current approved artefact; named owner and reviewer; effective date/version; explicit coverage of CAP-LAW090 Reg. 61B / unclaimed amounts; documented gate and exception route.</x:v>
      </x:c>
      <x:c r="M297" s="305" t="str">
        <x:v>When aging threshold is reached; ongoing claims</x:v>
      </x:c>
      <x:c r="N297" s="305" t="str">
        <x:v>Issuer/RTA service system, SCORES/ODR portal and depository interface</x:v>
      </x:c>
      <x:c r="O297" s="305" t="str">
        <x:v>Investor Services Head / RTA Relationship Owner</x:v>
      </x:c>
      <x:c r="P297" s="305" t="str">
        <x:v>Applicable SEBI source, LODR preservation policy where in scope, Common Corporate Core retention schedule and litigation hold; apply the longest controlling period.</x:v>
      </x:c>
      <x:c r="Q297" s="305" t="str">
        <x:v>Verify source system, date/time, preparer, approver, completeness, version, linkage to the population and external acknowledgement where applicable.</x:v>
      </x:c>
      <x:c r="R297" s="305" t="str">
        <x:v>Internal controlled record; public only after authorised filing/publication</x:v>
      </x:c>
      <x:c r="S297" s="305" t="str">
        <x:v>REQUIRED — NOT COLLECTED</x:v>
      </x:c>
      <x:c r="T297" s="305" t="str">
        <x:v>https://www.sebi.gov.in/legal/master-circulars/jul-2025/master-circular-for-listing-obligations-and-disclosure-requirements-for-non-convertible-securities-securitized-debt-instruments-and-or-commercial-paper_95230.html</x:v>
      </x:c>
      <x:c r="U297" s="305" t="str">
        <x:v>MIGRATED — FROZEN</x:v>
      </x:c>
      <x:c r="V297" s="305" t="str">
        <x:f>IF(COUNTIF('PROD Audit Master'!$A$5:$A$176,C297)=1,"YES","NO")</x:f>
        <x:v>YES</x:v>
      </x:c>
      <x:c r="W297" s="305" t="str">
        <x:f>IF(COUNTIF('PROD Provision Master'!$A$5:$A$176,D297)=1,"YES","NO")</x:f>
        <x:v>YES</x:v>
      </x:c>
      <x:c r="X297" s="305" t="str">
        <x:f>IF(COUNTIF($A$5:$A$348,A297)=1,"UNIQUE","DUPLICATE")</x:f>
        <x:v>UNIQUE</x:v>
      </x:c>
      <x:c r="Y297" s="305" t="str">
        <x:f>IF(COUNTIF($E$5:$E$348,E297)=1,"UNIQUE","DUPLICATE")</x:f>
        <x:v>UNIQUE</x:v>
      </x:c>
      <x:c r="Z297" s="305" t="str">
        <x:f>IF(AND(LEFT(A297,14)="SEBI-CORE-EVD-",LEN(A297)=20),"VALID","INVALID")</x:f>
        <x:v>VALID</x:v>
      </x:c>
      <x:c r="AA297" s="305" t="str">
        <x:v>FROZEN</x:v>
      </x:c>
    </x:row>
    <x:row r="298" ht="48" customHeight="1">
      <x:c r="A298" s="305" t="str">
        <x:v>SEBI-CORE-EVD-000294</x:v>
      </x:c>
      <x:c r="B298" s="305" t="n">
        <x:v>294</x:v>
      </x:c>
      <x:c r="C298" s="305" t="str">
        <x:v>SEBI-CORE-AUD-000147</x:v>
      </x:c>
      <x:c r="D298" s="305" t="str">
        <x:v>SEBI-CORE-PRV-000147</x:v>
      </x:c>
      <x:c r="E298" s="305" t="str">
        <x:v>CAP-LAW090|Reg. 61B / unclaimed amounts|AP01|E02</x:v>
      </x:c>
      <x:c r="F298" s="305" t="str">
        <x:v>CAP-LAW090|Reg. 61B / unclaimed amounts|AP01</x:v>
      </x:c>
      <x:c r="G298" s="305" t="str">
        <x:v>CAP-LAW090|Reg. 61B / unclaimed amounts</x:v>
      </x:c>
      <x:c r="H298" s="305" t="str">
        <x:v>CAP-LAW090</x:v>
      </x:c>
      <x:c r="I298" s="305" t="str">
        <x:v>Reg. 61B / unclaimed amounts</x:v>
      </x:c>
      <x:c r="J298" s="305" t="str">
        <x:v>Operating performance / outcome</x:v>
      </x:c>
      <x:c r="K298" s="305" t="str">
        <x:v>Complete request/complaint register, case files, timestamps, deficiency and outcome communications, portal entries and closure acknowledgements; demonstrate complete and timely performance of: Reconcile unclaimed balances, transfer on time and operate claims.</x:v>
      </x:c>
      <x:c r="L298" s="305" t="str">
        <x:v>Population reference; period/trigger; source inputs; approvals; timestamps; calculations where relevant; filed/delivered output; acknowledgement; exception and closure linkage.</x:v>
      </x:c>
      <x:c r="M298" s="305" t="str">
        <x:v>When aging threshold is reached; ongoing claims</x:v>
      </x:c>
      <x:c r="N298" s="305" t="str">
        <x:v>Issuer/RTA service system, SCORES/ODR portal and depository interface</x:v>
      </x:c>
      <x:c r="O298" s="305" t="str">
        <x:v>Investor Services Head / RTA Relationship Owner</x:v>
      </x:c>
      <x:c r="P298" s="305" t="str">
        <x:v>Applicable SEBI source, LODR preservation policy where in scope, Common Corporate Core retention schedule and litigation hold; apply the longest controlling period.</x:v>
      </x:c>
      <x:c r="Q298" s="305" t="str">
        <x:v>Verify source system, date/time, preparer, approver, completeness, version, linkage to the population and external acknowledgement where applicable.</x:v>
      </x:c>
      <x:c r="R298" s="305" t="str">
        <x:v>Internal controlled record; public only after authorised filing/publication</x:v>
      </x:c>
      <x:c r="S298" s="305" t="str">
        <x:v>REQUIRED — NOT COLLECTED</x:v>
      </x:c>
      <x:c r="T298" s="305" t="str">
        <x:v>https://www.sebi.gov.in/legal/master-circulars/jul-2025/master-circular-for-listing-obligations-and-disclosure-requirements-for-non-convertible-securities-securitized-debt-instruments-and-or-commercial-paper_95230.html</x:v>
      </x:c>
      <x:c r="U298" s="305" t="str">
        <x:v>MIGRATED — FROZEN</x:v>
      </x:c>
      <x:c r="V298" s="305" t="str">
        <x:f>IF(COUNTIF('PROD Audit Master'!$A$5:$A$176,C298)=1,"YES","NO")</x:f>
        <x:v>YES</x:v>
      </x:c>
      <x:c r="W298" s="305" t="str">
        <x:f>IF(COUNTIF('PROD Provision Master'!$A$5:$A$176,D298)=1,"YES","NO")</x:f>
        <x:v>YES</x:v>
      </x:c>
      <x:c r="X298" s="305" t="str">
        <x:f>IF(COUNTIF($A$5:$A$348,A298)=1,"UNIQUE","DUPLICATE")</x:f>
        <x:v>UNIQUE</x:v>
      </x:c>
      <x:c r="Y298" s="305" t="str">
        <x:f>IF(COUNTIF($E$5:$E$348,E298)=1,"UNIQUE","DUPLICATE")</x:f>
        <x:v>UNIQUE</x:v>
      </x:c>
      <x:c r="Z298" s="305" t="str">
        <x:f>IF(AND(LEFT(A298,14)="SEBI-CORE-EVD-",LEN(A298)=20),"VALID","INVALID")</x:f>
        <x:v>VALID</x:v>
      </x:c>
      <x:c r="AA298" s="305" t="str">
        <x:v>FROZEN</x:v>
      </x:c>
    </x:row>
    <x:row r="299" ht="48" customHeight="1">
      <x:c r="A299" s="305" t="str">
        <x:v>SEBI-CORE-EVD-000295</x:v>
      </x:c>
      <x:c r="B299" s="305" t="n">
        <x:v>295</x:v>
      </x:c>
      <x:c r="C299" s="305" t="str">
        <x:v>SEBI-CORE-AUD-000148</x:v>
      </x:c>
      <x:c r="D299" s="305" t="str">
        <x:v>SEBI-CORE-PRV-000148</x:v>
      </x:c>
      <x:c r="E299" s="305" t="str">
        <x:v>CAP-LAW090|Reg. 62|AP01|E01</x:v>
      </x:c>
      <x:c r="F299" s="305" t="str">
        <x:v>CAP-LAW090|Reg. 62|AP01</x:v>
      </x:c>
      <x:c r="G299" s="305" t="str">
        <x:v>CAP-LAW090|Reg. 62</x:v>
      </x:c>
      <x:c r="H299" s="305" t="str">
        <x:v>CAP-LAW090</x:v>
      </x:c>
      <x:c r="I299" s="305" t="str">
        <x:v>Reg. 62</x:v>
      </x:c>
      <x:c r="J299" s="305" t="str">
        <x:v>Control design / applicability</x:v>
      </x:c>
      <x:c r="K299" s="305" t="str">
        <x:v>Instrument terms, trust/security documents, covenant and payment calendar, disclosure checklist and issuer/trustee responsibility matrix; include evidence that the gate, duty holder, threshold/exemption and timing were assessed for this atomic requirement.</x:v>
      </x:c>
      <x:c r="L299" s="305" t="str">
        <x:v>Current approved artefact; named owner and reviewer; effective date/version; explicit coverage of CAP-LAW090 Reg. 62; documented gate and exception route.</x:v>
      </x:c>
      <x:c r="M299" s="305" t="str">
        <x:v>Continuous</x:v>
      </x:c>
      <x:c r="N299" s="305" t="str">
        <x:v>Treasury/debt register, ERP, trustee correspondence and stock-exchange portal</x:v>
      </x:c>
      <x:c r="O299" s="305" t="str">
        <x:v>Treasury or Finance Head / Company Secretary</x:v>
      </x:c>
      <x:c r="P299" s="305" t="str">
        <x:v>Applicable SEBI source, LODR preservation policy where in scope, Common Corporate Core retention schedule and litigation hold; apply the longest controlling period.</x:v>
      </x:c>
      <x:c r="Q299" s="305" t="str">
        <x:v>Verify source system, date/time, preparer, approver, completeness, version, linkage to the population and external acknowledgement where applicable.</x:v>
      </x:c>
      <x:c r="R299" s="305" t="str">
        <x:v>Confidential until authorised disclosure; retain access trail</x:v>
      </x:c>
      <x:c r="S299" s="305" t="str">
        <x:v>REQUIRED — NOT COLLECTED</x:v>
      </x:c>
      <x:c r="T299" s="305" t="str">
        <x:v>https://www.sebi.gov.in/legal/master-circulars/jul-2025/master-circular-for-listing-obligations-and-disclosure-requirements-for-non-convertible-securities-securitized-debt-instruments-and-or-commercial-paper_95230.html</x:v>
      </x:c>
      <x:c r="U299" s="305" t="str">
        <x:v>MIGRATED — FROZEN</x:v>
      </x:c>
      <x:c r="V299" s="305" t="str">
        <x:f>IF(COUNTIF('PROD Audit Master'!$A$5:$A$176,C299)=1,"YES","NO")</x:f>
        <x:v>YES</x:v>
      </x:c>
      <x:c r="W299" s="305" t="str">
        <x:f>IF(COUNTIF('PROD Provision Master'!$A$5:$A$176,D299)=1,"YES","NO")</x:f>
        <x:v>YES</x:v>
      </x:c>
      <x:c r="X299" s="305" t="str">
        <x:f>IF(COUNTIF($A$5:$A$348,A299)=1,"UNIQUE","DUPLICATE")</x:f>
        <x:v>UNIQUE</x:v>
      </x:c>
      <x:c r="Y299" s="305" t="str">
        <x:f>IF(COUNTIF($E$5:$E$348,E299)=1,"UNIQUE","DUPLICATE")</x:f>
        <x:v>UNIQUE</x:v>
      </x:c>
      <x:c r="Z299" s="305" t="str">
        <x:f>IF(AND(LEFT(A299,14)="SEBI-CORE-EVD-",LEN(A299)=20),"VALID","INVALID")</x:f>
        <x:v>VALID</x:v>
      </x:c>
      <x:c r="AA299" s="305" t="str">
        <x:v>FROZEN</x:v>
      </x:c>
    </x:row>
    <x:row r="300" ht="48" customHeight="1">
      <x:c r="A300" s="305" t="str">
        <x:v>SEBI-CORE-EVD-000296</x:v>
      </x:c>
      <x:c r="B300" s="305" t="n">
        <x:v>296</x:v>
      </x:c>
      <x:c r="C300" s="305" t="str">
        <x:v>SEBI-CORE-AUD-000148</x:v>
      </x:c>
      <x:c r="D300" s="305" t="str">
        <x:v>SEBI-CORE-PRV-000148</x:v>
      </x:c>
      <x:c r="E300" s="305" t="str">
        <x:v>CAP-LAW090|Reg. 62|AP01|E02</x:v>
      </x:c>
      <x:c r="F300" s="305" t="str">
        <x:v>CAP-LAW090|Reg. 62|AP01</x:v>
      </x:c>
      <x:c r="G300" s="305" t="str">
        <x:v>CAP-LAW090|Reg. 62</x:v>
      </x:c>
      <x:c r="H300" s="305" t="str">
        <x:v>CAP-LAW090</x:v>
      </x:c>
      <x:c r="I300" s="305" t="str">
        <x:v>Reg. 62</x:v>
      </x:c>
      <x:c r="J300" s="305" t="str">
        <x:v>Operating performance / outcome</x:v>
      </x:c>
      <x:c r="K300" s="305" t="str">
        <x:v>Exchange/trustee submissions, rating and security-cover certificates, payment and bank reconciliations, covenant reports, notices and acknowledgements; demonstrate complete and timely performance of: Maintain a debt-disclosure website register and archive.</x:v>
      </x:c>
      <x:c r="L300" s="305" t="str">
        <x:v>Population reference; period/trigger; source inputs; approvals; timestamps; calculations where relevant; filed/delivered output; acknowledgement; exception and closure linkage.</x:v>
      </x:c>
      <x:c r="M300" s="305" t="str">
        <x:v>Continuous</x:v>
      </x:c>
      <x:c r="N300" s="305" t="str">
        <x:v>Treasury/debt register, ERP, trustee correspondence and stock-exchange portal</x:v>
      </x:c>
      <x:c r="O300" s="305" t="str">
        <x:v>Treasury or Finance Head / Company Secretary</x:v>
      </x:c>
      <x:c r="P300" s="305" t="str">
        <x:v>Applicable SEBI source, LODR preservation policy where in scope, Common Corporate Core retention schedule and litigation hold; apply the longest controlling period.</x:v>
      </x:c>
      <x:c r="Q300" s="305" t="str">
        <x:v>Verify source system, date/time, preparer, approver, completeness, version, linkage to the population and external acknowledgement where applicable.</x:v>
      </x:c>
      <x:c r="R300" s="305" t="str">
        <x:v>Confidential until authorised disclosure; retain access trail</x:v>
      </x:c>
      <x:c r="S300" s="305" t="str">
        <x:v>REQUIRED — NOT COLLECTED</x:v>
      </x:c>
      <x:c r="T300" s="305" t="str">
        <x:v>https://www.sebi.gov.in/legal/master-circulars/jul-2025/master-circular-for-listing-obligations-and-disclosure-requirements-for-non-convertible-securities-securitized-debt-instruments-and-or-commercial-paper_95230.html</x:v>
      </x:c>
      <x:c r="U300" s="305" t="str">
        <x:v>MIGRATED — FROZEN</x:v>
      </x:c>
      <x:c r="V300" s="305" t="str">
        <x:f>IF(COUNTIF('PROD Audit Master'!$A$5:$A$176,C300)=1,"YES","NO")</x:f>
        <x:v>YES</x:v>
      </x:c>
      <x:c r="W300" s="305" t="str">
        <x:f>IF(COUNTIF('PROD Provision Master'!$A$5:$A$176,D300)=1,"YES","NO")</x:f>
        <x:v>YES</x:v>
      </x:c>
      <x:c r="X300" s="305" t="str">
        <x:f>IF(COUNTIF($A$5:$A$348,A300)=1,"UNIQUE","DUPLICATE")</x:f>
        <x:v>UNIQUE</x:v>
      </x:c>
      <x:c r="Y300" s="305" t="str">
        <x:f>IF(COUNTIF($E$5:$E$348,E300)=1,"UNIQUE","DUPLICATE")</x:f>
        <x:v>UNIQUE</x:v>
      </x:c>
      <x:c r="Z300" s="305" t="str">
        <x:f>IF(AND(LEFT(A300,14)="SEBI-CORE-EVD-",LEN(A300)=20),"VALID","INVALID")</x:f>
        <x:v>VALID</x:v>
      </x:c>
      <x:c r="AA300" s="305" t="str">
        <x:v>FROZEN</x:v>
      </x:c>
    </x:row>
    <x:row r="301" ht="48" customHeight="1">
      <x:c r="A301" s="305" t="str">
        <x:v>SEBI-CORE-EVD-000297</x:v>
      </x:c>
      <x:c r="B301" s="305" t="n">
        <x:v>297</x:v>
      </x:c>
      <x:c r="C301" s="305" t="str">
        <x:v>SEBI-CORE-AUD-000149</x:v>
      </x:c>
      <x:c r="D301" s="305" t="str">
        <x:v>SEBI-CORE-PRV-000149</x:v>
      </x:c>
      <x:c r="E301" s="305" t="str">
        <x:v>CAP-LAW090|HVDLE corporate-governance chapter|AP01|E01</x:v>
      </x:c>
      <x:c r="F301" s="305" t="str">
        <x:v>CAP-LAW090|HVDLE corporate-governance chapter|AP01</x:v>
      </x:c>
      <x:c r="G301" s="305" t="str">
        <x:v>CAP-LAW090|HVDLE corporate-governance chapter</x:v>
      </x:c>
      <x:c r="H301" s="305" t="str">
        <x:v>CAP-LAW090</x:v>
      </x:c>
      <x:c r="I301" s="305" t="str">
        <x:v>HVDLE corporate-governance chapter</x:v>
      </x:c>
      <x:c r="J301" s="305" t="str">
        <x:v>Control design / applicability</x:v>
      </x:c>
      <x:c r="K301" s="305" t="str">
        <x:v>Instrument terms, trust/security documents, covenant and payment calendar, disclosure checklist and issuer/trustee responsibility matrix; include evidence that the gate, duty holder, threshold/exemption and timing were assessed for this atomic requirement.</x:v>
      </x:c>
      <x:c r="L301" s="305" t="str">
        <x:v>Current approved artefact; named owner and reviewer; effective date/version; explicit coverage of CAP-LAW090 HVDLE corporate-governance chapter; documented gate and exception route.</x:v>
      </x:c>
      <x:c r="M301" s="305" t="str">
        <x:v>Continuous after activation</x:v>
      </x:c>
      <x:c r="N301" s="305" t="str">
        <x:v>Treasury/debt register, ERP, trustee correspondence and stock-exchange portal</x:v>
      </x:c>
      <x:c r="O301" s="305" t="str">
        <x:v>Treasury or Finance Head / Company Secretary</x:v>
      </x:c>
      <x:c r="P301" s="305" t="str">
        <x:v>Applicable SEBI source, LODR preservation policy where in scope, Common Corporate Core retention schedule and litigation hold; apply the longest controlling period.</x:v>
      </x:c>
      <x:c r="Q301" s="305" t="str">
        <x:v>Verify source system, date/time, preparer, approver, completeness, version, linkage to the population and external acknowledgement where applicable.</x:v>
      </x:c>
      <x:c r="R301" s="305" t="str">
        <x:v>Confidential until authorised disclosure; retain access trail</x:v>
      </x:c>
      <x:c r="S301" s="305" t="str">
        <x:v>REQUIRED — NOT COLLECTED</x:v>
      </x:c>
      <x:c r="T301" s="305" t="str">
        <x:v>https://www.sebi.gov.in/legal/master-circulars/jul-2025/master-circular-for-listing-obligations-and-disclosure-requirements-for-non-convertible-securities-securitized-debt-instruments-and-or-commercial-paper_95230.html</x:v>
      </x:c>
      <x:c r="U301" s="305" t="str">
        <x:v>MIGRATED — FROZEN</x:v>
      </x:c>
      <x:c r="V301" s="305" t="str">
        <x:f>IF(COUNTIF('PROD Audit Master'!$A$5:$A$176,C301)=1,"YES","NO")</x:f>
        <x:v>YES</x:v>
      </x:c>
      <x:c r="W301" s="305" t="str">
        <x:f>IF(COUNTIF('PROD Provision Master'!$A$5:$A$176,D301)=1,"YES","NO")</x:f>
        <x:v>YES</x:v>
      </x:c>
      <x:c r="X301" s="305" t="str">
        <x:f>IF(COUNTIF($A$5:$A$348,A301)=1,"UNIQUE","DUPLICATE")</x:f>
        <x:v>UNIQUE</x:v>
      </x:c>
      <x:c r="Y301" s="305" t="str">
        <x:f>IF(COUNTIF($E$5:$E$348,E301)=1,"UNIQUE","DUPLICATE")</x:f>
        <x:v>UNIQUE</x:v>
      </x:c>
      <x:c r="Z301" s="305" t="str">
        <x:f>IF(AND(LEFT(A301,14)="SEBI-CORE-EVD-",LEN(A301)=20),"VALID","INVALID")</x:f>
        <x:v>VALID</x:v>
      </x:c>
      <x:c r="AA301" s="305" t="str">
        <x:v>FROZEN</x:v>
      </x:c>
    </x:row>
    <x:row r="302" ht="48" customHeight="1">
      <x:c r="A302" s="305" t="str">
        <x:v>SEBI-CORE-EVD-000298</x:v>
      </x:c>
      <x:c r="B302" s="305" t="n">
        <x:v>298</x:v>
      </x:c>
      <x:c r="C302" s="305" t="str">
        <x:v>SEBI-CORE-AUD-000149</x:v>
      </x:c>
      <x:c r="D302" s="305" t="str">
        <x:v>SEBI-CORE-PRV-000149</x:v>
      </x:c>
      <x:c r="E302" s="305" t="str">
        <x:v>CAP-LAW090|HVDLE corporate-governance chapter|AP01|E02</x:v>
      </x:c>
      <x:c r="F302" s="305" t="str">
        <x:v>CAP-LAW090|HVDLE corporate-governance chapter|AP01</x:v>
      </x:c>
      <x:c r="G302" s="305" t="str">
        <x:v>CAP-LAW090|HVDLE corporate-governance chapter</x:v>
      </x:c>
      <x:c r="H302" s="305" t="str">
        <x:v>CAP-LAW090</x:v>
      </x:c>
      <x:c r="I302" s="305" t="str">
        <x:v>HVDLE corporate-governance chapter</x:v>
      </x:c>
      <x:c r="J302" s="305" t="str">
        <x:v>Operating performance / outcome</x:v>
      </x:c>
      <x:c r="K302" s="305" t="str">
        <x:v>Exchange/trustee submissions, rating and security-cover certificates, payment and bank reconciliations, covenant reports, notices and acknowledgements; demonstrate complete and timely performance of: Document threshold and map each incorporated governance provision.</x:v>
      </x:c>
      <x:c r="L302" s="305" t="str">
        <x:v>Population reference; period/trigger; source inputs; approvals; timestamps; calculations where relevant; filed/delivered output; acknowledgement; exception and closure linkage.</x:v>
      </x:c>
      <x:c r="M302" s="305" t="str">
        <x:v>Continuous after activation</x:v>
      </x:c>
      <x:c r="N302" s="305" t="str">
        <x:v>Treasury/debt register, ERP, trustee correspondence and stock-exchange portal</x:v>
      </x:c>
      <x:c r="O302" s="305" t="str">
        <x:v>Treasury or Finance Head / Company Secretary</x:v>
      </x:c>
      <x:c r="P302" s="305" t="str">
        <x:v>Applicable SEBI source, LODR preservation policy where in scope, Common Corporate Core retention schedule and litigation hold; apply the longest controlling period.</x:v>
      </x:c>
      <x:c r="Q302" s="305" t="str">
        <x:v>Verify source system, date/time, preparer, approver, completeness, version, linkage to the population and external acknowledgement where applicable.</x:v>
      </x:c>
      <x:c r="R302" s="305" t="str">
        <x:v>Confidential until authorised disclosure; retain access trail</x:v>
      </x:c>
      <x:c r="S302" s="305" t="str">
        <x:v>REQUIRED — NOT COLLECTED</x:v>
      </x:c>
      <x:c r="T302" s="305" t="str">
        <x:v>https://www.sebi.gov.in/legal/master-circulars/jul-2025/master-circular-for-listing-obligations-and-disclosure-requirements-for-non-convertible-securities-securitized-debt-instruments-and-or-commercial-paper_95230.html</x:v>
      </x:c>
      <x:c r="U302" s="305" t="str">
        <x:v>MIGRATED — FROZEN</x:v>
      </x:c>
      <x:c r="V302" s="305" t="str">
        <x:f>IF(COUNTIF('PROD Audit Master'!$A$5:$A$176,C302)=1,"YES","NO")</x:f>
        <x:v>YES</x:v>
      </x:c>
      <x:c r="W302" s="305" t="str">
        <x:f>IF(COUNTIF('PROD Provision Master'!$A$5:$A$176,D302)=1,"YES","NO")</x:f>
        <x:v>YES</x:v>
      </x:c>
      <x:c r="X302" s="305" t="str">
        <x:f>IF(COUNTIF($A$5:$A$348,A302)=1,"UNIQUE","DUPLICATE")</x:f>
        <x:v>UNIQUE</x:v>
      </x:c>
      <x:c r="Y302" s="305" t="str">
        <x:f>IF(COUNTIF($E$5:$E$348,E302)=1,"UNIQUE","DUPLICATE")</x:f>
        <x:v>UNIQUE</x:v>
      </x:c>
      <x:c r="Z302" s="305" t="str">
        <x:f>IF(AND(LEFT(A302,14)="SEBI-CORE-EVD-",LEN(A302)=20),"VALID","INVALID")</x:f>
        <x:v>VALID</x:v>
      </x:c>
      <x:c r="AA302" s="305" t="str">
        <x:v>FROZEN</x:v>
      </x:c>
    </x:row>
    <x:row r="303" ht="48" customHeight="1">
      <x:c r="A303" s="305" t="str">
        <x:v>SEBI-CORE-EVD-000299</x:v>
      </x:c>
      <x:c r="B303" s="305" t="n">
        <x:v>299</x:v>
      </x:c>
      <x:c r="C303" s="305" t="str">
        <x:v>SEBI-CORE-AUD-000150</x:v>
      </x:c>
      <x:c r="D303" s="305" t="str">
        <x:v>SEBI-CORE-PRV-000150</x:v>
      </x:c>
      <x:c r="E303" s="305" t="str">
        <x:v>CAP-LAW064|Issue/listing provisions|AP01|E01</x:v>
      </x:c>
      <x:c r="F303" s="305" t="str">
        <x:v>CAP-LAW064|Issue/listing provisions|AP01</x:v>
      </x:c>
      <x:c r="G303" s="305" t="str">
        <x:v>CAP-LAW064|Issue/listing provisions</x:v>
      </x:c>
      <x:c r="H303" s="305" t="str">
        <x:v>CAP-LAW064</x:v>
      </x:c>
      <x:c r="I303" s="305" t="str">
        <x:v>Issue/listing provisions</x:v>
      </x:c>
      <x:c r="J303" s="305" t="str">
        <x:v>Control design / applicability</x:v>
      </x:c>
      <x:c r="K303" s="305" t="str">
        <x:v>Instrument terms, trust/security documents, covenant and payment calendar, disclosure checklist and issuer/trustee responsibility matrix; include evidence that the gate, duty holder, threshold/exemption and timing were assessed for this atomic requirement.</x:v>
      </x:c>
      <x:c r="L303" s="305" t="str">
        <x:v>Current approved artefact; named owner and reviewer; effective date/version; explicit coverage of CAP-LAW064 Issue/listing provisions; documented gate and exception route.</x:v>
      </x:c>
      <x:c r="M303" s="305" t="str">
        <x:v>Issue and continuous periods</x:v>
      </x:c>
      <x:c r="N303" s="305" t="str">
        <x:v>Treasury/debt register, ERP, trustee correspondence and stock-exchange portal</x:v>
      </x:c>
      <x:c r="O303" s="305" t="str">
        <x:v>Treasury or Finance Head / Company Secretary</x:v>
      </x:c>
      <x:c r="P303" s="305" t="str">
        <x:v>Applicable SEBI source, LODR preservation policy where in scope, Common Corporate Core retention schedule and litigation hold; apply the longest controlling period.</x:v>
      </x:c>
      <x:c r="Q303" s="305" t="str">
        <x:v>Verify source system, date/time, preparer, approver, completeness, version, linkage to the population and external acknowledgement where applicable.</x:v>
      </x:c>
      <x:c r="R303" s="305" t="str">
        <x:v>Restricted — may contain personal, trading or unpublished information</x:v>
      </x:c>
      <x:c r="S303" s="305" t="str">
        <x:v>REQUIRED — NOT COLLECTED</x:v>
      </x:c>
      <x:c r="T303" s="305" t="str">
        <x:v>https://www.sebi.gov.in/legal/regulations/jul-2026/securities-and-exchange-board-of-india-issue-and-listing-of-securitised-debt-instruments-and-security-receipts-regulations-2008-last-amended-on-july-06-2026-_102674.html</x:v>
      </x:c>
      <x:c r="U303" s="305" t="str">
        <x:v>MIGRATED — FROZEN</x:v>
      </x:c>
      <x:c r="V303" s="305" t="str">
        <x:f>IF(COUNTIF('PROD Audit Master'!$A$5:$A$176,C303)=1,"YES","NO")</x:f>
        <x:v>YES</x:v>
      </x:c>
      <x:c r="W303" s="305" t="str">
        <x:f>IF(COUNTIF('PROD Provision Master'!$A$5:$A$176,D303)=1,"YES","NO")</x:f>
        <x:v>YES</x:v>
      </x:c>
      <x:c r="X303" s="305" t="str">
        <x:f>IF(COUNTIF($A$5:$A$348,A303)=1,"UNIQUE","DUPLICATE")</x:f>
        <x:v>UNIQUE</x:v>
      </x:c>
      <x:c r="Y303" s="305" t="str">
        <x:f>IF(COUNTIF($E$5:$E$348,E303)=1,"UNIQUE","DUPLICATE")</x:f>
        <x:v>UNIQUE</x:v>
      </x:c>
      <x:c r="Z303" s="305" t="str">
        <x:f>IF(AND(LEFT(A303,14)="SEBI-CORE-EVD-",LEN(A303)=20),"VALID","INVALID")</x:f>
        <x:v>VALID</x:v>
      </x:c>
      <x:c r="AA303" s="305" t="str">
        <x:v>FROZEN</x:v>
      </x:c>
    </x:row>
    <x:row r="304" ht="48" customHeight="1">
      <x:c r="A304" s="305" t="str">
        <x:v>SEBI-CORE-EVD-000300</x:v>
      </x:c>
      <x:c r="B304" s="305" t="n">
        <x:v>300</x:v>
      </x:c>
      <x:c r="C304" s="305" t="str">
        <x:v>SEBI-CORE-AUD-000150</x:v>
      </x:c>
      <x:c r="D304" s="305" t="str">
        <x:v>SEBI-CORE-PRV-000150</x:v>
      </x:c>
      <x:c r="E304" s="305" t="str">
        <x:v>CAP-LAW064|Issue/listing provisions|AP01|E02</x:v>
      </x:c>
      <x:c r="F304" s="305" t="str">
        <x:v>CAP-LAW064|Issue/listing provisions|AP01</x:v>
      </x:c>
      <x:c r="G304" s="305" t="str">
        <x:v>CAP-LAW064|Issue/listing provisions</x:v>
      </x:c>
      <x:c r="H304" s="305" t="str">
        <x:v>CAP-LAW064</x:v>
      </x:c>
      <x:c r="I304" s="305" t="str">
        <x:v>Issue/listing provisions</x:v>
      </x:c>
      <x:c r="J304" s="305" t="str">
        <x:v>Operating performance / outcome</x:v>
      </x:c>
      <x:c r="K304" s="305" t="str">
        <x:v>Exchange/trustee submissions, rating and security-cover certificates, payment and bank reconciliations, covenant reports, notices and acknowledgements; demonstrate complete and timely performance of: Create an instrument-specific checklist with explicit duty-holder assignment.</x:v>
      </x:c>
      <x:c r="L304" s="305" t="str">
        <x:v>Population reference; period/trigger; source inputs; approvals; timestamps; calculations where relevant; filed/delivered output; acknowledgement; exception and closure linkage.</x:v>
      </x:c>
      <x:c r="M304" s="305" t="str">
        <x:v>Issue and continuous periods</x:v>
      </x:c>
      <x:c r="N304" s="305" t="str">
        <x:v>Treasury/debt register, ERP, trustee correspondence and stock-exchange portal</x:v>
      </x:c>
      <x:c r="O304" s="305" t="str">
        <x:v>Treasury or Finance Head / Company Secretary</x:v>
      </x:c>
      <x:c r="P304" s="305" t="str">
        <x:v>Applicable SEBI source, LODR preservation policy where in scope, Common Corporate Core retention schedule and litigation hold; apply the longest controlling period.</x:v>
      </x:c>
      <x:c r="Q304" s="305" t="str">
        <x:v>Verify source system, date/time, preparer, approver, completeness, version, linkage to the population and external acknowledgement where applicable.</x:v>
      </x:c>
      <x:c r="R304" s="305" t="str">
        <x:v>Restricted — may contain personal, trading or unpublished information</x:v>
      </x:c>
      <x:c r="S304" s="305" t="str">
        <x:v>REQUIRED — NOT COLLECTED</x:v>
      </x:c>
      <x:c r="T304" s="305" t="str">
        <x:v>https://www.sebi.gov.in/legal/regulations/jul-2026/securities-and-exchange-board-of-india-issue-and-listing-of-securitised-debt-instruments-and-security-receipts-regulations-2008-last-amended-on-july-06-2026-_102674.html</x:v>
      </x:c>
      <x:c r="U304" s="305" t="str">
        <x:v>MIGRATED — FROZEN</x:v>
      </x:c>
      <x:c r="V304" s="305" t="str">
        <x:f>IF(COUNTIF('PROD Audit Master'!$A$5:$A$176,C304)=1,"YES","NO")</x:f>
        <x:v>YES</x:v>
      </x:c>
      <x:c r="W304" s="305" t="str">
        <x:f>IF(COUNTIF('PROD Provision Master'!$A$5:$A$176,D304)=1,"YES","NO")</x:f>
        <x:v>YES</x:v>
      </x:c>
      <x:c r="X304" s="305" t="str">
        <x:f>IF(COUNTIF($A$5:$A$348,A304)=1,"UNIQUE","DUPLICATE")</x:f>
        <x:v>UNIQUE</x:v>
      </x:c>
      <x:c r="Y304" s="305" t="str">
        <x:f>IF(COUNTIF($E$5:$E$348,E304)=1,"UNIQUE","DUPLICATE")</x:f>
        <x:v>UNIQUE</x:v>
      </x:c>
      <x:c r="Z304" s="305" t="str">
        <x:f>IF(AND(LEFT(A304,14)="SEBI-CORE-EVD-",LEN(A304)=20),"VALID","INVALID")</x:f>
        <x:v>VALID</x:v>
      </x:c>
      <x:c r="AA304" s="305" t="str">
        <x:v>FROZEN</x:v>
      </x:c>
    </x:row>
    <x:row r="305" ht="48" customHeight="1">
      <x:c r="A305" s="305" t="str">
        <x:v>SEBI-CORE-EVD-000301</x:v>
      </x:c>
      <x:c r="B305" s="305" t="n">
        <x:v>301</x:v>
      </x:c>
      <x:c r="C305" s="305" t="str">
        <x:v>SEBI-CORE-AUD-000151</x:v>
      </x:c>
      <x:c r="D305" s="305" t="str">
        <x:v>SEBI-CORE-PRV-000151</x:v>
      </x:c>
      <x:c r="E305" s="305" t="str">
        <x:v>CAP-LAW248|Reg. 11B / Circular para 2|AP01|E01</x:v>
      </x:c>
      <x:c r="F305" s="305" t="str">
        <x:v>CAP-LAW248|Reg. 11B / Circular para 2|AP01</x:v>
      </x:c>
      <x:c r="G305" s="305" t="str">
        <x:v>CAP-LAW248|Reg. 11B / Circular para 2</x:v>
      </x:c>
      <x:c r="H305" s="305" t="str">
        <x:v>CAP-LAW248</x:v>
      </x:c>
      <x:c r="I305" s="305" t="str">
        <x:v>Reg. 11B / Circular para 2</x:v>
      </x:c>
      <x:c r="J305" s="305" t="str">
        <x:v>Control design / applicability</x:v>
      </x:c>
      <x:c r="K305" s="305" t="str">
        <x:v>Instrument terms, trust/security documents, covenant and payment calendar, disclosure checklist and issuer/trustee responsibility matrix; include evidence that the gate, duty holder, threshold/exemption and timing were assessed for this atomic requirement.</x:v>
      </x:c>
      <x:c r="L305" s="305" t="str">
        <x:v>Current approved artefact; named owner and reviewer; effective date/version; explicit coverage of CAP-LAW248 Reg. 11B / Circular para 2; documented gate and exception route.</x:v>
      </x:c>
      <x:c r="M305" s="305" t="str">
        <x:v>Within 30 days after end of March and September</x:v>
      </x:c>
      <x:c r="N305" s="305" t="str">
        <x:v>Treasury/debt register, ERP, trustee correspondence and stock-exchange portal</x:v>
      </x:c>
      <x:c r="O305" s="305" t="str">
        <x:v>Treasury or Finance Head / Company Secretary</x:v>
      </x:c>
      <x:c r="P305" s="305" t="str">
        <x:v>Applicable SEBI source, LODR preservation policy where in scope, Common Corporate Core retention schedule and litigation hold; apply the longest controlling period.</x:v>
      </x:c>
      <x:c r="Q305" s="305" t="str">
        <x:v>Verify source system, date/time, preparer, approver, completeness, version, linkage to the population and external acknowledgement where applicable.</x:v>
      </x:c>
      <x:c r="R305" s="305" t="str">
        <x:v>Internal controlled record; public only after authorised filing/publication</x:v>
      </x:c>
      <x:c r="S305" s="305" t="str">
        <x:v>REQUIRED — NOT COLLECTED</x:v>
      </x:c>
      <x:c r="T305" s="305" t="str">
        <x:v>https://www.sebi.gov.in/legal/circulars/dec-2025/mandating-periodic-disclosure-requirements-securitised-debt-instruments-sdis-_98409.html</x:v>
      </x:c>
      <x:c r="U305" s="305" t="str">
        <x:v>MIGRATED — FROZEN</x:v>
      </x:c>
      <x:c r="V305" s="305" t="str">
        <x:f>IF(COUNTIF('PROD Audit Master'!$A$5:$A$176,C305)=1,"YES","NO")</x:f>
        <x:v>YES</x:v>
      </x:c>
      <x:c r="W305" s="305" t="str">
        <x:f>IF(COUNTIF('PROD Provision Master'!$A$5:$A$176,D305)=1,"YES","NO")</x:f>
        <x:v>YES</x:v>
      </x:c>
      <x:c r="X305" s="305" t="str">
        <x:f>IF(COUNTIF($A$5:$A$348,A305)=1,"UNIQUE","DUPLICATE")</x:f>
        <x:v>UNIQUE</x:v>
      </x:c>
      <x:c r="Y305" s="305" t="str">
        <x:f>IF(COUNTIF($E$5:$E$348,E305)=1,"UNIQUE","DUPLICATE")</x:f>
        <x:v>UNIQUE</x:v>
      </x:c>
      <x:c r="Z305" s="305" t="str">
        <x:f>IF(AND(LEFT(A305,14)="SEBI-CORE-EVD-",LEN(A305)=20),"VALID","INVALID")</x:f>
        <x:v>VALID</x:v>
      </x:c>
      <x:c r="AA305" s="305" t="str">
        <x:v>FROZEN</x:v>
      </x:c>
    </x:row>
    <x:row r="306" ht="48" customHeight="1">
      <x:c r="A306" s="305" t="str">
        <x:v>SEBI-CORE-EVD-000302</x:v>
      </x:c>
      <x:c r="B306" s="305" t="n">
        <x:v>302</x:v>
      </x:c>
      <x:c r="C306" s="305" t="str">
        <x:v>SEBI-CORE-AUD-000151</x:v>
      </x:c>
      <x:c r="D306" s="305" t="str">
        <x:v>SEBI-CORE-PRV-000151</x:v>
      </x:c>
      <x:c r="E306" s="305" t="str">
        <x:v>CAP-LAW248|Reg. 11B / Circular para 2|AP01|E02</x:v>
      </x:c>
      <x:c r="F306" s="305" t="str">
        <x:v>CAP-LAW248|Reg. 11B / Circular para 2|AP01</x:v>
      </x:c>
      <x:c r="G306" s="305" t="str">
        <x:v>CAP-LAW248|Reg. 11B / Circular para 2</x:v>
      </x:c>
      <x:c r="H306" s="305" t="str">
        <x:v>CAP-LAW248</x:v>
      </x:c>
      <x:c r="I306" s="305" t="str">
        <x:v>Reg. 11B / Circular para 2</x:v>
      </x:c>
      <x:c r="J306" s="305" t="str">
        <x:v>Operating performance / outcome</x:v>
      </x:c>
      <x:c r="K306" s="305" t="str">
        <x:v>Exchange/trustee submissions, rating and security-cover certificates, payment and bank reconciliations, covenant reports, notices and acknowledgements; demonstrate complete and timely performance of: Compile, validate and submit the applicable annexure.</x:v>
      </x:c>
      <x:c r="L306" s="305" t="str">
        <x:v>Population reference; period/trigger; source inputs; approvals; timestamps; calculations where relevant; filed/delivered output; acknowledgement; exception and closure linkage.</x:v>
      </x:c>
      <x:c r="M306" s="305" t="str">
        <x:v>Within 30 days after end of March and September</x:v>
      </x:c>
      <x:c r="N306" s="305" t="str">
        <x:v>Treasury/debt register, ERP, trustee correspondence and stock-exchange portal</x:v>
      </x:c>
      <x:c r="O306" s="305" t="str">
        <x:v>Treasury or Finance Head / Company Secretary</x:v>
      </x:c>
      <x:c r="P306" s="305" t="str">
        <x:v>Applicable SEBI source, LODR preservation policy where in scope, Common Corporate Core retention schedule and litigation hold; apply the longest controlling period.</x:v>
      </x:c>
      <x:c r="Q306" s="305" t="str">
        <x:v>Verify source system, date/time, preparer, approver, completeness, version, linkage to the population and external acknowledgement where applicable.</x:v>
      </x:c>
      <x:c r="R306" s="305" t="str">
        <x:v>Internal controlled record; public only after authorised filing/publication</x:v>
      </x:c>
      <x:c r="S306" s="305" t="str">
        <x:v>REQUIRED — NOT COLLECTED</x:v>
      </x:c>
      <x:c r="T306" s="305" t="str">
        <x:v>https://www.sebi.gov.in/legal/circulars/dec-2025/mandating-periodic-disclosure-requirements-securitised-debt-instruments-sdis-_98409.html</x:v>
      </x:c>
      <x:c r="U306" s="305" t="str">
        <x:v>MIGRATED — FROZEN</x:v>
      </x:c>
      <x:c r="V306" s="305" t="str">
        <x:f>IF(COUNTIF('PROD Audit Master'!$A$5:$A$176,C306)=1,"YES","NO")</x:f>
        <x:v>YES</x:v>
      </x:c>
      <x:c r="W306" s="305" t="str">
        <x:f>IF(COUNTIF('PROD Provision Master'!$A$5:$A$176,D306)=1,"YES","NO")</x:f>
        <x:v>YES</x:v>
      </x:c>
      <x:c r="X306" s="305" t="str">
        <x:f>IF(COUNTIF($A$5:$A$348,A306)=1,"UNIQUE","DUPLICATE")</x:f>
        <x:v>UNIQUE</x:v>
      </x:c>
      <x:c r="Y306" s="305" t="str">
        <x:f>IF(COUNTIF($E$5:$E$348,E306)=1,"UNIQUE","DUPLICATE")</x:f>
        <x:v>UNIQUE</x:v>
      </x:c>
      <x:c r="Z306" s="305" t="str">
        <x:f>IF(AND(LEFT(A306,14)="SEBI-CORE-EVD-",LEN(A306)=20),"VALID","INVALID")</x:f>
        <x:v>VALID</x:v>
      </x:c>
      <x:c r="AA306" s="305" t="str">
        <x:v>FROZEN</x:v>
      </x:c>
    </x:row>
    <x:row r="307" ht="48" customHeight="1">
      <x:c r="A307" s="305" t="str">
        <x:v>SEBI-CORE-EVD-000303</x:v>
      </x:c>
      <x:c r="B307" s="305" t="n">
        <x:v>303</x:v>
      </x:c>
      <x:c r="C307" s="305" t="str">
        <x:v>SEBI-CORE-AUD-000152</x:v>
      </x:c>
      <x:c r="D307" s="305" t="str">
        <x:v>SEBI-CORE-PRV-000152</x:v>
      </x:c>
      <x:c r="E307" s="305" t="str">
        <x:v>P1-GAP003|Paras 2-4|AP01|E01</x:v>
      </x:c>
      <x:c r="F307" s="305" t="str">
        <x:v>P1-GAP003|Paras 2-4|AP01</x:v>
      </x:c>
      <x:c r="G307" s="305" t="str">
        <x:v>P1-GAP003|Paras 2-4</x:v>
      </x:c>
      <x:c r="H307" s="305" t="str">
        <x:v>P1-GAP003</x:v>
      </x:c>
      <x:c r="I307" s="305" t="str">
        <x:v>Paras 2-4</x:v>
      </x:c>
      <x:c r="J307" s="305" t="str">
        <x:v>Control design / applicability</x:v>
      </x:c>
      <x:c r="K307" s="305" t="str">
        <x:v>Approved investor-service SOP, service-level matrix, issuer/RTA responsibility matrix and current forms/checklists; include evidence that the gate, duty holder, threshold/exemption and timing were assessed for this atomic requirement.</x:v>
      </x:c>
      <x:c r="L307" s="305" t="str">
        <x:v>Current approved artefact; named owner and reviewer; effective date/version; explicit coverage of P1-GAP003 Paras 2-4; documented gate and exception route.</x:v>
      </x:c>
      <x:c r="M307" s="305" t="str">
        <x:v>During special window</x:v>
      </x:c>
      <x:c r="N307" s="305" t="str">
        <x:v>Issuer/RTA service system, SCORES/ODR portal and depository interface</x:v>
      </x:c>
      <x:c r="O307" s="305" t="str">
        <x:v>Investor Services Head / RTA Relationship Owner</x:v>
      </x:c>
      <x:c r="P307" s="305" t="str">
        <x:v>Applicable SEBI source, LODR preservation policy where in scope, Common Corporate Core retention schedule and litigation hold; apply the longest controlling period.</x:v>
      </x:c>
      <x:c r="Q307" s="305" t="str">
        <x:v>Verify source system, date/time, preparer, approver, completeness, version, linkage to the population and external acknowledgement where applicable.</x:v>
      </x:c>
      <x:c r="R307" s="305" t="str">
        <x:v>Restricted — may contain personal, trading or unpublished information</x:v>
      </x:c>
      <x:c r="S307" s="305" t="str">
        <x:v>REQUIRED — NOT COLLECTED</x:v>
      </x:c>
      <x:c r="T307" s="305" t="str">
        <x:v>https://www.sebi.gov.in/legal/circulars/jan-2026/ease-of-doing-investment-special-window-for-transfer-and-dematerialisation-of-physical-securities_99411.html</x:v>
      </x:c>
      <x:c r="U307" s="305" t="str">
        <x:v>MIGRATED — FROZEN</x:v>
      </x:c>
      <x:c r="V307" s="305" t="str">
        <x:f>IF(COUNTIF('PROD Audit Master'!$A$5:$A$176,C307)=1,"YES","NO")</x:f>
        <x:v>YES</x:v>
      </x:c>
      <x:c r="W307" s="305" t="str">
        <x:f>IF(COUNTIF('PROD Provision Master'!$A$5:$A$176,D307)=1,"YES","NO")</x:f>
        <x:v>YES</x:v>
      </x:c>
      <x:c r="X307" s="305" t="str">
        <x:f>IF(COUNTIF($A$5:$A$348,A307)=1,"UNIQUE","DUPLICATE")</x:f>
        <x:v>UNIQUE</x:v>
      </x:c>
      <x:c r="Y307" s="305" t="str">
        <x:f>IF(COUNTIF($E$5:$E$348,E307)=1,"UNIQUE","DUPLICATE")</x:f>
        <x:v>UNIQUE</x:v>
      </x:c>
      <x:c r="Z307" s="305" t="str">
        <x:f>IF(AND(LEFT(A307,14)="SEBI-CORE-EVD-",LEN(A307)=20),"VALID","INVALID")</x:f>
        <x:v>VALID</x:v>
      </x:c>
      <x:c r="AA307" s="305" t="str">
        <x:v>FROZEN</x:v>
      </x:c>
    </x:row>
    <x:row r="308" ht="48" customHeight="1">
      <x:c r="A308" s="305" t="str">
        <x:v>SEBI-CORE-EVD-000304</x:v>
      </x:c>
      <x:c r="B308" s="305" t="n">
        <x:v>304</x:v>
      </x:c>
      <x:c r="C308" s="305" t="str">
        <x:v>SEBI-CORE-AUD-000152</x:v>
      </x:c>
      <x:c r="D308" s="305" t="str">
        <x:v>SEBI-CORE-PRV-000152</x:v>
      </x:c>
      <x:c r="E308" s="305" t="str">
        <x:v>P1-GAP003|Paras 2-4|AP01|E02</x:v>
      </x:c>
      <x:c r="F308" s="305" t="str">
        <x:v>P1-GAP003|Paras 2-4|AP01</x:v>
      </x:c>
      <x:c r="G308" s="305" t="str">
        <x:v>P1-GAP003|Paras 2-4</x:v>
      </x:c>
      <x:c r="H308" s="305" t="str">
        <x:v>P1-GAP003</x:v>
      </x:c>
      <x:c r="I308" s="305" t="str">
        <x:v>Paras 2-4</x:v>
      </x:c>
      <x:c r="J308" s="305" t="str">
        <x:v>Operating performance / outcome</x:v>
      </x:c>
      <x:c r="K308" s="305" t="str">
        <x:v>Complete request/complaint register, case files, timestamps, deficiency and outcome communications, portal entries and closure acknowledgements; demonstrate complete and timely performance of: Validate execution date/history and register the request.</x:v>
      </x:c>
      <x:c r="L308" s="305" t="str">
        <x:v>Population reference; period/trigger; source inputs; approvals; timestamps; calculations where relevant; filed/delivered output; acknowledgement; exception and closure linkage.</x:v>
      </x:c>
      <x:c r="M308" s="305" t="str">
        <x:v>During special window</x:v>
      </x:c>
      <x:c r="N308" s="305" t="str">
        <x:v>Issuer/RTA service system, SCORES/ODR portal and depository interface</x:v>
      </x:c>
      <x:c r="O308" s="305" t="str">
        <x:v>Investor Services Head / RTA Relationship Owner</x:v>
      </x:c>
      <x:c r="P308" s="305" t="str">
        <x:v>Applicable SEBI source, LODR preservation policy where in scope, Common Corporate Core retention schedule and litigation hold; apply the longest controlling period.</x:v>
      </x:c>
      <x:c r="Q308" s="305" t="str">
        <x:v>Verify source system, date/time, preparer, approver, completeness, version, linkage to the population and external acknowledgement where applicable.</x:v>
      </x:c>
      <x:c r="R308" s="305" t="str">
        <x:v>Restricted — may contain personal, trading or unpublished information</x:v>
      </x:c>
      <x:c r="S308" s="305" t="str">
        <x:v>REQUIRED — NOT COLLECTED</x:v>
      </x:c>
      <x:c r="T308" s="305" t="str">
        <x:v>https://www.sebi.gov.in/legal/circulars/jan-2026/ease-of-doing-investment-special-window-for-transfer-and-dematerialisation-of-physical-securities_99411.html</x:v>
      </x:c>
      <x:c r="U308" s="305" t="str">
        <x:v>MIGRATED — FROZEN</x:v>
      </x:c>
      <x:c r="V308" s="305" t="str">
        <x:f>IF(COUNTIF('PROD Audit Master'!$A$5:$A$176,C308)=1,"YES","NO")</x:f>
        <x:v>YES</x:v>
      </x:c>
      <x:c r="W308" s="305" t="str">
        <x:f>IF(COUNTIF('PROD Provision Master'!$A$5:$A$176,D308)=1,"YES","NO")</x:f>
        <x:v>YES</x:v>
      </x:c>
      <x:c r="X308" s="305" t="str">
        <x:f>IF(COUNTIF($A$5:$A$348,A308)=1,"UNIQUE","DUPLICATE")</x:f>
        <x:v>UNIQUE</x:v>
      </x:c>
      <x:c r="Y308" s="305" t="str">
        <x:f>IF(COUNTIF($E$5:$E$348,E308)=1,"UNIQUE","DUPLICATE")</x:f>
        <x:v>UNIQUE</x:v>
      </x:c>
      <x:c r="Z308" s="305" t="str">
        <x:f>IF(AND(LEFT(A308,14)="SEBI-CORE-EVD-",LEN(A308)=20),"VALID","INVALID")</x:f>
        <x:v>VALID</x:v>
      </x:c>
      <x:c r="AA308" s="305" t="str">
        <x:v>FROZEN</x:v>
      </x:c>
    </x:row>
    <x:row r="309" ht="48" customHeight="1">
      <x:c r="A309" s="305" t="str">
        <x:v>SEBI-CORE-EVD-000305</x:v>
      </x:c>
      <x:c r="B309" s="305" t="n">
        <x:v>305</x:v>
      </x:c>
      <x:c r="C309" s="305" t="str">
        <x:v>SEBI-CORE-AUD-000153</x:v>
      </x:c>
      <x:c r="D309" s="305" t="str">
        <x:v>SEBI-CORE-PRV-000153</x:v>
      </x:c>
      <x:c r="E309" s="305" t="str">
        <x:v>P1-GAP003|Demat and lock-in conditions|AP01|E01</x:v>
      </x:c>
      <x:c r="F309" s="305" t="str">
        <x:v>P1-GAP003|Demat and lock-in conditions|AP01</x:v>
      </x:c>
      <x:c r="G309" s="305" t="str">
        <x:v>P1-GAP003|Demat and lock-in conditions</x:v>
      </x:c>
      <x:c r="H309" s="305" t="str">
        <x:v>P1-GAP003</x:v>
      </x:c>
      <x:c r="I309" s="305" t="str">
        <x:v>Demat and lock-in conditions</x:v>
      </x:c>
      <x:c r="J309" s="305" t="str">
        <x:v>Control design / applicability</x:v>
      </x:c>
      <x:c r="K309" s="305" t="str">
        <x:v>Approved investor-service SOP, service-level matrix, issuer/RTA responsibility matrix and current forms/checklists; include evidence that the gate, duty holder, threshold/exemption and timing were assessed for this atomic requirement.</x:v>
      </x:c>
      <x:c r="L309" s="305" t="str">
        <x:v>Current approved artefact; named owner and reviewer; effective date/version; explicit coverage of P1-GAP003 Demat and lock-in conditions; documented gate and exception route.</x:v>
      </x:c>
      <x:c r="M309" s="305" t="str">
        <x:v>At transfer/demat completion</x:v>
      </x:c>
      <x:c r="N309" s="305" t="str">
        <x:v>Issuer/RTA service system, SCORES/ODR portal and depository interface</x:v>
      </x:c>
      <x:c r="O309" s="305" t="str">
        <x:v>Investor Services Head / RTA Relationship Owner</x:v>
      </x:c>
      <x:c r="P309" s="305" t="str">
        <x:v>Applicable SEBI source, LODR preservation policy where in scope, Common Corporate Core retention schedule and litigation hold; apply the longest controlling period.</x:v>
      </x:c>
      <x:c r="Q309" s="305" t="str">
        <x:v>Verify source system, date/time, preparer, approver, completeness, version, linkage to the population and external acknowledgement where applicable.</x:v>
      </x:c>
      <x:c r="R309" s="305" t="str">
        <x:v>Restricted — may contain personal, trading or unpublished information</x:v>
      </x:c>
      <x:c r="S309" s="305" t="str">
        <x:v>REQUIRED — NOT COLLECTED</x:v>
      </x:c>
      <x:c r="T309" s="305" t="str">
        <x:v>https://www.sebi.gov.in/legal/circulars/jan-2026/ease-of-doing-investment-special-window-for-transfer-and-dematerialisation-of-physical-securities_99411.html</x:v>
      </x:c>
      <x:c r="U309" s="305" t="str">
        <x:v>MIGRATED — FROZEN</x:v>
      </x:c>
      <x:c r="V309" s="305" t="str">
        <x:f>IF(COUNTIF('PROD Audit Master'!$A$5:$A$176,C309)=1,"YES","NO")</x:f>
        <x:v>YES</x:v>
      </x:c>
      <x:c r="W309" s="305" t="str">
        <x:f>IF(COUNTIF('PROD Provision Master'!$A$5:$A$176,D309)=1,"YES","NO")</x:f>
        <x:v>YES</x:v>
      </x:c>
      <x:c r="X309" s="305" t="str">
        <x:f>IF(COUNTIF($A$5:$A$348,A309)=1,"UNIQUE","DUPLICATE")</x:f>
        <x:v>UNIQUE</x:v>
      </x:c>
      <x:c r="Y309" s="305" t="str">
        <x:f>IF(COUNTIF($E$5:$E$348,E309)=1,"UNIQUE","DUPLICATE")</x:f>
        <x:v>UNIQUE</x:v>
      </x:c>
      <x:c r="Z309" s="305" t="str">
        <x:f>IF(AND(LEFT(A309,14)="SEBI-CORE-EVD-",LEN(A309)=20),"VALID","INVALID")</x:f>
        <x:v>VALID</x:v>
      </x:c>
      <x:c r="AA309" s="305" t="str">
        <x:v>FROZEN</x:v>
      </x:c>
    </x:row>
    <x:row r="310" ht="48" customHeight="1">
      <x:c r="A310" s="305" t="str">
        <x:v>SEBI-CORE-EVD-000306</x:v>
      </x:c>
      <x:c r="B310" s="305" t="n">
        <x:v>306</x:v>
      </x:c>
      <x:c r="C310" s="305" t="str">
        <x:v>SEBI-CORE-AUD-000153</x:v>
      </x:c>
      <x:c r="D310" s="305" t="str">
        <x:v>SEBI-CORE-PRV-000153</x:v>
      </x:c>
      <x:c r="E310" s="305" t="str">
        <x:v>P1-GAP003|Demat and lock-in conditions|AP01|E02</x:v>
      </x:c>
      <x:c r="F310" s="305" t="str">
        <x:v>P1-GAP003|Demat and lock-in conditions|AP01</x:v>
      </x:c>
      <x:c r="G310" s="305" t="str">
        <x:v>P1-GAP003|Demat and lock-in conditions</x:v>
      </x:c>
      <x:c r="H310" s="305" t="str">
        <x:v>P1-GAP003</x:v>
      </x:c>
      <x:c r="I310" s="305" t="str">
        <x:v>Demat and lock-in conditions</x:v>
      </x:c>
      <x:c r="J310" s="305" t="str">
        <x:v>Operating performance / outcome</x:v>
      </x:c>
      <x:c r="K310" s="305" t="str">
        <x:v>Complete request/complaint register, case files, timestamps, deficiency and outcome communications, portal entries and closure acknowledgements; demonstrate complete and timely performance of: Coordinate demat credit and record lock-in start/end.</x:v>
      </x:c>
      <x:c r="L310" s="305" t="str">
        <x:v>Population reference; period/trigger; source inputs; approvals; timestamps; calculations where relevant; filed/delivered output; acknowledgement; exception and closure linkage.</x:v>
      </x:c>
      <x:c r="M310" s="305" t="str">
        <x:v>At transfer/demat completion</x:v>
      </x:c>
      <x:c r="N310" s="305" t="str">
        <x:v>Issuer/RTA service system, SCORES/ODR portal and depository interface</x:v>
      </x:c>
      <x:c r="O310" s="305" t="str">
        <x:v>Investor Services Head / RTA Relationship Owner</x:v>
      </x:c>
      <x:c r="P310" s="305" t="str">
        <x:v>Applicable SEBI source, LODR preservation policy where in scope, Common Corporate Core retention schedule and litigation hold; apply the longest controlling period.</x:v>
      </x:c>
      <x:c r="Q310" s="305" t="str">
        <x:v>Verify source system, date/time, preparer, approver, completeness, version, linkage to the population and external acknowledgement where applicable.</x:v>
      </x:c>
      <x:c r="R310" s="305" t="str">
        <x:v>Restricted — may contain personal, trading or unpublished information</x:v>
      </x:c>
      <x:c r="S310" s="305" t="str">
        <x:v>REQUIRED — NOT COLLECTED</x:v>
      </x:c>
      <x:c r="T310" s="305" t="str">
        <x:v>https://www.sebi.gov.in/legal/circulars/jan-2026/ease-of-doing-investment-special-window-for-transfer-and-dematerialisation-of-physical-securities_99411.html</x:v>
      </x:c>
      <x:c r="U310" s="305" t="str">
        <x:v>MIGRATED — FROZEN</x:v>
      </x:c>
      <x:c r="V310" s="305" t="str">
        <x:f>IF(COUNTIF('PROD Audit Master'!$A$5:$A$176,C310)=1,"YES","NO")</x:f>
        <x:v>YES</x:v>
      </x:c>
      <x:c r="W310" s="305" t="str">
        <x:f>IF(COUNTIF('PROD Provision Master'!$A$5:$A$176,D310)=1,"YES","NO")</x:f>
        <x:v>YES</x:v>
      </x:c>
      <x:c r="X310" s="305" t="str">
        <x:f>IF(COUNTIF($A$5:$A$348,A310)=1,"UNIQUE","DUPLICATE")</x:f>
        <x:v>UNIQUE</x:v>
      </x:c>
      <x:c r="Y310" s="305" t="str">
        <x:f>IF(COUNTIF($E$5:$E$348,E310)=1,"UNIQUE","DUPLICATE")</x:f>
        <x:v>UNIQUE</x:v>
      </x:c>
      <x:c r="Z310" s="305" t="str">
        <x:f>IF(AND(LEFT(A310,14)="SEBI-CORE-EVD-",LEN(A310)=20),"VALID","INVALID")</x:f>
        <x:v>VALID</x:v>
      </x:c>
      <x:c r="AA310" s="305" t="str">
        <x:v>FROZEN</x:v>
      </x:c>
    </x:row>
    <x:row r="311" ht="48" customHeight="1">
      <x:c r="A311" s="305" t="str">
        <x:v>SEBI-CORE-EVD-000307</x:v>
      </x:c>
      <x:c r="B311" s="305" t="n">
        <x:v>307</x:v>
      </x:c>
      <x:c r="C311" s="305" t="str">
        <x:v>SEBI-CORE-AUD-000154</x:v>
      </x:c>
      <x:c r="D311" s="305" t="str">
        <x:v>SEBI-CORE-PRV-000154</x:v>
      </x:c>
      <x:c r="E311" s="305" t="str">
        <x:v>P1-GAP003|Verification / notice process|AP01|E01</x:v>
      </x:c>
      <x:c r="F311" s="305" t="str">
        <x:v>P1-GAP003|Verification / notice process|AP01</x:v>
      </x:c>
      <x:c r="G311" s="305" t="str">
        <x:v>P1-GAP003|Verification / notice process</x:v>
      </x:c>
      <x:c r="H311" s="305" t="str">
        <x:v>P1-GAP003</x:v>
      </x:c>
      <x:c r="I311" s="305" t="str">
        <x:v>Verification / notice process</x:v>
      </x:c>
      <x:c r="J311" s="305" t="str">
        <x:v>Control design / applicability</x:v>
      </x:c>
      <x:c r="K311" s="305" t="str">
        <x:v>Approved investor-service SOP, service-level matrix, issuer/RTA responsibility matrix and current forms/checklists; include evidence that the gate, duty holder, threshold/exemption and timing were assessed for this atomic requirement.</x:v>
      </x:c>
      <x:c r="L311" s="305" t="str">
        <x:v>Current approved artefact; named owner and reviewer; effective date/version; explicit coverage of P1-GAP003 Verification / notice process; documented gate and exception route.</x:v>
      </x:c>
      <x:c r="M311" s="305" t="str">
        <x:v>During request processing</x:v>
      </x:c>
      <x:c r="N311" s="305" t="str">
        <x:v>Issuer/RTA service system, SCORES/ODR portal and depository interface</x:v>
      </x:c>
      <x:c r="O311" s="305" t="str">
        <x:v>Investor Services Head / RTA Relationship Owner</x:v>
      </x:c>
      <x:c r="P311" s="305" t="str">
        <x:v>Applicable SEBI source, LODR preservation policy where in scope, Common Corporate Core retention schedule and litigation hold; apply the longest controlling period.</x:v>
      </x:c>
      <x:c r="Q311" s="305" t="str">
        <x:v>Verify source system, date/time, preparer, approver, completeness, version, linkage to the population and external acknowledgement where applicable.</x:v>
      </x:c>
      <x:c r="R311" s="305" t="str">
        <x:v>Restricted — may contain personal, trading or unpublished information</x:v>
      </x:c>
      <x:c r="S311" s="305" t="str">
        <x:v>REQUIRED — NOT COLLECTED</x:v>
      </x:c>
      <x:c r="T311" s="305" t="str">
        <x:v>https://www.sebi.gov.in/legal/circulars/jan-2026/ease-of-doing-investment-special-window-for-transfer-and-dematerialisation-of-physical-securities_99411.html</x:v>
      </x:c>
      <x:c r="U311" s="305" t="str">
        <x:v>MIGRATED — FROZEN</x:v>
      </x:c>
      <x:c r="V311" s="305" t="str">
        <x:f>IF(COUNTIF('PROD Audit Master'!$A$5:$A$176,C311)=1,"YES","NO")</x:f>
        <x:v>YES</x:v>
      </x:c>
      <x:c r="W311" s="305" t="str">
        <x:f>IF(COUNTIF('PROD Provision Master'!$A$5:$A$176,D311)=1,"YES","NO")</x:f>
        <x:v>YES</x:v>
      </x:c>
      <x:c r="X311" s="305" t="str">
        <x:f>IF(COUNTIF($A$5:$A$348,A311)=1,"UNIQUE","DUPLICATE")</x:f>
        <x:v>UNIQUE</x:v>
      </x:c>
      <x:c r="Y311" s="305" t="str">
        <x:f>IF(COUNTIF($E$5:$E$348,E311)=1,"UNIQUE","DUPLICATE")</x:f>
        <x:v>UNIQUE</x:v>
      </x:c>
      <x:c r="Z311" s="305" t="str">
        <x:f>IF(AND(LEFT(A311,14)="SEBI-CORE-EVD-",LEN(A311)=20),"VALID","INVALID")</x:f>
        <x:v>VALID</x:v>
      </x:c>
      <x:c r="AA311" s="305" t="str">
        <x:v>FROZEN</x:v>
      </x:c>
    </x:row>
    <x:row r="312" ht="48" customHeight="1">
      <x:c r="A312" s="305" t="str">
        <x:v>SEBI-CORE-EVD-000308</x:v>
      </x:c>
      <x:c r="B312" s="305" t="n">
        <x:v>308</x:v>
      </x:c>
      <x:c r="C312" s="305" t="str">
        <x:v>SEBI-CORE-AUD-000154</x:v>
      </x:c>
      <x:c r="D312" s="305" t="str">
        <x:v>SEBI-CORE-PRV-000154</x:v>
      </x:c>
      <x:c r="E312" s="305" t="str">
        <x:v>P1-GAP003|Verification / notice process|AP01|E02</x:v>
      </x:c>
      <x:c r="F312" s="305" t="str">
        <x:v>P1-GAP003|Verification / notice process|AP01</x:v>
      </x:c>
      <x:c r="G312" s="305" t="str">
        <x:v>P1-GAP003|Verification / notice process</x:v>
      </x:c>
      <x:c r="H312" s="305" t="str">
        <x:v>P1-GAP003</x:v>
      </x:c>
      <x:c r="I312" s="305" t="str">
        <x:v>Verification / notice process</x:v>
      </x:c>
      <x:c r="J312" s="305" t="str">
        <x:v>Operating performance / outcome</x:v>
      </x:c>
      <x:c r="K312" s="305" t="str">
        <x:v>Complete request/complaint register, case files, timestamps, deficiency and outcome communications, portal entries and closure acknowledgements; demonstrate complete and timely performance of: Document verification, publication, website posting and objection outcome.</x:v>
      </x:c>
      <x:c r="L312" s="305" t="str">
        <x:v>Population reference; period/trigger; source inputs; approvals; timestamps; calculations where relevant; filed/delivered output; acknowledgement; exception and closure linkage.</x:v>
      </x:c>
      <x:c r="M312" s="305" t="str">
        <x:v>During request processing</x:v>
      </x:c>
      <x:c r="N312" s="305" t="str">
        <x:v>Issuer/RTA service system, SCORES/ODR portal and depository interface</x:v>
      </x:c>
      <x:c r="O312" s="305" t="str">
        <x:v>Investor Services Head / RTA Relationship Owner</x:v>
      </x:c>
      <x:c r="P312" s="305" t="str">
        <x:v>Applicable SEBI source, LODR preservation policy where in scope, Common Corporate Core retention schedule and litigation hold; apply the longest controlling period.</x:v>
      </x:c>
      <x:c r="Q312" s="305" t="str">
        <x:v>Verify source system, date/time, preparer, approver, completeness, version, linkage to the population and external acknowledgement where applicable.</x:v>
      </x:c>
      <x:c r="R312" s="305" t="str">
        <x:v>Restricted — may contain personal, trading or unpublished information</x:v>
      </x:c>
      <x:c r="S312" s="305" t="str">
        <x:v>REQUIRED — NOT COLLECTED</x:v>
      </x:c>
      <x:c r="T312" s="305" t="str">
        <x:v>https://www.sebi.gov.in/legal/circulars/jan-2026/ease-of-doing-investment-special-window-for-transfer-and-dematerialisation-of-physical-securities_99411.html</x:v>
      </x:c>
      <x:c r="U312" s="305" t="str">
        <x:v>MIGRATED — FROZEN</x:v>
      </x:c>
      <x:c r="V312" s="305" t="str">
        <x:f>IF(COUNTIF('PROD Audit Master'!$A$5:$A$176,C312)=1,"YES","NO")</x:f>
        <x:v>YES</x:v>
      </x:c>
      <x:c r="W312" s="305" t="str">
        <x:f>IF(COUNTIF('PROD Provision Master'!$A$5:$A$176,D312)=1,"YES","NO")</x:f>
        <x:v>YES</x:v>
      </x:c>
      <x:c r="X312" s="305" t="str">
        <x:f>IF(COUNTIF($A$5:$A$348,A312)=1,"UNIQUE","DUPLICATE")</x:f>
        <x:v>UNIQUE</x:v>
      </x:c>
      <x:c r="Y312" s="305" t="str">
        <x:f>IF(COUNTIF($E$5:$E$348,E312)=1,"UNIQUE","DUPLICATE")</x:f>
        <x:v>UNIQUE</x:v>
      </x:c>
      <x:c r="Z312" s="305" t="str">
        <x:f>IF(AND(LEFT(A312,14)="SEBI-CORE-EVD-",LEN(A312)=20),"VALID","INVALID")</x:f>
        <x:v>VALID</x:v>
      </x:c>
      <x:c r="AA312" s="305" t="str">
        <x:v>FROZEN</x:v>
      </x:c>
    </x:row>
    <x:row r="313" ht="48" customHeight="1">
      <x:c r="A313" s="305" t="str">
        <x:v>SEBI-CORE-EVD-000309</x:v>
      </x:c>
      <x:c r="B313" s="305" t="n">
        <x:v>309</x:v>
      </x:c>
      <x:c r="C313" s="305" t="str">
        <x:v>SEBI-CORE-AUD-000155</x:v>
      </x:c>
      <x:c r="D313" s="305" t="str">
        <x:v>SEBI-CORE-PRV-000155</x:v>
      </x:c>
      <x:c r="E313" s="305" t="str">
        <x:v>P1-GAP003|Processing timeline|AP01|E01</x:v>
      </x:c>
      <x:c r="F313" s="305" t="str">
        <x:v>P1-GAP003|Processing timeline|AP01</x:v>
      </x:c>
      <x:c r="G313" s="305" t="str">
        <x:v>P1-GAP003|Processing timeline</x:v>
      </x:c>
      <x:c r="H313" s="305" t="str">
        <x:v>P1-GAP003</x:v>
      </x:c>
      <x:c r="I313" s="305" t="str">
        <x:v>Processing timeline</x:v>
      </x:c>
      <x:c r="J313" s="305" t="str">
        <x:v>Control design / applicability</x:v>
      </x:c>
      <x:c r="K313" s="305" t="str">
        <x:v>Approved investor-service SOP, service-level matrix, issuer/RTA responsibility matrix and current forms/checklists; include evidence that the gate, duty holder, threshold/exemption and timing were assessed for this atomic requirement.</x:v>
      </x:c>
      <x:c r="L313" s="305" t="str">
        <x:v>Current approved artefact; named owner and reviewer; effective date/version; explicit coverage of P1-GAP003 Processing timeline; documented gate and exception route.</x:v>
      </x:c>
      <x:c r="M313" s="305" t="str">
        <x:v>Within 70 days</x:v>
      </x:c>
      <x:c r="N313" s="305" t="str">
        <x:v>Issuer/RTA service system, SCORES/ODR portal and depository interface</x:v>
      </x:c>
      <x:c r="O313" s="305" t="str">
        <x:v>Investor Services Head / RTA Relationship Owner</x:v>
      </x:c>
      <x:c r="P313" s="305" t="str">
        <x:v>Applicable SEBI source, LODR preservation policy where in scope, Common Corporate Core retention schedule and litigation hold; apply the longest controlling period.</x:v>
      </x:c>
      <x:c r="Q313" s="305" t="str">
        <x:v>Verify source system, date/time, preparer, approver, completeness, version, linkage to the population and external acknowledgement where applicable.</x:v>
      </x:c>
      <x:c r="R313" s="305" t="str">
        <x:v>Restricted — may contain personal, trading or unpublished information</x:v>
      </x:c>
      <x:c r="S313" s="305" t="str">
        <x:v>REQUIRED — NOT COLLECTED</x:v>
      </x:c>
      <x:c r="T313" s="305" t="str">
        <x:v>https://www.sebi.gov.in/legal/circulars/jan-2026/ease-of-doing-investment-special-window-for-transfer-and-dematerialisation-of-physical-securities_99411.html</x:v>
      </x:c>
      <x:c r="U313" s="305" t="str">
        <x:v>MIGRATED — FROZEN</x:v>
      </x:c>
      <x:c r="V313" s="305" t="str">
        <x:f>IF(COUNTIF('PROD Audit Master'!$A$5:$A$176,C313)=1,"YES","NO")</x:f>
        <x:v>YES</x:v>
      </x:c>
      <x:c r="W313" s="305" t="str">
        <x:f>IF(COUNTIF('PROD Provision Master'!$A$5:$A$176,D313)=1,"YES","NO")</x:f>
        <x:v>YES</x:v>
      </x:c>
      <x:c r="X313" s="305" t="str">
        <x:f>IF(COUNTIF($A$5:$A$348,A313)=1,"UNIQUE","DUPLICATE")</x:f>
        <x:v>UNIQUE</x:v>
      </x:c>
      <x:c r="Y313" s="305" t="str">
        <x:f>IF(COUNTIF($E$5:$E$348,E313)=1,"UNIQUE","DUPLICATE")</x:f>
        <x:v>UNIQUE</x:v>
      </x:c>
      <x:c r="Z313" s="305" t="str">
        <x:f>IF(AND(LEFT(A313,14)="SEBI-CORE-EVD-",LEN(A313)=20),"VALID","INVALID")</x:f>
        <x:v>VALID</x:v>
      </x:c>
      <x:c r="AA313" s="305" t="str">
        <x:v>FROZEN</x:v>
      </x:c>
    </x:row>
    <x:row r="314" ht="48" customHeight="1">
      <x:c r="A314" s="305" t="str">
        <x:v>SEBI-CORE-EVD-000310</x:v>
      </x:c>
      <x:c r="B314" s="305" t="n">
        <x:v>310</x:v>
      </x:c>
      <x:c r="C314" s="305" t="str">
        <x:v>SEBI-CORE-AUD-000155</x:v>
      </x:c>
      <x:c r="D314" s="305" t="str">
        <x:v>SEBI-CORE-PRV-000155</x:v>
      </x:c>
      <x:c r="E314" s="305" t="str">
        <x:v>P1-GAP003|Processing timeline|AP01|E02</x:v>
      </x:c>
      <x:c r="F314" s="305" t="str">
        <x:v>P1-GAP003|Processing timeline|AP01</x:v>
      </x:c>
      <x:c r="G314" s="305" t="str">
        <x:v>P1-GAP003|Processing timeline</x:v>
      </x:c>
      <x:c r="H314" s="305" t="str">
        <x:v>P1-GAP003</x:v>
      </x:c>
      <x:c r="I314" s="305" t="str">
        <x:v>Processing timeline</x:v>
      </x:c>
      <x:c r="J314" s="305" t="str">
        <x:v>Operating performance / outcome</x:v>
      </x:c>
      <x:c r="K314" s="305" t="str">
        <x:v>Complete request/complaint register, case files, timestamps, deficiency and outcome communications, portal entries and closure acknowledgements; demonstrate complete and timely performance of: Timestamp completeness and monitor aging to closure.</x:v>
      </x:c>
      <x:c r="L314" s="305" t="str">
        <x:v>Population reference; period/trigger; source inputs; approvals; timestamps; calculations where relevant; filed/delivered output; acknowledgement; exception and closure linkage.</x:v>
      </x:c>
      <x:c r="M314" s="305" t="str">
        <x:v>Within 70 days</x:v>
      </x:c>
      <x:c r="N314" s="305" t="str">
        <x:v>Issuer/RTA service system, SCORES/ODR portal and depository interface</x:v>
      </x:c>
      <x:c r="O314" s="305" t="str">
        <x:v>Investor Services Head / RTA Relationship Owner</x:v>
      </x:c>
      <x:c r="P314" s="305" t="str">
        <x:v>Applicable SEBI source, LODR preservation policy where in scope, Common Corporate Core retention schedule and litigation hold; apply the longest controlling period.</x:v>
      </x:c>
      <x:c r="Q314" s="305" t="str">
        <x:v>Verify source system, date/time, preparer, approver, completeness, version, linkage to the population and external acknowledgement where applicable.</x:v>
      </x:c>
      <x:c r="R314" s="305" t="str">
        <x:v>Restricted — may contain personal, trading or unpublished information</x:v>
      </x:c>
      <x:c r="S314" s="305" t="str">
        <x:v>REQUIRED — NOT COLLECTED</x:v>
      </x:c>
      <x:c r="T314" s="305" t="str">
        <x:v>https://www.sebi.gov.in/legal/circulars/jan-2026/ease-of-doing-investment-special-window-for-transfer-and-dematerialisation-of-physical-securities_99411.html</x:v>
      </x:c>
      <x:c r="U314" s="305" t="str">
        <x:v>MIGRATED — FROZEN</x:v>
      </x:c>
      <x:c r="V314" s="305" t="str">
        <x:f>IF(COUNTIF('PROD Audit Master'!$A$5:$A$176,C314)=1,"YES","NO")</x:f>
        <x:v>YES</x:v>
      </x:c>
      <x:c r="W314" s="305" t="str">
        <x:f>IF(COUNTIF('PROD Provision Master'!$A$5:$A$176,D314)=1,"YES","NO")</x:f>
        <x:v>YES</x:v>
      </x:c>
      <x:c r="X314" s="305" t="str">
        <x:f>IF(COUNTIF($A$5:$A$348,A314)=1,"UNIQUE","DUPLICATE")</x:f>
        <x:v>UNIQUE</x:v>
      </x:c>
      <x:c r="Y314" s="305" t="str">
        <x:f>IF(COUNTIF($E$5:$E$348,E314)=1,"UNIQUE","DUPLICATE")</x:f>
        <x:v>UNIQUE</x:v>
      </x:c>
      <x:c r="Z314" s="305" t="str">
        <x:f>IF(AND(LEFT(A314,14)="SEBI-CORE-EVD-",LEN(A314)=20),"VALID","INVALID")</x:f>
        <x:v>VALID</x:v>
      </x:c>
      <x:c r="AA314" s="305" t="str">
        <x:v>FROZEN</x:v>
      </x:c>
    </x:row>
    <x:row r="315" ht="48" customHeight="1">
      <x:c r="A315" s="305" t="str">
        <x:v>SEBI-CORE-EVD-000311</x:v>
      </x:c>
      <x:c r="B315" s="305" t="n">
        <x:v>311</x:v>
      </x:c>
      <x:c r="C315" s="305" t="str">
        <x:v>SEBI-CORE-AUD-000156</x:v>
      </x:c>
      <x:c r="D315" s="305" t="str">
        <x:v>SEBI-CORE-PRV-000156</x:v>
      </x:c>
      <x:c r="E315" s="305" t="str">
        <x:v>P1-GAP003|Publicity requirement|AP01|E01</x:v>
      </x:c>
      <x:c r="F315" s="305" t="str">
        <x:v>P1-GAP003|Publicity requirement|AP01</x:v>
      </x:c>
      <x:c r="G315" s="305" t="str">
        <x:v>P1-GAP003|Publicity requirement</x:v>
      </x:c>
      <x:c r="H315" s="305" t="str">
        <x:v>P1-GAP003</x:v>
      </x:c>
      <x:c r="I315" s="305" t="str">
        <x:v>Publicity requirement</x:v>
      </x:c>
      <x:c r="J315" s="305" t="str">
        <x:v>Control design / applicability</x:v>
      </x:c>
      <x:c r="K315" s="305" t="str">
        <x:v>Approved investor-service SOP, service-level matrix, issuer/RTA responsibility matrix and current forms/checklists; include evidence that the gate, duty holder, threshold/exemption and timing were assessed for this atomic requirement.</x:v>
      </x:c>
      <x:c r="L315" s="305" t="str">
        <x:v>Current approved artefact; named owner and reviewer; effective date/version; explicit coverage of P1-GAP003 Publicity requirement; documented gate and exception route.</x:v>
      </x:c>
      <x:c r="M315" s="305" t="str">
        <x:v>Every two months through 2027-02-04</x:v>
      </x:c>
      <x:c r="N315" s="305" t="str">
        <x:v>Issuer/RTA service system, SCORES/ODR portal and depository interface</x:v>
      </x:c>
      <x:c r="O315" s="305" t="str">
        <x:v>Investor Services Head / RTA Relationship Owner</x:v>
      </x:c>
      <x:c r="P315" s="305" t="str">
        <x:v>Applicable SEBI source, LODR preservation policy where in scope, Common Corporate Core retention schedule and litigation hold; apply the longest controlling period.</x:v>
      </x:c>
      <x:c r="Q315" s="305" t="str">
        <x:v>Verify source system, date/time, preparer, approver, completeness, version, linkage to the population and external acknowledgement where applicable.</x:v>
      </x:c>
      <x:c r="R315" s="305" t="str">
        <x:v>Restricted — may contain personal, trading or unpublished information</x:v>
      </x:c>
      <x:c r="S315" s="305" t="str">
        <x:v>REQUIRED — NOT COLLECTED</x:v>
      </x:c>
      <x:c r="T315" s="305" t="str">
        <x:v>https://www.sebi.gov.in/legal/circulars/jan-2026/ease-of-doing-investment-special-window-for-transfer-and-dematerialisation-of-physical-securities_99411.html</x:v>
      </x:c>
      <x:c r="U315" s="305" t="str">
        <x:v>MIGRATED — FROZEN</x:v>
      </x:c>
      <x:c r="V315" s="305" t="str">
        <x:f>IF(COUNTIF('PROD Audit Master'!$A$5:$A$176,C315)=1,"YES","NO")</x:f>
        <x:v>YES</x:v>
      </x:c>
      <x:c r="W315" s="305" t="str">
        <x:f>IF(COUNTIF('PROD Provision Master'!$A$5:$A$176,D315)=1,"YES","NO")</x:f>
        <x:v>YES</x:v>
      </x:c>
      <x:c r="X315" s="305" t="str">
        <x:f>IF(COUNTIF($A$5:$A$348,A315)=1,"UNIQUE","DUPLICATE")</x:f>
        <x:v>UNIQUE</x:v>
      </x:c>
      <x:c r="Y315" s="305" t="str">
        <x:f>IF(COUNTIF($E$5:$E$348,E315)=1,"UNIQUE","DUPLICATE")</x:f>
        <x:v>UNIQUE</x:v>
      </x:c>
      <x:c r="Z315" s="305" t="str">
        <x:f>IF(AND(LEFT(A315,14)="SEBI-CORE-EVD-",LEN(A315)=20),"VALID","INVALID")</x:f>
        <x:v>VALID</x:v>
      </x:c>
      <x:c r="AA315" s="305" t="str">
        <x:v>FROZEN</x:v>
      </x:c>
    </x:row>
    <x:row r="316" ht="48" customHeight="1">
      <x:c r="A316" s="305" t="str">
        <x:v>SEBI-CORE-EVD-000312</x:v>
      </x:c>
      <x:c r="B316" s="305" t="n">
        <x:v>312</x:v>
      </x:c>
      <x:c r="C316" s="305" t="str">
        <x:v>SEBI-CORE-AUD-000156</x:v>
      </x:c>
      <x:c r="D316" s="305" t="str">
        <x:v>SEBI-CORE-PRV-000156</x:v>
      </x:c>
      <x:c r="E316" s="305" t="str">
        <x:v>P1-GAP003|Publicity requirement|AP01|E02</x:v>
      </x:c>
      <x:c r="F316" s="305" t="str">
        <x:v>P1-GAP003|Publicity requirement|AP01</x:v>
      </x:c>
      <x:c r="G316" s="305" t="str">
        <x:v>P1-GAP003|Publicity requirement</x:v>
      </x:c>
      <x:c r="H316" s="305" t="str">
        <x:v>P1-GAP003</x:v>
      </x:c>
      <x:c r="I316" s="305" t="str">
        <x:v>Publicity requirement</x:v>
      </x:c>
      <x:c r="J316" s="305" t="str">
        <x:v>Operating performance / outcome</x:v>
      </x:c>
      <x:c r="K316" s="305" t="str">
        <x:v>Complete request/complaint register, case files, timestamps, deficiency and outcome communications, portal entries and closure acknowledgements; demonstrate complete and timely performance of: Maintain publication plan and evidence.</x:v>
      </x:c>
      <x:c r="L316" s="305" t="str">
        <x:v>Population reference; period/trigger; source inputs; approvals; timestamps; calculations where relevant; filed/delivered output; acknowledgement; exception and closure linkage.</x:v>
      </x:c>
      <x:c r="M316" s="305" t="str">
        <x:v>Every two months through 2027-02-04</x:v>
      </x:c>
      <x:c r="N316" s="305" t="str">
        <x:v>Issuer/RTA service system, SCORES/ODR portal and depository interface</x:v>
      </x:c>
      <x:c r="O316" s="305" t="str">
        <x:v>Investor Services Head / RTA Relationship Owner</x:v>
      </x:c>
      <x:c r="P316" s="305" t="str">
        <x:v>Applicable SEBI source, LODR preservation policy where in scope, Common Corporate Core retention schedule and litigation hold; apply the longest controlling period.</x:v>
      </x:c>
      <x:c r="Q316" s="305" t="str">
        <x:v>Verify source system, date/time, preparer, approver, completeness, version, linkage to the population and external acknowledgement where applicable.</x:v>
      </x:c>
      <x:c r="R316" s="305" t="str">
        <x:v>Restricted — may contain personal, trading or unpublished information</x:v>
      </x:c>
      <x:c r="S316" s="305" t="str">
        <x:v>REQUIRED — NOT COLLECTED</x:v>
      </x:c>
      <x:c r="T316" s="305" t="str">
        <x:v>https://www.sebi.gov.in/legal/circulars/jan-2026/ease-of-doing-investment-special-window-for-transfer-and-dematerialisation-of-physical-securities_99411.html</x:v>
      </x:c>
      <x:c r="U316" s="305" t="str">
        <x:v>MIGRATED — FROZEN</x:v>
      </x:c>
      <x:c r="V316" s="305" t="str">
        <x:f>IF(COUNTIF('PROD Audit Master'!$A$5:$A$176,C316)=1,"YES","NO")</x:f>
        <x:v>YES</x:v>
      </x:c>
      <x:c r="W316" s="305" t="str">
        <x:f>IF(COUNTIF('PROD Provision Master'!$A$5:$A$176,D316)=1,"YES","NO")</x:f>
        <x:v>YES</x:v>
      </x:c>
      <x:c r="X316" s="305" t="str">
        <x:f>IF(COUNTIF($A$5:$A$348,A316)=1,"UNIQUE","DUPLICATE")</x:f>
        <x:v>UNIQUE</x:v>
      </x:c>
      <x:c r="Y316" s="305" t="str">
        <x:f>IF(COUNTIF($E$5:$E$348,E316)=1,"UNIQUE","DUPLICATE")</x:f>
        <x:v>UNIQUE</x:v>
      </x:c>
      <x:c r="Z316" s="305" t="str">
        <x:f>IF(AND(LEFT(A316,14)="SEBI-CORE-EVD-",LEN(A316)=20),"VALID","INVALID")</x:f>
        <x:v>VALID</x:v>
      </x:c>
      <x:c r="AA316" s="305" t="str">
        <x:v>FROZEN</x:v>
      </x:c>
    </x:row>
    <x:row r="317" ht="48" customHeight="1">
      <x:c r="A317" s="305" t="str">
        <x:v>SEBI-CORE-EVD-000313</x:v>
      </x:c>
      <x:c r="B317" s="305" t="n">
        <x:v>313</x:v>
      </x:c>
      <x:c r="C317" s="305" t="str">
        <x:v>SEBI-CORE-AUD-000157</x:v>
      </x:c>
      <x:c r="D317" s="305" t="str">
        <x:v>SEBI-CORE-PRV-000157</x:v>
      </x:c>
      <x:c r="E317" s="305" t="str">
        <x:v>P1-GAP004|Paras 2-4|AP01|E01</x:v>
      </x:c>
      <x:c r="F317" s="305" t="str">
        <x:v>P1-GAP004|Paras 2-4|AP01</x:v>
      </x:c>
      <x:c r="G317" s="305" t="str">
        <x:v>P1-GAP004|Paras 2-4</x:v>
      </x:c>
      <x:c r="H317" s="305" t="str">
        <x:v>P1-GAP004</x:v>
      </x:c>
      <x:c r="I317" s="305" t="str">
        <x:v>Paras 2-4</x:v>
      </x:c>
      <x:c r="J317" s="305" t="str">
        <x:v>Control design / applicability</x:v>
      </x:c>
      <x:c r="K317" s="305" t="str">
        <x:v>Approved investor-service SOP, service-level matrix, issuer/RTA responsibility matrix and current forms/checklists; include evidence that the gate, duty holder, threshold/exemption and timing were assessed for this atomic requirement.</x:v>
      </x:c>
      <x:c r="L317" s="305" t="str">
        <x:v>Current approved artefact; named owner and reviewer; effective date/version; explicit coverage of P1-GAP004 Paras 2-4; documented gate and exception route.</x:v>
      </x:c>
      <x:c r="M317" s="305" t="str">
        <x:v>Event-based</x:v>
      </x:c>
      <x:c r="N317" s="305" t="str">
        <x:v>Issuer/RTA service system, SCORES/ODR portal and depository interface</x:v>
      </x:c>
      <x:c r="O317" s="305" t="str">
        <x:v>Investor Services Head / RTA Relationship Owner</x:v>
      </x:c>
      <x:c r="P317" s="305" t="str">
        <x:v>Applicable SEBI source, LODR preservation policy where in scope, Common Corporate Core retention schedule and litigation hold; apply the longest controlling period.</x:v>
      </x:c>
      <x:c r="Q317" s="305" t="str">
        <x:v>Verify source system, date/time, preparer, approver, completeness, version, linkage to the population and external acknowledgement where applicable.</x:v>
      </x:c>
      <x:c r="R317" s="305" t="str">
        <x:v>Restricted — may contain personal, trading or unpublished information</x:v>
      </x:c>
      <x:c r="S317" s="305" t="str">
        <x:v>REQUIRED — NOT COLLECTED</x:v>
      </x:c>
      <x:c r="T317" s="305" t="str">
        <x:v>https://www.sebi.gov.in/legal/circulars/jan-2026/ease-of-doing-investment-and-ease-of-doing-business-doing-away-with-requirement-of-issuance-of-letter-of-confirmation-loc-and-to-effect-direct-credit-of-securities-in-dematerialisation-account-o-_99421.html</x:v>
      </x:c>
      <x:c r="U317" s="305" t="str">
        <x:v>MIGRATED — FROZEN</x:v>
      </x:c>
      <x:c r="V317" s="305" t="str">
        <x:f>IF(COUNTIF('PROD Audit Master'!$A$5:$A$176,C317)=1,"YES","NO")</x:f>
        <x:v>YES</x:v>
      </x:c>
      <x:c r="W317" s="305" t="str">
        <x:f>IF(COUNTIF('PROD Provision Master'!$A$5:$A$176,D317)=1,"YES","NO")</x:f>
        <x:v>YES</x:v>
      </x:c>
      <x:c r="X317" s="305" t="str">
        <x:f>IF(COUNTIF($A$5:$A$348,A317)=1,"UNIQUE","DUPLICATE")</x:f>
        <x:v>UNIQUE</x:v>
      </x:c>
      <x:c r="Y317" s="305" t="str">
        <x:f>IF(COUNTIF($E$5:$E$348,E317)=1,"UNIQUE","DUPLICATE")</x:f>
        <x:v>UNIQUE</x:v>
      </x:c>
      <x:c r="Z317" s="305" t="str">
        <x:f>IF(AND(LEFT(A317,14)="SEBI-CORE-EVD-",LEN(A317)=20),"VALID","INVALID")</x:f>
        <x:v>VALID</x:v>
      </x:c>
      <x:c r="AA317" s="305" t="str">
        <x:v>FROZEN</x:v>
      </x:c>
    </x:row>
    <x:row r="318" ht="48" customHeight="1">
      <x:c r="A318" s="305" t="str">
        <x:v>SEBI-CORE-EVD-000314</x:v>
      </x:c>
      <x:c r="B318" s="305" t="n">
        <x:v>314</x:v>
      </x:c>
      <x:c r="C318" s="305" t="str">
        <x:v>SEBI-CORE-AUD-000157</x:v>
      </x:c>
      <x:c r="D318" s="305" t="str">
        <x:v>SEBI-CORE-PRV-000157</x:v>
      </x:c>
      <x:c r="E318" s="305" t="str">
        <x:v>P1-GAP004|Paras 2-4|AP01|E02</x:v>
      </x:c>
      <x:c r="F318" s="305" t="str">
        <x:v>P1-GAP004|Paras 2-4|AP01</x:v>
      </x:c>
      <x:c r="G318" s="305" t="str">
        <x:v>P1-GAP004|Paras 2-4</x:v>
      </x:c>
      <x:c r="H318" s="305" t="str">
        <x:v>P1-GAP004</x:v>
      </x:c>
      <x:c r="I318" s="305" t="str">
        <x:v>Paras 2-4</x:v>
      </x:c>
      <x:c r="J318" s="305" t="str">
        <x:v>Operating performance / outcome</x:v>
      </x:c>
      <x:c r="K318" s="305" t="str">
        <x:v>Complete request/complaint register, case files, timestamps, deficiency and outcome communications, portal entries and closure acknowledgements; demonstrate complete and timely performance of: Validate documents and initiate the prescribed direct-credit route.</x:v>
      </x:c>
      <x:c r="L318" s="305" t="str">
        <x:v>Population reference; period/trigger; source inputs; approvals; timestamps; calculations where relevant; filed/delivered output; acknowledgement; exception and closure linkage.</x:v>
      </x:c>
      <x:c r="M318" s="305" t="str">
        <x:v>Event-based</x:v>
      </x:c>
      <x:c r="N318" s="305" t="str">
        <x:v>Issuer/RTA service system, SCORES/ODR portal and depository interface</x:v>
      </x:c>
      <x:c r="O318" s="305" t="str">
        <x:v>Investor Services Head / RTA Relationship Owner</x:v>
      </x:c>
      <x:c r="P318" s="305" t="str">
        <x:v>Applicable SEBI source, LODR preservation policy where in scope, Common Corporate Core retention schedule and litigation hold; apply the longest controlling period.</x:v>
      </x:c>
      <x:c r="Q318" s="305" t="str">
        <x:v>Verify source system, date/time, preparer, approver, completeness, version, linkage to the population and external acknowledgement where applicable.</x:v>
      </x:c>
      <x:c r="R318" s="305" t="str">
        <x:v>Restricted — may contain personal, trading or unpublished information</x:v>
      </x:c>
      <x:c r="S318" s="305" t="str">
        <x:v>REQUIRED — NOT COLLECTED</x:v>
      </x:c>
      <x:c r="T318" s="305" t="str">
        <x:v>https://www.sebi.gov.in/legal/circulars/jan-2026/ease-of-doing-investment-and-ease-of-doing-business-doing-away-with-requirement-of-issuance-of-letter-of-confirmation-loc-and-to-effect-direct-credit-of-securities-in-dematerialisation-account-o-_99421.html</x:v>
      </x:c>
      <x:c r="U318" s="305" t="str">
        <x:v>MIGRATED — FROZEN</x:v>
      </x:c>
      <x:c r="V318" s="305" t="str">
        <x:f>IF(COUNTIF('PROD Audit Master'!$A$5:$A$176,C318)=1,"YES","NO")</x:f>
        <x:v>YES</x:v>
      </x:c>
      <x:c r="W318" s="305" t="str">
        <x:f>IF(COUNTIF('PROD Provision Master'!$A$5:$A$176,D318)=1,"YES","NO")</x:f>
        <x:v>YES</x:v>
      </x:c>
      <x:c r="X318" s="305" t="str">
        <x:f>IF(COUNTIF($A$5:$A$348,A318)=1,"UNIQUE","DUPLICATE")</x:f>
        <x:v>UNIQUE</x:v>
      </x:c>
      <x:c r="Y318" s="305" t="str">
        <x:f>IF(COUNTIF($E$5:$E$348,E318)=1,"UNIQUE","DUPLICATE")</x:f>
        <x:v>UNIQUE</x:v>
      </x:c>
      <x:c r="Z318" s="305" t="str">
        <x:f>IF(AND(LEFT(A318,14)="SEBI-CORE-EVD-",LEN(A318)=20),"VALID","INVALID")</x:f>
        <x:v>VALID</x:v>
      </x:c>
      <x:c r="AA318" s="305" t="str">
        <x:v>FROZEN</x:v>
      </x:c>
    </x:row>
    <x:row r="319" ht="48" customHeight="1">
      <x:c r="A319" s="305" t="str">
        <x:v>SEBI-CORE-EVD-000315</x:v>
      </x:c>
      <x:c r="B319" s="305" t="n">
        <x:v>315</x:v>
      </x:c>
      <x:c r="C319" s="305" t="str">
        <x:v>SEBI-CORE-AUD-000158</x:v>
      </x:c>
      <x:c r="D319" s="305" t="str">
        <x:v>SEBI-CORE-PRV-000158</x:v>
      </x:c>
      <x:c r="E319" s="305" t="str">
        <x:v>P1-GAP004|Direct-credit timeline|AP01|E01</x:v>
      </x:c>
      <x:c r="F319" s="305" t="str">
        <x:v>P1-GAP004|Direct-credit timeline|AP01</x:v>
      </x:c>
      <x:c r="G319" s="305" t="str">
        <x:v>P1-GAP004|Direct-credit timeline</x:v>
      </x:c>
      <x:c r="H319" s="305" t="str">
        <x:v>P1-GAP004</x:v>
      </x:c>
      <x:c r="I319" s="305" t="str">
        <x:v>Direct-credit timeline</x:v>
      </x:c>
      <x:c r="J319" s="305" t="str">
        <x:v>Control design / applicability</x:v>
      </x:c>
      <x:c r="K319" s="305" t="str">
        <x:v>Approved investor-service SOP, service-level matrix, issuer/RTA responsibility matrix and current forms/checklists; include evidence that the gate, duty holder, threshold/exemption and timing were assessed for this atomic requirement.</x:v>
      </x:c>
      <x:c r="L319" s="305" t="str">
        <x:v>Current approved artefact; named owner and reviewer; effective date/version; explicit coverage of P1-GAP004 Direct-credit timeline; documented gate and exception route.</x:v>
      </x:c>
      <x:c r="M319" s="305" t="str">
        <x:v>Within 30 days after objections are removed</x:v>
      </x:c>
      <x:c r="N319" s="305" t="str">
        <x:v>Issuer/RTA service system, SCORES/ODR portal and depository interface</x:v>
      </x:c>
      <x:c r="O319" s="305" t="str">
        <x:v>Investor Services Head / RTA Relationship Owner</x:v>
      </x:c>
      <x:c r="P319" s="305" t="str">
        <x:v>Applicable SEBI source, LODR preservation policy where in scope, Common Corporate Core retention schedule and litigation hold; apply the longest controlling period.</x:v>
      </x:c>
      <x:c r="Q319" s="305" t="str">
        <x:v>Verify source system, date/time, preparer, approver, completeness, version, linkage to the population and external acknowledgement where applicable.</x:v>
      </x:c>
      <x:c r="R319" s="305" t="str">
        <x:v>Restricted — may contain personal, trading or unpublished information</x:v>
      </x:c>
      <x:c r="S319" s="305" t="str">
        <x:v>REQUIRED — NOT COLLECTED</x:v>
      </x:c>
      <x:c r="T319" s="305" t="str">
        <x:v>https://www.sebi.gov.in/legal/circulars/jan-2026/ease-of-doing-investment-and-ease-of-doing-business-doing-away-with-requirement-of-issuance-of-letter-of-confirmation-loc-and-to-effect-direct-credit-of-securities-in-dematerialisation-account-o-_99421.html</x:v>
      </x:c>
      <x:c r="U319" s="305" t="str">
        <x:v>MIGRATED — FROZEN</x:v>
      </x:c>
      <x:c r="V319" s="305" t="str">
        <x:f>IF(COUNTIF('PROD Audit Master'!$A$5:$A$176,C319)=1,"YES","NO")</x:f>
        <x:v>YES</x:v>
      </x:c>
      <x:c r="W319" s="305" t="str">
        <x:f>IF(COUNTIF('PROD Provision Master'!$A$5:$A$176,D319)=1,"YES","NO")</x:f>
        <x:v>YES</x:v>
      </x:c>
      <x:c r="X319" s="305" t="str">
        <x:f>IF(COUNTIF($A$5:$A$348,A319)=1,"UNIQUE","DUPLICATE")</x:f>
        <x:v>UNIQUE</x:v>
      </x:c>
      <x:c r="Y319" s="305" t="str">
        <x:f>IF(COUNTIF($E$5:$E$348,E319)=1,"UNIQUE","DUPLICATE")</x:f>
        <x:v>UNIQUE</x:v>
      </x:c>
      <x:c r="Z319" s="305" t="str">
        <x:f>IF(AND(LEFT(A319,14)="SEBI-CORE-EVD-",LEN(A319)=20),"VALID","INVALID")</x:f>
        <x:v>VALID</x:v>
      </x:c>
      <x:c r="AA319" s="305" t="str">
        <x:v>FROZEN</x:v>
      </x:c>
    </x:row>
    <x:row r="320" ht="48" customHeight="1">
      <x:c r="A320" s="305" t="str">
        <x:v>SEBI-CORE-EVD-000316</x:v>
      </x:c>
      <x:c r="B320" s="305" t="n">
        <x:v>316</x:v>
      </x:c>
      <x:c r="C320" s="305" t="str">
        <x:v>SEBI-CORE-AUD-000158</x:v>
      </x:c>
      <x:c r="D320" s="305" t="str">
        <x:v>SEBI-CORE-PRV-000158</x:v>
      </x:c>
      <x:c r="E320" s="305" t="str">
        <x:v>P1-GAP004|Direct-credit timeline|AP01|E02</x:v>
      </x:c>
      <x:c r="F320" s="305" t="str">
        <x:v>P1-GAP004|Direct-credit timeline|AP01</x:v>
      </x:c>
      <x:c r="G320" s="305" t="str">
        <x:v>P1-GAP004|Direct-credit timeline</x:v>
      </x:c>
      <x:c r="H320" s="305" t="str">
        <x:v>P1-GAP004</x:v>
      </x:c>
      <x:c r="I320" s="305" t="str">
        <x:v>Direct-credit timeline</x:v>
      </x:c>
      <x:c r="J320" s="305" t="str">
        <x:v>Operating performance / outcome</x:v>
      </x:c>
      <x:c r="K320" s="305" t="str">
        <x:v>Complete request/complaint register, case files, timestamps, deficiency and outcome communications, portal entries and closure acknowledgements; demonstrate complete and timely performance of: Timestamp cure, initiate demat and reconcile successful credit.</x:v>
      </x:c>
      <x:c r="L320" s="305" t="str">
        <x:v>Population reference; period/trigger; source inputs; approvals; timestamps; calculations where relevant; filed/delivered output; acknowledgement; exception and closure linkage.</x:v>
      </x:c>
      <x:c r="M320" s="305" t="str">
        <x:v>Within 30 days after objections are removed</x:v>
      </x:c>
      <x:c r="N320" s="305" t="str">
        <x:v>Issuer/RTA service system, SCORES/ODR portal and depository interface</x:v>
      </x:c>
      <x:c r="O320" s="305" t="str">
        <x:v>Investor Services Head / RTA Relationship Owner</x:v>
      </x:c>
      <x:c r="P320" s="305" t="str">
        <x:v>Applicable SEBI source, LODR preservation policy where in scope, Common Corporate Core retention schedule and litigation hold; apply the longest controlling period.</x:v>
      </x:c>
      <x:c r="Q320" s="305" t="str">
        <x:v>Verify source system, date/time, preparer, approver, completeness, version, linkage to the population and external acknowledgement where applicable.</x:v>
      </x:c>
      <x:c r="R320" s="305" t="str">
        <x:v>Restricted — may contain personal, trading or unpublished information</x:v>
      </x:c>
      <x:c r="S320" s="305" t="str">
        <x:v>REQUIRED — NOT COLLECTED</x:v>
      </x:c>
      <x:c r="T320" s="305" t="str">
        <x:v>https://www.sebi.gov.in/legal/circulars/jan-2026/ease-of-doing-investment-and-ease-of-doing-business-doing-away-with-requirement-of-issuance-of-letter-of-confirmation-loc-and-to-effect-direct-credit-of-securities-in-dematerialisation-account-o-_99421.html</x:v>
      </x:c>
      <x:c r="U320" s="305" t="str">
        <x:v>MIGRATED — FROZEN</x:v>
      </x:c>
      <x:c r="V320" s="305" t="str">
        <x:f>IF(COUNTIF('PROD Audit Master'!$A$5:$A$176,C320)=1,"YES","NO")</x:f>
        <x:v>YES</x:v>
      </x:c>
      <x:c r="W320" s="305" t="str">
        <x:f>IF(COUNTIF('PROD Provision Master'!$A$5:$A$176,D320)=1,"YES","NO")</x:f>
        <x:v>YES</x:v>
      </x:c>
      <x:c r="X320" s="305" t="str">
        <x:f>IF(COUNTIF($A$5:$A$348,A320)=1,"UNIQUE","DUPLICATE")</x:f>
        <x:v>UNIQUE</x:v>
      </x:c>
      <x:c r="Y320" s="305" t="str">
        <x:f>IF(COUNTIF($E$5:$E$348,E320)=1,"UNIQUE","DUPLICATE")</x:f>
        <x:v>UNIQUE</x:v>
      </x:c>
      <x:c r="Z320" s="305" t="str">
        <x:f>IF(AND(LEFT(A320,14)="SEBI-CORE-EVD-",LEN(A320)=20),"VALID","INVALID")</x:f>
        <x:v>VALID</x:v>
      </x:c>
      <x:c r="AA320" s="305" t="str">
        <x:v>FROZEN</x:v>
      </x:c>
    </x:row>
    <x:row r="321" ht="48" customHeight="1">
      <x:c r="A321" s="305" t="str">
        <x:v>SEBI-CORE-EVD-000317</x:v>
      </x:c>
      <x:c r="B321" s="305" t="n">
        <x:v>317</x:v>
      </x:c>
      <x:c r="C321" s="305" t="str">
        <x:v>SEBI-CORE-AUD-000159</x:v>
      </x:c>
      <x:c r="D321" s="305" t="str">
        <x:v>SEBI-CORE-PRV-000159</x:v>
      </x:c>
      <x:c r="E321" s="305" t="str">
        <x:v>P1-GAP004|Investor notification|AP01|E01</x:v>
      </x:c>
      <x:c r="F321" s="305" t="str">
        <x:v>P1-GAP004|Investor notification|AP01</x:v>
      </x:c>
      <x:c r="G321" s="305" t="str">
        <x:v>P1-GAP004|Investor notification</x:v>
      </x:c>
      <x:c r="H321" s="305" t="str">
        <x:v>P1-GAP004</x:v>
      </x:c>
      <x:c r="I321" s="305" t="str">
        <x:v>Investor notification</x:v>
      </x:c>
      <x:c r="J321" s="305" t="str">
        <x:v>Control design / applicability</x:v>
      </x:c>
      <x:c r="K321" s="305" t="str">
        <x:v>Approved investor-service SOP, service-level matrix, issuer/RTA responsibility matrix and current forms/checklists; include evidence that the gate, duty holder, threshold/exemption and timing were assessed for this atomic requirement.</x:v>
      </x:c>
      <x:c r="L321" s="305" t="str">
        <x:v>Current approved artefact; named owner and reviewer; effective date/version; explicit coverage of P1-GAP004 Investor notification; documented gate and exception route.</x:v>
      </x:c>
      <x:c r="M321" s="305" t="str">
        <x:v>On successful credit</x:v>
      </x:c>
      <x:c r="N321" s="305" t="str">
        <x:v>Issuer/RTA service system, SCORES/ODR portal and depository interface</x:v>
      </x:c>
      <x:c r="O321" s="305" t="str">
        <x:v>Investor Services Head / RTA Relationship Owner</x:v>
      </x:c>
      <x:c r="P321" s="305" t="str">
        <x:v>Applicable SEBI source, LODR preservation policy where in scope, Common Corporate Core retention schedule and litigation hold; apply the longest controlling period.</x:v>
      </x:c>
      <x:c r="Q321" s="305" t="str">
        <x:v>Verify source system, date/time, preparer, approver, completeness, version, linkage to the population and external acknowledgement where applicable.</x:v>
      </x:c>
      <x:c r="R321" s="305" t="str">
        <x:v>Restricted — may contain personal, trading or unpublished information</x:v>
      </x:c>
      <x:c r="S321" s="305" t="str">
        <x:v>REQUIRED — NOT COLLECTED</x:v>
      </x:c>
      <x:c r="T321" s="305" t="str">
        <x:v>https://www.sebi.gov.in/legal/circulars/jan-2026/ease-of-doing-investment-and-ease-of-doing-business-doing-away-with-requirement-of-issuance-of-letter-of-confirmation-loc-and-to-effect-direct-credit-of-securities-in-dematerialisation-account-o-_99421.html</x:v>
      </x:c>
      <x:c r="U321" s="305" t="str">
        <x:v>MIGRATED — FROZEN</x:v>
      </x:c>
      <x:c r="V321" s="305" t="str">
        <x:f>IF(COUNTIF('PROD Audit Master'!$A$5:$A$176,C321)=1,"YES","NO")</x:f>
        <x:v>YES</x:v>
      </x:c>
      <x:c r="W321" s="305" t="str">
        <x:f>IF(COUNTIF('PROD Provision Master'!$A$5:$A$176,D321)=1,"YES","NO")</x:f>
        <x:v>YES</x:v>
      </x:c>
      <x:c r="X321" s="305" t="str">
        <x:f>IF(COUNTIF($A$5:$A$348,A321)=1,"UNIQUE","DUPLICATE")</x:f>
        <x:v>UNIQUE</x:v>
      </x:c>
      <x:c r="Y321" s="305" t="str">
        <x:f>IF(COUNTIF($E$5:$E$348,E321)=1,"UNIQUE","DUPLICATE")</x:f>
        <x:v>UNIQUE</x:v>
      </x:c>
      <x:c r="Z321" s="305" t="str">
        <x:f>IF(AND(LEFT(A321,14)="SEBI-CORE-EVD-",LEN(A321)=20),"VALID","INVALID")</x:f>
        <x:v>VALID</x:v>
      </x:c>
      <x:c r="AA321" s="305" t="str">
        <x:v>FROZEN</x:v>
      </x:c>
    </x:row>
    <x:row r="322" ht="48" customHeight="1">
      <x:c r="A322" s="305" t="str">
        <x:v>SEBI-CORE-EVD-000318</x:v>
      </x:c>
      <x:c r="B322" s="305" t="n">
        <x:v>318</x:v>
      </x:c>
      <x:c r="C322" s="305" t="str">
        <x:v>SEBI-CORE-AUD-000159</x:v>
      </x:c>
      <x:c r="D322" s="305" t="str">
        <x:v>SEBI-CORE-PRV-000159</x:v>
      </x:c>
      <x:c r="E322" s="305" t="str">
        <x:v>P1-GAP004|Investor notification|AP01|E02</x:v>
      </x:c>
      <x:c r="F322" s="305" t="str">
        <x:v>P1-GAP004|Investor notification|AP01</x:v>
      </x:c>
      <x:c r="G322" s="305" t="str">
        <x:v>P1-GAP004|Investor notification</x:v>
      </x:c>
      <x:c r="H322" s="305" t="str">
        <x:v>P1-GAP004</x:v>
      </x:c>
      <x:c r="I322" s="305" t="str">
        <x:v>Investor notification</x:v>
      </x:c>
      <x:c r="J322" s="305" t="str">
        <x:v>Operating performance / outcome</x:v>
      </x:c>
      <x:c r="K322" s="305" t="str">
        <x:v>Complete request/complaint register, case files, timestamps, deficiency and outcome communications, portal entries and closure acknowledgements; demonstrate complete and timely performance of: Send and retain notification evidence.</x:v>
      </x:c>
      <x:c r="L322" s="305" t="str">
        <x:v>Population reference; period/trigger; source inputs; approvals; timestamps; calculations where relevant; filed/delivered output; acknowledgement; exception and closure linkage.</x:v>
      </x:c>
      <x:c r="M322" s="305" t="str">
        <x:v>On successful credit</x:v>
      </x:c>
      <x:c r="N322" s="305" t="str">
        <x:v>Issuer/RTA service system, SCORES/ODR portal and depository interface</x:v>
      </x:c>
      <x:c r="O322" s="305" t="str">
        <x:v>Investor Services Head / RTA Relationship Owner</x:v>
      </x:c>
      <x:c r="P322" s="305" t="str">
        <x:v>Applicable SEBI source, LODR preservation policy where in scope, Common Corporate Core retention schedule and litigation hold; apply the longest controlling period.</x:v>
      </x:c>
      <x:c r="Q322" s="305" t="str">
        <x:v>Verify source system, date/time, preparer, approver, completeness, version, linkage to the population and external acknowledgement where applicable.</x:v>
      </x:c>
      <x:c r="R322" s="305" t="str">
        <x:v>Restricted — may contain personal, trading or unpublished information</x:v>
      </x:c>
      <x:c r="S322" s="305" t="str">
        <x:v>REQUIRED — NOT COLLECTED</x:v>
      </x:c>
      <x:c r="T322" s="305" t="str">
        <x:v>https://www.sebi.gov.in/legal/circulars/jan-2026/ease-of-doing-investment-and-ease-of-doing-business-doing-away-with-requirement-of-issuance-of-letter-of-confirmation-loc-and-to-effect-direct-credit-of-securities-in-dematerialisation-account-o-_99421.html</x:v>
      </x:c>
      <x:c r="U322" s="305" t="str">
        <x:v>MIGRATED — FROZEN</x:v>
      </x:c>
      <x:c r="V322" s="305" t="str">
        <x:f>IF(COUNTIF('PROD Audit Master'!$A$5:$A$176,C322)=1,"YES","NO")</x:f>
        <x:v>YES</x:v>
      </x:c>
      <x:c r="W322" s="305" t="str">
        <x:f>IF(COUNTIF('PROD Provision Master'!$A$5:$A$176,D322)=1,"YES","NO")</x:f>
        <x:v>YES</x:v>
      </x:c>
      <x:c r="X322" s="305" t="str">
        <x:f>IF(COUNTIF($A$5:$A$348,A322)=1,"UNIQUE","DUPLICATE")</x:f>
        <x:v>UNIQUE</x:v>
      </x:c>
      <x:c r="Y322" s="305" t="str">
        <x:f>IF(COUNTIF($E$5:$E$348,E322)=1,"UNIQUE","DUPLICATE")</x:f>
        <x:v>UNIQUE</x:v>
      </x:c>
      <x:c r="Z322" s="305" t="str">
        <x:f>IF(AND(LEFT(A322,14)="SEBI-CORE-EVD-",LEN(A322)=20),"VALID","INVALID")</x:f>
        <x:v>VALID</x:v>
      </x:c>
      <x:c r="AA322" s="305" t="str">
        <x:v>FROZEN</x:v>
      </x:c>
    </x:row>
    <x:row r="323" ht="48" customHeight="1">
      <x:c r="A323" s="305" t="str">
        <x:v>SEBI-CORE-EVD-000319</x:v>
      </x:c>
      <x:c r="B323" s="305" t="n">
        <x:v>319</x:v>
      </x:c>
      <x:c r="C323" s="305" t="str">
        <x:v>SEBI-CORE-AUD-000160</x:v>
      </x:c>
      <x:c r="D323" s="305" t="str">
        <x:v>SEBI-CORE-PRV-000160</x:v>
      </x:c>
      <x:c r="E323" s="305" t="str">
        <x:v>P1-GAP004|Form ISR-4 website|AP01|E01</x:v>
      </x:c>
      <x:c r="F323" s="305" t="str">
        <x:v>P1-GAP004|Form ISR-4 website|AP01</x:v>
      </x:c>
      <x:c r="G323" s="305" t="str">
        <x:v>P1-GAP004|Form ISR-4 website</x:v>
      </x:c>
      <x:c r="H323" s="305" t="str">
        <x:v>P1-GAP004</x:v>
      </x:c>
      <x:c r="I323" s="305" t="str">
        <x:v>Form ISR-4 website</x:v>
      </x:c>
      <x:c r="J323" s="305" t="str">
        <x:v>Control design / applicability</x:v>
      </x:c>
      <x:c r="K323" s="305" t="str">
        <x:v>Website disclosure inventory, publication approval workflow, ownership matrix, update SLA and archival/version-control procedure; include evidence that the gate, duty holder, threshold/exemption and timing were assessed for this atomic requirement.</x:v>
      </x:c>
      <x:c r="L323" s="305" t="str">
        <x:v>Current approved artefact; named owner and reviewer; effective date/version; explicit coverage of P1-GAP004 Form ISR-4 website; documented gate and exception route.</x:v>
      </x:c>
      <x:c r="M323" s="305" t="str">
        <x:v>Continuous from effective date</x:v>
      </x:c>
      <x:c r="N323" s="305" t="str">
        <x:v>Authorised website CMS and controlled disclosure repository</x:v>
      </x:c>
      <x:c r="O323" s="305" t="str">
        <x:v>Company Secretary / Disclosure and Website Owner</x:v>
      </x:c>
      <x:c r="P323" s="305" t="str">
        <x:v>Applicable SEBI source, LODR preservation policy where in scope, Common Corporate Core retention schedule and litigation hold; apply the longest controlling period.</x:v>
      </x:c>
      <x:c r="Q323" s="305" t="str">
        <x:v>Verify source system, date/time, preparer, approver, completeness, version, linkage to the population and external acknowledgement where applicable.</x:v>
      </x:c>
      <x:c r="R323" s="305" t="str">
        <x:v>Internal controlled record; public only after authorised filing/publication</x:v>
      </x:c>
      <x:c r="S323" s="305" t="str">
        <x:v>REQUIRED — NOT COLLECTED</x:v>
      </x:c>
      <x:c r="T323" s="305" t="str">
        <x:v>https://www.sebi.gov.in/legal/circulars/jan-2026/ease-of-doing-investment-and-ease-of-doing-business-doing-away-with-requirement-of-issuance-of-letter-of-confirmation-loc-and-to-effect-direct-credit-of-securities-in-dematerialisation-account-o-_99421.html</x:v>
      </x:c>
      <x:c r="U323" s="305" t="str">
        <x:v>MIGRATED — FROZEN</x:v>
      </x:c>
      <x:c r="V323" s="305" t="str">
        <x:f>IF(COUNTIF('PROD Audit Master'!$A$5:$A$176,C323)=1,"YES","NO")</x:f>
        <x:v>YES</x:v>
      </x:c>
      <x:c r="W323" s="305" t="str">
        <x:f>IF(COUNTIF('PROD Provision Master'!$A$5:$A$176,D323)=1,"YES","NO")</x:f>
        <x:v>YES</x:v>
      </x:c>
      <x:c r="X323" s="305" t="str">
        <x:f>IF(COUNTIF($A$5:$A$348,A323)=1,"UNIQUE","DUPLICATE")</x:f>
        <x:v>UNIQUE</x:v>
      </x:c>
      <x:c r="Y323" s="305" t="str">
        <x:f>IF(COUNTIF($E$5:$E$348,E323)=1,"UNIQUE","DUPLICATE")</x:f>
        <x:v>UNIQUE</x:v>
      </x:c>
      <x:c r="Z323" s="305" t="str">
        <x:f>IF(AND(LEFT(A323,14)="SEBI-CORE-EVD-",LEN(A323)=20),"VALID","INVALID")</x:f>
        <x:v>VALID</x:v>
      </x:c>
      <x:c r="AA323" s="305" t="str">
        <x:v>FROZEN</x:v>
      </x:c>
    </x:row>
    <x:row r="324" ht="48" customHeight="1">
      <x:c r="A324" s="305" t="str">
        <x:v>SEBI-CORE-EVD-000320</x:v>
      </x:c>
      <x:c r="B324" s="305" t="n">
        <x:v>320</x:v>
      </x:c>
      <x:c r="C324" s="305" t="str">
        <x:v>SEBI-CORE-AUD-000160</x:v>
      </x:c>
      <x:c r="D324" s="305" t="str">
        <x:v>SEBI-CORE-PRV-000160</x:v>
      </x:c>
      <x:c r="E324" s="305" t="str">
        <x:v>P1-GAP004|Form ISR-4 website|AP01|E02</x:v>
      </x:c>
      <x:c r="F324" s="305" t="str">
        <x:v>P1-GAP004|Form ISR-4 website|AP01</x:v>
      </x:c>
      <x:c r="G324" s="305" t="str">
        <x:v>P1-GAP004|Form ISR-4 website</x:v>
      </x:c>
      <x:c r="H324" s="305" t="str">
        <x:v>P1-GAP004</x:v>
      </x:c>
      <x:c r="I324" s="305" t="str">
        <x:v>Form ISR-4 website</x:v>
      </x:c>
      <x:c r="J324" s="305" t="str">
        <x:v>Operating performance / outcome</x:v>
      </x:c>
      <x:c r="K324" s="305" t="str">
        <x:v>Published page capture, CMS audit trail, approval, link testing, change log and archived prior versions; demonstrate complete and timely performance of: Publish and version-control the form link.</x:v>
      </x:c>
      <x:c r="L324" s="305" t="str">
        <x:v>Population reference; period/trigger; source inputs; approvals; timestamps; calculations where relevant; filed/delivered output; acknowledgement; exception and closure linkage.</x:v>
      </x:c>
      <x:c r="M324" s="305" t="str">
        <x:v>Continuous from effective date</x:v>
      </x:c>
      <x:c r="N324" s="305" t="str">
        <x:v>Authorised website CMS and controlled disclosure repository</x:v>
      </x:c>
      <x:c r="O324" s="305" t="str">
        <x:v>Company Secretary / Disclosure and Website Owner</x:v>
      </x:c>
      <x:c r="P324" s="305" t="str">
        <x:v>Applicable SEBI source, LODR preservation policy where in scope, Common Corporate Core retention schedule and litigation hold; apply the longest controlling period.</x:v>
      </x:c>
      <x:c r="Q324" s="305" t="str">
        <x:v>Verify source system, date/time, preparer, approver, completeness, version, linkage to the population and external acknowledgement where applicable.</x:v>
      </x:c>
      <x:c r="R324" s="305" t="str">
        <x:v>Internal controlled record; public only after authorised filing/publication</x:v>
      </x:c>
      <x:c r="S324" s="305" t="str">
        <x:v>REQUIRED — NOT COLLECTED</x:v>
      </x:c>
      <x:c r="T324" s="305" t="str">
        <x:v>https://www.sebi.gov.in/legal/circulars/jan-2026/ease-of-doing-investment-and-ease-of-doing-business-doing-away-with-requirement-of-issuance-of-letter-of-confirmation-loc-and-to-effect-direct-credit-of-securities-in-dematerialisation-account-o-_99421.html</x:v>
      </x:c>
      <x:c r="U324" s="305" t="str">
        <x:v>MIGRATED — FROZEN</x:v>
      </x:c>
      <x:c r="V324" s="305" t="str">
        <x:f>IF(COUNTIF('PROD Audit Master'!$A$5:$A$176,C324)=1,"YES","NO")</x:f>
        <x:v>YES</x:v>
      </x:c>
      <x:c r="W324" s="305" t="str">
        <x:f>IF(COUNTIF('PROD Provision Master'!$A$5:$A$176,D324)=1,"YES","NO")</x:f>
        <x:v>YES</x:v>
      </x:c>
      <x:c r="X324" s="305" t="str">
        <x:f>IF(COUNTIF($A$5:$A$348,A324)=1,"UNIQUE","DUPLICATE")</x:f>
        <x:v>UNIQUE</x:v>
      </x:c>
      <x:c r="Y324" s="305" t="str">
        <x:f>IF(COUNTIF($E$5:$E$348,E324)=1,"UNIQUE","DUPLICATE")</x:f>
        <x:v>UNIQUE</x:v>
      </x:c>
      <x:c r="Z324" s="305" t="str">
        <x:f>IF(AND(LEFT(A324,14)="SEBI-CORE-EVD-",LEN(A324)=20),"VALID","INVALID")</x:f>
        <x:v>VALID</x:v>
      </x:c>
      <x:c r="AA324" s="305" t="str">
        <x:v>FROZEN</x:v>
      </x:c>
    </x:row>
    <x:row r="325" ht="48" customHeight="1">
      <x:c r="A325" s="305" t="str">
        <x:v>SEBI-CORE-EVD-000321</x:v>
      </x:c>
      <x:c r="B325" s="305" t="n">
        <x:v>321</x:v>
      </x:c>
      <x:c r="C325" s="305" t="str">
        <x:v>SEBI-CORE-AUD-000161</x:v>
      </x:c>
      <x:c r="D325" s="305" t="str">
        <x:v>SEBI-CORE-PRV-000161</x:v>
      </x:c>
      <x:c r="E325" s="305" t="str">
        <x:v>P1-GAP005|Paras 6.1.1-6.1.4|AP01|E01</x:v>
      </x:c>
      <x:c r="F325" s="305" t="str">
        <x:v>P1-GAP005|Paras 6.1.1-6.1.4|AP01</x:v>
      </x:c>
      <x:c r="G325" s="305" t="str">
        <x:v>P1-GAP005|Paras 6.1.1-6.1.4</x:v>
      </x:c>
      <x:c r="H325" s="305" t="str">
        <x:v>P1-GAP005</x:v>
      </x:c>
      <x:c r="I325" s="305" t="str">
        <x:v>Paras 6.1.1-6.1.4</x:v>
      </x:c>
      <x:c r="J325" s="305" t="str">
        <x:v>Control design / applicability</x:v>
      </x:c>
      <x:c r="K325" s="305" t="str">
        <x:v>Approved investor-service SOP, service-level matrix, issuer/RTA responsibility matrix and current forms/checklists; include evidence that the gate, duty holder, threshold/exemption and timing were assessed for this atomic requirement.</x:v>
      </x:c>
      <x:c r="L325" s="305" t="str">
        <x:v>Current approved artefact; named owner and reviewer; effective date/version; explicit coverage of P1-GAP005 Paras 6.1.1-6.1.4; documented gate and exception route.</x:v>
      </x:c>
      <x:c r="M325" s="305" t="str">
        <x:v>Promptly during intake</x:v>
      </x:c>
      <x:c r="N325" s="305" t="str">
        <x:v>Issuer/RTA service system, SCORES/ODR portal and depository interface</x:v>
      </x:c>
      <x:c r="O325" s="305" t="str">
        <x:v>Investor Services Head / RTA Relationship Owner</x:v>
      </x:c>
      <x:c r="P325" s="305" t="str">
        <x:v>Applicable SEBI source, LODR preservation policy where in scope, Common Corporate Core retention schedule and litigation hold; apply the longest controlling period.</x:v>
      </x:c>
      <x:c r="Q325" s="305" t="str">
        <x:v>Verify source system, date/time, preparer, approver, completeness, version, linkage to the population and external acknowledgement where applicable.</x:v>
      </x:c>
      <x:c r="R325" s="305" t="str">
        <x:v>Restricted — may contain personal, trading or unpublished information</x:v>
      </x:c>
      <x:c r="S325" s="305" t="str">
        <x:v>REQUIRED — NOT COLLECTED</x:v>
      </x:c>
      <x:c r="T325" s="305" t="str">
        <x:v>https://www.sebi.gov.in/legal/circulars/jul-2026/ease-of-doing-investment-and-ease-of-doing-business-simplification-and-standardisation-of-the-framework-for-transmission-of-securities_103030.html</x:v>
      </x:c>
      <x:c r="U325" s="305" t="str">
        <x:v>MIGRATED — FROZEN</x:v>
      </x:c>
      <x:c r="V325" s="305" t="str">
        <x:f>IF(COUNTIF('PROD Audit Master'!$A$5:$A$176,C325)=1,"YES","NO")</x:f>
        <x:v>YES</x:v>
      </x:c>
      <x:c r="W325" s="305" t="str">
        <x:f>IF(COUNTIF('PROD Provision Master'!$A$5:$A$176,D325)=1,"YES","NO")</x:f>
        <x:v>YES</x:v>
      </x:c>
      <x:c r="X325" s="305" t="str">
        <x:f>IF(COUNTIF($A$5:$A$348,A325)=1,"UNIQUE","DUPLICATE")</x:f>
        <x:v>UNIQUE</x:v>
      </x:c>
      <x:c r="Y325" s="305" t="str">
        <x:f>IF(COUNTIF($E$5:$E$348,E325)=1,"UNIQUE","DUPLICATE")</x:f>
        <x:v>UNIQUE</x:v>
      </x:c>
      <x:c r="Z325" s="305" t="str">
        <x:f>IF(AND(LEFT(A325,14)="SEBI-CORE-EVD-",LEN(A325)=20),"VALID","INVALID")</x:f>
        <x:v>VALID</x:v>
      </x:c>
      <x:c r="AA325" s="305" t="str">
        <x:v>FROZEN</x:v>
      </x:c>
    </x:row>
    <x:row r="326" ht="48" customHeight="1">
      <x:c r="A326" s="305" t="str">
        <x:v>SEBI-CORE-EVD-000322</x:v>
      </x:c>
      <x:c r="B326" s="305" t="n">
        <x:v>322</x:v>
      </x:c>
      <x:c r="C326" s="305" t="str">
        <x:v>SEBI-CORE-AUD-000161</x:v>
      </x:c>
      <x:c r="D326" s="305" t="str">
        <x:v>SEBI-CORE-PRV-000161</x:v>
      </x:c>
      <x:c r="E326" s="305" t="str">
        <x:v>P1-GAP005|Paras 6.1.1-6.1.4|AP01|E02</x:v>
      </x:c>
      <x:c r="F326" s="305" t="str">
        <x:v>P1-GAP005|Paras 6.1.1-6.1.4|AP01</x:v>
      </x:c>
      <x:c r="G326" s="305" t="str">
        <x:v>P1-GAP005|Paras 6.1.1-6.1.4</x:v>
      </x:c>
      <x:c r="H326" s="305" t="str">
        <x:v>P1-GAP005</x:v>
      </x:c>
      <x:c r="I326" s="305" t="str">
        <x:v>Paras 6.1.1-6.1.4</x:v>
      </x:c>
      <x:c r="J326" s="305" t="str">
        <x:v>Operating performance / outcome</x:v>
      </x:c>
      <x:c r="K326" s="305" t="str">
        <x:v>Complete request/complaint register, case files, timestamps, deficiency and outcome communications, portal entries and closure acknowledgements; demonstrate complete and timely performance of: Issue acknowledgement, deficiency notice and completeness confirmation.</x:v>
      </x:c>
      <x:c r="L326" s="305" t="str">
        <x:v>Population reference; period/trigger; source inputs; approvals; timestamps; calculations where relevant; filed/delivered output; acknowledgement; exception and closure linkage.</x:v>
      </x:c>
      <x:c r="M326" s="305" t="str">
        <x:v>Promptly during intake</x:v>
      </x:c>
      <x:c r="N326" s="305" t="str">
        <x:v>Issuer/RTA service system, SCORES/ODR portal and depository interface</x:v>
      </x:c>
      <x:c r="O326" s="305" t="str">
        <x:v>Investor Services Head / RTA Relationship Owner</x:v>
      </x:c>
      <x:c r="P326" s="305" t="str">
        <x:v>Applicable SEBI source, LODR preservation policy where in scope, Common Corporate Core retention schedule and litigation hold; apply the longest controlling period.</x:v>
      </x:c>
      <x:c r="Q326" s="305" t="str">
        <x:v>Verify source system, date/time, preparer, approver, completeness, version, linkage to the population and external acknowledgement where applicable.</x:v>
      </x:c>
      <x:c r="R326" s="305" t="str">
        <x:v>Restricted — may contain personal, trading or unpublished information</x:v>
      </x:c>
      <x:c r="S326" s="305" t="str">
        <x:v>REQUIRED — NOT COLLECTED</x:v>
      </x:c>
      <x:c r="T326" s="305" t="str">
        <x:v>https://www.sebi.gov.in/legal/circulars/jul-2026/ease-of-doing-investment-and-ease-of-doing-business-simplification-and-standardisation-of-the-framework-for-transmission-of-securities_103030.html</x:v>
      </x:c>
      <x:c r="U326" s="305" t="str">
        <x:v>MIGRATED — FROZEN</x:v>
      </x:c>
      <x:c r="V326" s="305" t="str">
        <x:f>IF(COUNTIF('PROD Audit Master'!$A$5:$A$176,C326)=1,"YES","NO")</x:f>
        <x:v>YES</x:v>
      </x:c>
      <x:c r="W326" s="305" t="str">
        <x:f>IF(COUNTIF('PROD Provision Master'!$A$5:$A$176,D326)=1,"YES","NO")</x:f>
        <x:v>YES</x:v>
      </x:c>
      <x:c r="X326" s="305" t="str">
        <x:f>IF(COUNTIF($A$5:$A$348,A326)=1,"UNIQUE","DUPLICATE")</x:f>
        <x:v>UNIQUE</x:v>
      </x:c>
      <x:c r="Y326" s="305" t="str">
        <x:f>IF(COUNTIF($E$5:$E$348,E326)=1,"UNIQUE","DUPLICATE")</x:f>
        <x:v>UNIQUE</x:v>
      </x:c>
      <x:c r="Z326" s="305" t="str">
        <x:f>IF(AND(LEFT(A326,14)="SEBI-CORE-EVD-",LEN(A326)=20),"VALID","INVALID")</x:f>
        <x:v>VALID</x:v>
      </x:c>
      <x:c r="AA326" s="305" t="str">
        <x:v>FROZEN</x:v>
      </x:c>
    </x:row>
    <x:row r="327" ht="48" customHeight="1">
      <x:c r="A327" s="305" t="str">
        <x:v>SEBI-CORE-EVD-000323</x:v>
      </x:c>
      <x:c r="B327" s="305" t="n">
        <x:v>323</x:v>
      </x:c>
      <x:c r="C327" s="305" t="str">
        <x:v>SEBI-CORE-AUD-000162</x:v>
      </x:c>
      <x:c r="D327" s="305" t="str">
        <x:v>SEBI-CORE-PRV-000162</x:v>
      </x:c>
      <x:c r="E327" s="305" t="str">
        <x:v>P1-GAP005|Quick transmission procedure thresholds|AP01|E01</x:v>
      </x:c>
      <x:c r="F327" s="305" t="str">
        <x:v>P1-GAP005|Quick transmission procedure thresholds|AP01</x:v>
      </x:c>
      <x:c r="G327" s="305" t="str">
        <x:v>P1-GAP005|Quick transmission procedure thresholds</x:v>
      </x:c>
      <x:c r="H327" s="305" t="str">
        <x:v>P1-GAP005</x:v>
      </x:c>
      <x:c r="I327" s="305" t="str">
        <x:v>Quick transmission procedure thresholds</x:v>
      </x:c>
      <x:c r="J327" s="305" t="str">
        <x:v>Control design / applicability</x:v>
      </x:c>
      <x:c r="K327" s="305" t="str">
        <x:v>Approved investor-service SOP, service-level matrix, issuer/RTA responsibility matrix and current forms/checklists; include evidence that the gate, duty holder, threshold/exemption and timing were assessed for this atomic requirement.</x:v>
      </x:c>
      <x:c r="L327" s="305" t="str">
        <x:v>Current approved artefact; named owner and reviewer; effective date/version; explicit coverage of P1-GAP005 Quick transmission procedure thresholds; documented gate and exception route.</x:v>
      </x:c>
      <x:c r="M327" s="305" t="str">
        <x:v>At claim assessment</x:v>
      </x:c>
      <x:c r="N327" s="305" t="str">
        <x:v>Issuer/RTA service system, SCORES/ODR portal and depository interface</x:v>
      </x:c>
      <x:c r="O327" s="305" t="str">
        <x:v>Investor Services Head / RTA Relationship Owner</x:v>
      </x:c>
      <x:c r="P327" s="305" t="str">
        <x:v>Applicable SEBI source, LODR preservation policy where in scope, Common Corporate Core retention schedule and litigation hold; apply the longest controlling period.</x:v>
      </x:c>
      <x:c r="Q327" s="305" t="str">
        <x:v>Verify source system, date/time, preparer, approver, completeness, version, linkage to the population and external acknowledgement where applicable.</x:v>
      </x:c>
      <x:c r="R327" s="305" t="str">
        <x:v>Restricted — may contain personal, trading or unpublished information</x:v>
      </x:c>
      <x:c r="S327" s="305" t="str">
        <x:v>REQUIRED — NOT COLLECTED</x:v>
      </x:c>
      <x:c r="T327" s="305" t="str">
        <x:v>https://www.sebi.gov.in/legal/circulars/jul-2026/ease-of-doing-investment-and-ease-of-doing-business-simplification-and-standardisation-of-the-framework-for-transmission-of-securities_103030.html</x:v>
      </x:c>
      <x:c r="U327" s="305" t="str">
        <x:v>MIGRATED — FROZEN</x:v>
      </x:c>
      <x:c r="V327" s="305" t="str">
        <x:f>IF(COUNTIF('PROD Audit Master'!$A$5:$A$176,C327)=1,"YES","NO")</x:f>
        <x:v>YES</x:v>
      </x:c>
      <x:c r="W327" s="305" t="str">
        <x:f>IF(COUNTIF('PROD Provision Master'!$A$5:$A$176,D327)=1,"YES","NO")</x:f>
        <x:v>YES</x:v>
      </x:c>
      <x:c r="X327" s="305" t="str">
        <x:f>IF(COUNTIF($A$5:$A$348,A327)=1,"UNIQUE","DUPLICATE")</x:f>
        <x:v>UNIQUE</x:v>
      </x:c>
      <x:c r="Y327" s="305" t="str">
        <x:f>IF(COUNTIF($E$5:$E$348,E327)=1,"UNIQUE","DUPLICATE")</x:f>
        <x:v>UNIQUE</x:v>
      </x:c>
      <x:c r="Z327" s="305" t="str">
        <x:f>IF(AND(LEFT(A327,14)="SEBI-CORE-EVD-",LEN(A327)=20),"VALID","INVALID")</x:f>
        <x:v>VALID</x:v>
      </x:c>
      <x:c r="AA327" s="305" t="str">
        <x:v>FROZEN</x:v>
      </x:c>
    </x:row>
    <x:row r="328" ht="48" customHeight="1">
      <x:c r="A328" s="305" t="str">
        <x:v>SEBI-CORE-EVD-000324</x:v>
      </x:c>
      <x:c r="B328" s="305" t="n">
        <x:v>324</x:v>
      </x:c>
      <x:c r="C328" s="305" t="str">
        <x:v>SEBI-CORE-AUD-000162</x:v>
      </x:c>
      <x:c r="D328" s="305" t="str">
        <x:v>SEBI-CORE-PRV-000162</x:v>
      </x:c>
      <x:c r="E328" s="305" t="str">
        <x:v>P1-GAP005|Quick transmission procedure thresholds|AP01|E02</x:v>
      </x:c>
      <x:c r="F328" s="305" t="str">
        <x:v>P1-GAP005|Quick transmission procedure thresholds|AP01</x:v>
      </x:c>
      <x:c r="G328" s="305" t="str">
        <x:v>P1-GAP005|Quick transmission procedure thresholds</x:v>
      </x:c>
      <x:c r="H328" s="305" t="str">
        <x:v>P1-GAP005</x:v>
      </x:c>
      <x:c r="I328" s="305" t="str">
        <x:v>Quick transmission procedure thresholds</x:v>
      </x:c>
      <x:c r="J328" s="305" t="str">
        <x:v>Operating performance / outcome</x:v>
      </x:c>
      <x:c r="K328" s="305" t="str">
        <x:v>Complete request/complaint register, case files, timestamps, deficiency and outcome communications, portal entries and closure acknowledgements; demonstrate complete and timely performance of: Calculate value and record the applicable documentation route.</x:v>
      </x:c>
      <x:c r="L328" s="305" t="str">
        <x:v>Population reference; period/trigger; source inputs; approvals; timestamps; calculations where relevant; filed/delivered output; acknowledgement; exception and closure linkage.</x:v>
      </x:c>
      <x:c r="M328" s="305" t="str">
        <x:v>At claim assessment</x:v>
      </x:c>
      <x:c r="N328" s="305" t="str">
        <x:v>Issuer/RTA service system, SCORES/ODR portal and depository interface</x:v>
      </x:c>
      <x:c r="O328" s="305" t="str">
        <x:v>Investor Services Head / RTA Relationship Owner</x:v>
      </x:c>
      <x:c r="P328" s="305" t="str">
        <x:v>Applicable SEBI source, LODR preservation policy where in scope, Common Corporate Core retention schedule and litigation hold; apply the longest controlling period.</x:v>
      </x:c>
      <x:c r="Q328" s="305" t="str">
        <x:v>Verify source system, date/time, preparer, approver, completeness, version, linkage to the population and external acknowledgement where applicable.</x:v>
      </x:c>
      <x:c r="R328" s="305" t="str">
        <x:v>Restricted — may contain personal, trading or unpublished information</x:v>
      </x:c>
      <x:c r="S328" s="305" t="str">
        <x:v>REQUIRED — NOT COLLECTED</x:v>
      </x:c>
      <x:c r="T328" s="305" t="str">
        <x:v>https://www.sebi.gov.in/legal/circulars/jul-2026/ease-of-doing-investment-and-ease-of-doing-business-simplification-and-standardisation-of-the-framework-for-transmission-of-securities_103030.html</x:v>
      </x:c>
      <x:c r="U328" s="305" t="str">
        <x:v>MIGRATED — FROZEN</x:v>
      </x:c>
      <x:c r="V328" s="305" t="str">
        <x:f>IF(COUNTIF('PROD Audit Master'!$A$5:$A$176,C328)=1,"YES","NO")</x:f>
        <x:v>YES</x:v>
      </x:c>
      <x:c r="W328" s="305" t="str">
        <x:f>IF(COUNTIF('PROD Provision Master'!$A$5:$A$176,D328)=1,"YES","NO")</x:f>
        <x:v>YES</x:v>
      </x:c>
      <x:c r="X328" s="305" t="str">
        <x:f>IF(COUNTIF($A$5:$A$348,A328)=1,"UNIQUE","DUPLICATE")</x:f>
        <x:v>UNIQUE</x:v>
      </x:c>
      <x:c r="Y328" s="305" t="str">
        <x:f>IF(COUNTIF($E$5:$E$348,E328)=1,"UNIQUE","DUPLICATE")</x:f>
        <x:v>UNIQUE</x:v>
      </x:c>
      <x:c r="Z328" s="305" t="str">
        <x:f>IF(AND(LEFT(A328,14)="SEBI-CORE-EVD-",LEN(A328)=20),"VALID","INVALID")</x:f>
        <x:v>VALID</x:v>
      </x:c>
      <x:c r="AA328" s="305" t="str">
        <x:v>FROZEN</x:v>
      </x:c>
    </x:row>
    <x:row r="329" ht="48" customHeight="1">
      <x:c r="A329" s="305" t="str">
        <x:v>SEBI-CORE-EVD-000325</x:v>
      </x:c>
      <x:c r="B329" s="305" t="n">
        <x:v>325</x:v>
      </x:c>
      <x:c r="C329" s="305" t="str">
        <x:v>SEBI-CORE-AUD-000163</x:v>
      </x:c>
      <x:c r="D329" s="305" t="str">
        <x:v>SEBI-CORE-PRV-000163</x:v>
      </x:c>
      <x:c r="E329" s="305" t="str">
        <x:v>P1-GAP005|Simplified-documentation thresholds|AP01|E01</x:v>
      </x:c>
      <x:c r="F329" s="305" t="str">
        <x:v>P1-GAP005|Simplified-documentation thresholds|AP01</x:v>
      </x:c>
      <x:c r="G329" s="305" t="str">
        <x:v>P1-GAP005|Simplified-documentation thresholds</x:v>
      </x:c>
      <x:c r="H329" s="305" t="str">
        <x:v>P1-GAP005</x:v>
      </x:c>
      <x:c r="I329" s="305" t="str">
        <x:v>Simplified-documentation thresholds</x:v>
      </x:c>
      <x:c r="J329" s="305" t="str">
        <x:v>Control design / applicability</x:v>
      </x:c>
      <x:c r="K329" s="305" t="str">
        <x:v>Approved investor-service SOP, service-level matrix, issuer/RTA responsibility matrix and current forms/checklists; include evidence that the gate, duty holder, threshold/exemption and timing were assessed for this atomic requirement.</x:v>
      </x:c>
      <x:c r="L329" s="305" t="str">
        <x:v>Current approved artefact; named owner and reviewer; effective date/version; explicit coverage of P1-GAP005 Simplified-documentation thresholds; documented gate and exception route.</x:v>
      </x:c>
      <x:c r="M329" s="305" t="str">
        <x:v>At claim assessment</x:v>
      </x:c>
      <x:c r="N329" s="305" t="str">
        <x:v>Issuer/RTA service system, SCORES/ODR portal and depository interface</x:v>
      </x:c>
      <x:c r="O329" s="305" t="str">
        <x:v>Investor Services Head / RTA Relationship Owner</x:v>
      </x:c>
      <x:c r="P329" s="305" t="str">
        <x:v>Applicable SEBI source, LODR preservation policy where in scope, Common Corporate Core retention schedule and litigation hold; apply the longest controlling period.</x:v>
      </x:c>
      <x:c r="Q329" s="305" t="str">
        <x:v>Verify source system, date/time, preparer, approver, completeness, version, linkage to the population and external acknowledgement where applicable.</x:v>
      </x:c>
      <x:c r="R329" s="305" t="str">
        <x:v>Restricted — may contain personal, trading or unpublished information</x:v>
      </x:c>
      <x:c r="S329" s="305" t="str">
        <x:v>REQUIRED — NOT COLLECTED</x:v>
      </x:c>
      <x:c r="T329" s="305" t="str">
        <x:v>https://www.sebi.gov.in/legal/circulars/jul-2026/ease-of-doing-investment-and-ease-of-doing-business-simplification-and-standardisation-of-the-framework-for-transmission-of-securities_103030.html</x:v>
      </x:c>
      <x:c r="U329" s="305" t="str">
        <x:v>MIGRATED — FROZEN</x:v>
      </x:c>
      <x:c r="V329" s="305" t="str">
        <x:f>IF(COUNTIF('PROD Audit Master'!$A$5:$A$176,C329)=1,"YES","NO")</x:f>
        <x:v>YES</x:v>
      </x:c>
      <x:c r="W329" s="305" t="str">
        <x:f>IF(COUNTIF('PROD Provision Master'!$A$5:$A$176,D329)=1,"YES","NO")</x:f>
        <x:v>YES</x:v>
      </x:c>
      <x:c r="X329" s="305" t="str">
        <x:f>IF(COUNTIF($A$5:$A$348,A329)=1,"UNIQUE","DUPLICATE")</x:f>
        <x:v>UNIQUE</x:v>
      </x:c>
      <x:c r="Y329" s="305" t="str">
        <x:f>IF(COUNTIF($E$5:$E$348,E329)=1,"UNIQUE","DUPLICATE")</x:f>
        <x:v>UNIQUE</x:v>
      </x:c>
      <x:c r="Z329" s="305" t="str">
        <x:f>IF(AND(LEFT(A329,14)="SEBI-CORE-EVD-",LEN(A329)=20),"VALID","INVALID")</x:f>
        <x:v>VALID</x:v>
      </x:c>
      <x:c r="AA329" s="305" t="str">
        <x:v>FROZEN</x:v>
      </x:c>
    </x:row>
    <x:row r="330" ht="48" customHeight="1">
      <x:c r="A330" s="305" t="str">
        <x:v>SEBI-CORE-EVD-000326</x:v>
      </x:c>
      <x:c r="B330" s="305" t="n">
        <x:v>326</x:v>
      </x:c>
      <x:c r="C330" s="305" t="str">
        <x:v>SEBI-CORE-AUD-000163</x:v>
      </x:c>
      <x:c r="D330" s="305" t="str">
        <x:v>SEBI-CORE-PRV-000163</x:v>
      </x:c>
      <x:c r="E330" s="305" t="str">
        <x:v>P1-GAP005|Simplified-documentation thresholds|AP01|E02</x:v>
      </x:c>
      <x:c r="F330" s="305" t="str">
        <x:v>P1-GAP005|Simplified-documentation thresholds|AP01</x:v>
      </x:c>
      <x:c r="G330" s="305" t="str">
        <x:v>P1-GAP005|Simplified-documentation thresholds</x:v>
      </x:c>
      <x:c r="H330" s="305" t="str">
        <x:v>P1-GAP005</x:v>
      </x:c>
      <x:c r="I330" s="305" t="str">
        <x:v>Simplified-documentation thresholds</x:v>
      </x:c>
      <x:c r="J330" s="305" t="str">
        <x:v>Operating performance / outcome</x:v>
      </x:c>
      <x:c r="K330" s="305" t="str">
        <x:v>Complete request/complaint register, case files, timestamps, deficiency and outcome communications, portal entries and closure acknowledgements; demonstrate complete and timely performance of: Calculate value and issue the correct document checklist.</x:v>
      </x:c>
      <x:c r="L330" s="305" t="str">
        <x:v>Population reference; period/trigger; source inputs; approvals; timestamps; calculations where relevant; filed/delivered output; acknowledgement; exception and closure linkage.</x:v>
      </x:c>
      <x:c r="M330" s="305" t="str">
        <x:v>At claim assessment</x:v>
      </x:c>
      <x:c r="N330" s="305" t="str">
        <x:v>Issuer/RTA service system, SCORES/ODR portal and depository interface</x:v>
      </x:c>
      <x:c r="O330" s="305" t="str">
        <x:v>Investor Services Head / RTA Relationship Owner</x:v>
      </x:c>
      <x:c r="P330" s="305" t="str">
        <x:v>Applicable SEBI source, LODR preservation policy where in scope, Common Corporate Core retention schedule and litigation hold; apply the longest controlling period.</x:v>
      </x:c>
      <x:c r="Q330" s="305" t="str">
        <x:v>Verify source system, date/time, preparer, approver, completeness, version, linkage to the population and external acknowledgement where applicable.</x:v>
      </x:c>
      <x:c r="R330" s="305" t="str">
        <x:v>Restricted — may contain personal, trading or unpublished information</x:v>
      </x:c>
      <x:c r="S330" s="305" t="str">
        <x:v>REQUIRED — NOT COLLECTED</x:v>
      </x:c>
      <x:c r="T330" s="305" t="str">
        <x:v>https://www.sebi.gov.in/legal/circulars/jul-2026/ease-of-doing-investment-and-ease-of-doing-business-simplification-and-standardisation-of-the-framework-for-transmission-of-securities_103030.html</x:v>
      </x:c>
      <x:c r="U330" s="305" t="str">
        <x:v>MIGRATED — FROZEN</x:v>
      </x:c>
      <x:c r="V330" s="305" t="str">
        <x:f>IF(COUNTIF('PROD Audit Master'!$A$5:$A$176,C330)=1,"YES","NO")</x:f>
        <x:v>YES</x:v>
      </x:c>
      <x:c r="W330" s="305" t="str">
        <x:f>IF(COUNTIF('PROD Provision Master'!$A$5:$A$176,D330)=1,"YES","NO")</x:f>
        <x:v>YES</x:v>
      </x:c>
      <x:c r="X330" s="305" t="str">
        <x:f>IF(COUNTIF($A$5:$A$348,A330)=1,"UNIQUE","DUPLICATE")</x:f>
        <x:v>UNIQUE</x:v>
      </x:c>
      <x:c r="Y330" s="305" t="str">
        <x:f>IF(COUNTIF($E$5:$E$348,E330)=1,"UNIQUE","DUPLICATE")</x:f>
        <x:v>UNIQUE</x:v>
      </x:c>
      <x:c r="Z330" s="305" t="str">
        <x:f>IF(AND(LEFT(A330,14)="SEBI-CORE-EVD-",LEN(A330)=20),"VALID","INVALID")</x:f>
        <x:v>VALID</x:v>
      </x:c>
      <x:c r="AA330" s="305" t="str">
        <x:v>FROZEN</x:v>
      </x:c>
    </x:row>
    <x:row r="331" ht="48" customHeight="1">
      <x:c r="A331" s="305" t="str">
        <x:v>SEBI-CORE-EVD-000327</x:v>
      </x:c>
      <x:c r="B331" s="305" t="n">
        <x:v>327</x:v>
      </x:c>
      <x:c r="C331" s="305" t="str">
        <x:v>SEBI-CORE-AUD-000164</x:v>
      </x:c>
      <x:c r="D331" s="305" t="str">
        <x:v>SEBI-CORE-PRV-000164</x:v>
      </x:c>
      <x:c r="E331" s="305" t="str">
        <x:v>P1-GAP005|Processing timeline|AP01|E01</x:v>
      </x:c>
      <x:c r="F331" s="305" t="str">
        <x:v>P1-GAP005|Processing timeline|AP01</x:v>
      </x:c>
      <x:c r="G331" s="305" t="str">
        <x:v>P1-GAP005|Processing timeline</x:v>
      </x:c>
      <x:c r="H331" s="305" t="str">
        <x:v>P1-GAP005</x:v>
      </x:c>
      <x:c r="I331" s="305" t="str">
        <x:v>Processing timeline</x:v>
      </x:c>
      <x:c r="J331" s="305" t="str">
        <x:v>Control design / applicability</x:v>
      </x:c>
      <x:c r="K331" s="305" t="str">
        <x:v>Approved investor-service SOP, service-level matrix, issuer/RTA responsibility matrix and current forms/checklists; include evidence that the gate, duty holder, threshold/exemption and timing were assessed for this atomic requirement.</x:v>
      </x:c>
      <x:c r="L331" s="305" t="str">
        <x:v>Current approved artefact; named owner and reviewer; effective date/version; explicit coverage of P1-GAP005 Processing timeline; documented gate and exception route.</x:v>
      </x:c>
      <x:c r="M331" s="305" t="str">
        <x:v>Within 21 calendar days</x:v>
      </x:c>
      <x:c r="N331" s="305" t="str">
        <x:v>Issuer/RTA service system, SCORES/ODR portal and depository interface</x:v>
      </x:c>
      <x:c r="O331" s="305" t="str">
        <x:v>Investor Services Head / RTA Relationship Owner</x:v>
      </x:c>
      <x:c r="P331" s="305" t="str">
        <x:v>Applicable SEBI source, LODR preservation policy where in scope, Common Corporate Core retention schedule and litigation hold; apply the longest controlling period.</x:v>
      </x:c>
      <x:c r="Q331" s="305" t="str">
        <x:v>Verify source system, date/time, preparer, approver, completeness, version, linkage to the population and external acknowledgement where applicable.</x:v>
      </x:c>
      <x:c r="R331" s="305" t="str">
        <x:v>Restricted — may contain personal, trading or unpublished information</x:v>
      </x:c>
      <x:c r="S331" s="305" t="str">
        <x:v>REQUIRED — NOT COLLECTED</x:v>
      </x:c>
      <x:c r="T331" s="305" t="str">
        <x:v>https://www.sebi.gov.in/legal/circulars/jul-2026/ease-of-doing-investment-and-ease-of-doing-business-simplification-and-standardisation-of-the-framework-for-transmission-of-securities_103030.html</x:v>
      </x:c>
      <x:c r="U331" s="305" t="str">
        <x:v>MIGRATED — FROZEN</x:v>
      </x:c>
      <x:c r="V331" s="305" t="str">
        <x:f>IF(COUNTIF('PROD Audit Master'!$A$5:$A$176,C331)=1,"YES","NO")</x:f>
        <x:v>YES</x:v>
      </x:c>
      <x:c r="W331" s="305" t="str">
        <x:f>IF(COUNTIF('PROD Provision Master'!$A$5:$A$176,D331)=1,"YES","NO")</x:f>
        <x:v>YES</x:v>
      </x:c>
      <x:c r="X331" s="305" t="str">
        <x:f>IF(COUNTIF($A$5:$A$348,A331)=1,"UNIQUE","DUPLICATE")</x:f>
        <x:v>UNIQUE</x:v>
      </x:c>
      <x:c r="Y331" s="305" t="str">
        <x:f>IF(COUNTIF($E$5:$E$348,E331)=1,"UNIQUE","DUPLICATE")</x:f>
        <x:v>UNIQUE</x:v>
      </x:c>
      <x:c r="Z331" s="305" t="str">
        <x:f>IF(AND(LEFT(A331,14)="SEBI-CORE-EVD-",LEN(A331)=20),"VALID","INVALID")</x:f>
        <x:v>VALID</x:v>
      </x:c>
      <x:c r="AA331" s="305" t="str">
        <x:v>FROZEN</x:v>
      </x:c>
    </x:row>
    <x:row r="332" ht="48" customHeight="1">
      <x:c r="A332" s="305" t="str">
        <x:v>SEBI-CORE-EVD-000328</x:v>
      </x:c>
      <x:c r="B332" s="305" t="n">
        <x:v>328</x:v>
      </x:c>
      <x:c r="C332" s="305" t="str">
        <x:v>SEBI-CORE-AUD-000164</x:v>
      </x:c>
      <x:c r="D332" s="305" t="str">
        <x:v>SEBI-CORE-PRV-000164</x:v>
      </x:c>
      <x:c r="E332" s="305" t="str">
        <x:v>P1-GAP005|Processing timeline|AP01|E02</x:v>
      </x:c>
      <x:c r="F332" s="305" t="str">
        <x:v>P1-GAP005|Processing timeline|AP01</x:v>
      </x:c>
      <x:c r="G332" s="305" t="str">
        <x:v>P1-GAP005|Processing timeline</x:v>
      </x:c>
      <x:c r="H332" s="305" t="str">
        <x:v>P1-GAP005</x:v>
      </x:c>
      <x:c r="I332" s="305" t="str">
        <x:v>Processing timeline</x:v>
      </x:c>
      <x:c r="J332" s="305" t="str">
        <x:v>Operating performance / outcome</x:v>
      </x:c>
      <x:c r="K332" s="305" t="str">
        <x:v>Complete request/complaint register, case files, timestamps, deficiency and outcome communications, portal entries and closure acknowledgements; demonstrate complete and timely performance of: Start SLA clock at completeness and close with evidence.</x:v>
      </x:c>
      <x:c r="L332" s="305" t="str">
        <x:v>Population reference; period/trigger; source inputs; approvals; timestamps; calculations where relevant; filed/delivered output; acknowledgement; exception and closure linkage.</x:v>
      </x:c>
      <x:c r="M332" s="305" t="str">
        <x:v>Within 21 calendar days</x:v>
      </x:c>
      <x:c r="N332" s="305" t="str">
        <x:v>Issuer/RTA service system, SCORES/ODR portal and depository interface</x:v>
      </x:c>
      <x:c r="O332" s="305" t="str">
        <x:v>Investor Services Head / RTA Relationship Owner</x:v>
      </x:c>
      <x:c r="P332" s="305" t="str">
        <x:v>Applicable SEBI source, LODR preservation policy where in scope, Common Corporate Core retention schedule and litigation hold; apply the longest controlling period.</x:v>
      </x:c>
      <x:c r="Q332" s="305" t="str">
        <x:v>Verify source system, date/time, preparer, approver, completeness, version, linkage to the population and external acknowledgement where applicable.</x:v>
      </x:c>
      <x:c r="R332" s="305" t="str">
        <x:v>Restricted — may contain personal, trading or unpublished information</x:v>
      </x:c>
      <x:c r="S332" s="305" t="str">
        <x:v>REQUIRED — NOT COLLECTED</x:v>
      </x:c>
      <x:c r="T332" s="305" t="str">
        <x:v>https://www.sebi.gov.in/legal/circulars/jul-2026/ease-of-doing-investment-and-ease-of-doing-business-simplification-and-standardisation-of-the-framework-for-transmission-of-securities_103030.html</x:v>
      </x:c>
      <x:c r="U332" s="305" t="str">
        <x:v>MIGRATED — FROZEN</x:v>
      </x:c>
      <x:c r="V332" s="305" t="str">
        <x:f>IF(COUNTIF('PROD Audit Master'!$A$5:$A$176,C332)=1,"YES","NO")</x:f>
        <x:v>YES</x:v>
      </x:c>
      <x:c r="W332" s="305" t="str">
        <x:f>IF(COUNTIF('PROD Provision Master'!$A$5:$A$176,D332)=1,"YES","NO")</x:f>
        <x:v>YES</x:v>
      </x:c>
      <x:c r="X332" s="305" t="str">
        <x:f>IF(COUNTIF($A$5:$A$348,A332)=1,"UNIQUE","DUPLICATE")</x:f>
        <x:v>UNIQUE</x:v>
      </x:c>
      <x:c r="Y332" s="305" t="str">
        <x:f>IF(COUNTIF($E$5:$E$348,E332)=1,"UNIQUE","DUPLICATE")</x:f>
        <x:v>UNIQUE</x:v>
      </x:c>
      <x:c r="Z332" s="305" t="str">
        <x:f>IF(AND(LEFT(A332,14)="SEBI-CORE-EVD-",LEN(A332)=20),"VALID","INVALID")</x:f>
        <x:v>VALID</x:v>
      </x:c>
      <x:c r="AA332" s="305" t="str">
        <x:v>FROZEN</x:v>
      </x:c>
    </x:row>
    <x:row r="333" ht="48" customHeight="1">
      <x:c r="A333" s="305" t="str">
        <x:v>SEBI-CORE-EVD-000329</x:v>
      </x:c>
      <x:c r="B333" s="305" t="n">
        <x:v>329</x:v>
      </x:c>
      <x:c r="C333" s="305" t="str">
        <x:v>SEBI-CORE-AUD-000165</x:v>
      </x:c>
      <x:c r="D333" s="305" t="str">
        <x:v>SEBI-CORE-PRV-000165</x:v>
      </x:c>
      <x:c r="E333" s="305" t="str">
        <x:v>P1-GAP005|Delay / rejection reasons|AP01|E01</x:v>
      </x:c>
      <x:c r="F333" s="305" t="str">
        <x:v>P1-GAP005|Delay / rejection reasons|AP01</x:v>
      </x:c>
      <x:c r="G333" s="305" t="str">
        <x:v>P1-GAP005|Delay / rejection reasons</x:v>
      </x:c>
      <x:c r="H333" s="305" t="str">
        <x:v>P1-GAP005</x:v>
      </x:c>
      <x:c r="I333" s="305" t="str">
        <x:v>Delay / rejection reasons</x:v>
      </x:c>
      <x:c r="J333" s="305" t="str">
        <x:v>Control design / applicability</x:v>
      </x:c>
      <x:c r="K333" s="305" t="str">
        <x:v>Approved investor-service SOP, service-level matrix, issuer/RTA responsibility matrix and current forms/checklists; include evidence that the gate, duty holder, threshold/exemption and timing were assessed for this atomic requirement.</x:v>
      </x:c>
      <x:c r="L333" s="305" t="str">
        <x:v>Current approved artefact; named owner and reviewer; effective date/version; explicit coverage of P1-GAP005 Delay / rejection reasons; documented gate and exception route.</x:v>
      </x:c>
      <x:c r="M333" s="305" t="str">
        <x:v>When delay/rejection occurs</x:v>
      </x:c>
      <x:c r="N333" s="305" t="str">
        <x:v>Issuer/RTA service system, SCORES/ODR portal and depository interface</x:v>
      </x:c>
      <x:c r="O333" s="305" t="str">
        <x:v>Investor Services Head / RTA Relationship Owner</x:v>
      </x:c>
      <x:c r="P333" s="305" t="str">
        <x:v>Applicable SEBI source, LODR preservation policy where in scope, Common Corporate Core retention schedule and litigation hold; apply the longest controlling period.</x:v>
      </x:c>
      <x:c r="Q333" s="305" t="str">
        <x:v>Verify source system, date/time, preparer, approver, completeness, version, linkage to the population and external acknowledgement where applicable.</x:v>
      </x:c>
      <x:c r="R333" s="305" t="str">
        <x:v>Restricted — may contain personal, trading or unpublished information</x:v>
      </x:c>
      <x:c r="S333" s="305" t="str">
        <x:v>REQUIRED — NOT COLLECTED</x:v>
      </x:c>
      <x:c r="T333" s="305" t="str">
        <x:v>https://www.sebi.gov.in/legal/circulars/jul-2026/ease-of-doing-investment-and-ease-of-doing-business-simplification-and-standardisation-of-the-framework-for-transmission-of-securities_103030.html</x:v>
      </x:c>
      <x:c r="U333" s="305" t="str">
        <x:v>MIGRATED — FROZEN</x:v>
      </x:c>
      <x:c r="V333" s="305" t="str">
        <x:f>IF(COUNTIF('PROD Audit Master'!$A$5:$A$176,C333)=1,"YES","NO")</x:f>
        <x:v>YES</x:v>
      </x:c>
      <x:c r="W333" s="305" t="str">
        <x:f>IF(COUNTIF('PROD Provision Master'!$A$5:$A$176,D333)=1,"YES","NO")</x:f>
        <x:v>YES</x:v>
      </x:c>
      <x:c r="X333" s="305" t="str">
        <x:f>IF(COUNTIF($A$5:$A$348,A333)=1,"UNIQUE","DUPLICATE")</x:f>
        <x:v>UNIQUE</x:v>
      </x:c>
      <x:c r="Y333" s="305" t="str">
        <x:f>IF(COUNTIF($E$5:$E$348,E333)=1,"UNIQUE","DUPLICATE")</x:f>
        <x:v>UNIQUE</x:v>
      </x:c>
      <x:c r="Z333" s="305" t="str">
        <x:f>IF(AND(LEFT(A333,14)="SEBI-CORE-EVD-",LEN(A333)=20),"VALID","INVALID")</x:f>
        <x:v>VALID</x:v>
      </x:c>
      <x:c r="AA333" s="305" t="str">
        <x:v>FROZEN</x:v>
      </x:c>
    </x:row>
    <x:row r="334" ht="48" customHeight="1">
      <x:c r="A334" s="305" t="str">
        <x:v>SEBI-CORE-EVD-000330</x:v>
      </x:c>
      <x:c r="B334" s="305" t="n">
        <x:v>330</x:v>
      </x:c>
      <x:c r="C334" s="305" t="str">
        <x:v>SEBI-CORE-AUD-000165</x:v>
      </x:c>
      <x:c r="D334" s="305" t="str">
        <x:v>SEBI-CORE-PRV-000165</x:v>
      </x:c>
      <x:c r="E334" s="305" t="str">
        <x:v>P1-GAP005|Delay / rejection reasons|AP01|E02</x:v>
      </x:c>
      <x:c r="F334" s="305" t="str">
        <x:v>P1-GAP005|Delay / rejection reasons|AP01</x:v>
      </x:c>
      <x:c r="G334" s="305" t="str">
        <x:v>P1-GAP005|Delay / rejection reasons</x:v>
      </x:c>
      <x:c r="H334" s="305" t="str">
        <x:v>P1-GAP005</x:v>
      </x:c>
      <x:c r="I334" s="305" t="str">
        <x:v>Delay / rejection reasons</x:v>
      </x:c>
      <x:c r="J334" s="305" t="str">
        <x:v>Operating performance / outcome</x:v>
      </x:c>
      <x:c r="K334" s="305" t="str">
        <x:v>Complete request/complaint register, case files, timestamps, deficiency and outcome communications, portal entries and closure acknowledgements; demonstrate complete and timely performance of: Approve and issue reasoned communication and retain delivery proof.</x:v>
      </x:c>
      <x:c r="L334" s="305" t="str">
        <x:v>Population reference; period/trigger; source inputs; approvals; timestamps; calculations where relevant; filed/delivered output; acknowledgement; exception and closure linkage.</x:v>
      </x:c>
      <x:c r="M334" s="305" t="str">
        <x:v>When delay/rejection occurs</x:v>
      </x:c>
      <x:c r="N334" s="305" t="str">
        <x:v>Issuer/RTA service system, SCORES/ODR portal and depository interface</x:v>
      </x:c>
      <x:c r="O334" s="305" t="str">
        <x:v>Investor Services Head / RTA Relationship Owner</x:v>
      </x:c>
      <x:c r="P334" s="305" t="str">
        <x:v>Applicable SEBI source, LODR preservation policy where in scope, Common Corporate Core retention schedule and litigation hold; apply the longest controlling period.</x:v>
      </x:c>
      <x:c r="Q334" s="305" t="str">
        <x:v>Verify source system, date/time, preparer, approver, completeness, version, linkage to the population and external acknowledgement where applicable.</x:v>
      </x:c>
      <x:c r="R334" s="305" t="str">
        <x:v>Restricted — may contain personal, trading or unpublished information</x:v>
      </x:c>
      <x:c r="S334" s="305" t="str">
        <x:v>REQUIRED — NOT COLLECTED</x:v>
      </x:c>
      <x:c r="T334" s="305" t="str">
        <x:v>https://www.sebi.gov.in/legal/circulars/jul-2026/ease-of-doing-investment-and-ease-of-doing-business-simplification-and-standardisation-of-the-framework-for-transmission-of-securities_103030.html</x:v>
      </x:c>
      <x:c r="U334" s="305" t="str">
        <x:v>MIGRATED — FROZEN</x:v>
      </x:c>
      <x:c r="V334" s="305" t="str">
        <x:f>IF(COUNTIF('PROD Audit Master'!$A$5:$A$176,C334)=1,"YES","NO")</x:f>
        <x:v>YES</x:v>
      </x:c>
      <x:c r="W334" s="305" t="str">
        <x:f>IF(COUNTIF('PROD Provision Master'!$A$5:$A$176,D334)=1,"YES","NO")</x:f>
        <x:v>YES</x:v>
      </x:c>
      <x:c r="X334" s="305" t="str">
        <x:f>IF(COUNTIF($A$5:$A$348,A334)=1,"UNIQUE","DUPLICATE")</x:f>
        <x:v>UNIQUE</x:v>
      </x:c>
      <x:c r="Y334" s="305" t="str">
        <x:f>IF(COUNTIF($E$5:$E$348,E334)=1,"UNIQUE","DUPLICATE")</x:f>
        <x:v>UNIQUE</x:v>
      </x:c>
      <x:c r="Z334" s="305" t="str">
        <x:f>IF(AND(LEFT(A334,14)="SEBI-CORE-EVD-",LEN(A334)=20),"VALID","INVALID")</x:f>
        <x:v>VALID</x:v>
      </x:c>
      <x:c r="AA334" s="305" t="str">
        <x:v>FROZEN</x:v>
      </x:c>
    </x:row>
    <x:row r="335" ht="48" customHeight="1">
      <x:c r="A335" s="305" t="str">
        <x:v>SEBI-CORE-EVD-000331</x:v>
      </x:c>
      <x:c r="B335" s="305" t="n">
        <x:v>331</x:v>
      </x:c>
      <x:c r="C335" s="305" t="str">
        <x:v>SEBI-CORE-AUD-000166</x:v>
      </x:c>
      <x:c r="D335" s="305" t="str">
        <x:v>SEBI-CORE-PRV-000166</x:v>
      </x:c>
      <x:c r="E335" s="305" t="str">
        <x:v>P1-GAP005|Survivorship claim|AP01|E01</x:v>
      </x:c>
      <x:c r="F335" s="305" t="str">
        <x:v>P1-GAP005|Survivorship claim|AP01</x:v>
      </x:c>
      <x:c r="G335" s="305" t="str">
        <x:v>P1-GAP005|Survivorship claim</x:v>
      </x:c>
      <x:c r="H335" s="305" t="str">
        <x:v>P1-GAP005</x:v>
      </x:c>
      <x:c r="I335" s="305" t="str">
        <x:v>Survivorship claim</x:v>
      </x:c>
      <x:c r="J335" s="305" t="str">
        <x:v>Control design / applicability</x:v>
      </x:c>
      <x:c r="K335" s="305" t="str">
        <x:v>Approved investor-service SOP, service-level matrix, issuer/RTA responsibility matrix and current forms/checklists; include evidence that the gate, duty holder, threshold/exemption and timing were assessed for this atomic requirement.</x:v>
      </x:c>
      <x:c r="L335" s="305" t="str">
        <x:v>Current approved artefact; named owner and reviewer; effective date/version; explicit coverage of P1-GAP005 Survivorship claim; documented gate and exception route.</x:v>
      </x:c>
      <x:c r="M335" s="305" t="str">
        <x:v>At claim processing</x:v>
      </x:c>
      <x:c r="N335" s="305" t="str">
        <x:v>Issuer/RTA service system, SCORES/ODR portal and depository interface</x:v>
      </x:c>
      <x:c r="O335" s="305" t="str">
        <x:v>Investor Services Head / RTA Relationship Owner</x:v>
      </x:c>
      <x:c r="P335" s="305" t="str">
        <x:v>Applicable SEBI source, LODR preservation policy where in scope, Common Corporate Core retention schedule and litigation hold; apply the longest controlling period.</x:v>
      </x:c>
      <x:c r="Q335" s="305" t="str">
        <x:v>Verify source system, date/time, preparer, approver, completeness, version, linkage to the population and external acknowledgement where applicable.</x:v>
      </x:c>
      <x:c r="R335" s="305" t="str">
        <x:v>Restricted — may contain personal, trading or unpublished information</x:v>
      </x:c>
      <x:c r="S335" s="305" t="str">
        <x:v>REQUIRED — NOT COLLECTED</x:v>
      </x:c>
      <x:c r="T335" s="305" t="str">
        <x:v>https://www.sebi.gov.in/legal/circulars/jul-2026/ease-of-doing-investment-and-ease-of-doing-business-simplification-and-standardisation-of-the-framework-for-transmission-of-securities_103030.html</x:v>
      </x:c>
      <x:c r="U335" s="305" t="str">
        <x:v>MIGRATED — FROZEN</x:v>
      </x:c>
      <x:c r="V335" s="305" t="str">
        <x:f>IF(COUNTIF('PROD Audit Master'!$A$5:$A$176,C335)=1,"YES","NO")</x:f>
        <x:v>YES</x:v>
      </x:c>
      <x:c r="W335" s="305" t="str">
        <x:f>IF(COUNTIF('PROD Provision Master'!$A$5:$A$176,D335)=1,"YES","NO")</x:f>
        <x:v>YES</x:v>
      </x:c>
      <x:c r="X335" s="305" t="str">
        <x:f>IF(COUNTIF($A$5:$A$348,A335)=1,"UNIQUE","DUPLICATE")</x:f>
        <x:v>UNIQUE</x:v>
      </x:c>
      <x:c r="Y335" s="305" t="str">
        <x:f>IF(COUNTIF($E$5:$E$348,E335)=1,"UNIQUE","DUPLICATE")</x:f>
        <x:v>UNIQUE</x:v>
      </x:c>
      <x:c r="Z335" s="305" t="str">
        <x:f>IF(AND(LEFT(A335,14)="SEBI-CORE-EVD-",LEN(A335)=20),"VALID","INVALID")</x:f>
        <x:v>VALID</x:v>
      </x:c>
      <x:c r="AA335" s="305" t="str">
        <x:v>FROZEN</x:v>
      </x:c>
    </x:row>
    <x:row r="336" ht="48" customHeight="1">
      <x:c r="A336" s="305" t="str">
        <x:v>SEBI-CORE-EVD-000332</x:v>
      </x:c>
      <x:c r="B336" s="305" t="n">
        <x:v>332</x:v>
      </x:c>
      <x:c r="C336" s="305" t="str">
        <x:v>SEBI-CORE-AUD-000166</x:v>
      </x:c>
      <x:c r="D336" s="305" t="str">
        <x:v>SEBI-CORE-PRV-000166</x:v>
      </x:c>
      <x:c r="E336" s="305" t="str">
        <x:v>P1-GAP005|Survivorship claim|AP01|E02</x:v>
      </x:c>
      <x:c r="F336" s="305" t="str">
        <x:v>P1-GAP005|Survivorship claim|AP01</x:v>
      </x:c>
      <x:c r="G336" s="305" t="str">
        <x:v>P1-GAP005|Survivorship claim</x:v>
      </x:c>
      <x:c r="H336" s="305" t="str">
        <x:v>P1-GAP005</x:v>
      </x:c>
      <x:c r="I336" s="305" t="str">
        <x:v>Survivorship claim</x:v>
      </x:c>
      <x:c r="J336" s="305" t="str">
        <x:v>Operating performance / outcome</x:v>
      </x:c>
      <x:c r="K336" s="305" t="str">
        <x:v>Complete request/complaint register, case files, timestamps, deficiency and outcome communications, portal entries and closure acknowledgements; demonstrate complete and timely performance of: Verify holding mode/articles and avoid excess-document demand.</x:v>
      </x:c>
      <x:c r="L336" s="305" t="str">
        <x:v>Population reference; period/trigger; source inputs; approvals; timestamps; calculations where relevant; filed/delivered output; acknowledgement; exception and closure linkage.</x:v>
      </x:c>
      <x:c r="M336" s="305" t="str">
        <x:v>At claim processing</x:v>
      </x:c>
      <x:c r="N336" s="305" t="str">
        <x:v>Issuer/RTA service system, SCORES/ODR portal and depository interface</x:v>
      </x:c>
      <x:c r="O336" s="305" t="str">
        <x:v>Investor Services Head / RTA Relationship Owner</x:v>
      </x:c>
      <x:c r="P336" s="305" t="str">
        <x:v>Applicable SEBI source, LODR preservation policy where in scope, Common Corporate Core retention schedule and litigation hold; apply the longest controlling period.</x:v>
      </x:c>
      <x:c r="Q336" s="305" t="str">
        <x:v>Verify source system, date/time, preparer, approver, completeness, version, linkage to the population and external acknowledgement where applicable.</x:v>
      </x:c>
      <x:c r="R336" s="305" t="str">
        <x:v>Restricted — may contain personal, trading or unpublished information</x:v>
      </x:c>
      <x:c r="S336" s="305" t="str">
        <x:v>REQUIRED — NOT COLLECTED</x:v>
      </x:c>
      <x:c r="T336" s="305" t="str">
        <x:v>https://www.sebi.gov.in/legal/circulars/jul-2026/ease-of-doing-investment-and-ease-of-doing-business-simplification-and-standardisation-of-the-framework-for-transmission-of-securities_103030.html</x:v>
      </x:c>
      <x:c r="U336" s="305" t="str">
        <x:v>MIGRATED — FROZEN</x:v>
      </x:c>
      <x:c r="V336" s="305" t="str">
        <x:f>IF(COUNTIF('PROD Audit Master'!$A$5:$A$176,C336)=1,"YES","NO")</x:f>
        <x:v>YES</x:v>
      </x:c>
      <x:c r="W336" s="305" t="str">
        <x:f>IF(COUNTIF('PROD Provision Master'!$A$5:$A$176,D336)=1,"YES","NO")</x:f>
        <x:v>YES</x:v>
      </x:c>
      <x:c r="X336" s="305" t="str">
        <x:f>IF(COUNTIF($A$5:$A$348,A336)=1,"UNIQUE","DUPLICATE")</x:f>
        <x:v>UNIQUE</x:v>
      </x:c>
      <x:c r="Y336" s="305" t="str">
        <x:f>IF(COUNTIF($E$5:$E$348,E336)=1,"UNIQUE","DUPLICATE")</x:f>
        <x:v>UNIQUE</x:v>
      </x:c>
      <x:c r="Z336" s="305" t="str">
        <x:f>IF(AND(LEFT(A336,14)="SEBI-CORE-EVD-",LEN(A336)=20),"VALID","INVALID")</x:f>
        <x:v>VALID</x:v>
      </x:c>
      <x:c r="AA336" s="305" t="str">
        <x:v>FROZEN</x:v>
      </x:c>
    </x:row>
    <x:row r="337" ht="48" customHeight="1">
      <x:c r="A337" s="305" t="str">
        <x:v>SEBI-CORE-EVD-000333</x:v>
      </x:c>
      <x:c r="B337" s="305" t="n">
        <x:v>333</x:v>
      </x:c>
      <x:c r="C337" s="305" t="str">
        <x:v>SEBI-CORE-AUD-000167</x:v>
      </x:c>
      <x:c r="D337" s="305" t="str">
        <x:v>SEBI-CORE-PRV-000167</x:v>
      </x:c>
      <x:c r="E337" s="305" t="str">
        <x:v>P1-GAP005|Physical-to-demat credit|AP01|E01</x:v>
      </x:c>
      <x:c r="F337" s="305" t="str">
        <x:v>P1-GAP005|Physical-to-demat credit|AP01</x:v>
      </x:c>
      <x:c r="G337" s="305" t="str">
        <x:v>P1-GAP005|Physical-to-demat credit</x:v>
      </x:c>
      <x:c r="H337" s="305" t="str">
        <x:v>P1-GAP005</x:v>
      </x:c>
      <x:c r="I337" s="305" t="str">
        <x:v>Physical-to-demat credit</x:v>
      </x:c>
      <x:c r="J337" s="305" t="str">
        <x:v>Control design / applicability</x:v>
      </x:c>
      <x:c r="K337" s="305" t="str">
        <x:v>Approved investor-service SOP, service-level matrix, issuer/RTA responsibility matrix and current forms/checklists; include evidence that the gate, duty holder, threshold/exemption and timing were assessed for this atomic requirement.</x:v>
      </x:c>
      <x:c r="L337" s="305" t="str">
        <x:v>Current approved artefact; named owner and reviewer; effective date/version; explicit coverage of P1-GAP005 Physical-to-demat credit; documented gate and exception route.</x:v>
      </x:c>
      <x:c r="M337" s="305" t="str">
        <x:v>At transmission completion</x:v>
      </x:c>
      <x:c r="N337" s="305" t="str">
        <x:v>Issuer/RTA service system, SCORES/ODR portal and depository interface</x:v>
      </x:c>
      <x:c r="O337" s="305" t="str">
        <x:v>Investor Services Head / RTA Relationship Owner</x:v>
      </x:c>
      <x:c r="P337" s="305" t="str">
        <x:v>Applicable SEBI source, LODR preservation policy where in scope, Common Corporate Core retention schedule and litigation hold; apply the longest controlling period.</x:v>
      </x:c>
      <x:c r="Q337" s="305" t="str">
        <x:v>Verify source system, date/time, preparer, approver, completeness, version, linkage to the population and external acknowledgement where applicable.</x:v>
      </x:c>
      <x:c r="R337" s="305" t="str">
        <x:v>Restricted — may contain personal, trading or unpublished information</x:v>
      </x:c>
      <x:c r="S337" s="305" t="str">
        <x:v>REQUIRED — NOT COLLECTED</x:v>
      </x:c>
      <x:c r="T337" s="305" t="str">
        <x:v>https://www.sebi.gov.in/legal/circulars/jul-2026/ease-of-doing-investment-and-ease-of-doing-business-simplification-and-standardisation-of-the-framework-for-transmission-of-securities_103030.html</x:v>
      </x:c>
      <x:c r="U337" s="305" t="str">
        <x:v>MIGRATED — FROZEN</x:v>
      </x:c>
      <x:c r="V337" s="305" t="str">
        <x:f>IF(COUNTIF('PROD Audit Master'!$A$5:$A$176,C337)=1,"YES","NO")</x:f>
        <x:v>YES</x:v>
      </x:c>
      <x:c r="W337" s="305" t="str">
        <x:f>IF(COUNTIF('PROD Provision Master'!$A$5:$A$176,D337)=1,"YES","NO")</x:f>
        <x:v>YES</x:v>
      </x:c>
      <x:c r="X337" s="305" t="str">
        <x:f>IF(COUNTIF($A$5:$A$348,A337)=1,"UNIQUE","DUPLICATE")</x:f>
        <x:v>UNIQUE</x:v>
      </x:c>
      <x:c r="Y337" s="305" t="str">
        <x:f>IF(COUNTIF($E$5:$E$348,E337)=1,"UNIQUE","DUPLICATE")</x:f>
        <x:v>UNIQUE</x:v>
      </x:c>
      <x:c r="Z337" s="305" t="str">
        <x:f>IF(AND(LEFT(A337,14)="SEBI-CORE-EVD-",LEN(A337)=20),"VALID","INVALID")</x:f>
        <x:v>VALID</x:v>
      </x:c>
      <x:c r="AA337" s="305" t="str">
        <x:v>FROZEN</x:v>
      </x:c>
    </x:row>
    <x:row r="338" ht="48" customHeight="1">
      <x:c r="A338" s="305" t="str">
        <x:v>SEBI-CORE-EVD-000334</x:v>
      </x:c>
      <x:c r="B338" s="305" t="n">
        <x:v>334</x:v>
      </x:c>
      <x:c r="C338" s="305" t="str">
        <x:v>SEBI-CORE-AUD-000167</x:v>
      </x:c>
      <x:c r="D338" s="305" t="str">
        <x:v>SEBI-CORE-PRV-000167</x:v>
      </x:c>
      <x:c r="E338" s="305" t="str">
        <x:v>P1-GAP005|Physical-to-demat credit|AP01|E02</x:v>
      </x:c>
      <x:c r="F338" s="305" t="str">
        <x:v>P1-GAP005|Physical-to-demat credit|AP01</x:v>
      </x:c>
      <x:c r="G338" s="305" t="str">
        <x:v>P1-GAP005|Physical-to-demat credit</x:v>
      </x:c>
      <x:c r="H338" s="305" t="str">
        <x:v>P1-GAP005</x:v>
      </x:c>
      <x:c r="I338" s="305" t="str">
        <x:v>Physical-to-demat credit</x:v>
      </x:c>
      <x:c r="J338" s="305" t="str">
        <x:v>Operating performance / outcome</x:v>
      </x:c>
      <x:c r="K338" s="305" t="str">
        <x:v>Complete request/complaint register, case files, timestamps, deficiency and outcome communications, portal entries and closure acknowledgements; demonstrate complete and timely performance of: Validate demat details and reconcile direct credit.</x:v>
      </x:c>
      <x:c r="L338" s="305" t="str">
        <x:v>Population reference; period/trigger; source inputs; approvals; timestamps; calculations where relevant; filed/delivered output; acknowledgement; exception and closure linkage.</x:v>
      </x:c>
      <x:c r="M338" s="305" t="str">
        <x:v>At transmission completion</x:v>
      </x:c>
      <x:c r="N338" s="305" t="str">
        <x:v>Issuer/RTA service system, SCORES/ODR portal and depository interface</x:v>
      </x:c>
      <x:c r="O338" s="305" t="str">
        <x:v>Investor Services Head / RTA Relationship Owner</x:v>
      </x:c>
      <x:c r="P338" s="305" t="str">
        <x:v>Applicable SEBI source, LODR preservation policy where in scope, Common Corporate Core retention schedule and litigation hold; apply the longest controlling period.</x:v>
      </x:c>
      <x:c r="Q338" s="305" t="str">
        <x:v>Verify source system, date/time, preparer, approver, completeness, version, linkage to the population and external acknowledgement where applicable.</x:v>
      </x:c>
      <x:c r="R338" s="305" t="str">
        <x:v>Restricted — may contain personal, trading or unpublished information</x:v>
      </x:c>
      <x:c r="S338" s="305" t="str">
        <x:v>REQUIRED — NOT COLLECTED</x:v>
      </x:c>
      <x:c r="T338" s="305" t="str">
        <x:v>https://www.sebi.gov.in/legal/circulars/jul-2026/ease-of-doing-investment-and-ease-of-doing-business-simplification-and-standardisation-of-the-framework-for-transmission-of-securities_103030.html</x:v>
      </x:c>
      <x:c r="U338" s="305" t="str">
        <x:v>MIGRATED — FROZEN</x:v>
      </x:c>
      <x:c r="V338" s="305" t="str">
        <x:f>IF(COUNTIF('PROD Audit Master'!$A$5:$A$176,C338)=1,"YES","NO")</x:f>
        <x:v>YES</x:v>
      </x:c>
      <x:c r="W338" s="305" t="str">
        <x:f>IF(COUNTIF('PROD Provision Master'!$A$5:$A$176,D338)=1,"YES","NO")</x:f>
        <x:v>YES</x:v>
      </x:c>
      <x:c r="X338" s="305" t="str">
        <x:f>IF(COUNTIF($A$5:$A$348,A338)=1,"UNIQUE","DUPLICATE")</x:f>
        <x:v>UNIQUE</x:v>
      </x:c>
      <x:c r="Y338" s="305" t="str">
        <x:f>IF(COUNTIF($E$5:$E$348,E338)=1,"UNIQUE","DUPLICATE")</x:f>
        <x:v>UNIQUE</x:v>
      </x:c>
      <x:c r="Z338" s="305" t="str">
        <x:f>IF(AND(LEFT(A338,14)="SEBI-CORE-EVD-",LEN(A338)=20),"VALID","INVALID")</x:f>
        <x:v>VALID</x:v>
      </x:c>
      <x:c r="AA338" s="305" t="str">
        <x:v>FROZEN</x:v>
      </x:c>
    </x:row>
    <x:row r="339" ht="48" customHeight="1">
      <x:c r="A339" s="305" t="str">
        <x:v>SEBI-CORE-EVD-000335</x:v>
      </x:c>
      <x:c r="B339" s="305" t="n">
        <x:v>335</x:v>
      </x:c>
      <x:c r="C339" s="305" t="str">
        <x:v>SEBI-CORE-AUD-000168</x:v>
      </x:c>
      <x:c r="D339" s="305" t="str">
        <x:v>SEBI-CORE-PRV-000168</x:v>
      </x:c>
      <x:c r="E339" s="305" t="str">
        <x:v>P1-GAP005|Implementation reporting|AP01|E01</x:v>
      </x:c>
      <x:c r="F339" s="305" t="str">
        <x:v>P1-GAP005|Implementation reporting|AP01</x:v>
      </x:c>
      <x:c r="G339" s="305" t="str">
        <x:v>P1-GAP005|Implementation reporting</x:v>
      </x:c>
      <x:c r="H339" s="305" t="str">
        <x:v>P1-GAP005</x:v>
      </x:c>
      <x:c r="I339" s="305" t="str">
        <x:v>Implementation reporting</x:v>
      </x:c>
      <x:c r="J339" s="305" t="str">
        <x:v>Control design / applicability</x:v>
      </x:c>
      <x:c r="K339" s="305" t="str">
        <x:v>Approved investor-service SOP, service-level matrix, issuer/RTA responsibility matrix and current forms/checklists; include evidence that the gate, duty holder, threshold/exemption and timing were assessed for this atomic requirement.</x:v>
      </x:c>
      <x:c r="L339" s="305" t="str">
        <x:v>Current approved artefact; named owner and reviewer; effective date/version; explicit coverage of P1-GAP005 Implementation reporting; documented gate and exception route.</x:v>
      </x:c>
      <x:c r="M339" s="305" t="str">
        <x:v>Monthly for six months from effective implementation</x:v>
      </x:c>
      <x:c r="N339" s="305" t="str">
        <x:v>Issuer/RTA service system, SCORES/ODR portal and depository interface</x:v>
      </x:c>
      <x:c r="O339" s="305" t="str">
        <x:v>Investor Services Head / RTA Relationship Owner</x:v>
      </x:c>
      <x:c r="P339" s="305" t="str">
        <x:v>Applicable SEBI source, LODR preservation policy where in scope, Common Corporate Core retention schedule and litigation hold; apply the longest controlling period.</x:v>
      </x:c>
      <x:c r="Q339" s="305" t="str">
        <x:v>Verify source system, date/time, preparer, approver, completeness, version, linkage to the population and external acknowledgement where applicable.</x:v>
      </x:c>
      <x:c r="R339" s="305" t="str">
        <x:v>Restricted — may contain personal, trading or unpublished information</x:v>
      </x:c>
      <x:c r="S339" s="305" t="str">
        <x:v>REQUIRED — NOT COLLECTED</x:v>
      </x:c>
      <x:c r="T339" s="305" t="str">
        <x:v>https://www.sebi.gov.in/legal/circulars/jul-2026/ease-of-doing-investment-and-ease-of-doing-business-simplification-and-standardisation-of-the-framework-for-transmission-of-securities_103030.html</x:v>
      </x:c>
      <x:c r="U339" s="305" t="str">
        <x:v>MIGRATED — FROZEN</x:v>
      </x:c>
      <x:c r="V339" s="305" t="str">
        <x:f>IF(COUNTIF('PROD Audit Master'!$A$5:$A$176,C339)=1,"YES","NO")</x:f>
        <x:v>YES</x:v>
      </x:c>
      <x:c r="W339" s="305" t="str">
        <x:f>IF(COUNTIF('PROD Provision Master'!$A$5:$A$176,D339)=1,"YES","NO")</x:f>
        <x:v>YES</x:v>
      </x:c>
      <x:c r="X339" s="305" t="str">
        <x:f>IF(COUNTIF($A$5:$A$348,A339)=1,"UNIQUE","DUPLICATE")</x:f>
        <x:v>UNIQUE</x:v>
      </x:c>
      <x:c r="Y339" s="305" t="str">
        <x:f>IF(COUNTIF($E$5:$E$348,E339)=1,"UNIQUE","DUPLICATE")</x:f>
        <x:v>UNIQUE</x:v>
      </x:c>
      <x:c r="Z339" s="305" t="str">
        <x:f>IF(AND(LEFT(A339,14)="SEBI-CORE-EVD-",LEN(A339)=20),"VALID","INVALID")</x:f>
        <x:v>VALID</x:v>
      </x:c>
      <x:c r="AA339" s="305" t="str">
        <x:v>FROZEN</x:v>
      </x:c>
    </x:row>
    <x:row r="340" ht="48" customHeight="1">
      <x:c r="A340" s="305" t="str">
        <x:v>SEBI-CORE-EVD-000336</x:v>
      </x:c>
      <x:c r="B340" s="305" t="n">
        <x:v>336</x:v>
      </x:c>
      <x:c r="C340" s="305" t="str">
        <x:v>SEBI-CORE-AUD-000168</x:v>
      </x:c>
      <x:c r="D340" s="305" t="str">
        <x:v>SEBI-CORE-PRV-000168</x:v>
      </x:c>
      <x:c r="E340" s="305" t="str">
        <x:v>P1-GAP005|Implementation reporting|AP01|E02</x:v>
      </x:c>
      <x:c r="F340" s="305" t="str">
        <x:v>P1-GAP005|Implementation reporting|AP01</x:v>
      </x:c>
      <x:c r="G340" s="305" t="str">
        <x:v>P1-GAP005|Implementation reporting</x:v>
      </x:c>
      <x:c r="H340" s="305" t="str">
        <x:v>P1-GAP005</x:v>
      </x:c>
      <x:c r="I340" s="305" t="str">
        <x:v>Implementation reporting</x:v>
      </x:c>
      <x:c r="J340" s="305" t="str">
        <x:v>Operating performance / outcome</x:v>
      </x:c>
      <x:c r="K340" s="305" t="str">
        <x:v>Complete request/complaint register, case files, timestamps, deficiency and outcome communications, portal entries and closure acknowledgements; demonstrate complete and timely performance of: Compile volumes, aging and outcomes and submit by prescribed channel.</x:v>
      </x:c>
      <x:c r="L340" s="305" t="str">
        <x:v>Population reference; period/trigger; source inputs; approvals; timestamps; calculations where relevant; filed/delivered output; acknowledgement; exception and closure linkage.</x:v>
      </x:c>
      <x:c r="M340" s="305" t="str">
        <x:v>Monthly for six months from effective implementation</x:v>
      </x:c>
      <x:c r="N340" s="305" t="str">
        <x:v>Issuer/RTA service system, SCORES/ODR portal and depository interface</x:v>
      </x:c>
      <x:c r="O340" s="305" t="str">
        <x:v>Investor Services Head / RTA Relationship Owner</x:v>
      </x:c>
      <x:c r="P340" s="305" t="str">
        <x:v>Applicable SEBI source, LODR preservation policy where in scope, Common Corporate Core retention schedule and litigation hold; apply the longest controlling period.</x:v>
      </x:c>
      <x:c r="Q340" s="305" t="str">
        <x:v>Verify source system, date/time, preparer, approver, completeness, version, linkage to the population and external acknowledgement where applicable.</x:v>
      </x:c>
      <x:c r="R340" s="305" t="str">
        <x:v>Restricted — may contain personal, trading or unpublished information</x:v>
      </x:c>
      <x:c r="S340" s="305" t="str">
        <x:v>REQUIRED — NOT COLLECTED</x:v>
      </x:c>
      <x:c r="T340" s="305" t="str">
        <x:v>https://www.sebi.gov.in/legal/circulars/jul-2026/ease-of-doing-investment-and-ease-of-doing-business-simplification-and-standardisation-of-the-framework-for-transmission-of-securities_103030.html</x:v>
      </x:c>
      <x:c r="U340" s="305" t="str">
        <x:v>MIGRATED — FROZEN</x:v>
      </x:c>
      <x:c r="V340" s="305" t="str">
        <x:f>IF(COUNTIF('PROD Audit Master'!$A$5:$A$176,C340)=1,"YES","NO")</x:f>
        <x:v>YES</x:v>
      </x:c>
      <x:c r="W340" s="305" t="str">
        <x:f>IF(COUNTIF('PROD Provision Master'!$A$5:$A$176,D340)=1,"YES","NO")</x:f>
        <x:v>YES</x:v>
      </x:c>
      <x:c r="X340" s="305" t="str">
        <x:f>IF(COUNTIF($A$5:$A$348,A340)=1,"UNIQUE","DUPLICATE")</x:f>
        <x:v>UNIQUE</x:v>
      </x:c>
      <x:c r="Y340" s="305" t="str">
        <x:f>IF(COUNTIF($E$5:$E$348,E340)=1,"UNIQUE","DUPLICATE")</x:f>
        <x:v>UNIQUE</x:v>
      </x:c>
      <x:c r="Z340" s="305" t="str">
        <x:f>IF(AND(LEFT(A340,14)="SEBI-CORE-EVD-",LEN(A340)=20),"VALID","INVALID")</x:f>
        <x:v>VALID</x:v>
      </x:c>
      <x:c r="AA340" s="305" t="str">
        <x:v>FROZEN</x:v>
      </x:c>
    </x:row>
    <x:row r="341" ht="48" customHeight="1">
      <x:c r="A341" s="305" t="str">
        <x:v>SEBI-CORE-EVD-000337</x:v>
      </x:c>
      <x:c r="B341" s="305" t="n">
        <x:v>337</x:v>
      </x:c>
      <x:c r="C341" s="305" t="str">
        <x:v>SEBI-CORE-AUD-000169</x:v>
      </x:c>
      <x:c r="D341" s="305" t="str">
        <x:v>SEBI-CORE-PRV-000169</x:v>
      </x:c>
      <x:c r="E341" s="305" t="str">
        <x:v>CAP-LAW285|SCORES registration/interface|AP01|E01</x:v>
      </x:c>
      <x:c r="F341" s="305" t="str">
        <x:v>CAP-LAW285|SCORES registration/interface|AP01</x:v>
      </x:c>
      <x:c r="G341" s="305" t="str">
        <x:v>CAP-LAW285|SCORES registration/interface</x:v>
      </x:c>
      <x:c r="H341" s="305" t="str">
        <x:v>CAP-LAW285</x:v>
      </x:c>
      <x:c r="I341" s="305" t="str">
        <x:v>SCORES registration/interface</x:v>
      </x:c>
      <x:c r="J341" s="305" t="str">
        <x:v>Control design / applicability</x:v>
      </x:c>
      <x:c r="K341" s="305" t="str">
        <x:v>Approved investor-service SOP, service-level matrix, issuer/RTA responsibility matrix and current forms/checklists; include evidence that the gate, duty holder, threshold/exemption and timing were assessed for this atomic requirement.</x:v>
      </x:c>
      <x:c r="L341" s="305" t="str">
        <x:v>Current approved artefact; named owner and reviewer; effective date/version; explicit coverage of CAP-LAW285 SCORES registration/interface; documented gate and exception route.</x:v>
      </x:c>
      <x:c r="M341" s="305" t="str">
        <x:v>Continuous</x:v>
      </x:c>
      <x:c r="N341" s="305" t="str">
        <x:v>Issuer/RTA service system, SCORES/ODR portal and depository interface</x:v>
      </x:c>
      <x:c r="O341" s="305" t="str">
        <x:v>Investor Services Head / RTA Relationship Owner</x:v>
      </x:c>
      <x:c r="P341" s="305" t="str">
        <x:v>Applicable SEBI source, LODR preservation policy where in scope, Common Corporate Core retention schedule and litigation hold; apply the longest controlling period.</x:v>
      </x:c>
      <x:c r="Q341" s="305" t="str">
        <x:v>Verify source system, date/time, preparer, approver, completeness, version, linkage to the population and external acknowledgement where applicable.</x:v>
      </x:c>
      <x:c r="R341" s="305" t="str">
        <x:v>Internal controlled record; public only after authorised filing/publication</x:v>
      </x:c>
      <x:c r="S341" s="305" t="str">
        <x:v>REQUIRED — NOT COLLECTED</x:v>
      </x:c>
      <x:c r="T341" s="305" t="str">
        <x:v>https://scores.sebi.gov.in/</x:v>
      </x:c>
      <x:c r="U341" s="305" t="str">
        <x:v>MIGRATED — FROZEN</x:v>
      </x:c>
      <x:c r="V341" s="305" t="str">
        <x:f>IF(COUNTIF('PROD Audit Master'!$A$5:$A$176,C341)=1,"YES","NO")</x:f>
        <x:v>YES</x:v>
      </x:c>
      <x:c r="W341" s="305" t="str">
        <x:f>IF(COUNTIF('PROD Provision Master'!$A$5:$A$176,D341)=1,"YES","NO")</x:f>
        <x:v>YES</x:v>
      </x:c>
      <x:c r="X341" s="305" t="str">
        <x:f>IF(COUNTIF($A$5:$A$348,A341)=1,"UNIQUE","DUPLICATE")</x:f>
        <x:v>UNIQUE</x:v>
      </x:c>
      <x:c r="Y341" s="305" t="str">
        <x:f>IF(COUNTIF($E$5:$E$348,E341)=1,"UNIQUE","DUPLICATE")</x:f>
        <x:v>UNIQUE</x:v>
      </x:c>
      <x:c r="Z341" s="305" t="str">
        <x:f>IF(AND(LEFT(A341,14)="SEBI-CORE-EVD-",LEN(A341)=20),"VALID","INVALID")</x:f>
        <x:v>VALID</x:v>
      </x:c>
      <x:c r="AA341" s="305" t="str">
        <x:v>FROZEN</x:v>
      </x:c>
    </x:row>
    <x:row r="342" ht="48" customHeight="1">
      <x:c r="A342" s="305" t="str">
        <x:v>SEBI-CORE-EVD-000338</x:v>
      </x:c>
      <x:c r="B342" s="305" t="n">
        <x:v>338</x:v>
      </x:c>
      <x:c r="C342" s="305" t="str">
        <x:v>SEBI-CORE-AUD-000169</x:v>
      </x:c>
      <x:c r="D342" s="305" t="str">
        <x:v>SEBI-CORE-PRV-000169</x:v>
      </x:c>
      <x:c r="E342" s="305" t="str">
        <x:v>CAP-LAW285|SCORES registration/interface|AP01|E02</x:v>
      </x:c>
      <x:c r="F342" s="305" t="str">
        <x:v>CAP-LAW285|SCORES registration/interface|AP01</x:v>
      </x:c>
      <x:c r="G342" s="305" t="str">
        <x:v>CAP-LAW285|SCORES registration/interface</x:v>
      </x:c>
      <x:c r="H342" s="305" t="str">
        <x:v>CAP-LAW285</x:v>
      </x:c>
      <x:c r="I342" s="305" t="str">
        <x:v>SCORES registration/interface</x:v>
      </x:c>
      <x:c r="J342" s="305" t="str">
        <x:v>Operating performance / outcome</x:v>
      </x:c>
      <x:c r="K342" s="305" t="str">
        <x:v>Complete request/complaint register, case files, timestamps, deficiency and outcome communications, portal entries and closure acknowledgements; demonstrate complete and timely performance of: Control access, contact details and daily queue monitoring.</x:v>
      </x:c>
      <x:c r="L342" s="305" t="str">
        <x:v>Population reference; period/trigger; source inputs; approvals; timestamps; calculations where relevant; filed/delivered output; acknowledgement; exception and closure linkage.</x:v>
      </x:c>
      <x:c r="M342" s="305" t="str">
        <x:v>Continuous</x:v>
      </x:c>
      <x:c r="N342" s="305" t="str">
        <x:v>Issuer/RTA service system, SCORES/ODR portal and depository interface</x:v>
      </x:c>
      <x:c r="O342" s="305" t="str">
        <x:v>Investor Services Head / RTA Relationship Owner</x:v>
      </x:c>
      <x:c r="P342" s="305" t="str">
        <x:v>Applicable SEBI source, LODR preservation policy where in scope, Common Corporate Core retention schedule and litigation hold; apply the longest controlling period.</x:v>
      </x:c>
      <x:c r="Q342" s="305" t="str">
        <x:v>Verify source system, date/time, preparer, approver, completeness, version, linkage to the population and external acknowledgement where applicable.</x:v>
      </x:c>
      <x:c r="R342" s="305" t="str">
        <x:v>Internal controlled record; public only after authorised filing/publication</x:v>
      </x:c>
      <x:c r="S342" s="305" t="str">
        <x:v>REQUIRED — NOT COLLECTED</x:v>
      </x:c>
      <x:c r="T342" s="305" t="str">
        <x:v>https://scores.sebi.gov.in/</x:v>
      </x:c>
      <x:c r="U342" s="305" t="str">
        <x:v>MIGRATED — FROZEN</x:v>
      </x:c>
      <x:c r="V342" s="305" t="str">
        <x:f>IF(COUNTIF('PROD Audit Master'!$A$5:$A$176,C342)=1,"YES","NO")</x:f>
        <x:v>YES</x:v>
      </x:c>
      <x:c r="W342" s="305" t="str">
        <x:f>IF(COUNTIF('PROD Provision Master'!$A$5:$A$176,D342)=1,"YES","NO")</x:f>
        <x:v>YES</x:v>
      </x:c>
      <x:c r="X342" s="305" t="str">
        <x:f>IF(COUNTIF($A$5:$A$348,A342)=1,"UNIQUE","DUPLICATE")</x:f>
        <x:v>UNIQUE</x:v>
      </x:c>
      <x:c r="Y342" s="305" t="str">
        <x:f>IF(COUNTIF($E$5:$E$348,E342)=1,"UNIQUE","DUPLICATE")</x:f>
        <x:v>UNIQUE</x:v>
      </x:c>
      <x:c r="Z342" s="305" t="str">
        <x:f>IF(AND(LEFT(A342,14)="SEBI-CORE-EVD-",LEN(A342)=20),"VALID","INVALID")</x:f>
        <x:v>VALID</x:v>
      </x:c>
      <x:c r="AA342" s="305" t="str">
        <x:v>FROZEN</x:v>
      </x:c>
    </x:row>
    <x:row r="343" ht="48" customHeight="1">
      <x:c r="A343" s="305" t="str">
        <x:v>SEBI-CORE-EVD-000339</x:v>
      </x:c>
      <x:c r="B343" s="305" t="n">
        <x:v>339</x:v>
      </x:c>
      <x:c r="C343" s="305" t="str">
        <x:v>SEBI-CORE-AUD-000170</x:v>
      </x:c>
      <x:c r="D343" s="305" t="str">
        <x:v>SEBI-CORE-PRV-000170</x:v>
      </x:c>
      <x:c r="E343" s="305" t="str">
        <x:v>CAP-LAW285|SCORES complaint handling|AP01|E01</x:v>
      </x:c>
      <x:c r="F343" s="305" t="str">
        <x:v>CAP-LAW285|SCORES complaint handling|AP01</x:v>
      </x:c>
      <x:c r="G343" s="305" t="str">
        <x:v>CAP-LAW285|SCORES complaint handling</x:v>
      </x:c>
      <x:c r="H343" s="305" t="str">
        <x:v>CAP-LAW285</x:v>
      </x:c>
      <x:c r="I343" s="305" t="str">
        <x:v>SCORES complaint handling</x:v>
      </x:c>
      <x:c r="J343" s="305" t="str">
        <x:v>Control design / applicability</x:v>
      </x:c>
      <x:c r="K343" s="305" t="str">
        <x:v>Approved investor-service SOP, service-level matrix, issuer/RTA responsibility matrix and current forms/checklists; include evidence that the gate, duty holder, threshold/exemption and timing were assessed for this atomic requirement.</x:v>
      </x:c>
      <x:c r="L343" s="305" t="str">
        <x:v>Current approved artefact; named owner and reviewer; effective date/version; explicit coverage of CAP-LAW285 SCORES complaint handling; documented gate and exception route.</x:v>
      </x:c>
      <x:c r="M343" s="305" t="str">
        <x:v>Per complaint</x:v>
      </x:c>
      <x:c r="N343" s="305" t="str">
        <x:v>Issuer/RTA service system, SCORES/ODR portal and depository interface</x:v>
      </x:c>
      <x:c r="O343" s="305" t="str">
        <x:v>Investor Services Head / RTA Relationship Owner</x:v>
      </x:c>
      <x:c r="P343" s="305" t="str">
        <x:v>Applicable SEBI source, LODR preservation policy where in scope, Common Corporate Core retention schedule and litigation hold; apply the longest controlling period.</x:v>
      </x:c>
      <x:c r="Q343" s="305" t="str">
        <x:v>Verify source system, date/time, preparer, approver, completeness, version, linkage to the population and external acknowledgement where applicable.</x:v>
      </x:c>
      <x:c r="R343" s="305" t="str">
        <x:v>Restricted — may contain personal, trading or unpublished information</x:v>
      </x:c>
      <x:c r="S343" s="305" t="str">
        <x:v>REQUIRED — NOT COLLECTED</x:v>
      </x:c>
      <x:c r="T343" s="305" t="str">
        <x:v>https://scores.sebi.gov.in/</x:v>
      </x:c>
      <x:c r="U343" s="305" t="str">
        <x:v>MIGRATED — FROZEN</x:v>
      </x:c>
      <x:c r="V343" s="305" t="str">
        <x:f>IF(COUNTIF('PROD Audit Master'!$A$5:$A$176,C343)=1,"YES","NO")</x:f>
        <x:v>YES</x:v>
      </x:c>
      <x:c r="W343" s="305" t="str">
        <x:f>IF(COUNTIF('PROD Provision Master'!$A$5:$A$176,D343)=1,"YES","NO")</x:f>
        <x:v>YES</x:v>
      </x:c>
      <x:c r="X343" s="305" t="str">
        <x:f>IF(COUNTIF($A$5:$A$348,A343)=1,"UNIQUE","DUPLICATE")</x:f>
        <x:v>UNIQUE</x:v>
      </x:c>
      <x:c r="Y343" s="305" t="str">
        <x:f>IF(COUNTIF($E$5:$E$348,E343)=1,"UNIQUE","DUPLICATE")</x:f>
        <x:v>UNIQUE</x:v>
      </x:c>
      <x:c r="Z343" s="305" t="str">
        <x:f>IF(AND(LEFT(A343,14)="SEBI-CORE-EVD-",LEN(A343)=20),"VALID","INVALID")</x:f>
        <x:v>VALID</x:v>
      </x:c>
      <x:c r="AA343" s="305" t="str">
        <x:v>FROZEN</x:v>
      </x:c>
    </x:row>
    <x:row r="344" ht="48" customHeight="1">
      <x:c r="A344" s="305" t="str">
        <x:v>SEBI-CORE-EVD-000340</x:v>
      </x:c>
      <x:c r="B344" s="305" t="n">
        <x:v>340</x:v>
      </x:c>
      <x:c r="C344" s="305" t="str">
        <x:v>SEBI-CORE-AUD-000170</x:v>
      </x:c>
      <x:c r="D344" s="305" t="str">
        <x:v>SEBI-CORE-PRV-000170</x:v>
      </x:c>
      <x:c r="E344" s="305" t="str">
        <x:v>CAP-LAW285|SCORES complaint handling|AP01|E02</x:v>
      </x:c>
      <x:c r="F344" s="305" t="str">
        <x:v>CAP-LAW285|SCORES complaint handling|AP01</x:v>
      </x:c>
      <x:c r="G344" s="305" t="str">
        <x:v>CAP-LAW285|SCORES complaint handling</x:v>
      </x:c>
      <x:c r="H344" s="305" t="str">
        <x:v>CAP-LAW285</x:v>
      </x:c>
      <x:c r="I344" s="305" t="str">
        <x:v>SCORES complaint handling</x:v>
      </x:c>
      <x:c r="J344" s="305" t="str">
        <x:v>Operating performance / outcome</x:v>
      </x:c>
      <x:c r="K344" s="305" t="str">
        <x:v>Complete request/complaint register, case files, timestamps, deficiency and outcome communications, portal entries and closure acknowledgements; demonstrate complete and timely performance of: Investigate, resolve, upload response and retain evidence.</x:v>
      </x:c>
      <x:c r="L344" s="305" t="str">
        <x:v>Population reference; period/trigger; source inputs; approvals; timestamps; calculations where relevant; filed/delivered output; acknowledgement; exception and closure linkage.</x:v>
      </x:c>
      <x:c r="M344" s="305" t="str">
        <x:v>Per complaint</x:v>
      </x:c>
      <x:c r="N344" s="305" t="str">
        <x:v>Issuer/RTA service system, SCORES/ODR portal and depository interface</x:v>
      </x:c>
      <x:c r="O344" s="305" t="str">
        <x:v>Investor Services Head / RTA Relationship Owner</x:v>
      </x:c>
      <x:c r="P344" s="305" t="str">
        <x:v>Applicable SEBI source, LODR preservation policy where in scope, Common Corporate Core retention schedule and litigation hold; apply the longest controlling period.</x:v>
      </x:c>
      <x:c r="Q344" s="305" t="str">
        <x:v>Verify source system, date/time, preparer, approver, completeness, version, linkage to the population and external acknowledgement where applicable.</x:v>
      </x:c>
      <x:c r="R344" s="305" t="str">
        <x:v>Restricted — may contain personal, trading or unpublished information</x:v>
      </x:c>
      <x:c r="S344" s="305" t="str">
        <x:v>REQUIRED — NOT COLLECTED</x:v>
      </x:c>
      <x:c r="T344" s="305" t="str">
        <x:v>https://scores.sebi.gov.in/</x:v>
      </x:c>
      <x:c r="U344" s="305" t="str">
        <x:v>MIGRATED — FROZEN</x:v>
      </x:c>
      <x:c r="V344" s="305" t="str">
        <x:f>IF(COUNTIF('PROD Audit Master'!$A$5:$A$176,C344)=1,"YES","NO")</x:f>
        <x:v>YES</x:v>
      </x:c>
      <x:c r="W344" s="305" t="str">
        <x:f>IF(COUNTIF('PROD Provision Master'!$A$5:$A$176,D344)=1,"YES","NO")</x:f>
        <x:v>YES</x:v>
      </x:c>
      <x:c r="X344" s="305" t="str">
        <x:f>IF(COUNTIF($A$5:$A$348,A344)=1,"UNIQUE","DUPLICATE")</x:f>
        <x:v>UNIQUE</x:v>
      </x:c>
      <x:c r="Y344" s="305" t="str">
        <x:f>IF(COUNTIF($E$5:$E$348,E344)=1,"UNIQUE","DUPLICATE")</x:f>
        <x:v>UNIQUE</x:v>
      </x:c>
      <x:c r="Z344" s="305" t="str">
        <x:f>IF(AND(LEFT(A344,14)="SEBI-CORE-EVD-",LEN(A344)=20),"VALID","INVALID")</x:f>
        <x:v>VALID</x:v>
      </x:c>
      <x:c r="AA344" s="305" t="str">
        <x:v>FROZEN</x:v>
      </x:c>
    </x:row>
    <x:row r="345" ht="48" customHeight="1">
      <x:c r="A345" s="305" t="str">
        <x:v>SEBI-CORE-EVD-000341</x:v>
      </x:c>
      <x:c r="B345" s="305" t="n">
        <x:v>341</x:v>
      </x:c>
      <x:c r="C345" s="305" t="str">
        <x:v>SEBI-CORE-AUD-000171</x:v>
      </x:c>
      <x:c r="D345" s="305" t="str">
        <x:v>SEBI-CORE-PRV-000171</x:v>
      </x:c>
      <x:c r="E345" s="305" t="str">
        <x:v>CAP-LAW099|ODR participation|AP01|E01</x:v>
      </x:c>
      <x:c r="F345" s="305" t="str">
        <x:v>CAP-LAW099|ODR participation|AP01</x:v>
      </x:c>
      <x:c r="G345" s="305" t="str">
        <x:v>CAP-LAW099|ODR participation</x:v>
      </x:c>
      <x:c r="H345" s="305" t="str">
        <x:v>CAP-LAW099</x:v>
      </x:c>
      <x:c r="I345" s="305" t="str">
        <x:v>ODR participation</x:v>
      </x:c>
      <x:c r="J345" s="305" t="str">
        <x:v>Control design / applicability</x:v>
      </x:c>
      <x:c r="K345" s="305" t="str">
        <x:v>Approved investor-service SOP, service-level matrix, issuer/RTA responsibility matrix and current forms/checklists; include evidence that the gate, duty holder, threshold/exemption and timing were assessed for this atomic requirement.</x:v>
      </x:c>
      <x:c r="L345" s="305" t="str">
        <x:v>Current approved artefact; named owner and reviewer; effective date/version; explicit coverage of CAP-LAW099 ODR participation; documented gate and exception route.</x:v>
      </x:c>
      <x:c r="M345" s="305" t="str">
        <x:v>At each ODR stage</x:v>
      </x:c>
      <x:c r="N345" s="305" t="str">
        <x:v>Issuer/RTA service system, SCORES/ODR portal and depository interface</x:v>
      </x:c>
      <x:c r="O345" s="305" t="str">
        <x:v>Investor Services Head / RTA Relationship Owner</x:v>
      </x:c>
      <x:c r="P345" s="305" t="str">
        <x:v>Applicable SEBI source, LODR preservation policy where in scope, Common Corporate Core retention schedule and litigation hold; apply the longest controlling period.</x:v>
      </x:c>
      <x:c r="Q345" s="305" t="str">
        <x:v>Verify source system, date/time, preparer, approver, completeness, version, linkage to the population and external acknowledgement where applicable.</x:v>
      </x:c>
      <x:c r="R345" s="305" t="str">
        <x:v>Internal controlled record; public only after authorised filing/publication</x:v>
      </x:c>
      <x:c r="S345" s="305" t="str">
        <x:v>REQUIRED — NOT COLLECTED</x:v>
      </x:c>
      <x:c r="T345" s="305" t="str">
        <x:v>https://www.sebi.gov.in/legal/master-circulars/dec-2023/master-circular-for-online-resolution-of-disputes-in-the-indian-securities-market_80236.html</x:v>
      </x:c>
      <x:c r="U345" s="305" t="str">
        <x:v>MIGRATED — FROZEN</x:v>
      </x:c>
      <x:c r="V345" s="305" t="str">
        <x:f>IF(COUNTIF('PROD Audit Master'!$A$5:$A$176,C345)=1,"YES","NO")</x:f>
        <x:v>YES</x:v>
      </x:c>
      <x:c r="W345" s="305" t="str">
        <x:f>IF(COUNTIF('PROD Provision Master'!$A$5:$A$176,D345)=1,"YES","NO")</x:f>
        <x:v>YES</x:v>
      </x:c>
      <x:c r="X345" s="305" t="str">
        <x:f>IF(COUNTIF($A$5:$A$348,A345)=1,"UNIQUE","DUPLICATE")</x:f>
        <x:v>UNIQUE</x:v>
      </x:c>
      <x:c r="Y345" s="305" t="str">
        <x:f>IF(COUNTIF($E$5:$E$348,E345)=1,"UNIQUE","DUPLICATE")</x:f>
        <x:v>UNIQUE</x:v>
      </x:c>
      <x:c r="Z345" s="305" t="str">
        <x:f>IF(AND(LEFT(A345,14)="SEBI-CORE-EVD-",LEN(A345)=20),"VALID","INVALID")</x:f>
        <x:v>VALID</x:v>
      </x:c>
      <x:c r="AA345" s="305" t="str">
        <x:v>FROZEN</x:v>
      </x:c>
    </x:row>
    <x:row r="346" ht="48" customHeight="1">
      <x:c r="A346" s="305" t="str">
        <x:v>SEBI-CORE-EVD-000342</x:v>
      </x:c>
      <x:c r="B346" s="305" t="n">
        <x:v>342</x:v>
      </x:c>
      <x:c r="C346" s="305" t="str">
        <x:v>SEBI-CORE-AUD-000171</x:v>
      </x:c>
      <x:c r="D346" s="305" t="str">
        <x:v>SEBI-CORE-PRV-000171</x:v>
      </x:c>
      <x:c r="E346" s="305" t="str">
        <x:v>CAP-LAW099|ODR participation|AP01|E02</x:v>
      </x:c>
      <x:c r="F346" s="305" t="str">
        <x:v>CAP-LAW099|ODR participation|AP01</x:v>
      </x:c>
      <x:c r="G346" s="305" t="str">
        <x:v>CAP-LAW099|ODR participation</x:v>
      </x:c>
      <x:c r="H346" s="305" t="str">
        <x:v>CAP-LAW099</x:v>
      </x:c>
      <x:c r="I346" s="305" t="str">
        <x:v>ODR participation</x:v>
      </x:c>
      <x:c r="J346" s="305" t="str">
        <x:v>Operating performance / outcome</x:v>
      </x:c>
      <x:c r="K346" s="305" t="str">
        <x:v>Complete request/complaint register, case files, timestamps, deficiency and outcome communications, portal entries and closure acknowledgements; demonstrate complete and timely performance of: Acknowledge, submit records, attend proceedings and track outcome.</x:v>
      </x:c>
      <x:c r="L346" s="305" t="str">
        <x:v>Population reference; period/trigger; source inputs; approvals; timestamps; calculations where relevant; filed/delivered output; acknowledgement; exception and closure linkage.</x:v>
      </x:c>
      <x:c r="M346" s="305" t="str">
        <x:v>At each ODR stage</x:v>
      </x:c>
      <x:c r="N346" s="305" t="str">
        <x:v>Issuer/RTA service system, SCORES/ODR portal and depository interface</x:v>
      </x:c>
      <x:c r="O346" s="305" t="str">
        <x:v>Investor Services Head / RTA Relationship Owner</x:v>
      </x:c>
      <x:c r="P346" s="305" t="str">
        <x:v>Applicable SEBI source, LODR preservation policy where in scope, Common Corporate Core retention schedule and litigation hold; apply the longest controlling period.</x:v>
      </x:c>
      <x:c r="Q346" s="305" t="str">
        <x:v>Verify source system, date/time, preparer, approver, completeness, version, linkage to the population and external acknowledgement where applicable.</x:v>
      </x:c>
      <x:c r="R346" s="305" t="str">
        <x:v>Internal controlled record; public only after authorised filing/publication</x:v>
      </x:c>
      <x:c r="S346" s="305" t="str">
        <x:v>REQUIRED — NOT COLLECTED</x:v>
      </x:c>
      <x:c r="T346" s="305" t="str">
        <x:v>https://www.sebi.gov.in/legal/master-circulars/dec-2023/master-circular-for-online-resolution-of-disputes-in-the-indian-securities-market_80236.html</x:v>
      </x:c>
      <x:c r="U346" s="305" t="str">
        <x:v>MIGRATED — FROZEN</x:v>
      </x:c>
      <x:c r="V346" s="305" t="str">
        <x:f>IF(COUNTIF('PROD Audit Master'!$A$5:$A$176,C346)=1,"YES","NO")</x:f>
        <x:v>YES</x:v>
      </x:c>
      <x:c r="W346" s="305" t="str">
        <x:f>IF(COUNTIF('PROD Provision Master'!$A$5:$A$176,D346)=1,"YES","NO")</x:f>
        <x:v>YES</x:v>
      </x:c>
      <x:c r="X346" s="305" t="str">
        <x:f>IF(COUNTIF($A$5:$A$348,A346)=1,"UNIQUE","DUPLICATE")</x:f>
        <x:v>UNIQUE</x:v>
      </x:c>
      <x:c r="Y346" s="305" t="str">
        <x:f>IF(COUNTIF($E$5:$E$348,E346)=1,"UNIQUE","DUPLICATE")</x:f>
        <x:v>UNIQUE</x:v>
      </x:c>
      <x:c r="Z346" s="305" t="str">
        <x:f>IF(AND(LEFT(A346,14)="SEBI-CORE-EVD-",LEN(A346)=20),"VALID","INVALID")</x:f>
        <x:v>VALID</x:v>
      </x:c>
      <x:c r="AA346" s="305" t="str">
        <x:v>FROZEN</x:v>
      </x:c>
    </x:row>
    <x:row r="347" ht="48" customHeight="1">
      <x:c r="A347" s="305" t="str">
        <x:v>SEBI-CORE-EVD-000343</x:v>
      </x:c>
      <x:c r="B347" s="305" t="n">
        <x:v>343</x:v>
      </x:c>
      <x:c r="C347" s="305" t="str">
        <x:v>SEBI-CORE-AUD-000172</x:v>
      </x:c>
      <x:c r="D347" s="305" t="str">
        <x:v>SEBI-CORE-PRV-000172</x:v>
      </x:c>
      <x:c r="E347" s="305" t="str">
        <x:v>CAP-LAW099|ODR outcome|AP01|E01</x:v>
      </x:c>
      <x:c r="F347" s="305" t="str">
        <x:v>CAP-LAW099|ODR outcome|AP01</x:v>
      </x:c>
      <x:c r="G347" s="305" t="str">
        <x:v>CAP-LAW099|ODR outcome</x:v>
      </x:c>
      <x:c r="H347" s="305" t="str">
        <x:v>CAP-LAW099</x:v>
      </x:c>
      <x:c r="I347" s="305" t="str">
        <x:v>ODR outcome</x:v>
      </x:c>
      <x:c r="J347" s="305" t="str">
        <x:v>Control design / applicability</x:v>
      </x:c>
      <x:c r="K347" s="305" t="str">
        <x:v>Approved preservation policy, record taxonomy, retention schedule, access controls and legal-hold procedure; include evidence that the gate, duty holder, threshold/exemption and timing were assessed for this atomic requirement.</x:v>
      </x:c>
      <x:c r="L347" s="305" t="str">
        <x:v>Current approved artefact; named owner and reviewer; effective date/version; explicit coverage of CAP-LAW099 ODR outcome; documented gate and exception route.</x:v>
      </x:c>
      <x:c r="M347" s="305" t="str">
        <x:v>Within outcome-specific deadline</x:v>
      </x:c>
      <x:c r="N347" s="305" t="str">
        <x:v>Controlled records repository and archive/backup platform</x:v>
      </x:c>
      <x:c r="O347" s="305" t="str">
        <x:v>Company Secretary / Records Custodian</x:v>
      </x:c>
      <x:c r="P347" s="305" t="str">
        <x:v>Applicable SEBI source, LODR preservation policy where in scope, Common Corporate Core retention schedule and litigation hold; apply the longest controlling period.</x:v>
      </x:c>
      <x:c r="Q347" s="305" t="str">
        <x:v>Verify source system, date/time, preparer, approver, completeness, version, linkage to the population and external acknowledgement where applicable.</x:v>
      </x:c>
      <x:c r="R347" s="305" t="str">
        <x:v>Internal controlled record; public only after authorised filing/publication</x:v>
      </x:c>
      <x:c r="S347" s="305" t="str">
        <x:v>REQUIRED — NOT COLLECTED</x:v>
      </x:c>
      <x:c r="T347" s="305" t="str">
        <x:v>https://www.sebi.gov.in/legal/master-circulars/dec-2023/master-circular-for-online-resolution-of-disputes-in-the-indian-securities-market_80236.html</x:v>
      </x:c>
      <x:c r="U347" s="305" t="str">
        <x:v>MIGRATED — FROZEN</x:v>
      </x:c>
      <x:c r="V347" s="305" t="str">
        <x:f>IF(COUNTIF('PROD Audit Master'!$A$5:$A$176,C347)=1,"YES","NO")</x:f>
        <x:v>YES</x:v>
      </x:c>
      <x:c r="W347" s="305" t="str">
        <x:f>IF(COUNTIF('PROD Provision Master'!$A$5:$A$176,D347)=1,"YES","NO")</x:f>
        <x:v>YES</x:v>
      </x:c>
      <x:c r="X347" s="305" t="str">
        <x:f>IF(COUNTIF($A$5:$A$348,A347)=1,"UNIQUE","DUPLICATE")</x:f>
        <x:v>UNIQUE</x:v>
      </x:c>
      <x:c r="Y347" s="305" t="str">
        <x:f>IF(COUNTIF($E$5:$E$348,E347)=1,"UNIQUE","DUPLICATE")</x:f>
        <x:v>UNIQUE</x:v>
      </x:c>
      <x:c r="Z347" s="305" t="str">
        <x:f>IF(AND(LEFT(A347,14)="SEBI-CORE-EVD-",LEN(A347)=20),"VALID","INVALID")</x:f>
        <x:v>VALID</x:v>
      </x:c>
      <x:c r="AA347" s="305" t="str">
        <x:v>FROZEN</x:v>
      </x:c>
    </x:row>
    <x:row r="348" ht="48" customHeight="1">
      <x:c r="A348" s="306" t="str">
        <x:v>SEBI-CORE-EVD-000344</x:v>
      </x:c>
      <x:c r="B348" s="306" t="n">
        <x:v>344</x:v>
      </x:c>
      <x:c r="C348" s="306" t="str">
        <x:v>SEBI-CORE-AUD-000172</x:v>
      </x:c>
      <x:c r="D348" s="306" t="str">
        <x:v>SEBI-CORE-PRV-000172</x:v>
      </x:c>
      <x:c r="E348" s="306" t="str">
        <x:v>CAP-LAW099|ODR outcome|AP01|E02</x:v>
      </x:c>
      <x:c r="F348" s="306" t="str">
        <x:v>CAP-LAW099|ODR outcome|AP01</x:v>
      </x:c>
      <x:c r="G348" s="306" t="str">
        <x:v>CAP-LAW099|ODR outcome</x:v>
      </x:c>
      <x:c r="H348" s="306" t="str">
        <x:v>CAP-LAW099</x:v>
      </x:c>
      <x:c r="I348" s="306" t="str">
        <x:v>ODR outcome</x:v>
      </x:c>
      <x:c r="J348" s="306" t="str">
        <x:v>Operating performance / outcome</x:v>
      </x:c>
      <x:c r="K348" s="306" t="str">
        <x:v>Record inventory, archive/access logs, disposal approvals, backup or retrieval tests and legal-hold evidence; demonstrate complete and timely performance of: Approve performance/challenge decision and document closure.</x:v>
      </x:c>
      <x:c r="L348" s="306" t="str">
        <x:v>Population reference; period/trigger; source inputs; approvals; timestamps; calculations where relevant; filed/delivered output; acknowledgement; exception and closure linkage.</x:v>
      </x:c>
      <x:c r="M348" s="306" t="str">
        <x:v>Within outcome-specific deadline</x:v>
      </x:c>
      <x:c r="N348" s="306" t="str">
        <x:v>Controlled records repository and archive/backup platform</x:v>
      </x:c>
      <x:c r="O348" s="306" t="str">
        <x:v>Company Secretary / Records Custodian</x:v>
      </x:c>
      <x:c r="P348" s="306" t="str">
        <x:v>Applicable SEBI source, LODR preservation policy where in scope, Common Corporate Core retention schedule and litigation hold; apply the longest controlling period.</x:v>
      </x:c>
      <x:c r="Q348" s="306" t="str">
        <x:v>Verify source system, date/time, preparer, approver, completeness, version, linkage to the population and external acknowledgement where applicable.</x:v>
      </x:c>
      <x:c r="R348" s="306" t="str">
        <x:v>Internal controlled record; public only after authorised filing/publication</x:v>
      </x:c>
      <x:c r="S348" s="306" t="str">
        <x:v>REQUIRED — NOT COLLECTED</x:v>
      </x:c>
      <x:c r="T348" s="306" t="str">
        <x:v>https://www.sebi.gov.in/legal/master-circulars/dec-2023/master-circular-for-online-resolution-of-disputes-in-the-indian-securities-market_80236.html</x:v>
      </x:c>
      <x:c r="U348" s="306" t="str">
        <x:v>MIGRATED — FROZEN</x:v>
      </x:c>
      <x:c r="V348" s="306" t="str">
        <x:f>IF(COUNTIF('PROD Audit Master'!$A$5:$A$176,C348)=1,"YES","NO")</x:f>
        <x:v>YES</x:v>
      </x:c>
      <x:c r="W348" s="306" t="str">
        <x:f>IF(COUNTIF('PROD Provision Master'!$A$5:$A$176,D348)=1,"YES","NO")</x:f>
        <x:v>YES</x:v>
      </x:c>
      <x:c r="X348" s="306" t="str">
        <x:f>IF(COUNTIF($A$5:$A$348,A348)=1,"UNIQUE","DUPLICATE")</x:f>
        <x:v>UNIQUE</x:v>
      </x:c>
      <x:c r="Y348" s="306" t="str">
        <x:f>IF(COUNTIF($E$5:$E$348,E348)=1,"UNIQUE","DUPLICATE")</x:f>
        <x:v>UNIQUE</x:v>
      </x:c>
      <x:c r="Z348" s="306" t="str">
        <x:f>IF(AND(LEFT(A348,14)="SEBI-CORE-EVD-",LEN(A348)=20),"VALID","INVALID")</x:f>
        <x:v>VALID</x:v>
      </x:c>
      <x:c r="AA348" s="306" t="str">
        <x:v>FROZEN</x:v>
      </x:c>
    </x:row>
  </x:sheetData>
  <x:mergeCells>
    <x:mergeCell ref="A1:AA1"/>
    <x:mergeCell ref="A2:AA2"/>
  </x:mergeCells>
  <x:conditionalFormatting sqref="U5:AA348">
    <x:cfRule type="containsText" dxfId="137" priority="1" operator="containsText" text="PASS"/>
    <x:cfRule type="containsText" dxfId="138" priority="2" operator="containsText" text="YES"/>
    <x:cfRule type="containsText" dxfId="139" priority="3" operator="containsText" text="UNIQUE"/>
    <x:cfRule type="containsText" dxfId="140" priority="4" operator="containsText" text="VALID"/>
    <x:cfRule type="containsText" dxfId="141" priority="5" operator="containsText" text="COMPLETE"/>
    <x:cfRule type="containsText" dxfId="142" priority="6" operator="containsText" text="FROZEN"/>
    <x:cfRule type="containsText" dxfId="143" priority="7" operator="containsText" text="APPROVED"/>
    <x:cfRule type="containsText" dxfId="144" priority="8" operator="containsText" text="LINKED"/>
    <x:cfRule type="containsText" dxfId="145" priority="9" operator="containsText" text="NO"/>
    <x:cfRule type="containsText" dxfId="146" priority="10" operator="containsText" text="FAIL"/>
    <x:cfRule type="containsText" dxfId="147" priority="11" operator="containsText" text="DUPLICATE"/>
    <x:cfRule type="containsText" dxfId="148" priority="12" operator="containsText" text="INVALID"/>
    <x:cfRule type="containsText" dxfId="149" priority="13" operator="containsText" text="INCOMPLETE"/>
    <x:cfRule type="containsText" dxfId="150" priority="14" operator="containsText" text="ORPHAN"/>
  </x:conditionalFormatting>
  <x:pageMargins left="0.7" right="0.7" top="0.75" bottom="0.75" header="0.3" footer="0.3"/>
  <x:tableParts count="1">
    <x:tablePart xmlns:r="http://schemas.openxmlformats.org/officeDocument/2006/relationships" r:id="R09e545ed18234fe3"/>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26" hidden="0" customWidth="1"/>
    <x:col min="4" max="4" width="26" hidden="0" customWidth="1"/>
    <x:col min="5" max="5" width="46" hidden="0" customWidth="1"/>
    <x:col min="6" max="6" width="42" hidden="0" customWidth="1"/>
    <x:col min="7" max="7" width="34" hidden="0" customWidth="1"/>
    <x:col min="8" max="8" width="16" hidden="0" customWidth="1"/>
    <x:col min="9" max="9" width="24" hidden="0" customWidth="1"/>
    <x:col min="10" max="10" width="28" hidden="0" customWidth="1"/>
    <x:col min="11" max="11" width="76" hidden="0" customWidth="1"/>
    <x:col min="12" max="12" width="20" hidden="0" customWidth="1"/>
    <x:col min="13" max="13" width="52" hidden="0" customWidth="1"/>
    <x:col min="14" max="14" width="78" hidden="0" customWidth="1"/>
    <x:col min="15" max="15" width="48" hidden="0" customWidth="1"/>
    <x:col min="16" max="16" width="60" hidden="0" customWidth="1"/>
    <x:col min="17" max="17" width="36" hidden="0" customWidth="1"/>
    <x:col min="18" max="18" width="34" hidden="0" customWidth="1"/>
    <x:col min="19" max="19" width="58" hidden="0" customWidth="1"/>
    <x:col min="20" max="20" width="58" hidden="0" customWidth="1"/>
    <x:col min="21" max="21" width="34" hidden="0" customWidth="1"/>
    <x:col min="22" max="22" width="62" hidden="0" customWidth="1"/>
    <x:col min="23" max="23" width="24" hidden="0" customWidth="1"/>
    <x:col min="24" max="24" width="16" hidden="0" customWidth="1"/>
    <x:col min="25" max="25" width="18" hidden="0" customWidth="1"/>
    <x:col min="26" max="26" width="18" hidden="0" customWidth="1"/>
    <x:col min="27" max="27" width="20" hidden="0" customWidth="1"/>
    <x:col min="28" max="28" width="16" hidden="0" customWidth="1"/>
    <x:col min="29" max="29" width="16" hidden="0" customWidth="1"/>
  </x:cols>
  <x:sheetData>
    <x:row r="1" ht="30" customHeight="1">
      <x:c r="A1" s="499" t="str">
        <x:v>Common SEBI Listed-Entity Overlay — Frozen Observation Rule Master</x:v>
      </x:c>
      <x:c r="B1" s="499" t="str">
        <x:v>Common SEBI Listed-Entity Overlay — Frozen Observation Rule Master</x:v>
      </x:c>
      <x:c r="C1" s="499" t="str">
        <x:v>Common SEBI Listed-Entity Overlay — Frozen Observation Rule Master</x:v>
      </x:c>
      <x:c r="D1" s="499" t="str">
        <x:v>Common SEBI Listed-Entity Overlay — Frozen Observation Rule Master</x:v>
      </x:c>
      <x:c r="E1" s="499" t="str">
        <x:v>Common SEBI Listed-Entity Overlay — Frozen Observation Rule Master</x:v>
      </x:c>
      <x:c r="F1" s="499" t="str">
        <x:v>Common SEBI Listed-Entity Overlay — Frozen Observation Rule Master</x:v>
      </x:c>
      <x:c r="G1" s="499" t="str">
        <x:v>Common SEBI Listed-Entity Overlay — Frozen Observation Rule Master</x:v>
      </x:c>
      <x:c r="H1" s="499" t="str">
        <x:v>Common SEBI Listed-Entity Overlay — Frozen Observation Rule Master</x:v>
      </x:c>
      <x:c r="I1" s="499" t="str">
        <x:v>Common SEBI Listed-Entity Overlay — Frozen Observation Rule Master</x:v>
      </x:c>
      <x:c r="J1" s="499" t="str">
        <x:v>Common SEBI Listed-Entity Overlay — Frozen Observation Rule Master</x:v>
      </x:c>
      <x:c r="K1" s="499" t="str">
        <x:v>Common SEBI Listed-Entity Overlay — Frozen Observation Rule Master</x:v>
      </x:c>
      <x:c r="L1" s="499" t="str">
        <x:v>Common SEBI Listed-Entity Overlay — Frozen Observation Rule Master</x:v>
      </x:c>
      <x:c r="M1" s="499" t="str">
        <x:v>Common SEBI Listed-Entity Overlay — Frozen Observation Rule Master</x:v>
      </x:c>
      <x:c r="N1" s="499" t="str">
        <x:v>Common SEBI Listed-Entity Overlay — Frozen Observation Rule Master</x:v>
      </x:c>
      <x:c r="O1" s="499" t="str">
        <x:v>Common SEBI Listed-Entity Overlay — Frozen Observation Rule Master</x:v>
      </x:c>
      <x:c r="P1" s="499" t="str">
        <x:v>Common SEBI Listed-Entity Overlay — Frozen Observation Rule Master</x:v>
      </x:c>
      <x:c r="Q1" s="499" t="str">
        <x:v>Common SEBI Listed-Entity Overlay — Frozen Observation Rule Master</x:v>
      </x:c>
      <x:c r="R1" s="499" t="str">
        <x:v>Common SEBI Listed-Entity Overlay — Frozen Observation Rule Master</x:v>
      </x:c>
      <x:c r="S1" s="499" t="str">
        <x:v>Common SEBI Listed-Entity Overlay — Frozen Observation Rule Master</x:v>
      </x:c>
      <x:c r="T1" s="499" t="str">
        <x:v>Common SEBI Listed-Entity Overlay — Frozen Observation Rule Master</x:v>
      </x:c>
      <x:c r="U1" s="499" t="str">
        <x:v>Common SEBI Listed-Entity Overlay — Frozen Observation Rule Master</x:v>
      </x:c>
      <x:c r="V1" s="499" t="str">
        <x:v>Common SEBI Listed-Entity Overlay — Frozen Observation Rule Master</x:v>
      </x:c>
      <x:c r="W1" s="499" t="str">
        <x:v>Common SEBI Listed-Entity Overlay — Frozen Observation Rule Master</x:v>
      </x:c>
      <x:c r="X1" s="499" t="str">
        <x:v>Common SEBI Listed-Entity Overlay — Frozen Observation Rule Master</x:v>
      </x:c>
      <x:c r="Y1" s="499" t="str">
        <x:v>Common SEBI Listed-Entity Overlay — Frozen Observation Rule Master</x:v>
      </x:c>
      <x:c r="Z1" s="499" t="str">
        <x:v>Common SEBI Listed-Entity Overlay — Frozen Observation Rule Master</x:v>
      </x:c>
      <x:c r="AA1" s="499" t="str">
        <x:v>Common SEBI Listed-Entity Overlay — Frozen Observation Rule Master</x:v>
      </x:c>
      <x:c r="AB1" s="499" t="str">
        <x:v>Common SEBI Listed-Entity Overlay — Frozen Observation Rule Master</x:v>
      </x:c>
      <x:c r="AC1" s="499" t="str">
        <x:v>Common SEBI Listed-Entity Overlay — Frozen Observation Rule Master</x:v>
      </x:c>
    </x:row>
    <x:row r="2" ht="38" customHeight="1">
      <x:c r="A2" s="503" t="str">
        <x:v>Permanent Observation IDs preserve the P3 exception criteria, severity, escalation, remediation and closure logic. Observation status remains unconfirmed until a company audit is executed.</x:v>
      </x:c>
      <x:c r="B2" s="503" t="str">
        <x:v>Permanent Observation IDs preserve the P3 exception criteria, severity, escalation, remediation and closure logic. Observation status remains unconfirmed until a company audit is executed.</x:v>
      </x:c>
      <x:c r="C2" s="503" t="str">
        <x:v>Permanent Observation IDs preserve the P3 exception criteria, severity, escalation, remediation and closure logic. Observation status remains unconfirmed until a company audit is executed.</x:v>
      </x:c>
      <x:c r="D2" s="503" t="str">
        <x:v>Permanent Observation IDs preserve the P3 exception criteria, severity, escalation, remediation and closure logic. Observation status remains unconfirmed until a company audit is executed.</x:v>
      </x:c>
      <x:c r="E2" s="503" t="str">
        <x:v>Permanent Observation IDs preserve the P3 exception criteria, severity, escalation, remediation and closure logic. Observation status remains unconfirmed until a company audit is executed.</x:v>
      </x:c>
      <x:c r="F2" s="503" t="str">
        <x:v>Permanent Observation IDs preserve the P3 exception criteria, severity, escalation, remediation and closure logic. Observation status remains unconfirmed until a company audit is executed.</x:v>
      </x:c>
      <x:c r="G2" s="503" t="str">
        <x:v>Permanent Observation IDs preserve the P3 exception criteria, severity, escalation, remediation and closure logic. Observation status remains unconfirmed until a company audit is executed.</x:v>
      </x:c>
      <x:c r="H2" s="503" t="str">
        <x:v>Permanent Observation IDs preserve the P3 exception criteria, severity, escalation, remediation and closure logic. Observation status remains unconfirmed until a company audit is executed.</x:v>
      </x:c>
      <x:c r="I2" s="503" t="str">
        <x:v>Permanent Observation IDs preserve the P3 exception criteria, severity, escalation, remediation and closure logic. Observation status remains unconfirmed until a company audit is executed.</x:v>
      </x:c>
      <x:c r="J2" s="503" t="str">
        <x:v>Permanent Observation IDs preserve the P3 exception criteria, severity, escalation, remediation and closure logic. Observation status remains unconfirmed until a company audit is executed.</x:v>
      </x:c>
      <x:c r="K2" s="503" t="str">
        <x:v>Permanent Observation IDs preserve the P3 exception criteria, severity, escalation, remediation and closure logic. Observation status remains unconfirmed until a company audit is executed.</x:v>
      </x:c>
      <x:c r="L2" s="503" t="str">
        <x:v>Permanent Observation IDs preserve the P3 exception criteria, severity, escalation, remediation and closure logic. Observation status remains unconfirmed until a company audit is executed.</x:v>
      </x:c>
      <x:c r="M2" s="503" t="str">
        <x:v>Permanent Observation IDs preserve the P3 exception criteria, severity, escalation, remediation and closure logic. Observation status remains unconfirmed until a company audit is executed.</x:v>
      </x:c>
      <x:c r="N2" s="503" t="str">
        <x:v>Permanent Observation IDs preserve the P3 exception criteria, severity, escalation, remediation and closure logic. Observation status remains unconfirmed until a company audit is executed.</x:v>
      </x:c>
      <x:c r="O2" s="503" t="str">
        <x:v>Permanent Observation IDs preserve the P3 exception criteria, severity, escalation, remediation and closure logic. Observation status remains unconfirmed until a company audit is executed.</x:v>
      </x:c>
      <x:c r="P2" s="503" t="str">
        <x:v>Permanent Observation IDs preserve the P3 exception criteria, severity, escalation, remediation and closure logic. Observation status remains unconfirmed until a company audit is executed.</x:v>
      </x:c>
      <x:c r="Q2" s="503" t="str">
        <x:v>Permanent Observation IDs preserve the P3 exception criteria, severity, escalation, remediation and closure logic. Observation status remains unconfirmed until a company audit is executed.</x:v>
      </x:c>
      <x:c r="R2" s="503" t="str">
        <x:v>Permanent Observation IDs preserve the P3 exception criteria, severity, escalation, remediation and closure logic. Observation status remains unconfirmed until a company audit is executed.</x:v>
      </x:c>
      <x:c r="S2" s="503" t="str">
        <x:v>Permanent Observation IDs preserve the P3 exception criteria, severity, escalation, remediation and closure logic. Observation status remains unconfirmed until a company audit is executed.</x:v>
      </x:c>
      <x:c r="T2" s="503" t="str">
        <x:v>Permanent Observation IDs preserve the P3 exception criteria, severity, escalation, remediation and closure logic. Observation status remains unconfirmed until a company audit is executed.</x:v>
      </x:c>
      <x:c r="U2" s="503" t="str">
        <x:v>Permanent Observation IDs preserve the P3 exception criteria, severity, escalation, remediation and closure logic. Observation status remains unconfirmed until a company audit is executed.</x:v>
      </x:c>
      <x:c r="V2" s="503" t="str">
        <x:v>Permanent Observation IDs preserve the P3 exception criteria, severity, escalation, remediation and closure logic. Observation status remains unconfirmed until a company audit is executed.</x:v>
      </x:c>
      <x:c r="W2" s="503" t="str">
        <x:v>Permanent Observation IDs preserve the P3 exception criteria, severity, escalation, remediation and closure logic. Observation status remains unconfirmed until a company audit is executed.</x:v>
      </x:c>
      <x:c r="X2" s="503" t="str">
        <x:v>Permanent Observation IDs preserve the P3 exception criteria, severity, escalation, remediation and closure logic. Observation status remains unconfirmed until a company audit is executed.</x:v>
      </x:c>
      <x:c r="Y2" s="503" t="str">
        <x:v>Permanent Observation IDs preserve the P3 exception criteria, severity, escalation, remediation and closure logic. Observation status remains unconfirmed until a company audit is executed.</x:v>
      </x:c>
      <x:c r="Z2" s="503" t="str">
        <x:v>Permanent Observation IDs preserve the P3 exception criteria, severity, escalation, remediation and closure logic. Observation status remains unconfirmed until a company audit is executed.</x:v>
      </x:c>
      <x:c r="AA2" s="503" t="str">
        <x:v>Permanent Observation IDs preserve the P3 exception criteria, severity, escalation, remediation and closure logic. Observation status remains unconfirmed until a company audit is executed.</x:v>
      </x:c>
      <x:c r="AB2" s="503" t="str">
        <x:v>Permanent Observation IDs preserve the P3 exception criteria, severity, escalation, remediation and closure logic. Observation status remains unconfirmed until a company audit is executed.</x:v>
      </x:c>
      <x:c r="AC2" s="503" t="str">
        <x:v>Permanent Observation IDs preserve the P3 exception criteria, severity, escalation, remediation and closure logic. Observation status remains unconfirmed until a company audit is executed.</x:v>
      </x:c>
    </x:row>
    <x:row r="4" ht="38" customHeight="1">
      <x:c r="A4" s="515" t="str">
        <x:v>Production Observation ID</x:v>
      </x:c>
      <x:c r="B4" s="516" t="str">
        <x:v>Sequence</x:v>
      </x:c>
      <x:c r="C4" s="516" t="str">
        <x:v>Production Audit ID</x:v>
      </x:c>
      <x:c r="D4" s="516" t="str">
        <x:v>Production Provision ID</x:v>
      </x:c>
      <x:c r="E4" s="516" t="str">
        <x:v>Working Observation Key</x:v>
      </x:c>
      <x:c r="F4" s="516" t="str">
        <x:v>Working Procedure Key</x:v>
      </x:c>
      <x:c r="G4" s="516" t="str">
        <x:v>Working Atomic Key</x:v>
      </x:c>
      <x:c r="H4" s="516" t="str">
        <x:v>Source Law ID</x:v>
      </x:c>
      <x:c r="I4" s="516" t="str">
        <x:v>Provision Reference</x:v>
      </x:c>
      <x:c r="J4" s="516" t="str">
        <x:v>Observation Category</x:v>
      </x:c>
      <x:c r="K4" s="516" t="str">
        <x:v>Failure Condition</x:v>
      </x:c>
      <x:c r="L4" s="516" t="str">
        <x:v>Default Severity</x:v>
      </x:c>
      <x:c r="M4" s="516" t="str">
        <x:v>Severity Escalation</x:v>
      </x:c>
      <x:c r="N4" s="516" t="str">
        <x:v>Observation Statement Template</x:v>
      </x:c>
      <x:c r="O4" s="516" t="str">
        <x:v>Root-Cause Requirement</x:v>
      </x:c>
      <x:c r="P4" s="516" t="str">
        <x:v>Remediation Expectation</x:v>
      </x:c>
      <x:c r="Q4" s="516" t="str">
        <x:v>Target-Date Basis</x:v>
      </x:c>
      <x:c r="R4" s="516" t="str">
        <x:v>Report / Escalate To</x:v>
      </x:c>
      <x:c r="S4" s="516" t="str">
        <x:v>Closure Evidence</x:v>
      </x:c>
      <x:c r="T4" s="516" t="str">
        <x:v>Retest Method</x:v>
      </x:c>
      <x:c r="U4" s="516" t="str">
        <x:v>Observation Status</x:v>
      </x:c>
      <x:c r="V4" s="516" t="str">
        <x:v>Official Source URL</x:v>
      </x:c>
      <x:c r="W4" s="516" t="str">
        <x:v>Migration Status</x:v>
      </x:c>
      <x:c r="X4" s="516" t="str">
        <x:v>Audit Exists?</x:v>
      </x:c>
      <x:c r="Y4" s="516" t="str">
        <x:v>Provision Exists?</x:v>
      </x:c>
      <x:c r="Z4" s="516" t="str">
        <x:v>Production ID Unique?</x:v>
      </x:c>
      <x:c r="AA4" s="516" t="str">
        <x:v>Observation Alias Unique?</x:v>
      </x:c>
      <x:c r="AB4" s="516" t="str">
        <x:v>Format Valid?</x:v>
      </x:c>
      <x:c r="AC4" s="517" t="str">
        <x:v>Freeze Status</x:v>
      </x:c>
    </x:row>
    <x:row r="5" ht="48" customHeight="1">
      <x:c r="A5" s="304" t="str">
        <x:v>SEBI-CORE-OBS-000001</x:v>
      </x:c>
      <x:c r="B5" s="304" t="n">
        <x:v>1</x:v>
      </x:c>
      <x:c r="C5" s="304" t="str">
        <x:v>SEBI-CORE-AUD-000001</x:v>
      </x:c>
      <x:c r="D5" s="304" t="str">
        <x:v>SEBI-CORE-PRV-000001</x:v>
      </x:c>
      <x:c r="E5" s="304" t="str">
        <x:v>CAP-LAW003|Rule 19(2)(b)|AP01|OBS01</x:v>
      </x:c>
      <x:c r="F5" s="304" t="str">
        <x:v>CAP-LAW003|Rule 19(2)(b)|AP01</x:v>
      </x:c>
      <x:c r="G5" s="304" t="str">
        <x:v>CAP-LAW003|Rule 19(2)(b)</x:v>
      </x:c>
      <x:c r="H5" s="304" t="str">
        <x:v>CAP-LAW003</x:v>
      </x:c>
      <x:c r="I5" s="304" t="str">
        <x:v>Rule 19(2)(b)</x:v>
      </x:c>
      <x:c r="J5" s="304" t="str">
        <x:v>Compliance design or operating failure</x:v>
      </x:c>
      <x:c r="K5" s="304" t="str">
        <x:v>The activation gate is true and the entity cannot evidence complete, accurate, authorised and timely performance of: Satisfy the applicable conditions for admission of specified securities to listing.</x:v>
      </x:c>
      <x:c r="L5" s="304" t="str">
        <x:v>Medium</x:v>
      </x:c>
      <x:c r="M5" s="304" t="str">
        <x:v>Escalate one level, including to Critical, where the exception is deliberate or systemic, affects market integrity/investor funds, invalidates a mandatory approval or transaction step, remains uncured past a legal deadline, recurs, or attracts SEBI/exchange action.</x:v>
      </x:c>
      <x:c r="N5" s="304" t="str">
        <x:v>Confirmed exception template: Issuer did not demonstrate complete and timely compliance with CAP-LAW003 Rule 19(2)(b) — Satisfy the applicable conditions for admission of specified securities to listing. State the population, dates, evidence tested, exact exception and legal/operational impact; do not allege non-compliance until evidence and management response are evaluated.</x:v>
      </x:c>
      <x:c r="O5" s="304" t="str">
        <x:v>Record factual cause, control/design cause, responsible process, duration, affected population and whether the issue is isolated, recurring or systemic.</x:v>
      </x:c>
      <x:c r="P5" s="304" t="str">
        <x:v>Contain the exception, complete any lawful cure/corrective disclosure, repair the control, assign ownership, update the calendar or system rule, and preserve evidence. Remediation must address: Document compliance with the applicable admission conditions.</x:v>
      </x:c>
      <x:c r="Q5" s="304" t="str">
        <x:v>Prompt risk-based action date; statutory or investor-impact deadline takes precedence</x:v>
      </x:c>
      <x:c r="R5" s="304" t="str">
        <x:v>Process owner and Company Secretary/Compliance Officer; escalate to Board/committee or regulator when the governing rule requires</x:v>
      </x:c>
      <x:c r="S5" s="304" t="str">
        <x:v>Approved remediation evidence, corrected filing/action where permitted, updated control artefact, complete affected-population validation and management/committee closure approval.</x:v>
      </x:c>
      <x:c r="T5" s="304" t="str">
        <x:v>Reperform the failed step on the corrected item and test subsequent occurrences or the full affected population until sustained operation is demonstrated.</x:v>
      </x:c>
      <x:c r="U5" s="304" t="str">
        <x:v>DESIGNED — NOT RAISED</x:v>
      </x:c>
      <x:c r="V5" s="304" t="str">
        <x:v>https://www.sebi.gov.in/legal/rules/mar-2026/securities-contracts-regulation-rules-1957-last-amended-on-march-13-2026-_100665.html</x:v>
      </x:c>
      <x:c r="W5" s="304" t="str">
        <x:v>MIGRATED — FROZEN</x:v>
      </x:c>
      <x:c r="X5" s="304" t="str">
        <x:f>IF(COUNTIF('PROD Audit Master'!$A$5:$A$176,C5)=1,"YES","NO")</x:f>
        <x:v>YES</x:v>
      </x:c>
      <x:c r="Y5" s="304" t="str">
        <x:f>IF(COUNTIF('PROD Provision Master'!$A$5:$A$176,D5)=1,"YES","NO")</x:f>
        <x:v>YES</x:v>
      </x:c>
      <x:c r="Z5" s="304" t="str">
        <x:f>IF(COUNTIF($A$5:$A$176,A5)=1,"UNIQUE","DUPLICATE")</x:f>
        <x:v>UNIQUE</x:v>
      </x:c>
      <x:c r="AA5" s="304" t="str">
        <x:f>IF(COUNTIF($E$5:$E$176,E5)=1,"UNIQUE","DUPLICATE")</x:f>
        <x:v>UNIQUE</x:v>
      </x:c>
      <x:c r="AB5" s="304" t="str">
        <x:f>IF(AND(LEFT(A5,14)="SEBI-CORE-OBS-",LEN(A5)=20),"VALID","INVALID")</x:f>
        <x:v>VALID</x:v>
      </x:c>
      <x:c r="AC5" s="304" t="str">
        <x:v>FROZEN</x:v>
      </x:c>
    </x:row>
    <x:row r="6" ht="48" customHeight="1">
      <x:c r="A6" s="305" t="str">
        <x:v>SEBI-CORE-OBS-000002</x:v>
      </x:c>
      <x:c r="B6" s="305" t="n">
        <x:v>2</x:v>
      </x:c>
      <x:c r="C6" s="305" t="str">
        <x:v>SEBI-CORE-AUD-000002</x:v>
      </x:c>
      <x:c r="D6" s="305" t="str">
        <x:v>SEBI-CORE-PRV-000002</x:v>
      </x:c>
      <x:c r="E6" s="305" t="str">
        <x:v>CAP-LAW003|Rule 19A|AP01|OBS01</x:v>
      </x:c>
      <x:c r="F6" s="305" t="str">
        <x:v>CAP-LAW003|Rule 19A|AP01</x:v>
      </x:c>
      <x:c r="G6" s="305" t="str">
        <x:v>CAP-LAW003|Rule 19A</x:v>
      </x:c>
      <x:c r="H6" s="305" t="str">
        <x:v>CAP-LAW003</x:v>
      </x:c>
      <x:c r="I6" s="305" t="str">
        <x:v>Rule 19A</x:v>
      </x:c>
      <x:c r="J6" s="305" t="str">
        <x:v>Disclosure or statutory filing failure</x:v>
      </x:c>
      <x:c r="K6" s="305" t="str">
        <x:v>The activation gate is true and the entity cannot evidence complete, accurate, authorised and timely performance of: Maintain minimum public shareholding and restore it within the period prescribed when it falls below the minimum.</x:v>
      </x:c>
      <x:c r="L6" s="305" t="str">
        <x:v>Medium-High</x:v>
      </x:c>
      <x:c r="M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6" s="305" t="str">
        <x:v>Confirmed exception template: Listed entity did not demonstrate complete and timely compliance with CAP-LAW003 Rule 19A — Maintain minimum public shareholding and restore it within the period prescribed when it falls below the minimum. State the population, dates, evidence tested, exact exception and legal/operational impact; do not allege non-compliance until evidence and management response are evaluated.</x:v>
      </x:c>
      <x:c r="O6" s="305" t="str">
        <x:v>Record factual cause, control/design cause, responsible process, duration, affected population and whether the issue is isolated, recurring or systemic.</x:v>
      </x:c>
      <x:c r="P6" s="305" t="str">
        <x:v>Contain the exception, complete any lawful cure/corrective disclosure, repair the control, assign ownership, update the calendar or system rule, and preserve evidence. Remediation must address: Monitor public shareholding and execute an approved restoration method when required.</x:v>
      </x:c>
      <x:c r="Q6" s="305" t="str">
        <x:v>Prompt risk-based action date; statutory or investor-impact deadline takes precedence</x:v>
      </x:c>
      <x:c r="R6" s="305" t="str">
        <x:v>Process owner and Company Secretary/Compliance Officer; escalate to Board/committee or regulator when the governing rule requires</x:v>
      </x:c>
      <x:c r="S6" s="305" t="str">
        <x:v>Approved remediation evidence, corrected filing/action where permitted, updated control artefact, complete affected-population validation and management/committee closure approval.</x:v>
      </x:c>
      <x:c r="T6" s="305" t="str">
        <x:v>Reperform the failed step on the corrected item and test subsequent occurrences or the full affected population until sustained operation is demonstrated.</x:v>
      </x:c>
      <x:c r="U6" s="305" t="str">
        <x:v>DESIGNED — NOT RAISED</x:v>
      </x:c>
      <x:c r="V6" s="305" t="str">
        <x:v>https://www.sebi.gov.in/legal/rules/mar-2026/securities-contracts-regulation-rules-1957-last-amended-on-march-13-2026-_100665.html</x:v>
      </x:c>
      <x:c r="W6" s="305" t="str">
        <x:v>MIGRATED — FROZEN</x:v>
      </x:c>
      <x:c r="X6" s="305" t="str">
        <x:f>IF(COUNTIF('PROD Audit Master'!$A$5:$A$176,C6)=1,"YES","NO")</x:f>
        <x:v>YES</x:v>
      </x:c>
      <x:c r="Y6" s="305" t="str">
        <x:f>IF(COUNTIF('PROD Provision Master'!$A$5:$A$176,D6)=1,"YES","NO")</x:f>
        <x:v>YES</x:v>
      </x:c>
      <x:c r="Z6" s="305" t="str">
        <x:f>IF(COUNTIF($A$5:$A$176,A6)=1,"UNIQUE","DUPLICATE")</x:f>
        <x:v>UNIQUE</x:v>
      </x:c>
      <x:c r="AA6" s="305" t="str">
        <x:f>IF(COUNTIF($E$5:$E$176,E6)=1,"UNIQUE","DUPLICATE")</x:f>
        <x:v>UNIQUE</x:v>
      </x:c>
      <x:c r="AB6" s="305" t="str">
        <x:f>IF(AND(LEFT(A6,14)="SEBI-CORE-OBS-",LEN(A6)=20),"VALID","INVALID")</x:f>
        <x:v>VALID</x:v>
      </x:c>
      <x:c r="AC6" s="305" t="str">
        <x:v>FROZEN</x:v>
      </x:c>
    </x:row>
    <x:row r="7" ht="48" customHeight="1">
      <x:c r="A7" s="305" t="str">
        <x:v>SEBI-CORE-OBS-000003</x:v>
      </x:c>
      <x:c r="B7" s="305" t="n">
        <x:v>3</x:v>
      </x:c>
      <x:c r="C7" s="305" t="str">
        <x:v>SEBI-CORE-AUD-000003</x:v>
      </x:c>
      <x:c r="D7" s="305" t="str">
        <x:v>SEBI-CORE-PRV-000003</x:v>
      </x:c>
      <x:c r="E7" s="305" t="str">
        <x:v>CAP-LAW053|Reg. 5|AP01|OBS01</x:v>
      </x:c>
      <x:c r="F7" s="305" t="str">
        <x:v>CAP-LAW053|Reg. 5|AP01</x:v>
      </x:c>
      <x:c r="G7" s="305" t="str">
        <x:v>CAP-LAW053|Reg. 5</x:v>
      </x:c>
      <x:c r="H7" s="305" t="str">
        <x:v>CAP-LAW053</x:v>
      </x:c>
      <x:c r="I7" s="305" t="str">
        <x:v>Reg. 5</x:v>
      </x:c>
      <x:c r="J7" s="305" t="str">
        <x:v>Governance design or operating failure</x:v>
      </x:c>
      <x:c r="K7" s="305" t="str">
        <x:v>The activation gate is true and the entity cannot evidence complete, accurate, authorised and timely performance of: Ensure responsibility for compliance with LODR obligations.</x:v>
      </x:c>
      <x:c r="L7" s="305" t="str">
        <x:v>Medium</x:v>
      </x:c>
      <x:c r="M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7" s="305" t="str">
        <x:v>Confirmed exception template: Listed entity did not demonstrate complete and timely compliance with CAP-LAW053 Reg. 5 — Ensure responsibility for compliance with LODR obligations. State the population, dates, evidence tested, exact exception and legal/operational impact; do not allege non-compliance until evidence and management response are evaluated.</x:v>
      </x:c>
      <x:c r="O7" s="305" t="str">
        <x:v>Record factual cause, control/design cause, responsible process, duration, affected population and whether the issue is isolated, recurring or systemic.</x:v>
      </x:c>
      <x:c r="P7" s="305" t="str">
        <x:v>Contain the exception, complete any lawful cure/corrective disclosure, repair the control, assign ownership, update the calendar or system rule, and preserve evidence. Remediation must address: Maintain ownership, controls and records for LODR compliance.</x:v>
      </x:c>
      <x:c r="Q7" s="305" t="str">
        <x:v>Prompt risk-based action date; statutory or investor-impact deadline takes precedence</x:v>
      </x:c>
      <x:c r="R7" s="305" t="str">
        <x:v>Company Secretary, relevant committee chair and Board</x:v>
      </x:c>
      <x:c r="S7" s="305" t="str">
        <x:v>Approved remediation evidence, corrected filing/action where permitted, updated control artefact, complete affected-population validation and management/committee closure approval.</x:v>
      </x:c>
      <x:c r="T7" s="305" t="str">
        <x:v>Reperform the failed step on the corrected item and test subsequent occurrences or the full affected population until sustained operation is demonstrated.</x:v>
      </x:c>
      <x:c r="U7" s="305" t="str">
        <x:v>DESIGNED — NOT RAISED</x:v>
      </x:c>
      <x:c r="V7" s="305" t="str">
        <x:v>https://www.sebi.gov.in/legal/regulations/jul-2026/securities-and-exchange-board-of-india-listing-obligations-and-disclosure-requirements-regulations-2015-last-amended-on-july-14-2026-_102974.html</x:v>
      </x:c>
      <x:c r="W7" s="305" t="str">
        <x:v>MIGRATED — FROZEN</x:v>
      </x:c>
      <x:c r="X7" s="305" t="str">
        <x:f>IF(COUNTIF('PROD Audit Master'!$A$5:$A$176,C7)=1,"YES","NO")</x:f>
        <x:v>YES</x:v>
      </x:c>
      <x:c r="Y7" s="305" t="str">
        <x:f>IF(COUNTIF('PROD Provision Master'!$A$5:$A$176,D7)=1,"YES","NO")</x:f>
        <x:v>YES</x:v>
      </x:c>
      <x:c r="Z7" s="305" t="str">
        <x:f>IF(COUNTIF($A$5:$A$176,A7)=1,"UNIQUE","DUPLICATE")</x:f>
        <x:v>UNIQUE</x:v>
      </x:c>
      <x:c r="AA7" s="305" t="str">
        <x:f>IF(COUNTIF($E$5:$E$176,E7)=1,"UNIQUE","DUPLICATE")</x:f>
        <x:v>UNIQUE</x:v>
      </x:c>
      <x:c r="AB7" s="305" t="str">
        <x:f>IF(AND(LEFT(A7,14)="SEBI-CORE-OBS-",LEN(A7)=20),"VALID","INVALID")</x:f>
        <x:v>VALID</x:v>
      </x:c>
      <x:c r="AC7" s="305" t="str">
        <x:v>FROZEN</x:v>
      </x:c>
    </x:row>
    <x:row r="8" ht="48" customHeight="1">
      <x:c r="A8" s="305" t="str">
        <x:v>SEBI-CORE-OBS-000004</x:v>
      </x:c>
      <x:c r="B8" s="305" t="n">
        <x:v>4</x:v>
      </x:c>
      <x:c r="C8" s="305" t="str">
        <x:v>SEBI-CORE-AUD-000004</x:v>
      </x:c>
      <x:c r="D8" s="305" t="str">
        <x:v>SEBI-CORE-PRV-000004</x:v>
      </x:c>
      <x:c r="E8" s="305" t="str">
        <x:v>CAP-LAW053|Reg. 6|AP01|OBS01</x:v>
      </x:c>
      <x:c r="F8" s="305" t="str">
        <x:v>CAP-LAW053|Reg. 6|AP01</x:v>
      </x:c>
      <x:c r="G8" s="305" t="str">
        <x:v>CAP-LAW053|Reg. 6</x:v>
      </x:c>
      <x:c r="H8" s="305" t="str">
        <x:v>CAP-LAW053</x:v>
      </x:c>
      <x:c r="I8" s="305" t="str">
        <x:v>Reg. 6</x:v>
      </x:c>
      <x:c r="J8" s="305" t="str">
        <x:v>Governance design or operating failure</x:v>
      </x:c>
      <x:c r="K8" s="305" t="str">
        <x:v>The activation gate is true and the entity cannot evidence complete, accurate, authorised and timely performance of: Appoint and maintain an eligible compliance officer and ensure the prescribed reporting line.</x:v>
      </x:c>
      <x:c r="L8" s="305" t="str">
        <x:v>Medium-High</x:v>
      </x:c>
      <x:c r="M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8" s="305" t="str">
        <x:v>Confirmed exception template: Listed entity did not demonstrate complete and timely compliance with CAP-LAW053 Reg. 6 — Appoint and maintain an eligible compliance officer and ensure the prescribed reporting line. State the population, dates, evidence tested, exact exception and legal/operational impact; do not allege non-compliance until evidence and management response are evaluated.</x:v>
      </x:c>
      <x:c r="O8" s="305" t="str">
        <x:v>Record factual cause, control/design cause, responsible process, duration, affected population and whether the issue is isolated, recurring or systemic.</x:v>
      </x:c>
      <x:c r="P8" s="305" t="str">
        <x:v>Contain the exception, complete any lawful cure/corrective disclosure, repair the control, assign ownership, update the calendar or system rule, and preserve evidence. Remediation must address: Evidence appointment, authority, reporting line and vacancy handling.</x:v>
      </x:c>
      <x:c r="Q8" s="305" t="str">
        <x:v>Prompt risk-based action date; statutory or investor-impact deadline takes precedence</x:v>
      </x:c>
      <x:c r="R8" s="305" t="str">
        <x:v>Company Secretary, relevant committee chair and Board</x:v>
      </x:c>
      <x:c r="S8" s="305" t="str">
        <x:v>Approved remediation evidence, corrected filing/action where permitted, updated control artefact, complete affected-population validation and management/committee closure approval.</x:v>
      </x:c>
      <x:c r="T8" s="305" t="str">
        <x:v>Reperform the failed step on the corrected item and test subsequent occurrences or the full affected population until sustained operation is demonstrated.</x:v>
      </x:c>
      <x:c r="U8" s="305" t="str">
        <x:v>DESIGNED — NOT RAISED</x:v>
      </x:c>
      <x:c r="V8" s="305" t="str">
        <x:v>https://www.sebi.gov.in/legal/regulations/jul-2026/securities-and-exchange-board-of-india-listing-obligations-and-disclosure-requirements-regulations-2015-last-amended-on-july-14-2026-_102974.html</x:v>
      </x:c>
      <x:c r="W8" s="305" t="str">
        <x:v>MIGRATED — FROZEN</x:v>
      </x:c>
      <x:c r="X8" s="305" t="str">
        <x:f>IF(COUNTIF('PROD Audit Master'!$A$5:$A$176,C8)=1,"YES","NO")</x:f>
        <x:v>YES</x:v>
      </x:c>
      <x:c r="Y8" s="305" t="str">
        <x:f>IF(COUNTIF('PROD Provision Master'!$A$5:$A$176,D8)=1,"YES","NO")</x:f>
        <x:v>YES</x:v>
      </x:c>
      <x:c r="Z8" s="305" t="str">
        <x:f>IF(COUNTIF($A$5:$A$176,A8)=1,"UNIQUE","DUPLICATE")</x:f>
        <x:v>UNIQUE</x:v>
      </x:c>
      <x:c r="AA8" s="305" t="str">
        <x:f>IF(COUNTIF($E$5:$E$176,E8)=1,"UNIQUE","DUPLICATE")</x:f>
        <x:v>UNIQUE</x:v>
      </x:c>
      <x:c r="AB8" s="305" t="str">
        <x:f>IF(AND(LEFT(A8,14)="SEBI-CORE-OBS-",LEN(A8)=20),"VALID","INVALID")</x:f>
        <x:v>VALID</x:v>
      </x:c>
      <x:c r="AC8" s="305" t="str">
        <x:v>FROZEN</x:v>
      </x:c>
    </x:row>
    <x:row r="9" ht="48" customHeight="1">
      <x:c r="A9" s="305" t="str">
        <x:v>SEBI-CORE-OBS-000005</x:v>
      </x:c>
      <x:c r="B9" s="305" t="n">
        <x:v>5</x:v>
      </x:c>
      <x:c r="C9" s="305" t="str">
        <x:v>SEBI-CORE-AUD-000005</x:v>
      </x:c>
      <x:c r="D9" s="305" t="str">
        <x:v>SEBI-CORE-PRV-000005</x:v>
      </x:c>
      <x:c r="E9" s="305" t="str">
        <x:v>CAP-LAW053|Reg. 7|AP01|OBS01</x:v>
      </x:c>
      <x:c r="F9" s="305" t="str">
        <x:v>CAP-LAW053|Reg. 7|AP01</x:v>
      </x:c>
      <x:c r="G9" s="305" t="str">
        <x:v>CAP-LAW053|Reg. 7</x:v>
      </x:c>
      <x:c r="H9" s="305" t="str">
        <x:v>CAP-LAW053</x:v>
      </x:c>
      <x:c r="I9" s="305" t="str">
        <x:v>Reg. 7</x:v>
      </x:c>
      <x:c r="J9" s="305" t="str">
        <x:v>Investor-service process or SLA failure</x:v>
      </x:c>
      <x:c r="K9" s="305" t="str">
        <x:v>The activation gate is true and the entity cannot evidence complete, accurate, authorised and timely performance of: Maintain a share-transfer facility in-house or through an eligible RTA and complete the prescribed certification.</x:v>
      </x:c>
      <x:c r="L9" s="305" t="str">
        <x:v>Medium</x:v>
      </x:c>
      <x:c r="M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9" s="305" t="str">
        <x:v>Confirmed exception template: Listed entity did not demonstrate complete and timely compliance with CAP-LAW053 Reg. 7 — Maintain a share-transfer facility in-house or through an eligible RTA and complete the prescribed certification. State the population, dates, evidence tested, exact exception and legal/operational impact; do not allege non-compliance until evidence and management response are evaluated.</x:v>
      </x:c>
      <x:c r="O9" s="305" t="str">
        <x:v>Record factual cause, control/design cause, responsible process, duration, affected population and whether the issue is isolated, recurring or systemic.</x:v>
      </x:c>
      <x:c r="P9" s="305" t="str">
        <x:v>Contain the exception, complete any lawful cure/corrective disclosure, repair the control, assign ownership, update the calendar or system rule, and preserve evidence. Remediation must address: Maintain issuer/RTA interface and obtain the required compliance certificate.</x:v>
      </x:c>
      <x:c r="Q9" s="305" t="str">
        <x:v>Prompt risk-based action date; statutory or investor-impact deadline takes precedence</x:v>
      </x:c>
      <x:c r="R9" s="305" t="str">
        <x:v>Process owner and Company Secretary/Compliance Officer; escalate to Board/committee or regulator when the governing rule requires</x:v>
      </x:c>
      <x:c r="S9" s="305" t="str">
        <x:v>Approved remediation evidence, corrected filing/action where permitted, updated control artefact, complete affected-population validation and management/committee closure approval.</x:v>
      </x:c>
      <x:c r="T9" s="305" t="str">
        <x:v>Reperform the failed step on the corrected item and test subsequent occurrences or the full affected population until sustained operation is demonstrated.</x:v>
      </x:c>
      <x:c r="U9" s="305" t="str">
        <x:v>DESIGNED — NOT RAISED</x:v>
      </x:c>
      <x:c r="V9" s="305" t="str">
        <x:v>https://www.sebi.gov.in/legal/regulations/jul-2026/securities-and-exchange-board-of-india-listing-obligations-and-disclosure-requirements-regulations-2015-last-amended-on-july-14-2026-_102974.html</x:v>
      </x:c>
      <x:c r="W9" s="305" t="str">
        <x:v>MIGRATED — FROZEN</x:v>
      </x:c>
      <x:c r="X9" s="305" t="str">
        <x:f>IF(COUNTIF('PROD Audit Master'!$A$5:$A$176,C9)=1,"YES","NO")</x:f>
        <x:v>YES</x:v>
      </x:c>
      <x:c r="Y9" s="305" t="str">
        <x:f>IF(COUNTIF('PROD Provision Master'!$A$5:$A$176,D9)=1,"YES","NO")</x:f>
        <x:v>YES</x:v>
      </x:c>
      <x:c r="Z9" s="305" t="str">
        <x:f>IF(COUNTIF($A$5:$A$176,A9)=1,"UNIQUE","DUPLICATE")</x:f>
        <x:v>UNIQUE</x:v>
      </x:c>
      <x:c r="AA9" s="305" t="str">
        <x:f>IF(COUNTIF($E$5:$E$176,E9)=1,"UNIQUE","DUPLICATE")</x:f>
        <x:v>UNIQUE</x:v>
      </x:c>
      <x:c r="AB9" s="305" t="str">
        <x:f>IF(AND(LEFT(A9,14)="SEBI-CORE-OBS-",LEN(A9)=20),"VALID","INVALID")</x:f>
        <x:v>VALID</x:v>
      </x:c>
      <x:c r="AC9" s="305" t="str">
        <x:v>FROZEN</x:v>
      </x:c>
    </x:row>
    <x:row r="10" ht="48" customHeight="1">
      <x:c r="A10" s="305" t="str">
        <x:v>SEBI-CORE-OBS-000006</x:v>
      </x:c>
      <x:c r="B10" s="305" t="n">
        <x:v>6</x:v>
      </x:c>
      <x:c r="C10" s="305" t="str">
        <x:v>SEBI-CORE-AUD-000006</x:v>
      </x:c>
      <x:c r="D10" s="305" t="str">
        <x:v>SEBI-CORE-PRV-000006</x:v>
      </x:c>
      <x:c r="E10" s="305" t="str">
        <x:v>CAP-LAW053|Reg. 9|AP01|OBS01</x:v>
      </x:c>
      <x:c r="F10" s="305" t="str">
        <x:v>CAP-LAW053|Reg. 9|AP01</x:v>
      </x:c>
      <x:c r="G10" s="305" t="str">
        <x:v>CAP-LAW053|Reg. 9</x:v>
      </x:c>
      <x:c r="H10" s="305" t="str">
        <x:v>CAP-LAW053</x:v>
      </x:c>
      <x:c r="I10" s="305" t="str">
        <x:v>Reg. 9</x:v>
      </x:c>
      <x:c r="J10" s="305" t="str">
        <x:v>Record preservation or retrieval failure</x:v>
      </x:c>
      <x:c r="K10" s="305" t="str">
        <x:v>The activation gate is true and the entity cannot evidence complete, accurate, authorised and timely performance of: Preserve documents under an approved policy for the prescribed periods.</x:v>
      </x:c>
      <x:c r="L10" s="305" t="str">
        <x:v>Medium</x:v>
      </x:c>
      <x:c r="M1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0" s="305" t="str">
        <x:v>Confirmed exception template: Listed entity did not demonstrate complete and timely compliance with CAP-LAW053 Reg. 9 — Preserve documents under an approved policy for the prescribed periods. State the population, dates, evidence tested, exact exception and legal/operational impact; do not allege non-compliance until evidence and management response are evaluated.</x:v>
      </x:c>
      <x:c r="O10" s="305" t="str">
        <x:v>Record factual cause, control/design cause, responsible process, duration, affected population and whether the issue is isolated, recurring or systemic.</x:v>
      </x:c>
      <x:c r="P10" s="305" t="str">
        <x:v>Contain the exception, complete any lawful cure/corrective disclosure, repair the control, assign ownership, update the calendar or system rule, and preserve evidence. Remediation must address: Approve and operate a document-preservation policy.</x:v>
      </x:c>
      <x:c r="Q10" s="305" t="str">
        <x:v>Prompt risk-based action date; statutory or investor-impact deadline takes precedence</x:v>
      </x:c>
      <x:c r="R10" s="305" t="str">
        <x:v>Process owner and Company Secretary/Compliance Officer; escalate to Board/committee or regulator when the governing rule requires</x:v>
      </x:c>
      <x:c r="S10" s="305" t="str">
        <x:v>Approved remediation evidence, corrected filing/action where permitted, updated control artefact, complete affected-population validation and management/committee closure approval.</x:v>
      </x:c>
      <x:c r="T10" s="305" t="str">
        <x:v>Reperform the failed step on the corrected item and test subsequent occurrences or the full affected population until sustained operation is demonstrated.</x:v>
      </x:c>
      <x:c r="U10" s="305" t="str">
        <x:v>DESIGNED — NOT RAISED</x:v>
      </x:c>
      <x:c r="V10" s="305" t="str">
        <x:v>https://www.sebi.gov.in/legal/regulations/jul-2026/securities-and-exchange-board-of-india-listing-obligations-and-disclosure-requirements-regulations-2015-last-amended-on-july-14-2026-_102974.html</x:v>
      </x:c>
      <x:c r="W10" s="305" t="str">
        <x:v>MIGRATED — FROZEN</x:v>
      </x:c>
      <x:c r="X10" s="305" t="str">
        <x:f>IF(COUNTIF('PROD Audit Master'!$A$5:$A$176,C10)=1,"YES","NO")</x:f>
        <x:v>YES</x:v>
      </x:c>
      <x:c r="Y10" s="305" t="str">
        <x:f>IF(COUNTIF('PROD Provision Master'!$A$5:$A$176,D10)=1,"YES","NO")</x:f>
        <x:v>YES</x:v>
      </x:c>
      <x:c r="Z10" s="305" t="str">
        <x:f>IF(COUNTIF($A$5:$A$176,A10)=1,"UNIQUE","DUPLICATE")</x:f>
        <x:v>UNIQUE</x:v>
      </x:c>
      <x:c r="AA10" s="305" t="str">
        <x:f>IF(COUNTIF($E$5:$E$176,E10)=1,"UNIQUE","DUPLICATE")</x:f>
        <x:v>UNIQUE</x:v>
      </x:c>
      <x:c r="AB10" s="305" t="str">
        <x:f>IF(AND(LEFT(A10,14)="SEBI-CORE-OBS-",LEN(A10)=20),"VALID","INVALID")</x:f>
        <x:v>VALID</x:v>
      </x:c>
      <x:c r="AC10" s="305" t="str">
        <x:v>FROZEN</x:v>
      </x:c>
    </x:row>
    <x:row r="11" ht="48" customHeight="1">
      <x:c r="A11" s="305" t="str">
        <x:v>SEBI-CORE-OBS-000007</x:v>
      </x:c>
      <x:c r="B11" s="305" t="n">
        <x:v>7</x:v>
      </x:c>
      <x:c r="C11" s="305" t="str">
        <x:v>SEBI-CORE-AUD-000007</x:v>
      </x:c>
      <x:c r="D11" s="305" t="str">
        <x:v>SEBI-CORE-PRV-000007</x:v>
      </x:c>
      <x:c r="E11" s="305" t="str">
        <x:v>CAP-LAW053|Reg. 10|AP01|OBS01</x:v>
      </x:c>
      <x:c r="F11" s="305" t="str">
        <x:v>CAP-LAW053|Reg. 10|AP01</x:v>
      </x:c>
      <x:c r="G11" s="305" t="str">
        <x:v>CAP-LAW053|Reg. 10</x:v>
      </x:c>
      <x:c r="H11" s="305" t="str">
        <x:v>CAP-LAW053</x:v>
      </x:c>
      <x:c r="I11" s="305" t="str">
        <x:v>Reg. 10</x:v>
      </x:c>
      <x:c r="J11" s="305" t="str">
        <x:v>Disclosure or statutory filing failure</x:v>
      </x:c>
      <x:c r="K11" s="305" t="str">
        <x:v>The activation gate is true and the entity cannot evidence complete, accurate, authorised and timely performance of: File reports, statements and documents with the stock exchange in the prescribed electronic manner.</x:v>
      </x:c>
      <x:c r="L11" s="305" t="str">
        <x:v>Medium-High</x:v>
      </x:c>
      <x:c r="M1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1" s="305" t="str">
        <x:v>Confirmed exception template: Listed entity did not demonstrate complete and timely compliance with CAP-LAW053 Reg. 10 — File reports, statements and documents with the stock exchange in the prescribed electronic manner. State the population, dates, evidence tested, exact exception and legal/operational impact; do not allege non-compliance until evidence and management response are evaluated.</x:v>
      </x:c>
      <x:c r="O11" s="305" t="str">
        <x:v>Record factual cause, control/design cause, responsible process, duration, affected population and whether the issue is isolated, recurring or systemic.</x:v>
      </x:c>
      <x:c r="P11" s="305" t="str">
        <x:v>Contain the exception, complete any lawful cure/corrective disclosure, repair the control, assign ownership, update the calendar or system rule, and preserve evidence. Remediation must address: Submit through the required electronic channel and retain acknowledgement.</x:v>
      </x:c>
      <x:c r="Q11" s="305" t="str">
        <x:v>Prompt risk-based action date; statutory or investor-impact deadline takes precedence</x:v>
      </x:c>
      <x:c r="R11" s="305" t="str">
        <x:v>Process owner and Company Secretary/Compliance Officer; escalate to Board/committee or regulator when the governing rule requires</x:v>
      </x:c>
      <x:c r="S11" s="305" t="str">
        <x:v>Approved remediation evidence, corrected filing/action where permitted, updated control artefact, complete affected-population validation and management/committee closure approval.</x:v>
      </x:c>
      <x:c r="T11" s="305" t="str">
        <x:v>Reperform the failed step on the corrected item and test subsequent occurrences or the full affected population until sustained operation is demonstrated.</x:v>
      </x:c>
      <x:c r="U11" s="305" t="str">
        <x:v>DESIGNED — NOT RAISED</x:v>
      </x:c>
      <x:c r="V11" s="305" t="str">
        <x:v>https://www.sebi.gov.in/legal/regulations/jul-2026/securities-and-exchange-board-of-india-listing-obligations-and-disclosure-requirements-regulations-2015-last-amended-on-july-14-2026-_102974.html</x:v>
      </x:c>
      <x:c r="W11" s="305" t="str">
        <x:v>MIGRATED — FROZEN</x:v>
      </x:c>
      <x:c r="X11" s="305" t="str">
        <x:f>IF(COUNTIF('PROD Audit Master'!$A$5:$A$176,C11)=1,"YES","NO")</x:f>
        <x:v>YES</x:v>
      </x:c>
      <x:c r="Y11" s="305" t="str">
        <x:f>IF(COUNTIF('PROD Provision Master'!$A$5:$A$176,D11)=1,"YES","NO")</x:f>
        <x:v>YES</x:v>
      </x:c>
      <x:c r="Z11" s="305" t="str">
        <x:f>IF(COUNTIF($A$5:$A$176,A11)=1,"UNIQUE","DUPLICATE")</x:f>
        <x:v>UNIQUE</x:v>
      </x:c>
      <x:c r="AA11" s="305" t="str">
        <x:f>IF(COUNTIF($E$5:$E$176,E11)=1,"UNIQUE","DUPLICATE")</x:f>
        <x:v>UNIQUE</x:v>
      </x:c>
      <x:c r="AB11" s="305" t="str">
        <x:f>IF(AND(LEFT(A11,14)="SEBI-CORE-OBS-",LEN(A11)=20),"VALID","INVALID")</x:f>
        <x:v>VALID</x:v>
      </x:c>
      <x:c r="AC11" s="305" t="str">
        <x:v>FROZEN</x:v>
      </x:c>
    </x:row>
    <x:row r="12" ht="48" customHeight="1">
      <x:c r="A12" s="305" t="str">
        <x:v>SEBI-CORE-OBS-000008</x:v>
      </x:c>
      <x:c r="B12" s="305" t="n">
        <x:v>8</x:v>
      </x:c>
      <x:c r="C12" s="305" t="str">
        <x:v>SEBI-CORE-AUD-000008</x:v>
      </x:c>
      <x:c r="D12" s="305" t="str">
        <x:v>SEBI-CORE-PRV-000008</x:v>
      </x:c>
      <x:c r="E12" s="305" t="str">
        <x:v>CAP-LAW053|Reg. 12|AP01|OBS01</x:v>
      </x:c>
      <x:c r="F12" s="305" t="str">
        <x:v>CAP-LAW053|Reg. 12|AP01</x:v>
      </x:c>
      <x:c r="G12" s="305" t="str">
        <x:v>CAP-LAW053|Reg. 12</x:v>
      </x:c>
      <x:c r="H12" s="305" t="str">
        <x:v>CAP-LAW053</x:v>
      </x:c>
      <x:c r="I12" s="305" t="str">
        <x:v>Reg. 12</x:v>
      </x:c>
      <x:c r="J12" s="305" t="str">
        <x:v>Payment, reconciliation or unclaimed-amount failure</x:v>
      </x:c>
      <x:c r="K12" s="305" t="str">
        <x:v>The activation gate is true and the entity cannot evidence complete, accurate, authorised and timely performance of: Use electronic modes for payments to security holders, subject to the stated exceptions.</x:v>
      </x:c>
      <x:c r="L12" s="305" t="str">
        <x:v>Medium-High</x:v>
      </x:c>
      <x:c r="M1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2" s="305" t="str">
        <x:v>Confirmed exception template: Listed entity did not demonstrate complete and timely compliance with CAP-LAW053 Reg. 12 — Use electronic modes for payments to security holders, subject to the stated exceptions. State the population, dates, evidence tested, exact exception and legal/operational impact; do not allege non-compliance until evidence and management response are evaluated.</x:v>
      </x:c>
      <x:c r="O12" s="305" t="str">
        <x:v>Record factual cause, control/design cause, responsible process, duration, affected population and whether the issue is isolated, recurring or systemic.</x:v>
      </x:c>
      <x:c r="P12" s="305" t="str">
        <x:v>Contain the exception, complete any lawful cure/corrective disclosure, repair the control, assign ownership, update the calendar or system rule, and preserve evidence. Remediation must address: Pay through permitted electronic modes and document exceptions.</x:v>
      </x:c>
      <x:c r="Q12" s="305" t="str">
        <x:v>Prompt risk-based action date; statutory or investor-impact deadline takes precedence</x:v>
      </x:c>
      <x:c r="R12" s="305" t="str">
        <x:v>Process owner and Company Secretary/Compliance Officer; escalate to Board/committee or regulator when the governing rule requires</x:v>
      </x:c>
      <x:c r="S12" s="305" t="str">
        <x:v>Approved remediation evidence, corrected filing/action where permitted, updated control artefact, complete affected-population validation and management/committee closure approval.</x:v>
      </x:c>
      <x:c r="T12" s="305" t="str">
        <x:v>Reperform the failed step on the corrected item and test subsequent occurrences or the full affected population until sustained operation is demonstrated.</x:v>
      </x:c>
      <x:c r="U12" s="305" t="str">
        <x:v>DESIGNED — NOT RAISED</x:v>
      </x:c>
      <x:c r="V12" s="305" t="str">
        <x:v>https://www.sebi.gov.in/legal/regulations/jul-2026/securities-and-exchange-board-of-india-listing-obligations-and-disclosure-requirements-regulations-2015-last-amended-on-july-14-2026-_102974.html</x:v>
      </x:c>
      <x:c r="W12" s="305" t="str">
        <x:v>MIGRATED — FROZEN</x:v>
      </x:c>
      <x:c r="X12" s="305" t="str">
        <x:f>IF(COUNTIF('PROD Audit Master'!$A$5:$A$176,C12)=1,"YES","NO")</x:f>
        <x:v>YES</x:v>
      </x:c>
      <x:c r="Y12" s="305" t="str">
        <x:f>IF(COUNTIF('PROD Provision Master'!$A$5:$A$176,D12)=1,"YES","NO")</x:f>
        <x:v>YES</x:v>
      </x:c>
      <x:c r="Z12" s="305" t="str">
        <x:f>IF(COUNTIF($A$5:$A$176,A12)=1,"UNIQUE","DUPLICATE")</x:f>
        <x:v>UNIQUE</x:v>
      </x:c>
      <x:c r="AA12" s="305" t="str">
        <x:f>IF(COUNTIF($E$5:$E$176,E12)=1,"UNIQUE","DUPLICATE")</x:f>
        <x:v>UNIQUE</x:v>
      </x:c>
      <x:c r="AB12" s="305" t="str">
        <x:f>IF(AND(LEFT(A12,14)="SEBI-CORE-OBS-",LEN(A12)=20),"VALID","INVALID")</x:f>
        <x:v>VALID</x:v>
      </x:c>
      <x:c r="AC12" s="305" t="str">
        <x:v>FROZEN</x:v>
      </x:c>
    </x:row>
    <x:row r="13" ht="48" customHeight="1">
      <x:c r="A13" s="305" t="str">
        <x:v>SEBI-CORE-OBS-000009</x:v>
      </x:c>
      <x:c r="B13" s="305" t="n">
        <x:v>9</x:v>
      </x:c>
      <x:c r="C13" s="305" t="str">
        <x:v>SEBI-CORE-AUD-000009</x:v>
      </x:c>
      <x:c r="D13" s="305" t="str">
        <x:v>SEBI-CORE-PRV-000009</x:v>
      </x:c>
      <x:c r="E13" s="305" t="str">
        <x:v>CAP-LAW053|Reg. 13|AP01|OBS01</x:v>
      </x:c>
      <x:c r="F13" s="305" t="str">
        <x:v>CAP-LAW053|Reg. 13|AP01</x:v>
      </x:c>
      <x:c r="G13" s="305" t="str">
        <x:v>CAP-LAW053|Reg. 13</x:v>
      </x:c>
      <x:c r="H13" s="305" t="str">
        <x:v>CAP-LAW053</x:v>
      </x:c>
      <x:c r="I13" s="305" t="str">
        <x:v>Reg. 13</x:v>
      </x:c>
      <x:c r="J13" s="305" t="str">
        <x:v>Investor-service process or SLA failure</x:v>
      </x:c>
      <x:c r="K13" s="305" t="str">
        <x:v>The activation gate is true and the entity cannot evidence complete, accurate, authorised and timely performance of: Register, resolve and report investor complaints in the prescribed manner.</x:v>
      </x:c>
      <x:c r="L13" s="305" t="str">
        <x:v>Medium-High</x:v>
      </x:c>
      <x:c r="M1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3" s="305" t="str">
        <x:v>Confirmed exception template: Listed entity did not demonstrate complete and timely compliance with CAP-LAW053 Reg. 13 — Register, resolve and report investor complaints in the prescribed manner. State the population, dates, evidence tested, exact exception and legal/operational impact; do not allege non-compliance until evidence and management response are evaluated.</x:v>
      </x:c>
      <x:c r="O13" s="305" t="str">
        <x:v>Record factual cause, control/design cause, responsible process, duration, affected population and whether the issue is isolated, recurring or systemic.</x:v>
      </x:c>
      <x:c r="P13" s="305" t="str">
        <x:v>Contain the exception, complete any lawful cure/corrective disclosure, repair the control, assign ownership, update the calendar or system rule, and preserve evidence. Remediation must address: Maintain complaint register, aging, resolution evidence and filed status.</x:v>
      </x:c>
      <x:c r="Q13" s="305" t="str">
        <x:v>Prompt risk-based action date; statutory or investor-impact deadline takes precedence</x:v>
      </x:c>
      <x:c r="R13" s="305" t="str">
        <x:v>Process owner and Company Secretary/Compliance Officer; escalate to Board/committee or regulator when the governing rule requires</x:v>
      </x:c>
      <x:c r="S13" s="305" t="str">
        <x:v>Approved remediation evidence, corrected filing/action where permitted, updated control artefact, complete affected-population validation and management/committee closure approval.</x:v>
      </x:c>
      <x:c r="T13" s="305" t="str">
        <x:v>Reperform the failed step on the corrected item and test subsequent occurrences or the full affected population until sustained operation is demonstrated.</x:v>
      </x:c>
      <x:c r="U13" s="305" t="str">
        <x:v>DESIGNED — NOT RAISED</x:v>
      </x:c>
      <x:c r="V13" s="305" t="str">
        <x:v>https://www.sebi.gov.in/legal/regulations/jul-2026/securities-and-exchange-board-of-india-listing-obligations-and-disclosure-requirements-regulations-2015-last-amended-on-july-14-2026-_102974.html</x:v>
      </x:c>
      <x:c r="W13" s="305" t="str">
        <x:v>MIGRATED — FROZEN</x:v>
      </x:c>
      <x:c r="X13" s="305" t="str">
        <x:f>IF(COUNTIF('PROD Audit Master'!$A$5:$A$176,C13)=1,"YES","NO")</x:f>
        <x:v>YES</x:v>
      </x:c>
      <x:c r="Y13" s="305" t="str">
        <x:f>IF(COUNTIF('PROD Provision Master'!$A$5:$A$176,D13)=1,"YES","NO")</x:f>
        <x:v>YES</x:v>
      </x:c>
      <x:c r="Z13" s="305" t="str">
        <x:f>IF(COUNTIF($A$5:$A$176,A13)=1,"UNIQUE","DUPLICATE")</x:f>
        <x:v>UNIQUE</x:v>
      </x:c>
      <x:c r="AA13" s="305" t="str">
        <x:f>IF(COUNTIF($E$5:$E$176,E13)=1,"UNIQUE","DUPLICATE")</x:f>
        <x:v>UNIQUE</x:v>
      </x:c>
      <x:c r="AB13" s="305" t="str">
        <x:f>IF(AND(LEFT(A13,14)="SEBI-CORE-OBS-",LEN(A13)=20),"VALID","INVALID")</x:f>
        <x:v>VALID</x:v>
      </x:c>
      <x:c r="AC13" s="305" t="str">
        <x:v>FROZEN</x:v>
      </x:c>
    </x:row>
    <x:row r="14" ht="48" customHeight="1">
      <x:c r="A14" s="305" t="str">
        <x:v>SEBI-CORE-OBS-000010</x:v>
      </x:c>
      <x:c r="B14" s="305" t="n">
        <x:v>10</x:v>
      </x:c>
      <x:c r="C14" s="305" t="str">
        <x:v>SEBI-CORE-AUD-000010</x:v>
      </x:c>
      <x:c r="D14" s="305" t="str">
        <x:v>SEBI-CORE-PRV-000010</x:v>
      </x:c>
      <x:c r="E14" s="305" t="str">
        <x:v>CAP-LAW053|Reg. 14|AP01|OBS01</x:v>
      </x:c>
      <x:c r="F14" s="305" t="str">
        <x:v>CAP-LAW053|Reg. 14|AP01</x:v>
      </x:c>
      <x:c r="G14" s="305" t="str">
        <x:v>CAP-LAW053|Reg. 14</x:v>
      </x:c>
      <x:c r="H14" s="305" t="str">
        <x:v>CAP-LAW053</x:v>
      </x:c>
      <x:c r="I14" s="305" t="str">
        <x:v>Reg. 14</x:v>
      </x:c>
      <x:c r="J14" s="305" t="str">
        <x:v>Payment, reconciliation or unclaimed-amount failure</x:v>
      </x:c>
      <x:c r="K14" s="305" t="str">
        <x:v>The activation gate is true and the entity cannot evidence complete, accurate, authorised and timely performance of: Pay annual listing fees to the recognised stock exchange.</x:v>
      </x:c>
      <x:c r="L14" s="305" t="str">
        <x:v>Medium</x:v>
      </x:c>
      <x:c r="M1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4" s="305" t="str">
        <x:v>Confirmed exception template: Listed entity did not demonstrate complete and timely compliance with CAP-LAW053 Reg. 14 — Pay annual listing fees to the recognised stock exchange. State the population, dates, evidence tested, exact exception and legal/operational impact; do not allege non-compliance until evidence and management response are evaluated.</x:v>
      </x:c>
      <x:c r="O14" s="305" t="str">
        <x:v>Record factual cause, control/design cause, responsible process, duration, affected population and whether the issue is isolated, recurring or systemic.</x:v>
      </x:c>
      <x:c r="P14" s="305" t="str">
        <x:v>Contain the exception, complete any lawful cure/corrective disclosure, repair the control, assign ownership, update the calendar or system rule, and preserve evidence. Remediation must address: Pay and retain exchange acknowledgement.</x:v>
      </x:c>
      <x:c r="Q14" s="305" t="str">
        <x:v>Prompt risk-based action date; statutory or investor-impact deadline takes precedence</x:v>
      </x:c>
      <x:c r="R14" s="305" t="str">
        <x:v>Process owner and Company Secretary/Compliance Officer; escalate to Board/committee or regulator when the governing rule requires</x:v>
      </x:c>
      <x:c r="S14" s="305" t="str">
        <x:v>Approved remediation evidence, corrected filing/action where permitted, updated control artefact, complete affected-population validation and management/committee closure approval.</x:v>
      </x:c>
      <x:c r="T14" s="305" t="str">
        <x:v>Reperform the failed step on the corrected item and test subsequent occurrences or the full affected population until sustained operation is demonstrated.</x:v>
      </x:c>
      <x:c r="U14" s="305" t="str">
        <x:v>DESIGNED — NOT RAISED</x:v>
      </x:c>
      <x:c r="V14" s="305" t="str">
        <x:v>https://www.sebi.gov.in/legal/regulations/jul-2026/securities-and-exchange-board-of-india-listing-obligations-and-disclosure-requirements-regulations-2015-last-amended-on-july-14-2026-_102974.html</x:v>
      </x:c>
      <x:c r="W14" s="305" t="str">
        <x:v>MIGRATED — FROZEN</x:v>
      </x:c>
      <x:c r="X14" s="305" t="str">
        <x:f>IF(COUNTIF('PROD Audit Master'!$A$5:$A$176,C14)=1,"YES","NO")</x:f>
        <x:v>YES</x:v>
      </x:c>
      <x:c r="Y14" s="305" t="str">
        <x:f>IF(COUNTIF('PROD Provision Master'!$A$5:$A$176,D14)=1,"YES","NO")</x:f>
        <x:v>YES</x:v>
      </x:c>
      <x:c r="Z14" s="305" t="str">
        <x:f>IF(COUNTIF($A$5:$A$176,A14)=1,"UNIQUE","DUPLICATE")</x:f>
        <x:v>UNIQUE</x:v>
      </x:c>
      <x:c r="AA14" s="305" t="str">
        <x:f>IF(COUNTIF($E$5:$E$176,E14)=1,"UNIQUE","DUPLICATE")</x:f>
        <x:v>UNIQUE</x:v>
      </x:c>
      <x:c r="AB14" s="305" t="str">
        <x:f>IF(AND(LEFT(A14,14)="SEBI-CORE-OBS-",LEN(A14)=20),"VALID","INVALID")</x:f>
        <x:v>VALID</x:v>
      </x:c>
      <x:c r="AC14" s="305" t="str">
        <x:v>FROZEN</x:v>
      </x:c>
    </x:row>
    <x:row r="15" ht="48" customHeight="1">
      <x:c r="A15" s="305" t="str">
        <x:v>SEBI-CORE-OBS-000011</x:v>
      </x:c>
      <x:c r="B15" s="305" t="n">
        <x:v>11</x:v>
      </x:c>
      <x:c r="C15" s="305" t="str">
        <x:v>SEBI-CORE-AUD-000011</x:v>
      </x:c>
      <x:c r="D15" s="305" t="str">
        <x:v>SEBI-CORE-PRV-000011</x:v>
      </x:c>
      <x:c r="E15" s="305" t="str">
        <x:v>CAP-LAW053|Reg. 15|AP01|OBS01</x:v>
      </x:c>
      <x:c r="F15" s="305" t="str">
        <x:v>CAP-LAW053|Reg. 15|AP01</x:v>
      </x:c>
      <x:c r="G15" s="305" t="str">
        <x:v>CAP-LAW053|Reg. 15</x:v>
      </x:c>
      <x:c r="H15" s="305" t="str">
        <x:v>CAP-LAW053</x:v>
      </x:c>
      <x:c r="I15" s="305" t="str">
        <x:v>Reg. 15</x:v>
      </x:c>
      <x:c r="J15" s="305" t="str">
        <x:v>Governance design or operating failure</x:v>
      </x:c>
      <x:c r="K15" s="305" t="str">
        <x:v>The activation gate is true and the entity cannot evidence complete, accurate, authorised and timely performance of: Apply the corporate-governance chapter only after testing the current applicability, exemption and transition provisions.</x:v>
      </x:c>
      <x:c r="L15" s="305" t="str">
        <x:v>Medium</x:v>
      </x:c>
      <x:c r="M1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5" s="305" t="str">
        <x:v>Confirmed exception template: Listed entity did not demonstrate complete and timely compliance with CAP-LAW053 Reg. 15 — Apply the corporate-governance chapter only after testing the current applicability, exemption and transition provisions. State the population, dates, evidence tested, exact exception and legal/operational impact; do not allege non-compliance until evidence and management response are evaluated.</x:v>
      </x:c>
      <x:c r="O15" s="305" t="str">
        <x:v>Record factual cause, control/design cause, responsible process, duration, affected population and whether the issue is isolated, recurring or systemic.</x:v>
      </x:c>
      <x:c r="P15" s="305" t="str">
        <x:v>Contain the exception, complete any lawful cure/corrective disclosure, repair the control, assign ownership, update the calendar or system rule, and preserve evidence. Remediation must address: Document the chapter-applicability conclusion and any exemption.</x:v>
      </x:c>
      <x:c r="Q15" s="305" t="str">
        <x:v>Prompt risk-based action date; statutory or investor-impact deadline takes precedence</x:v>
      </x:c>
      <x:c r="R15" s="305" t="str">
        <x:v>Company Secretary, relevant committee chair and Board</x:v>
      </x:c>
      <x:c r="S15" s="305" t="str">
        <x:v>Approved remediation evidence, corrected filing/action where permitted, updated control artefact, complete affected-population validation and management/committee closure approval.</x:v>
      </x:c>
      <x:c r="T15" s="305" t="str">
        <x:v>Reperform the failed step on the corrected item and test subsequent occurrences or the full affected population until sustained operation is demonstrated.</x:v>
      </x:c>
      <x:c r="U15" s="305" t="str">
        <x:v>DESIGNED — NOT RAISED</x:v>
      </x:c>
      <x:c r="V15" s="305" t="str">
        <x:v>https://www.sebi.gov.in/legal/regulations/jul-2026/securities-and-exchange-board-of-india-listing-obligations-and-disclosure-requirements-regulations-2015-last-amended-on-july-14-2026-_102974.html</x:v>
      </x:c>
      <x:c r="W15" s="305" t="str">
        <x:v>MIGRATED — FROZEN</x:v>
      </x:c>
      <x:c r="X15" s="305" t="str">
        <x:f>IF(COUNTIF('PROD Audit Master'!$A$5:$A$176,C15)=1,"YES","NO")</x:f>
        <x:v>YES</x:v>
      </x:c>
      <x:c r="Y15" s="305" t="str">
        <x:f>IF(COUNTIF('PROD Provision Master'!$A$5:$A$176,D15)=1,"YES","NO")</x:f>
        <x:v>YES</x:v>
      </x:c>
      <x:c r="Z15" s="305" t="str">
        <x:f>IF(COUNTIF($A$5:$A$176,A15)=1,"UNIQUE","DUPLICATE")</x:f>
        <x:v>UNIQUE</x:v>
      </x:c>
      <x:c r="AA15" s="305" t="str">
        <x:f>IF(COUNTIF($E$5:$E$176,E15)=1,"UNIQUE","DUPLICATE")</x:f>
        <x:v>UNIQUE</x:v>
      </x:c>
      <x:c r="AB15" s="305" t="str">
        <x:f>IF(AND(LEFT(A15,14)="SEBI-CORE-OBS-",LEN(A15)=20),"VALID","INVALID")</x:f>
        <x:v>VALID</x:v>
      </x:c>
      <x:c r="AC15" s="305" t="str">
        <x:v>FROZEN</x:v>
      </x:c>
    </x:row>
    <x:row r="16" ht="48" customHeight="1">
      <x:c r="A16" s="305" t="str">
        <x:v>SEBI-CORE-OBS-000012</x:v>
      </x:c>
      <x:c r="B16" s="305" t="n">
        <x:v>12</x:v>
      </x:c>
      <x:c r="C16" s="305" t="str">
        <x:v>SEBI-CORE-AUD-000012</x:v>
      </x:c>
      <x:c r="D16" s="305" t="str">
        <x:v>SEBI-CORE-PRV-000012</x:v>
      </x:c>
      <x:c r="E16" s="305" t="str">
        <x:v>CAP-LAW053|Reg. 17(1)-(2)|AP01|OBS01</x:v>
      </x:c>
      <x:c r="F16" s="305" t="str">
        <x:v>CAP-LAW053|Reg. 17(1)-(2)|AP01</x:v>
      </x:c>
      <x:c r="G16" s="305" t="str">
        <x:v>CAP-LAW053|Reg. 17(1)-(2)</x:v>
      </x:c>
      <x:c r="H16" s="305" t="str">
        <x:v>CAP-LAW053</x:v>
      </x:c>
      <x:c r="I16" s="305" t="str">
        <x:v>Reg. 17(1)-(2)</x:v>
      </x:c>
      <x:c r="J16" s="305" t="str">
        <x:v>Governance design or operating failure</x:v>
      </x:c>
      <x:c r="K16" s="305" t="str">
        <x:v>The activation gate is true and the entity cannot evidence complete, accurate, authorised and timely performance of: Maintain the board composition, independence, gender and meeting requirements that apply to the entity.</x:v>
      </x:c>
      <x:c r="L16" s="305" t="str">
        <x:v>Medium-High</x:v>
      </x:c>
      <x:c r="M1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6" s="305" t="str">
        <x:v>Confirmed exception template: Listed entity / board did not demonstrate complete and timely compliance with CAP-LAW053 Reg. 17(1)-(2) — Maintain the board composition, independence, gender and meeting requirements that apply to the entity. State the population, dates, evidence tested, exact exception and legal/operational impact; do not allege non-compliance until evidence and management response are evaluated.</x:v>
      </x:c>
      <x:c r="O16" s="305" t="str">
        <x:v>Record factual cause, control/design cause, responsible process, duration, affected population and whether the issue is isolated, recurring or systemic.</x:v>
      </x:c>
      <x:c r="P16" s="305" t="str">
        <x:v>Contain the exception, complete any lawful cure/corrective disclosure, repair the control, assign ownership, update the calendar or system rule, and preserve evidence. Remediation must address: Monitor composition, vacancies, quorum and meeting cadence.</x:v>
      </x:c>
      <x:c r="Q16" s="305" t="str">
        <x:v>Prompt risk-based action date; statutory or investor-impact deadline takes precedence</x:v>
      </x:c>
      <x:c r="R16" s="305" t="str">
        <x:v>Company Secretary, relevant committee chair and Board</x:v>
      </x:c>
      <x:c r="S16" s="305" t="str">
        <x:v>Approved remediation evidence, corrected filing/action where permitted, updated control artefact, complete affected-population validation and management/committee closure approval.</x:v>
      </x:c>
      <x:c r="T16" s="305" t="str">
        <x:v>Reperform the failed step on the corrected item and test subsequent occurrences or the full affected population until sustained operation is demonstrated.</x:v>
      </x:c>
      <x:c r="U16" s="305" t="str">
        <x:v>DESIGNED — NOT RAISED</x:v>
      </x:c>
      <x:c r="V16" s="305" t="str">
        <x:v>https://www.sebi.gov.in/legal/regulations/jul-2026/securities-and-exchange-board-of-india-listing-obligations-and-disclosure-requirements-regulations-2015-last-amended-on-july-14-2026-_102974.html</x:v>
      </x:c>
      <x:c r="W16" s="305" t="str">
        <x:v>MIGRATED — FROZEN</x:v>
      </x:c>
      <x:c r="X16" s="305" t="str">
        <x:f>IF(COUNTIF('PROD Audit Master'!$A$5:$A$176,C16)=1,"YES","NO")</x:f>
        <x:v>YES</x:v>
      </x:c>
      <x:c r="Y16" s="305" t="str">
        <x:f>IF(COUNTIF('PROD Provision Master'!$A$5:$A$176,D16)=1,"YES","NO")</x:f>
        <x:v>YES</x:v>
      </x:c>
      <x:c r="Z16" s="305" t="str">
        <x:f>IF(COUNTIF($A$5:$A$176,A16)=1,"UNIQUE","DUPLICATE")</x:f>
        <x:v>UNIQUE</x:v>
      </x:c>
      <x:c r="AA16" s="305" t="str">
        <x:f>IF(COUNTIF($E$5:$E$176,E16)=1,"UNIQUE","DUPLICATE")</x:f>
        <x:v>UNIQUE</x:v>
      </x:c>
      <x:c r="AB16" s="305" t="str">
        <x:f>IF(AND(LEFT(A16,14)="SEBI-CORE-OBS-",LEN(A16)=20),"VALID","INVALID")</x:f>
        <x:v>VALID</x:v>
      </x:c>
      <x:c r="AC16" s="305" t="str">
        <x:v>FROZEN</x:v>
      </x:c>
    </x:row>
    <x:row r="17" ht="48" customHeight="1">
      <x:c r="A17" s="305" t="str">
        <x:v>SEBI-CORE-OBS-000013</x:v>
      </x:c>
      <x:c r="B17" s="305" t="n">
        <x:v>13</x:v>
      </x:c>
      <x:c r="C17" s="305" t="str">
        <x:v>SEBI-CORE-AUD-000013</x:v>
      </x:c>
      <x:c r="D17" s="305" t="str">
        <x:v>SEBI-CORE-PRV-000013</x:v>
      </x:c>
      <x:c r="E17" s="305" t="str">
        <x:v>CAP-LAW053|Reg. 17(8)|AP01|OBS01</x:v>
      </x:c>
      <x:c r="F17" s="305" t="str">
        <x:v>CAP-LAW053|Reg. 17(8)|AP01</x:v>
      </x:c>
      <x:c r="G17" s="305" t="str">
        <x:v>CAP-LAW053|Reg. 17(8)</x:v>
      </x:c>
      <x:c r="H17" s="305" t="str">
        <x:v>CAP-LAW053</x:v>
      </x:c>
      <x:c r="I17" s="305" t="str">
        <x:v>Reg. 17(8)</x:v>
      </x:c>
      <x:c r="J17" s="305" t="str">
        <x:v>Governance design or operating failure</x:v>
      </x:c>
      <x:c r="K17" s="305" t="str">
        <x:v>The activation gate is true and the entity cannot evidence complete, accurate, authorised and timely performance of: Obtain the prescribed chief executive and chief financial officer compliance certification.</x:v>
      </x:c>
      <x:c r="L17" s="305" t="str">
        <x:v>Medium</x:v>
      </x:c>
      <x:c r="M1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7" s="305" t="str">
        <x:v>Confirmed exception template: CEO and CFO / listed entity did not demonstrate complete and timely compliance with CAP-LAW053 Reg. 17(8) — Obtain the prescribed chief executive and chief financial officer compliance certification. State the population, dates, evidence tested, exact exception and legal/operational impact; do not allege non-compliance until evidence and management response are evaluated.</x:v>
      </x:c>
      <x:c r="O17" s="305" t="str">
        <x:v>Record factual cause, control/design cause, responsible process, duration, affected population and whether the issue is isolated, recurring or systemic.</x:v>
      </x:c>
      <x:c r="P17" s="305" t="str">
        <x:v>Contain the exception, complete any lawful cure/corrective disclosure, repair the control, assign ownership, update the calendar or system rule, and preserve evidence. Remediation must address: Table the signed certification before the board and retain it.</x:v>
      </x:c>
      <x:c r="Q17" s="305" t="str">
        <x:v>Prompt risk-based action date; statutory or investor-impact deadline takes precedence</x:v>
      </x:c>
      <x:c r="R17" s="305" t="str">
        <x:v>Company Secretary, relevant committee chair and Board</x:v>
      </x:c>
      <x:c r="S17" s="305" t="str">
        <x:v>Approved remediation evidence, corrected filing/action where permitted, updated control artefact, complete affected-population validation and management/committee closure approval.</x:v>
      </x:c>
      <x:c r="T17" s="305" t="str">
        <x:v>Reperform the failed step on the corrected item and test subsequent occurrences or the full affected population until sustained operation is demonstrated.</x:v>
      </x:c>
      <x:c r="U17" s="305" t="str">
        <x:v>DESIGNED — NOT RAISED</x:v>
      </x:c>
      <x:c r="V17" s="305" t="str">
        <x:v>https://www.sebi.gov.in/legal/regulations/jul-2026/securities-and-exchange-board-of-india-listing-obligations-and-disclosure-requirements-regulations-2015-last-amended-on-july-14-2026-_102974.html</x:v>
      </x:c>
      <x:c r="W17" s="305" t="str">
        <x:v>MIGRATED — FROZEN</x:v>
      </x:c>
      <x:c r="X17" s="305" t="str">
        <x:f>IF(COUNTIF('PROD Audit Master'!$A$5:$A$176,C17)=1,"YES","NO")</x:f>
        <x:v>YES</x:v>
      </x:c>
      <x:c r="Y17" s="305" t="str">
        <x:f>IF(COUNTIF('PROD Provision Master'!$A$5:$A$176,D17)=1,"YES","NO")</x:f>
        <x:v>YES</x:v>
      </x:c>
      <x:c r="Z17" s="305" t="str">
        <x:f>IF(COUNTIF($A$5:$A$176,A17)=1,"UNIQUE","DUPLICATE")</x:f>
        <x:v>UNIQUE</x:v>
      </x:c>
      <x:c r="AA17" s="305" t="str">
        <x:f>IF(COUNTIF($E$5:$E$176,E17)=1,"UNIQUE","DUPLICATE")</x:f>
        <x:v>UNIQUE</x:v>
      </x:c>
      <x:c r="AB17" s="305" t="str">
        <x:f>IF(AND(LEFT(A17,14)="SEBI-CORE-OBS-",LEN(A17)=20),"VALID","INVALID")</x:f>
        <x:v>VALID</x:v>
      </x:c>
      <x:c r="AC17" s="305" t="str">
        <x:v>FROZEN</x:v>
      </x:c>
    </x:row>
    <x:row r="18" ht="48" customHeight="1">
      <x:c r="A18" s="305" t="str">
        <x:v>SEBI-CORE-OBS-000014</x:v>
      </x:c>
      <x:c r="B18" s="305" t="n">
        <x:v>14</x:v>
      </x:c>
      <x:c r="C18" s="305" t="str">
        <x:v>SEBI-CORE-AUD-000014</x:v>
      </x:c>
      <x:c r="D18" s="305" t="str">
        <x:v>SEBI-CORE-PRV-000014</x:v>
      </x:c>
      <x:c r="E18" s="305" t="str">
        <x:v>CAP-LAW053|Reg. 18|AP01|OBS01</x:v>
      </x:c>
      <x:c r="F18" s="305" t="str">
        <x:v>CAP-LAW053|Reg. 18|AP01</x:v>
      </x:c>
      <x:c r="G18" s="305" t="str">
        <x:v>CAP-LAW053|Reg. 18</x:v>
      </x:c>
      <x:c r="H18" s="305" t="str">
        <x:v>CAP-LAW053</x:v>
      </x:c>
      <x:c r="I18" s="305" t="str">
        <x:v>Reg. 18</x:v>
      </x:c>
      <x:c r="J18" s="305" t="str">
        <x:v>Governance design or operating failure</x:v>
      </x:c>
      <x:c r="K18" s="305" t="str">
        <x:v>The activation gate is true and the entity cannot evidence complete, accurate, authorised and timely performance of: Constitute and operate the audit committee with the prescribed composition, meetings, powers and review responsibilities.</x:v>
      </x:c>
      <x:c r="L18" s="305" t="str">
        <x:v>Medium</x:v>
      </x:c>
      <x:c r="M1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8" s="305" t="str">
        <x:v>Confirmed exception template: Listed entity / audit committee did not demonstrate complete and timely compliance with CAP-LAW053 Reg. 18 — Constitute and operate the audit committee with the prescribed composition, meetings, powers and review responsibilities. State the population, dates, evidence tested, exact exception and legal/operational impact; do not allege non-compliance until evidence and management response are evaluated.</x:v>
      </x:c>
      <x:c r="O18" s="305" t="str">
        <x:v>Record factual cause, control/design cause, responsible process, duration, affected population and whether the issue is isolated, recurring or systemic.</x:v>
      </x:c>
      <x:c r="P18" s="305" t="str">
        <x:v>Contain the exception, complete any lawful cure/corrective disclosure, repair the control, assign ownership, update the calendar or system rule, and preserve evidence. Remediation must address: Maintain charter, composition, agenda coverage, minutes and action tracking.</x:v>
      </x:c>
      <x:c r="Q18" s="305" t="str">
        <x:v>Prompt risk-based action date; statutory or investor-impact deadline takes precedence</x:v>
      </x:c>
      <x:c r="R18" s="305" t="str">
        <x:v>Company Secretary, relevant committee chair and Board</x:v>
      </x:c>
      <x:c r="S18" s="305" t="str">
        <x:v>Approved remediation evidence, corrected filing/action where permitted, updated control artefact, complete affected-population validation and management/committee closure approval.</x:v>
      </x:c>
      <x:c r="T18" s="305" t="str">
        <x:v>Reperform the failed step on the corrected item and test subsequent occurrences or the full affected population until sustained operation is demonstrated.</x:v>
      </x:c>
      <x:c r="U18" s="305" t="str">
        <x:v>DESIGNED — NOT RAISED</x:v>
      </x:c>
      <x:c r="V18" s="305" t="str">
        <x:v>https://www.sebi.gov.in/legal/regulations/jul-2026/securities-and-exchange-board-of-india-listing-obligations-and-disclosure-requirements-regulations-2015-last-amended-on-july-14-2026-_102974.html</x:v>
      </x:c>
      <x:c r="W18" s="305" t="str">
        <x:v>MIGRATED — FROZEN</x:v>
      </x:c>
      <x:c r="X18" s="305" t="str">
        <x:f>IF(COUNTIF('PROD Audit Master'!$A$5:$A$176,C18)=1,"YES","NO")</x:f>
        <x:v>YES</x:v>
      </x:c>
      <x:c r="Y18" s="305" t="str">
        <x:f>IF(COUNTIF('PROD Provision Master'!$A$5:$A$176,D18)=1,"YES","NO")</x:f>
        <x:v>YES</x:v>
      </x:c>
      <x:c r="Z18" s="305" t="str">
        <x:f>IF(COUNTIF($A$5:$A$176,A18)=1,"UNIQUE","DUPLICATE")</x:f>
        <x:v>UNIQUE</x:v>
      </x:c>
      <x:c r="AA18" s="305" t="str">
        <x:f>IF(COUNTIF($E$5:$E$176,E18)=1,"UNIQUE","DUPLICATE")</x:f>
        <x:v>UNIQUE</x:v>
      </x:c>
      <x:c r="AB18" s="305" t="str">
        <x:f>IF(AND(LEFT(A18,14)="SEBI-CORE-OBS-",LEN(A18)=20),"VALID","INVALID")</x:f>
        <x:v>VALID</x:v>
      </x:c>
      <x:c r="AC18" s="305" t="str">
        <x:v>FROZEN</x:v>
      </x:c>
    </x:row>
    <x:row r="19" ht="48" customHeight="1">
      <x:c r="A19" s="305" t="str">
        <x:v>SEBI-CORE-OBS-000015</x:v>
      </x:c>
      <x:c r="B19" s="305" t="n">
        <x:v>15</x:v>
      </x:c>
      <x:c r="C19" s="305" t="str">
        <x:v>SEBI-CORE-AUD-000015</x:v>
      </x:c>
      <x:c r="D19" s="305" t="str">
        <x:v>SEBI-CORE-PRV-000015</x:v>
      </x:c>
      <x:c r="E19" s="305" t="str">
        <x:v>CAP-LAW053|Reg. 19|AP01|OBS01</x:v>
      </x:c>
      <x:c r="F19" s="305" t="str">
        <x:v>CAP-LAW053|Reg. 19|AP01</x:v>
      </x:c>
      <x:c r="G19" s="305" t="str">
        <x:v>CAP-LAW053|Reg. 19</x:v>
      </x:c>
      <x:c r="H19" s="305" t="str">
        <x:v>CAP-LAW053</x:v>
      </x:c>
      <x:c r="I19" s="305" t="str">
        <x:v>Reg. 19</x:v>
      </x:c>
      <x:c r="J19" s="305" t="str">
        <x:v>Governance design or operating failure</x:v>
      </x:c>
      <x:c r="K19" s="305" t="str">
        <x:v>The activation gate is true and the entity cannot evidence complete, accurate, authorised and timely performance of: Constitute and operate the nomination and remuneration committee as prescribed.</x:v>
      </x:c>
      <x:c r="L19" s="305" t="str">
        <x:v>Medium</x:v>
      </x:c>
      <x:c r="M1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9" s="305" t="str">
        <x:v>Confirmed exception template: Listed entity / NRC did not demonstrate complete and timely compliance with CAP-LAW053 Reg. 19 — Constitute and operate the nomination and remuneration committee as prescribed. State the population, dates, evidence tested, exact exception and legal/operational impact; do not allege non-compliance until evidence and management response are evaluated.</x:v>
      </x:c>
      <x:c r="O19" s="305" t="str">
        <x:v>Record factual cause, control/design cause, responsible process, duration, affected population and whether the issue is isolated, recurring or systemic.</x:v>
      </x:c>
      <x:c r="P19" s="305" t="str">
        <x:v>Contain the exception, complete any lawful cure/corrective disclosure, repair the control, assign ownership, update the calendar or system rule, and preserve evidence. Remediation must address: Maintain composition, policy, evaluation and minutes evidence.</x:v>
      </x:c>
      <x:c r="Q19" s="305" t="str">
        <x:v>Prompt risk-based action date; statutory or investor-impact deadline takes precedence</x:v>
      </x:c>
      <x:c r="R19" s="305" t="str">
        <x:v>Company Secretary, relevant committee chair and Board</x:v>
      </x:c>
      <x:c r="S19" s="305" t="str">
        <x:v>Approved remediation evidence, corrected filing/action where permitted, updated control artefact, complete affected-population validation and management/committee closure approval.</x:v>
      </x:c>
      <x:c r="T19" s="305" t="str">
        <x:v>Reperform the failed step on the corrected item and test subsequent occurrences or the full affected population until sustained operation is demonstrated.</x:v>
      </x:c>
      <x:c r="U19" s="305" t="str">
        <x:v>DESIGNED — NOT RAISED</x:v>
      </x:c>
      <x:c r="V19" s="305" t="str">
        <x:v>https://www.sebi.gov.in/legal/regulations/jul-2026/securities-and-exchange-board-of-india-listing-obligations-and-disclosure-requirements-regulations-2015-last-amended-on-july-14-2026-_102974.html</x:v>
      </x:c>
      <x:c r="W19" s="305" t="str">
        <x:v>MIGRATED — FROZEN</x:v>
      </x:c>
      <x:c r="X19" s="305" t="str">
        <x:f>IF(COUNTIF('PROD Audit Master'!$A$5:$A$176,C19)=1,"YES","NO")</x:f>
        <x:v>YES</x:v>
      </x:c>
      <x:c r="Y19" s="305" t="str">
        <x:f>IF(COUNTIF('PROD Provision Master'!$A$5:$A$176,D19)=1,"YES","NO")</x:f>
        <x:v>YES</x:v>
      </x:c>
      <x:c r="Z19" s="305" t="str">
        <x:f>IF(COUNTIF($A$5:$A$176,A19)=1,"UNIQUE","DUPLICATE")</x:f>
        <x:v>UNIQUE</x:v>
      </x:c>
      <x:c r="AA19" s="305" t="str">
        <x:f>IF(COUNTIF($E$5:$E$176,E19)=1,"UNIQUE","DUPLICATE")</x:f>
        <x:v>UNIQUE</x:v>
      </x:c>
      <x:c r="AB19" s="305" t="str">
        <x:f>IF(AND(LEFT(A19,14)="SEBI-CORE-OBS-",LEN(A19)=20),"VALID","INVALID")</x:f>
        <x:v>VALID</x:v>
      </x:c>
      <x:c r="AC19" s="305" t="str">
        <x:v>FROZEN</x:v>
      </x:c>
    </x:row>
    <x:row r="20" ht="48" customHeight="1">
      <x:c r="A20" s="305" t="str">
        <x:v>SEBI-CORE-OBS-000016</x:v>
      </x:c>
      <x:c r="B20" s="305" t="n">
        <x:v>16</x:v>
      </x:c>
      <x:c r="C20" s="305" t="str">
        <x:v>SEBI-CORE-AUD-000016</x:v>
      </x:c>
      <x:c r="D20" s="305" t="str">
        <x:v>SEBI-CORE-PRV-000016</x:v>
      </x:c>
      <x:c r="E20" s="305" t="str">
        <x:v>CAP-LAW053|Reg. 20|AP01|OBS01</x:v>
      </x:c>
      <x:c r="F20" s="305" t="str">
        <x:v>CAP-LAW053|Reg. 20|AP01</x:v>
      </x:c>
      <x:c r="G20" s="305" t="str">
        <x:v>CAP-LAW053|Reg. 20</x:v>
      </x:c>
      <x:c r="H20" s="305" t="str">
        <x:v>CAP-LAW053</x:v>
      </x:c>
      <x:c r="I20" s="305" t="str">
        <x:v>Reg. 20</x:v>
      </x:c>
      <x:c r="J20" s="305" t="str">
        <x:v>Investor-service process or SLA failure</x:v>
      </x:c>
      <x:c r="K20" s="305" t="str">
        <x:v>The activation gate is true and the entity cannot evidence complete, accurate, authorised and timely performance of: Constitute and operate the stakeholders relationship committee and review security-holder service matters.</x:v>
      </x:c>
      <x:c r="L20" s="305" t="str">
        <x:v>Medium-High</x:v>
      </x:c>
      <x:c r="M2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20" s="305" t="str">
        <x:v>Confirmed exception template: Listed entity / SRC did not demonstrate complete and timely compliance with CAP-LAW053 Reg. 20 — Constitute and operate the stakeholders relationship committee and review security-holder service matters. State the population, dates, evidence tested, exact exception and legal/operational impact; do not allege non-compliance until evidence and management response are evaluated.</x:v>
      </x:c>
      <x:c r="O20" s="305" t="str">
        <x:v>Record factual cause, control/design cause, responsible process, duration, affected population and whether the issue is isolated, recurring or systemic.</x:v>
      </x:c>
      <x:c r="P20" s="305" t="str">
        <x:v>Contain the exception, complete any lawful cure/corrective disclosure, repair the control, assign ownership, update the calendar or system rule, and preserve evidence. Remediation must address: Track grievances, service requests and committee oversight.</x:v>
      </x:c>
      <x:c r="Q20" s="305" t="str">
        <x:v>Prompt risk-based action date; statutory or investor-impact deadline takes precedence</x:v>
      </x:c>
      <x:c r="R20" s="305" t="str">
        <x:v>Process owner and Company Secretary/Compliance Officer; escalate to Board/committee or regulator when the governing rule requires</x:v>
      </x:c>
      <x:c r="S20" s="305" t="str">
        <x:v>Approved remediation evidence, corrected filing/action where permitted, updated control artefact, complete affected-population validation and management/committee closure approval.</x:v>
      </x:c>
      <x:c r="T20" s="305" t="str">
        <x:v>Reperform the failed step on the corrected item and test subsequent occurrences or the full affected population until sustained operation is demonstrated.</x:v>
      </x:c>
      <x:c r="U20" s="305" t="str">
        <x:v>DESIGNED — NOT RAISED</x:v>
      </x:c>
      <x:c r="V20" s="305" t="str">
        <x:v>https://www.sebi.gov.in/legal/regulations/jul-2026/securities-and-exchange-board-of-india-listing-obligations-and-disclosure-requirements-regulations-2015-last-amended-on-july-14-2026-_102974.html</x:v>
      </x:c>
      <x:c r="W20" s="305" t="str">
        <x:v>MIGRATED — FROZEN</x:v>
      </x:c>
      <x:c r="X20" s="305" t="str">
        <x:f>IF(COUNTIF('PROD Audit Master'!$A$5:$A$176,C20)=1,"YES","NO")</x:f>
        <x:v>YES</x:v>
      </x:c>
      <x:c r="Y20" s="305" t="str">
        <x:f>IF(COUNTIF('PROD Provision Master'!$A$5:$A$176,D20)=1,"YES","NO")</x:f>
        <x:v>YES</x:v>
      </x:c>
      <x:c r="Z20" s="305" t="str">
        <x:f>IF(COUNTIF($A$5:$A$176,A20)=1,"UNIQUE","DUPLICATE")</x:f>
        <x:v>UNIQUE</x:v>
      </x:c>
      <x:c r="AA20" s="305" t="str">
        <x:f>IF(COUNTIF($E$5:$E$176,E20)=1,"UNIQUE","DUPLICATE")</x:f>
        <x:v>UNIQUE</x:v>
      </x:c>
      <x:c r="AB20" s="305" t="str">
        <x:f>IF(AND(LEFT(A20,14)="SEBI-CORE-OBS-",LEN(A20)=20),"VALID","INVALID")</x:f>
        <x:v>VALID</x:v>
      </x:c>
      <x:c r="AC20" s="305" t="str">
        <x:v>FROZEN</x:v>
      </x:c>
    </x:row>
    <x:row r="21" ht="48" customHeight="1">
      <x:c r="A21" s="305" t="str">
        <x:v>SEBI-CORE-OBS-000017</x:v>
      </x:c>
      <x:c r="B21" s="305" t="n">
        <x:v>17</x:v>
      </x:c>
      <x:c r="C21" s="305" t="str">
        <x:v>SEBI-CORE-AUD-000017</x:v>
      </x:c>
      <x:c r="D21" s="305" t="str">
        <x:v>SEBI-CORE-PRV-000017</x:v>
      </x:c>
      <x:c r="E21" s="305" t="str">
        <x:v>CAP-LAW053|Reg. 21|AP01|OBS01</x:v>
      </x:c>
      <x:c r="F21" s="305" t="str">
        <x:v>CAP-LAW053|Reg. 21|AP01</x:v>
      </x:c>
      <x:c r="G21" s="305" t="str">
        <x:v>CAP-LAW053|Reg. 21</x:v>
      </x:c>
      <x:c r="H21" s="305" t="str">
        <x:v>CAP-LAW053</x:v>
      </x:c>
      <x:c r="I21" s="305" t="str">
        <x:v>Reg. 21</x:v>
      </x:c>
      <x:c r="J21" s="305" t="str">
        <x:v>Governance design or operating failure</x:v>
      </x:c>
      <x:c r="K21" s="305" t="str">
        <x:v>The activation gate is true and the entity cannot evidence complete, accurate, authorised and timely performance of: Constitute and operate the risk management committee where the current applicability test is met.</x:v>
      </x:c>
      <x:c r="L21" s="305" t="str">
        <x:v>Medium</x:v>
      </x:c>
      <x:c r="M2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21" s="305" t="str">
        <x:v>Confirmed exception template: Listed entity / RMC did not demonstrate complete and timely compliance with CAP-LAW053 Reg. 21 — Constitute and operate the risk management committee where the current applicability test is met. State the population, dates, evidence tested, exact exception and legal/operational impact; do not allege non-compliance until evidence and management response are evaluated.</x:v>
      </x:c>
      <x:c r="O21" s="305" t="str">
        <x:v>Record factual cause, control/design cause, responsible process, duration, affected population and whether the issue is isolated, recurring or systemic.</x:v>
      </x:c>
      <x:c r="P21" s="305" t="str">
        <x:v>Contain the exception, complete any lawful cure/corrective disclosure, repair the control, assign ownership, update the calendar or system rule, and preserve evidence. Remediation must address: Document applicability, committee workplan, risks and minutes.</x:v>
      </x:c>
      <x:c r="Q21" s="305" t="str">
        <x:v>Prompt risk-based action date; statutory or investor-impact deadline takes precedence</x:v>
      </x:c>
      <x:c r="R21" s="305" t="str">
        <x:v>Company Secretary, relevant committee chair and Board</x:v>
      </x:c>
      <x:c r="S21" s="305" t="str">
        <x:v>Approved remediation evidence, corrected filing/action where permitted, updated control artefact, complete affected-population validation and management/committee closure approval.</x:v>
      </x:c>
      <x:c r="T21" s="305" t="str">
        <x:v>Reperform the failed step on the corrected item and test subsequent occurrences or the full affected population until sustained operation is demonstrated.</x:v>
      </x:c>
      <x:c r="U21" s="305" t="str">
        <x:v>DESIGNED — NOT RAISED</x:v>
      </x:c>
      <x:c r="V21" s="305" t="str">
        <x:v>https://www.sebi.gov.in/legal/regulations/jul-2026/securities-and-exchange-board-of-india-listing-obligations-and-disclosure-requirements-regulations-2015-last-amended-on-july-14-2026-_102974.html</x:v>
      </x:c>
      <x:c r="W21" s="305" t="str">
        <x:v>MIGRATED — FROZEN</x:v>
      </x:c>
      <x:c r="X21" s="305" t="str">
        <x:f>IF(COUNTIF('PROD Audit Master'!$A$5:$A$176,C21)=1,"YES","NO")</x:f>
        <x:v>YES</x:v>
      </x:c>
      <x:c r="Y21" s="305" t="str">
        <x:f>IF(COUNTIF('PROD Provision Master'!$A$5:$A$176,D21)=1,"YES","NO")</x:f>
        <x:v>YES</x:v>
      </x:c>
      <x:c r="Z21" s="305" t="str">
        <x:f>IF(COUNTIF($A$5:$A$176,A21)=1,"UNIQUE","DUPLICATE")</x:f>
        <x:v>UNIQUE</x:v>
      </x:c>
      <x:c r="AA21" s="305" t="str">
        <x:f>IF(COUNTIF($E$5:$E$176,E21)=1,"UNIQUE","DUPLICATE")</x:f>
        <x:v>UNIQUE</x:v>
      </x:c>
      <x:c r="AB21" s="305" t="str">
        <x:f>IF(AND(LEFT(A21,14)="SEBI-CORE-OBS-",LEN(A21)=20),"VALID","INVALID")</x:f>
        <x:v>VALID</x:v>
      </x:c>
      <x:c r="AC21" s="305" t="str">
        <x:v>FROZEN</x:v>
      </x:c>
    </x:row>
    <x:row r="22" ht="48" customHeight="1">
      <x:c r="A22" s="305" t="str">
        <x:v>SEBI-CORE-OBS-000018</x:v>
      </x:c>
      <x:c r="B22" s="305" t="n">
        <x:v>18</x:v>
      </x:c>
      <x:c r="C22" s="305" t="str">
        <x:v>SEBI-CORE-AUD-000018</x:v>
      </x:c>
      <x:c r="D22" s="305" t="str">
        <x:v>SEBI-CORE-PRV-000018</x:v>
      </x:c>
      <x:c r="E22" s="305" t="str">
        <x:v>CAP-LAW053|Reg. 22|AP01|OBS01</x:v>
      </x:c>
      <x:c r="F22" s="305" t="str">
        <x:v>CAP-LAW053|Reg. 22|AP01</x:v>
      </x:c>
      <x:c r="G22" s="305" t="str">
        <x:v>CAP-LAW053|Reg. 22</x:v>
      </x:c>
      <x:c r="H22" s="305" t="str">
        <x:v>CAP-LAW053</x:v>
      </x:c>
      <x:c r="I22" s="305" t="str">
        <x:v>Reg. 22</x:v>
      </x:c>
      <x:c r="J22" s="305" t="str">
        <x:v>Governance design or operating failure</x:v>
      </x:c>
      <x:c r="K22" s="305" t="str">
        <x:v>The activation gate is true and the entity cannot evidence complete, accurate, authorised and timely performance of: Maintain a vigil mechanism for directors and employees.</x:v>
      </x:c>
      <x:c r="L22" s="305" t="str">
        <x:v>Medium-High</x:v>
      </x:c>
      <x:c r="M2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22" s="305" t="str">
        <x:v>Confirmed exception template: Listed entity did not demonstrate complete and timely compliance with CAP-LAW053 Reg. 22 — Maintain a vigil mechanism for directors and employees. State the population, dates, evidence tested, exact exception and legal/operational impact; do not allege non-compliance until evidence and management response are evaluated.</x:v>
      </x:c>
      <x:c r="O22" s="305" t="str">
        <x:v>Record factual cause, control/design cause, responsible process, duration, affected population and whether the issue is isolated, recurring or systemic.</x:v>
      </x:c>
      <x:c r="P22" s="305" t="str">
        <x:v>Contain the exception, complete any lawful cure/corrective disclosure, repair the control, assign ownership, update the calendar or system rule, and preserve evidence. Remediation must address: Operate and disclose the vigil mechanism and investigate reports.</x:v>
      </x:c>
      <x:c r="Q22" s="305" t="str">
        <x:v>Prompt risk-based action date; statutory or investor-impact deadline takes precedence</x:v>
      </x:c>
      <x:c r="R22" s="305" t="str">
        <x:v>Company Secretary, relevant committee chair and Board</x:v>
      </x:c>
      <x:c r="S22" s="305" t="str">
        <x:v>Approved remediation evidence, corrected filing/action where permitted, updated control artefact, complete affected-population validation and management/committee closure approval.</x:v>
      </x:c>
      <x:c r="T22" s="305" t="str">
        <x:v>Reperform the failed step on the corrected item and test subsequent occurrences or the full affected population until sustained operation is demonstrated.</x:v>
      </x:c>
      <x:c r="U22" s="305" t="str">
        <x:v>DESIGNED — NOT RAISED</x:v>
      </x:c>
      <x:c r="V22" s="305" t="str">
        <x:v>https://www.sebi.gov.in/legal/regulations/jul-2026/securities-and-exchange-board-of-india-listing-obligations-and-disclosure-requirements-regulations-2015-last-amended-on-july-14-2026-_102974.html</x:v>
      </x:c>
      <x:c r="W22" s="305" t="str">
        <x:v>MIGRATED — FROZEN</x:v>
      </x:c>
      <x:c r="X22" s="305" t="str">
        <x:f>IF(COUNTIF('PROD Audit Master'!$A$5:$A$176,C22)=1,"YES","NO")</x:f>
        <x:v>YES</x:v>
      </x:c>
      <x:c r="Y22" s="305" t="str">
        <x:f>IF(COUNTIF('PROD Provision Master'!$A$5:$A$176,D22)=1,"YES","NO")</x:f>
        <x:v>YES</x:v>
      </x:c>
      <x:c r="Z22" s="305" t="str">
        <x:f>IF(COUNTIF($A$5:$A$176,A22)=1,"UNIQUE","DUPLICATE")</x:f>
        <x:v>UNIQUE</x:v>
      </x:c>
      <x:c r="AA22" s="305" t="str">
        <x:f>IF(COUNTIF($E$5:$E$176,E22)=1,"UNIQUE","DUPLICATE")</x:f>
        <x:v>UNIQUE</x:v>
      </x:c>
      <x:c r="AB22" s="305" t="str">
        <x:f>IF(AND(LEFT(A22,14)="SEBI-CORE-OBS-",LEN(A22)=20),"VALID","INVALID")</x:f>
        <x:v>VALID</x:v>
      </x:c>
      <x:c r="AC22" s="305" t="str">
        <x:v>FROZEN</x:v>
      </x:c>
    </x:row>
    <x:row r="23" ht="48" customHeight="1">
      <x:c r="A23" s="305" t="str">
        <x:v>SEBI-CORE-OBS-000019</x:v>
      </x:c>
      <x:c r="B23" s="305" t="n">
        <x:v>19</x:v>
      </x:c>
      <x:c r="C23" s="305" t="str">
        <x:v>SEBI-CORE-AUD-000019</x:v>
      </x:c>
      <x:c r="D23" s="305" t="str">
        <x:v>SEBI-CORE-PRV-000019</x:v>
      </x:c>
      <x:c r="E23" s="305" t="str">
        <x:v>CAP-LAW053|Reg. 23(1)|AP01|OBS01</x:v>
      </x:c>
      <x:c r="F23" s="305" t="str">
        <x:v>CAP-LAW053|Reg. 23(1)|AP01</x:v>
      </x:c>
      <x:c r="G23" s="305" t="str">
        <x:v>CAP-LAW053|Reg. 23(1)</x:v>
      </x:c>
      <x:c r="H23" s="305" t="str">
        <x:v>CAP-LAW053</x:v>
      </x:c>
      <x:c r="I23" s="305" t="str">
        <x:v>Reg. 23(1)</x:v>
      </x:c>
      <x:c r="J23" s="305" t="str">
        <x:v>Governance design or operating failure</x:v>
      </x:c>
      <x:c r="K23" s="305" t="str">
        <x:v>The activation gate is true and the entity cannot evidence complete, accurate, authorised and timely performance of: Adopt and periodically review a policy on materiality of related-party transactions and dealing with related parties.</x:v>
      </x:c>
      <x:c r="L23" s="305" t="str">
        <x:v>High</x:v>
      </x:c>
      <x:c r="M2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23" s="305" t="str">
        <x:v>Confirmed exception template: Listed entity / board did not demonstrate complete and timely compliance with CAP-LAW053 Reg. 23(1) — Adopt and periodically review a policy on materiality of related-party transactions and dealing with related parties. State the population, dates, evidence tested, exact exception and legal/operational impact; do not allege non-compliance until evidence and management response are evaluated.</x:v>
      </x:c>
      <x:c r="O23" s="305" t="str">
        <x:v>Record factual cause, control/design cause, responsible process, duration, affected population and whether the issue is isolated, recurring or systemic.</x:v>
      </x:c>
      <x:c r="P23" s="305" t="str">
        <x:v>Contain the exception, complete any lawful cure/corrective disclosure, repair the control, assign ownership, update the calendar or system rule, and preserve evidence. Remediation must address: Maintain the board-approved policy and threshold assessment.</x:v>
      </x:c>
      <x:c r="Q23" s="305" t="str">
        <x:v>Immediate containment; statutory/corrective deadline controls; management-approved remediation date</x:v>
      </x:c>
      <x:c r="R23" s="305" t="str">
        <x:v>Company Secretary, relevant committee chair and Board</x:v>
      </x:c>
      <x:c r="S23" s="305" t="str">
        <x:v>Approved remediation evidence, corrected filing/action where permitted, updated control artefact, complete affected-population validation and management/committee closure approval.</x:v>
      </x:c>
      <x:c r="T23" s="305" t="str">
        <x:v>Reperform the failed step on the corrected item and test subsequent occurrences or the full affected population until sustained operation is demonstrated.</x:v>
      </x:c>
      <x:c r="U23" s="305" t="str">
        <x:v>DESIGNED — NOT RAISED</x:v>
      </x:c>
      <x:c r="V23" s="305" t="str">
        <x:v>https://www.sebi.gov.in/legal/regulations/jul-2026/securities-and-exchange-board-of-india-listing-obligations-and-disclosure-requirements-regulations-2015-last-amended-on-july-14-2026-_102974.html</x:v>
      </x:c>
      <x:c r="W23" s="305" t="str">
        <x:v>MIGRATED — FROZEN</x:v>
      </x:c>
      <x:c r="X23" s="305" t="str">
        <x:f>IF(COUNTIF('PROD Audit Master'!$A$5:$A$176,C23)=1,"YES","NO")</x:f>
        <x:v>YES</x:v>
      </x:c>
      <x:c r="Y23" s="305" t="str">
        <x:f>IF(COUNTIF('PROD Provision Master'!$A$5:$A$176,D23)=1,"YES","NO")</x:f>
        <x:v>YES</x:v>
      </x:c>
      <x:c r="Z23" s="305" t="str">
        <x:f>IF(COUNTIF($A$5:$A$176,A23)=1,"UNIQUE","DUPLICATE")</x:f>
        <x:v>UNIQUE</x:v>
      </x:c>
      <x:c r="AA23" s="305" t="str">
        <x:f>IF(COUNTIF($E$5:$E$176,E23)=1,"UNIQUE","DUPLICATE")</x:f>
        <x:v>UNIQUE</x:v>
      </x:c>
      <x:c r="AB23" s="305" t="str">
        <x:f>IF(AND(LEFT(A23,14)="SEBI-CORE-OBS-",LEN(A23)=20),"VALID","INVALID")</x:f>
        <x:v>VALID</x:v>
      </x:c>
      <x:c r="AC23" s="305" t="str">
        <x:v>FROZEN</x:v>
      </x:c>
    </x:row>
    <x:row r="24" ht="48" customHeight="1">
      <x:c r="A24" s="305" t="str">
        <x:v>SEBI-CORE-OBS-000020</x:v>
      </x:c>
      <x:c r="B24" s="305" t="n">
        <x:v>20</x:v>
      </x:c>
      <x:c r="C24" s="305" t="str">
        <x:v>SEBI-CORE-AUD-000020</x:v>
      </x:c>
      <x:c r="D24" s="305" t="str">
        <x:v>SEBI-CORE-PRV-000020</x:v>
      </x:c>
      <x:c r="E24" s="305" t="str">
        <x:v>CAP-LAW053|Reg. 23(2)-(4)|AP01|OBS01</x:v>
      </x:c>
      <x:c r="F24" s="305" t="str">
        <x:v>CAP-LAW053|Reg. 23(2)-(4)|AP01</x:v>
      </x:c>
      <x:c r="G24" s="305" t="str">
        <x:v>CAP-LAW053|Reg. 23(2)-(4)</x:v>
      </x:c>
      <x:c r="H24" s="305" t="str">
        <x:v>CAP-LAW053</x:v>
      </x:c>
      <x:c r="I24" s="305" t="str">
        <x:v>Reg. 23(2)-(4)</x:v>
      </x:c>
      <x:c r="J24" s="305" t="str">
        <x:v>Governance design or operating failure</x:v>
      </x:c>
      <x:c r="K24" s="305" t="str">
        <x:v>The activation gate is true and the entity cannot evidence complete, accurate, authorised and timely performance of: Obtain the required audit-committee and shareholder approvals before entering applicable related-party transactions.</x:v>
      </x:c>
      <x:c r="L24" s="305" t="str">
        <x:v>High</x:v>
      </x:c>
      <x:c r="M2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24" s="305" t="str">
        <x:v>Confirmed exception template: Listed entity / audit committee / shareholders did not demonstrate complete and timely compliance with CAP-LAW053 Reg. 23(2)-(4) — Obtain the required audit-committee and shareholder approvals before entering applicable related-party transactions. State the population, dates, evidence tested, exact exception and legal/operational impact; do not allege non-compliance until evidence and management response are evaluated.</x:v>
      </x:c>
      <x:c r="O24" s="305" t="str">
        <x:v>Record factual cause, control/design cause, responsible process, duration, affected population and whether the issue is isolated, recurring or systemic.</x:v>
      </x:c>
      <x:c r="P24" s="305" t="str">
        <x:v>Contain the exception, complete any lawful cure/corrective disclosure, repair the control, assign ownership, update the calendar or system rule, and preserve evidence. Remediation must address: Route each transaction through the correct approval path.</x:v>
      </x:c>
      <x:c r="Q24" s="305" t="str">
        <x:v>Immediate containment; statutory/corrective deadline controls; management-approved remediation date</x:v>
      </x:c>
      <x:c r="R24" s="305" t="str">
        <x:v>Company Secretary, relevant committee chair and Board</x:v>
      </x:c>
      <x:c r="S24" s="305" t="str">
        <x:v>Approved remediation evidence, corrected filing/action where permitted, updated control artefact, complete affected-population validation and management/committee closure approval.</x:v>
      </x:c>
      <x:c r="T24" s="305" t="str">
        <x:v>Reperform the failed step on the corrected item and test subsequent occurrences or the full affected population until sustained operation is demonstrated.</x:v>
      </x:c>
      <x:c r="U24" s="305" t="str">
        <x:v>DESIGNED — NOT RAISED</x:v>
      </x:c>
      <x:c r="V24" s="305" t="str">
        <x:v>https://www.sebi.gov.in/legal/regulations/jul-2026/securities-and-exchange-board-of-india-listing-obligations-and-disclosure-requirements-regulations-2015-last-amended-on-july-14-2026-_102974.html</x:v>
      </x:c>
      <x:c r="W24" s="305" t="str">
        <x:v>MIGRATED — FROZEN</x:v>
      </x:c>
      <x:c r="X24" s="305" t="str">
        <x:f>IF(COUNTIF('PROD Audit Master'!$A$5:$A$176,C24)=1,"YES","NO")</x:f>
        <x:v>YES</x:v>
      </x:c>
      <x:c r="Y24" s="305" t="str">
        <x:f>IF(COUNTIF('PROD Provision Master'!$A$5:$A$176,D24)=1,"YES","NO")</x:f>
        <x:v>YES</x:v>
      </x:c>
      <x:c r="Z24" s="305" t="str">
        <x:f>IF(COUNTIF($A$5:$A$176,A24)=1,"UNIQUE","DUPLICATE")</x:f>
        <x:v>UNIQUE</x:v>
      </x:c>
      <x:c r="AA24" s="305" t="str">
        <x:f>IF(COUNTIF($E$5:$E$176,E24)=1,"UNIQUE","DUPLICATE")</x:f>
        <x:v>UNIQUE</x:v>
      </x:c>
      <x:c r="AB24" s="305" t="str">
        <x:f>IF(AND(LEFT(A24,14)="SEBI-CORE-OBS-",LEN(A24)=20),"VALID","INVALID")</x:f>
        <x:v>VALID</x:v>
      </x:c>
      <x:c r="AC24" s="305" t="str">
        <x:v>FROZEN</x:v>
      </x:c>
    </x:row>
    <x:row r="25" ht="48" customHeight="1">
      <x:c r="A25" s="305" t="str">
        <x:v>SEBI-CORE-OBS-000021</x:v>
      </x:c>
      <x:c r="B25" s="305" t="n">
        <x:v>21</x:v>
      </x:c>
      <x:c r="C25" s="305" t="str">
        <x:v>SEBI-CORE-AUD-000021</x:v>
      </x:c>
      <x:c r="D25" s="305" t="str">
        <x:v>SEBI-CORE-PRV-000021</x:v>
      </x:c>
      <x:c r="E25" s="305" t="str">
        <x:v>CAP-LAW053|Reg. 23(9)|AP01|OBS01</x:v>
      </x:c>
      <x:c r="F25" s="305" t="str">
        <x:v>CAP-LAW053|Reg. 23(9)|AP01</x:v>
      </x:c>
      <x:c r="G25" s="305" t="str">
        <x:v>CAP-LAW053|Reg. 23(9)</x:v>
      </x:c>
      <x:c r="H25" s="305" t="str">
        <x:v>CAP-LAW053</x:v>
      </x:c>
      <x:c r="I25" s="305" t="str">
        <x:v>Reg. 23(9)</x:v>
      </x:c>
      <x:c r="J25" s="305" t="str">
        <x:v>Disclosure or statutory filing failure</x:v>
      </x:c>
      <x:c r="K25" s="305" t="str">
        <x:v>The activation gate is true and the entity cannot evidence complete, accurate, authorised and timely performance of: Disclose related-party transactions in the prescribed format.</x:v>
      </x:c>
      <x:c r="L25" s="305" t="str">
        <x:v>High</x:v>
      </x:c>
      <x:c r="M2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25" s="305" t="str">
        <x:v>Confirmed exception template: Listed entity did not demonstrate complete and timely compliance with CAP-LAW053 Reg. 23(9) — Disclose related-party transactions in the prescribed format. State the population, dates, evidence tested, exact exception and legal/operational impact; do not allege non-compliance until evidence and management response are evaluated.</x:v>
      </x:c>
      <x:c r="O25" s="305" t="str">
        <x:v>Record factual cause, control/design cause, responsible process, duration, affected population and whether the issue is isolated, recurring or systemic.</x:v>
      </x:c>
      <x:c r="P25" s="305" t="str">
        <x:v>Contain the exception, complete any lawful cure/corrective disclosure, repair the control, assign ownership, update the calendar or system rule, and preserve evidence. Remediation must address: File and publish the RPT disclosure with acknowledgement.</x:v>
      </x:c>
      <x:c r="Q25" s="305" t="str">
        <x:v>Immediate containment; statutory/corrective deadline controls; management-approved remediation date</x:v>
      </x:c>
      <x:c r="R25" s="305" t="str">
        <x:v>Process owner and Company Secretary/Compliance Officer; escalate to Board/committee or regulator when the governing rule requires</x:v>
      </x:c>
      <x:c r="S25" s="305" t="str">
        <x:v>Approved remediation evidence, corrected filing/action where permitted, updated control artefact, complete affected-population validation and management/committee closure approval.</x:v>
      </x:c>
      <x:c r="T25" s="305" t="str">
        <x:v>Reperform the failed step on the corrected item and test subsequent occurrences or the full affected population until sustained operation is demonstrated.</x:v>
      </x:c>
      <x:c r="U25" s="305" t="str">
        <x:v>DESIGNED — NOT RAISED</x:v>
      </x:c>
      <x:c r="V25" s="305" t="str">
        <x:v>https://www.sebi.gov.in/legal/regulations/jul-2026/securities-and-exchange-board-of-india-listing-obligations-and-disclosure-requirements-regulations-2015-last-amended-on-july-14-2026-_102974.html</x:v>
      </x:c>
      <x:c r="W25" s="305" t="str">
        <x:v>MIGRATED — FROZEN</x:v>
      </x:c>
      <x:c r="X25" s="305" t="str">
        <x:f>IF(COUNTIF('PROD Audit Master'!$A$5:$A$176,C25)=1,"YES","NO")</x:f>
        <x:v>YES</x:v>
      </x:c>
      <x:c r="Y25" s="305" t="str">
        <x:f>IF(COUNTIF('PROD Provision Master'!$A$5:$A$176,D25)=1,"YES","NO")</x:f>
        <x:v>YES</x:v>
      </x:c>
      <x:c r="Z25" s="305" t="str">
        <x:f>IF(COUNTIF($A$5:$A$176,A25)=1,"UNIQUE","DUPLICATE")</x:f>
        <x:v>UNIQUE</x:v>
      </x:c>
      <x:c r="AA25" s="305" t="str">
        <x:f>IF(COUNTIF($E$5:$E$176,E25)=1,"UNIQUE","DUPLICATE")</x:f>
        <x:v>UNIQUE</x:v>
      </x:c>
      <x:c r="AB25" s="305" t="str">
        <x:f>IF(AND(LEFT(A25,14)="SEBI-CORE-OBS-",LEN(A25)=20),"VALID","INVALID")</x:f>
        <x:v>VALID</x:v>
      </x:c>
      <x:c r="AC25" s="305" t="str">
        <x:v>FROZEN</x:v>
      </x:c>
    </x:row>
    <x:row r="26" ht="48" customHeight="1">
      <x:c r="A26" s="305" t="str">
        <x:v>SEBI-CORE-OBS-000022</x:v>
      </x:c>
      <x:c r="B26" s="305" t="n">
        <x:v>22</x:v>
      </x:c>
      <x:c r="C26" s="305" t="str">
        <x:v>SEBI-CORE-AUD-000022</x:v>
      </x:c>
      <x:c r="D26" s="305" t="str">
        <x:v>SEBI-CORE-PRV-000022</x:v>
      </x:c>
      <x:c r="E26" s="305" t="str">
        <x:v>CAP-LAW053|Reg. 24(1)|AP01|OBS01</x:v>
      </x:c>
      <x:c r="F26" s="305" t="str">
        <x:v>CAP-LAW053|Reg. 24(1)|AP01</x:v>
      </x:c>
      <x:c r="G26" s="305" t="str">
        <x:v>CAP-LAW053|Reg. 24(1)</x:v>
      </x:c>
      <x:c r="H26" s="305" t="str">
        <x:v>CAP-LAW053</x:v>
      </x:c>
      <x:c r="I26" s="305" t="str">
        <x:v>Reg. 24(1)</x:v>
      </x:c>
      <x:c r="J26" s="305" t="str">
        <x:v>Governance design or operating failure</x:v>
      </x:c>
      <x:c r="K26" s="305" t="str">
        <x:v>The activation gate is true and the entity cannot evidence complete, accurate, authorised and timely performance of: Ensure the board of an unlisted material subsidiary includes the independent director required by LODR.</x:v>
      </x:c>
      <x:c r="L26" s="305" t="str">
        <x:v>Medium-High</x:v>
      </x:c>
      <x:c r="M2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26" s="305" t="str">
        <x:v>Confirmed exception template: Listed entity / material unlisted subsidiary did not demonstrate complete and timely compliance with CAP-LAW053 Reg. 24(1) — Ensure the board of an unlisted material subsidiary includes the independent director required by LODR. State the population, dates, evidence tested, exact exception and legal/operational impact; do not allege non-compliance until evidence and management response are evaluated.</x:v>
      </x:c>
      <x:c r="O26" s="305" t="str">
        <x:v>Record factual cause, control/design cause, responsible process, duration, affected population and whether the issue is isolated, recurring or systemic.</x:v>
      </x:c>
      <x:c r="P26" s="305" t="str">
        <x:v>Contain the exception, complete any lawful cure/corrective disclosure, repair the control, assign ownership, update the calendar or system rule, and preserve evidence. Remediation must address: Track materiality and board composition of the affected subsidiary.</x:v>
      </x:c>
      <x:c r="Q26" s="305" t="str">
        <x:v>Prompt risk-based action date; statutory or investor-impact deadline takes precedence</x:v>
      </x:c>
      <x:c r="R26" s="305" t="str">
        <x:v>Company Secretary, relevant committee chair and Board</x:v>
      </x:c>
      <x:c r="S26" s="305" t="str">
        <x:v>Approved remediation evidence, corrected filing/action where permitted, updated control artefact, complete affected-population validation and management/committee closure approval.</x:v>
      </x:c>
      <x:c r="T26" s="305" t="str">
        <x:v>Reperform the failed step on the corrected item and test subsequent occurrences or the full affected population until sustained operation is demonstrated.</x:v>
      </x:c>
      <x:c r="U26" s="305" t="str">
        <x:v>DESIGNED — NOT RAISED</x:v>
      </x:c>
      <x:c r="V26" s="305" t="str">
        <x:v>https://www.sebi.gov.in/legal/regulations/jul-2026/securities-and-exchange-board-of-india-listing-obligations-and-disclosure-requirements-regulations-2015-last-amended-on-july-14-2026-_102974.html</x:v>
      </x:c>
      <x:c r="W26" s="305" t="str">
        <x:v>MIGRATED — FROZEN</x:v>
      </x:c>
      <x:c r="X26" s="305" t="str">
        <x:f>IF(COUNTIF('PROD Audit Master'!$A$5:$A$176,C26)=1,"YES","NO")</x:f>
        <x:v>YES</x:v>
      </x:c>
      <x:c r="Y26" s="305" t="str">
        <x:f>IF(COUNTIF('PROD Provision Master'!$A$5:$A$176,D26)=1,"YES","NO")</x:f>
        <x:v>YES</x:v>
      </x:c>
      <x:c r="Z26" s="305" t="str">
        <x:f>IF(COUNTIF($A$5:$A$176,A26)=1,"UNIQUE","DUPLICATE")</x:f>
        <x:v>UNIQUE</x:v>
      </x:c>
      <x:c r="AA26" s="305" t="str">
        <x:f>IF(COUNTIF($E$5:$E$176,E26)=1,"UNIQUE","DUPLICATE")</x:f>
        <x:v>UNIQUE</x:v>
      </x:c>
      <x:c r="AB26" s="305" t="str">
        <x:f>IF(AND(LEFT(A26,14)="SEBI-CORE-OBS-",LEN(A26)=20),"VALID","INVALID")</x:f>
        <x:v>VALID</x:v>
      </x:c>
      <x:c r="AC26" s="305" t="str">
        <x:v>FROZEN</x:v>
      </x:c>
    </x:row>
    <x:row r="27" ht="48" customHeight="1">
      <x:c r="A27" s="305" t="str">
        <x:v>SEBI-CORE-OBS-000023</x:v>
      </x:c>
      <x:c r="B27" s="305" t="n">
        <x:v>23</x:v>
      </x:c>
      <x:c r="C27" s="305" t="str">
        <x:v>SEBI-CORE-AUD-000023</x:v>
      </x:c>
      <x:c r="D27" s="305" t="str">
        <x:v>SEBI-CORE-PRV-000023</x:v>
      </x:c>
      <x:c r="E27" s="305" t="str">
        <x:v>CAP-LAW053|Reg. 24(2)|AP01|OBS01</x:v>
      </x:c>
      <x:c r="F27" s="305" t="str">
        <x:v>CAP-LAW053|Reg. 24(2)|AP01</x:v>
      </x:c>
      <x:c r="G27" s="305" t="str">
        <x:v>CAP-LAW053|Reg. 24(2)</x:v>
      </x:c>
      <x:c r="H27" s="305" t="str">
        <x:v>CAP-LAW053</x:v>
      </x:c>
      <x:c r="I27" s="305" t="str">
        <x:v>Reg. 24(2)</x:v>
      </x:c>
      <x:c r="J27" s="305" t="str">
        <x:v>Governance design or operating failure</x:v>
      </x:c>
      <x:c r="K27" s="305" t="str">
        <x:v>The activation gate is true and the entity cannot evidence complete, accurate, authorised and timely performance of: Have the listed entity audit committee review the financial statements and investments of unlisted subsidiaries as prescribed.</x:v>
      </x:c>
      <x:c r="L27" s="305" t="str">
        <x:v>Medium</x:v>
      </x:c>
      <x:c r="M2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27" s="305" t="str">
        <x:v>Confirmed exception template: Listed entity / audit committee did not demonstrate complete and timely compliance with CAP-LAW053 Reg. 24(2) — Have the listed entity audit committee review the financial statements and investments of unlisted subsidiaries as prescribed. State the population, dates, evidence tested, exact exception and legal/operational impact; do not allege non-compliance until evidence and management response are evaluated.</x:v>
      </x:c>
      <x:c r="O27" s="305" t="str">
        <x:v>Record factual cause, control/design cause, responsible process, duration, affected population and whether the issue is isolated, recurring or systemic.</x:v>
      </x:c>
      <x:c r="P27" s="305" t="str">
        <x:v>Contain the exception, complete any lawful cure/corrective disclosure, repair the control, assign ownership, update the calendar or system rule, and preserve evidence. Remediation must address: Table the required subsidiary financial and investment information.</x:v>
      </x:c>
      <x:c r="Q27" s="305" t="str">
        <x:v>Prompt risk-based action date; statutory or investor-impact deadline takes precedence</x:v>
      </x:c>
      <x:c r="R27" s="305" t="str">
        <x:v>Company Secretary, relevant committee chair and Board</x:v>
      </x:c>
      <x:c r="S27" s="305" t="str">
        <x:v>Approved remediation evidence, corrected filing/action where permitted, updated control artefact, complete affected-population validation and management/committee closure approval.</x:v>
      </x:c>
      <x:c r="T27" s="305" t="str">
        <x:v>Reperform the failed step on the corrected item and test subsequent occurrences or the full affected population until sustained operation is demonstrated.</x:v>
      </x:c>
      <x:c r="U27" s="305" t="str">
        <x:v>DESIGNED — NOT RAISED</x:v>
      </x:c>
      <x:c r="V27" s="305" t="str">
        <x:v>https://www.sebi.gov.in/legal/regulations/jul-2026/securities-and-exchange-board-of-india-listing-obligations-and-disclosure-requirements-regulations-2015-last-amended-on-july-14-2026-_102974.html</x:v>
      </x:c>
      <x:c r="W27" s="305" t="str">
        <x:v>MIGRATED — FROZEN</x:v>
      </x:c>
      <x:c r="X27" s="305" t="str">
        <x:f>IF(COUNTIF('PROD Audit Master'!$A$5:$A$176,C27)=1,"YES","NO")</x:f>
        <x:v>YES</x:v>
      </x:c>
      <x:c r="Y27" s="305" t="str">
        <x:f>IF(COUNTIF('PROD Provision Master'!$A$5:$A$176,D27)=1,"YES","NO")</x:f>
        <x:v>YES</x:v>
      </x:c>
      <x:c r="Z27" s="305" t="str">
        <x:f>IF(COUNTIF($A$5:$A$176,A27)=1,"UNIQUE","DUPLICATE")</x:f>
        <x:v>UNIQUE</x:v>
      </x:c>
      <x:c r="AA27" s="305" t="str">
        <x:f>IF(COUNTIF($E$5:$E$176,E27)=1,"UNIQUE","DUPLICATE")</x:f>
        <x:v>UNIQUE</x:v>
      </x:c>
      <x:c r="AB27" s="305" t="str">
        <x:f>IF(AND(LEFT(A27,14)="SEBI-CORE-OBS-",LEN(A27)=20),"VALID","INVALID")</x:f>
        <x:v>VALID</x:v>
      </x:c>
      <x:c r="AC27" s="305" t="str">
        <x:v>FROZEN</x:v>
      </x:c>
    </x:row>
    <x:row r="28" ht="48" customHeight="1">
      <x:c r="A28" s="305" t="str">
        <x:v>SEBI-CORE-OBS-000024</x:v>
      </x:c>
      <x:c r="B28" s="305" t="n">
        <x:v>24</x:v>
      </x:c>
      <x:c r="C28" s="305" t="str">
        <x:v>SEBI-CORE-AUD-000024</x:v>
      </x:c>
      <x:c r="D28" s="305" t="str">
        <x:v>SEBI-CORE-PRV-000024</x:v>
      </x:c>
      <x:c r="E28" s="305" t="str">
        <x:v>CAP-LAW053|Reg. 24(3)|AP01|OBS01</x:v>
      </x:c>
      <x:c r="F28" s="305" t="str">
        <x:v>CAP-LAW053|Reg. 24(3)|AP01</x:v>
      </x:c>
      <x:c r="G28" s="305" t="str">
        <x:v>CAP-LAW053|Reg. 24(3)</x:v>
      </x:c>
      <x:c r="H28" s="305" t="str">
        <x:v>CAP-LAW053</x:v>
      </x:c>
      <x:c r="I28" s="305" t="str">
        <x:v>Reg. 24(3)</x:v>
      </x:c>
      <x:c r="J28" s="305" t="str">
        <x:v>Governance design or operating failure</x:v>
      </x:c>
      <x:c r="K28" s="305" t="str">
        <x:v>The activation gate is true and the entity cannot evidence complete, accurate, authorised and timely performance of: Place minutes of unlisted-subsidiary board meetings before the listed entity board.</x:v>
      </x:c>
      <x:c r="L28" s="305" t="str">
        <x:v>Medium</x:v>
      </x:c>
      <x:c r="M2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28" s="305" t="str">
        <x:v>Confirmed exception template: Listed entity / board did not demonstrate complete and timely compliance with CAP-LAW053 Reg. 24(3) — Place minutes of unlisted-subsidiary board meetings before the listed entity board. State the population, dates, evidence tested, exact exception and legal/operational impact; do not allege non-compliance until evidence and management response are evaluated.</x:v>
      </x:c>
      <x:c r="O28" s="305" t="str">
        <x:v>Record factual cause, control/design cause, responsible process, duration, affected population and whether the issue is isolated, recurring or systemic.</x:v>
      </x:c>
      <x:c r="P28" s="305" t="str">
        <x:v>Contain the exception, complete any lawful cure/corrective disclosure, repair the control, assign ownership, update the calendar or system rule, and preserve evidence. Remediation must address: Obtain and table subsidiary board minutes.</x:v>
      </x:c>
      <x:c r="Q28" s="305" t="str">
        <x:v>Prompt risk-based action date; statutory or investor-impact deadline takes precedence</x:v>
      </x:c>
      <x:c r="R28" s="305" t="str">
        <x:v>Company Secretary, relevant committee chair and Board</x:v>
      </x:c>
      <x:c r="S28" s="305" t="str">
        <x:v>Approved remediation evidence, corrected filing/action where permitted, updated control artefact, complete affected-population validation and management/committee closure approval.</x:v>
      </x:c>
      <x:c r="T28" s="305" t="str">
        <x:v>Reperform the failed step on the corrected item and test subsequent occurrences or the full affected population until sustained operation is demonstrated.</x:v>
      </x:c>
      <x:c r="U28" s="305" t="str">
        <x:v>DESIGNED — NOT RAISED</x:v>
      </x:c>
      <x:c r="V28" s="305" t="str">
        <x:v>https://www.sebi.gov.in/legal/regulations/jul-2026/securities-and-exchange-board-of-india-listing-obligations-and-disclosure-requirements-regulations-2015-last-amended-on-july-14-2026-_102974.html</x:v>
      </x:c>
      <x:c r="W28" s="305" t="str">
        <x:v>MIGRATED — FROZEN</x:v>
      </x:c>
      <x:c r="X28" s="305" t="str">
        <x:f>IF(COUNTIF('PROD Audit Master'!$A$5:$A$176,C28)=1,"YES","NO")</x:f>
        <x:v>YES</x:v>
      </x:c>
      <x:c r="Y28" s="305" t="str">
        <x:f>IF(COUNTIF('PROD Provision Master'!$A$5:$A$176,D28)=1,"YES","NO")</x:f>
        <x:v>YES</x:v>
      </x:c>
      <x:c r="Z28" s="305" t="str">
        <x:f>IF(COUNTIF($A$5:$A$176,A28)=1,"UNIQUE","DUPLICATE")</x:f>
        <x:v>UNIQUE</x:v>
      </x:c>
      <x:c r="AA28" s="305" t="str">
        <x:f>IF(COUNTIF($E$5:$E$176,E28)=1,"UNIQUE","DUPLICATE")</x:f>
        <x:v>UNIQUE</x:v>
      </x:c>
      <x:c r="AB28" s="305" t="str">
        <x:f>IF(AND(LEFT(A28,14)="SEBI-CORE-OBS-",LEN(A28)=20),"VALID","INVALID")</x:f>
        <x:v>VALID</x:v>
      </x:c>
      <x:c r="AC28" s="305" t="str">
        <x:v>FROZEN</x:v>
      </x:c>
    </x:row>
    <x:row r="29" ht="48" customHeight="1">
      <x:c r="A29" s="305" t="str">
        <x:v>SEBI-CORE-OBS-000025</x:v>
      </x:c>
      <x:c r="B29" s="305" t="n">
        <x:v>25</x:v>
      </x:c>
      <x:c r="C29" s="305" t="str">
        <x:v>SEBI-CORE-AUD-000025</x:v>
      </x:c>
      <x:c r="D29" s="305" t="str">
        <x:v>SEBI-CORE-PRV-000025</x:v>
      </x:c>
      <x:c r="E29" s="305" t="str">
        <x:v>CAP-LAW053|Reg. 24(4)|AP01|OBS01</x:v>
      </x:c>
      <x:c r="F29" s="305" t="str">
        <x:v>CAP-LAW053|Reg. 24(4)|AP01</x:v>
      </x:c>
      <x:c r="G29" s="305" t="str">
        <x:v>CAP-LAW053|Reg. 24(4)</x:v>
      </x:c>
      <x:c r="H29" s="305" t="str">
        <x:v>CAP-LAW053</x:v>
      </x:c>
      <x:c r="I29" s="305" t="str">
        <x:v>Reg. 24(4)</x:v>
      </x:c>
      <x:c r="J29" s="305" t="str">
        <x:v>Governance design or operating failure</x:v>
      </x:c>
      <x:c r="K29" s="305" t="str">
        <x:v>The activation gate is true and the entity cannot evidence complete, accurate, authorised and timely performance of: Bring significant transactions and arrangements of unlisted subsidiaries to the listed entity board.</x:v>
      </x:c>
      <x:c r="L29" s="305" t="str">
        <x:v>Medium</x:v>
      </x:c>
      <x:c r="M2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29" s="305" t="str">
        <x:v>Confirmed exception template: Listed entity / board did not demonstrate complete and timely compliance with CAP-LAW053 Reg. 24(4) — Bring significant transactions and arrangements of unlisted subsidiaries to the listed entity board. State the population, dates, evidence tested, exact exception and legal/operational impact; do not allege non-compliance until evidence and management response are evaluated.</x:v>
      </x:c>
      <x:c r="O29" s="305" t="str">
        <x:v>Record factual cause, control/design cause, responsible process, duration, affected population and whether the issue is isolated, recurring or systemic.</x:v>
      </x:c>
      <x:c r="P29" s="305" t="str">
        <x:v>Contain the exception, complete any lawful cure/corrective disclosure, repair the control, assign ownership, update the calendar or system rule, and preserve evidence. Remediation must address: Identify, report and minute significant subsidiary transactions.</x:v>
      </x:c>
      <x:c r="Q29" s="305" t="str">
        <x:v>Prompt risk-based action date; statutory or investor-impact deadline takes precedence</x:v>
      </x:c>
      <x:c r="R29" s="305" t="str">
        <x:v>Company Secretary, relevant committee chair and Board</x:v>
      </x:c>
      <x:c r="S29" s="305" t="str">
        <x:v>Approved remediation evidence, corrected filing/action where permitted, updated control artefact, complete affected-population validation and management/committee closure approval.</x:v>
      </x:c>
      <x:c r="T29" s="305" t="str">
        <x:v>Reperform the failed step on the corrected item and test subsequent occurrences or the full affected population until sustained operation is demonstrated.</x:v>
      </x:c>
      <x:c r="U29" s="305" t="str">
        <x:v>DESIGNED — NOT RAISED</x:v>
      </x:c>
      <x:c r="V29" s="305" t="str">
        <x:v>https://www.sebi.gov.in/legal/regulations/jul-2026/securities-and-exchange-board-of-india-listing-obligations-and-disclosure-requirements-regulations-2015-last-amended-on-july-14-2026-_102974.html</x:v>
      </x:c>
      <x:c r="W29" s="305" t="str">
        <x:v>MIGRATED — FROZEN</x:v>
      </x:c>
      <x:c r="X29" s="305" t="str">
        <x:f>IF(COUNTIF('PROD Audit Master'!$A$5:$A$176,C29)=1,"YES","NO")</x:f>
        <x:v>YES</x:v>
      </x:c>
      <x:c r="Y29" s="305" t="str">
        <x:f>IF(COUNTIF('PROD Provision Master'!$A$5:$A$176,D29)=1,"YES","NO")</x:f>
        <x:v>YES</x:v>
      </x:c>
      <x:c r="Z29" s="305" t="str">
        <x:f>IF(COUNTIF($A$5:$A$176,A29)=1,"UNIQUE","DUPLICATE")</x:f>
        <x:v>UNIQUE</x:v>
      </x:c>
      <x:c r="AA29" s="305" t="str">
        <x:f>IF(COUNTIF($E$5:$E$176,E29)=1,"UNIQUE","DUPLICATE")</x:f>
        <x:v>UNIQUE</x:v>
      </x:c>
      <x:c r="AB29" s="305" t="str">
        <x:f>IF(AND(LEFT(A29,14)="SEBI-CORE-OBS-",LEN(A29)=20),"VALID","INVALID")</x:f>
        <x:v>VALID</x:v>
      </x:c>
      <x:c r="AC29" s="305" t="str">
        <x:v>FROZEN</x:v>
      </x:c>
    </x:row>
    <x:row r="30" ht="48" customHeight="1">
      <x:c r="A30" s="305" t="str">
        <x:v>SEBI-CORE-OBS-000026</x:v>
      </x:c>
      <x:c r="B30" s="305" t="n">
        <x:v>26</x:v>
      </x:c>
      <x:c r="C30" s="305" t="str">
        <x:v>SEBI-CORE-AUD-000026</x:v>
      </x:c>
      <x:c r="D30" s="305" t="str">
        <x:v>SEBI-CORE-PRV-000026</x:v>
      </x:c>
      <x:c r="E30" s="305" t="str">
        <x:v>CAP-LAW053|Reg. 24(5)-(6)|AP01|OBS01</x:v>
      </x:c>
      <x:c r="F30" s="305" t="str">
        <x:v>CAP-LAW053|Reg. 24(5)-(6)|AP01</x:v>
      </x:c>
      <x:c r="G30" s="305" t="str">
        <x:v>CAP-LAW053|Reg. 24(5)-(6)</x:v>
      </x:c>
      <x:c r="H30" s="305" t="str">
        <x:v>CAP-LAW053</x:v>
      </x:c>
      <x:c r="I30" s="305" t="str">
        <x:v>Reg. 24(5)-(6)</x:v>
      </x:c>
      <x:c r="J30" s="305" t="str">
        <x:v>Governance design or operating failure</x:v>
      </x:c>
      <x:c r="K30" s="305" t="str">
        <x:v>The activation gate is true and the entity cannot evidence complete, accurate, authorised and timely performance of: Obtain required shareholder approval before disposal of shares or assets of a material subsidiary beyond the permitted limits.</x:v>
      </x:c>
      <x:c r="L30" s="305" t="str">
        <x:v>High</x:v>
      </x:c>
      <x:c r="M3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30" s="305" t="str">
        <x:v>Confirmed exception template: Listed entity did not demonstrate complete and timely compliance with CAP-LAW053 Reg. 24(5)-(6) — Obtain required shareholder approval before disposal of shares or assets of a material subsidiary beyond the permitted limits. State the population, dates, evidence tested, exact exception and legal/operational impact; do not allege non-compliance until evidence and management response are evaluated.</x:v>
      </x:c>
      <x:c r="O30" s="305" t="str">
        <x:v>Record factual cause, control/design cause, responsible process, duration, affected population and whether the issue is isolated, recurring or systemic.</x:v>
      </x:c>
      <x:c r="P30" s="305" t="str">
        <x:v>Contain the exception, complete any lawful cure/corrective disclosure, repair the control, assign ownership, update the calendar or system rule, and preserve evidence. Remediation must address: Perform threshold test and complete approval before execution.</x:v>
      </x:c>
      <x:c r="Q30" s="305" t="str">
        <x:v>Immediate containment; statutory/corrective deadline controls; management-approved remediation date</x:v>
      </x:c>
      <x:c r="R30" s="305" t="str">
        <x:v>Company Secretary, relevant committee chair and Board</x:v>
      </x:c>
      <x:c r="S30" s="305" t="str">
        <x:v>Approved remediation evidence, corrected filing/action where permitted, updated control artefact, complete affected-population validation and management/committee closure approval.</x:v>
      </x:c>
      <x:c r="T30" s="305" t="str">
        <x:v>Reperform the failed step on the corrected item and test subsequent occurrences or the full affected population until sustained operation is demonstrated.</x:v>
      </x:c>
      <x:c r="U30" s="305" t="str">
        <x:v>DESIGNED — NOT RAISED</x:v>
      </x:c>
      <x:c r="V30" s="305" t="str">
        <x:v>https://www.sebi.gov.in/legal/regulations/jul-2026/securities-and-exchange-board-of-india-listing-obligations-and-disclosure-requirements-regulations-2015-last-amended-on-july-14-2026-_102974.html</x:v>
      </x:c>
      <x:c r="W30" s="305" t="str">
        <x:v>MIGRATED — FROZEN</x:v>
      </x:c>
      <x:c r="X30" s="305" t="str">
        <x:f>IF(COUNTIF('PROD Audit Master'!$A$5:$A$176,C30)=1,"YES","NO")</x:f>
        <x:v>YES</x:v>
      </x:c>
      <x:c r="Y30" s="305" t="str">
        <x:f>IF(COUNTIF('PROD Provision Master'!$A$5:$A$176,D30)=1,"YES","NO")</x:f>
        <x:v>YES</x:v>
      </x:c>
      <x:c r="Z30" s="305" t="str">
        <x:f>IF(COUNTIF($A$5:$A$176,A30)=1,"UNIQUE","DUPLICATE")</x:f>
        <x:v>UNIQUE</x:v>
      </x:c>
      <x:c r="AA30" s="305" t="str">
        <x:f>IF(COUNTIF($E$5:$E$176,E30)=1,"UNIQUE","DUPLICATE")</x:f>
        <x:v>UNIQUE</x:v>
      </x:c>
      <x:c r="AB30" s="305" t="str">
        <x:f>IF(AND(LEFT(A30,14)="SEBI-CORE-OBS-",LEN(A30)=20),"VALID","INVALID")</x:f>
        <x:v>VALID</x:v>
      </x:c>
      <x:c r="AC30" s="305" t="str">
        <x:v>FROZEN</x:v>
      </x:c>
    </x:row>
    <x:row r="31" ht="48" customHeight="1">
      <x:c r="A31" s="305" t="str">
        <x:v>SEBI-CORE-OBS-000027</x:v>
      </x:c>
      <x:c r="B31" s="305" t="n">
        <x:v>27</x:v>
      </x:c>
      <x:c r="C31" s="305" t="str">
        <x:v>SEBI-CORE-AUD-000027</x:v>
      </x:c>
      <x:c r="D31" s="305" t="str">
        <x:v>SEBI-CORE-PRV-000027</x:v>
      </x:c>
      <x:c r="E31" s="305" t="str">
        <x:v>CAP-LAW053|Reg. 24A|AP01|OBS01</x:v>
      </x:c>
      <x:c r="F31" s="305" t="str">
        <x:v>CAP-LAW053|Reg. 24A|AP01</x:v>
      </x:c>
      <x:c r="G31" s="305" t="str">
        <x:v>CAP-LAW053|Reg. 24A</x:v>
      </x:c>
      <x:c r="H31" s="305" t="str">
        <x:v>CAP-LAW053</x:v>
      </x:c>
      <x:c r="I31" s="305" t="str">
        <x:v>Reg. 24A</x:v>
      </x:c>
      <x:c r="J31" s="305" t="str">
        <x:v>Governance design or operating failure</x:v>
      </x:c>
      <x:c r="K31" s="305" t="str">
        <x:v>The activation gate is true and the entity cannot evidence complete, accurate, authorised and timely performance of: Ensure the listed entity and covered material unlisted Indian subsidiaries undergo secretarial audit and provide the required reports/compliance filing.</x:v>
      </x:c>
      <x:c r="L31" s="305" t="str">
        <x:v>Medium-High</x:v>
      </x:c>
      <x:c r="M3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31" s="305" t="str">
        <x:v>Confirmed exception template: Listed entity / material unlisted Indian subsidiary did not demonstrate complete and timely compliance with CAP-LAW053 Reg. 24A — Ensure the listed entity and covered material unlisted Indian subsidiaries undergo secretarial audit and provide the required reports/compliance filing. State the population, dates, evidence tested, exact exception and legal/operational impact; do not allege non-compliance until evidence and management response are evaluated.</x:v>
      </x:c>
      <x:c r="O31" s="305" t="str">
        <x:v>Record factual cause, control/design cause, responsible process, duration, affected population and whether the issue is isolated, recurring or systemic.</x:v>
      </x:c>
      <x:c r="P31" s="305" t="str">
        <x:v>Contain the exception, complete any lawful cure/corrective disclosure, repair the control, assign ownership, update the calendar or system rule, and preserve evidence. Remediation must address: Appoint eligible auditor, complete audit and file/annex the prescribed reports.</x:v>
      </x:c>
      <x:c r="Q31" s="305" t="str">
        <x:v>Prompt risk-based action date; statutory or investor-impact deadline takes precedence</x:v>
      </x:c>
      <x:c r="R31" s="305" t="str">
        <x:v>Company Secretary, relevant committee chair and Board</x:v>
      </x:c>
      <x:c r="S31" s="305" t="str">
        <x:v>Approved remediation evidence, corrected filing/action where permitted, updated control artefact, complete affected-population validation and management/committee closure approval.</x:v>
      </x:c>
      <x:c r="T31" s="305" t="str">
        <x:v>Reperform the failed step on the corrected item and test subsequent occurrences or the full affected population until sustained operation is demonstrated.</x:v>
      </x:c>
      <x:c r="U31" s="305" t="str">
        <x:v>DESIGNED — NOT RAISED</x:v>
      </x:c>
      <x:c r="V31" s="305" t="str">
        <x:v>https://www.sebi.gov.in/legal/regulations/jul-2026/securities-and-exchange-board-of-india-listing-obligations-and-disclosure-requirements-regulations-2015-last-amended-on-july-14-2026-_102974.html</x:v>
      </x:c>
      <x:c r="W31" s="305" t="str">
        <x:v>MIGRATED — FROZEN</x:v>
      </x:c>
      <x:c r="X31" s="305" t="str">
        <x:f>IF(COUNTIF('PROD Audit Master'!$A$5:$A$176,C31)=1,"YES","NO")</x:f>
        <x:v>YES</x:v>
      </x:c>
      <x:c r="Y31" s="305" t="str">
        <x:f>IF(COUNTIF('PROD Provision Master'!$A$5:$A$176,D31)=1,"YES","NO")</x:f>
        <x:v>YES</x:v>
      </x:c>
      <x:c r="Z31" s="305" t="str">
        <x:f>IF(COUNTIF($A$5:$A$176,A31)=1,"UNIQUE","DUPLICATE")</x:f>
        <x:v>UNIQUE</x:v>
      </x:c>
      <x:c r="AA31" s="305" t="str">
        <x:f>IF(COUNTIF($E$5:$E$176,E31)=1,"UNIQUE","DUPLICATE")</x:f>
        <x:v>UNIQUE</x:v>
      </x:c>
      <x:c r="AB31" s="305" t="str">
        <x:f>IF(AND(LEFT(A31,14)="SEBI-CORE-OBS-",LEN(A31)=20),"VALID","INVALID")</x:f>
        <x:v>VALID</x:v>
      </x:c>
      <x:c r="AC31" s="305" t="str">
        <x:v>FROZEN</x:v>
      </x:c>
    </x:row>
    <x:row r="32" ht="48" customHeight="1">
      <x:c r="A32" s="305" t="str">
        <x:v>SEBI-CORE-OBS-000028</x:v>
      </x:c>
      <x:c r="B32" s="305" t="n">
        <x:v>28</x:v>
      </x:c>
      <x:c r="C32" s="305" t="str">
        <x:v>SEBI-CORE-AUD-000028</x:v>
      </x:c>
      <x:c r="D32" s="305" t="str">
        <x:v>SEBI-CORE-PRV-000028</x:v>
      </x:c>
      <x:c r="E32" s="305" t="str">
        <x:v>CAP-LAW053|Reg. 25|AP01|OBS01</x:v>
      </x:c>
      <x:c r="F32" s="305" t="str">
        <x:v>CAP-LAW053|Reg. 25|AP01</x:v>
      </x:c>
      <x:c r="G32" s="305" t="str">
        <x:v>CAP-LAW053|Reg. 25</x:v>
      </x:c>
      <x:c r="H32" s="305" t="str">
        <x:v>CAP-LAW053</x:v>
      </x:c>
      <x:c r="I32" s="305" t="str">
        <x:v>Reg. 25</x:v>
      </x:c>
      <x:c r="J32" s="305" t="str">
        <x:v>Governance design or operating failure</x:v>
      </x:c>
      <x:c r="K32" s="305" t="str">
        <x:v>The activation gate is true and the entity cannot evidence complete, accurate, authorised and timely performance of: Comply with appointment, tenure, meeting, liability, familiarisation and other applicable independent-director requirements.</x:v>
      </x:c>
      <x:c r="L32" s="305" t="str">
        <x:v>Medium</x:v>
      </x:c>
      <x:c r="M3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32" s="305" t="str">
        <x:v>Confirmed exception template: Listed entity / independent directors did not demonstrate complete and timely compliance with CAP-LAW053 Reg. 25 — Comply with appointment, tenure, meeting, liability, familiarisation and other applicable independent-director requirements. State the population, dates, evidence tested, exact exception and legal/operational impact; do not allege non-compliance until evidence and management response are evaluated.</x:v>
      </x:c>
      <x:c r="O32" s="305" t="str">
        <x:v>Record factual cause, control/design cause, responsible process, duration, affected population and whether the issue is isolated, recurring or systemic.</x:v>
      </x:c>
      <x:c r="P32" s="305" t="str">
        <x:v>Contain the exception, complete any lawful cure/corrective disclosure, repair the control, assign ownership, update the calendar or system rule, and preserve evidence. Remediation must address: Maintain appointment and annual compliance evidence for independent directors.</x:v>
      </x:c>
      <x:c r="Q32" s="305" t="str">
        <x:v>Prompt risk-based action date; statutory or investor-impact deadline takes precedence</x:v>
      </x:c>
      <x:c r="R32" s="305" t="str">
        <x:v>Company Secretary, relevant committee chair and Board</x:v>
      </x:c>
      <x:c r="S32" s="305" t="str">
        <x:v>Approved remediation evidence, corrected filing/action where permitted, updated control artefact, complete affected-population validation and management/committee closure approval.</x:v>
      </x:c>
      <x:c r="T32" s="305" t="str">
        <x:v>Reperform the failed step on the corrected item and test subsequent occurrences or the full affected population until sustained operation is demonstrated.</x:v>
      </x:c>
      <x:c r="U32" s="305" t="str">
        <x:v>DESIGNED — NOT RAISED</x:v>
      </x:c>
      <x:c r="V32" s="305" t="str">
        <x:v>https://www.sebi.gov.in/legal/regulations/jul-2026/securities-and-exchange-board-of-india-listing-obligations-and-disclosure-requirements-regulations-2015-last-amended-on-july-14-2026-_102974.html</x:v>
      </x:c>
      <x:c r="W32" s="305" t="str">
        <x:v>MIGRATED — FROZEN</x:v>
      </x:c>
      <x:c r="X32" s="305" t="str">
        <x:f>IF(COUNTIF('PROD Audit Master'!$A$5:$A$176,C32)=1,"YES","NO")</x:f>
        <x:v>YES</x:v>
      </x:c>
      <x:c r="Y32" s="305" t="str">
        <x:f>IF(COUNTIF('PROD Provision Master'!$A$5:$A$176,D32)=1,"YES","NO")</x:f>
        <x:v>YES</x:v>
      </x:c>
      <x:c r="Z32" s="305" t="str">
        <x:f>IF(COUNTIF($A$5:$A$176,A32)=1,"UNIQUE","DUPLICATE")</x:f>
        <x:v>UNIQUE</x:v>
      </x:c>
      <x:c r="AA32" s="305" t="str">
        <x:f>IF(COUNTIF($E$5:$E$176,E32)=1,"UNIQUE","DUPLICATE")</x:f>
        <x:v>UNIQUE</x:v>
      </x:c>
      <x:c r="AB32" s="305" t="str">
        <x:f>IF(AND(LEFT(A32,14)="SEBI-CORE-OBS-",LEN(A32)=20),"VALID","INVALID")</x:f>
        <x:v>VALID</x:v>
      </x:c>
      <x:c r="AC32" s="305" t="str">
        <x:v>FROZEN</x:v>
      </x:c>
    </x:row>
    <x:row r="33" ht="48" customHeight="1">
      <x:c r="A33" s="305" t="str">
        <x:v>SEBI-CORE-OBS-000029</x:v>
      </x:c>
      <x:c r="B33" s="305" t="n">
        <x:v>29</x:v>
      </x:c>
      <x:c r="C33" s="305" t="str">
        <x:v>SEBI-CORE-AUD-000029</x:v>
      </x:c>
      <x:c r="D33" s="305" t="str">
        <x:v>SEBI-CORE-PRV-000029</x:v>
      </x:c>
      <x:c r="E33" s="305" t="str">
        <x:v>CAP-LAW053|Reg. 26|AP01|OBS01</x:v>
      </x:c>
      <x:c r="F33" s="305" t="str">
        <x:v>CAP-LAW053|Reg. 26|AP01</x:v>
      </x:c>
      <x:c r="G33" s="305" t="str">
        <x:v>CAP-LAW053|Reg. 26</x:v>
      </x:c>
      <x:c r="H33" s="305" t="str">
        <x:v>CAP-LAW053</x:v>
      </x:c>
      <x:c r="I33" s="305" t="str">
        <x:v>Reg. 26</x:v>
      </x:c>
      <x:c r="J33" s="305" t="str">
        <x:v>Governance design or operating failure</x:v>
      </x:c>
      <x:c r="K33" s="305" t="str">
        <x:v>The activation gate is true and the entity cannot evidence complete, accurate, authorised and timely performance of: Comply with applicable obligations of directors and senior management, including code-of-conduct and disclosure controls.</x:v>
      </x:c>
      <x:c r="L33" s="305" t="str">
        <x:v>Medium-High</x:v>
      </x:c>
      <x:c r="M3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33" s="305" t="str">
        <x:v>Confirmed exception template: Directors / senior management / listed entity did not demonstrate complete and timely compliance with CAP-LAW053 Reg. 26 — Comply with applicable obligations of directors and senior management, including code-of-conduct and disclosure controls. State the population, dates, evidence tested, exact exception and legal/operational impact; do not allege non-compliance until evidence and management response are evaluated.</x:v>
      </x:c>
      <x:c r="O33" s="305" t="str">
        <x:v>Record factual cause, control/design cause, responsible process, duration, affected population and whether the issue is isolated, recurring or systemic.</x:v>
      </x:c>
      <x:c r="P33" s="305" t="str">
        <x:v>Contain the exception, complete any lawful cure/corrective disclosure, repair the control, assign ownership, update the calendar or system rule, and preserve evidence. Remediation must address: Obtain declarations and evidence code compliance.</x:v>
      </x:c>
      <x:c r="Q33" s="305" t="str">
        <x:v>Prompt risk-based action date; statutory or investor-impact deadline takes precedence</x:v>
      </x:c>
      <x:c r="R33" s="305" t="str">
        <x:v>Company Secretary, relevant committee chair and Board</x:v>
      </x:c>
      <x:c r="S33" s="305" t="str">
        <x:v>Approved remediation evidence, corrected filing/action where permitted, updated control artefact, complete affected-population validation and management/committee closure approval.</x:v>
      </x:c>
      <x:c r="T33" s="305" t="str">
        <x:v>Reperform the failed step on the corrected item and test subsequent occurrences or the full affected population until sustained operation is demonstrated.</x:v>
      </x:c>
      <x:c r="U33" s="305" t="str">
        <x:v>DESIGNED — NOT RAISED</x:v>
      </x:c>
      <x:c r="V33" s="305" t="str">
        <x:v>https://www.sebi.gov.in/legal/regulations/jul-2026/securities-and-exchange-board-of-india-listing-obligations-and-disclosure-requirements-regulations-2015-last-amended-on-july-14-2026-_102974.html</x:v>
      </x:c>
      <x:c r="W33" s="305" t="str">
        <x:v>MIGRATED — FROZEN</x:v>
      </x:c>
      <x:c r="X33" s="305" t="str">
        <x:f>IF(COUNTIF('PROD Audit Master'!$A$5:$A$176,C33)=1,"YES","NO")</x:f>
        <x:v>YES</x:v>
      </x:c>
      <x:c r="Y33" s="305" t="str">
        <x:f>IF(COUNTIF('PROD Provision Master'!$A$5:$A$176,D33)=1,"YES","NO")</x:f>
        <x:v>YES</x:v>
      </x:c>
      <x:c r="Z33" s="305" t="str">
        <x:f>IF(COUNTIF($A$5:$A$176,A33)=1,"UNIQUE","DUPLICATE")</x:f>
        <x:v>UNIQUE</x:v>
      </x:c>
      <x:c r="AA33" s="305" t="str">
        <x:f>IF(COUNTIF($E$5:$E$176,E33)=1,"UNIQUE","DUPLICATE")</x:f>
        <x:v>UNIQUE</x:v>
      </x:c>
      <x:c r="AB33" s="305" t="str">
        <x:f>IF(AND(LEFT(A33,14)="SEBI-CORE-OBS-",LEN(A33)=20),"VALID","INVALID")</x:f>
        <x:v>VALID</x:v>
      </x:c>
      <x:c r="AC33" s="305" t="str">
        <x:v>FROZEN</x:v>
      </x:c>
    </x:row>
    <x:row r="34" ht="48" customHeight="1">
      <x:c r="A34" s="305" t="str">
        <x:v>SEBI-CORE-OBS-000030</x:v>
      </x:c>
      <x:c r="B34" s="305" t="n">
        <x:v>30</x:v>
      </x:c>
      <x:c r="C34" s="305" t="str">
        <x:v>SEBI-CORE-AUD-000030</x:v>
      </x:c>
      <x:c r="D34" s="305" t="str">
        <x:v>SEBI-CORE-PRV-000030</x:v>
      </x:c>
      <x:c r="E34" s="305" t="str">
        <x:v>CAP-LAW053|Reg. 27|AP01|OBS01</x:v>
      </x:c>
      <x:c r="F34" s="305" t="str">
        <x:v>CAP-LAW053|Reg. 27|AP01</x:v>
      </x:c>
      <x:c r="G34" s="305" t="str">
        <x:v>CAP-LAW053|Reg. 27</x:v>
      </x:c>
      <x:c r="H34" s="305" t="str">
        <x:v>CAP-LAW053</x:v>
      </x:c>
      <x:c r="I34" s="305" t="str">
        <x:v>Reg. 27</x:v>
      </x:c>
      <x:c r="J34" s="305" t="str">
        <x:v>Governance design or operating failure</x:v>
      </x:c>
      <x:c r="K34" s="305" t="str">
        <x:v>The activation gate is true and the entity cannot evidence complete, accurate, authorised and timely performance of: File the corporate-governance compliance report in the current form.</x:v>
      </x:c>
      <x:c r="L34" s="305" t="str">
        <x:v>Medium-High</x:v>
      </x:c>
      <x:c r="M3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34" s="305" t="str">
        <x:v>Confirmed exception template: Listed entity did not demonstrate complete and timely compliance with CAP-LAW053 Reg. 27 — File the corporate-governance compliance report in the current form. State the population, dates, evidence tested, exact exception and legal/operational impact; do not allege non-compliance until evidence and management response are evaluated.</x:v>
      </x:c>
      <x:c r="O34" s="305" t="str">
        <x:v>Record factual cause, control/design cause, responsible process, duration, affected population and whether the issue is isolated, recurring or systemic.</x:v>
      </x:c>
      <x:c r="P34" s="305" t="str">
        <x:v>Contain the exception, complete any lawful cure/corrective disclosure, repair the control, assign ownership, update the calendar or system rule, and preserve evidence. Remediation must address: Prepare, approve and file the governance report with acknowledgement.</x:v>
      </x:c>
      <x:c r="Q34" s="305" t="str">
        <x:v>Prompt risk-based action date; statutory or investor-impact deadline takes precedence</x:v>
      </x:c>
      <x:c r="R34" s="305" t="str">
        <x:v>Company Secretary, relevant committee chair and Board</x:v>
      </x:c>
      <x:c r="S34" s="305" t="str">
        <x:v>Approved remediation evidence, corrected filing/action where permitted, updated control artefact, complete affected-population validation and management/committee closure approval.</x:v>
      </x:c>
      <x:c r="T34" s="305" t="str">
        <x:v>Reperform the failed step on the corrected item and test subsequent occurrences or the full affected population until sustained operation is demonstrated.</x:v>
      </x:c>
      <x:c r="U34" s="305" t="str">
        <x:v>DESIGNED — NOT RAISED</x:v>
      </x:c>
      <x:c r="V34" s="305" t="str">
        <x:v>https://www.sebi.gov.in/legal/regulations/jul-2026/securities-and-exchange-board-of-india-listing-obligations-and-disclosure-requirements-regulations-2015-last-amended-on-july-14-2026-_102974.html</x:v>
      </x:c>
      <x:c r="W34" s="305" t="str">
        <x:v>MIGRATED — FROZEN</x:v>
      </x:c>
      <x:c r="X34" s="305" t="str">
        <x:f>IF(COUNTIF('PROD Audit Master'!$A$5:$A$176,C34)=1,"YES","NO")</x:f>
        <x:v>YES</x:v>
      </x:c>
      <x:c r="Y34" s="305" t="str">
        <x:f>IF(COUNTIF('PROD Provision Master'!$A$5:$A$176,D34)=1,"YES","NO")</x:f>
        <x:v>YES</x:v>
      </x:c>
      <x:c r="Z34" s="305" t="str">
        <x:f>IF(COUNTIF($A$5:$A$176,A34)=1,"UNIQUE","DUPLICATE")</x:f>
        <x:v>UNIQUE</x:v>
      </x:c>
      <x:c r="AA34" s="305" t="str">
        <x:f>IF(COUNTIF($E$5:$E$176,E34)=1,"UNIQUE","DUPLICATE")</x:f>
        <x:v>UNIQUE</x:v>
      </x:c>
      <x:c r="AB34" s="305" t="str">
        <x:f>IF(AND(LEFT(A34,14)="SEBI-CORE-OBS-",LEN(A34)=20),"VALID","INVALID")</x:f>
        <x:v>VALID</x:v>
      </x:c>
      <x:c r="AC34" s="305" t="str">
        <x:v>FROZEN</x:v>
      </x:c>
    </x:row>
    <x:row r="35" ht="48" customHeight="1">
      <x:c r="A35" s="305" t="str">
        <x:v>SEBI-CORE-OBS-000031</x:v>
      </x:c>
      <x:c r="B35" s="305" t="n">
        <x:v>31</x:v>
      </x:c>
      <x:c r="C35" s="305" t="str">
        <x:v>SEBI-CORE-AUD-000031</x:v>
      </x:c>
      <x:c r="D35" s="305" t="str">
        <x:v>SEBI-CORE-PRV-000031</x:v>
      </x:c>
      <x:c r="E35" s="305" t="str">
        <x:v>CAP-LAW053|Reg. 29|AP01|OBS01</x:v>
      </x:c>
      <x:c r="F35" s="305" t="str">
        <x:v>CAP-LAW053|Reg. 29|AP01</x:v>
      </x:c>
      <x:c r="G35" s="305" t="str">
        <x:v>CAP-LAW053|Reg. 29</x:v>
      </x:c>
      <x:c r="H35" s="305" t="str">
        <x:v>CAP-LAW053</x:v>
      </x:c>
      <x:c r="I35" s="305" t="str">
        <x:v>Reg. 29</x:v>
      </x:c>
      <x:c r="J35" s="305" t="str">
        <x:v>Governance design or operating failure</x:v>
      </x:c>
      <x:c r="K35" s="305" t="str">
        <x:v>The activation gate is true and the entity cannot evidence complete, accurate, authorised and timely performance of: Give prior intimation of specified board meetings and proposals to the stock exchange.</x:v>
      </x:c>
      <x:c r="L35" s="305" t="str">
        <x:v>Medium-High</x:v>
      </x:c>
      <x:c r="M3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35" s="305" t="str">
        <x:v>Confirmed exception template: Listed entity did not demonstrate complete and timely compliance with CAP-LAW053 Reg. 29 — Give prior intimation of specified board meetings and proposals to the stock exchange. State the population, dates, evidence tested, exact exception and legal/operational impact; do not allege non-compliance until evidence and management response are evaluated.</x:v>
      </x:c>
      <x:c r="O35" s="305" t="str">
        <x:v>Record factual cause, control/design cause, responsible process, duration, affected population and whether the issue is isolated, recurring or systemic.</x:v>
      </x:c>
      <x:c r="P35" s="305" t="str">
        <x:v>Contain the exception, complete any lawful cure/corrective disclosure, repair the control, assign ownership, update the calendar or system rule, and preserve evidence. Remediation must address: Identify covered agenda items and file prior intimation on time.</x:v>
      </x:c>
      <x:c r="Q35" s="305" t="str">
        <x:v>Prompt risk-based action date; statutory or investor-impact deadline takes precedence</x:v>
      </x:c>
      <x:c r="R35" s="305" t="str">
        <x:v>Company Secretary, relevant committee chair and Board</x:v>
      </x:c>
      <x:c r="S35" s="305" t="str">
        <x:v>Approved remediation evidence, corrected filing/action where permitted, updated control artefact, complete affected-population validation and management/committee closure approval.</x:v>
      </x:c>
      <x:c r="T35" s="305" t="str">
        <x:v>Reperform the failed step on the corrected item and test subsequent occurrences or the full affected population until sustained operation is demonstrated.</x:v>
      </x:c>
      <x:c r="U35" s="305" t="str">
        <x:v>DESIGNED — NOT RAISED</x:v>
      </x:c>
      <x:c r="V35" s="305" t="str">
        <x:v>https://www.sebi.gov.in/legal/regulations/jul-2026/securities-and-exchange-board-of-india-listing-obligations-and-disclosure-requirements-regulations-2015-last-amended-on-july-14-2026-_102974.html</x:v>
      </x:c>
      <x:c r="W35" s="305" t="str">
        <x:v>MIGRATED — FROZEN</x:v>
      </x:c>
      <x:c r="X35" s="305" t="str">
        <x:f>IF(COUNTIF('PROD Audit Master'!$A$5:$A$176,C35)=1,"YES","NO")</x:f>
        <x:v>YES</x:v>
      </x:c>
      <x:c r="Y35" s="305" t="str">
        <x:f>IF(COUNTIF('PROD Provision Master'!$A$5:$A$176,D35)=1,"YES","NO")</x:f>
        <x:v>YES</x:v>
      </x:c>
      <x:c r="Z35" s="305" t="str">
        <x:f>IF(COUNTIF($A$5:$A$176,A35)=1,"UNIQUE","DUPLICATE")</x:f>
        <x:v>UNIQUE</x:v>
      </x:c>
      <x:c r="AA35" s="305" t="str">
        <x:f>IF(COUNTIF($E$5:$E$176,E35)=1,"UNIQUE","DUPLICATE")</x:f>
        <x:v>UNIQUE</x:v>
      </x:c>
      <x:c r="AB35" s="305" t="str">
        <x:f>IF(AND(LEFT(A35,14)="SEBI-CORE-OBS-",LEN(A35)=20),"VALID","INVALID")</x:f>
        <x:v>VALID</x:v>
      </x:c>
      <x:c r="AC35" s="305" t="str">
        <x:v>FROZEN</x:v>
      </x:c>
    </x:row>
    <x:row r="36" ht="48" customHeight="1">
      <x:c r="A36" s="305" t="str">
        <x:v>SEBI-CORE-OBS-000032</x:v>
      </x:c>
      <x:c r="B36" s="305" t="n">
        <x:v>32</x:v>
      </x:c>
      <x:c r="C36" s="305" t="str">
        <x:v>SEBI-CORE-AUD-000032</x:v>
      </x:c>
      <x:c r="D36" s="305" t="str">
        <x:v>SEBI-CORE-PRV-000032</x:v>
      </x:c>
      <x:c r="E36" s="305" t="str">
        <x:v>CAP-LAW053|Reg. 30|AP01|OBS01</x:v>
      </x:c>
      <x:c r="F36" s="305" t="str">
        <x:v>CAP-LAW053|Reg. 30|AP01</x:v>
      </x:c>
      <x:c r="G36" s="305" t="str">
        <x:v>CAP-LAW053|Reg. 30</x:v>
      </x:c>
      <x:c r="H36" s="305" t="str">
        <x:v>CAP-LAW053</x:v>
      </x:c>
      <x:c r="I36" s="305" t="str">
        <x:v>Reg. 30</x:v>
      </x:c>
      <x:c r="J36" s="305" t="str">
        <x:v>Disclosure or statutory filing failure</x:v>
      </x:c>
      <x:c r="K36" s="305" t="str">
        <x:v>The activation gate is true and the entity cannot evidence complete, accurate, authorised and timely performance of: Determine materiality and disclose listed events or information to the stock exchange.</x:v>
      </x:c>
      <x:c r="L36" s="305" t="str">
        <x:v>Medium-High</x:v>
      </x:c>
      <x:c r="M3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36" s="305" t="str">
        <x:v>Confirmed exception template: Listed entity did not demonstrate complete and timely compliance with CAP-LAW053 Reg. 30 — Determine materiality and disclose listed events or information to the stock exchange. State the population, dates, evidence tested, exact exception and legal/operational impact; do not allege non-compliance until evidence and management response are evaluated.</x:v>
      </x:c>
      <x:c r="O36" s="305" t="str">
        <x:v>Record factual cause, control/design cause, responsible process, duration, affected population and whether the issue is isolated, recurring or systemic.</x:v>
      </x:c>
      <x:c r="P36" s="305" t="str">
        <x:v>Contain the exception, complete any lawful cure/corrective disclosure, repair the control, assign ownership, update the calendar or system rule, and preserve evidence. Remediation must address: Operate event escalation, materiality decision, filing and update workflow.</x:v>
      </x:c>
      <x:c r="Q36" s="305" t="str">
        <x:v>Prompt risk-based action date; statutory or investor-impact deadline takes precedence</x:v>
      </x:c>
      <x:c r="R36" s="305" t="str">
        <x:v>Process owner and Company Secretary/Compliance Officer; escalate to Board/committee or regulator when the governing rule requires</x:v>
      </x:c>
      <x:c r="S36" s="305" t="str">
        <x:v>Approved remediation evidence, corrected filing/action where permitted, updated control artefact, complete affected-population validation and management/committee closure approval.</x:v>
      </x:c>
      <x:c r="T36" s="305" t="str">
        <x:v>Reperform the failed step on the corrected item and test subsequent occurrences or the full affected population until sustained operation is demonstrated.</x:v>
      </x:c>
      <x:c r="U36" s="305" t="str">
        <x:v>DESIGNED — NOT RAISED</x:v>
      </x:c>
      <x:c r="V36" s="305" t="str">
        <x:v>https://www.sebi.gov.in/legal/regulations/jul-2026/securities-and-exchange-board-of-india-listing-obligations-and-disclosure-requirements-regulations-2015-last-amended-on-july-14-2026-_102974.html</x:v>
      </x:c>
      <x:c r="W36" s="305" t="str">
        <x:v>MIGRATED — FROZEN</x:v>
      </x:c>
      <x:c r="X36" s="305" t="str">
        <x:f>IF(COUNTIF('PROD Audit Master'!$A$5:$A$176,C36)=1,"YES","NO")</x:f>
        <x:v>YES</x:v>
      </x:c>
      <x:c r="Y36" s="305" t="str">
        <x:f>IF(COUNTIF('PROD Provision Master'!$A$5:$A$176,D36)=1,"YES","NO")</x:f>
        <x:v>YES</x:v>
      </x:c>
      <x:c r="Z36" s="305" t="str">
        <x:f>IF(COUNTIF($A$5:$A$176,A36)=1,"UNIQUE","DUPLICATE")</x:f>
        <x:v>UNIQUE</x:v>
      </x:c>
      <x:c r="AA36" s="305" t="str">
        <x:f>IF(COUNTIF($E$5:$E$176,E36)=1,"UNIQUE","DUPLICATE")</x:f>
        <x:v>UNIQUE</x:v>
      </x:c>
      <x:c r="AB36" s="305" t="str">
        <x:f>IF(AND(LEFT(A36,14)="SEBI-CORE-OBS-",LEN(A36)=20),"VALID","INVALID")</x:f>
        <x:v>VALID</x:v>
      </x:c>
      <x:c r="AC36" s="305" t="str">
        <x:v>FROZEN</x:v>
      </x:c>
    </x:row>
    <x:row r="37" ht="48" customHeight="1">
      <x:c r="A37" s="305" t="str">
        <x:v>SEBI-CORE-OBS-000033</x:v>
      </x:c>
      <x:c r="B37" s="305" t="n">
        <x:v>33</x:v>
      </x:c>
      <x:c r="C37" s="305" t="str">
        <x:v>SEBI-CORE-AUD-000033</x:v>
      </x:c>
      <x:c r="D37" s="305" t="str">
        <x:v>SEBI-CORE-PRV-000033</x:v>
      </x:c>
      <x:c r="E37" s="305" t="str">
        <x:v>CAP-LAW053|Reg. 30A|AP01|OBS01</x:v>
      </x:c>
      <x:c r="F37" s="305" t="str">
        <x:v>CAP-LAW053|Reg. 30A|AP01</x:v>
      </x:c>
      <x:c r="G37" s="305" t="str">
        <x:v>CAP-LAW053|Reg. 30A</x:v>
      </x:c>
      <x:c r="H37" s="305" t="str">
        <x:v>CAP-LAW053</x:v>
      </x:c>
      <x:c r="I37" s="305" t="str">
        <x:v>Reg. 30A</x:v>
      </x:c>
      <x:c r="J37" s="305" t="str">
        <x:v>Governance design or operating failure</x:v>
      </x:c>
      <x:c r="K37" s="305" t="str">
        <x:v>The activation gate is true and the entity cannot evidence complete, accurate, authorised and timely performance of: Disclose covered agreements binding the listed entity and meet the associated governance requirements.</x:v>
      </x:c>
      <x:c r="L37" s="305" t="str">
        <x:v>Medium-High</x:v>
      </x:c>
      <x:c r="M3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37" s="305" t="str">
        <x:v>Confirmed exception template: Listed entity / covered parties did not demonstrate complete and timely compliance with CAP-LAW053 Reg. 30A — Disclose covered agreements binding the listed entity and meet the associated governance requirements. State the population, dates, evidence tested, exact exception and legal/operational impact; do not allege non-compliance until evidence and management response are evaluated.</x:v>
      </x:c>
      <x:c r="O37" s="305" t="str">
        <x:v>Record factual cause, control/design cause, responsible process, duration, affected population and whether the issue is isolated, recurring or systemic.</x:v>
      </x:c>
      <x:c r="P37" s="305" t="str">
        <x:v>Contain the exception, complete any lawful cure/corrective disclosure, repair the control, assign ownership, update the calendar or system rule, and preserve evidence. Remediation must address: Maintain agreement inventory and complete required disclosure/action.</x:v>
      </x:c>
      <x:c r="Q37" s="305" t="str">
        <x:v>Prompt risk-based action date; statutory or investor-impact deadline takes precedence</x:v>
      </x:c>
      <x:c r="R37" s="305" t="str">
        <x:v>Company Secretary, relevant committee chair and Board</x:v>
      </x:c>
      <x:c r="S37" s="305" t="str">
        <x:v>Approved remediation evidence, corrected filing/action where permitted, updated control artefact, complete affected-population validation and management/committee closure approval.</x:v>
      </x:c>
      <x:c r="T37" s="305" t="str">
        <x:v>Reperform the failed step on the corrected item and test subsequent occurrences or the full affected population until sustained operation is demonstrated.</x:v>
      </x:c>
      <x:c r="U37" s="305" t="str">
        <x:v>DESIGNED — NOT RAISED</x:v>
      </x:c>
      <x:c r="V37" s="305" t="str">
        <x:v>https://www.sebi.gov.in/legal/regulations/jul-2026/securities-and-exchange-board-of-india-listing-obligations-and-disclosure-requirements-regulations-2015-last-amended-on-july-14-2026-_102974.html</x:v>
      </x:c>
      <x:c r="W37" s="305" t="str">
        <x:v>MIGRATED — FROZEN</x:v>
      </x:c>
      <x:c r="X37" s="305" t="str">
        <x:f>IF(COUNTIF('PROD Audit Master'!$A$5:$A$176,C37)=1,"YES","NO")</x:f>
        <x:v>YES</x:v>
      </x:c>
      <x:c r="Y37" s="305" t="str">
        <x:f>IF(COUNTIF('PROD Provision Master'!$A$5:$A$176,D37)=1,"YES","NO")</x:f>
        <x:v>YES</x:v>
      </x:c>
      <x:c r="Z37" s="305" t="str">
        <x:f>IF(COUNTIF($A$5:$A$176,A37)=1,"UNIQUE","DUPLICATE")</x:f>
        <x:v>UNIQUE</x:v>
      </x:c>
      <x:c r="AA37" s="305" t="str">
        <x:f>IF(COUNTIF($E$5:$E$176,E37)=1,"UNIQUE","DUPLICATE")</x:f>
        <x:v>UNIQUE</x:v>
      </x:c>
      <x:c r="AB37" s="305" t="str">
        <x:f>IF(AND(LEFT(A37,14)="SEBI-CORE-OBS-",LEN(A37)=20),"VALID","INVALID")</x:f>
        <x:v>VALID</x:v>
      </x:c>
      <x:c r="AC37" s="305" t="str">
        <x:v>FROZEN</x:v>
      </x:c>
    </x:row>
    <x:row r="38" ht="48" customHeight="1">
      <x:c r="A38" s="305" t="str">
        <x:v>SEBI-CORE-OBS-000034</x:v>
      </x:c>
      <x:c r="B38" s="305" t="n">
        <x:v>34</x:v>
      </x:c>
      <x:c r="C38" s="305" t="str">
        <x:v>SEBI-CORE-AUD-000034</x:v>
      </x:c>
      <x:c r="D38" s="305" t="str">
        <x:v>SEBI-CORE-PRV-000034</x:v>
      </x:c>
      <x:c r="E38" s="305" t="str">
        <x:v>CAP-LAW053|Reg. 31|AP01|OBS01</x:v>
      </x:c>
      <x:c r="F38" s="305" t="str">
        <x:v>CAP-LAW053|Reg. 31|AP01</x:v>
      </x:c>
      <x:c r="G38" s="305" t="str">
        <x:v>CAP-LAW053|Reg. 31</x:v>
      </x:c>
      <x:c r="H38" s="305" t="str">
        <x:v>CAP-LAW053</x:v>
      </x:c>
      <x:c r="I38" s="305" t="str">
        <x:v>Reg. 31</x:v>
      </x:c>
      <x:c r="J38" s="305" t="str">
        <x:v>Record preservation or retrieval failure</x:v>
      </x:c>
      <x:c r="K38" s="305" t="str">
        <x:v>The activation gate is true and the entity cannot evidence complete, accurate, authorised and timely performance of: File the shareholding pattern in the prescribed form.</x:v>
      </x:c>
      <x:c r="L38" s="305" t="str">
        <x:v>Medium</x:v>
      </x:c>
      <x:c r="M3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38" s="305" t="str">
        <x:v>Confirmed exception template: Listed entity did not demonstrate complete and timely compliance with CAP-LAW053 Reg. 31 — File the shareholding pattern in the prescribed form. State the population, dates, evidence tested, exact exception and legal/operational impact; do not allege non-compliance until evidence and management response are evaluated.</x:v>
      </x:c>
      <x:c r="O38" s="305" t="str">
        <x:v>Record factual cause, control/design cause, responsible process, duration, affected population and whether the issue is isolated, recurring or systemic.</x:v>
      </x:c>
      <x:c r="P38" s="305" t="str">
        <x:v>Contain the exception, complete any lawful cure/corrective disclosure, repair the control, assign ownership, update the calendar or system rule, and preserve evidence. Remediation must address: Reconcile depository, RTA and corporate records and file the pattern.</x:v>
      </x:c>
      <x:c r="Q38" s="305" t="str">
        <x:v>Prompt risk-based action date; statutory or investor-impact deadline takes precedence</x:v>
      </x:c>
      <x:c r="R38" s="305" t="str">
        <x:v>Process owner and Company Secretary/Compliance Officer; escalate to Board/committee or regulator when the governing rule requires</x:v>
      </x:c>
      <x:c r="S38" s="305" t="str">
        <x:v>Approved remediation evidence, corrected filing/action where permitted, updated control artefact, complete affected-population validation and management/committee closure approval.</x:v>
      </x:c>
      <x:c r="T38" s="305" t="str">
        <x:v>Reperform the failed step on the corrected item and test subsequent occurrences or the full affected population until sustained operation is demonstrated.</x:v>
      </x:c>
      <x:c r="U38" s="305" t="str">
        <x:v>DESIGNED — NOT RAISED</x:v>
      </x:c>
      <x:c r="V38" s="305" t="str">
        <x:v>https://www.sebi.gov.in/legal/regulations/jul-2026/securities-and-exchange-board-of-india-listing-obligations-and-disclosure-requirements-regulations-2015-last-amended-on-july-14-2026-_102974.html</x:v>
      </x:c>
      <x:c r="W38" s="305" t="str">
        <x:v>MIGRATED — FROZEN</x:v>
      </x:c>
      <x:c r="X38" s="305" t="str">
        <x:f>IF(COUNTIF('PROD Audit Master'!$A$5:$A$176,C38)=1,"YES","NO")</x:f>
        <x:v>YES</x:v>
      </x:c>
      <x:c r="Y38" s="305" t="str">
        <x:f>IF(COUNTIF('PROD Provision Master'!$A$5:$A$176,D38)=1,"YES","NO")</x:f>
        <x:v>YES</x:v>
      </x:c>
      <x:c r="Z38" s="305" t="str">
        <x:f>IF(COUNTIF($A$5:$A$176,A38)=1,"UNIQUE","DUPLICATE")</x:f>
        <x:v>UNIQUE</x:v>
      </x:c>
      <x:c r="AA38" s="305" t="str">
        <x:f>IF(COUNTIF($E$5:$E$176,E38)=1,"UNIQUE","DUPLICATE")</x:f>
        <x:v>UNIQUE</x:v>
      </x:c>
      <x:c r="AB38" s="305" t="str">
        <x:f>IF(AND(LEFT(A38,14)="SEBI-CORE-OBS-",LEN(A38)=20),"VALID","INVALID")</x:f>
        <x:v>VALID</x:v>
      </x:c>
      <x:c r="AC38" s="305" t="str">
        <x:v>FROZEN</x:v>
      </x:c>
    </x:row>
    <x:row r="39" ht="48" customHeight="1">
      <x:c r="A39" s="305" t="str">
        <x:v>SEBI-CORE-OBS-000035</x:v>
      </x:c>
      <x:c r="B39" s="305" t="n">
        <x:v>35</x:v>
      </x:c>
      <x:c r="C39" s="305" t="str">
        <x:v>SEBI-CORE-AUD-000035</x:v>
      </x:c>
      <x:c r="D39" s="305" t="str">
        <x:v>SEBI-CORE-PRV-000035</x:v>
      </x:c>
      <x:c r="E39" s="305" t="str">
        <x:v>CAP-LAW053|Reg. 31A|AP01|OBS01</x:v>
      </x:c>
      <x:c r="F39" s="305" t="str">
        <x:v>CAP-LAW053|Reg. 31A|AP01</x:v>
      </x:c>
      <x:c r="G39" s="305" t="str">
        <x:v>CAP-LAW053|Reg. 31A</x:v>
      </x:c>
      <x:c r="H39" s="305" t="str">
        <x:v>CAP-LAW053</x:v>
      </x:c>
      <x:c r="I39" s="305" t="str">
        <x:v>Reg. 31A</x:v>
      </x:c>
      <x:c r="J39" s="305" t="str">
        <x:v>Disclosure or statutory filing failure</x:v>
      </x:c>
      <x:c r="K39" s="305" t="str">
        <x:v>The activation gate is true and the entity cannot evidence complete, accurate, authorised and timely performance of: Follow the prescribed conditions and process for promoter/public reclassification.</x:v>
      </x:c>
      <x:c r="L39" s="305" t="str">
        <x:v>Medium</x:v>
      </x:c>
      <x:c r="M3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39" s="305" t="str">
        <x:v>Confirmed exception template: Listed entity did not demonstrate complete and timely compliance with CAP-LAW053 Reg. 31A — Follow the prescribed conditions and process for promoter/public reclassification. State the population, dates, evidence tested, exact exception and legal/operational impact; do not allege non-compliance until evidence and management response are evaluated.</x:v>
      </x:c>
      <x:c r="O39" s="305" t="str">
        <x:v>Record factual cause, control/design cause, responsible process, duration, affected population and whether the issue is isolated, recurring or systemic.</x:v>
      </x:c>
      <x:c r="P39" s="305" t="str">
        <x:v>Contain the exception, complete any lawful cure/corrective disclosure, repair the control, assign ownership, update the calendar or system rule, and preserve evidence. Remediation must address: Validate eligibility and complete the regulated reclassification process.</x:v>
      </x:c>
      <x:c r="Q39" s="305" t="str">
        <x:v>Prompt risk-based action date; statutory or investor-impact deadline takes precedence</x:v>
      </x:c>
      <x:c r="R39" s="305" t="str">
        <x:v>Process owner and Company Secretary/Compliance Officer; escalate to Board/committee or regulator when the governing rule requires</x:v>
      </x:c>
      <x:c r="S39" s="305" t="str">
        <x:v>Approved remediation evidence, corrected filing/action where permitted, updated control artefact, complete affected-population validation and management/committee closure approval.</x:v>
      </x:c>
      <x:c r="T39" s="305" t="str">
        <x:v>Reperform the failed step on the corrected item and test subsequent occurrences or the full affected population until sustained operation is demonstrated.</x:v>
      </x:c>
      <x:c r="U39" s="305" t="str">
        <x:v>DESIGNED — NOT RAISED</x:v>
      </x:c>
      <x:c r="V39" s="305" t="str">
        <x:v>https://www.sebi.gov.in/legal/regulations/jul-2026/securities-and-exchange-board-of-india-listing-obligations-and-disclosure-requirements-regulations-2015-last-amended-on-july-14-2026-_102974.html</x:v>
      </x:c>
      <x:c r="W39" s="305" t="str">
        <x:v>MIGRATED — FROZEN</x:v>
      </x:c>
      <x:c r="X39" s="305" t="str">
        <x:f>IF(COUNTIF('PROD Audit Master'!$A$5:$A$176,C39)=1,"YES","NO")</x:f>
        <x:v>YES</x:v>
      </x:c>
      <x:c r="Y39" s="305" t="str">
        <x:f>IF(COUNTIF('PROD Provision Master'!$A$5:$A$176,D39)=1,"YES","NO")</x:f>
        <x:v>YES</x:v>
      </x:c>
      <x:c r="Z39" s="305" t="str">
        <x:f>IF(COUNTIF($A$5:$A$176,A39)=1,"UNIQUE","DUPLICATE")</x:f>
        <x:v>UNIQUE</x:v>
      </x:c>
      <x:c r="AA39" s="305" t="str">
        <x:f>IF(COUNTIF($E$5:$E$176,E39)=1,"UNIQUE","DUPLICATE")</x:f>
        <x:v>UNIQUE</x:v>
      </x:c>
      <x:c r="AB39" s="305" t="str">
        <x:f>IF(AND(LEFT(A39,14)="SEBI-CORE-OBS-",LEN(A39)=20),"VALID","INVALID")</x:f>
        <x:v>VALID</x:v>
      </x:c>
      <x:c r="AC39" s="305" t="str">
        <x:v>FROZEN</x:v>
      </x:c>
    </x:row>
    <x:row r="40" ht="48" customHeight="1">
      <x:c r="A40" s="305" t="str">
        <x:v>SEBI-CORE-OBS-000036</x:v>
      </x:c>
      <x:c r="B40" s="305" t="n">
        <x:v>36</x:v>
      </x:c>
      <x:c r="C40" s="305" t="str">
        <x:v>SEBI-CORE-AUD-000036</x:v>
      </x:c>
      <x:c r="D40" s="305" t="str">
        <x:v>SEBI-CORE-PRV-000036</x:v>
      </x:c>
      <x:c r="E40" s="305" t="str">
        <x:v>CAP-LAW053|Reg. 32|AP01|OBS01</x:v>
      </x:c>
      <x:c r="F40" s="305" t="str">
        <x:v>CAP-LAW053|Reg. 32|AP01</x:v>
      </x:c>
      <x:c r="G40" s="305" t="str">
        <x:v>CAP-LAW053|Reg. 32</x:v>
      </x:c>
      <x:c r="H40" s="305" t="str">
        <x:v>CAP-LAW053</x:v>
      </x:c>
      <x:c r="I40" s="305" t="str">
        <x:v>Reg. 32</x:v>
      </x:c>
      <x:c r="J40" s="305" t="str">
        <x:v>Reporting completeness, accuracy or timeliness failure</x:v>
      </x:c>
      <x:c r="K40" s="305" t="str">
        <x:v>The activation gate is true and the entity cannot evidence complete, accurate, authorised and timely performance of: File statements of deviation or variation in use of issue proceeds and obtain the prescribed review.</x:v>
      </x:c>
      <x:c r="L40" s="305" t="str">
        <x:v>Medium</x:v>
      </x:c>
      <x:c r="M4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40" s="305" t="str">
        <x:v>Confirmed exception template: Listed entity / audit committee did not demonstrate complete and timely compliance with CAP-LAW053 Reg. 32 — File statements of deviation or variation in use of issue proceeds and obtain the prescribed review. State the population, dates, evidence tested, exact exception and legal/operational impact; do not allege non-compliance until evidence and management response are evaluated.</x:v>
      </x:c>
      <x:c r="O40" s="305" t="str">
        <x:v>Record factual cause, control/design cause, responsible process, duration, affected population and whether the issue is isolated, recurring or systemic.</x:v>
      </x:c>
      <x:c r="P40" s="305" t="str">
        <x:v>Contain the exception, complete any lawful cure/corrective disclosure, repair the control, assign ownership, update the calendar or system rule, and preserve evidence. Remediation must address: Reconcile proceeds, obtain review and file the statement.</x:v>
      </x:c>
      <x:c r="Q40" s="305" t="str">
        <x:v>Prompt risk-based action date; statutory or investor-impact deadline takes precedence</x:v>
      </x:c>
      <x:c r="R40" s="305" t="str">
        <x:v>CFO, Company Secretary, Audit Committee/Board and exchange/regulator as applicable</x:v>
      </x:c>
      <x:c r="S40" s="305" t="str">
        <x:v>Approved remediation evidence, corrected filing/action where permitted, updated control artefact, complete affected-population validation and management/committee closure approval.</x:v>
      </x:c>
      <x:c r="T40" s="305" t="str">
        <x:v>Reperform the failed step on the corrected item and test subsequent occurrences or the full affected population until sustained operation is demonstrated.</x:v>
      </x:c>
      <x:c r="U40" s="305" t="str">
        <x:v>DESIGNED — NOT RAISED</x:v>
      </x:c>
      <x:c r="V40" s="305" t="str">
        <x:v>https://www.sebi.gov.in/legal/regulations/jul-2026/securities-and-exchange-board-of-india-listing-obligations-and-disclosure-requirements-regulations-2015-last-amended-on-july-14-2026-_102974.html</x:v>
      </x:c>
      <x:c r="W40" s="305" t="str">
        <x:v>MIGRATED — FROZEN</x:v>
      </x:c>
      <x:c r="X40" s="305" t="str">
        <x:f>IF(COUNTIF('PROD Audit Master'!$A$5:$A$176,C40)=1,"YES","NO")</x:f>
        <x:v>YES</x:v>
      </x:c>
      <x:c r="Y40" s="305" t="str">
        <x:f>IF(COUNTIF('PROD Provision Master'!$A$5:$A$176,D40)=1,"YES","NO")</x:f>
        <x:v>YES</x:v>
      </x:c>
      <x:c r="Z40" s="305" t="str">
        <x:f>IF(COUNTIF($A$5:$A$176,A40)=1,"UNIQUE","DUPLICATE")</x:f>
        <x:v>UNIQUE</x:v>
      </x:c>
      <x:c r="AA40" s="305" t="str">
        <x:f>IF(COUNTIF($E$5:$E$176,E40)=1,"UNIQUE","DUPLICATE")</x:f>
        <x:v>UNIQUE</x:v>
      </x:c>
      <x:c r="AB40" s="305" t="str">
        <x:f>IF(AND(LEFT(A40,14)="SEBI-CORE-OBS-",LEN(A40)=20),"VALID","INVALID")</x:f>
        <x:v>VALID</x:v>
      </x:c>
      <x:c r="AC40" s="305" t="str">
        <x:v>FROZEN</x:v>
      </x:c>
    </x:row>
    <x:row r="41" ht="48" customHeight="1">
      <x:c r="A41" s="305" t="str">
        <x:v>SEBI-CORE-OBS-000037</x:v>
      </x:c>
      <x:c r="B41" s="305" t="n">
        <x:v>37</x:v>
      </x:c>
      <x:c r="C41" s="305" t="str">
        <x:v>SEBI-CORE-AUD-000037</x:v>
      </x:c>
      <x:c r="D41" s="305" t="str">
        <x:v>SEBI-CORE-PRV-000037</x:v>
      </x:c>
      <x:c r="E41" s="305" t="str">
        <x:v>CAP-LAW053|Reg. 33|AP01|OBS01</x:v>
      </x:c>
      <x:c r="F41" s="305" t="str">
        <x:v>CAP-LAW053|Reg. 33|AP01</x:v>
      </x:c>
      <x:c r="G41" s="305" t="str">
        <x:v>CAP-LAW053|Reg. 33</x:v>
      </x:c>
      <x:c r="H41" s="305" t="str">
        <x:v>CAP-LAW053</x:v>
      </x:c>
      <x:c r="I41" s="305" t="str">
        <x:v>Reg. 33</x:v>
      </x:c>
      <x:c r="J41" s="305" t="str">
        <x:v>Reporting completeness, accuracy or timeliness failure</x:v>
      </x:c>
      <x:c r="K41" s="305" t="str">
        <x:v>The activation gate is true and the entity cannot evidence complete, accurate, authorised and timely performance of: Prepare, approve, audit/review and file financial results in accordance with the prescribed standards and timelines.</x:v>
      </x:c>
      <x:c r="L41" s="305" t="str">
        <x:v>High</x:v>
      </x:c>
      <x:c r="M4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41" s="305" t="str">
        <x:v>Confirmed exception template: Listed entity / board / auditors did not demonstrate complete and timely compliance with CAP-LAW053 Reg. 33 — Prepare, approve, audit/review and file financial results in accordance with the prescribed standards and timelines. State the population, dates, evidence tested, exact exception and legal/operational impact; do not allege non-compliance until evidence and management response are evaluated.</x:v>
      </x:c>
      <x:c r="O41" s="305" t="str">
        <x:v>Record factual cause, control/design cause, responsible process, duration, affected population and whether the issue is isolated, recurring or systemic.</x:v>
      </x:c>
      <x:c r="P41" s="305" t="str">
        <x:v>Contain the exception, complete any lawful cure/corrective disclosure, repair the control, assign ownership, update the calendar or system rule, and preserve evidence. Remediation must address: Run close, board approval, auditor report and exchange filing controls.</x:v>
      </x:c>
      <x:c r="Q41" s="305" t="str">
        <x:v>Immediate containment; statutory/corrective deadline controls; management-approved remediation date</x:v>
      </x:c>
      <x:c r="R41" s="305" t="str">
        <x:v>CFO, Company Secretary, Audit Committee/Board and exchange/regulator as applicable</x:v>
      </x:c>
      <x:c r="S41" s="305" t="str">
        <x:v>Approved remediation evidence, corrected filing/action where permitted, updated control artefact, complete affected-population validation and management/committee closure approval.</x:v>
      </x:c>
      <x:c r="T41" s="305" t="str">
        <x:v>Reperform the failed step on the corrected item and test subsequent occurrences or the full affected population until sustained operation is demonstrated.</x:v>
      </x:c>
      <x:c r="U41" s="305" t="str">
        <x:v>DESIGNED — NOT RAISED</x:v>
      </x:c>
      <x:c r="V41" s="305" t="str">
        <x:v>https://www.sebi.gov.in/legal/regulations/jul-2026/securities-and-exchange-board-of-india-listing-obligations-and-disclosure-requirements-regulations-2015-last-amended-on-july-14-2026-_102974.html</x:v>
      </x:c>
      <x:c r="W41" s="305" t="str">
        <x:v>MIGRATED — FROZEN</x:v>
      </x:c>
      <x:c r="X41" s="305" t="str">
        <x:f>IF(COUNTIF('PROD Audit Master'!$A$5:$A$176,C41)=1,"YES","NO")</x:f>
        <x:v>YES</x:v>
      </x:c>
      <x:c r="Y41" s="305" t="str">
        <x:f>IF(COUNTIF('PROD Provision Master'!$A$5:$A$176,D41)=1,"YES","NO")</x:f>
        <x:v>YES</x:v>
      </x:c>
      <x:c r="Z41" s="305" t="str">
        <x:f>IF(COUNTIF($A$5:$A$176,A41)=1,"UNIQUE","DUPLICATE")</x:f>
        <x:v>UNIQUE</x:v>
      </x:c>
      <x:c r="AA41" s="305" t="str">
        <x:f>IF(COUNTIF($E$5:$E$176,E41)=1,"UNIQUE","DUPLICATE")</x:f>
        <x:v>UNIQUE</x:v>
      </x:c>
      <x:c r="AB41" s="305" t="str">
        <x:f>IF(AND(LEFT(A41,14)="SEBI-CORE-OBS-",LEN(A41)=20),"VALID","INVALID")</x:f>
        <x:v>VALID</x:v>
      </x:c>
      <x:c r="AC41" s="305" t="str">
        <x:v>FROZEN</x:v>
      </x:c>
    </x:row>
    <x:row r="42" ht="48" customHeight="1">
      <x:c r="A42" s="305" t="str">
        <x:v>SEBI-CORE-OBS-000038</x:v>
      </x:c>
      <x:c r="B42" s="305" t="n">
        <x:v>38</x:v>
      </x:c>
      <x:c r="C42" s="305" t="str">
        <x:v>SEBI-CORE-AUD-000038</x:v>
      </x:c>
      <x:c r="D42" s="305" t="str">
        <x:v>SEBI-CORE-PRV-000038</x:v>
      </x:c>
      <x:c r="E42" s="305" t="str">
        <x:v>CAP-LAW053|Reg. 34|AP01|OBS01</x:v>
      </x:c>
      <x:c r="F42" s="305" t="str">
        <x:v>CAP-LAW053|Reg. 34|AP01</x:v>
      </x:c>
      <x:c r="G42" s="305" t="str">
        <x:v>CAP-LAW053|Reg. 34</x:v>
      </x:c>
      <x:c r="H42" s="305" t="str">
        <x:v>CAP-LAW053</x:v>
      </x:c>
      <x:c r="I42" s="305" t="str">
        <x:v>Reg. 34</x:v>
      </x:c>
      <x:c r="J42" s="305" t="str">
        <x:v>Reporting completeness, accuracy or timeliness failure</x:v>
      </x:c>
      <x:c r="K42" s="305" t="str">
        <x:v>The activation gate is true and the entity cannot evidence complete, accurate, authorised and timely performance of: Submit and publish the annual report with the prescribed contents.</x:v>
      </x:c>
      <x:c r="L42" s="305" t="str">
        <x:v>Medium</x:v>
      </x:c>
      <x:c r="M4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42" s="305" t="str">
        <x:v>Confirmed exception template: Listed entity did not demonstrate complete and timely compliance with CAP-LAW053 Reg. 34 — Submit and publish the annual report with the prescribed contents. State the population, dates, evidence tested, exact exception and legal/operational impact; do not allege non-compliance until evidence and management response are evaluated.</x:v>
      </x:c>
      <x:c r="O42" s="305" t="str">
        <x:v>Record factual cause, control/design cause, responsible process, duration, affected population and whether the issue is isolated, recurring or systemic.</x:v>
      </x:c>
      <x:c r="P42" s="305" t="str">
        <x:v>Contain the exception, complete any lawful cure/corrective disclosure, repair the control, assign ownership, update the calendar or system rule, and preserve evidence. Remediation must address: Assemble required reports, dispatch/publish and file the annual report.</x:v>
      </x:c>
      <x:c r="Q42" s="305" t="str">
        <x:v>Prompt risk-based action date; statutory or investor-impact deadline takes precedence</x:v>
      </x:c>
      <x:c r="R42" s="305" t="str">
        <x:v>CFO, Company Secretary, Audit Committee/Board and exchange/regulator as applicable</x:v>
      </x:c>
      <x:c r="S42" s="305" t="str">
        <x:v>Approved remediation evidence, corrected filing/action where permitted, updated control artefact, complete affected-population validation and management/committee closure approval.</x:v>
      </x:c>
      <x:c r="T42" s="305" t="str">
        <x:v>Reperform the failed step on the corrected item and test subsequent occurrences or the full affected population until sustained operation is demonstrated.</x:v>
      </x:c>
      <x:c r="U42" s="305" t="str">
        <x:v>DESIGNED — NOT RAISED</x:v>
      </x:c>
      <x:c r="V42" s="305" t="str">
        <x:v>https://www.sebi.gov.in/legal/regulations/jul-2026/securities-and-exchange-board-of-india-listing-obligations-and-disclosure-requirements-regulations-2015-last-amended-on-july-14-2026-_102974.html</x:v>
      </x:c>
      <x:c r="W42" s="305" t="str">
        <x:v>MIGRATED — FROZEN</x:v>
      </x:c>
      <x:c r="X42" s="305" t="str">
        <x:f>IF(COUNTIF('PROD Audit Master'!$A$5:$A$176,C42)=1,"YES","NO")</x:f>
        <x:v>YES</x:v>
      </x:c>
      <x:c r="Y42" s="305" t="str">
        <x:f>IF(COUNTIF('PROD Provision Master'!$A$5:$A$176,D42)=1,"YES","NO")</x:f>
        <x:v>YES</x:v>
      </x:c>
      <x:c r="Z42" s="305" t="str">
        <x:f>IF(COUNTIF($A$5:$A$176,A42)=1,"UNIQUE","DUPLICATE")</x:f>
        <x:v>UNIQUE</x:v>
      </x:c>
      <x:c r="AA42" s="305" t="str">
        <x:f>IF(COUNTIF($E$5:$E$176,E42)=1,"UNIQUE","DUPLICATE")</x:f>
        <x:v>UNIQUE</x:v>
      </x:c>
      <x:c r="AB42" s="305" t="str">
        <x:f>IF(AND(LEFT(A42,14)="SEBI-CORE-OBS-",LEN(A42)=20),"VALID","INVALID")</x:f>
        <x:v>VALID</x:v>
      </x:c>
      <x:c r="AC42" s="305" t="str">
        <x:v>FROZEN</x:v>
      </x:c>
    </x:row>
    <x:row r="43" ht="48" customHeight="1">
      <x:c r="A43" s="305" t="str">
        <x:v>SEBI-CORE-OBS-000039</x:v>
      </x:c>
      <x:c r="B43" s="305" t="n">
        <x:v>39</x:v>
      </x:c>
      <x:c r="C43" s="305" t="str">
        <x:v>SEBI-CORE-AUD-000039</x:v>
      </x:c>
      <x:c r="D43" s="305" t="str">
        <x:v>SEBI-CORE-PRV-000039</x:v>
      </x:c>
      <x:c r="E43" s="305" t="str">
        <x:v>CAP-LAW053|Reg. 36|AP01|OBS01</x:v>
      </x:c>
      <x:c r="F43" s="305" t="str">
        <x:v>CAP-LAW053|Reg. 36|AP01</x:v>
      </x:c>
      <x:c r="G43" s="305" t="str">
        <x:v>CAP-LAW053|Reg. 36</x:v>
      </x:c>
      <x:c r="H43" s="305" t="str">
        <x:v>CAP-LAW053</x:v>
      </x:c>
      <x:c r="I43" s="305" t="str">
        <x:v>Reg. 36</x:v>
      </x:c>
      <x:c r="J43" s="305" t="str">
        <x:v>Reporting completeness, accuracy or timeliness failure</x:v>
      </x:c>
      <x:c r="K43" s="305" t="str">
        <x:v>The activation gate is true and the entity cannot evidence complete, accurate, authorised and timely performance of: Send the annual report and other specified documents/information to holders within the applicable period.</x:v>
      </x:c>
      <x:c r="L43" s="305" t="str">
        <x:v>Medium</x:v>
      </x:c>
      <x:c r="M4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43" s="305" t="str">
        <x:v>Confirmed exception template: Listed entity did not demonstrate complete and timely compliance with CAP-LAW053 Reg. 36 — Send the annual report and other specified documents/information to holders within the applicable period. State the population, dates, evidence tested, exact exception and legal/operational impact; do not allege non-compliance until evidence and management response are evaluated.</x:v>
      </x:c>
      <x:c r="O43" s="305" t="str">
        <x:v>Record factual cause, control/design cause, responsible process, duration, affected population and whether the issue is isolated, recurring or systemic.</x:v>
      </x:c>
      <x:c r="P43" s="305" t="str">
        <x:v>Contain the exception, complete any lawful cure/corrective disclosure, repair the control, assign ownership, update the calendar or system rule, and preserve evidence. Remediation must address: Complete dispatch and retain delivery evidence.</x:v>
      </x:c>
      <x:c r="Q43" s="305" t="str">
        <x:v>Prompt risk-based action date; statutory or investor-impact deadline takes precedence</x:v>
      </x:c>
      <x:c r="R43" s="305" t="str">
        <x:v>CFO, Company Secretary, Audit Committee/Board and exchange/regulator as applicable</x:v>
      </x:c>
      <x:c r="S43" s="305" t="str">
        <x:v>Approved remediation evidence, corrected filing/action where permitted, updated control artefact, complete affected-population validation and management/committee closure approval.</x:v>
      </x:c>
      <x:c r="T43" s="305" t="str">
        <x:v>Reperform the failed step on the corrected item and test subsequent occurrences or the full affected population until sustained operation is demonstrated.</x:v>
      </x:c>
      <x:c r="U43" s="305" t="str">
        <x:v>DESIGNED — NOT RAISED</x:v>
      </x:c>
      <x:c r="V43" s="305" t="str">
        <x:v>https://www.sebi.gov.in/legal/regulations/jul-2026/securities-and-exchange-board-of-india-listing-obligations-and-disclosure-requirements-regulations-2015-last-amended-on-july-14-2026-_102974.html</x:v>
      </x:c>
      <x:c r="W43" s="305" t="str">
        <x:v>MIGRATED — FROZEN</x:v>
      </x:c>
      <x:c r="X43" s="305" t="str">
        <x:f>IF(COUNTIF('PROD Audit Master'!$A$5:$A$176,C43)=1,"YES","NO")</x:f>
        <x:v>YES</x:v>
      </x:c>
      <x:c r="Y43" s="305" t="str">
        <x:f>IF(COUNTIF('PROD Provision Master'!$A$5:$A$176,D43)=1,"YES","NO")</x:f>
        <x:v>YES</x:v>
      </x:c>
      <x:c r="Z43" s="305" t="str">
        <x:f>IF(COUNTIF($A$5:$A$176,A43)=1,"UNIQUE","DUPLICATE")</x:f>
        <x:v>UNIQUE</x:v>
      </x:c>
      <x:c r="AA43" s="305" t="str">
        <x:f>IF(COUNTIF($E$5:$E$176,E43)=1,"UNIQUE","DUPLICATE")</x:f>
        <x:v>UNIQUE</x:v>
      </x:c>
      <x:c r="AB43" s="305" t="str">
        <x:f>IF(AND(LEFT(A43,14)="SEBI-CORE-OBS-",LEN(A43)=20),"VALID","INVALID")</x:f>
        <x:v>VALID</x:v>
      </x:c>
      <x:c r="AC43" s="305" t="str">
        <x:v>FROZEN</x:v>
      </x:c>
    </x:row>
    <x:row r="44" ht="48" customHeight="1">
      <x:c r="A44" s="305" t="str">
        <x:v>SEBI-CORE-OBS-000040</x:v>
      </x:c>
      <x:c r="B44" s="305" t="n">
        <x:v>40</x:v>
      </x:c>
      <x:c r="C44" s="305" t="str">
        <x:v>SEBI-CORE-AUD-000040</x:v>
      </x:c>
      <x:c r="D44" s="305" t="str">
        <x:v>SEBI-CORE-PRV-000040</x:v>
      </x:c>
      <x:c r="E44" s="305" t="str">
        <x:v>CAP-LAW053|Reg. 37|AP01|OBS01</x:v>
      </x:c>
      <x:c r="F44" s="305" t="str">
        <x:v>CAP-LAW053|Reg. 37|AP01</x:v>
      </x:c>
      <x:c r="G44" s="305" t="str">
        <x:v>CAP-LAW053|Reg. 37</x:v>
      </x:c>
      <x:c r="H44" s="305" t="str">
        <x:v>CAP-LAW053</x:v>
      </x:c>
      <x:c r="I44" s="305" t="str">
        <x:v>Reg. 37</x:v>
      </x:c>
      <x:c r="J44" s="305" t="str">
        <x:v>Disclosure or statutory filing failure</x:v>
      </x:c>
      <x:c r="K44" s="305" t="str">
        <x:v>The activation gate is true and the entity cannot evidence complete, accurate, authorised and timely performance of: Obtain the stock exchange no-objection/observation process for a scheme of arrangement before filing it with the tribunal.</x:v>
      </x:c>
      <x:c r="L44" s="305" t="str">
        <x:v>Medium-High</x:v>
      </x:c>
      <x:c r="M4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44" s="305" t="str">
        <x:v>Confirmed exception template: Listed entity did not demonstrate complete and timely compliance with CAP-LAW053 Reg. 37 — Obtain the stock exchange no-objection/observation process for a scheme of arrangement before filing it with the tribunal. State the population, dates, evidence tested, exact exception and legal/operational impact; do not allege non-compliance until evidence and management response are evaluated.</x:v>
      </x:c>
      <x:c r="O44" s="305" t="str">
        <x:v>Record factual cause, control/design cause, responsible process, duration, affected population and whether the issue is isolated, recurring or systemic.</x:v>
      </x:c>
      <x:c r="P44" s="305" t="str">
        <x:v>Contain the exception, complete any lawful cure/corrective disclosure, repair the control, assign ownership, update the calendar or system rule, and preserve evidence. Remediation must address: Complete exchange filing and obtain the required letter.</x:v>
      </x:c>
      <x:c r="Q44" s="305" t="str">
        <x:v>Prompt risk-based action date; statutory or investor-impact deadline takes precedence</x:v>
      </x:c>
      <x:c r="R44" s="305" t="str">
        <x:v>Process owner and Company Secretary/Compliance Officer; escalate to Board/committee or regulator when the governing rule requires</x:v>
      </x:c>
      <x:c r="S44" s="305" t="str">
        <x:v>Approved remediation evidence, corrected filing/action where permitted, updated control artefact, complete affected-population validation and management/committee closure approval.</x:v>
      </x:c>
      <x:c r="T44" s="305" t="str">
        <x:v>Reperform the failed step on the corrected item and test subsequent occurrences or the full affected population until sustained operation is demonstrated.</x:v>
      </x:c>
      <x:c r="U44" s="305" t="str">
        <x:v>DESIGNED — NOT RAISED</x:v>
      </x:c>
      <x:c r="V44" s="305" t="str">
        <x:v>https://www.sebi.gov.in/legal/regulations/jul-2026/securities-and-exchange-board-of-india-listing-obligations-and-disclosure-requirements-regulations-2015-last-amended-on-july-14-2026-_102974.html</x:v>
      </x:c>
      <x:c r="W44" s="305" t="str">
        <x:v>MIGRATED — FROZEN</x:v>
      </x:c>
      <x:c r="X44" s="305" t="str">
        <x:f>IF(COUNTIF('PROD Audit Master'!$A$5:$A$176,C44)=1,"YES","NO")</x:f>
        <x:v>YES</x:v>
      </x:c>
      <x:c r="Y44" s="305" t="str">
        <x:f>IF(COUNTIF('PROD Provision Master'!$A$5:$A$176,D44)=1,"YES","NO")</x:f>
        <x:v>YES</x:v>
      </x:c>
      <x:c r="Z44" s="305" t="str">
        <x:f>IF(COUNTIF($A$5:$A$176,A44)=1,"UNIQUE","DUPLICATE")</x:f>
        <x:v>UNIQUE</x:v>
      </x:c>
      <x:c r="AA44" s="305" t="str">
        <x:f>IF(COUNTIF($E$5:$E$176,E44)=1,"UNIQUE","DUPLICATE")</x:f>
        <x:v>UNIQUE</x:v>
      </x:c>
      <x:c r="AB44" s="305" t="str">
        <x:f>IF(AND(LEFT(A44,14)="SEBI-CORE-OBS-",LEN(A44)=20),"VALID","INVALID")</x:f>
        <x:v>VALID</x:v>
      </x:c>
      <x:c r="AC44" s="305" t="str">
        <x:v>FROZEN</x:v>
      </x:c>
    </x:row>
    <x:row r="45" ht="48" customHeight="1">
      <x:c r="A45" s="305" t="str">
        <x:v>SEBI-CORE-OBS-000041</x:v>
      </x:c>
      <x:c r="B45" s="305" t="n">
        <x:v>41</x:v>
      </x:c>
      <x:c r="C45" s="305" t="str">
        <x:v>SEBI-CORE-AUD-000041</x:v>
      </x:c>
      <x:c r="D45" s="305" t="str">
        <x:v>SEBI-CORE-PRV-000041</x:v>
      </x:c>
      <x:c r="E45" s="305" t="str">
        <x:v>CAP-LAW053|Reg. 38|AP01|OBS01</x:v>
      </x:c>
      <x:c r="F45" s="305" t="str">
        <x:v>CAP-LAW053|Reg. 38|AP01</x:v>
      </x:c>
      <x:c r="G45" s="305" t="str">
        <x:v>CAP-LAW053|Reg. 38</x:v>
      </x:c>
      <x:c r="H45" s="305" t="str">
        <x:v>CAP-LAW053</x:v>
      </x:c>
      <x:c r="I45" s="305" t="str">
        <x:v>Reg. 38</x:v>
      </x:c>
      <x:c r="J45" s="305" t="str">
        <x:v>Disclosure or statutory filing failure</x:v>
      </x:c>
      <x:c r="K45" s="305" t="str">
        <x:v>The activation gate is true and the entity cannot evidence complete, accurate, authorised and timely performance of: Comply with minimum public shareholding requirements.</x:v>
      </x:c>
      <x:c r="L45" s="305" t="str">
        <x:v>Medium-High</x:v>
      </x:c>
      <x:c r="M4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45" s="305" t="str">
        <x:v>Confirmed exception template: Listed entity did not demonstrate complete and timely compliance with CAP-LAW053 Reg. 38 — Comply with minimum public shareholding requirements. State the population, dates, evidence tested, exact exception and legal/operational impact; do not allege non-compliance until evidence and management response are evaluated.</x:v>
      </x:c>
      <x:c r="O45" s="305" t="str">
        <x:v>Record factual cause, control/design cause, responsible process, duration, affected population and whether the issue is isolated, recurring or systemic.</x:v>
      </x:c>
      <x:c r="P45" s="305" t="str">
        <x:v>Contain the exception, complete any lawful cure/corrective disclosure, repair the control, assign ownership, update the calendar or system rule, and preserve evidence. Remediation must address: Monitor MPS and document any restoration plan.</x:v>
      </x:c>
      <x:c r="Q45" s="305" t="str">
        <x:v>Prompt risk-based action date; statutory or investor-impact deadline takes precedence</x:v>
      </x:c>
      <x:c r="R45" s="305" t="str">
        <x:v>Process owner and Company Secretary/Compliance Officer; escalate to Board/committee or regulator when the governing rule requires</x:v>
      </x:c>
      <x:c r="S45" s="305" t="str">
        <x:v>Approved remediation evidence, corrected filing/action where permitted, updated control artefact, complete affected-population validation and management/committee closure approval.</x:v>
      </x:c>
      <x:c r="T45" s="305" t="str">
        <x:v>Reperform the failed step on the corrected item and test subsequent occurrences or the full affected population until sustained operation is demonstrated.</x:v>
      </x:c>
      <x:c r="U45" s="305" t="str">
        <x:v>DESIGNED — NOT RAISED</x:v>
      </x:c>
      <x:c r="V45" s="305" t="str">
        <x:v>https://www.sebi.gov.in/legal/regulations/jul-2026/securities-and-exchange-board-of-india-listing-obligations-and-disclosure-requirements-regulations-2015-last-amended-on-july-14-2026-_102974.html</x:v>
      </x:c>
      <x:c r="W45" s="305" t="str">
        <x:v>MIGRATED — FROZEN</x:v>
      </x:c>
      <x:c r="X45" s="305" t="str">
        <x:f>IF(COUNTIF('PROD Audit Master'!$A$5:$A$176,C45)=1,"YES","NO")</x:f>
        <x:v>YES</x:v>
      </x:c>
      <x:c r="Y45" s="305" t="str">
        <x:f>IF(COUNTIF('PROD Provision Master'!$A$5:$A$176,D45)=1,"YES","NO")</x:f>
        <x:v>YES</x:v>
      </x:c>
      <x:c r="Z45" s="305" t="str">
        <x:f>IF(COUNTIF($A$5:$A$176,A45)=1,"UNIQUE","DUPLICATE")</x:f>
        <x:v>UNIQUE</x:v>
      </x:c>
      <x:c r="AA45" s="305" t="str">
        <x:f>IF(COUNTIF($E$5:$E$176,E45)=1,"UNIQUE","DUPLICATE")</x:f>
        <x:v>UNIQUE</x:v>
      </x:c>
      <x:c r="AB45" s="305" t="str">
        <x:f>IF(AND(LEFT(A45,14)="SEBI-CORE-OBS-",LEN(A45)=20),"VALID","INVALID")</x:f>
        <x:v>VALID</x:v>
      </x:c>
      <x:c r="AC45" s="305" t="str">
        <x:v>FROZEN</x:v>
      </x:c>
    </x:row>
    <x:row r="46" ht="48" customHeight="1">
      <x:c r="A46" s="305" t="str">
        <x:v>SEBI-CORE-OBS-000042</x:v>
      </x:c>
      <x:c r="B46" s="305" t="n">
        <x:v>42</x:v>
      </x:c>
      <x:c r="C46" s="305" t="str">
        <x:v>SEBI-CORE-AUD-000042</x:v>
      </x:c>
      <x:c r="D46" s="305" t="str">
        <x:v>SEBI-CORE-PRV-000042</x:v>
      </x:c>
      <x:c r="E46" s="305" t="str">
        <x:v>CAP-LAW053|Reg. 39|AP01|OBS01</x:v>
      </x:c>
      <x:c r="F46" s="305" t="str">
        <x:v>CAP-LAW053|Reg. 39|AP01</x:v>
      </x:c>
      <x:c r="G46" s="305" t="str">
        <x:v>CAP-LAW053|Reg. 39</x:v>
      </x:c>
      <x:c r="H46" s="305" t="str">
        <x:v>CAP-LAW053</x:v>
      </x:c>
      <x:c r="I46" s="305" t="str">
        <x:v>Reg. 39</x:v>
      </x:c>
      <x:c r="J46" s="305" t="str">
        <x:v>Investor-service process or SLA failure</x:v>
      </x:c>
      <x:c r="K46" s="305" t="str">
        <x:v>The activation gate is true and the entity cannot evidence complete, accurate, authorised and timely performance of: Process loss-of-certificate and issuance/credit events in the prescribed manner.</x:v>
      </x:c>
      <x:c r="L46" s="305" t="str">
        <x:v>Medium-High</x:v>
      </x:c>
      <x:c r="M4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46" s="305" t="str">
        <x:v>Confirmed exception template: Listed entity / RTA did not demonstrate complete and timely compliance with CAP-LAW053 Reg. 39 — Process loss-of-certificate and issuance/credit events in the prescribed manner. State the population, dates, evidence tested, exact exception and legal/operational impact; do not allege non-compliance until evidence and management response are evaluated.</x:v>
      </x:c>
      <x:c r="O46" s="305" t="str">
        <x:v>Record factual cause, control/design cause, responsible process, duration, affected population and whether the issue is isolated, recurring or systemic.</x:v>
      </x:c>
      <x:c r="P46" s="305" t="str">
        <x:v>Contain the exception, complete any lawful cure/corrective disclosure, repair the control, assign ownership, update the calendar or system rule, and preserve evidence. Remediation must address: Verify request, disclose as required and complete issuance/credit workflow.</x:v>
      </x:c>
      <x:c r="Q46" s="305" t="str">
        <x:v>Prompt risk-based action date; statutory or investor-impact deadline takes precedence</x:v>
      </x:c>
      <x:c r="R46" s="305" t="str">
        <x:v>Process owner and Company Secretary/Compliance Officer; escalate to Board/committee or regulator when the governing rule requires</x:v>
      </x:c>
      <x:c r="S46" s="305" t="str">
        <x:v>Approved remediation evidence, corrected filing/action where permitted, updated control artefact, complete affected-population validation and management/committee closure approval.</x:v>
      </x:c>
      <x:c r="T46" s="305" t="str">
        <x:v>Reperform the failed step on the corrected item and test subsequent occurrences or the full affected population until sustained operation is demonstrated.</x:v>
      </x:c>
      <x:c r="U46" s="305" t="str">
        <x:v>DESIGNED — NOT RAISED</x:v>
      </x:c>
      <x:c r="V46" s="305" t="str">
        <x:v>https://www.sebi.gov.in/legal/regulations/jul-2026/securities-and-exchange-board-of-india-listing-obligations-and-disclosure-requirements-regulations-2015-last-amended-on-july-14-2026-_102974.html</x:v>
      </x:c>
      <x:c r="W46" s="305" t="str">
        <x:v>MIGRATED — FROZEN</x:v>
      </x:c>
      <x:c r="X46" s="305" t="str">
        <x:f>IF(COUNTIF('PROD Audit Master'!$A$5:$A$176,C46)=1,"YES","NO")</x:f>
        <x:v>YES</x:v>
      </x:c>
      <x:c r="Y46" s="305" t="str">
        <x:f>IF(COUNTIF('PROD Provision Master'!$A$5:$A$176,D46)=1,"YES","NO")</x:f>
        <x:v>YES</x:v>
      </x:c>
      <x:c r="Z46" s="305" t="str">
        <x:f>IF(COUNTIF($A$5:$A$176,A46)=1,"UNIQUE","DUPLICATE")</x:f>
        <x:v>UNIQUE</x:v>
      </x:c>
      <x:c r="AA46" s="305" t="str">
        <x:f>IF(COUNTIF($E$5:$E$176,E46)=1,"UNIQUE","DUPLICATE")</x:f>
        <x:v>UNIQUE</x:v>
      </x:c>
      <x:c r="AB46" s="305" t="str">
        <x:f>IF(AND(LEFT(A46,14)="SEBI-CORE-OBS-",LEN(A46)=20),"VALID","INVALID")</x:f>
        <x:v>VALID</x:v>
      </x:c>
      <x:c r="AC46" s="305" t="str">
        <x:v>FROZEN</x:v>
      </x:c>
    </x:row>
    <x:row r="47" ht="48" customHeight="1">
      <x:c r="A47" s="305" t="str">
        <x:v>SEBI-CORE-OBS-000043</x:v>
      </x:c>
      <x:c r="B47" s="305" t="n">
        <x:v>43</x:v>
      </x:c>
      <x:c r="C47" s="305" t="str">
        <x:v>SEBI-CORE-AUD-000043</x:v>
      </x:c>
      <x:c r="D47" s="305" t="str">
        <x:v>SEBI-CORE-PRV-000043</x:v>
      </x:c>
      <x:c r="E47" s="305" t="str">
        <x:v>CAP-LAW053|Reg. 40|AP01|OBS01</x:v>
      </x:c>
      <x:c r="F47" s="305" t="str">
        <x:v>CAP-LAW053|Reg. 40|AP01</x:v>
      </x:c>
      <x:c r="G47" s="305" t="str">
        <x:v>CAP-LAW053|Reg. 40</x:v>
      </x:c>
      <x:c r="H47" s="305" t="str">
        <x:v>CAP-LAW053</x:v>
      </x:c>
      <x:c r="I47" s="305" t="str">
        <x:v>Reg. 40</x:v>
      </x:c>
      <x:c r="J47" s="305" t="str">
        <x:v>Investor-service process or SLA failure</x:v>
      </x:c>
      <x:c r="K47" s="305" t="str">
        <x:v>The activation gate is true and the entity cannot evidence complete, accurate, authorised and timely performance of: Comply with transfer, transmission and transposition requirements for securities.</x:v>
      </x:c>
      <x:c r="L47" s="305" t="str">
        <x:v>Medium-High</x:v>
      </x:c>
      <x:c r="M4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47" s="305" t="str">
        <x:v>Confirmed exception template: Listed entity / RTA did not demonstrate complete and timely compliance with CAP-LAW053 Reg. 40 — Comply with transfer, transmission and transposition requirements for securities. State the population, dates, evidence tested, exact exception and legal/operational impact; do not allege non-compliance until evidence and management response are evaluated.</x:v>
      </x:c>
      <x:c r="O47" s="305" t="str">
        <x:v>Record factual cause, control/design cause, responsible process, duration, affected population and whether the issue is isolated, recurring or systemic.</x:v>
      </x:c>
      <x:c r="P47" s="305" t="str">
        <x:v>Contain the exception, complete any lawful cure/corrective disclosure, repair the control, assign ownership, update the calendar or system rule, and preserve evidence. Remediation must address: Operate the issuer/RTA process and retain decision evidence.</x:v>
      </x:c>
      <x:c r="Q47" s="305" t="str">
        <x:v>Prompt risk-based action date; statutory or investor-impact deadline takes precedence</x:v>
      </x:c>
      <x:c r="R47" s="305" t="str">
        <x:v>Process owner and Company Secretary/Compliance Officer; escalate to Board/committee or regulator when the governing rule requires</x:v>
      </x:c>
      <x:c r="S47" s="305" t="str">
        <x:v>Approved remediation evidence, corrected filing/action where permitted, updated control artefact, complete affected-population validation and management/committee closure approval.</x:v>
      </x:c>
      <x:c r="T47" s="305" t="str">
        <x:v>Reperform the failed step on the corrected item and test subsequent occurrences or the full affected population until sustained operation is demonstrated.</x:v>
      </x:c>
      <x:c r="U47" s="305" t="str">
        <x:v>DESIGNED — NOT RAISED</x:v>
      </x:c>
      <x:c r="V47" s="305" t="str">
        <x:v>https://www.sebi.gov.in/legal/regulations/jul-2026/securities-and-exchange-board-of-india-listing-obligations-and-disclosure-requirements-regulations-2015-last-amended-on-july-14-2026-_102974.html</x:v>
      </x:c>
      <x:c r="W47" s="305" t="str">
        <x:v>MIGRATED — FROZEN</x:v>
      </x:c>
      <x:c r="X47" s="305" t="str">
        <x:f>IF(COUNTIF('PROD Audit Master'!$A$5:$A$176,C47)=1,"YES","NO")</x:f>
        <x:v>YES</x:v>
      </x:c>
      <x:c r="Y47" s="305" t="str">
        <x:f>IF(COUNTIF('PROD Provision Master'!$A$5:$A$176,D47)=1,"YES","NO")</x:f>
        <x:v>YES</x:v>
      </x:c>
      <x:c r="Z47" s="305" t="str">
        <x:f>IF(COUNTIF($A$5:$A$176,A47)=1,"UNIQUE","DUPLICATE")</x:f>
        <x:v>UNIQUE</x:v>
      </x:c>
      <x:c r="AA47" s="305" t="str">
        <x:f>IF(COUNTIF($E$5:$E$176,E47)=1,"UNIQUE","DUPLICATE")</x:f>
        <x:v>UNIQUE</x:v>
      </x:c>
      <x:c r="AB47" s="305" t="str">
        <x:f>IF(AND(LEFT(A47,14)="SEBI-CORE-OBS-",LEN(A47)=20),"VALID","INVALID")</x:f>
        <x:v>VALID</x:v>
      </x:c>
      <x:c r="AC47" s="305" t="str">
        <x:v>FROZEN</x:v>
      </x:c>
    </x:row>
    <x:row r="48" ht="48" customHeight="1">
      <x:c r="A48" s="305" t="str">
        <x:v>SEBI-CORE-OBS-000044</x:v>
      </x:c>
      <x:c r="B48" s="305" t="n">
        <x:v>44</x:v>
      </x:c>
      <x:c r="C48" s="305" t="str">
        <x:v>SEBI-CORE-AUD-000044</x:v>
      </x:c>
      <x:c r="D48" s="305" t="str">
        <x:v>SEBI-CORE-PRV-000044</x:v>
      </x:c>
      <x:c r="E48" s="305" t="str">
        <x:v>CAP-LAW053|Reg. 42|AP01|OBS01</x:v>
      </x:c>
      <x:c r="F48" s="305" t="str">
        <x:v>CAP-LAW053|Reg. 42|AP01</x:v>
      </x:c>
      <x:c r="G48" s="305" t="str">
        <x:v>CAP-LAW053|Reg. 42</x:v>
      </x:c>
      <x:c r="H48" s="305" t="str">
        <x:v>CAP-LAW053</x:v>
      </x:c>
      <x:c r="I48" s="305" t="str">
        <x:v>Reg. 42</x:v>
      </x:c>
      <x:c r="J48" s="305" t="str">
        <x:v>Record preservation or retrieval failure</x:v>
      </x:c>
      <x:c r="K48" s="305" t="str">
        <x:v>The activation gate is true and the entity cannot evidence complete, accurate, authorised and timely performance of: Give advance notice of record date/book closure and maintain the required interval.</x:v>
      </x:c>
      <x:c r="L48" s="305" t="str">
        <x:v>Medium</x:v>
      </x:c>
      <x:c r="M4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48" s="305" t="str">
        <x:v>Confirmed exception template: Listed entity did not demonstrate complete and timely compliance with CAP-LAW053 Reg. 42 — Give advance notice of record date/book closure and maintain the required interval. State the population, dates, evidence tested, exact exception and legal/operational impact; do not allege non-compliance until evidence and management response are evaluated.</x:v>
      </x:c>
      <x:c r="O48" s="305" t="str">
        <x:v>Record factual cause, control/design cause, responsible process, duration, affected population and whether the issue is isolated, recurring or systemic.</x:v>
      </x:c>
      <x:c r="P48" s="305" t="str">
        <x:v>Contain the exception, complete any lawful cure/corrective disclosure, repair the control, assign ownership, update the calendar or system rule, and preserve evidence. Remediation must address: Approve, intimate and reconcile the record date.</x:v>
      </x:c>
      <x:c r="Q48" s="305" t="str">
        <x:v>Prompt risk-based action date; statutory or investor-impact deadline takes precedence</x:v>
      </x:c>
      <x:c r="R48" s="305" t="str">
        <x:v>Process owner and Company Secretary/Compliance Officer; escalate to Board/committee or regulator when the governing rule requires</x:v>
      </x:c>
      <x:c r="S48" s="305" t="str">
        <x:v>Approved remediation evidence, corrected filing/action where permitted, updated control artefact, complete affected-population validation and management/committee closure approval.</x:v>
      </x:c>
      <x:c r="T48" s="305" t="str">
        <x:v>Reperform the failed step on the corrected item and test subsequent occurrences or the full affected population until sustained operation is demonstrated.</x:v>
      </x:c>
      <x:c r="U48" s="305" t="str">
        <x:v>DESIGNED — NOT RAISED</x:v>
      </x:c>
      <x:c r="V48" s="305" t="str">
        <x:v>https://www.sebi.gov.in/legal/regulations/jul-2026/securities-and-exchange-board-of-india-listing-obligations-and-disclosure-requirements-regulations-2015-last-amended-on-july-14-2026-_102974.html</x:v>
      </x:c>
      <x:c r="W48" s="305" t="str">
        <x:v>MIGRATED — FROZEN</x:v>
      </x:c>
      <x:c r="X48" s="305" t="str">
        <x:f>IF(COUNTIF('PROD Audit Master'!$A$5:$A$176,C48)=1,"YES","NO")</x:f>
        <x:v>YES</x:v>
      </x:c>
      <x:c r="Y48" s="305" t="str">
        <x:f>IF(COUNTIF('PROD Provision Master'!$A$5:$A$176,D48)=1,"YES","NO")</x:f>
        <x:v>YES</x:v>
      </x:c>
      <x:c r="Z48" s="305" t="str">
        <x:f>IF(COUNTIF($A$5:$A$176,A48)=1,"UNIQUE","DUPLICATE")</x:f>
        <x:v>UNIQUE</x:v>
      </x:c>
      <x:c r="AA48" s="305" t="str">
        <x:f>IF(COUNTIF($E$5:$E$176,E48)=1,"UNIQUE","DUPLICATE")</x:f>
        <x:v>UNIQUE</x:v>
      </x:c>
      <x:c r="AB48" s="305" t="str">
        <x:f>IF(AND(LEFT(A48,14)="SEBI-CORE-OBS-",LEN(A48)=20),"VALID","INVALID")</x:f>
        <x:v>VALID</x:v>
      </x:c>
      <x:c r="AC48" s="305" t="str">
        <x:v>FROZEN</x:v>
      </x:c>
    </x:row>
    <x:row r="49" ht="48" customHeight="1">
      <x:c r="A49" s="305" t="str">
        <x:v>SEBI-CORE-OBS-000045</x:v>
      </x:c>
      <x:c r="B49" s="305" t="n">
        <x:v>45</x:v>
      </x:c>
      <x:c r="C49" s="305" t="str">
        <x:v>SEBI-CORE-AUD-000045</x:v>
      </x:c>
      <x:c r="D49" s="305" t="str">
        <x:v>SEBI-CORE-PRV-000045</x:v>
      </x:c>
      <x:c r="E49" s="305" t="str">
        <x:v>CAP-LAW053|Reg. 43A|AP01|OBS01</x:v>
      </x:c>
      <x:c r="F49" s="305" t="str">
        <x:v>CAP-LAW053|Reg. 43A|AP01</x:v>
      </x:c>
      <x:c r="G49" s="305" t="str">
        <x:v>CAP-LAW053|Reg. 43A</x:v>
      </x:c>
      <x:c r="H49" s="305" t="str">
        <x:v>CAP-LAW053</x:v>
      </x:c>
      <x:c r="I49" s="305" t="str">
        <x:v>Reg. 43A</x:v>
      </x:c>
      <x:c r="J49" s="305" t="str">
        <x:v>Governance design or operating failure</x:v>
      </x:c>
      <x:c r="K49" s="305" t="str">
        <x:v>The activation gate is true and the entity cannot evidence complete, accurate, authorised and timely performance of: Adopt and disclose a dividend-distribution policy where the current applicability test is met.</x:v>
      </x:c>
      <x:c r="L49" s="305" t="str">
        <x:v>Medium-High</x:v>
      </x:c>
      <x:c r="M4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49" s="305" t="str">
        <x:v>Confirmed exception template: Listed entity did not demonstrate complete and timely compliance with CAP-LAW053 Reg. 43A — Adopt and disclose a dividend-distribution policy where the current applicability test is met. State the population, dates, evidence tested, exact exception and legal/operational impact; do not allege non-compliance until evidence and management response are evaluated.</x:v>
      </x:c>
      <x:c r="O49" s="305" t="str">
        <x:v>Record factual cause, control/design cause, responsible process, duration, affected population and whether the issue is isolated, recurring or systemic.</x:v>
      </x:c>
      <x:c r="P49" s="305" t="str">
        <x:v>Contain the exception, complete any lawful cure/corrective disclosure, repair the control, assign ownership, update the calendar or system rule, and preserve evidence. Remediation must address: Maintain board-approved policy and website/annual-report disclosure.</x:v>
      </x:c>
      <x:c r="Q49" s="305" t="str">
        <x:v>Prompt risk-based action date; statutory or investor-impact deadline takes precedence</x:v>
      </x:c>
      <x:c r="R49" s="305" t="str">
        <x:v>Company Secretary, relevant committee chair and Board</x:v>
      </x:c>
      <x:c r="S49" s="305" t="str">
        <x:v>Approved remediation evidence, corrected filing/action where permitted, updated control artefact, complete affected-population validation and management/committee closure approval.</x:v>
      </x:c>
      <x:c r="T49" s="305" t="str">
        <x:v>Reperform the failed step on the corrected item and test subsequent occurrences or the full affected population until sustained operation is demonstrated.</x:v>
      </x:c>
      <x:c r="U49" s="305" t="str">
        <x:v>DESIGNED — NOT RAISED</x:v>
      </x:c>
      <x:c r="V49" s="305" t="str">
        <x:v>https://www.sebi.gov.in/legal/regulations/jul-2026/securities-and-exchange-board-of-india-listing-obligations-and-disclosure-requirements-regulations-2015-last-amended-on-july-14-2026-_102974.html</x:v>
      </x:c>
      <x:c r="W49" s="305" t="str">
        <x:v>MIGRATED — FROZEN</x:v>
      </x:c>
      <x:c r="X49" s="305" t="str">
        <x:f>IF(COUNTIF('PROD Audit Master'!$A$5:$A$176,C49)=1,"YES","NO")</x:f>
        <x:v>YES</x:v>
      </x:c>
      <x:c r="Y49" s="305" t="str">
        <x:f>IF(COUNTIF('PROD Provision Master'!$A$5:$A$176,D49)=1,"YES","NO")</x:f>
        <x:v>YES</x:v>
      </x:c>
      <x:c r="Z49" s="305" t="str">
        <x:f>IF(COUNTIF($A$5:$A$176,A49)=1,"UNIQUE","DUPLICATE")</x:f>
        <x:v>UNIQUE</x:v>
      </x:c>
      <x:c r="AA49" s="305" t="str">
        <x:f>IF(COUNTIF($E$5:$E$176,E49)=1,"UNIQUE","DUPLICATE")</x:f>
        <x:v>UNIQUE</x:v>
      </x:c>
      <x:c r="AB49" s="305" t="str">
        <x:f>IF(AND(LEFT(A49,14)="SEBI-CORE-OBS-",LEN(A49)=20),"VALID","INVALID")</x:f>
        <x:v>VALID</x:v>
      </x:c>
      <x:c r="AC49" s="305" t="str">
        <x:v>FROZEN</x:v>
      </x:c>
    </x:row>
    <x:row r="50" ht="48" customHeight="1">
      <x:c r="A50" s="305" t="str">
        <x:v>SEBI-CORE-OBS-000046</x:v>
      </x:c>
      <x:c r="B50" s="305" t="n">
        <x:v>46</x:v>
      </x:c>
      <x:c r="C50" s="305" t="str">
        <x:v>SEBI-CORE-AUD-000046</x:v>
      </x:c>
      <x:c r="D50" s="305" t="str">
        <x:v>SEBI-CORE-PRV-000046</x:v>
      </x:c>
      <x:c r="E50" s="305" t="str">
        <x:v>CAP-LAW053|Reg. 44|AP01|OBS01</x:v>
      </x:c>
      <x:c r="F50" s="305" t="str">
        <x:v>CAP-LAW053|Reg. 44|AP01</x:v>
      </x:c>
      <x:c r="G50" s="305" t="str">
        <x:v>CAP-LAW053|Reg. 44</x:v>
      </x:c>
      <x:c r="H50" s="305" t="str">
        <x:v>CAP-LAW053</x:v>
      </x:c>
      <x:c r="I50" s="305" t="str">
        <x:v>Reg. 44</x:v>
      </x:c>
      <x:c r="J50" s="305" t="str">
        <x:v>Disclosure or statutory filing failure</x:v>
      </x:c>
      <x:c r="K50" s="305" t="str">
        <x:v>The activation gate is true and the entity cannot evidence complete, accurate, authorised and timely performance of: Provide voting facilities and disclose voting results in the prescribed form.</x:v>
      </x:c>
      <x:c r="L50" s="305" t="str">
        <x:v>Medium-High</x:v>
      </x:c>
      <x:c r="M5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50" s="305" t="str">
        <x:v>Confirmed exception template: Listed entity did not demonstrate complete and timely compliance with CAP-LAW053 Reg. 44 — Provide voting facilities and disclose voting results in the prescribed form. State the population, dates, evidence tested, exact exception and legal/operational impact; do not allege non-compliance until evidence and management response are evaluated.</x:v>
      </x:c>
      <x:c r="O50" s="305" t="str">
        <x:v>Record factual cause, control/design cause, responsible process, duration, affected population and whether the issue is isolated, recurring or systemic.</x:v>
      </x:c>
      <x:c r="P50" s="305" t="str">
        <x:v>Contain the exception, complete any lawful cure/corrective disclosure, repair the control, assign ownership, update the calendar or system rule, and preserve evidence. Remediation must address: Arrange voting and file results with report.</x:v>
      </x:c>
      <x:c r="Q50" s="305" t="str">
        <x:v>Prompt risk-based action date; statutory or investor-impact deadline takes precedence</x:v>
      </x:c>
      <x:c r="R50" s="305" t="str">
        <x:v>Process owner and Company Secretary/Compliance Officer; escalate to Board/committee or regulator when the governing rule requires</x:v>
      </x:c>
      <x:c r="S50" s="305" t="str">
        <x:v>Approved remediation evidence, corrected filing/action where permitted, updated control artefact, complete affected-population validation and management/committee closure approval.</x:v>
      </x:c>
      <x:c r="T50" s="305" t="str">
        <x:v>Reperform the failed step on the corrected item and test subsequent occurrences or the full affected population until sustained operation is demonstrated.</x:v>
      </x:c>
      <x:c r="U50" s="305" t="str">
        <x:v>DESIGNED — NOT RAISED</x:v>
      </x:c>
      <x:c r="V50" s="305" t="str">
        <x:v>https://www.sebi.gov.in/legal/regulations/jul-2026/securities-and-exchange-board-of-india-listing-obligations-and-disclosure-requirements-regulations-2015-last-amended-on-july-14-2026-_102974.html</x:v>
      </x:c>
      <x:c r="W50" s="305" t="str">
        <x:v>MIGRATED — FROZEN</x:v>
      </x:c>
      <x:c r="X50" s="305" t="str">
        <x:f>IF(COUNTIF('PROD Audit Master'!$A$5:$A$176,C50)=1,"YES","NO")</x:f>
        <x:v>YES</x:v>
      </x:c>
      <x:c r="Y50" s="305" t="str">
        <x:f>IF(COUNTIF('PROD Provision Master'!$A$5:$A$176,D50)=1,"YES","NO")</x:f>
        <x:v>YES</x:v>
      </x:c>
      <x:c r="Z50" s="305" t="str">
        <x:f>IF(COUNTIF($A$5:$A$176,A50)=1,"UNIQUE","DUPLICATE")</x:f>
        <x:v>UNIQUE</x:v>
      </x:c>
      <x:c r="AA50" s="305" t="str">
        <x:f>IF(COUNTIF($E$5:$E$176,E50)=1,"UNIQUE","DUPLICATE")</x:f>
        <x:v>UNIQUE</x:v>
      </x:c>
      <x:c r="AB50" s="305" t="str">
        <x:f>IF(AND(LEFT(A50,14)="SEBI-CORE-OBS-",LEN(A50)=20),"VALID","INVALID")</x:f>
        <x:v>VALID</x:v>
      </x:c>
      <x:c r="AC50" s="305" t="str">
        <x:v>FROZEN</x:v>
      </x:c>
    </x:row>
    <x:row r="51" ht="48" customHeight="1">
      <x:c r="A51" s="305" t="str">
        <x:v>SEBI-CORE-OBS-000047</x:v>
      </x:c>
      <x:c r="B51" s="305" t="n">
        <x:v>47</x:v>
      </x:c>
      <x:c r="C51" s="305" t="str">
        <x:v>SEBI-CORE-AUD-000047</x:v>
      </x:c>
      <x:c r="D51" s="305" t="str">
        <x:v>SEBI-CORE-PRV-000047</x:v>
      </x:c>
      <x:c r="E51" s="305" t="str">
        <x:v>CAP-LAW053|Reg. 45|AP01|OBS01</x:v>
      </x:c>
      <x:c r="F51" s="305" t="str">
        <x:v>CAP-LAW053|Reg. 45|AP01</x:v>
      </x:c>
      <x:c r="G51" s="305" t="str">
        <x:v>CAP-LAW053|Reg. 45</x:v>
      </x:c>
      <x:c r="H51" s="305" t="str">
        <x:v>CAP-LAW053</x:v>
      </x:c>
      <x:c r="I51" s="305" t="str">
        <x:v>Reg. 45</x:v>
      </x:c>
      <x:c r="J51" s="305" t="str">
        <x:v>Disclosure or statutory filing failure</x:v>
      </x:c>
      <x:c r="K51" s="305" t="str">
        <x:v>The activation gate is true and the entity cannot evidence complete, accurate, authorised and timely performance of: Comply with conditions for a change in name by the listed entity.</x:v>
      </x:c>
      <x:c r="L51" s="305" t="str">
        <x:v>Medium-High</x:v>
      </x:c>
      <x:c r="M5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51" s="305" t="str">
        <x:v>Confirmed exception template: Listed entity did not demonstrate complete and timely compliance with CAP-LAW053 Reg. 45 — Comply with conditions for a change in name by the listed entity. State the population, dates, evidence tested, exact exception and legal/operational impact; do not allege non-compliance until evidence and management response are evaluated.</x:v>
      </x:c>
      <x:c r="O51" s="305" t="str">
        <x:v>Record factual cause, control/design cause, responsible process, duration, affected population and whether the issue is isolated, recurring or systemic.</x:v>
      </x:c>
      <x:c r="P51" s="305" t="str">
        <x:v>Contain the exception, complete any lawful cure/corrective disclosure, repair the control, assign ownership, update the calendar or system rule, and preserve evidence. Remediation must address: Document eligibility and include required certificate/disclosures.</x:v>
      </x:c>
      <x:c r="Q51" s="305" t="str">
        <x:v>Prompt risk-based action date; statutory or investor-impact deadline takes precedence</x:v>
      </x:c>
      <x:c r="R51" s="305" t="str">
        <x:v>Process owner and Company Secretary/Compliance Officer; escalate to Board/committee or regulator when the governing rule requires</x:v>
      </x:c>
      <x:c r="S51" s="305" t="str">
        <x:v>Approved remediation evidence, corrected filing/action where permitted, updated control artefact, complete affected-population validation and management/committee closure approval.</x:v>
      </x:c>
      <x:c r="T51" s="305" t="str">
        <x:v>Reperform the failed step on the corrected item and test subsequent occurrences or the full affected population until sustained operation is demonstrated.</x:v>
      </x:c>
      <x:c r="U51" s="305" t="str">
        <x:v>DESIGNED — NOT RAISED</x:v>
      </x:c>
      <x:c r="V51" s="305" t="str">
        <x:v>https://www.sebi.gov.in/legal/regulations/jul-2026/securities-and-exchange-board-of-india-listing-obligations-and-disclosure-requirements-regulations-2015-last-amended-on-july-14-2026-_102974.html</x:v>
      </x:c>
      <x:c r="W51" s="305" t="str">
        <x:v>MIGRATED — FROZEN</x:v>
      </x:c>
      <x:c r="X51" s="305" t="str">
        <x:f>IF(COUNTIF('PROD Audit Master'!$A$5:$A$176,C51)=1,"YES","NO")</x:f>
        <x:v>YES</x:v>
      </x:c>
      <x:c r="Y51" s="305" t="str">
        <x:f>IF(COUNTIF('PROD Provision Master'!$A$5:$A$176,D51)=1,"YES","NO")</x:f>
        <x:v>YES</x:v>
      </x:c>
      <x:c r="Z51" s="305" t="str">
        <x:f>IF(COUNTIF($A$5:$A$176,A51)=1,"UNIQUE","DUPLICATE")</x:f>
        <x:v>UNIQUE</x:v>
      </x:c>
      <x:c r="AA51" s="305" t="str">
        <x:f>IF(COUNTIF($E$5:$E$176,E51)=1,"UNIQUE","DUPLICATE")</x:f>
        <x:v>UNIQUE</x:v>
      </x:c>
      <x:c r="AB51" s="305" t="str">
        <x:f>IF(AND(LEFT(A51,14)="SEBI-CORE-OBS-",LEN(A51)=20),"VALID","INVALID")</x:f>
        <x:v>VALID</x:v>
      </x:c>
      <x:c r="AC51" s="305" t="str">
        <x:v>FROZEN</x:v>
      </x:c>
    </x:row>
    <x:row r="52" ht="48" customHeight="1">
      <x:c r="A52" s="305" t="str">
        <x:v>SEBI-CORE-OBS-000048</x:v>
      </x:c>
      <x:c r="B52" s="305" t="n">
        <x:v>48</x:v>
      </x:c>
      <x:c r="C52" s="305" t="str">
        <x:v>SEBI-CORE-AUD-000048</x:v>
      </x:c>
      <x:c r="D52" s="305" t="str">
        <x:v>SEBI-CORE-PRV-000048</x:v>
      </x:c>
      <x:c r="E52" s="305" t="str">
        <x:v>CAP-LAW053|Reg. 46|AP01|OBS01</x:v>
      </x:c>
      <x:c r="F52" s="305" t="str">
        <x:v>CAP-LAW053|Reg. 46|AP01</x:v>
      </x:c>
      <x:c r="G52" s="305" t="str">
        <x:v>CAP-LAW053|Reg. 46</x:v>
      </x:c>
      <x:c r="H52" s="305" t="str">
        <x:v>CAP-LAW053</x:v>
      </x:c>
      <x:c r="I52" s="305" t="str">
        <x:v>Reg. 46</x:v>
      </x:c>
      <x:c r="J52" s="305" t="str">
        <x:v>Website disclosure or update failure</x:v>
      </x:c>
      <x:c r="K52" s="305" t="str">
        <x:v>The activation gate is true and the entity cannot evidence complete, accurate, authorised and timely performance of: Maintain and update the listed entity website with prescribed information.</x:v>
      </x:c>
      <x:c r="L52" s="305" t="str">
        <x:v>Medium-High</x:v>
      </x:c>
      <x:c r="M5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52" s="305" t="str">
        <x:v>Confirmed exception template: Listed entity did not demonstrate complete and timely compliance with CAP-LAW053 Reg. 46 — Maintain and update the listed entity website with prescribed information. State the population, dates, evidence tested, exact exception and legal/operational impact; do not allege non-compliance until evidence and management response are evaluated.</x:v>
      </x:c>
      <x:c r="O52" s="305" t="str">
        <x:v>Record factual cause, control/design cause, responsible process, duration, affected population and whether the issue is isolated, recurring or systemic.</x:v>
      </x:c>
      <x:c r="P52" s="305" t="str">
        <x:v>Contain the exception, complete any lawful cure/corrective disclosure, repair the control, assign ownership, update the calendar or system rule, and preserve evidence. Remediation must address: Operate a controlled website-content register and archive.</x:v>
      </x:c>
      <x:c r="Q52" s="305" t="str">
        <x:v>Prompt risk-based action date; statutory or investor-impact deadline takes precedence</x:v>
      </x:c>
      <x:c r="R52" s="305" t="str">
        <x:v>Process owner and Company Secretary/Compliance Officer; escalate to Board/committee or regulator when the governing rule requires</x:v>
      </x:c>
      <x:c r="S52" s="305" t="str">
        <x:v>Approved remediation evidence, corrected filing/action where permitted, updated control artefact, complete affected-population validation and management/committee closure approval.</x:v>
      </x:c>
      <x:c r="T52" s="305" t="str">
        <x:v>Reperform the failed step on the corrected item and test subsequent occurrences or the full affected population until sustained operation is demonstrated.</x:v>
      </x:c>
      <x:c r="U52" s="305" t="str">
        <x:v>DESIGNED — NOT RAISED</x:v>
      </x:c>
      <x:c r="V52" s="305" t="str">
        <x:v>https://www.sebi.gov.in/legal/regulations/jul-2026/securities-and-exchange-board-of-india-listing-obligations-and-disclosure-requirements-regulations-2015-last-amended-on-july-14-2026-_102974.html</x:v>
      </x:c>
      <x:c r="W52" s="305" t="str">
        <x:v>MIGRATED — FROZEN</x:v>
      </x:c>
      <x:c r="X52" s="305" t="str">
        <x:f>IF(COUNTIF('PROD Audit Master'!$A$5:$A$176,C52)=1,"YES","NO")</x:f>
        <x:v>YES</x:v>
      </x:c>
      <x:c r="Y52" s="305" t="str">
        <x:f>IF(COUNTIF('PROD Provision Master'!$A$5:$A$176,D52)=1,"YES","NO")</x:f>
        <x:v>YES</x:v>
      </x:c>
      <x:c r="Z52" s="305" t="str">
        <x:f>IF(COUNTIF($A$5:$A$176,A52)=1,"UNIQUE","DUPLICATE")</x:f>
        <x:v>UNIQUE</x:v>
      </x:c>
      <x:c r="AA52" s="305" t="str">
        <x:f>IF(COUNTIF($E$5:$E$176,E52)=1,"UNIQUE","DUPLICATE")</x:f>
        <x:v>UNIQUE</x:v>
      </x:c>
      <x:c r="AB52" s="305" t="str">
        <x:f>IF(AND(LEFT(A52,14)="SEBI-CORE-OBS-",LEN(A52)=20),"VALID","INVALID")</x:f>
        <x:v>VALID</x:v>
      </x:c>
      <x:c r="AC52" s="305" t="str">
        <x:v>FROZEN</x:v>
      </x:c>
    </x:row>
    <x:row r="53" ht="48" customHeight="1">
      <x:c r="A53" s="305" t="str">
        <x:v>SEBI-CORE-OBS-000049</x:v>
      </x:c>
      <x:c r="B53" s="305" t="n">
        <x:v>49</x:v>
      </x:c>
      <x:c r="C53" s="305" t="str">
        <x:v>SEBI-CORE-AUD-000049</x:v>
      </x:c>
      <x:c r="D53" s="305" t="str">
        <x:v>SEBI-CORE-PRV-000049</x:v>
      </x:c>
      <x:c r="E53" s="305" t="str">
        <x:v>CAP-LAW053|Reg. 47|AP01|OBS01</x:v>
      </x:c>
      <x:c r="F53" s="305" t="str">
        <x:v>CAP-LAW053|Reg. 47|AP01</x:v>
      </x:c>
      <x:c r="G53" s="305" t="str">
        <x:v>CAP-LAW053|Reg. 47</x:v>
      </x:c>
      <x:c r="H53" s="305" t="str">
        <x:v>CAP-LAW053</x:v>
      </x:c>
      <x:c r="I53" s="305" t="str">
        <x:v>Reg. 47</x:v>
      </x:c>
      <x:c r="J53" s="305" t="str">
        <x:v>Compliance design or operating failure</x:v>
      </x:c>
      <x:c r="K53" s="305" t="str">
        <x:v>The activation gate is true and the entity cannot evidence complete, accurate, authorised and timely performance of: Publish prescribed advertisements in newspapers where required.</x:v>
      </x:c>
      <x:c r="L53" s="305" t="str">
        <x:v>Medium</x:v>
      </x:c>
      <x:c r="M5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53" s="305" t="str">
        <x:v>Confirmed exception template: Listed entity did not demonstrate complete and timely compliance with CAP-LAW053 Reg. 47 — Publish prescribed advertisements in newspapers where required. State the population, dates, evidence tested, exact exception and legal/operational impact; do not allege non-compliance until evidence and management response are evaluated.</x:v>
      </x:c>
      <x:c r="O53" s="305" t="str">
        <x:v>Record factual cause, control/design cause, responsible process, duration, affected population and whether the issue is isolated, recurring or systemic.</x:v>
      </x:c>
      <x:c r="P53" s="305" t="str">
        <x:v>Contain the exception, complete any lawful cure/corrective disclosure, repair the control, assign ownership, update the calendar or system rule, and preserve evidence. Remediation must address: Publish and retain full-page evidence and invoices.</x:v>
      </x:c>
      <x:c r="Q53" s="305" t="str">
        <x:v>Prompt risk-based action date; statutory or investor-impact deadline takes precedence</x:v>
      </x:c>
      <x:c r="R53" s="305" t="str">
        <x:v>Process owner and Company Secretary/Compliance Officer; escalate to Board/committee or regulator when the governing rule requires</x:v>
      </x:c>
      <x:c r="S53" s="305" t="str">
        <x:v>Approved remediation evidence, corrected filing/action where permitted, updated control artefact, complete affected-population validation and management/committee closure approval.</x:v>
      </x:c>
      <x:c r="T53" s="305" t="str">
        <x:v>Reperform the failed step on the corrected item and test subsequent occurrences or the full affected population until sustained operation is demonstrated.</x:v>
      </x:c>
      <x:c r="U53" s="305" t="str">
        <x:v>DESIGNED — NOT RAISED</x:v>
      </x:c>
      <x:c r="V53" s="305" t="str">
        <x:v>https://www.sebi.gov.in/legal/regulations/jul-2026/securities-and-exchange-board-of-india-listing-obligations-and-disclosure-requirements-regulations-2015-last-amended-on-july-14-2026-_102974.html</x:v>
      </x:c>
      <x:c r="W53" s="305" t="str">
        <x:v>MIGRATED — FROZEN</x:v>
      </x:c>
      <x:c r="X53" s="305" t="str">
        <x:f>IF(COUNTIF('PROD Audit Master'!$A$5:$A$176,C53)=1,"YES","NO")</x:f>
        <x:v>YES</x:v>
      </x:c>
      <x:c r="Y53" s="305" t="str">
        <x:f>IF(COUNTIF('PROD Provision Master'!$A$5:$A$176,D53)=1,"YES","NO")</x:f>
        <x:v>YES</x:v>
      </x:c>
      <x:c r="Z53" s="305" t="str">
        <x:f>IF(COUNTIF($A$5:$A$176,A53)=1,"UNIQUE","DUPLICATE")</x:f>
        <x:v>UNIQUE</x:v>
      </x:c>
      <x:c r="AA53" s="305" t="str">
        <x:f>IF(COUNTIF($E$5:$E$176,E53)=1,"UNIQUE","DUPLICATE")</x:f>
        <x:v>UNIQUE</x:v>
      </x:c>
      <x:c r="AB53" s="305" t="str">
        <x:f>IF(AND(LEFT(A53,14)="SEBI-CORE-OBS-",LEN(A53)=20),"VALID","INVALID")</x:f>
        <x:v>VALID</x:v>
      </x:c>
      <x:c r="AC53" s="305" t="str">
        <x:v>FROZEN</x:v>
      </x:c>
    </x:row>
    <x:row r="54" ht="48" customHeight="1">
      <x:c r="A54" s="305" t="str">
        <x:v>SEBI-CORE-OBS-000050</x:v>
      </x:c>
      <x:c r="B54" s="305" t="n">
        <x:v>50</x:v>
      </x:c>
      <x:c r="C54" s="305" t="str">
        <x:v>SEBI-CORE-AUD-000050</x:v>
      </x:c>
      <x:c r="D54" s="305" t="str">
        <x:v>SEBI-CORE-PRV-000050</x:v>
      </x:c>
      <x:c r="E54" s="305" t="str">
        <x:v>CAP-LAW083|Ch. II|AP01|OBS01</x:v>
      </x:c>
      <x:c r="F54" s="305" t="str">
        <x:v>CAP-LAW083|Ch. II|AP01</x:v>
      </x:c>
      <x:c r="G54" s="305" t="str">
        <x:v>CAP-LAW083|Ch. II</x:v>
      </x:c>
      <x:c r="H54" s="305" t="str">
        <x:v>CAP-LAW083</x:v>
      </x:c>
      <x:c r="I54" s="305" t="str">
        <x:v>Ch. II</x:v>
      </x:c>
      <x:c r="J54" s="305" t="str">
        <x:v>Disclosure or statutory filing failure</x:v>
      </x:c>
      <x:c r="K54" s="305" t="str">
        <x:v>The activation gate is true and the entity cannot evidence complete, accurate, authorised and timely performance of: Use the current prescribed shareholding-pattern forms and filing instructions.</x:v>
      </x:c>
      <x:c r="L54" s="305" t="str">
        <x:v>Medium-High</x:v>
      </x:c>
      <x:c r="M5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54" s="305" t="str">
        <x:v>Confirmed exception template: Listed entity did not demonstrate complete and timely compliance with CAP-LAW083 Ch. II — Use the current prescribed shareholding-pattern forms and filing instructions. State the population, dates, evidence tested, exact exception and legal/operational impact; do not allege non-compliance until evidence and management response are evaluated.</x:v>
      </x:c>
      <x:c r="O54" s="305" t="str">
        <x:v>Record factual cause, control/design cause, responsible process, duration, affected population and whether the issue is isolated, recurring or systemic.</x:v>
      </x:c>
      <x:c r="P54" s="305" t="str">
        <x:v>Contain the exception, complete any lawful cure/corrective disclosure, repair the control, assign ownership, update the calendar or system rule, and preserve evidence. Remediation must address: Prepare the filing using the master-circular form and validations.</x:v>
      </x:c>
      <x:c r="Q54" s="305" t="str">
        <x:v>Prompt risk-based action date; statutory or investor-impact deadline takes precedence</x:v>
      </x:c>
      <x:c r="R54" s="305" t="str">
        <x:v>Process owner and Company Secretary/Compliance Officer; escalate to Board/committee or regulator when the governing rule requires</x:v>
      </x:c>
      <x:c r="S54" s="305" t="str">
        <x:v>Approved remediation evidence, corrected filing/action where permitted, updated control artefact, complete affected-population validation and management/committee closure approval.</x:v>
      </x:c>
      <x:c r="T54" s="305" t="str">
        <x:v>Reperform the failed step on the corrected item and test subsequent occurrences or the full affected population until sustained operation is demonstrated.</x:v>
      </x:c>
      <x:c r="U54" s="305" t="str">
        <x:v>DESIGNED — NOT RAISED</x:v>
      </x:c>
      <x:c r="V54" s="305" t="str">
        <x:v>https://www.sebi.gov.in/legal/master-circulars/jan-2026/master-circular-for-compliance-with-the-provisions-of-the-securities-and-exchange-board-of-india-listing-obligations-and-disclosure-requirements-regulations-2015-by-listed-entities_99432.html</x:v>
      </x:c>
      <x:c r="W54" s="305" t="str">
        <x:v>MIGRATED — FROZEN</x:v>
      </x:c>
      <x:c r="X54" s="305" t="str">
        <x:f>IF(COUNTIF('PROD Audit Master'!$A$5:$A$176,C54)=1,"YES","NO")</x:f>
        <x:v>YES</x:v>
      </x:c>
      <x:c r="Y54" s="305" t="str">
        <x:f>IF(COUNTIF('PROD Provision Master'!$A$5:$A$176,D54)=1,"YES","NO")</x:f>
        <x:v>YES</x:v>
      </x:c>
      <x:c r="Z54" s="305" t="str">
        <x:f>IF(COUNTIF($A$5:$A$176,A54)=1,"UNIQUE","DUPLICATE")</x:f>
        <x:v>UNIQUE</x:v>
      </x:c>
      <x:c r="AA54" s="305" t="str">
        <x:f>IF(COUNTIF($E$5:$E$176,E54)=1,"UNIQUE","DUPLICATE")</x:f>
        <x:v>UNIQUE</x:v>
      </x:c>
      <x:c r="AB54" s="305" t="str">
        <x:f>IF(AND(LEFT(A54,14)="SEBI-CORE-OBS-",LEN(A54)=20),"VALID","INVALID")</x:f>
        <x:v>VALID</x:v>
      </x:c>
      <x:c r="AC54" s="305" t="str">
        <x:v>FROZEN</x:v>
      </x:c>
    </x:row>
    <x:row r="55" ht="48" customHeight="1">
      <x:c r="A55" s="305" t="str">
        <x:v>SEBI-CORE-OBS-000051</x:v>
      </x:c>
      <x:c r="B55" s="305" t="n">
        <x:v>51</x:v>
      </x:c>
      <x:c r="C55" s="305" t="str">
        <x:v>SEBI-CORE-AUD-000051</x:v>
      </x:c>
      <x:c r="D55" s="305" t="str">
        <x:v>SEBI-CORE-PRV-000051</x:v>
      </x:c>
      <x:c r="E55" s="305" t="str">
        <x:v>CAP-LAW083|RPT chapter|AP01|OBS01</x:v>
      </x:c>
      <x:c r="F55" s="305" t="str">
        <x:v>CAP-LAW083|RPT chapter|AP01</x:v>
      </x:c>
      <x:c r="G55" s="305" t="str">
        <x:v>CAP-LAW083|RPT chapter</x:v>
      </x:c>
      <x:c r="H55" s="305" t="str">
        <x:v>CAP-LAW083</x:v>
      </x:c>
      <x:c r="I55" s="305" t="str">
        <x:v>RPT chapter</x:v>
      </x:c>
      <x:c r="J55" s="305" t="str">
        <x:v>Governance design or operating failure</x:v>
      </x:c>
      <x:c r="K55" s="305" t="str">
        <x:v>The activation gate is true and the entity cannot evidence complete, accurate, authorised and timely performance of: Use the current related-party transaction disclosure format and operational instructions.</x:v>
      </x:c>
      <x:c r="L55" s="305" t="str">
        <x:v>High</x:v>
      </x:c>
      <x:c r="M5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55" s="305" t="str">
        <x:v>Confirmed exception template: Listed entity did not demonstrate complete and timely compliance with CAP-LAW083 RPT chapter — Use the current related-party transaction disclosure format and operational instructions. State the population, dates, evidence tested, exact exception and legal/operational impact; do not allege non-compliance until evidence and management response are evaluated.</x:v>
      </x:c>
      <x:c r="O55" s="305" t="str">
        <x:v>Record factual cause, control/design cause, responsible process, duration, affected population and whether the issue is isolated, recurring or systemic.</x:v>
      </x:c>
      <x:c r="P55" s="305" t="str">
        <x:v>Contain the exception, complete any lawful cure/corrective disclosure, repair the control, assign ownership, update the calendar or system rule, and preserve evidence. Remediation must address: Reconcile and file the prescribed RPT return.</x:v>
      </x:c>
      <x:c r="Q55" s="305" t="str">
        <x:v>Immediate containment; statutory/corrective deadline controls; management-approved remediation date</x:v>
      </x:c>
      <x:c r="R55" s="305" t="str">
        <x:v>Company Secretary, relevant committee chair and Board</x:v>
      </x:c>
      <x:c r="S55" s="305" t="str">
        <x:v>Approved remediation evidence, corrected filing/action where permitted, updated control artefact, complete affected-population validation and management/committee closure approval.</x:v>
      </x:c>
      <x:c r="T55" s="305" t="str">
        <x:v>Reperform the failed step on the corrected item and test subsequent occurrences or the full affected population until sustained operation is demonstrated.</x:v>
      </x:c>
      <x:c r="U55" s="305" t="str">
        <x:v>DESIGNED — NOT RAISED</x:v>
      </x:c>
      <x:c r="V55" s="305" t="str">
        <x:v>https://www.sebi.gov.in/legal/master-circulars/jan-2026/master-circular-for-compliance-with-the-provisions-of-the-securities-and-exchange-board-of-india-listing-obligations-and-disclosure-requirements-regulations-2015-by-listed-entities_99432.html</x:v>
      </x:c>
      <x:c r="W55" s="305" t="str">
        <x:v>MIGRATED — FROZEN</x:v>
      </x:c>
      <x:c r="X55" s="305" t="str">
        <x:f>IF(COUNTIF('PROD Audit Master'!$A$5:$A$176,C55)=1,"YES","NO")</x:f>
        <x:v>YES</x:v>
      </x:c>
      <x:c r="Y55" s="305" t="str">
        <x:f>IF(COUNTIF('PROD Provision Master'!$A$5:$A$176,D55)=1,"YES","NO")</x:f>
        <x:v>YES</x:v>
      </x:c>
      <x:c r="Z55" s="305" t="str">
        <x:f>IF(COUNTIF($A$5:$A$176,A55)=1,"UNIQUE","DUPLICATE")</x:f>
        <x:v>UNIQUE</x:v>
      </x:c>
      <x:c r="AA55" s="305" t="str">
        <x:f>IF(COUNTIF($E$5:$E$176,E55)=1,"UNIQUE","DUPLICATE")</x:f>
        <x:v>UNIQUE</x:v>
      </x:c>
      <x:c r="AB55" s="305" t="str">
        <x:f>IF(AND(LEFT(A55,14)="SEBI-CORE-OBS-",LEN(A55)=20),"VALID","INVALID")</x:f>
        <x:v>VALID</x:v>
      </x:c>
      <x:c r="AC55" s="305" t="str">
        <x:v>FROZEN</x:v>
      </x:c>
    </x:row>
    <x:row r="56" ht="48" customHeight="1">
      <x:c r="A56" s="305" t="str">
        <x:v>SEBI-CORE-OBS-000052</x:v>
      </x:c>
      <x:c r="B56" s="305" t="n">
        <x:v>52</x:v>
      </x:c>
      <x:c r="C56" s="305" t="str">
        <x:v>SEBI-CORE-AUD-000052</x:v>
      </x:c>
      <x:c r="D56" s="305" t="str">
        <x:v>SEBI-CORE-PRV-000052</x:v>
      </x:c>
      <x:c r="E56" s="305" t="str">
        <x:v>CAP-LAW083|BRSR chapter|AP01|OBS01</x:v>
      </x:c>
      <x:c r="F56" s="305" t="str">
        <x:v>CAP-LAW083|BRSR chapter|AP01</x:v>
      </x:c>
      <x:c r="G56" s="305" t="str">
        <x:v>CAP-LAW083|BRSR chapter</x:v>
      </x:c>
      <x:c r="H56" s="305" t="str">
        <x:v>CAP-LAW083</x:v>
      </x:c>
      <x:c r="I56" s="305" t="str">
        <x:v>BRSR chapter</x:v>
      </x:c>
      <x:c r="J56" s="305" t="str">
        <x:v>Reporting completeness, accuracy or timeliness failure</x:v>
      </x:c>
      <x:c r="K56" s="305" t="str">
        <x:v>The activation gate is true and the entity cannot evidence complete, accurate, authorised and timely performance of: Prepare BRSR and BRSR Core disclosures and assurance/assessment where the applicability test is met.</x:v>
      </x:c>
      <x:c r="L56" s="305" t="str">
        <x:v>Medium-High</x:v>
      </x:c>
      <x:c r="M5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56" s="305" t="str">
        <x:v>Confirmed exception template: Listed entity did not demonstrate complete and timely compliance with CAP-LAW083 BRSR chapter — Prepare BRSR and BRSR Core disclosures and assurance/assessment where the applicability test is met. State the population, dates, evidence tested, exact exception and legal/operational impact; do not allege non-compliance until evidence and management response are evaluated.</x:v>
      </x:c>
      <x:c r="O56" s="305" t="str">
        <x:v>Record factual cause, control/design cause, responsible process, duration, affected population and whether the issue is isolated, recurring or systemic.</x:v>
      </x:c>
      <x:c r="P56" s="305" t="str">
        <x:v>Contain the exception, complete any lawful cure/corrective disclosure, repair the control, assign ownership, update the calendar or system rule, and preserve evidence. Remediation must address: Document applicability, data owners, review and annual-report inclusion.</x:v>
      </x:c>
      <x:c r="Q56" s="305" t="str">
        <x:v>Prompt risk-based action date; statutory or investor-impact deadline takes precedence</x:v>
      </x:c>
      <x:c r="R56" s="305" t="str">
        <x:v>CFO, Company Secretary, Audit Committee/Board and exchange/regulator as applicable</x:v>
      </x:c>
      <x:c r="S56" s="305" t="str">
        <x:v>Approved remediation evidence, corrected filing/action where permitted, updated control artefact, complete affected-population validation and management/committee closure approval.</x:v>
      </x:c>
      <x:c r="T56" s="305" t="str">
        <x:v>Reperform the failed step on the corrected item and test subsequent occurrences or the full affected population until sustained operation is demonstrated.</x:v>
      </x:c>
      <x:c r="U56" s="305" t="str">
        <x:v>DESIGNED — NOT RAISED</x:v>
      </x:c>
      <x:c r="V56" s="305" t="str">
        <x:v>https://www.sebi.gov.in/legal/master-circulars/jan-2026/master-circular-for-compliance-with-the-provisions-of-the-securities-and-exchange-board-of-india-listing-obligations-and-disclosure-requirements-regulations-2015-by-listed-entities_99432.html</x:v>
      </x:c>
      <x:c r="W56" s="305" t="str">
        <x:v>MIGRATED — FROZEN</x:v>
      </x:c>
      <x:c r="X56" s="305" t="str">
        <x:f>IF(COUNTIF('PROD Audit Master'!$A$5:$A$176,C56)=1,"YES","NO")</x:f>
        <x:v>YES</x:v>
      </x:c>
      <x:c r="Y56" s="305" t="str">
        <x:f>IF(COUNTIF('PROD Provision Master'!$A$5:$A$176,D56)=1,"YES","NO")</x:f>
        <x:v>YES</x:v>
      </x:c>
      <x:c r="Z56" s="305" t="str">
        <x:f>IF(COUNTIF($A$5:$A$176,A56)=1,"UNIQUE","DUPLICATE")</x:f>
        <x:v>UNIQUE</x:v>
      </x:c>
      <x:c r="AA56" s="305" t="str">
        <x:f>IF(COUNTIF($E$5:$E$176,E56)=1,"UNIQUE","DUPLICATE")</x:f>
        <x:v>UNIQUE</x:v>
      </x:c>
      <x:c r="AB56" s="305" t="str">
        <x:f>IF(AND(LEFT(A56,14)="SEBI-CORE-OBS-",LEN(A56)=20),"VALID","INVALID")</x:f>
        <x:v>VALID</x:v>
      </x:c>
      <x:c r="AC56" s="305" t="str">
        <x:v>FROZEN</x:v>
      </x:c>
    </x:row>
    <x:row r="57" ht="48" customHeight="1">
      <x:c r="A57" s="305" t="str">
        <x:v>SEBI-CORE-OBS-000053</x:v>
      </x:c>
      <x:c r="B57" s="305" t="n">
        <x:v>53</x:v>
      </x:c>
      <x:c r="C57" s="305" t="str">
        <x:v>SEBI-CORE-AUD-000053</x:v>
      </x:c>
      <x:c r="D57" s="305" t="str">
        <x:v>SEBI-CORE-PRV-000053</x:v>
      </x:c>
      <x:c r="E57" s="305" t="str">
        <x:v>CAP-LAW083|Material-event chapter|AP01|OBS01</x:v>
      </x:c>
      <x:c r="F57" s="305" t="str">
        <x:v>CAP-LAW083|Material-event chapter|AP01</x:v>
      </x:c>
      <x:c r="G57" s="305" t="str">
        <x:v>CAP-LAW083|Material-event chapter</x:v>
      </x:c>
      <x:c r="H57" s="305" t="str">
        <x:v>CAP-LAW083</x:v>
      </x:c>
      <x:c r="I57" s="305" t="str">
        <x:v>Material-event chapter</x:v>
      </x:c>
      <x:c r="J57" s="305" t="str">
        <x:v>Disclosure or statutory filing failure</x:v>
      </x:c>
      <x:c r="K57" s="305" t="str">
        <x:v>The activation gate is true and the entity cannot evidence complete, accurate, authorised and timely performance of: Use prescribed details, formats and operational guidance for material-event, default, auditor-resignation and related disclosures.</x:v>
      </x:c>
      <x:c r="L57" s="305" t="str">
        <x:v>Medium-High</x:v>
      </x:c>
      <x:c r="M5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57" s="305" t="str">
        <x:v>Confirmed exception template: Listed entity did not demonstrate complete and timely compliance with CAP-LAW083 Material-event chapter — Use prescribed details, formats and operational guidance for material-event, default, auditor-resignation and related disclosures. State the population, dates, evidence tested, exact exception and legal/operational impact; do not allege non-compliance until evidence and management response are evaluated.</x:v>
      </x:c>
      <x:c r="O57" s="305" t="str">
        <x:v>Record factual cause, control/design cause, responsible process, duration, affected population and whether the issue is isolated, recurring or systemic.</x:v>
      </x:c>
      <x:c r="P57" s="305" t="str">
        <x:v>Contain the exception, complete any lawful cure/corrective disclosure, repair the control, assign ownership, update the calendar or system rule, and preserve evidence. Remediation must address: Attach the required particulars and evidence to each exchange filing.</x:v>
      </x:c>
      <x:c r="Q57" s="305" t="str">
        <x:v>Prompt risk-based action date; statutory or investor-impact deadline takes precedence</x:v>
      </x:c>
      <x:c r="R57" s="305" t="str">
        <x:v>Process owner and Company Secretary/Compliance Officer; escalate to Board/committee or regulator when the governing rule requires</x:v>
      </x:c>
      <x:c r="S57" s="305" t="str">
        <x:v>Approved remediation evidence, corrected filing/action where permitted, updated control artefact, complete affected-population validation and management/committee closure approval.</x:v>
      </x:c>
      <x:c r="T57" s="305" t="str">
        <x:v>Reperform the failed step on the corrected item and test subsequent occurrences or the full affected population until sustained operation is demonstrated.</x:v>
      </x:c>
      <x:c r="U57" s="305" t="str">
        <x:v>DESIGNED — NOT RAISED</x:v>
      </x:c>
      <x:c r="V57" s="305" t="str">
        <x:v>https://www.sebi.gov.in/legal/master-circulars/jan-2026/master-circular-for-compliance-with-the-provisions-of-the-securities-and-exchange-board-of-india-listing-obligations-and-disclosure-requirements-regulations-2015-by-listed-entities_99432.html</x:v>
      </x:c>
      <x:c r="W57" s="305" t="str">
        <x:v>MIGRATED — FROZEN</x:v>
      </x:c>
      <x:c r="X57" s="305" t="str">
        <x:f>IF(COUNTIF('PROD Audit Master'!$A$5:$A$176,C57)=1,"YES","NO")</x:f>
        <x:v>YES</x:v>
      </x:c>
      <x:c r="Y57" s="305" t="str">
        <x:f>IF(COUNTIF('PROD Provision Master'!$A$5:$A$176,D57)=1,"YES","NO")</x:f>
        <x:v>YES</x:v>
      </x:c>
      <x:c r="Z57" s="305" t="str">
        <x:f>IF(COUNTIF($A$5:$A$176,A57)=1,"UNIQUE","DUPLICATE")</x:f>
        <x:v>UNIQUE</x:v>
      </x:c>
      <x:c r="AA57" s="305" t="str">
        <x:f>IF(COUNTIF($E$5:$E$176,E57)=1,"UNIQUE","DUPLICATE")</x:f>
        <x:v>UNIQUE</x:v>
      </x:c>
      <x:c r="AB57" s="305" t="str">
        <x:f>IF(AND(LEFT(A57,14)="SEBI-CORE-OBS-",LEN(A57)=20),"VALID","INVALID")</x:f>
        <x:v>VALID</x:v>
      </x:c>
      <x:c r="AC57" s="305" t="str">
        <x:v>FROZEN</x:v>
      </x:c>
    </x:row>
    <x:row r="58" ht="48" customHeight="1">
      <x:c r="A58" s="305" t="str">
        <x:v>SEBI-CORE-OBS-000054</x:v>
      </x:c>
      <x:c r="B58" s="305" t="n">
        <x:v>54</x:v>
      </x:c>
      <x:c r="C58" s="305" t="str">
        <x:v>SEBI-CORE-AUD-000054</x:v>
      </x:c>
      <x:c r="D58" s="305" t="str">
        <x:v>SEBI-CORE-PRV-000054</x:v>
      </x:c>
      <x:c r="E58" s="305" t="str">
        <x:v>CAP-LAW083|Rumour-verification chapter|AP01|OBS01</x:v>
      </x:c>
      <x:c r="F58" s="305" t="str">
        <x:v>CAP-LAW083|Rumour-verification chapter|AP01</x:v>
      </x:c>
      <x:c r="G58" s="305" t="str">
        <x:v>CAP-LAW083|Rumour-verification chapter</x:v>
      </x:c>
      <x:c r="H58" s="305" t="str">
        <x:v>CAP-LAW083</x:v>
      </x:c>
      <x:c r="I58" s="305" t="str">
        <x:v>Rumour-verification chapter</x:v>
      </x:c>
      <x:c r="J58" s="305" t="str">
        <x:v>Disclosure or statutory filing failure</x:v>
      </x:c>
      <x:c r="K58" s="305" t="str">
        <x:v>The activation gate is true and the entity cannot evidence complete, accurate, authorised and timely performance of: Apply the current rumour-verification framework where the entity falls within the prescribed class.</x:v>
      </x:c>
      <x:c r="L58" s="305" t="str">
        <x:v>Medium-High</x:v>
      </x:c>
      <x:c r="M5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58" s="305" t="str">
        <x:v>Confirmed exception template: Listed entity did not demonstrate complete and timely compliance with CAP-LAW083 Rumour-verification chapter — Apply the current rumour-verification framework where the entity falls within the prescribed class. State the population, dates, evidence tested, exact exception and legal/operational impact; do not allege non-compliance until evidence and management response are evaluated.</x:v>
      </x:c>
      <x:c r="O58" s="305" t="str">
        <x:v>Record factual cause, control/design cause, responsible process, duration, affected population and whether the issue is isolated, recurring or systemic.</x:v>
      </x:c>
      <x:c r="P58" s="305" t="str">
        <x:v>Contain the exception, complete any lawful cure/corrective disclosure, repair the control, assign ownership, update the calendar or system rule, and preserve evidence. Remediation must address: Detect eligible rumours, verify facts and disclose confirmation/denial/clarification.</x:v>
      </x:c>
      <x:c r="Q58" s="305" t="str">
        <x:v>Prompt risk-based action date; statutory or investor-impact deadline takes precedence</x:v>
      </x:c>
      <x:c r="R58" s="305" t="str">
        <x:v>Process owner and Company Secretary/Compliance Officer; escalate to Board/committee or regulator when the governing rule requires</x:v>
      </x:c>
      <x:c r="S58" s="305" t="str">
        <x:v>Approved remediation evidence, corrected filing/action where permitted, updated control artefact, complete affected-population validation and management/committee closure approval.</x:v>
      </x:c>
      <x:c r="T58" s="305" t="str">
        <x:v>Reperform the failed step on the corrected item and test subsequent occurrences or the full affected population until sustained operation is demonstrated.</x:v>
      </x:c>
      <x:c r="U58" s="305" t="str">
        <x:v>DESIGNED — NOT RAISED</x:v>
      </x:c>
      <x:c r="V58" s="305" t="str">
        <x:v>https://www.sebi.gov.in/legal/master-circulars/jan-2026/master-circular-for-compliance-with-the-provisions-of-the-securities-and-exchange-board-of-india-listing-obligations-and-disclosure-requirements-regulations-2015-by-listed-entities_99432.html</x:v>
      </x:c>
      <x:c r="W58" s="305" t="str">
        <x:v>MIGRATED — FROZEN</x:v>
      </x:c>
      <x:c r="X58" s="305" t="str">
        <x:f>IF(COUNTIF('PROD Audit Master'!$A$5:$A$176,C58)=1,"YES","NO")</x:f>
        <x:v>YES</x:v>
      </x:c>
      <x:c r="Y58" s="305" t="str">
        <x:f>IF(COUNTIF('PROD Provision Master'!$A$5:$A$176,D58)=1,"YES","NO")</x:f>
        <x:v>YES</x:v>
      </x:c>
      <x:c r="Z58" s="305" t="str">
        <x:f>IF(COUNTIF($A$5:$A$176,A58)=1,"UNIQUE","DUPLICATE")</x:f>
        <x:v>UNIQUE</x:v>
      </x:c>
      <x:c r="AA58" s="305" t="str">
        <x:f>IF(COUNTIF($E$5:$E$176,E58)=1,"UNIQUE","DUPLICATE")</x:f>
        <x:v>UNIQUE</x:v>
      </x:c>
      <x:c r="AB58" s="305" t="str">
        <x:f>IF(AND(LEFT(A58,14)="SEBI-CORE-OBS-",LEN(A58)=20),"VALID","INVALID")</x:f>
        <x:v>VALID</x:v>
      </x:c>
      <x:c r="AC58" s="305" t="str">
        <x:v>FROZEN</x:v>
      </x:c>
    </x:row>
    <x:row r="59" ht="48" customHeight="1">
      <x:c r="A59" s="305" t="str">
        <x:v>SEBI-CORE-OBS-000055</x:v>
      </x:c>
      <x:c r="B59" s="305" t="n">
        <x:v>55</x:v>
      </x:c>
      <x:c r="C59" s="305" t="str">
        <x:v>SEBI-CORE-AUD-000055</x:v>
      </x:c>
      <x:c r="D59" s="305" t="str">
        <x:v>SEBI-CORE-PRV-000055</x:v>
      </x:c>
      <x:c r="E59" s="305" t="str">
        <x:v>CAP-LAW083|Integrated Filing chapter|AP01|OBS01</x:v>
      </x:c>
      <x:c r="F59" s="305" t="str">
        <x:v>CAP-LAW083|Integrated Filing chapter|AP01</x:v>
      </x:c>
      <x:c r="G59" s="305" t="str">
        <x:v>CAP-LAW083|Integrated Filing chapter</x:v>
      </x:c>
      <x:c r="H59" s="305" t="str">
        <x:v>CAP-LAW083</x:v>
      </x:c>
      <x:c r="I59" s="305" t="str">
        <x:v>Integrated Filing chapter</x:v>
      </x:c>
      <x:c r="J59" s="305" t="str">
        <x:v>Governance design or operating failure</x:v>
      </x:c>
      <x:c r="K59" s="305" t="str">
        <x:v>The activation gate is true and the entity cannot evidence complete, accurate, authorised and timely performance of: Submit governance and financial filing components through the current integrated-filing structure.</x:v>
      </x:c>
      <x:c r="L59" s="305" t="str">
        <x:v>Medium-High</x:v>
      </x:c>
      <x:c r="M5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59" s="305" t="str">
        <x:v>Confirmed exception template: Listed entity did not demonstrate complete and timely compliance with CAP-LAW083 Integrated Filing chapter — Submit governance and financial filing components through the current integrated-filing structure. State the population, dates, evidence tested, exact exception and legal/operational impact; do not allege non-compliance until evidence and management response are evaluated.</x:v>
      </x:c>
      <x:c r="O59" s="305" t="str">
        <x:v>Record factual cause, control/design cause, responsible process, duration, affected population and whether the issue is isolated, recurring or systemic.</x:v>
      </x:c>
      <x:c r="P59" s="305" t="str">
        <x:v>Contain the exception, complete any lawful cure/corrective disclosure, repair the control, assign ownership, update the calendar or system rule, and preserve evidence. Remediation must address: Maintain a single filing checklist with component ownership and acknowledgement.</x:v>
      </x:c>
      <x:c r="Q59" s="305" t="str">
        <x:v>Prompt risk-based action date; statutory or investor-impact deadline takes precedence</x:v>
      </x:c>
      <x:c r="R59" s="305" t="str">
        <x:v>Company Secretary, relevant committee chair and Board</x:v>
      </x:c>
      <x:c r="S59" s="305" t="str">
        <x:v>Approved remediation evidence, corrected filing/action where permitted, updated control artefact, complete affected-population validation and management/committee closure approval.</x:v>
      </x:c>
      <x:c r="T59" s="305" t="str">
        <x:v>Reperform the failed step on the corrected item and test subsequent occurrences or the full affected population until sustained operation is demonstrated.</x:v>
      </x:c>
      <x:c r="U59" s="305" t="str">
        <x:v>DESIGNED — NOT RAISED</x:v>
      </x:c>
      <x:c r="V59" s="305" t="str">
        <x:v>https://www.sebi.gov.in/legal/master-circulars/jan-2026/master-circular-for-compliance-with-the-provisions-of-the-securities-and-exchange-board-of-india-listing-obligations-and-disclosure-requirements-regulations-2015-by-listed-entities_99432.html</x:v>
      </x:c>
      <x:c r="W59" s="305" t="str">
        <x:v>MIGRATED — FROZEN</x:v>
      </x:c>
      <x:c r="X59" s="305" t="str">
        <x:f>IF(COUNTIF('PROD Audit Master'!$A$5:$A$176,C59)=1,"YES","NO")</x:f>
        <x:v>YES</x:v>
      </x:c>
      <x:c r="Y59" s="305" t="str">
        <x:f>IF(COUNTIF('PROD Provision Master'!$A$5:$A$176,D59)=1,"YES","NO")</x:f>
        <x:v>YES</x:v>
      </x:c>
      <x:c r="Z59" s="305" t="str">
        <x:f>IF(COUNTIF($A$5:$A$176,A59)=1,"UNIQUE","DUPLICATE")</x:f>
        <x:v>UNIQUE</x:v>
      </x:c>
      <x:c r="AA59" s="305" t="str">
        <x:f>IF(COUNTIF($E$5:$E$176,E59)=1,"UNIQUE","DUPLICATE")</x:f>
        <x:v>UNIQUE</x:v>
      </x:c>
      <x:c r="AB59" s="305" t="str">
        <x:f>IF(AND(LEFT(A59,14)="SEBI-CORE-OBS-",LEN(A59)=20),"VALID","INVALID")</x:f>
        <x:v>VALID</x:v>
      </x:c>
      <x:c r="AC59" s="305" t="str">
        <x:v>FROZEN</x:v>
      </x:c>
    </x:row>
    <x:row r="60" ht="48" customHeight="1">
      <x:c r="A60" s="305" t="str">
        <x:v>SEBI-CORE-OBS-000056</x:v>
      </x:c>
      <x:c r="B60" s="305" t="n">
        <x:v>56</x:v>
      </x:c>
      <x:c r="C60" s="305" t="str">
        <x:v>SEBI-CORE-AUD-000056</x:v>
      </x:c>
      <x:c r="D60" s="305" t="str">
        <x:v>SEBI-CORE-PRV-000056</x:v>
      </x:c>
      <x:c r="E60" s="305" t="str">
        <x:v>CAP-LAW054|Reg. 3(1)|AP01|OBS01</x:v>
      </x:c>
      <x:c r="F60" s="305" t="str">
        <x:v>CAP-LAW054|Reg. 3(1)|AP01</x:v>
      </x:c>
      <x:c r="G60" s="305" t="str">
        <x:v>CAP-LAW054|Reg. 3(1)</x:v>
      </x:c>
      <x:c r="H60" s="305" t="str">
        <x:v>CAP-LAW054</x:v>
      </x:c>
      <x:c r="I60" s="305" t="str">
        <x:v>Reg. 3(1)</x:v>
      </x:c>
      <x:c r="J60" s="305" t="str">
        <x:v>Market-conduct / UPSI control failure</x:v>
      </x:c>
      <x:c r="K60" s="305" t="str">
        <x:v>The activation gate is true and the entity cannot evidence complete, accurate, authorised and timely performance of: Do not communicate, provide or allow access to unpublished price sensitive information except for permitted purposes.</x:v>
      </x:c>
      <x:c r="L60" s="305" t="str">
        <x:v>High</x:v>
      </x:c>
      <x:c r="M6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60" s="305" t="str">
        <x:v>Confirmed exception template: Listed entity / insiders did not demonstrate complete and timely compliance with CAP-LAW054 Reg. 3(1) — Do not communicate, provide or allow access to unpublished price sensitive information except for permitted purposes. State the population, dates, evidence tested, exact exception and legal/operational impact; do not allege non-compliance until evidence and management response are evaluated.</x:v>
      </x:c>
      <x:c r="O60" s="305" t="str">
        <x:v>Record factual cause, control/design cause, responsible process, duration, affected population and whether the issue is isolated, recurring or systemic.</x:v>
      </x:c>
      <x:c r="P60" s="305" t="str">
        <x:v>Contain the exception, complete any lawful cure/corrective disclosure, repair the control, assign ownership, update the calendar or system rule, and preserve evidence. Remediation must address: Restrict, approve and evidence each permitted UPSI sharing.</x:v>
      </x:c>
      <x:c r="Q60" s="305" t="str">
        <x:v>Immediate containment; statutory/corrective deadline controls; management-approved remediation date</x:v>
      </x:c>
      <x:c r="R60" s="305" t="str">
        <x:v>Compliance Officer, Audit Committee/Board and regulator/exchange where reporting is triggered</x:v>
      </x:c>
      <x:c r="S60" s="305" t="str">
        <x:v>Approved remediation evidence, corrected filing/action where permitted, updated control artefact, complete affected-population validation and management/committee closure approval.</x:v>
      </x:c>
      <x:c r="T60" s="305" t="str">
        <x:v>Reperform the failed step on the corrected item and test subsequent occurrences or the full affected population until sustained operation is demonstrated.</x:v>
      </x:c>
      <x:c r="U60" s="305" t="str">
        <x:v>DESIGNED — NOT RAISED</x:v>
      </x:c>
      <x:c r="V60" s="305" t="str">
        <x:v>https://www.sebi.gov.in/legal/regulations/mar-2025/securities-and-exchange-board-of-india-prohibition-of-insider-trading-regulations-2015-last-amended-on-march-12-2025-_92672.html</x:v>
      </x:c>
      <x:c r="W60" s="305" t="str">
        <x:v>MIGRATED — FROZEN</x:v>
      </x:c>
      <x:c r="X60" s="305" t="str">
        <x:f>IF(COUNTIF('PROD Audit Master'!$A$5:$A$176,C60)=1,"YES","NO")</x:f>
        <x:v>YES</x:v>
      </x:c>
      <x:c r="Y60" s="305" t="str">
        <x:f>IF(COUNTIF('PROD Provision Master'!$A$5:$A$176,D60)=1,"YES","NO")</x:f>
        <x:v>YES</x:v>
      </x:c>
      <x:c r="Z60" s="305" t="str">
        <x:f>IF(COUNTIF($A$5:$A$176,A60)=1,"UNIQUE","DUPLICATE")</x:f>
        <x:v>UNIQUE</x:v>
      </x:c>
      <x:c r="AA60" s="305" t="str">
        <x:f>IF(COUNTIF($E$5:$E$176,E60)=1,"UNIQUE","DUPLICATE")</x:f>
        <x:v>UNIQUE</x:v>
      </x:c>
      <x:c r="AB60" s="305" t="str">
        <x:f>IF(AND(LEFT(A60,14)="SEBI-CORE-OBS-",LEN(A60)=20),"VALID","INVALID")</x:f>
        <x:v>VALID</x:v>
      </x:c>
      <x:c r="AC60" s="305" t="str">
        <x:v>FROZEN</x:v>
      </x:c>
    </x:row>
    <x:row r="61" ht="48" customHeight="1">
      <x:c r="A61" s="305" t="str">
        <x:v>SEBI-CORE-OBS-000057</x:v>
      </x:c>
      <x:c r="B61" s="305" t="n">
        <x:v>57</x:v>
      </x:c>
      <x:c r="C61" s="305" t="str">
        <x:v>SEBI-CORE-AUD-000057</x:v>
      </x:c>
      <x:c r="D61" s="305" t="str">
        <x:v>SEBI-CORE-PRV-000057</x:v>
      </x:c>
      <x:c r="E61" s="305" t="str">
        <x:v>CAP-LAW054|Reg. 3(2A)|AP01|OBS01</x:v>
      </x:c>
      <x:c r="F61" s="305" t="str">
        <x:v>CAP-LAW054|Reg. 3(2A)|AP01</x:v>
      </x:c>
      <x:c r="G61" s="305" t="str">
        <x:v>CAP-LAW054|Reg. 3(2A)</x:v>
      </x:c>
      <x:c r="H61" s="305" t="str">
        <x:v>CAP-LAW054</x:v>
      </x:c>
      <x:c r="I61" s="305" t="str">
        <x:v>Reg. 3(2A)</x:v>
      </x:c>
      <x:c r="J61" s="305" t="str">
        <x:v>Market-conduct / UPSI control failure</x:v>
      </x:c>
      <x:c r="K61" s="305" t="str">
        <x:v>The activation gate is true and the entity cannot evidence complete, accurate, authorised and timely performance of: Maintain a board-approved policy defining legitimate purposes for sharing UPSI.</x:v>
      </x:c>
      <x:c r="L61" s="305" t="str">
        <x:v>High</x:v>
      </x:c>
      <x:c r="M6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61" s="305" t="str">
        <x:v>Confirmed exception template: Listed entity / board did not demonstrate complete and timely compliance with CAP-LAW054 Reg. 3(2A) — Maintain a board-approved policy defining legitimate purposes for sharing UPSI. State the population, dates, evidence tested, exact exception and legal/operational impact; do not allege non-compliance until evidence and management response are evaluated.</x:v>
      </x:c>
      <x:c r="O61" s="305" t="str">
        <x:v>Record factual cause, control/design cause, responsible process, duration, affected population and whether the issue is isolated, recurring or systemic.</x:v>
      </x:c>
      <x:c r="P61" s="305" t="str">
        <x:v>Contain the exception, complete any lawful cure/corrective disclosure, repair the control, assign ownership, update the calendar or system rule, and preserve evidence. Remediation must address: Approve, publish and apply the legitimate-purpose policy.</x:v>
      </x:c>
      <x:c r="Q61" s="305" t="str">
        <x:v>Immediate containment; statutory/corrective deadline controls; management-approved remediation date</x:v>
      </x:c>
      <x:c r="R61" s="305" t="str">
        <x:v>Compliance Officer, Audit Committee/Board and regulator/exchange where reporting is triggered</x:v>
      </x:c>
      <x:c r="S61" s="305" t="str">
        <x:v>Approved remediation evidence, corrected filing/action where permitted, updated control artefact, complete affected-population validation and management/committee closure approval.</x:v>
      </x:c>
      <x:c r="T61" s="305" t="str">
        <x:v>Reperform the failed step on the corrected item and test subsequent occurrences or the full affected population until sustained operation is demonstrated.</x:v>
      </x:c>
      <x:c r="U61" s="305" t="str">
        <x:v>DESIGNED — NOT RAISED</x:v>
      </x:c>
      <x:c r="V61" s="305" t="str">
        <x:v>https://www.sebi.gov.in/legal/regulations/mar-2025/securities-and-exchange-board-of-india-prohibition-of-insider-trading-regulations-2015-last-amended-on-march-12-2025-_92672.html</x:v>
      </x:c>
      <x:c r="W61" s="305" t="str">
        <x:v>MIGRATED — FROZEN</x:v>
      </x:c>
      <x:c r="X61" s="305" t="str">
        <x:f>IF(COUNTIF('PROD Audit Master'!$A$5:$A$176,C61)=1,"YES","NO")</x:f>
        <x:v>YES</x:v>
      </x:c>
      <x:c r="Y61" s="305" t="str">
        <x:f>IF(COUNTIF('PROD Provision Master'!$A$5:$A$176,D61)=1,"YES","NO")</x:f>
        <x:v>YES</x:v>
      </x:c>
      <x:c r="Z61" s="305" t="str">
        <x:f>IF(COUNTIF($A$5:$A$176,A61)=1,"UNIQUE","DUPLICATE")</x:f>
        <x:v>UNIQUE</x:v>
      </x:c>
      <x:c r="AA61" s="305" t="str">
        <x:f>IF(COUNTIF($E$5:$E$176,E61)=1,"UNIQUE","DUPLICATE")</x:f>
        <x:v>UNIQUE</x:v>
      </x:c>
      <x:c r="AB61" s="305" t="str">
        <x:f>IF(AND(LEFT(A61,14)="SEBI-CORE-OBS-",LEN(A61)=20),"VALID","INVALID")</x:f>
        <x:v>VALID</x:v>
      </x:c>
      <x:c r="AC61" s="305" t="str">
        <x:v>FROZEN</x:v>
      </x:c>
    </x:row>
    <x:row r="62" ht="48" customHeight="1">
      <x:c r="A62" s="305" t="str">
        <x:v>SEBI-CORE-OBS-000058</x:v>
      </x:c>
      <x:c r="B62" s="305" t="n">
        <x:v>58</x:v>
      </x:c>
      <x:c r="C62" s="305" t="str">
        <x:v>SEBI-CORE-AUD-000058</x:v>
      </x:c>
      <x:c r="D62" s="305" t="str">
        <x:v>SEBI-CORE-PRV-000058</x:v>
      </x:c>
      <x:c r="E62" s="305" t="str">
        <x:v>CAP-LAW054|Reg. 3(5)|AP01|OBS01</x:v>
      </x:c>
      <x:c r="F62" s="305" t="str">
        <x:v>CAP-LAW054|Reg. 3(5)|AP01</x:v>
      </x:c>
      <x:c r="G62" s="305" t="str">
        <x:v>CAP-LAW054|Reg. 3(5)</x:v>
      </x:c>
      <x:c r="H62" s="305" t="str">
        <x:v>CAP-LAW054</x:v>
      </x:c>
      <x:c r="I62" s="305" t="str">
        <x:v>Reg. 3(5)</x:v>
      </x:c>
      <x:c r="J62" s="305" t="str">
        <x:v>Market-conduct / UPSI control failure</x:v>
      </x:c>
      <x:c r="K62" s="305" t="str">
        <x:v>The activation gate is true and the entity cannot evidence complete, accurate, authorised and timely performance of: Maintain a structured digital database of persons/entities with whom UPSI is shared, with prescribed controls and retention.</x:v>
      </x:c>
      <x:c r="L62" s="305" t="str">
        <x:v>High</x:v>
      </x:c>
      <x:c r="M6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62" s="305" t="str">
        <x:v>Confirmed exception template: Listed entity / intermediary / fiduciary as applicable did not demonstrate complete and timely compliance with CAP-LAW054 Reg. 3(5) — Maintain a structured digital database of persons/entities with whom UPSI is shared, with prescribed controls and retention. State the population, dates, evidence tested, exact exception and legal/operational impact; do not allege non-compliance until evidence and management response are evaluated.</x:v>
      </x:c>
      <x:c r="O62" s="305" t="str">
        <x:v>Record factual cause, control/design cause, responsible process, duration, affected population and whether the issue is isolated, recurring or systemic.</x:v>
      </x:c>
      <x:c r="P62" s="305" t="str">
        <x:v>Contain the exception, complete any lawful cure/corrective disclosure, repair the control, assign ownership, update the calendar or system rule, and preserve evidence. Remediation must address: Capture UPSI nature, sharer, recipient, identifiers and audit trail.</x:v>
      </x:c>
      <x:c r="Q62" s="305" t="str">
        <x:v>Immediate containment; statutory/corrective deadline controls; management-approved remediation date</x:v>
      </x:c>
      <x:c r="R62" s="305" t="str">
        <x:v>Compliance Officer, Audit Committee/Board and regulator/exchange where reporting is triggered</x:v>
      </x:c>
      <x:c r="S62" s="305" t="str">
        <x:v>Approved remediation evidence, corrected filing/action where permitted, updated control artefact, complete affected-population validation and management/committee closure approval.</x:v>
      </x:c>
      <x:c r="T62" s="305" t="str">
        <x:v>Reperform the failed step on the corrected item and test subsequent occurrences or the full affected population until sustained operation is demonstrated.</x:v>
      </x:c>
      <x:c r="U62" s="305" t="str">
        <x:v>DESIGNED — NOT RAISED</x:v>
      </x:c>
      <x:c r="V62" s="305" t="str">
        <x:v>https://www.sebi.gov.in/legal/regulations/mar-2025/securities-and-exchange-board-of-india-prohibition-of-insider-trading-regulations-2015-last-amended-on-march-12-2025-_92672.html</x:v>
      </x:c>
      <x:c r="W62" s="305" t="str">
        <x:v>MIGRATED — FROZEN</x:v>
      </x:c>
      <x:c r="X62" s="305" t="str">
        <x:f>IF(COUNTIF('PROD Audit Master'!$A$5:$A$176,C62)=1,"YES","NO")</x:f>
        <x:v>YES</x:v>
      </x:c>
      <x:c r="Y62" s="305" t="str">
        <x:f>IF(COUNTIF('PROD Provision Master'!$A$5:$A$176,D62)=1,"YES","NO")</x:f>
        <x:v>YES</x:v>
      </x:c>
      <x:c r="Z62" s="305" t="str">
        <x:f>IF(COUNTIF($A$5:$A$176,A62)=1,"UNIQUE","DUPLICATE")</x:f>
        <x:v>UNIQUE</x:v>
      </x:c>
      <x:c r="AA62" s="305" t="str">
        <x:f>IF(COUNTIF($E$5:$E$176,E62)=1,"UNIQUE","DUPLICATE")</x:f>
        <x:v>UNIQUE</x:v>
      </x:c>
      <x:c r="AB62" s="305" t="str">
        <x:f>IF(AND(LEFT(A62,14)="SEBI-CORE-OBS-",LEN(A62)=20),"VALID","INVALID")</x:f>
        <x:v>VALID</x:v>
      </x:c>
      <x:c r="AC62" s="305" t="str">
        <x:v>FROZEN</x:v>
      </x:c>
    </x:row>
    <x:row r="63" ht="48" customHeight="1">
      <x:c r="A63" s="305" t="str">
        <x:v>SEBI-CORE-OBS-000059</x:v>
      </x:c>
      <x:c r="B63" s="305" t="n">
        <x:v>59</x:v>
      </x:c>
      <x:c r="C63" s="305" t="str">
        <x:v>SEBI-CORE-AUD-000059</x:v>
      </x:c>
      <x:c r="D63" s="305" t="str">
        <x:v>SEBI-CORE-PRV-000059</x:v>
      </x:c>
      <x:c r="E63" s="305" t="str">
        <x:v>CAP-LAW054|Reg. 4|AP01|OBS01</x:v>
      </x:c>
      <x:c r="F63" s="305" t="str">
        <x:v>CAP-LAW054|Reg. 4|AP01</x:v>
      </x:c>
      <x:c r="G63" s="305" t="str">
        <x:v>CAP-LAW054|Reg. 4</x:v>
      </x:c>
      <x:c r="H63" s="305" t="str">
        <x:v>CAP-LAW054</x:v>
      </x:c>
      <x:c r="I63" s="305" t="str">
        <x:v>Reg. 4</x:v>
      </x:c>
      <x:c r="J63" s="305" t="str">
        <x:v>Market-conduct / UPSI control failure</x:v>
      </x:c>
      <x:c r="K63" s="305" t="str">
        <x:v>The activation gate is true and the entity cannot evidence complete, accurate, authorised and timely performance of: Prevent trading while in possession of UPSI, subject to available defences.</x:v>
      </x:c>
      <x:c r="L63" s="305" t="str">
        <x:v>High</x:v>
      </x:c>
      <x:c r="M6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63" s="305" t="str">
        <x:v>Confirmed exception template: Insiders / company where it trades did not demonstrate complete and timely compliance with CAP-LAW054 Reg. 4 — Prevent trading while in possession of UPSI, subject to available defences. State the population, dates, evidence tested, exact exception and legal/operational impact; do not allege non-compliance until evidence and management response are evaluated.</x:v>
      </x:c>
      <x:c r="O63" s="305" t="str">
        <x:v>Record factual cause, control/design cause, responsible process, duration, affected population and whether the issue is isolated, recurring or systemic.</x:v>
      </x:c>
      <x:c r="P63" s="305" t="str">
        <x:v>Contain the exception, complete any lawful cure/corrective disclosure, repair the control, assign ownership, update the calendar or system rule, and preserve evidence. Remediation must address: Run pre-clearance, restricted-list and investigation controls.</x:v>
      </x:c>
      <x:c r="Q63" s="305" t="str">
        <x:v>Immediate containment; statutory/corrective deadline controls; management-approved remediation date</x:v>
      </x:c>
      <x:c r="R63" s="305" t="str">
        <x:v>Compliance Officer, Audit Committee/Board and regulator/exchange where reporting is triggered</x:v>
      </x:c>
      <x:c r="S63" s="305" t="str">
        <x:v>Approved remediation evidence, corrected filing/action where permitted, updated control artefact, complete affected-population validation and management/committee closure approval.</x:v>
      </x:c>
      <x:c r="T63" s="305" t="str">
        <x:v>Reperform the failed step on the corrected item and test subsequent occurrences or the full affected population until sustained operation is demonstrated.</x:v>
      </x:c>
      <x:c r="U63" s="305" t="str">
        <x:v>DESIGNED — NOT RAISED</x:v>
      </x:c>
      <x:c r="V63" s="305" t="str">
        <x:v>https://www.sebi.gov.in/legal/regulations/mar-2025/securities-and-exchange-board-of-india-prohibition-of-insider-trading-regulations-2015-last-amended-on-march-12-2025-_92672.html</x:v>
      </x:c>
      <x:c r="W63" s="305" t="str">
        <x:v>MIGRATED — FROZEN</x:v>
      </x:c>
      <x:c r="X63" s="305" t="str">
        <x:f>IF(COUNTIF('PROD Audit Master'!$A$5:$A$176,C63)=1,"YES","NO")</x:f>
        <x:v>YES</x:v>
      </x:c>
      <x:c r="Y63" s="305" t="str">
        <x:f>IF(COUNTIF('PROD Provision Master'!$A$5:$A$176,D63)=1,"YES","NO")</x:f>
        <x:v>YES</x:v>
      </x:c>
      <x:c r="Z63" s="305" t="str">
        <x:f>IF(COUNTIF($A$5:$A$176,A63)=1,"UNIQUE","DUPLICATE")</x:f>
        <x:v>UNIQUE</x:v>
      </x:c>
      <x:c r="AA63" s="305" t="str">
        <x:f>IF(COUNTIF($E$5:$E$176,E63)=1,"UNIQUE","DUPLICATE")</x:f>
        <x:v>UNIQUE</x:v>
      </x:c>
      <x:c r="AB63" s="305" t="str">
        <x:f>IF(AND(LEFT(A63,14)="SEBI-CORE-OBS-",LEN(A63)=20),"VALID","INVALID")</x:f>
        <x:v>VALID</x:v>
      </x:c>
      <x:c r="AC63" s="305" t="str">
        <x:v>FROZEN</x:v>
      </x:c>
    </x:row>
    <x:row r="64" ht="48" customHeight="1">
      <x:c r="A64" s="305" t="str">
        <x:v>SEBI-CORE-OBS-000060</x:v>
      </x:c>
      <x:c r="B64" s="305" t="n">
        <x:v>60</x:v>
      </x:c>
      <x:c r="C64" s="305" t="str">
        <x:v>SEBI-CORE-AUD-000060</x:v>
      </x:c>
      <x:c r="D64" s="305" t="str">
        <x:v>SEBI-CORE-PRV-000060</x:v>
      </x:c>
      <x:c r="E64" s="305" t="str">
        <x:v>CAP-LAW054|Reg. 5|AP01|OBS01</x:v>
      </x:c>
      <x:c r="F64" s="305" t="str">
        <x:v>CAP-LAW054|Reg. 5|AP01</x:v>
      </x:c>
      <x:c r="G64" s="305" t="str">
        <x:v>CAP-LAW054|Reg. 5</x:v>
      </x:c>
      <x:c r="H64" s="305" t="str">
        <x:v>CAP-LAW054</x:v>
      </x:c>
      <x:c r="I64" s="305" t="str">
        <x:v>Reg. 5</x:v>
      </x:c>
      <x:c r="J64" s="305" t="str">
        <x:v>Market-conduct / UPSI control failure</x:v>
      </x:c>
      <x:c r="K64" s="305" t="str">
        <x:v>The activation gate is true and the entity cannot evidence complete, accurate, authorised and timely performance of: Administer compliant trading plans where insiders elect to use them.</x:v>
      </x:c>
      <x:c r="L64" s="305" t="str">
        <x:v>High</x:v>
      </x:c>
      <x:c r="M6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64" s="305" t="str">
        <x:v>Confirmed exception template: Insider / compliance officer / listed entity did not demonstrate complete and timely compliance with CAP-LAW054 Reg. 5 — Administer compliant trading plans where insiders elect to use them. State the population, dates, evidence tested, exact exception and legal/operational impact; do not allege non-compliance until evidence and management response are evaluated.</x:v>
      </x:c>
      <x:c r="O64" s="305" t="str">
        <x:v>Record factual cause, control/design cause, responsible process, duration, affected population and whether the issue is isolated, recurring or systemic.</x:v>
      </x:c>
      <x:c r="P64" s="305" t="str">
        <x:v>Contain the exception, complete any lawful cure/corrective disclosure, repair the control, assign ownership, update the calendar or system rule, and preserve evidence. Remediation must address: Review, approve/disallow, disclose and monitor plan execution.</x:v>
      </x:c>
      <x:c r="Q64" s="305" t="str">
        <x:v>Immediate containment; statutory/corrective deadline controls; management-approved remediation date</x:v>
      </x:c>
      <x:c r="R64" s="305" t="str">
        <x:v>Compliance Officer, Audit Committee/Board and regulator/exchange where reporting is triggered</x:v>
      </x:c>
      <x:c r="S64" s="305" t="str">
        <x:v>Approved remediation evidence, corrected filing/action where permitted, updated control artefact, complete affected-population validation and management/committee closure approval.</x:v>
      </x:c>
      <x:c r="T64" s="305" t="str">
        <x:v>Reperform the failed step on the corrected item and test subsequent occurrences or the full affected population until sustained operation is demonstrated.</x:v>
      </x:c>
      <x:c r="U64" s="305" t="str">
        <x:v>DESIGNED — NOT RAISED</x:v>
      </x:c>
      <x:c r="V64" s="305" t="str">
        <x:v>https://www.sebi.gov.in/legal/regulations/mar-2025/securities-and-exchange-board-of-india-prohibition-of-insider-trading-regulations-2015-last-amended-on-march-12-2025-_92672.html</x:v>
      </x:c>
      <x:c r="W64" s="305" t="str">
        <x:v>MIGRATED — FROZEN</x:v>
      </x:c>
      <x:c r="X64" s="305" t="str">
        <x:f>IF(COUNTIF('PROD Audit Master'!$A$5:$A$176,C64)=1,"YES","NO")</x:f>
        <x:v>YES</x:v>
      </x:c>
      <x:c r="Y64" s="305" t="str">
        <x:f>IF(COUNTIF('PROD Provision Master'!$A$5:$A$176,D64)=1,"YES","NO")</x:f>
        <x:v>YES</x:v>
      </x:c>
      <x:c r="Z64" s="305" t="str">
        <x:f>IF(COUNTIF($A$5:$A$176,A64)=1,"UNIQUE","DUPLICATE")</x:f>
        <x:v>UNIQUE</x:v>
      </x:c>
      <x:c r="AA64" s="305" t="str">
        <x:f>IF(COUNTIF($E$5:$E$176,E64)=1,"UNIQUE","DUPLICATE")</x:f>
        <x:v>UNIQUE</x:v>
      </x:c>
      <x:c r="AB64" s="305" t="str">
        <x:f>IF(AND(LEFT(A64,14)="SEBI-CORE-OBS-",LEN(A64)=20),"VALID","INVALID")</x:f>
        <x:v>VALID</x:v>
      </x:c>
      <x:c r="AC64" s="305" t="str">
        <x:v>FROZEN</x:v>
      </x:c>
    </x:row>
    <x:row r="65" ht="48" customHeight="1">
      <x:c r="A65" s="305" t="str">
        <x:v>SEBI-CORE-OBS-000061</x:v>
      </x:c>
      <x:c r="B65" s="305" t="n">
        <x:v>61</x:v>
      </x:c>
      <x:c r="C65" s="305" t="str">
        <x:v>SEBI-CORE-AUD-000061</x:v>
      </x:c>
      <x:c r="D65" s="305" t="str">
        <x:v>SEBI-CORE-PRV-000061</x:v>
      </x:c>
      <x:c r="E65" s="305" t="str">
        <x:v>CAP-LAW054|Reg. 7|AP01|OBS01</x:v>
      </x:c>
      <x:c r="F65" s="305" t="str">
        <x:v>CAP-LAW054|Reg. 7|AP01</x:v>
      </x:c>
      <x:c r="G65" s="305" t="str">
        <x:v>CAP-LAW054|Reg. 7</x:v>
      </x:c>
      <x:c r="H65" s="305" t="str">
        <x:v>CAP-LAW054</x:v>
      </x:c>
      <x:c r="I65" s="305" t="str">
        <x:v>Reg. 7</x:v>
      </x:c>
      <x:c r="J65" s="305" t="str">
        <x:v>Market-conduct / UPSI control failure</x:v>
      </x:c>
      <x:c r="K65" s="305" t="str">
        <x:v>The activation gate is true and the entity cannot evidence complete, accurate, authorised and timely performance of: Make or facilitate PIT disclosures required from promoters, members of promoter group, designated persons, directors or other covered persons.</x:v>
      </x:c>
      <x:c r="L65" s="305" t="str">
        <x:v>High</x:v>
      </x:c>
      <x:c r="M6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65" s="305" t="str">
        <x:v>Confirmed exception template: Covered person / listed entity interface did not demonstrate complete and timely compliance with CAP-LAW054 Reg. 7 — Make or facilitate PIT disclosures required from promoters, members of promoter group, designated persons, directors or other covered persons. State the population, dates, evidence tested, exact exception and legal/operational impact; do not allege non-compliance until evidence and management response are evaluated.</x:v>
      </x:c>
      <x:c r="O65" s="305" t="str">
        <x:v>Record factual cause, control/design cause, responsible process, duration, affected population and whether the issue is isolated, recurring or systemic.</x:v>
      </x:c>
      <x:c r="P65" s="305" t="str">
        <x:v>Contain the exception, complete any lawful cure/corrective disclosure, repair the control, assign ownership, update the calendar or system rule, and preserve evidence. Remediation must address: Capture, validate and file covered disclosures.</x:v>
      </x:c>
      <x:c r="Q65" s="305" t="str">
        <x:v>Immediate containment; statutory/corrective deadline controls; management-approved remediation date</x:v>
      </x:c>
      <x:c r="R65" s="305" t="str">
        <x:v>Compliance Officer, Audit Committee/Board and regulator/exchange where reporting is triggered</x:v>
      </x:c>
      <x:c r="S65" s="305" t="str">
        <x:v>Approved remediation evidence, corrected filing/action where permitted, updated control artefact, complete affected-population validation and management/committee closure approval.</x:v>
      </x:c>
      <x:c r="T65" s="305" t="str">
        <x:v>Reperform the failed step on the corrected item and test subsequent occurrences or the full affected population until sustained operation is demonstrated.</x:v>
      </x:c>
      <x:c r="U65" s="305" t="str">
        <x:v>DESIGNED — NOT RAISED</x:v>
      </x:c>
      <x:c r="V65" s="305" t="str">
        <x:v>https://www.sebi.gov.in/legal/regulations/mar-2025/securities-and-exchange-board-of-india-prohibition-of-insider-trading-regulations-2015-last-amended-on-march-12-2025-_92672.html</x:v>
      </x:c>
      <x:c r="W65" s="305" t="str">
        <x:v>MIGRATED — FROZEN</x:v>
      </x:c>
      <x:c r="X65" s="305" t="str">
        <x:f>IF(COUNTIF('PROD Audit Master'!$A$5:$A$176,C65)=1,"YES","NO")</x:f>
        <x:v>YES</x:v>
      </x:c>
      <x:c r="Y65" s="305" t="str">
        <x:f>IF(COUNTIF('PROD Provision Master'!$A$5:$A$176,D65)=1,"YES","NO")</x:f>
        <x:v>YES</x:v>
      </x:c>
      <x:c r="Z65" s="305" t="str">
        <x:f>IF(COUNTIF($A$5:$A$176,A65)=1,"UNIQUE","DUPLICATE")</x:f>
        <x:v>UNIQUE</x:v>
      </x:c>
      <x:c r="AA65" s="305" t="str">
        <x:f>IF(COUNTIF($E$5:$E$176,E65)=1,"UNIQUE","DUPLICATE")</x:f>
        <x:v>UNIQUE</x:v>
      </x:c>
      <x:c r="AB65" s="305" t="str">
        <x:f>IF(AND(LEFT(A65,14)="SEBI-CORE-OBS-",LEN(A65)=20),"VALID","INVALID")</x:f>
        <x:v>VALID</x:v>
      </x:c>
      <x:c r="AC65" s="305" t="str">
        <x:v>FROZEN</x:v>
      </x:c>
    </x:row>
    <x:row r="66" ht="48" customHeight="1">
      <x:c r="A66" s="305" t="str">
        <x:v>SEBI-CORE-OBS-000062</x:v>
      </x:c>
      <x:c r="B66" s="305" t="n">
        <x:v>62</x:v>
      </x:c>
      <x:c r="C66" s="305" t="str">
        <x:v>SEBI-CORE-AUD-000062</x:v>
      </x:c>
      <x:c r="D66" s="305" t="str">
        <x:v>SEBI-CORE-PRV-000062</x:v>
      </x:c>
      <x:c r="E66" s="305" t="str">
        <x:v>CAP-LAW054|Reg. 8|AP01|OBS01</x:v>
      </x:c>
      <x:c r="F66" s="305" t="str">
        <x:v>CAP-LAW054|Reg. 8|AP01</x:v>
      </x:c>
      <x:c r="G66" s="305" t="str">
        <x:v>CAP-LAW054|Reg. 8</x:v>
      </x:c>
      <x:c r="H66" s="305" t="str">
        <x:v>CAP-LAW054</x:v>
      </x:c>
      <x:c r="I66" s="305" t="str">
        <x:v>Reg. 8</x:v>
      </x:c>
      <x:c r="J66" s="305" t="str">
        <x:v>Market-conduct / UPSI control failure</x:v>
      </x:c>
      <x:c r="K66" s="305" t="str">
        <x:v>The activation gate is true and the entity cannot evidence complete, accurate, authorised and timely performance of: Adopt and publish a code of practices and procedures for fair disclosure of UPSI.</x:v>
      </x:c>
      <x:c r="L66" s="305" t="str">
        <x:v>High</x:v>
      </x:c>
      <x:c r="M6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66" s="305" t="str">
        <x:v>Confirmed exception template: Listed entity / board did not demonstrate complete and timely compliance with CAP-LAW054 Reg. 8 — Adopt and publish a code of practices and procedures for fair disclosure of UPSI. State the population, dates, evidence tested, exact exception and legal/operational impact; do not allege non-compliance until evidence and management response are evaluated.</x:v>
      </x:c>
      <x:c r="O66" s="305" t="str">
        <x:v>Record factual cause, control/design cause, responsible process, duration, affected population and whether the issue is isolated, recurring or systemic.</x:v>
      </x:c>
      <x:c r="P66" s="305" t="str">
        <x:v>Contain the exception, complete any lawful cure/corrective disclosure, repair the control, assign ownership, update the calendar or system rule, and preserve evidence. Remediation must address: Maintain code, chief investor-relations ownership and dissemination process.</x:v>
      </x:c>
      <x:c r="Q66" s="305" t="str">
        <x:v>Immediate containment; statutory/corrective deadline controls; management-approved remediation date</x:v>
      </x:c>
      <x:c r="R66" s="305" t="str">
        <x:v>Compliance Officer, Audit Committee/Board and regulator/exchange where reporting is triggered</x:v>
      </x:c>
      <x:c r="S66" s="305" t="str">
        <x:v>Approved remediation evidence, corrected filing/action where permitted, updated control artefact, complete affected-population validation and management/committee closure approval.</x:v>
      </x:c>
      <x:c r="T66" s="305" t="str">
        <x:v>Reperform the failed step on the corrected item and test subsequent occurrences or the full affected population until sustained operation is demonstrated.</x:v>
      </x:c>
      <x:c r="U66" s="305" t="str">
        <x:v>DESIGNED — NOT RAISED</x:v>
      </x:c>
      <x:c r="V66" s="305" t="str">
        <x:v>https://www.sebi.gov.in/legal/regulations/mar-2025/securities-and-exchange-board-of-india-prohibition-of-insider-trading-regulations-2015-last-amended-on-march-12-2025-_92672.html</x:v>
      </x:c>
      <x:c r="W66" s="305" t="str">
        <x:v>MIGRATED — FROZEN</x:v>
      </x:c>
      <x:c r="X66" s="305" t="str">
        <x:f>IF(COUNTIF('PROD Audit Master'!$A$5:$A$176,C66)=1,"YES","NO")</x:f>
        <x:v>YES</x:v>
      </x:c>
      <x:c r="Y66" s="305" t="str">
        <x:f>IF(COUNTIF('PROD Provision Master'!$A$5:$A$176,D66)=1,"YES","NO")</x:f>
        <x:v>YES</x:v>
      </x:c>
      <x:c r="Z66" s="305" t="str">
        <x:f>IF(COUNTIF($A$5:$A$176,A66)=1,"UNIQUE","DUPLICATE")</x:f>
        <x:v>UNIQUE</x:v>
      </x:c>
      <x:c r="AA66" s="305" t="str">
        <x:f>IF(COUNTIF($E$5:$E$176,E66)=1,"UNIQUE","DUPLICATE")</x:f>
        <x:v>UNIQUE</x:v>
      </x:c>
      <x:c r="AB66" s="305" t="str">
        <x:f>IF(AND(LEFT(A66,14)="SEBI-CORE-OBS-",LEN(A66)=20),"VALID","INVALID")</x:f>
        <x:v>VALID</x:v>
      </x:c>
      <x:c r="AC66" s="305" t="str">
        <x:v>FROZEN</x:v>
      </x:c>
    </x:row>
    <x:row r="67" ht="48" customHeight="1">
      <x:c r="A67" s="305" t="str">
        <x:v>SEBI-CORE-OBS-000063</x:v>
      </x:c>
      <x:c r="B67" s="305" t="n">
        <x:v>63</x:v>
      </x:c>
      <x:c r="C67" s="305" t="str">
        <x:v>SEBI-CORE-AUD-000063</x:v>
      </x:c>
      <x:c r="D67" s="305" t="str">
        <x:v>SEBI-CORE-PRV-000063</x:v>
      </x:c>
      <x:c r="E67" s="305" t="str">
        <x:v>CAP-LAW054|Reg. 9|AP01|OBS01</x:v>
      </x:c>
      <x:c r="F67" s="305" t="str">
        <x:v>CAP-LAW054|Reg. 9|AP01</x:v>
      </x:c>
      <x:c r="G67" s="305" t="str">
        <x:v>CAP-LAW054|Reg. 9</x:v>
      </x:c>
      <x:c r="H67" s="305" t="str">
        <x:v>CAP-LAW054</x:v>
      </x:c>
      <x:c r="I67" s="305" t="str">
        <x:v>Reg. 9</x:v>
      </x:c>
      <x:c r="J67" s="305" t="str">
        <x:v>Market-conduct / UPSI control failure</x:v>
      </x:c>
      <x:c r="K67" s="305" t="str">
        <x:v>The activation gate is true and the entity cannot evidence complete, accurate, authorised and timely performance of: Adopt and administer a code of conduct to regulate, monitor and report trading by designated persons and immediate relatives.</x:v>
      </x:c>
      <x:c r="L67" s="305" t="str">
        <x:v>High</x:v>
      </x:c>
      <x:c r="M6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67" s="305" t="str">
        <x:v>Confirmed exception template: Listed entity / compliance officer did not demonstrate complete and timely compliance with CAP-LAW054 Reg. 9 — Adopt and administer a code of conduct to regulate, monitor and report trading by designated persons and immediate relatives. State the population, dates, evidence tested, exact exception and legal/operational impact; do not allege non-compliance until evidence and management response are evaluated.</x:v>
      </x:c>
      <x:c r="O67" s="305" t="str">
        <x:v>Record factual cause, control/design cause, responsible process, duration, affected population and whether the issue is isolated, recurring or systemic.</x:v>
      </x:c>
      <x:c r="P67" s="305" t="str">
        <x:v>Contain the exception, complete any lawful cure/corrective disclosure, repair the control, assign ownership, update the calendar or system rule, and preserve evidence. Remediation must address: Maintain designated-person universe, trading window, pre-clearance and contra-trade controls.</x:v>
      </x:c>
      <x:c r="Q67" s="305" t="str">
        <x:v>Immediate containment; statutory/corrective deadline controls; management-approved remediation date</x:v>
      </x:c>
      <x:c r="R67" s="305" t="str">
        <x:v>Compliance Officer, Audit Committee/Board and regulator/exchange where reporting is triggered</x:v>
      </x:c>
      <x:c r="S67" s="305" t="str">
        <x:v>Approved remediation evidence, corrected filing/action where permitted, updated control artefact, complete affected-population validation and management/committee closure approval.</x:v>
      </x:c>
      <x:c r="T67" s="305" t="str">
        <x:v>Reperform the failed step on the corrected item and test subsequent occurrences or the full affected population until sustained operation is demonstrated.</x:v>
      </x:c>
      <x:c r="U67" s="305" t="str">
        <x:v>DESIGNED — NOT RAISED</x:v>
      </x:c>
      <x:c r="V67" s="305" t="str">
        <x:v>https://www.sebi.gov.in/legal/regulations/mar-2025/securities-and-exchange-board-of-india-prohibition-of-insider-trading-regulations-2015-last-amended-on-march-12-2025-_92672.html</x:v>
      </x:c>
      <x:c r="W67" s="305" t="str">
        <x:v>MIGRATED — FROZEN</x:v>
      </x:c>
      <x:c r="X67" s="305" t="str">
        <x:f>IF(COUNTIF('PROD Audit Master'!$A$5:$A$176,C67)=1,"YES","NO")</x:f>
        <x:v>YES</x:v>
      </x:c>
      <x:c r="Y67" s="305" t="str">
        <x:f>IF(COUNTIF('PROD Provision Master'!$A$5:$A$176,D67)=1,"YES","NO")</x:f>
        <x:v>YES</x:v>
      </x:c>
      <x:c r="Z67" s="305" t="str">
        <x:f>IF(COUNTIF($A$5:$A$176,A67)=1,"UNIQUE","DUPLICATE")</x:f>
        <x:v>UNIQUE</x:v>
      </x:c>
      <x:c r="AA67" s="305" t="str">
        <x:f>IF(COUNTIF($E$5:$E$176,E67)=1,"UNIQUE","DUPLICATE")</x:f>
        <x:v>UNIQUE</x:v>
      </x:c>
      <x:c r="AB67" s="305" t="str">
        <x:f>IF(AND(LEFT(A67,14)="SEBI-CORE-OBS-",LEN(A67)=20),"VALID","INVALID")</x:f>
        <x:v>VALID</x:v>
      </x:c>
      <x:c r="AC67" s="305" t="str">
        <x:v>FROZEN</x:v>
      </x:c>
    </x:row>
    <x:row r="68" ht="48" customHeight="1">
      <x:c r="A68" s="305" t="str">
        <x:v>SEBI-CORE-OBS-000064</x:v>
      </x:c>
      <x:c r="B68" s="305" t="n">
        <x:v>64</x:v>
      </x:c>
      <x:c r="C68" s="305" t="str">
        <x:v>SEBI-CORE-AUD-000064</x:v>
      </x:c>
      <x:c r="D68" s="305" t="str">
        <x:v>SEBI-CORE-PRV-000064</x:v>
      </x:c>
      <x:c r="E68" s="305" t="str">
        <x:v>CAP-LAW054|Reg. 9A|AP01|OBS01</x:v>
      </x:c>
      <x:c r="F68" s="305" t="str">
        <x:v>CAP-LAW054|Reg. 9A|AP01</x:v>
      </x:c>
      <x:c r="G68" s="305" t="str">
        <x:v>CAP-LAW054|Reg. 9A</x:v>
      </x:c>
      <x:c r="H68" s="305" t="str">
        <x:v>CAP-LAW054</x:v>
      </x:c>
      <x:c r="I68" s="305" t="str">
        <x:v>Reg. 9A</x:v>
      </x:c>
      <x:c r="J68" s="305" t="str">
        <x:v>Market-conduct / UPSI control failure</x:v>
      </x:c>
      <x:c r="K68" s="305" t="str">
        <x:v>The activation gate is true and the entity cannot evidence complete, accurate, authorised and timely performance of: Maintain institutional mechanisms, internal controls, inquiry and whistleblower arrangements to prevent insider trading.</x:v>
      </x:c>
      <x:c r="L68" s="305" t="str">
        <x:v>High</x:v>
      </x:c>
      <x:c r="M6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68" s="305" t="str">
        <x:v>Confirmed exception template: Listed entity / CEO or MD / board did not demonstrate complete and timely compliance with CAP-LAW054 Reg. 9A — Maintain institutional mechanisms, internal controls, inquiry and whistleblower arrangements to prevent insider trading. State the population, dates, evidence tested, exact exception and legal/operational impact; do not allege non-compliance until evidence and management response are evaluated.</x:v>
      </x:c>
      <x:c r="O68" s="305" t="str">
        <x:v>Record factual cause, control/design cause, responsible process, duration, affected population and whether the issue is isolated, recurring or systemic.</x:v>
      </x:c>
      <x:c r="P68" s="305" t="str">
        <x:v>Contain the exception, complete any lawful cure/corrective disclosure, repair the control, assign ownership, update the calendar or system rule, and preserve evidence. Remediation must address: Test controls, investigate leaks and report/escalate as required.</x:v>
      </x:c>
      <x:c r="Q68" s="305" t="str">
        <x:v>Immediate containment; statutory/corrective deadline controls; management-approved remediation date</x:v>
      </x:c>
      <x:c r="R68" s="305" t="str">
        <x:v>Compliance Officer, Audit Committee/Board and regulator/exchange where reporting is triggered</x:v>
      </x:c>
      <x:c r="S68" s="305" t="str">
        <x:v>Approved remediation evidence, corrected filing/action where permitted, updated control artefact, complete affected-population validation and management/committee closure approval.</x:v>
      </x:c>
      <x:c r="T68" s="305" t="str">
        <x:v>Reperform the failed step on the corrected item and test subsequent occurrences or the full affected population until sustained operation is demonstrated.</x:v>
      </x:c>
      <x:c r="U68" s="305" t="str">
        <x:v>DESIGNED — NOT RAISED</x:v>
      </x:c>
      <x:c r="V68" s="305" t="str">
        <x:v>https://www.sebi.gov.in/legal/regulations/mar-2025/securities-and-exchange-board-of-india-prohibition-of-insider-trading-regulations-2015-last-amended-on-march-12-2025-_92672.html</x:v>
      </x:c>
      <x:c r="W68" s="305" t="str">
        <x:v>MIGRATED — FROZEN</x:v>
      </x:c>
      <x:c r="X68" s="305" t="str">
        <x:f>IF(COUNTIF('PROD Audit Master'!$A$5:$A$176,C68)=1,"YES","NO")</x:f>
        <x:v>YES</x:v>
      </x:c>
      <x:c r="Y68" s="305" t="str">
        <x:f>IF(COUNTIF('PROD Provision Master'!$A$5:$A$176,D68)=1,"YES","NO")</x:f>
        <x:v>YES</x:v>
      </x:c>
      <x:c r="Z68" s="305" t="str">
        <x:f>IF(COUNTIF($A$5:$A$176,A68)=1,"UNIQUE","DUPLICATE")</x:f>
        <x:v>UNIQUE</x:v>
      </x:c>
      <x:c r="AA68" s="305" t="str">
        <x:f>IF(COUNTIF($E$5:$E$176,E68)=1,"UNIQUE","DUPLICATE")</x:f>
        <x:v>UNIQUE</x:v>
      </x:c>
      <x:c r="AB68" s="305" t="str">
        <x:f>IF(AND(LEFT(A68,14)="SEBI-CORE-OBS-",LEN(A68)=20),"VALID","INVALID")</x:f>
        <x:v>VALID</x:v>
      </x:c>
      <x:c r="AC68" s="305" t="str">
        <x:v>FROZEN</x:v>
      </x:c>
    </x:row>
    <x:row r="69" ht="48" customHeight="1">
      <x:c r="A69" s="305" t="str">
        <x:v>SEBI-CORE-OBS-000065</x:v>
      </x:c>
      <x:c r="B69" s="305" t="n">
        <x:v>65</x:v>
      </x:c>
      <x:c r="C69" s="305" t="str">
        <x:v>SEBI-CORE-AUD-000065</x:v>
      </x:c>
      <x:c r="D69" s="305" t="str">
        <x:v>SEBI-CORE-PRV-000065</x:v>
      </x:c>
      <x:c r="E69" s="305" t="str">
        <x:v>P1-GAP001|PIT surveillance chapters|AP01|OBS01</x:v>
      </x:c>
      <x:c r="F69" s="305" t="str">
        <x:v>P1-GAP001|PIT surveillance chapters|AP01</x:v>
      </x:c>
      <x:c r="G69" s="305" t="str">
        <x:v>P1-GAP001|PIT surveillance chapters</x:v>
      </x:c>
      <x:c r="H69" s="305" t="str">
        <x:v>P1-GAP001</x:v>
      </x:c>
      <x:c r="I69" s="305" t="str">
        <x:v>PIT surveillance chapters</x:v>
      </x:c>
      <x:c r="J69" s="305" t="str">
        <x:v>Market-conduct / UPSI control failure</x:v>
      </x:c>
      <x:c r="K69" s="305" t="str">
        <x:v>The activation gate is true and the entity cannot evidence complete, accurate, authorised and timely performance of: Implement the current exchange/depository surveillance directions applicable to listed-company PIT controls, including automated trading-window restrictions where applicable.</x:v>
      </x:c>
      <x:c r="L69" s="305" t="str">
        <x:v>High</x:v>
      </x:c>
      <x:c r="M6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69" s="305" t="str">
        <x:v>Confirmed exception template: Listed entity / compliance officer did not demonstrate complete and timely compliance with P1-GAP001 PIT surveillance chapters — Implement the current exchange/depository surveillance directions applicable to listed-company PIT controls, including automated trading-window restrictions where applicable. State the population, dates, evidence tested, exact exception and legal/operational impact; do not allege non-compliance until evidence and management response are evaluated.</x:v>
      </x:c>
      <x:c r="O69" s="305" t="str">
        <x:v>Record factual cause, control/design cause, responsible process, duration, affected population and whether the issue is isolated, recurring or systemic.</x:v>
      </x:c>
      <x:c r="P69" s="305" t="str">
        <x:v>Contain the exception, complete any lawful cure/corrective disclosure, repair the control, assign ownership, update the calendar or system rule, and preserve evidence. Remediation must address: Maintain accurate identifiers and reconcile system restrictions/exceptions.</x:v>
      </x:c>
      <x:c r="Q69" s="305" t="str">
        <x:v>Immediate containment; statutory/corrective deadline controls; management-approved remediation date</x:v>
      </x:c>
      <x:c r="R69" s="305" t="str">
        <x:v>Compliance Officer, Audit Committee/Board and regulator/exchange where reporting is triggered</x:v>
      </x:c>
      <x:c r="S69" s="305" t="str">
        <x:v>Approved remediation evidence, corrected filing/action where permitted, updated control artefact, complete affected-population validation and management/committee closure approval.</x:v>
      </x:c>
      <x:c r="T69" s="305" t="str">
        <x:v>Reperform the failed step on the corrected item and test subsequent occurrences or the full affected population until sustained operation is demonstrated.</x:v>
      </x:c>
      <x:c r="U69" s="305" t="str">
        <x:v>DESIGNED — NOT RAISED</x:v>
      </x:c>
      <x:c r="V69" s="305" t="str">
        <x:v>https://www.sebi.gov.in/legal/master-circulars/may-2026/master-circular-on-surveillance-of-securities-market_101473.html</x:v>
      </x:c>
      <x:c r="W69" s="305" t="str">
        <x:v>MIGRATED — FROZEN</x:v>
      </x:c>
      <x:c r="X69" s="305" t="str">
        <x:f>IF(COUNTIF('PROD Audit Master'!$A$5:$A$176,C69)=1,"YES","NO")</x:f>
        <x:v>YES</x:v>
      </x:c>
      <x:c r="Y69" s="305" t="str">
        <x:f>IF(COUNTIF('PROD Provision Master'!$A$5:$A$176,D69)=1,"YES","NO")</x:f>
        <x:v>YES</x:v>
      </x:c>
      <x:c r="Z69" s="305" t="str">
        <x:f>IF(COUNTIF($A$5:$A$176,A69)=1,"UNIQUE","DUPLICATE")</x:f>
        <x:v>UNIQUE</x:v>
      </x:c>
      <x:c r="AA69" s="305" t="str">
        <x:f>IF(COUNTIF($E$5:$E$176,E69)=1,"UNIQUE","DUPLICATE")</x:f>
        <x:v>UNIQUE</x:v>
      </x:c>
      <x:c r="AB69" s="305" t="str">
        <x:f>IF(AND(LEFT(A69,14)="SEBI-CORE-OBS-",LEN(A69)=20),"VALID","INVALID")</x:f>
        <x:v>VALID</x:v>
      </x:c>
      <x:c r="AC69" s="305" t="str">
        <x:v>FROZEN</x:v>
      </x:c>
    </x:row>
    <x:row r="70" ht="48" customHeight="1">
      <x:c r="A70" s="305" t="str">
        <x:v>SEBI-CORE-OBS-000066</x:v>
      </x:c>
      <x:c r="B70" s="305" t="n">
        <x:v>66</x:v>
      </x:c>
      <x:c r="C70" s="305" t="str">
        <x:v>SEBI-CORE-AUD-000066</x:v>
      </x:c>
      <x:c r="D70" s="305" t="str">
        <x:v>SEBI-CORE-PRV-000066</x:v>
      </x:c>
      <x:c r="E70" s="305" t="str">
        <x:v>CAP-LAW067|Reg. 3|AP01|OBS01</x:v>
      </x:c>
      <x:c r="F70" s="305" t="str">
        <x:v>CAP-LAW067|Reg. 3|AP01</x:v>
      </x:c>
      <x:c r="G70" s="305" t="str">
        <x:v>CAP-LAW067|Reg. 3</x:v>
      </x:c>
      <x:c r="H70" s="305" t="str">
        <x:v>CAP-LAW067</x:v>
      </x:c>
      <x:c r="I70" s="305" t="str">
        <x:v>Reg. 3</x:v>
      </x:c>
      <x:c r="J70" s="305" t="str">
        <x:v>Market-conduct / UPSI control failure</x:v>
      </x:c>
      <x:c r="K70" s="305" t="str">
        <x:v>The activation gate is true and the entity cannot evidence complete, accurate, authorised and timely performance of: Do not deal in securities through a manipulative, fraudulent or unfair device or scheme.</x:v>
      </x:c>
      <x:c r="L70" s="305" t="str">
        <x:v>High</x:v>
      </x:c>
      <x:c r="M7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70" s="305" t="str">
        <x:v>Confirmed exception template: Listed entity and any person acting for it did not demonstrate complete and timely compliance with CAP-LAW067 Reg. 3 — Do not deal in securities through a manipulative, fraudulent or unfair device or scheme. State the population, dates, evidence tested, exact exception and legal/operational impact; do not allege non-compliance until evidence and management response are evaluated.</x:v>
      </x:c>
      <x:c r="O70" s="305" t="str">
        <x:v>Record factual cause, control/design cause, responsible process, duration, affected population and whether the issue is isolated, recurring or systemic.</x:v>
      </x:c>
      <x:c r="P70" s="305" t="str">
        <x:v>Contain the exception, complete any lawful cure/corrective disclosure, repair the control, assign ownership, update the calendar or system rule, and preserve evidence. Remediation must address: Subject market transactions and disclosures to fraud/manipulation review.</x:v>
      </x:c>
      <x:c r="Q70" s="305" t="str">
        <x:v>Immediate containment; statutory/corrective deadline controls; management-approved remediation date</x:v>
      </x:c>
      <x:c r="R70" s="305" t="str">
        <x:v>Compliance Officer, Audit Committee/Board and regulator/exchange where reporting is triggered</x:v>
      </x:c>
      <x:c r="S70" s="305" t="str">
        <x:v>Approved remediation evidence, corrected filing/action where permitted, updated control artefact, complete affected-population validation and management/committee closure approval.</x:v>
      </x:c>
      <x:c r="T70" s="305" t="str">
        <x:v>Reperform the failed step on the corrected item and test subsequent occurrences or the full affected population until sustained operation is demonstrated.</x:v>
      </x:c>
      <x:c r="U70" s="305" t="str">
        <x:v>DESIGNED — NOT RAISED</x:v>
      </x:c>
      <x:c r="V70" s="305" t="str">
        <x:v>https://www.sebi.gov.in/legal/regulations/dec-2025/securities-and-exchange-board-of-india-prohibition-of-fraudulent-and-unfair-trade-practices-relating-to-securities-market-regulations-2003-last-amended-on-december-05-2025-_98694.html</x:v>
      </x:c>
      <x:c r="W70" s="305" t="str">
        <x:v>MIGRATED — FROZEN</x:v>
      </x:c>
      <x:c r="X70" s="305" t="str">
        <x:f>IF(COUNTIF('PROD Audit Master'!$A$5:$A$176,C70)=1,"YES","NO")</x:f>
        <x:v>YES</x:v>
      </x:c>
      <x:c r="Y70" s="305" t="str">
        <x:f>IF(COUNTIF('PROD Provision Master'!$A$5:$A$176,D70)=1,"YES","NO")</x:f>
        <x:v>YES</x:v>
      </x:c>
      <x:c r="Z70" s="305" t="str">
        <x:f>IF(COUNTIF($A$5:$A$176,A70)=1,"UNIQUE","DUPLICATE")</x:f>
        <x:v>UNIQUE</x:v>
      </x:c>
      <x:c r="AA70" s="305" t="str">
        <x:f>IF(COUNTIF($E$5:$E$176,E70)=1,"UNIQUE","DUPLICATE")</x:f>
        <x:v>UNIQUE</x:v>
      </x:c>
      <x:c r="AB70" s="305" t="str">
        <x:f>IF(AND(LEFT(A70,14)="SEBI-CORE-OBS-",LEN(A70)=20),"VALID","INVALID")</x:f>
        <x:v>VALID</x:v>
      </x:c>
      <x:c r="AC70" s="305" t="str">
        <x:v>FROZEN</x:v>
      </x:c>
    </x:row>
    <x:row r="71" ht="48" customHeight="1">
      <x:c r="A71" s="305" t="str">
        <x:v>SEBI-CORE-OBS-000067</x:v>
      </x:c>
      <x:c r="B71" s="305" t="n">
        <x:v>67</x:v>
      </x:c>
      <x:c r="C71" s="305" t="str">
        <x:v>SEBI-CORE-AUD-000067</x:v>
      </x:c>
      <x:c r="D71" s="305" t="str">
        <x:v>SEBI-CORE-PRV-000067</x:v>
      </x:c>
      <x:c r="E71" s="305" t="str">
        <x:v>CAP-LAW067|Reg. 4|AP01|OBS01</x:v>
      </x:c>
      <x:c r="F71" s="305" t="str">
        <x:v>CAP-LAW067|Reg. 4|AP01</x:v>
      </x:c>
      <x:c r="G71" s="305" t="str">
        <x:v>CAP-LAW067|Reg. 4</x:v>
      </x:c>
      <x:c r="H71" s="305" t="str">
        <x:v>CAP-LAW067</x:v>
      </x:c>
      <x:c r="I71" s="305" t="str">
        <x:v>Reg. 4</x:v>
      </x:c>
      <x:c r="J71" s="305" t="str">
        <x:v>Market-conduct / UPSI control failure</x:v>
      </x:c>
      <x:c r="K71" s="305" t="str">
        <x:v>The activation gate is true and the entity cannot evidence complete, accurate, authorised and timely performance of: Do not engage in the listed manipulative, fraudulent or unfair trade practices.</x:v>
      </x:c>
      <x:c r="L71" s="305" t="str">
        <x:v>High</x:v>
      </x:c>
      <x:c r="M7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71" s="305" t="str">
        <x:v>Confirmed exception template: Listed entity and any person acting for it did not demonstrate complete and timely compliance with CAP-LAW067 Reg. 4 — Do not engage in the listed manipulative, fraudulent or unfair trade practices. State the population, dates, evidence tested, exact exception and legal/operational impact; do not allege non-compliance until evidence and management response are evaluated.</x:v>
      </x:c>
      <x:c r="O71" s="305" t="str">
        <x:v>Record factual cause, control/design cause, responsible process, duration, affected population and whether the issue is isolated, recurring or systemic.</x:v>
      </x:c>
      <x:c r="P71" s="305" t="str">
        <x:v>Contain the exception, complete any lawful cure/corrective disclosure, repair the control, assign ownership, update the calendar or system rule, and preserve evidence. Remediation must address: Escalate suspicious practices and preserve transaction rationale/evidence.</x:v>
      </x:c>
      <x:c r="Q71" s="305" t="str">
        <x:v>Immediate containment; statutory/corrective deadline controls; management-approved remediation date</x:v>
      </x:c>
      <x:c r="R71" s="305" t="str">
        <x:v>Compliance Officer, Audit Committee/Board and regulator/exchange where reporting is triggered</x:v>
      </x:c>
      <x:c r="S71" s="305" t="str">
        <x:v>Approved remediation evidence, corrected filing/action where permitted, updated control artefact, complete affected-population validation and management/committee closure approval.</x:v>
      </x:c>
      <x:c r="T71" s="305" t="str">
        <x:v>Reperform the failed step on the corrected item and test subsequent occurrences or the full affected population until sustained operation is demonstrated.</x:v>
      </x:c>
      <x:c r="U71" s="305" t="str">
        <x:v>DESIGNED — NOT RAISED</x:v>
      </x:c>
      <x:c r="V71" s="305" t="str">
        <x:v>https://www.sebi.gov.in/legal/regulations/dec-2025/securities-and-exchange-board-of-india-prohibition-of-fraudulent-and-unfair-trade-practices-relating-to-securities-market-regulations-2003-last-amended-on-december-05-2025-_98694.html</x:v>
      </x:c>
      <x:c r="W71" s="305" t="str">
        <x:v>MIGRATED — FROZEN</x:v>
      </x:c>
      <x:c r="X71" s="305" t="str">
        <x:f>IF(COUNTIF('PROD Audit Master'!$A$5:$A$176,C71)=1,"YES","NO")</x:f>
        <x:v>YES</x:v>
      </x:c>
      <x:c r="Y71" s="305" t="str">
        <x:f>IF(COUNTIF('PROD Provision Master'!$A$5:$A$176,D71)=1,"YES","NO")</x:f>
        <x:v>YES</x:v>
      </x:c>
      <x:c r="Z71" s="305" t="str">
        <x:f>IF(COUNTIF($A$5:$A$176,A71)=1,"UNIQUE","DUPLICATE")</x:f>
        <x:v>UNIQUE</x:v>
      </x:c>
      <x:c r="AA71" s="305" t="str">
        <x:f>IF(COUNTIF($E$5:$E$176,E71)=1,"UNIQUE","DUPLICATE")</x:f>
        <x:v>UNIQUE</x:v>
      </x:c>
      <x:c r="AB71" s="305" t="str">
        <x:f>IF(AND(LEFT(A71,14)="SEBI-CORE-OBS-",LEN(A71)=20),"VALID","INVALID")</x:f>
        <x:v>VALID</x:v>
      </x:c>
      <x:c r="AC71" s="305" t="str">
        <x:v>FROZEN</x:v>
      </x:c>
    </x:row>
    <x:row r="72" ht="48" customHeight="1">
      <x:c r="A72" s="305" t="str">
        <x:v>SEBI-CORE-OBS-000068</x:v>
      </x:c>
      <x:c r="B72" s="305" t="n">
        <x:v>68</x:v>
      </x:c>
      <x:c r="C72" s="305" t="str">
        <x:v>SEBI-CORE-AUD-000068</x:v>
      </x:c>
      <x:c r="D72" s="305" t="str">
        <x:v>SEBI-CORE-PRV-000068</x:v>
      </x:c>
      <x:c r="E72" s="305" t="str">
        <x:v>CAP-LAW060|Reg. 26(2)|AP01|OBS01</x:v>
      </x:c>
      <x:c r="F72" s="305" t="str">
        <x:v>CAP-LAW060|Reg. 26(2)|AP01</x:v>
      </x:c>
      <x:c r="G72" s="305" t="str">
        <x:v>CAP-LAW060|Reg. 26(2)</x:v>
      </x:c>
      <x:c r="H72" s="305" t="str">
        <x:v>CAP-LAW060</x:v>
      </x:c>
      <x:c r="I72" s="305" t="str">
        <x:v>Reg. 26(2)</x:v>
      </x:c>
      <x:c r="J72" s="305" t="str">
        <x:v>Transaction condition, approval or timetable failure</x:v>
      </x:c>
      <x:c r="K72" s="305" t="str">
        <x:v>The activation gate is true and the entity cannot evidence complete, accurate, authorised and timely performance of: During an open offer, do not undertake restricted material actions outside the ordinary course without the required shareholder approval.</x:v>
      </x:c>
      <x:c r="L72" s="305" t="str">
        <x:v>High</x:v>
      </x:c>
      <x:c r="M7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72" s="305" t="str">
        <x:v>Confirmed exception template: Target company / board did not demonstrate complete and timely compliance with CAP-LAW060 Reg. 26(2) — During an open offer, do not undertake restricted material actions outside the ordinary course without the required shareholder approval. State the population, dates, evidence tested, exact exception and legal/operational impact; do not allege non-compliance until evidence and management response are evaluated.</x:v>
      </x:c>
      <x:c r="O72" s="305" t="str">
        <x:v>Record factual cause, control/design cause, responsible process, duration, affected population and whether the issue is isolated, recurring or systemic.</x:v>
      </x:c>
      <x:c r="P72" s="305" t="str">
        <x:v>Contain the exception, complete any lawful cure/corrective disclosure, repair the control, assign ownership, update the calendar or system rule, and preserve evidence. Remediation must address: Freeze covered actions or obtain required approval before proceeding.</x:v>
      </x:c>
      <x:c r="Q72" s="305" t="str">
        <x:v>Immediate containment; statutory/corrective deadline controls; management-approved remediation date</x:v>
      </x:c>
      <x:c r="R72" s="305" t="str">
        <x:v>Company Secretary, Board/transaction committee and regulator/exchange where corrective disclosure is required</x:v>
      </x:c>
      <x:c r="S72" s="305" t="str">
        <x:v>Approved remediation evidence, corrected filing/action where permitted, updated control artefact, complete affected-population validation and management/committee closure approval.</x:v>
      </x:c>
      <x:c r="T72" s="305" t="str">
        <x:v>Reperform the failed step on the corrected item and test subsequent occurrences or the full affected population until sustained operation is demonstrated.</x:v>
      </x:c>
      <x:c r="U72" s="305" t="str">
        <x:v>DESIGNED — NOT RAISED</x:v>
      </x:c>
      <x:c r="V72" s="305" t="str">
        <x:v>https://www.sebi.gov.in/legal/regulations/dec-2025/securities-and-exchange-board-of-india-substantial-acquisition-of-shares-and-takeovers-regulations-2011-last-amended-on-december-5-2025-_98643.html</x:v>
      </x:c>
      <x:c r="W72" s="305" t="str">
        <x:v>MIGRATED — FROZEN</x:v>
      </x:c>
      <x:c r="X72" s="305" t="str">
        <x:f>IF(COUNTIF('PROD Audit Master'!$A$5:$A$176,C72)=1,"YES","NO")</x:f>
        <x:v>YES</x:v>
      </x:c>
      <x:c r="Y72" s="305" t="str">
        <x:f>IF(COUNTIF('PROD Provision Master'!$A$5:$A$176,D72)=1,"YES","NO")</x:f>
        <x:v>YES</x:v>
      </x:c>
      <x:c r="Z72" s="305" t="str">
        <x:f>IF(COUNTIF($A$5:$A$176,A72)=1,"UNIQUE","DUPLICATE")</x:f>
        <x:v>UNIQUE</x:v>
      </x:c>
      <x:c r="AA72" s="305" t="str">
        <x:f>IF(COUNTIF($E$5:$E$176,E72)=1,"UNIQUE","DUPLICATE")</x:f>
        <x:v>UNIQUE</x:v>
      </x:c>
      <x:c r="AB72" s="305" t="str">
        <x:f>IF(AND(LEFT(A72,14)="SEBI-CORE-OBS-",LEN(A72)=20),"VALID","INVALID")</x:f>
        <x:v>VALID</x:v>
      </x:c>
      <x:c r="AC72" s="305" t="str">
        <x:v>FROZEN</x:v>
      </x:c>
    </x:row>
    <x:row r="73" ht="48" customHeight="1">
      <x:c r="A73" s="305" t="str">
        <x:v>SEBI-CORE-OBS-000069</x:v>
      </x:c>
      <x:c r="B73" s="305" t="n">
        <x:v>69</x:v>
      </x:c>
      <x:c r="C73" s="305" t="str">
        <x:v>SEBI-CORE-AUD-000069</x:v>
      </x:c>
      <x:c r="D73" s="305" t="str">
        <x:v>SEBI-CORE-PRV-000069</x:v>
      </x:c>
      <x:c r="E73" s="305" t="str">
        <x:v>CAP-LAW060|Reg. 26(4)|AP01|OBS01</x:v>
      </x:c>
      <x:c r="F73" s="305" t="str">
        <x:v>CAP-LAW060|Reg. 26(4)|AP01</x:v>
      </x:c>
      <x:c r="G73" s="305" t="str">
        <x:v>CAP-LAW060|Reg. 26(4)</x:v>
      </x:c>
      <x:c r="H73" s="305" t="str">
        <x:v>CAP-LAW060</x:v>
      </x:c>
      <x:c r="I73" s="305" t="str">
        <x:v>Reg. 26(4)</x:v>
      </x:c>
      <x:c r="J73" s="305" t="str">
        <x:v>Transaction condition, approval or timetable failure</x:v>
      </x:c>
      <x:c r="K73" s="305" t="str">
        <x:v>The activation gate is true and the entity cannot evidence complete, accurate, authorised and timely performance of: Do not fix a record date for corporate actions so as to fall within the restricted period around the tendering period.</x:v>
      </x:c>
      <x:c r="L73" s="305" t="str">
        <x:v>High</x:v>
      </x:c>
      <x:c r="M7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73" s="305" t="str">
        <x:v>Confirmed exception template: Target company did not demonstrate complete and timely compliance with CAP-LAW060 Reg. 26(4) — Do not fix a record date for corporate actions so as to fall within the restricted period around the tendering period. State the population, dates, evidence tested, exact exception and legal/operational impact; do not allege non-compliance until evidence and management response are evaluated.</x:v>
      </x:c>
      <x:c r="O73" s="305" t="str">
        <x:v>Record factual cause, control/design cause, responsible process, duration, affected population and whether the issue is isolated, recurring or systemic.</x:v>
      </x:c>
      <x:c r="P73" s="305" t="str">
        <x:v>Contain the exception, complete any lawful cure/corrective disclosure, repair the control, assign ownership, update the calendar or system rule, and preserve evidence. Remediation must address: Screen corporate-action calendar against the tender period.</x:v>
      </x:c>
      <x:c r="Q73" s="305" t="str">
        <x:v>Immediate containment; statutory/corrective deadline controls; management-approved remediation date</x:v>
      </x:c>
      <x:c r="R73" s="305" t="str">
        <x:v>Company Secretary, Board/transaction committee and regulator/exchange where corrective disclosure is required</x:v>
      </x:c>
      <x:c r="S73" s="305" t="str">
        <x:v>Approved remediation evidence, corrected filing/action where permitted, updated control artefact, complete affected-population validation and management/committee closure approval.</x:v>
      </x:c>
      <x:c r="T73" s="305" t="str">
        <x:v>Reperform the failed step on the corrected item and test subsequent occurrences or the full affected population until sustained operation is demonstrated.</x:v>
      </x:c>
      <x:c r="U73" s="305" t="str">
        <x:v>DESIGNED — NOT RAISED</x:v>
      </x:c>
      <x:c r="V73" s="305" t="str">
        <x:v>https://www.sebi.gov.in/legal/regulations/dec-2025/securities-and-exchange-board-of-india-substantial-acquisition-of-shares-and-takeovers-regulations-2011-last-amended-on-december-5-2025-_98643.html</x:v>
      </x:c>
      <x:c r="W73" s="305" t="str">
        <x:v>MIGRATED — FROZEN</x:v>
      </x:c>
      <x:c r="X73" s="305" t="str">
        <x:f>IF(COUNTIF('PROD Audit Master'!$A$5:$A$176,C73)=1,"YES","NO")</x:f>
        <x:v>YES</x:v>
      </x:c>
      <x:c r="Y73" s="305" t="str">
        <x:f>IF(COUNTIF('PROD Provision Master'!$A$5:$A$176,D73)=1,"YES","NO")</x:f>
        <x:v>YES</x:v>
      </x:c>
      <x:c r="Z73" s="305" t="str">
        <x:f>IF(COUNTIF($A$5:$A$176,A73)=1,"UNIQUE","DUPLICATE")</x:f>
        <x:v>UNIQUE</x:v>
      </x:c>
      <x:c r="AA73" s="305" t="str">
        <x:f>IF(COUNTIF($E$5:$E$176,E73)=1,"UNIQUE","DUPLICATE")</x:f>
        <x:v>UNIQUE</x:v>
      </x:c>
      <x:c r="AB73" s="305" t="str">
        <x:f>IF(AND(LEFT(A73,14)="SEBI-CORE-OBS-",LEN(A73)=20),"VALID","INVALID")</x:f>
        <x:v>VALID</x:v>
      </x:c>
      <x:c r="AC73" s="305" t="str">
        <x:v>FROZEN</x:v>
      </x:c>
    </x:row>
    <x:row r="74" ht="48" customHeight="1">
      <x:c r="A74" s="305" t="str">
        <x:v>SEBI-CORE-OBS-000070</x:v>
      </x:c>
      <x:c r="B74" s="305" t="n">
        <x:v>70</x:v>
      </x:c>
      <x:c r="C74" s="305" t="str">
        <x:v>SEBI-CORE-AUD-000070</x:v>
      </x:c>
      <x:c r="D74" s="305" t="str">
        <x:v>SEBI-CORE-PRV-000070</x:v>
      </x:c>
      <x:c r="E74" s="305" t="str">
        <x:v>CAP-LAW060|Reg. 26(6)|AP01|OBS01</x:v>
      </x:c>
      <x:c r="F74" s="305" t="str">
        <x:v>CAP-LAW060|Reg. 26(6)|AP01</x:v>
      </x:c>
      <x:c r="G74" s="305" t="str">
        <x:v>CAP-LAW060|Reg. 26(6)</x:v>
      </x:c>
      <x:c r="H74" s="305" t="str">
        <x:v>CAP-LAW060</x:v>
      </x:c>
      <x:c r="I74" s="305" t="str">
        <x:v>Reg. 26(6)</x:v>
      </x:c>
      <x:c r="J74" s="305" t="str">
        <x:v>Transaction condition, approval or timetable failure</x:v>
      </x:c>
      <x:c r="K74" s="305" t="str">
        <x:v>The activation gate is true and the entity cannot evidence complete, accurate, authorised and timely performance of: Furnish the acquirer with the list of shareholders and related data required for the open offer.</x:v>
      </x:c>
      <x:c r="L74" s="305" t="str">
        <x:v>High</x:v>
      </x:c>
      <x:c r="M7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74" s="305" t="str">
        <x:v>Confirmed exception template: Target company did not demonstrate complete and timely compliance with CAP-LAW060 Reg. 26(6) — Furnish the acquirer with the list of shareholders and related data required for the open offer. State the population, dates, evidence tested, exact exception and legal/operational impact; do not allege non-compliance until evidence and management response are evaluated.</x:v>
      </x:c>
      <x:c r="O74" s="305" t="str">
        <x:v>Record factual cause, control/design cause, responsible process, duration, affected population and whether the issue is isolated, recurring or systemic.</x:v>
      </x:c>
      <x:c r="P74" s="305" t="str">
        <x:v>Contain the exception, complete any lawful cure/corrective disclosure, repair the control, assign ownership, update the calendar or system rule, and preserve evidence. Remediation must address: Extract, validate and securely provide the shareholder list.</x:v>
      </x:c>
      <x:c r="Q74" s="305" t="str">
        <x:v>Immediate containment; statutory/corrective deadline controls; management-approved remediation date</x:v>
      </x:c>
      <x:c r="R74" s="305" t="str">
        <x:v>Company Secretary, Board/transaction committee and regulator/exchange where corrective disclosure is required</x:v>
      </x:c>
      <x:c r="S74" s="305" t="str">
        <x:v>Approved remediation evidence, corrected filing/action where permitted, updated control artefact, complete affected-population validation and management/committee closure approval.</x:v>
      </x:c>
      <x:c r="T74" s="305" t="str">
        <x:v>Reperform the failed step on the corrected item and test subsequent occurrences or the full affected population until sustained operation is demonstrated.</x:v>
      </x:c>
      <x:c r="U74" s="305" t="str">
        <x:v>DESIGNED — NOT RAISED</x:v>
      </x:c>
      <x:c r="V74" s="305" t="str">
        <x:v>https://www.sebi.gov.in/legal/regulations/dec-2025/securities-and-exchange-board-of-india-substantial-acquisition-of-shares-and-takeovers-regulations-2011-last-amended-on-december-5-2025-_98643.html</x:v>
      </x:c>
      <x:c r="W74" s="305" t="str">
        <x:v>MIGRATED — FROZEN</x:v>
      </x:c>
      <x:c r="X74" s="305" t="str">
        <x:f>IF(COUNTIF('PROD Audit Master'!$A$5:$A$176,C74)=1,"YES","NO")</x:f>
        <x:v>YES</x:v>
      </x:c>
      <x:c r="Y74" s="305" t="str">
        <x:f>IF(COUNTIF('PROD Provision Master'!$A$5:$A$176,D74)=1,"YES","NO")</x:f>
        <x:v>YES</x:v>
      </x:c>
      <x:c r="Z74" s="305" t="str">
        <x:f>IF(COUNTIF($A$5:$A$176,A74)=1,"UNIQUE","DUPLICATE")</x:f>
        <x:v>UNIQUE</x:v>
      </x:c>
      <x:c r="AA74" s="305" t="str">
        <x:f>IF(COUNTIF($E$5:$E$176,E74)=1,"UNIQUE","DUPLICATE")</x:f>
        <x:v>UNIQUE</x:v>
      </x:c>
      <x:c r="AB74" s="305" t="str">
        <x:f>IF(AND(LEFT(A74,14)="SEBI-CORE-OBS-",LEN(A74)=20),"VALID","INVALID")</x:f>
        <x:v>VALID</x:v>
      </x:c>
      <x:c r="AC74" s="305" t="str">
        <x:v>FROZEN</x:v>
      </x:c>
    </x:row>
    <x:row r="75" ht="48" customHeight="1">
      <x:c r="A75" s="305" t="str">
        <x:v>SEBI-CORE-OBS-000071</x:v>
      </x:c>
      <x:c r="B75" s="305" t="n">
        <x:v>71</x:v>
      </x:c>
      <x:c r="C75" s="305" t="str">
        <x:v>SEBI-CORE-AUD-000071</x:v>
      </x:c>
      <x:c r="D75" s="305" t="str">
        <x:v>SEBI-CORE-PRV-000071</x:v>
      </x:c>
      <x:c r="E75" s="305" t="str">
        <x:v>CAP-LAW060|Reg. 26(6A)|AP01|OBS01</x:v>
      </x:c>
      <x:c r="F75" s="305" t="str">
        <x:v>CAP-LAW060|Reg. 26(6A)|AP01</x:v>
      </x:c>
      <x:c r="G75" s="305" t="str">
        <x:v>CAP-LAW060|Reg. 26(6A)</x:v>
      </x:c>
      <x:c r="H75" s="305" t="str">
        <x:v>CAP-LAW060</x:v>
      </x:c>
      <x:c r="I75" s="305" t="str">
        <x:v>Reg. 26(6A)</x:v>
      </x:c>
      <x:c r="J75" s="305" t="str">
        <x:v>Transaction condition, approval or timetable failure</x:v>
      </x:c>
      <x:c r="K75" s="305" t="str">
        <x:v>The activation gate is true and the entity cannot evidence complete, accurate, authorised and timely performance of: Constitute the committee of independent directors required for the open offer.</x:v>
      </x:c>
      <x:c r="L75" s="305" t="str">
        <x:v>High</x:v>
      </x:c>
      <x:c r="M7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75" s="305" t="str">
        <x:v>Confirmed exception template: Target company / board did not demonstrate complete and timely compliance with CAP-LAW060 Reg. 26(6A) — Constitute the committee of independent directors required for the open offer. State the population, dates, evidence tested, exact exception and legal/operational impact; do not allege non-compliance until evidence and management response are evaluated.</x:v>
      </x:c>
      <x:c r="O75" s="305" t="str">
        <x:v>Record factual cause, control/design cause, responsible process, duration, affected population and whether the issue is isolated, recurring or systemic.</x:v>
      </x:c>
      <x:c r="P75" s="305" t="str">
        <x:v>Contain the exception, complete any lawful cure/corrective disclosure, repair the control, assign ownership, update the calendar or system rule, and preserve evidence. Remediation must address: Approve committee constitution and document independence.</x:v>
      </x:c>
      <x:c r="Q75" s="305" t="str">
        <x:v>Immediate containment; statutory/corrective deadline controls; management-approved remediation date</x:v>
      </x:c>
      <x:c r="R75" s="305" t="str">
        <x:v>Company Secretary, Board/transaction committee and regulator/exchange where corrective disclosure is required</x:v>
      </x:c>
      <x:c r="S75" s="305" t="str">
        <x:v>Approved remediation evidence, corrected filing/action where permitted, updated control artefact, complete affected-population validation and management/committee closure approval.</x:v>
      </x:c>
      <x:c r="T75" s="305" t="str">
        <x:v>Reperform the failed step on the corrected item and test subsequent occurrences or the full affected population until sustained operation is demonstrated.</x:v>
      </x:c>
      <x:c r="U75" s="305" t="str">
        <x:v>DESIGNED — NOT RAISED</x:v>
      </x:c>
      <x:c r="V75" s="305" t="str">
        <x:v>https://www.sebi.gov.in/legal/regulations/dec-2025/securities-and-exchange-board-of-india-substantial-acquisition-of-shares-and-takeovers-regulations-2011-last-amended-on-december-5-2025-_98643.html</x:v>
      </x:c>
      <x:c r="W75" s="305" t="str">
        <x:v>MIGRATED — FROZEN</x:v>
      </x:c>
      <x:c r="X75" s="305" t="str">
        <x:f>IF(COUNTIF('PROD Audit Master'!$A$5:$A$176,C75)=1,"YES","NO")</x:f>
        <x:v>YES</x:v>
      </x:c>
      <x:c r="Y75" s="305" t="str">
        <x:f>IF(COUNTIF('PROD Provision Master'!$A$5:$A$176,D75)=1,"YES","NO")</x:f>
        <x:v>YES</x:v>
      </x:c>
      <x:c r="Z75" s="305" t="str">
        <x:f>IF(COUNTIF($A$5:$A$176,A75)=1,"UNIQUE","DUPLICATE")</x:f>
        <x:v>UNIQUE</x:v>
      </x:c>
      <x:c r="AA75" s="305" t="str">
        <x:f>IF(COUNTIF($E$5:$E$176,E75)=1,"UNIQUE","DUPLICATE")</x:f>
        <x:v>UNIQUE</x:v>
      </x:c>
      <x:c r="AB75" s="305" t="str">
        <x:f>IF(AND(LEFT(A75,14)="SEBI-CORE-OBS-",LEN(A75)=20),"VALID","INVALID")</x:f>
        <x:v>VALID</x:v>
      </x:c>
      <x:c r="AC75" s="305" t="str">
        <x:v>FROZEN</x:v>
      </x:c>
    </x:row>
    <x:row r="76" ht="48" customHeight="1">
      <x:c r="A76" s="305" t="str">
        <x:v>SEBI-CORE-OBS-000072</x:v>
      </x:c>
      <x:c r="B76" s="305" t="n">
        <x:v>72</x:v>
      </x:c>
      <x:c r="C76" s="305" t="str">
        <x:v>SEBI-CORE-AUD-000072</x:v>
      </x:c>
      <x:c r="D76" s="305" t="str">
        <x:v>SEBI-CORE-PRV-000072</x:v>
      </x:c>
      <x:c r="E76" s="305" t="str">
        <x:v>CAP-LAW060|Reg. 26(7)|AP01|OBS01</x:v>
      </x:c>
      <x:c r="F76" s="305" t="str">
        <x:v>CAP-LAW060|Reg. 26(7)|AP01</x:v>
      </x:c>
      <x:c r="G76" s="305" t="str">
        <x:v>CAP-LAW060|Reg. 26(7)</x:v>
      </x:c>
      <x:c r="H76" s="305" t="str">
        <x:v>CAP-LAW060</x:v>
      </x:c>
      <x:c r="I76" s="305" t="str">
        <x:v>Reg. 26(7)</x:v>
      </x:c>
      <x:c r="J76" s="305" t="str">
        <x:v>Transaction condition, approval or timetable failure</x:v>
      </x:c>
      <x:c r="K76" s="305" t="str">
        <x:v>The activation gate is true and the entity cannot evidence complete, accurate, authorised and timely performance of: Publish the independent-director committee's reasoned recommendations on the open offer.</x:v>
      </x:c>
      <x:c r="L76" s="305" t="str">
        <x:v>High</x:v>
      </x:c>
      <x:c r="M7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76" s="305" t="str">
        <x:v>Confirmed exception template: Independent directors' committee / target company did not demonstrate complete and timely compliance with CAP-LAW060 Reg. 26(7) — Publish the independent-director committee's reasoned recommendations on the open offer. State the population, dates, evidence tested, exact exception and legal/operational impact; do not allege non-compliance until evidence and management response are evaluated.</x:v>
      </x:c>
      <x:c r="O76" s="305" t="str">
        <x:v>Record factual cause, control/design cause, responsible process, duration, affected population and whether the issue is isolated, recurring or systemic.</x:v>
      </x:c>
      <x:c r="P76" s="305" t="str">
        <x:v>Contain the exception, complete any lawful cure/corrective disclosure, repair the control, assign ownership, update the calendar or system rule, and preserve evidence. Remediation must address: Approve and publish recommendations and send to required recipients.</x:v>
      </x:c>
      <x:c r="Q76" s="305" t="str">
        <x:v>Immediate containment; statutory/corrective deadline controls; management-approved remediation date</x:v>
      </x:c>
      <x:c r="R76" s="305" t="str">
        <x:v>Company Secretary, Board/transaction committee and regulator/exchange where corrective disclosure is required</x:v>
      </x:c>
      <x:c r="S76" s="305" t="str">
        <x:v>Approved remediation evidence, corrected filing/action where permitted, updated control artefact, complete affected-population validation and management/committee closure approval.</x:v>
      </x:c>
      <x:c r="T76" s="305" t="str">
        <x:v>Reperform the failed step on the corrected item and test subsequent occurrences or the full affected population until sustained operation is demonstrated.</x:v>
      </x:c>
      <x:c r="U76" s="305" t="str">
        <x:v>DESIGNED — NOT RAISED</x:v>
      </x:c>
      <x:c r="V76" s="305" t="str">
        <x:v>https://www.sebi.gov.in/legal/regulations/dec-2025/securities-and-exchange-board-of-india-substantial-acquisition-of-shares-and-takeovers-regulations-2011-last-amended-on-december-5-2025-_98643.html</x:v>
      </x:c>
      <x:c r="W76" s="305" t="str">
        <x:v>MIGRATED — FROZEN</x:v>
      </x:c>
      <x:c r="X76" s="305" t="str">
        <x:f>IF(COUNTIF('PROD Audit Master'!$A$5:$A$176,C76)=1,"YES","NO")</x:f>
        <x:v>YES</x:v>
      </x:c>
      <x:c r="Y76" s="305" t="str">
        <x:f>IF(COUNTIF('PROD Provision Master'!$A$5:$A$176,D76)=1,"YES","NO")</x:f>
        <x:v>YES</x:v>
      </x:c>
      <x:c r="Z76" s="305" t="str">
        <x:f>IF(COUNTIF($A$5:$A$176,A76)=1,"UNIQUE","DUPLICATE")</x:f>
        <x:v>UNIQUE</x:v>
      </x:c>
      <x:c r="AA76" s="305" t="str">
        <x:f>IF(COUNTIF($E$5:$E$176,E76)=1,"UNIQUE","DUPLICATE")</x:f>
        <x:v>UNIQUE</x:v>
      </x:c>
      <x:c r="AB76" s="305" t="str">
        <x:f>IF(AND(LEFT(A76,14)="SEBI-CORE-OBS-",LEN(A76)=20),"VALID","INVALID")</x:f>
        <x:v>VALID</x:v>
      </x:c>
      <x:c r="AC76" s="305" t="str">
        <x:v>FROZEN</x:v>
      </x:c>
    </x:row>
    <x:row r="77" ht="48" customHeight="1">
      <x:c r="A77" s="305" t="str">
        <x:v>SEBI-CORE-OBS-000073</x:v>
      </x:c>
      <x:c r="B77" s="305" t="n">
        <x:v>73</x:v>
      </x:c>
      <x:c r="C77" s="305" t="str">
        <x:v>SEBI-CORE-AUD-000073</x:v>
      </x:c>
      <x:c r="D77" s="305" t="str">
        <x:v>SEBI-CORE-PRV-000073</x:v>
      </x:c>
      <x:c r="E77" s="305" t="str">
        <x:v>CAP-LAW060|Reg. 26(8)|AP01|OBS01</x:v>
      </x:c>
      <x:c r="F77" s="305" t="str">
        <x:v>CAP-LAW060|Reg. 26(8)|AP01</x:v>
      </x:c>
      <x:c r="G77" s="305" t="str">
        <x:v>CAP-LAW060|Reg. 26(8)</x:v>
      </x:c>
      <x:c r="H77" s="305" t="str">
        <x:v>CAP-LAW060</x:v>
      </x:c>
      <x:c r="I77" s="305" t="str">
        <x:v>Reg. 26(8)</x:v>
      </x:c>
      <x:c r="J77" s="305" t="str">
        <x:v>Transaction condition, approval or timetable failure</x:v>
      </x:c>
      <x:c r="K77" s="305" t="str">
        <x:v>The activation gate is true and the entity cannot evidence complete, accurate, authorised and timely performance of: Facilitate verification of shares tendered in the open offer.</x:v>
      </x:c>
      <x:c r="L77" s="305" t="str">
        <x:v>High</x:v>
      </x:c>
      <x:c r="M7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77" s="305" t="str">
        <x:v>Confirmed exception template: Target company did not demonstrate complete and timely compliance with CAP-LAW060 Reg. 26(8) — Facilitate verification of shares tendered in the open offer. State the population, dates, evidence tested, exact exception and legal/operational impact; do not allege non-compliance until evidence and management response are evaluated.</x:v>
      </x:c>
      <x:c r="O77" s="305" t="str">
        <x:v>Record factual cause, control/design cause, responsible process, duration, affected population and whether the issue is isolated, recurring or systemic.</x:v>
      </x:c>
      <x:c r="P77" s="305" t="str">
        <x:v>Contain the exception, complete any lawful cure/corrective disclosure, repair the control, assign ownership, update the calendar or system rule, and preserve evidence. Remediation must address: Provide records and support verification without delay.</x:v>
      </x:c>
      <x:c r="Q77" s="305" t="str">
        <x:v>Immediate containment; statutory/corrective deadline controls; management-approved remediation date</x:v>
      </x:c>
      <x:c r="R77" s="305" t="str">
        <x:v>Company Secretary, Board/transaction committee and regulator/exchange where corrective disclosure is required</x:v>
      </x:c>
      <x:c r="S77" s="305" t="str">
        <x:v>Approved remediation evidence, corrected filing/action where permitted, updated control artefact, complete affected-population validation and management/committee closure approval.</x:v>
      </x:c>
      <x:c r="T77" s="305" t="str">
        <x:v>Reperform the failed step on the corrected item and test subsequent occurrences or the full affected population until sustained operation is demonstrated.</x:v>
      </x:c>
      <x:c r="U77" s="305" t="str">
        <x:v>DESIGNED — NOT RAISED</x:v>
      </x:c>
      <x:c r="V77" s="305" t="str">
        <x:v>https://www.sebi.gov.in/legal/regulations/dec-2025/securities-and-exchange-board-of-india-substantial-acquisition-of-shares-and-takeovers-regulations-2011-last-amended-on-december-5-2025-_98643.html</x:v>
      </x:c>
      <x:c r="W77" s="305" t="str">
        <x:v>MIGRATED — FROZEN</x:v>
      </x:c>
      <x:c r="X77" s="305" t="str">
        <x:f>IF(COUNTIF('PROD Audit Master'!$A$5:$A$176,C77)=1,"YES","NO")</x:f>
        <x:v>YES</x:v>
      </x:c>
      <x:c r="Y77" s="305" t="str">
        <x:f>IF(COUNTIF('PROD Provision Master'!$A$5:$A$176,D77)=1,"YES","NO")</x:f>
        <x:v>YES</x:v>
      </x:c>
      <x:c r="Z77" s="305" t="str">
        <x:f>IF(COUNTIF($A$5:$A$176,A77)=1,"UNIQUE","DUPLICATE")</x:f>
        <x:v>UNIQUE</x:v>
      </x:c>
      <x:c r="AA77" s="305" t="str">
        <x:f>IF(COUNTIF($E$5:$E$176,E77)=1,"UNIQUE","DUPLICATE")</x:f>
        <x:v>UNIQUE</x:v>
      </x:c>
      <x:c r="AB77" s="305" t="str">
        <x:f>IF(AND(LEFT(A77,14)="SEBI-CORE-OBS-",LEN(A77)=20),"VALID","INVALID")</x:f>
        <x:v>VALID</x:v>
      </x:c>
      <x:c r="AC77" s="305" t="str">
        <x:v>FROZEN</x:v>
      </x:c>
    </x:row>
    <x:row r="78" ht="48" customHeight="1">
      <x:c r="A78" s="305" t="str">
        <x:v>SEBI-CORE-OBS-000074</x:v>
      </x:c>
      <x:c r="B78" s="305" t="n">
        <x:v>74</x:v>
      </x:c>
      <x:c r="C78" s="305" t="str">
        <x:v>SEBI-CORE-AUD-000074</x:v>
      </x:c>
      <x:c r="D78" s="305" t="str">
        <x:v>SEBI-CORE-PRV-000074</x:v>
      </x:c>
      <x:c r="E78" s="305" t="str">
        <x:v>CAP-LAW060|Reg. 26(9)|AP01|OBS01</x:v>
      </x:c>
      <x:c r="F78" s="305" t="str">
        <x:v>CAP-LAW060|Reg. 26(9)|AP01</x:v>
      </x:c>
      <x:c r="G78" s="305" t="str">
        <x:v>CAP-LAW060|Reg. 26(9)</x:v>
      </x:c>
      <x:c r="H78" s="305" t="str">
        <x:v>CAP-LAW060</x:v>
      </x:c>
      <x:c r="I78" s="305" t="str">
        <x:v>Reg. 26(9)</x:v>
      </x:c>
      <x:c r="J78" s="305" t="str">
        <x:v>Transaction condition, approval or timetable failure</x:v>
      </x:c>
      <x:c r="K78" s="305" t="str">
        <x:v>The activation gate is true and the entity cannot evidence complete, accurate, authorised and timely performance of: Provide equivalent information to all competing acquirers in a competitive offer.</x:v>
      </x:c>
      <x:c r="L78" s="305" t="str">
        <x:v>High</x:v>
      </x:c>
      <x:c r="M7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78" s="305" t="str">
        <x:v>Confirmed exception template: Target company did not demonstrate complete and timely compliance with CAP-LAW060 Reg. 26(9) — Provide equivalent information to all competing acquirers in a competitive offer. State the population, dates, evidence tested, exact exception and legal/operational impact; do not allege non-compliance until evidence and management response are evaluated.</x:v>
      </x:c>
      <x:c r="O78" s="305" t="str">
        <x:v>Record factual cause, control/design cause, responsible process, duration, affected population and whether the issue is isolated, recurring or systemic.</x:v>
      </x:c>
      <x:c r="P78" s="305" t="str">
        <x:v>Contain the exception, complete any lawful cure/corrective disclosure, repair the control, assign ownership, update the calendar or system rule, and preserve evidence. Remediation must address: Maintain an information log and equal-access control.</x:v>
      </x:c>
      <x:c r="Q78" s="305" t="str">
        <x:v>Immediate containment; statutory/corrective deadline controls; management-approved remediation date</x:v>
      </x:c>
      <x:c r="R78" s="305" t="str">
        <x:v>Company Secretary, Board/transaction committee and regulator/exchange where corrective disclosure is required</x:v>
      </x:c>
      <x:c r="S78" s="305" t="str">
        <x:v>Approved remediation evidence, corrected filing/action where permitted, updated control artefact, complete affected-population validation and management/committee closure approval.</x:v>
      </x:c>
      <x:c r="T78" s="305" t="str">
        <x:v>Reperform the failed step on the corrected item and test subsequent occurrences or the full affected population until sustained operation is demonstrated.</x:v>
      </x:c>
      <x:c r="U78" s="305" t="str">
        <x:v>DESIGNED — NOT RAISED</x:v>
      </x:c>
      <x:c r="V78" s="305" t="str">
        <x:v>https://www.sebi.gov.in/legal/regulations/dec-2025/securities-and-exchange-board-of-india-substantial-acquisition-of-shares-and-takeovers-regulations-2011-last-amended-on-december-5-2025-_98643.html</x:v>
      </x:c>
      <x:c r="W78" s="305" t="str">
        <x:v>MIGRATED — FROZEN</x:v>
      </x:c>
      <x:c r="X78" s="305" t="str">
        <x:f>IF(COUNTIF('PROD Audit Master'!$A$5:$A$176,C78)=1,"YES","NO")</x:f>
        <x:v>YES</x:v>
      </x:c>
      <x:c r="Y78" s="305" t="str">
        <x:f>IF(COUNTIF('PROD Provision Master'!$A$5:$A$176,D78)=1,"YES","NO")</x:f>
        <x:v>YES</x:v>
      </x:c>
      <x:c r="Z78" s="305" t="str">
        <x:f>IF(COUNTIF($A$5:$A$176,A78)=1,"UNIQUE","DUPLICATE")</x:f>
        <x:v>UNIQUE</x:v>
      </x:c>
      <x:c r="AA78" s="305" t="str">
        <x:f>IF(COUNTIF($E$5:$E$176,E78)=1,"UNIQUE","DUPLICATE")</x:f>
        <x:v>UNIQUE</x:v>
      </x:c>
      <x:c r="AB78" s="305" t="str">
        <x:f>IF(AND(LEFT(A78,14)="SEBI-CORE-OBS-",LEN(A78)=20),"VALID","INVALID")</x:f>
        <x:v>VALID</x:v>
      </x:c>
      <x:c r="AC78" s="305" t="str">
        <x:v>FROZEN</x:v>
      </x:c>
    </x:row>
    <x:row r="79" ht="48" customHeight="1">
      <x:c r="A79" s="305" t="str">
        <x:v>SEBI-CORE-OBS-000075</x:v>
      </x:c>
      <x:c r="B79" s="305" t="n">
        <x:v>75</x:v>
      </x:c>
      <x:c r="C79" s="305" t="str">
        <x:v>SEBI-CORE-AUD-000075</x:v>
      </x:c>
      <x:c r="D79" s="305" t="str">
        <x:v>SEBI-CORE-PRV-000075</x:v>
      </x:c>
      <x:c r="E79" s="305" t="str">
        <x:v>CAP-LAW060|Reg. 26(10)|AP01|OBS01</x:v>
      </x:c>
      <x:c r="F79" s="305" t="str">
        <x:v>CAP-LAW060|Reg. 26(10)|AP01</x:v>
      </x:c>
      <x:c r="G79" s="305" t="str">
        <x:v>CAP-LAW060|Reg. 26(10)</x:v>
      </x:c>
      <x:c r="H79" s="305" t="str">
        <x:v>CAP-LAW060</x:v>
      </x:c>
      <x:c r="I79" s="305" t="str">
        <x:v>Reg. 26(10)</x:v>
      </x:c>
      <x:c r="J79" s="305" t="str">
        <x:v>Investor-service process or SLA failure</x:v>
      </x:c>
      <x:c r="K79" s="305" t="str">
        <x:v>The activation gate is true and the entity cannot evidence complete, accurate, authorised and timely performance of: Register transfer of securities without delay during the open-offer process, subject to permitted exceptions.</x:v>
      </x:c>
      <x:c r="L79" s="305" t="str">
        <x:v>High</x:v>
      </x:c>
      <x:c r="M7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79" s="305" t="str">
        <x:v>Confirmed exception template: Target company / RTA did not demonstrate complete and timely compliance with CAP-LAW060 Reg. 26(10) — Register transfer of securities without delay during the open-offer process, subject to permitted exceptions. State the population, dates, evidence tested, exact exception and legal/operational impact; do not allege non-compliance until evidence and management response are evaluated.</x:v>
      </x:c>
      <x:c r="O79" s="305" t="str">
        <x:v>Record factual cause, control/design cause, responsible process, duration, affected population and whether the issue is isolated, recurring or systemic.</x:v>
      </x:c>
      <x:c r="P79" s="305" t="str">
        <x:v>Contain the exception, complete any lawful cure/corrective disclosure, repair the control, assign ownership, update the calendar or system rule, and preserve evidence. Remediation must address: Monitor transfer queue and record any lawful hold.</x:v>
      </x:c>
      <x:c r="Q79" s="305" t="str">
        <x:v>Immediate containment; statutory/corrective deadline controls; management-approved remediation date</x:v>
      </x:c>
      <x:c r="R79" s="305" t="str">
        <x:v>Process owner and Company Secretary/Compliance Officer; escalate to Board/committee or regulator when the governing rule requires</x:v>
      </x:c>
      <x:c r="S79" s="305" t="str">
        <x:v>Approved remediation evidence, corrected filing/action where permitted, updated control artefact, complete affected-population validation and management/committee closure approval.</x:v>
      </x:c>
      <x:c r="T79" s="305" t="str">
        <x:v>Reperform the failed step on the corrected item and test subsequent occurrences or the full affected population until sustained operation is demonstrated.</x:v>
      </x:c>
      <x:c r="U79" s="305" t="str">
        <x:v>DESIGNED — NOT RAISED</x:v>
      </x:c>
      <x:c r="V79" s="305" t="str">
        <x:v>https://www.sebi.gov.in/legal/regulations/dec-2025/securities-and-exchange-board-of-india-substantial-acquisition-of-shares-and-takeovers-regulations-2011-last-amended-on-december-5-2025-_98643.html</x:v>
      </x:c>
      <x:c r="W79" s="305" t="str">
        <x:v>MIGRATED — FROZEN</x:v>
      </x:c>
      <x:c r="X79" s="305" t="str">
        <x:f>IF(COUNTIF('PROD Audit Master'!$A$5:$A$176,C79)=1,"YES","NO")</x:f>
        <x:v>YES</x:v>
      </x:c>
      <x:c r="Y79" s="305" t="str">
        <x:f>IF(COUNTIF('PROD Provision Master'!$A$5:$A$176,D79)=1,"YES","NO")</x:f>
        <x:v>YES</x:v>
      </x:c>
      <x:c r="Z79" s="305" t="str">
        <x:f>IF(COUNTIF($A$5:$A$176,A79)=1,"UNIQUE","DUPLICATE")</x:f>
        <x:v>UNIQUE</x:v>
      </x:c>
      <x:c r="AA79" s="305" t="str">
        <x:f>IF(COUNTIF($E$5:$E$176,E79)=1,"UNIQUE","DUPLICATE")</x:f>
        <x:v>UNIQUE</x:v>
      </x:c>
      <x:c r="AB79" s="305" t="str">
        <x:f>IF(AND(LEFT(A79,14)="SEBI-CORE-OBS-",LEN(A79)=20),"VALID","INVALID")</x:f>
        <x:v>VALID</x:v>
      </x:c>
      <x:c r="AC79" s="305" t="str">
        <x:v>FROZEN</x:v>
      </x:c>
    </x:row>
    <x:row r="80" ht="48" customHeight="1">
      <x:c r="A80" s="305" t="str">
        <x:v>SEBI-CORE-OBS-000076</x:v>
      </x:c>
      <x:c r="B80" s="305" t="n">
        <x:v>76</x:v>
      </x:c>
      <x:c r="C80" s="305" t="str">
        <x:v>SEBI-CORE-AUD-000076</x:v>
      </x:c>
      <x:c r="D80" s="305" t="str">
        <x:v>SEBI-CORE-PRV-000076</x:v>
      </x:c>
      <x:c r="E80" s="305" t="str">
        <x:v>CAP-LAW060|Reg. 29|AP01|OBS01</x:v>
      </x:c>
      <x:c r="F80" s="305" t="str">
        <x:v>CAP-LAW060|Reg. 29|AP01</x:v>
      </x:c>
      <x:c r="G80" s="305" t="str">
        <x:v>CAP-LAW060|Reg. 29</x:v>
      </x:c>
      <x:c r="H80" s="305" t="str">
        <x:v>CAP-LAW060</x:v>
      </x:c>
      <x:c r="I80" s="305" t="str">
        <x:v>Reg. 29</x:v>
      </x:c>
      <x:c r="J80" s="305" t="str">
        <x:v>Transaction condition, approval or timetable failure</x:v>
      </x:c>
      <x:c r="K80" s="305" t="str">
        <x:v>The activation gate is true and the entity cannot evidence complete, accurate, authorised and timely performance of: Make and process substantial-acquisition/holding disclosures when current thresholds are crossed.</x:v>
      </x:c>
      <x:c r="L80" s="305" t="str">
        <x:v>High</x:v>
      </x:c>
      <x:c r="M8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80" s="305" t="str">
        <x:v>Confirmed exception template: Acquirer / person acting in concert / listed entity interface did not demonstrate complete and timely compliance with CAP-LAW060 Reg. 29 — Make and process substantial-acquisition/holding disclosures when current thresholds are crossed. State the population, dates, evidence tested, exact exception and legal/operational impact; do not allege non-compliance until evidence and management response are evaluated.</x:v>
      </x:c>
      <x:c r="O80" s="305" t="str">
        <x:v>Record factual cause, control/design cause, responsible process, duration, affected population and whether the issue is isolated, recurring or systemic.</x:v>
      </x:c>
      <x:c r="P80" s="305" t="str">
        <x:v>Contain the exception, complete any lawful cure/corrective disclosure, repair the control, assign ownership, update the calendar or system rule, and preserve evidence. Remediation must address: Determine duty holder, prepare disclosure and retain exchange/target receipt.</x:v>
      </x:c>
      <x:c r="Q80" s="305" t="str">
        <x:v>Immediate containment; statutory/corrective deadline controls; management-approved remediation date</x:v>
      </x:c>
      <x:c r="R80" s="305" t="str">
        <x:v>Company Secretary, Board/transaction committee and regulator/exchange where corrective disclosure is required</x:v>
      </x:c>
      <x:c r="S80" s="305" t="str">
        <x:v>Approved remediation evidence, corrected filing/action where permitted, updated control artefact, complete affected-population validation and management/committee closure approval.</x:v>
      </x:c>
      <x:c r="T80" s="305" t="str">
        <x:v>Reperform the failed step on the corrected item and test subsequent occurrences or the full affected population until sustained operation is demonstrated.</x:v>
      </x:c>
      <x:c r="U80" s="305" t="str">
        <x:v>DESIGNED — NOT RAISED</x:v>
      </x:c>
      <x:c r="V80" s="305" t="str">
        <x:v>https://www.sebi.gov.in/legal/regulations/dec-2025/securities-and-exchange-board-of-india-substantial-acquisition-of-shares-and-takeovers-regulations-2011-last-amended-on-december-5-2025-_98643.html</x:v>
      </x:c>
      <x:c r="W80" s="305" t="str">
        <x:v>MIGRATED — FROZEN</x:v>
      </x:c>
      <x:c r="X80" s="305" t="str">
        <x:f>IF(COUNTIF('PROD Audit Master'!$A$5:$A$176,C80)=1,"YES","NO")</x:f>
        <x:v>YES</x:v>
      </x:c>
      <x:c r="Y80" s="305" t="str">
        <x:f>IF(COUNTIF('PROD Provision Master'!$A$5:$A$176,D80)=1,"YES","NO")</x:f>
        <x:v>YES</x:v>
      </x:c>
      <x:c r="Z80" s="305" t="str">
        <x:f>IF(COUNTIF($A$5:$A$176,A80)=1,"UNIQUE","DUPLICATE")</x:f>
        <x:v>UNIQUE</x:v>
      </x:c>
      <x:c r="AA80" s="305" t="str">
        <x:f>IF(COUNTIF($E$5:$E$176,E80)=1,"UNIQUE","DUPLICATE")</x:f>
        <x:v>UNIQUE</x:v>
      </x:c>
      <x:c r="AB80" s="305" t="str">
        <x:f>IF(AND(LEFT(A80,14)="SEBI-CORE-OBS-",LEN(A80)=20),"VALID","INVALID")</x:f>
        <x:v>VALID</x:v>
      </x:c>
      <x:c r="AC80" s="305" t="str">
        <x:v>FROZEN</x:v>
      </x:c>
    </x:row>
    <x:row r="81" ht="48" customHeight="1">
      <x:c r="A81" s="305" t="str">
        <x:v>SEBI-CORE-OBS-000077</x:v>
      </x:c>
      <x:c r="B81" s="305" t="n">
        <x:v>77</x:v>
      </x:c>
      <x:c r="C81" s="305" t="str">
        <x:v>SEBI-CORE-AUD-000077</x:v>
      </x:c>
      <x:c r="D81" s="305" t="str">
        <x:v>SEBI-CORE-PRV-000077</x:v>
      </x:c>
      <x:c r="E81" s="305" t="str">
        <x:v>CAP-LAW060|Reg. 31|AP01|OBS01</x:v>
      </x:c>
      <x:c r="F81" s="305" t="str">
        <x:v>CAP-LAW060|Reg. 31|AP01</x:v>
      </x:c>
      <x:c r="G81" s="305" t="str">
        <x:v>CAP-LAW060|Reg. 31</x:v>
      </x:c>
      <x:c r="H81" s="305" t="str">
        <x:v>CAP-LAW060</x:v>
      </x:c>
      <x:c r="I81" s="305" t="str">
        <x:v>Reg. 31</x:v>
      </x:c>
      <x:c r="J81" s="305" t="str">
        <x:v>Transaction condition, approval or timetable failure</x:v>
      </x:c>
      <x:c r="K81" s="305" t="str">
        <x:v>The activation gate is true and the entity cannot evidence complete, accurate, authorised and timely performance of: Disclose creation, invocation and release of encumbrances by promoters and persons acting in concert.</x:v>
      </x:c>
      <x:c r="L81" s="305" t="str">
        <x:v>High</x:v>
      </x:c>
      <x:c r="M8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81" s="305" t="str">
        <x:v>Confirmed exception template: Promoter / PAC / listed entity interface did not demonstrate complete and timely compliance with CAP-LAW060 Reg. 31 — Disclose creation, invocation and release of encumbrances by promoters and persons acting in concert. State the population, dates, evidence tested, exact exception and legal/operational impact; do not allege non-compliance until evidence and management response are evaluated.</x:v>
      </x:c>
      <x:c r="O81" s="305" t="str">
        <x:v>Record factual cause, control/design cause, responsible process, duration, affected population and whether the issue is isolated, recurring or systemic.</x:v>
      </x:c>
      <x:c r="P81" s="305" t="str">
        <x:v>Contain the exception, complete any lawful cure/corrective disclosure, repair the control, assign ownership, update the calendar or system rule, and preserve evidence. Remediation must address: Capture promoter declarations and complete required filing/interface steps.</x:v>
      </x:c>
      <x:c r="Q81" s="305" t="str">
        <x:v>Immediate containment; statutory/corrective deadline controls; management-approved remediation date</x:v>
      </x:c>
      <x:c r="R81" s="305" t="str">
        <x:v>Company Secretary, Board/transaction committee and regulator/exchange where corrective disclosure is required</x:v>
      </x:c>
      <x:c r="S81" s="305" t="str">
        <x:v>Approved remediation evidence, corrected filing/action where permitted, updated control artefact, complete affected-population validation and management/committee closure approval.</x:v>
      </x:c>
      <x:c r="T81" s="305" t="str">
        <x:v>Reperform the failed step on the corrected item and test subsequent occurrences or the full affected population until sustained operation is demonstrated.</x:v>
      </x:c>
      <x:c r="U81" s="305" t="str">
        <x:v>DESIGNED — NOT RAISED</x:v>
      </x:c>
      <x:c r="V81" s="305" t="str">
        <x:v>https://www.sebi.gov.in/legal/regulations/dec-2025/securities-and-exchange-board-of-india-substantial-acquisition-of-shares-and-takeovers-regulations-2011-last-amended-on-december-5-2025-_98643.html</x:v>
      </x:c>
      <x:c r="W81" s="305" t="str">
        <x:v>MIGRATED — FROZEN</x:v>
      </x:c>
      <x:c r="X81" s="305" t="str">
        <x:f>IF(COUNTIF('PROD Audit Master'!$A$5:$A$176,C81)=1,"YES","NO")</x:f>
        <x:v>YES</x:v>
      </x:c>
      <x:c r="Y81" s="305" t="str">
        <x:f>IF(COUNTIF('PROD Provision Master'!$A$5:$A$176,D81)=1,"YES","NO")</x:f>
        <x:v>YES</x:v>
      </x:c>
      <x:c r="Z81" s="305" t="str">
        <x:f>IF(COUNTIF($A$5:$A$176,A81)=1,"UNIQUE","DUPLICATE")</x:f>
        <x:v>UNIQUE</x:v>
      </x:c>
      <x:c r="AA81" s="305" t="str">
        <x:f>IF(COUNTIF($E$5:$E$176,E81)=1,"UNIQUE","DUPLICATE")</x:f>
        <x:v>UNIQUE</x:v>
      </x:c>
      <x:c r="AB81" s="305" t="str">
        <x:f>IF(AND(LEFT(A81,14)="SEBI-CORE-OBS-",LEN(A81)=20),"VALID","INVALID")</x:f>
        <x:v>VALID</x:v>
      </x:c>
      <x:c r="AC81" s="305" t="str">
        <x:v>FROZEN</x:v>
      </x:c>
    </x:row>
    <x:row r="82" ht="48" customHeight="1">
      <x:c r="A82" s="305" t="str">
        <x:v>SEBI-CORE-OBS-000078</x:v>
      </x:c>
      <x:c r="B82" s="305" t="n">
        <x:v>78</x:v>
      </x:c>
      <x:c r="C82" s="305" t="str">
        <x:v>SEBI-CORE-AUD-000078</x:v>
      </x:c>
      <x:c r="D82" s="305" t="str">
        <x:v>SEBI-CORE-PRV-000078</x:v>
      </x:c>
      <x:c r="E82" s="305" t="str">
        <x:v>CAP-LAW238|Reg. 10(7) online filing|AP01|OBS01</x:v>
      </x:c>
      <x:c r="F82" s="305" t="str">
        <x:v>CAP-LAW238|Reg. 10(7) online filing|AP01</x:v>
      </x:c>
      <x:c r="G82" s="305" t="str">
        <x:v>CAP-LAW238|Reg. 10(7) online filing</x:v>
      </x:c>
      <x:c r="H82" s="305" t="str">
        <x:v>CAP-LAW238</x:v>
      </x:c>
      <x:c r="I82" s="305" t="str">
        <x:v>Reg. 10(7) online filing</x:v>
      </x:c>
      <x:c r="J82" s="305" t="str">
        <x:v>Transaction condition, approval or timetable failure</x:v>
      </x:c>
      <x:c r="K82" s="305" t="str">
        <x:v>The activation gate is true and the entity cannot evidence complete, accurate, authorised and timely performance of: File the exemption report under SAST Regulation 10(7) through the SEBI online system when relying on a reportable exemption.</x:v>
      </x:c>
      <x:c r="L82" s="305" t="str">
        <x:v>High</x:v>
      </x:c>
      <x:c r="M8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82" s="305" t="str">
        <x:v>Confirmed exception template: Acquirer did not demonstrate complete and timely compliance with CAP-LAW238 Reg. 10(7) online filing — File the exemption report under SAST Regulation 10(7) through the SEBI online system when relying on a reportable exemption. State the population, dates, evidence tested, exact exception and legal/operational impact; do not allege non-compliance until evidence and management response are evaluated.</x:v>
      </x:c>
      <x:c r="O82" s="305" t="str">
        <x:v>Record factual cause, control/design cause, responsible process, duration, affected population and whether the issue is isolated, recurring or systemic.</x:v>
      </x:c>
      <x:c r="P82" s="305" t="str">
        <x:v>Contain the exception, complete any lawful cure/corrective disclosure, repair the control, assign ownership, update the calendar or system rule, and preserve evidence. Remediation must address: Submit electronically and retain payment/acknowledgement.</x:v>
      </x:c>
      <x:c r="Q82" s="305" t="str">
        <x:v>Immediate containment; statutory/corrective deadline controls; management-approved remediation date</x:v>
      </x:c>
      <x:c r="R82" s="305" t="str">
        <x:v>Company Secretary, Board/transaction committee and regulator/exchange where corrective disclosure is required</x:v>
      </x:c>
      <x:c r="S82" s="305" t="str">
        <x:v>Approved remediation evidence, corrected filing/action where permitted, updated control artefact, complete affected-population validation and management/committee closure approval.</x:v>
      </x:c>
      <x:c r="T82" s="305" t="str">
        <x:v>Reperform the failed step on the corrected item and test subsequent occurrences or the full affected population until sustained operation is demonstrated.</x:v>
      </x:c>
      <x:c r="U82" s="305" t="str">
        <x:v>DESIGNED — NOT RAISED</x:v>
      </x:c>
      <x:c r="V82" s="305" t="str">
        <x:v>https://www.sebi.gov.in/legal/circulars/mar-2025/online-filing-system-for-reports-filed-under-regulation-10-7-of-sebi-substantial-acquisition-of-shares-and-takeovers-regulations-2011_92791.html</x:v>
      </x:c>
      <x:c r="W82" s="305" t="str">
        <x:v>MIGRATED — FROZEN</x:v>
      </x:c>
      <x:c r="X82" s="305" t="str">
        <x:f>IF(COUNTIF('PROD Audit Master'!$A$5:$A$176,C82)=1,"YES","NO")</x:f>
        <x:v>YES</x:v>
      </x:c>
      <x:c r="Y82" s="305" t="str">
        <x:f>IF(COUNTIF('PROD Provision Master'!$A$5:$A$176,D82)=1,"YES","NO")</x:f>
        <x:v>YES</x:v>
      </x:c>
      <x:c r="Z82" s="305" t="str">
        <x:f>IF(COUNTIF($A$5:$A$176,A82)=1,"UNIQUE","DUPLICATE")</x:f>
        <x:v>UNIQUE</x:v>
      </x:c>
      <x:c r="AA82" s="305" t="str">
        <x:f>IF(COUNTIF($E$5:$E$176,E82)=1,"UNIQUE","DUPLICATE")</x:f>
        <x:v>UNIQUE</x:v>
      </x:c>
      <x:c r="AB82" s="305" t="str">
        <x:f>IF(AND(LEFT(A82,14)="SEBI-CORE-OBS-",LEN(A82)=20),"VALID","INVALID")</x:f>
        <x:v>VALID</x:v>
      </x:c>
      <x:c r="AC82" s="305" t="str">
        <x:v>FROZEN</x:v>
      </x:c>
    </x:row>
    <x:row r="83" ht="48" customHeight="1">
      <x:c r="A83" s="305" t="str">
        <x:v>SEBI-CORE-OBS-000079</x:v>
      </x:c>
      <x:c r="B83" s="305" t="n">
        <x:v>79</x:v>
      </x:c>
      <x:c r="C83" s="305" t="str">
        <x:v>SEBI-CORE-AUD-000079</x:v>
      </x:c>
      <x:c r="D83" s="305" t="str">
        <x:v>SEBI-CORE-PRV-000079</x:v>
      </x:c>
      <x:c r="E83" s="305" t="str">
        <x:v>CAP-LAW049|Ch. II / Reg. 6|AP01|OBS01</x:v>
      </x:c>
      <x:c r="F83" s="305" t="str">
        <x:v>CAP-LAW049|Ch. II / Reg. 6|AP01</x:v>
      </x:c>
      <x:c r="G83" s="305" t="str">
        <x:v>CAP-LAW049|Ch. II / Reg. 6</x:v>
      </x:c>
      <x:c r="H83" s="305" t="str">
        <x:v>CAP-LAW049</x:v>
      </x:c>
      <x:c r="I83" s="305" t="str">
        <x:v>Ch. II / Reg. 6</x:v>
      </x:c>
      <x:c r="J83" s="305" t="str">
        <x:v>Transaction condition, approval or timetable failure</x:v>
      </x:c>
      <x:c r="K83" s="305" t="str">
        <x:v>The activation gate is true and the entity cannot evidence complete, accurate, authorised and timely performance of: Satisfy the eligibility conditions for an initial public offer under the selected route.</x:v>
      </x:c>
      <x:c r="L83" s="305" t="str">
        <x:v>Medium</x:v>
      </x:c>
      <x:c r="M8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83" s="305" t="str">
        <x:v>Confirmed exception template: Issuer did not demonstrate complete and timely compliance with CAP-LAW049 Ch. II / Reg. 6 — Satisfy the eligibility conditions for an initial public offer under the selected route. State the population, dates, evidence tested, exact exception and legal/operational impact; do not allege non-compliance until evidence and management response are evaluated.</x:v>
      </x:c>
      <x:c r="O83" s="305" t="str">
        <x:v>Record factual cause, control/design cause, responsible process, duration, affected population and whether the issue is isolated, recurring or systemic.</x:v>
      </x:c>
      <x:c r="P83" s="305" t="str">
        <x:v>Contain the exception, complete any lawful cure/corrective disclosure, repair the control, assign ownership, update the calendar or system rule, and preserve evidence. Remediation must address: Document each eligibility limb and any route-specific condition.</x:v>
      </x:c>
      <x:c r="Q83" s="305" t="str">
        <x:v>Prompt risk-based action date; statutory or investor-impact deadline takes precedence</x:v>
      </x:c>
      <x:c r="R83" s="305" t="str">
        <x:v>Company Secretary, Board/transaction committee and regulator/exchange where corrective disclosure is required</x:v>
      </x:c>
      <x:c r="S83" s="305" t="str">
        <x:v>Approved remediation evidence, corrected filing/action where permitted, updated control artefact, complete affected-population validation and management/committee closure approval.</x:v>
      </x:c>
      <x:c r="T83" s="305" t="str">
        <x:v>Reperform the failed step on the corrected item and test subsequent occurrences or the full affected population until sustained operation is demonstrated.</x:v>
      </x:c>
      <x:c r="U83" s="305" t="str">
        <x:v>DESIGNED — NOT RAISED</x:v>
      </x:c>
      <x:c r="V83" s="305" t="str">
        <x:v>https://www.sebi.gov.in/legal/regulations/mar-2026/securities-and-exchange-board-of-india-issue-of-capital-and-disclosure-requirements-regulations-2018-last-amended-on-march-21-2026-_100581.html</x:v>
      </x:c>
      <x:c r="W83" s="305" t="str">
        <x:v>MIGRATED — FROZEN</x:v>
      </x:c>
      <x:c r="X83" s="305" t="str">
        <x:f>IF(COUNTIF('PROD Audit Master'!$A$5:$A$176,C83)=1,"YES","NO")</x:f>
        <x:v>YES</x:v>
      </x:c>
      <x:c r="Y83" s="305" t="str">
        <x:f>IF(COUNTIF('PROD Provision Master'!$A$5:$A$176,D83)=1,"YES","NO")</x:f>
        <x:v>YES</x:v>
      </x:c>
      <x:c r="Z83" s="305" t="str">
        <x:f>IF(COUNTIF($A$5:$A$176,A83)=1,"UNIQUE","DUPLICATE")</x:f>
        <x:v>UNIQUE</x:v>
      </x:c>
      <x:c r="AA83" s="305" t="str">
        <x:f>IF(COUNTIF($E$5:$E$176,E83)=1,"UNIQUE","DUPLICATE")</x:f>
        <x:v>UNIQUE</x:v>
      </x:c>
      <x:c r="AB83" s="305" t="str">
        <x:f>IF(AND(LEFT(A83,14)="SEBI-CORE-OBS-",LEN(A83)=20),"VALID","INVALID")</x:f>
        <x:v>VALID</x:v>
      </x:c>
      <x:c r="AC83" s="305" t="str">
        <x:v>FROZEN</x:v>
      </x:c>
    </x:row>
    <x:row r="84" ht="48" customHeight="1">
      <x:c r="A84" s="305" t="str">
        <x:v>SEBI-CORE-OBS-000080</x:v>
      </x:c>
      <x:c r="B84" s="305" t="n">
        <x:v>80</x:v>
      </x:c>
      <x:c r="C84" s="305" t="str">
        <x:v>SEBI-CORE-AUD-000080</x:v>
      </x:c>
      <x:c r="D84" s="305" t="str">
        <x:v>SEBI-CORE-PRV-000080</x:v>
      </x:c>
      <x:c r="E84" s="305" t="str">
        <x:v>CAP-LAW049|Ch. II offer document|AP01|OBS01</x:v>
      </x:c>
      <x:c r="F84" s="305" t="str">
        <x:v>CAP-LAW049|Ch. II offer document|AP01</x:v>
      </x:c>
      <x:c r="G84" s="305" t="str">
        <x:v>CAP-LAW049|Ch. II offer document</x:v>
      </x:c>
      <x:c r="H84" s="305" t="str">
        <x:v>CAP-LAW049</x:v>
      </x:c>
      <x:c r="I84" s="305" t="str">
        <x:v>Ch. II offer document</x:v>
      </x:c>
      <x:c r="J84" s="305" t="str">
        <x:v>Transaction condition, approval or timetable failure</x:v>
      </x:c>
      <x:c r="K84" s="305" t="str">
        <x:v>The activation gate is true and the entity cannot evidence complete, accurate, authorised and timely performance of: Prepare and file the draft/offer documents with complete material disclosures.</x:v>
      </x:c>
      <x:c r="L84" s="305" t="str">
        <x:v>Medium-High</x:v>
      </x:c>
      <x:c r="M8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84" s="305" t="str">
        <x:v>Confirmed exception template: Issuer / lead managers did not demonstrate complete and timely compliance with CAP-LAW049 Ch. II offer document — Prepare and file the draft/offer documents with complete material disclosures. State the population, dates, evidence tested, exact exception and legal/operational impact; do not allege non-compliance until evidence and management response are evaluated.</x:v>
      </x:c>
      <x:c r="O84" s="305" t="str">
        <x:v>Record factual cause, control/design cause, responsible process, duration, affected population and whether the issue is isolated, recurring or systemic.</x:v>
      </x:c>
      <x:c r="P84" s="305" t="str">
        <x:v>Contain the exception, complete any lawful cure/corrective disclosure, repair the control, assign ownership, update the calendar or system rule, and preserve evidence. Remediation must address: Run disclosure verification and board/manager sign-off.</x:v>
      </x:c>
      <x:c r="Q84" s="305" t="str">
        <x:v>Prompt risk-based action date; statutory or investor-impact deadline takes precedence</x:v>
      </x:c>
      <x:c r="R84" s="305" t="str">
        <x:v>Company Secretary, Board/transaction committee and regulator/exchange where corrective disclosure is required</x:v>
      </x:c>
      <x:c r="S84" s="305" t="str">
        <x:v>Approved remediation evidence, corrected filing/action where permitted, updated control artefact, complete affected-population validation and management/committee closure approval.</x:v>
      </x:c>
      <x:c r="T84" s="305" t="str">
        <x:v>Reperform the failed step on the corrected item and test subsequent occurrences or the full affected population until sustained operation is demonstrated.</x:v>
      </x:c>
      <x:c r="U84" s="305" t="str">
        <x:v>DESIGNED — NOT RAISED</x:v>
      </x:c>
      <x:c r="V84" s="305" t="str">
        <x:v>https://www.sebi.gov.in/legal/regulations/mar-2026/securities-and-exchange-board-of-india-issue-of-capital-and-disclosure-requirements-regulations-2018-last-amended-on-march-21-2026-_100581.html</x:v>
      </x:c>
      <x:c r="W84" s="305" t="str">
        <x:v>MIGRATED — FROZEN</x:v>
      </x:c>
      <x:c r="X84" s="305" t="str">
        <x:f>IF(COUNTIF('PROD Audit Master'!$A$5:$A$176,C84)=1,"YES","NO")</x:f>
        <x:v>YES</x:v>
      </x:c>
      <x:c r="Y84" s="305" t="str">
        <x:f>IF(COUNTIF('PROD Provision Master'!$A$5:$A$176,D84)=1,"YES","NO")</x:f>
        <x:v>YES</x:v>
      </x:c>
      <x:c r="Z84" s="305" t="str">
        <x:f>IF(COUNTIF($A$5:$A$176,A84)=1,"UNIQUE","DUPLICATE")</x:f>
        <x:v>UNIQUE</x:v>
      </x:c>
      <x:c r="AA84" s="305" t="str">
        <x:f>IF(COUNTIF($E$5:$E$176,E84)=1,"UNIQUE","DUPLICATE")</x:f>
        <x:v>UNIQUE</x:v>
      </x:c>
      <x:c r="AB84" s="305" t="str">
        <x:f>IF(AND(LEFT(A84,14)="SEBI-CORE-OBS-",LEN(A84)=20),"VALID","INVALID")</x:f>
        <x:v>VALID</x:v>
      </x:c>
      <x:c r="AC84" s="305" t="str">
        <x:v>FROZEN</x:v>
      </x:c>
    </x:row>
    <x:row r="85" ht="48" customHeight="1">
      <x:c r="A85" s="305" t="str">
        <x:v>SEBI-CORE-OBS-000081</x:v>
      </x:c>
      <x:c r="B85" s="305" t="n">
        <x:v>81</x:v>
      </x:c>
      <x:c r="C85" s="305" t="str">
        <x:v>SEBI-CORE-AUD-000081</x:v>
      </x:c>
      <x:c r="D85" s="305" t="str">
        <x:v>SEBI-CORE-PRV-000081</x:v>
      </x:c>
      <x:c r="E85" s="305" t="str">
        <x:v>CAP-LAW049|Ch. II issue process|AP01|OBS01</x:v>
      </x:c>
      <x:c r="F85" s="305" t="str">
        <x:v>CAP-LAW049|Ch. II issue process|AP01</x:v>
      </x:c>
      <x:c r="G85" s="305" t="str">
        <x:v>CAP-LAW049|Ch. II issue process</x:v>
      </x:c>
      <x:c r="H85" s="305" t="str">
        <x:v>CAP-LAW049</x:v>
      </x:c>
      <x:c r="I85" s="305" t="str">
        <x:v>Ch. II issue process</x:v>
      </x:c>
      <x:c r="J85" s="305" t="str">
        <x:v>Transaction condition, approval or timetable failure</x:v>
      </x:c>
      <x:c r="K85" s="305" t="str">
        <x:v>The activation gate is true and the entity cannot evidence complete, accurate, authorised and timely performance of: Complete approvals, marketing, bidding, allocation, allotment, refund and listing steps for an IPO.</x:v>
      </x:c>
      <x:c r="L85" s="305" t="str">
        <x:v>Medium</x:v>
      </x:c>
      <x:c r="M8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85" s="305" t="str">
        <x:v>Confirmed exception template: Issuer did not demonstrate complete and timely compliance with CAP-LAW049 Ch. II issue process — Complete approvals, marketing, bidding, allocation, allotment, refund and listing steps for an IPO. State the population, dates, evidence tested, exact exception and legal/operational impact; do not allege non-compliance until evidence and management response are evaluated.</x:v>
      </x:c>
      <x:c r="O85" s="305" t="str">
        <x:v>Record factual cause, control/design cause, responsible process, duration, affected population and whether the issue is isolated, recurring or systemic.</x:v>
      </x:c>
      <x:c r="P85" s="305" t="str">
        <x:v>Contain the exception, complete any lawful cure/corrective disclosure, repair the control, assign ownership, update the calendar or system rule, and preserve evidence. Remediation must address: Operate a signed transaction checklist from launch through listing.</x:v>
      </x:c>
      <x:c r="Q85" s="305" t="str">
        <x:v>Prompt risk-based action date; statutory or investor-impact deadline takes precedence</x:v>
      </x:c>
      <x:c r="R85" s="305" t="str">
        <x:v>Company Secretary, Board/transaction committee and regulator/exchange where corrective disclosure is required</x:v>
      </x:c>
      <x:c r="S85" s="305" t="str">
        <x:v>Approved remediation evidence, corrected filing/action where permitted, updated control artefact, complete affected-population validation and management/committee closure approval.</x:v>
      </x:c>
      <x:c r="T85" s="305" t="str">
        <x:v>Reperform the failed step on the corrected item and test subsequent occurrences or the full affected population until sustained operation is demonstrated.</x:v>
      </x:c>
      <x:c r="U85" s="305" t="str">
        <x:v>DESIGNED — NOT RAISED</x:v>
      </x:c>
      <x:c r="V85" s="305" t="str">
        <x:v>https://www.sebi.gov.in/legal/regulations/mar-2026/securities-and-exchange-board-of-india-issue-of-capital-and-disclosure-requirements-regulations-2018-last-amended-on-march-21-2026-_100581.html</x:v>
      </x:c>
      <x:c r="W85" s="305" t="str">
        <x:v>MIGRATED — FROZEN</x:v>
      </x:c>
      <x:c r="X85" s="305" t="str">
        <x:f>IF(COUNTIF('PROD Audit Master'!$A$5:$A$176,C85)=1,"YES","NO")</x:f>
        <x:v>YES</x:v>
      </x:c>
      <x:c r="Y85" s="305" t="str">
        <x:f>IF(COUNTIF('PROD Provision Master'!$A$5:$A$176,D85)=1,"YES","NO")</x:f>
        <x:v>YES</x:v>
      </x:c>
      <x:c r="Z85" s="305" t="str">
        <x:f>IF(COUNTIF($A$5:$A$176,A85)=1,"UNIQUE","DUPLICATE")</x:f>
        <x:v>UNIQUE</x:v>
      </x:c>
      <x:c r="AA85" s="305" t="str">
        <x:f>IF(COUNTIF($E$5:$E$176,E85)=1,"UNIQUE","DUPLICATE")</x:f>
        <x:v>UNIQUE</x:v>
      </x:c>
      <x:c r="AB85" s="305" t="str">
        <x:f>IF(AND(LEFT(A85,14)="SEBI-CORE-OBS-",LEN(A85)=20),"VALID","INVALID")</x:f>
        <x:v>VALID</x:v>
      </x:c>
      <x:c r="AC85" s="305" t="str">
        <x:v>FROZEN</x:v>
      </x:c>
    </x:row>
    <x:row r="86" ht="48" customHeight="1">
      <x:c r="A86" s="305" t="str">
        <x:v>SEBI-CORE-OBS-000082</x:v>
      </x:c>
      <x:c r="B86" s="305" t="n">
        <x:v>82</x:v>
      </x:c>
      <x:c r="C86" s="305" t="str">
        <x:v>SEBI-CORE-AUD-000082</x:v>
      </x:c>
      <x:c r="D86" s="305" t="str">
        <x:v>SEBI-CORE-PRV-000082</x:v>
      </x:c>
      <x:c r="E86" s="305" t="str">
        <x:v>CAP-LAW049|Ch. III|AP01|OBS01</x:v>
      </x:c>
      <x:c r="F86" s="305" t="str">
        <x:v>CAP-LAW049|Ch. III|AP01</x:v>
      </x:c>
      <x:c r="G86" s="305" t="str">
        <x:v>CAP-LAW049|Ch. III</x:v>
      </x:c>
      <x:c r="H86" s="305" t="str">
        <x:v>CAP-LAW049</x:v>
      </x:c>
      <x:c r="I86" s="305" t="str">
        <x:v>Ch. III</x:v>
      </x:c>
      <x:c r="J86" s="305" t="str">
        <x:v>Transaction condition, approval or timetable failure</x:v>
      </x:c>
      <x:c r="K86" s="305" t="str">
        <x:v>The activation gate is true and the entity cannot evidence complete, accurate, authorised and timely performance of: Comply with rights-issue eligibility, record-date, offer-document, pricing, renunciation, allotment and listing requirements.</x:v>
      </x:c>
      <x:c r="L86" s="305" t="str">
        <x:v>Medium</x:v>
      </x:c>
      <x:c r="M8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86" s="305" t="str">
        <x:v>Confirmed exception template: Listed issuer did not demonstrate complete and timely compliance with CAP-LAW049 Ch. III — Comply with rights-issue eligibility, record-date, offer-document, pricing, renunciation, allotment and listing requirements. State the population, dates, evidence tested, exact exception and legal/operational impact; do not allege non-compliance until evidence and management response are evaluated.</x:v>
      </x:c>
      <x:c r="O86" s="305" t="str">
        <x:v>Record factual cause, control/design cause, responsible process, duration, affected population and whether the issue is isolated, recurring or systemic.</x:v>
      </x:c>
      <x:c r="P86" s="305" t="str">
        <x:v>Contain the exception, complete any lawful cure/corrective disclosure, repair the control, assign ownership, update the calendar or system rule, and preserve evidence. Remediation must address: Select route and evidence each rights-issue step.</x:v>
      </x:c>
      <x:c r="Q86" s="305" t="str">
        <x:v>Prompt risk-based action date; statutory or investor-impact deadline takes precedence</x:v>
      </x:c>
      <x:c r="R86" s="305" t="str">
        <x:v>Company Secretary, Board/transaction committee and regulator/exchange where corrective disclosure is required</x:v>
      </x:c>
      <x:c r="S86" s="305" t="str">
        <x:v>Approved remediation evidence, corrected filing/action where permitted, updated control artefact, complete affected-population validation and management/committee closure approval.</x:v>
      </x:c>
      <x:c r="T86" s="305" t="str">
        <x:v>Reperform the failed step on the corrected item and test subsequent occurrences or the full affected population until sustained operation is demonstrated.</x:v>
      </x:c>
      <x:c r="U86" s="305" t="str">
        <x:v>DESIGNED — NOT RAISED</x:v>
      </x:c>
      <x:c r="V86" s="305" t="str">
        <x:v>https://www.sebi.gov.in/legal/regulations/mar-2026/securities-and-exchange-board-of-india-issue-of-capital-and-disclosure-requirements-regulations-2018-last-amended-on-march-21-2026-_100581.html</x:v>
      </x:c>
      <x:c r="W86" s="305" t="str">
        <x:v>MIGRATED — FROZEN</x:v>
      </x:c>
      <x:c r="X86" s="305" t="str">
        <x:f>IF(COUNTIF('PROD Audit Master'!$A$5:$A$176,C86)=1,"YES","NO")</x:f>
        <x:v>YES</x:v>
      </x:c>
      <x:c r="Y86" s="305" t="str">
        <x:f>IF(COUNTIF('PROD Provision Master'!$A$5:$A$176,D86)=1,"YES","NO")</x:f>
        <x:v>YES</x:v>
      </x:c>
      <x:c r="Z86" s="305" t="str">
        <x:f>IF(COUNTIF($A$5:$A$176,A86)=1,"UNIQUE","DUPLICATE")</x:f>
        <x:v>UNIQUE</x:v>
      </x:c>
      <x:c r="AA86" s="305" t="str">
        <x:f>IF(COUNTIF($E$5:$E$176,E86)=1,"UNIQUE","DUPLICATE")</x:f>
        <x:v>UNIQUE</x:v>
      </x:c>
      <x:c r="AB86" s="305" t="str">
        <x:f>IF(AND(LEFT(A86,14)="SEBI-CORE-OBS-",LEN(A86)=20),"VALID","INVALID")</x:f>
        <x:v>VALID</x:v>
      </x:c>
      <x:c r="AC86" s="305" t="str">
        <x:v>FROZEN</x:v>
      </x:c>
    </x:row>
    <x:row r="87" ht="48" customHeight="1">
      <x:c r="A87" s="305" t="str">
        <x:v>SEBI-CORE-OBS-000083</x:v>
      </x:c>
      <x:c r="B87" s="305" t="n">
        <x:v>83</x:v>
      </x:c>
      <x:c r="C87" s="305" t="str">
        <x:v>SEBI-CORE-AUD-000083</x:v>
      </x:c>
      <x:c r="D87" s="305" t="str">
        <x:v>SEBI-CORE-PRV-000083</x:v>
      </x:c>
      <x:c r="E87" s="305" t="str">
        <x:v>CAP-LAW049|Ch. IV|AP01|OBS01</x:v>
      </x:c>
      <x:c r="F87" s="305" t="str">
        <x:v>CAP-LAW049|Ch. IV|AP01</x:v>
      </x:c>
      <x:c r="G87" s="305" t="str">
        <x:v>CAP-LAW049|Ch. IV</x:v>
      </x:c>
      <x:c r="H87" s="305" t="str">
        <x:v>CAP-LAW049</x:v>
      </x:c>
      <x:c r="I87" s="305" t="str">
        <x:v>Ch. IV</x:v>
      </x:c>
      <x:c r="J87" s="305" t="str">
        <x:v>Transaction condition, approval or timetable failure</x:v>
      </x:c>
      <x:c r="K87" s="305" t="str">
        <x:v>The activation gate is true and the entity cannot evidence complete, accurate, authorised and timely performance of: Comply with further-public-offer eligibility, offer-document and issue-process requirements.</x:v>
      </x:c>
      <x:c r="L87" s="305" t="str">
        <x:v>Medium-High</x:v>
      </x:c>
      <x:c r="M8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87" s="305" t="str">
        <x:v>Confirmed exception template: Listed issuer did not demonstrate complete and timely compliance with CAP-LAW049 Ch. IV — Comply with further-public-offer eligibility, offer-document and issue-process requirements. State the population, dates, evidence tested, exact exception and legal/operational impact; do not allege non-compliance until evidence and management response are evaluated.</x:v>
      </x:c>
      <x:c r="O87" s="305" t="str">
        <x:v>Record factual cause, control/design cause, responsible process, duration, affected population and whether the issue is isolated, recurring or systemic.</x:v>
      </x:c>
      <x:c r="P87" s="305" t="str">
        <x:v>Contain the exception, complete any lawful cure/corrective disclosure, repair the control, assign ownership, update the calendar or system rule, and preserve evidence. Remediation must address: Document eligibility, disclosures and completion steps.</x:v>
      </x:c>
      <x:c r="Q87" s="305" t="str">
        <x:v>Prompt risk-based action date; statutory or investor-impact deadline takes precedence</x:v>
      </x:c>
      <x:c r="R87" s="305" t="str">
        <x:v>Company Secretary, Board/transaction committee and regulator/exchange where corrective disclosure is required</x:v>
      </x:c>
      <x:c r="S87" s="305" t="str">
        <x:v>Approved remediation evidence, corrected filing/action where permitted, updated control artefact, complete affected-population validation and management/committee closure approval.</x:v>
      </x:c>
      <x:c r="T87" s="305" t="str">
        <x:v>Reperform the failed step on the corrected item and test subsequent occurrences or the full affected population until sustained operation is demonstrated.</x:v>
      </x:c>
      <x:c r="U87" s="305" t="str">
        <x:v>DESIGNED — NOT RAISED</x:v>
      </x:c>
      <x:c r="V87" s="305" t="str">
        <x:v>https://www.sebi.gov.in/legal/regulations/mar-2026/securities-and-exchange-board-of-india-issue-of-capital-and-disclosure-requirements-regulations-2018-last-amended-on-march-21-2026-_100581.html</x:v>
      </x:c>
      <x:c r="W87" s="305" t="str">
        <x:v>MIGRATED — FROZEN</x:v>
      </x:c>
      <x:c r="X87" s="305" t="str">
        <x:f>IF(COUNTIF('PROD Audit Master'!$A$5:$A$176,C87)=1,"YES","NO")</x:f>
        <x:v>YES</x:v>
      </x:c>
      <x:c r="Y87" s="305" t="str">
        <x:f>IF(COUNTIF('PROD Provision Master'!$A$5:$A$176,D87)=1,"YES","NO")</x:f>
        <x:v>YES</x:v>
      </x:c>
      <x:c r="Z87" s="305" t="str">
        <x:f>IF(COUNTIF($A$5:$A$176,A87)=1,"UNIQUE","DUPLICATE")</x:f>
        <x:v>UNIQUE</x:v>
      </x:c>
      <x:c r="AA87" s="305" t="str">
        <x:f>IF(COUNTIF($E$5:$E$176,E87)=1,"UNIQUE","DUPLICATE")</x:f>
        <x:v>UNIQUE</x:v>
      </x:c>
      <x:c r="AB87" s="305" t="str">
        <x:f>IF(AND(LEFT(A87,14)="SEBI-CORE-OBS-",LEN(A87)=20),"VALID","INVALID")</x:f>
        <x:v>VALID</x:v>
      </x:c>
      <x:c r="AC87" s="305" t="str">
        <x:v>FROZEN</x:v>
      </x:c>
    </x:row>
    <x:row r="88" ht="48" customHeight="1">
      <x:c r="A88" s="305" t="str">
        <x:v>SEBI-CORE-OBS-000084</x:v>
      </x:c>
      <x:c r="B88" s="305" t="n">
        <x:v>84</x:v>
      </x:c>
      <x:c r="C88" s="305" t="str">
        <x:v>SEBI-CORE-AUD-000084</x:v>
      </x:c>
      <x:c r="D88" s="305" t="str">
        <x:v>SEBI-CORE-PRV-000084</x:v>
      </x:c>
      <x:c r="E88" s="305" t="str">
        <x:v>CAP-LAW049|Ch. V|AP01|OBS01</x:v>
      </x:c>
      <x:c r="F88" s="305" t="str">
        <x:v>CAP-LAW049|Ch. V|AP01</x:v>
      </x:c>
      <x:c r="G88" s="305" t="str">
        <x:v>CAP-LAW049|Ch. V</x:v>
      </x:c>
      <x:c r="H88" s="305" t="str">
        <x:v>CAP-LAW049</x:v>
      </x:c>
      <x:c r="I88" s="305" t="str">
        <x:v>Ch. V</x:v>
      </x:c>
      <x:c r="J88" s="305" t="str">
        <x:v>Transaction condition, approval or timetable failure</x:v>
      </x:c>
      <x:c r="K88" s="305" t="str">
        <x:v>The activation gate is true and the entity cannot evidence complete, accurate, authorised and timely performance of: Obtain approvals and comply with pricing, valuation, disclosure, allotment and lock-in requirements for a preferential issue.</x:v>
      </x:c>
      <x:c r="L88" s="305" t="str">
        <x:v>Medium-High</x:v>
      </x:c>
      <x:c r="M8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88" s="305" t="str">
        <x:v>Confirmed exception template: Listed issuer did not demonstrate complete and timely compliance with CAP-LAW049 Ch. V — Obtain approvals and comply with pricing, valuation, disclosure, allotment and lock-in requirements for a preferential issue. State the population, dates, evidence tested, exact exception and legal/operational impact; do not allege non-compliance until evidence and management response are evaluated.</x:v>
      </x:c>
      <x:c r="O88" s="305" t="str">
        <x:v>Record factual cause, control/design cause, responsible process, duration, affected population and whether the issue is isolated, recurring or systemic.</x:v>
      </x:c>
      <x:c r="P88" s="305" t="str">
        <x:v>Contain the exception, complete any lawful cure/corrective disclosure, repair the control, assign ownership, update the calendar or system rule, and preserve evidence. Remediation must address: Run allottee diligence, valuation/pricing, approval and allotment controls.</x:v>
      </x:c>
      <x:c r="Q88" s="305" t="str">
        <x:v>Prompt risk-based action date; statutory or investor-impact deadline takes precedence</x:v>
      </x:c>
      <x:c r="R88" s="305" t="str">
        <x:v>Company Secretary, Board/transaction committee and regulator/exchange where corrective disclosure is required</x:v>
      </x:c>
      <x:c r="S88" s="305" t="str">
        <x:v>Approved remediation evidence, corrected filing/action where permitted, updated control artefact, complete affected-population validation and management/committee closure approval.</x:v>
      </x:c>
      <x:c r="T88" s="305" t="str">
        <x:v>Reperform the failed step on the corrected item and test subsequent occurrences or the full affected population until sustained operation is demonstrated.</x:v>
      </x:c>
      <x:c r="U88" s="305" t="str">
        <x:v>DESIGNED — NOT RAISED</x:v>
      </x:c>
      <x:c r="V88" s="305" t="str">
        <x:v>https://www.sebi.gov.in/legal/regulations/mar-2026/securities-and-exchange-board-of-india-issue-of-capital-and-disclosure-requirements-regulations-2018-last-amended-on-march-21-2026-_100581.html</x:v>
      </x:c>
      <x:c r="W88" s="305" t="str">
        <x:v>MIGRATED — FROZEN</x:v>
      </x:c>
      <x:c r="X88" s="305" t="str">
        <x:f>IF(COUNTIF('PROD Audit Master'!$A$5:$A$176,C88)=1,"YES","NO")</x:f>
        <x:v>YES</x:v>
      </x:c>
      <x:c r="Y88" s="305" t="str">
        <x:f>IF(COUNTIF('PROD Provision Master'!$A$5:$A$176,D88)=1,"YES","NO")</x:f>
        <x:v>YES</x:v>
      </x:c>
      <x:c r="Z88" s="305" t="str">
        <x:f>IF(COUNTIF($A$5:$A$176,A88)=1,"UNIQUE","DUPLICATE")</x:f>
        <x:v>UNIQUE</x:v>
      </x:c>
      <x:c r="AA88" s="305" t="str">
        <x:f>IF(COUNTIF($E$5:$E$176,E88)=1,"UNIQUE","DUPLICATE")</x:f>
        <x:v>UNIQUE</x:v>
      </x:c>
      <x:c r="AB88" s="305" t="str">
        <x:f>IF(AND(LEFT(A88,14)="SEBI-CORE-OBS-",LEN(A88)=20),"VALID","INVALID")</x:f>
        <x:v>VALID</x:v>
      </x:c>
      <x:c r="AC88" s="305" t="str">
        <x:v>FROZEN</x:v>
      </x:c>
    </x:row>
    <x:row r="89" ht="48" customHeight="1">
      <x:c r="A89" s="305" t="str">
        <x:v>SEBI-CORE-OBS-000085</x:v>
      </x:c>
      <x:c r="B89" s="305" t="n">
        <x:v>85</x:v>
      </x:c>
      <x:c r="C89" s="305" t="str">
        <x:v>SEBI-CORE-AUD-000085</x:v>
      </x:c>
      <x:c r="D89" s="305" t="str">
        <x:v>SEBI-CORE-PRV-000085</x:v>
      </x:c>
      <x:c r="E89" s="305" t="str">
        <x:v>CAP-LAW049|Ch. VI|AP01|OBS01</x:v>
      </x:c>
      <x:c r="F89" s="305" t="str">
        <x:v>CAP-LAW049|Ch. VI|AP01</x:v>
      </x:c>
      <x:c r="G89" s="305" t="str">
        <x:v>CAP-LAW049|Ch. VI</x:v>
      </x:c>
      <x:c r="H89" s="305" t="str">
        <x:v>CAP-LAW049</x:v>
      </x:c>
      <x:c r="I89" s="305" t="str">
        <x:v>Ch. VI</x:v>
      </x:c>
      <x:c r="J89" s="305" t="str">
        <x:v>Transaction condition, approval or timetable failure</x:v>
      </x:c>
      <x:c r="K89" s="305" t="str">
        <x:v>The activation gate is true and the entity cannot evidence complete, accurate, authorised and timely performance of: Comply with qualified-institutions-placement approvals, eligible-investor, pricing, allocation and disclosure conditions.</x:v>
      </x:c>
      <x:c r="L89" s="305" t="str">
        <x:v>Medium-High</x:v>
      </x:c>
      <x:c r="M8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89" s="305" t="str">
        <x:v>Confirmed exception template: Listed issuer did not demonstrate complete and timely compliance with CAP-LAW049 Ch. VI — Comply with qualified-institutions-placement approvals, eligible-investor, pricing, allocation and disclosure conditions. State the population, dates, evidence tested, exact exception and legal/operational impact; do not allege non-compliance until evidence and management response are evaluated.</x:v>
      </x:c>
      <x:c r="O89" s="305" t="str">
        <x:v>Record factual cause, control/design cause, responsible process, duration, affected population and whether the issue is isolated, recurring or systemic.</x:v>
      </x:c>
      <x:c r="P89" s="305" t="str">
        <x:v>Contain the exception, complete any lawful cure/corrective disclosure, repair the control, assign ownership, update the calendar or system rule, and preserve evidence. Remediation must address: Evidence route eligibility, book build, allocation and filing.</x:v>
      </x:c>
      <x:c r="Q89" s="305" t="str">
        <x:v>Prompt risk-based action date; statutory or investor-impact deadline takes precedence</x:v>
      </x:c>
      <x:c r="R89" s="305" t="str">
        <x:v>Company Secretary, Board/transaction committee and regulator/exchange where corrective disclosure is required</x:v>
      </x:c>
      <x:c r="S89" s="305" t="str">
        <x:v>Approved remediation evidence, corrected filing/action where permitted, updated control artefact, complete affected-population validation and management/committee closure approval.</x:v>
      </x:c>
      <x:c r="T89" s="305" t="str">
        <x:v>Reperform the failed step on the corrected item and test subsequent occurrences or the full affected population until sustained operation is demonstrated.</x:v>
      </x:c>
      <x:c r="U89" s="305" t="str">
        <x:v>DESIGNED — NOT RAISED</x:v>
      </x:c>
      <x:c r="V89" s="305" t="str">
        <x:v>https://www.sebi.gov.in/legal/regulations/mar-2026/securities-and-exchange-board-of-india-issue-of-capital-and-disclosure-requirements-regulations-2018-last-amended-on-march-21-2026-_100581.html</x:v>
      </x:c>
      <x:c r="W89" s="305" t="str">
        <x:v>MIGRATED — FROZEN</x:v>
      </x:c>
      <x:c r="X89" s="305" t="str">
        <x:f>IF(COUNTIF('PROD Audit Master'!$A$5:$A$176,C89)=1,"YES","NO")</x:f>
        <x:v>YES</x:v>
      </x:c>
      <x:c r="Y89" s="305" t="str">
        <x:f>IF(COUNTIF('PROD Provision Master'!$A$5:$A$176,D89)=1,"YES","NO")</x:f>
        <x:v>YES</x:v>
      </x:c>
      <x:c r="Z89" s="305" t="str">
        <x:f>IF(COUNTIF($A$5:$A$176,A89)=1,"UNIQUE","DUPLICATE")</x:f>
        <x:v>UNIQUE</x:v>
      </x:c>
      <x:c r="AA89" s="305" t="str">
        <x:f>IF(COUNTIF($E$5:$E$176,E89)=1,"UNIQUE","DUPLICATE")</x:f>
        <x:v>UNIQUE</x:v>
      </x:c>
      <x:c r="AB89" s="305" t="str">
        <x:f>IF(AND(LEFT(A89,14)="SEBI-CORE-OBS-",LEN(A89)=20),"VALID","INVALID")</x:f>
        <x:v>VALID</x:v>
      </x:c>
      <x:c r="AC89" s="305" t="str">
        <x:v>FROZEN</x:v>
      </x:c>
    </x:row>
    <x:row r="90" ht="48" customHeight="1">
      <x:c r="A90" s="305" t="str">
        <x:v>SEBI-CORE-OBS-000086</x:v>
      </x:c>
      <x:c r="B90" s="305" t="n">
        <x:v>86</x:v>
      </x:c>
      <x:c r="C90" s="305" t="str">
        <x:v>SEBI-CORE-AUD-000086</x:v>
      </x:c>
      <x:c r="D90" s="305" t="str">
        <x:v>SEBI-CORE-PRV-000086</x:v>
      </x:c>
      <x:c r="E90" s="305" t="str">
        <x:v>CAP-LAW049|Ch. IX|AP01|OBS01</x:v>
      </x:c>
      <x:c r="F90" s="305" t="str">
        <x:v>CAP-LAW049|Ch. IX|AP01</x:v>
      </x:c>
      <x:c r="G90" s="305" t="str">
        <x:v>CAP-LAW049|Ch. IX</x:v>
      </x:c>
      <x:c r="H90" s="305" t="str">
        <x:v>CAP-LAW049</x:v>
      </x:c>
      <x:c r="I90" s="305" t="str">
        <x:v>Ch. IX</x:v>
      </x:c>
      <x:c r="J90" s="305" t="str">
        <x:v>Transaction condition, approval or timetable failure</x:v>
      </x:c>
      <x:c r="K90" s="305" t="str">
        <x:v>The activation gate is true and the entity cannot evidence complete, accurate, authorised and timely performance of: Comply with conditions for a bonus issue, including eligibility, approvals, capitalisation and implementation.</x:v>
      </x:c>
      <x:c r="L90" s="305" t="str">
        <x:v>Medium</x:v>
      </x:c>
      <x:c r="M9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90" s="305" t="str">
        <x:v>Confirmed exception template: Listed issuer did not demonstrate complete and timely compliance with CAP-LAW049 Ch. IX — Comply with conditions for a bonus issue, including eligibility, approvals, capitalisation and implementation. State the population, dates, evidence tested, exact exception and legal/operational impact; do not allege non-compliance until evidence and management response are evaluated.</x:v>
      </x:c>
      <x:c r="O90" s="305" t="str">
        <x:v>Record factual cause, control/design cause, responsible process, duration, affected population and whether the issue is isolated, recurring or systemic.</x:v>
      </x:c>
      <x:c r="P90" s="305" t="str">
        <x:v>Contain the exception, complete any lawful cure/corrective disclosure, repair the control, assign ownership, update the calendar or system rule, and preserve evidence. Remediation must address: Validate conditions and complete issue/listing actions.</x:v>
      </x:c>
      <x:c r="Q90" s="305" t="str">
        <x:v>Prompt risk-based action date; statutory or investor-impact deadline takes precedence</x:v>
      </x:c>
      <x:c r="R90" s="305" t="str">
        <x:v>Company Secretary, Board/transaction committee and regulator/exchange where corrective disclosure is required</x:v>
      </x:c>
      <x:c r="S90" s="305" t="str">
        <x:v>Approved remediation evidence, corrected filing/action where permitted, updated control artefact, complete affected-population validation and management/committee closure approval.</x:v>
      </x:c>
      <x:c r="T90" s="305" t="str">
        <x:v>Reperform the failed step on the corrected item and test subsequent occurrences or the full affected population until sustained operation is demonstrated.</x:v>
      </x:c>
      <x:c r="U90" s="305" t="str">
        <x:v>DESIGNED — NOT RAISED</x:v>
      </x:c>
      <x:c r="V90" s="305" t="str">
        <x:v>https://www.sebi.gov.in/legal/regulations/mar-2026/securities-and-exchange-board-of-india-issue-of-capital-and-disclosure-requirements-regulations-2018-last-amended-on-march-21-2026-_100581.html</x:v>
      </x:c>
      <x:c r="W90" s="305" t="str">
        <x:v>MIGRATED — FROZEN</x:v>
      </x:c>
      <x:c r="X90" s="305" t="str">
        <x:f>IF(COUNTIF('PROD Audit Master'!$A$5:$A$176,C90)=1,"YES","NO")</x:f>
        <x:v>YES</x:v>
      </x:c>
      <x:c r="Y90" s="305" t="str">
        <x:f>IF(COUNTIF('PROD Provision Master'!$A$5:$A$176,D90)=1,"YES","NO")</x:f>
        <x:v>YES</x:v>
      </x:c>
      <x:c r="Z90" s="305" t="str">
        <x:f>IF(COUNTIF($A$5:$A$176,A90)=1,"UNIQUE","DUPLICATE")</x:f>
        <x:v>UNIQUE</x:v>
      </x:c>
      <x:c r="AA90" s="305" t="str">
        <x:f>IF(COUNTIF($E$5:$E$176,E90)=1,"UNIQUE","DUPLICATE")</x:f>
        <x:v>UNIQUE</x:v>
      </x:c>
      <x:c r="AB90" s="305" t="str">
        <x:f>IF(AND(LEFT(A90,14)="SEBI-CORE-OBS-",LEN(A90)=20),"VALID","INVALID")</x:f>
        <x:v>VALID</x:v>
      </x:c>
      <x:c r="AC90" s="305" t="str">
        <x:v>FROZEN</x:v>
      </x:c>
    </x:row>
    <x:row r="91" ht="48" customHeight="1">
      <x:c r="A91" s="305" t="str">
        <x:v>SEBI-CORE-OBS-000087</x:v>
      </x:c>
      <x:c r="B91" s="305" t="n">
        <x:v>87</x:v>
      </x:c>
      <x:c r="C91" s="305" t="str">
        <x:v>SEBI-CORE-AUD-000087</x:v>
      </x:c>
      <x:c r="D91" s="305" t="str">
        <x:v>SEBI-CORE-PRV-000087</x:v>
      </x:c>
      <x:c r="E91" s="305" t="str">
        <x:v>CAP-LAW079|Operational chapters|AP01|OBS01</x:v>
      </x:c>
      <x:c r="F91" s="305" t="str">
        <x:v>CAP-LAW079|Operational chapters|AP01</x:v>
      </x:c>
      <x:c r="G91" s="305" t="str">
        <x:v>CAP-LAW079|Operational chapters</x:v>
      </x:c>
      <x:c r="H91" s="305" t="str">
        <x:v>CAP-LAW079</x:v>
      </x:c>
      <x:c r="I91" s="305" t="str">
        <x:v>Operational chapters</x:v>
      </x:c>
      <x:c r="J91" s="305" t="str">
        <x:v>Transaction condition, approval or timetable failure</x:v>
      </x:c>
      <x:c r="K91" s="305" t="str">
        <x:v>The activation gate is true and the entity cannot evidence complete, accurate, authorised and timely performance of: Use the current ICDR master-circular forms, system steps and due-diligence instructions for the selected issue route.</x:v>
      </x:c>
      <x:c r="L91" s="305" t="str">
        <x:v>Medium</x:v>
      </x:c>
      <x:c r="M9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91" s="305" t="str">
        <x:v>Confirmed exception template: Issuer did not demonstrate complete and timely compliance with CAP-LAW079 Operational chapters — Use the current ICDR master-circular forms, system steps and due-diligence instructions for the selected issue route. State the population, dates, evidence tested, exact exception and legal/operational impact; do not allege non-compliance until evidence and management response are evaluated.</x:v>
      </x:c>
      <x:c r="O91" s="305" t="str">
        <x:v>Record factual cause, control/design cause, responsible process, duration, affected population and whether the issue is isolated, recurring or systemic.</x:v>
      </x:c>
      <x:c r="P91" s="305" t="str">
        <x:v>Contain the exception, complete any lawful cure/corrective disclosure, repair the control, assign ownership, update the calendar or system rule, and preserve evidence. Remediation must address: Map each regulatory step to its current circular form/evidence.</x:v>
      </x:c>
      <x:c r="Q91" s="305" t="str">
        <x:v>Prompt risk-based action date; statutory or investor-impact deadline takes precedence</x:v>
      </x:c>
      <x:c r="R91" s="305" t="str">
        <x:v>Company Secretary, Board/transaction committee and regulator/exchange where corrective disclosure is required</x:v>
      </x:c>
      <x:c r="S91" s="305" t="str">
        <x:v>Approved remediation evidence, corrected filing/action where permitted, updated control artefact, complete affected-population validation and management/committee closure approval.</x:v>
      </x:c>
      <x:c r="T91" s="305" t="str">
        <x:v>Reperform the failed step on the corrected item and test subsequent occurrences or the full affected population until sustained operation is demonstrated.</x:v>
      </x:c>
      <x:c r="U91" s="305" t="str">
        <x:v>DESIGNED — NOT RAISED</x:v>
      </x:c>
      <x:c r="V91" s="305" t="str">
        <x:v>https://www.sebi.gov.in/legal/master-circulars/feb-2026/master-circular-for-issue-of-capital-and-disclosure-requirements_99611.html</x:v>
      </x:c>
      <x:c r="W91" s="305" t="str">
        <x:v>MIGRATED — FROZEN</x:v>
      </x:c>
      <x:c r="X91" s="305" t="str">
        <x:f>IF(COUNTIF('PROD Audit Master'!$A$5:$A$176,C91)=1,"YES","NO")</x:f>
        <x:v>YES</x:v>
      </x:c>
      <x:c r="Y91" s="305" t="str">
        <x:f>IF(COUNTIF('PROD Provision Master'!$A$5:$A$176,D91)=1,"YES","NO")</x:f>
        <x:v>YES</x:v>
      </x:c>
      <x:c r="Z91" s="305" t="str">
        <x:f>IF(COUNTIF($A$5:$A$176,A91)=1,"UNIQUE","DUPLICATE")</x:f>
        <x:v>UNIQUE</x:v>
      </x:c>
      <x:c r="AA91" s="305" t="str">
        <x:f>IF(COUNTIF($E$5:$E$176,E91)=1,"UNIQUE","DUPLICATE")</x:f>
        <x:v>UNIQUE</x:v>
      </x:c>
      <x:c r="AB91" s="305" t="str">
        <x:f>IF(AND(LEFT(A91,14)="SEBI-CORE-OBS-",LEN(A91)=20),"VALID","INVALID")</x:f>
        <x:v>VALID</x:v>
      </x:c>
      <x:c r="AC91" s="305" t="str">
        <x:v>FROZEN</x:v>
      </x:c>
    </x:row>
    <x:row r="92" ht="48" customHeight="1">
      <x:c r="A92" s="305" t="str">
        <x:v>SEBI-CORE-OBS-000088</x:v>
      </x:c>
      <x:c r="B92" s="305" t="n">
        <x:v>88</x:v>
      </x:c>
      <x:c r="C92" s="305" t="str">
        <x:v>SEBI-CORE-AUD-000088</x:v>
      </x:c>
      <x:c r="D92" s="305" t="str">
        <x:v>SEBI-CORE-PRV-000088</x:v>
      </x:c>
      <x:c r="E92" s="305" t="str">
        <x:v>CAP-LAW218|Pledged-share lock-in mechanism|AP01|OBS01</x:v>
      </x:c>
      <x:c r="F92" s="305" t="str">
        <x:v>CAP-LAW218|Pledged-share lock-in mechanism|AP01</x:v>
      </x:c>
      <x:c r="G92" s="305" t="str">
        <x:v>CAP-LAW218|Pledged-share lock-in mechanism</x:v>
      </x:c>
      <x:c r="H92" s="305" t="str">
        <x:v>CAP-LAW218</x:v>
      </x:c>
      <x:c r="I92" s="305" t="str">
        <x:v>Pledged-share lock-in mechanism</x:v>
      </x:c>
      <x:c r="J92" s="305" t="str">
        <x:v>Transaction condition, approval or timetable failure</x:v>
      </x:c>
      <x:c r="K92" s="305" t="str">
        <x:v>The activation gate is true and the entity cannot evidence complete, accurate, authorised and timely performance of: Implement the prescribed depository mechanism where shares subject to ICDR lock-in are pledged.</x:v>
      </x:c>
      <x:c r="L92" s="305" t="str">
        <x:v>Medium</x:v>
      </x:c>
      <x:c r="M9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92" s="305" t="str">
        <x:v>Confirmed exception template: Issuer / promoter or allottee interface did not demonstrate complete and timely compliance with CAP-LAW218 Pledged-share lock-in mechanism — Implement the prescribed depository mechanism where shares subject to ICDR lock-in are pledged. State the population, dates, evidence tested, exact exception and legal/operational impact; do not allege non-compliance until evidence and management response are evaluated.</x:v>
      </x:c>
      <x:c r="O92" s="305" t="str">
        <x:v>Record factual cause, control/design cause, responsible process, duration, affected population and whether the issue is isolated, recurring or systemic.</x:v>
      </x:c>
      <x:c r="P92" s="305" t="str">
        <x:v>Contain the exception, complete any lawful cure/corrective disclosure, repair the control, assign ownership, update the calendar or system rule, and preserve evidence. Remediation must address: Identify locked shares and follow the permitted lock-in/pledge workflow.</x:v>
      </x:c>
      <x:c r="Q92" s="305" t="str">
        <x:v>Prompt risk-based action date; statutory or investor-impact deadline takes precedence</x:v>
      </x:c>
      <x:c r="R92" s="305" t="str">
        <x:v>Company Secretary, Board/transaction committee and regulator/exchange where corrective disclosure is required</x:v>
      </x:c>
      <x:c r="S92" s="305" t="str">
        <x:v>Approved remediation evidence, corrected filing/action where permitted, updated control artefact, complete affected-population validation and management/committee closure approval.</x:v>
      </x:c>
      <x:c r="T92" s="305" t="str">
        <x:v>Reperform the failed step on the corrected item and test subsequent occurrences or the full affected population until sustained operation is demonstrated.</x:v>
      </x:c>
      <x:c r="U92" s="305" t="str">
        <x:v>DESIGNED — NOT RAISED</x:v>
      </x:c>
      <x:c r="V92" s="305" t="str">
        <x:v>https://www.sebi.gov.in/legal/circulars/apr-2026/ease-of-doing-business-mechanism-for-lock-in-of-pledged-shares-under-sebi-issue-of-capital-and-disclosure-requirements-regulations-2018_100826.html</x:v>
      </x:c>
      <x:c r="W92" s="305" t="str">
        <x:v>MIGRATED — FROZEN</x:v>
      </x:c>
      <x:c r="X92" s="305" t="str">
        <x:f>IF(COUNTIF('PROD Audit Master'!$A$5:$A$176,C92)=1,"YES","NO")</x:f>
        <x:v>YES</x:v>
      </x:c>
      <x:c r="Y92" s="305" t="str">
        <x:f>IF(COUNTIF('PROD Provision Master'!$A$5:$A$176,D92)=1,"YES","NO")</x:f>
        <x:v>YES</x:v>
      </x:c>
      <x:c r="Z92" s="305" t="str">
        <x:f>IF(COUNTIF($A$5:$A$176,A92)=1,"UNIQUE","DUPLICATE")</x:f>
        <x:v>UNIQUE</x:v>
      </x:c>
      <x:c r="AA92" s="305" t="str">
        <x:f>IF(COUNTIF($E$5:$E$176,E92)=1,"UNIQUE","DUPLICATE")</x:f>
        <x:v>UNIQUE</x:v>
      </x:c>
      <x:c r="AB92" s="305" t="str">
        <x:f>IF(AND(LEFT(A92,14)="SEBI-CORE-OBS-",LEN(A92)=20),"VALID","INVALID")</x:f>
        <x:v>VALID</x:v>
      </x:c>
      <x:c r="AC92" s="305" t="str">
        <x:v>FROZEN</x:v>
      </x:c>
    </x:row>
    <x:row r="93" ht="48" customHeight="1">
      <x:c r="A93" s="305" t="str">
        <x:v>SEBI-CORE-OBS-000089</x:v>
      </x:c>
      <x:c r="B93" s="305" t="n">
        <x:v>89</x:v>
      </x:c>
      <x:c r="C93" s="305" t="str">
        <x:v>SEBI-CORE-AUD-000089</x:v>
      </x:c>
      <x:c r="D93" s="305" t="str">
        <x:v>SEBI-CORE-PRV-000089</x:v>
      </x:c>
      <x:c r="E93" s="305" t="str">
        <x:v>CAP-LAW047|Reg. 4|AP01|OBS01</x:v>
      </x:c>
      <x:c r="F93" s="305" t="str">
        <x:v>CAP-LAW047|Reg. 4|AP01</x:v>
      </x:c>
      <x:c r="G93" s="305" t="str">
        <x:v>CAP-LAW047|Reg. 4</x:v>
      </x:c>
      <x:c r="H93" s="305" t="str">
        <x:v>CAP-LAW047</x:v>
      </x:c>
      <x:c r="I93" s="305" t="str">
        <x:v>Reg. 4</x:v>
      </x:c>
      <x:c r="J93" s="305" t="str">
        <x:v>Transaction condition, approval or timetable failure</x:v>
      </x:c>
      <x:c r="K93" s="305" t="str">
        <x:v>The activation gate is true and the entity cannot evidence complete, accurate, authorised and timely performance of: Satisfy the conditions and limits for undertaking a buy-back.</x:v>
      </x:c>
      <x:c r="L93" s="305" t="str">
        <x:v>High</x:v>
      </x:c>
      <x:c r="M9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93" s="305" t="str">
        <x:v>Confirmed exception template: Listed company did not demonstrate complete and timely compliance with CAP-LAW047 Reg. 4 — Satisfy the conditions and limits for undertaking a buy-back. State the population, dates, evidence tested, exact exception and legal/operational impact; do not allege non-compliance until evidence and management response are evaluated.</x:v>
      </x:c>
      <x:c r="O93" s="305" t="str">
        <x:v>Record factual cause, control/design cause, responsible process, duration, affected population and whether the issue is isolated, recurring or systemic.</x:v>
      </x:c>
      <x:c r="P93" s="305" t="str">
        <x:v>Contain the exception, complete any lawful cure/corrective disclosure, repair the control, assign ownership, update the calendar or system rule, and preserve evidence. Remediation must address: Prepare a legal/financial conditions memorandum.</x:v>
      </x:c>
      <x:c r="Q93" s="305" t="str">
        <x:v>Immediate containment; statutory/corrective deadline controls; management-approved remediation date</x:v>
      </x:c>
      <x:c r="R93" s="305" t="str">
        <x:v>Company Secretary, Board/transaction committee and regulator/exchange where corrective disclosure is required</x:v>
      </x:c>
      <x:c r="S93" s="305" t="str">
        <x:v>Approved remediation evidence, corrected filing/action where permitted, updated control artefact, complete affected-population validation and management/committee closure approval.</x:v>
      </x:c>
      <x:c r="T93" s="305" t="str">
        <x:v>Reperform the failed step on the corrected item and test subsequent occurrences or the full affected population until sustained operation is demonstrated.</x:v>
      </x:c>
      <x:c r="U93" s="305" t="str">
        <x:v>DESIGNED — NOT RAISED</x:v>
      </x:c>
      <x:c r="V93" s="305" t="str">
        <x:v>https://www.sebi.gov.in/legal/regulations/jul-2026/securities-and-exchange-board-of-india-buy-back-of-securities-regulations-2018-last-amended-on-july-6-2026-_103042.html</x:v>
      </x:c>
      <x:c r="W93" s="305" t="str">
        <x:v>MIGRATED — FROZEN</x:v>
      </x:c>
      <x:c r="X93" s="305" t="str">
        <x:f>IF(COUNTIF('PROD Audit Master'!$A$5:$A$176,C93)=1,"YES","NO")</x:f>
        <x:v>YES</x:v>
      </x:c>
      <x:c r="Y93" s="305" t="str">
        <x:f>IF(COUNTIF('PROD Provision Master'!$A$5:$A$176,D93)=1,"YES","NO")</x:f>
        <x:v>YES</x:v>
      </x:c>
      <x:c r="Z93" s="305" t="str">
        <x:f>IF(COUNTIF($A$5:$A$176,A93)=1,"UNIQUE","DUPLICATE")</x:f>
        <x:v>UNIQUE</x:v>
      </x:c>
      <x:c r="AA93" s="305" t="str">
        <x:f>IF(COUNTIF($E$5:$E$176,E93)=1,"UNIQUE","DUPLICATE")</x:f>
        <x:v>UNIQUE</x:v>
      </x:c>
      <x:c r="AB93" s="305" t="str">
        <x:f>IF(AND(LEFT(A93,14)="SEBI-CORE-OBS-",LEN(A93)=20),"VALID","INVALID")</x:f>
        <x:v>VALID</x:v>
      </x:c>
      <x:c r="AC93" s="305" t="str">
        <x:v>FROZEN</x:v>
      </x:c>
    </x:row>
    <x:row r="94" ht="48" customHeight="1">
      <x:c r="A94" s="305" t="str">
        <x:v>SEBI-CORE-OBS-000090</x:v>
      </x:c>
      <x:c r="B94" s="305" t="n">
        <x:v>90</x:v>
      </x:c>
      <x:c r="C94" s="305" t="str">
        <x:v>SEBI-CORE-AUD-000090</x:v>
      </x:c>
      <x:c r="D94" s="305" t="str">
        <x:v>SEBI-CORE-PRV-000090</x:v>
      </x:c>
      <x:c r="E94" s="305" t="str">
        <x:v>CAP-LAW047|Reg. 6|AP01|OBS01</x:v>
      </x:c>
      <x:c r="F94" s="305" t="str">
        <x:v>CAP-LAW047|Reg. 6|AP01</x:v>
      </x:c>
      <x:c r="G94" s="305" t="str">
        <x:v>CAP-LAW047|Reg. 6</x:v>
      </x:c>
      <x:c r="H94" s="305" t="str">
        <x:v>CAP-LAW047</x:v>
      </x:c>
      <x:c r="I94" s="305" t="str">
        <x:v>Reg. 6</x:v>
      </x:c>
      <x:c r="J94" s="305" t="str">
        <x:v>Transaction condition, approval or timetable failure</x:v>
      </x:c>
      <x:c r="K94" s="305" t="str">
        <x:v>The activation gate is true and the entity cannot evidence complete, accurate, authorised and timely performance of: Undertake a tender-offer buy-back in accordance with the route conditions, including the required small-shareholder reservation.</x:v>
      </x:c>
      <x:c r="L94" s="305" t="str">
        <x:v>High</x:v>
      </x:c>
      <x:c r="M9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94" s="305" t="str">
        <x:v>Confirmed exception template: Listed company did not demonstrate complete and timely compliance with CAP-LAW047 Reg. 6 — Undertake a tender-offer buy-back in accordance with the route conditions, including the required small-shareholder reservation. State the population, dates, evidence tested, exact exception and legal/operational impact; do not allege non-compliance until evidence and management response are evaluated.</x:v>
      </x:c>
      <x:c r="O94" s="305" t="str">
        <x:v>Record factual cause, control/design cause, responsible process, duration, affected population and whether the issue is isolated, recurring or systemic.</x:v>
      </x:c>
      <x:c r="P94" s="305" t="str">
        <x:v>Contain the exception, complete any lawful cure/corrective disclosure, repair the control, assign ownership, update the calendar or system rule, and preserve evidence. Remediation must address: Document route conditions and reservation computation.</x:v>
      </x:c>
      <x:c r="Q94" s="305" t="str">
        <x:v>Immediate containment; statutory/corrective deadline controls; management-approved remediation date</x:v>
      </x:c>
      <x:c r="R94" s="305" t="str">
        <x:v>Company Secretary, Board/transaction committee and regulator/exchange where corrective disclosure is required</x:v>
      </x:c>
      <x:c r="S94" s="305" t="str">
        <x:v>Approved remediation evidence, corrected filing/action where permitted, updated control artefact, complete affected-population validation and management/committee closure approval.</x:v>
      </x:c>
      <x:c r="T94" s="305" t="str">
        <x:v>Reperform the failed step on the corrected item and test subsequent occurrences or the full affected population until sustained operation is demonstrated.</x:v>
      </x:c>
      <x:c r="U94" s="305" t="str">
        <x:v>DESIGNED — NOT RAISED</x:v>
      </x:c>
      <x:c r="V94" s="305" t="str">
        <x:v>https://www.sebi.gov.in/legal/regulations/jul-2026/securities-and-exchange-board-of-india-buy-back-of-securities-regulations-2018-last-amended-on-july-6-2026-_103042.html</x:v>
      </x:c>
      <x:c r="W94" s="305" t="str">
        <x:v>MIGRATED — FROZEN</x:v>
      </x:c>
      <x:c r="X94" s="305" t="str">
        <x:f>IF(COUNTIF('PROD Audit Master'!$A$5:$A$176,C94)=1,"YES","NO")</x:f>
        <x:v>YES</x:v>
      </x:c>
      <x:c r="Y94" s="305" t="str">
        <x:f>IF(COUNTIF('PROD Provision Master'!$A$5:$A$176,D94)=1,"YES","NO")</x:f>
        <x:v>YES</x:v>
      </x:c>
      <x:c r="Z94" s="305" t="str">
        <x:f>IF(COUNTIF($A$5:$A$176,A94)=1,"UNIQUE","DUPLICATE")</x:f>
        <x:v>UNIQUE</x:v>
      </x:c>
      <x:c r="AA94" s="305" t="str">
        <x:f>IF(COUNTIF($E$5:$E$176,E94)=1,"UNIQUE","DUPLICATE")</x:f>
        <x:v>UNIQUE</x:v>
      </x:c>
      <x:c r="AB94" s="305" t="str">
        <x:f>IF(AND(LEFT(A94,14)="SEBI-CORE-OBS-",LEN(A94)=20),"VALID","INVALID")</x:f>
        <x:v>VALID</x:v>
      </x:c>
      <x:c r="AC94" s="305" t="str">
        <x:v>FROZEN</x:v>
      </x:c>
    </x:row>
    <x:row r="95" ht="48" customHeight="1">
      <x:c r="A95" s="305" t="str">
        <x:v>SEBI-CORE-OBS-000091</x:v>
      </x:c>
      <x:c r="B95" s="305" t="n">
        <x:v>91</x:v>
      </x:c>
      <x:c r="C95" s="305" t="str">
        <x:v>SEBI-CORE-AUD-000091</x:v>
      </x:c>
      <x:c r="D95" s="305" t="str">
        <x:v>SEBI-CORE-PRV-000091</x:v>
      </x:c>
      <x:c r="E95" s="305" t="str">
        <x:v>CAP-LAW047|Reg. 5|AP01|OBS01</x:v>
      </x:c>
      <x:c r="F95" s="305" t="str">
        <x:v>CAP-LAW047|Reg. 5|AP01</x:v>
      </x:c>
      <x:c r="G95" s="305" t="str">
        <x:v>CAP-LAW047|Reg. 5</x:v>
      </x:c>
      <x:c r="H95" s="305" t="str">
        <x:v>CAP-LAW047</x:v>
      </x:c>
      <x:c r="I95" s="305" t="str">
        <x:v>Reg. 5</x:v>
      </x:c>
      <x:c r="J95" s="305" t="str">
        <x:v>Transaction condition, approval or timetable failure</x:v>
      </x:c>
      <x:c r="K95" s="305" t="str">
        <x:v>The activation gate is true and the entity cannot evidence complete, accurate, authorised and timely performance of: Obtain the board or special-resolution authorisation required for the proposed buy-back.</x:v>
      </x:c>
      <x:c r="L95" s="305" t="str">
        <x:v>High</x:v>
      </x:c>
      <x:c r="M9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95" s="305" t="str">
        <x:v>Confirmed exception template: Listed company / board / shareholders did not demonstrate complete and timely compliance with CAP-LAW047 Reg. 5 — Obtain the board or special-resolution authorisation required for the proposed buy-back. State the population, dates, evidence tested, exact exception and legal/operational impact; do not allege non-compliance until evidence and management response are evaluated.</x:v>
      </x:c>
      <x:c r="O95" s="305" t="str">
        <x:v>Record factual cause, control/design cause, responsible process, duration, affected population and whether the issue is isolated, recurring or systemic.</x:v>
      </x:c>
      <x:c r="P95" s="305" t="str">
        <x:v>Contain the exception, complete any lawful cure/corrective disclosure, repair the control, assign ownership, update the calendar or system rule, and preserve evidence. Remediation must address: Complete financial analysis and approval records.</x:v>
      </x:c>
      <x:c r="Q95" s="305" t="str">
        <x:v>Immediate containment; statutory/corrective deadline controls; management-approved remediation date</x:v>
      </x:c>
      <x:c r="R95" s="305" t="str">
        <x:v>Company Secretary, Board/transaction committee and regulator/exchange where corrective disclosure is required</x:v>
      </x:c>
      <x:c r="S95" s="305" t="str">
        <x:v>Approved remediation evidence, corrected filing/action where permitted, updated control artefact, complete affected-population validation and management/committee closure approval.</x:v>
      </x:c>
      <x:c r="T95" s="305" t="str">
        <x:v>Reperform the failed step on the corrected item and test subsequent occurrences or the full affected population until sustained operation is demonstrated.</x:v>
      </x:c>
      <x:c r="U95" s="305" t="str">
        <x:v>DESIGNED — NOT RAISED</x:v>
      </x:c>
      <x:c r="V95" s="305" t="str">
        <x:v>https://www.sebi.gov.in/legal/regulations/jul-2026/securities-and-exchange-board-of-india-buy-back-of-securities-regulations-2018-last-amended-on-july-6-2026-_103042.html</x:v>
      </x:c>
      <x:c r="W95" s="305" t="str">
        <x:v>MIGRATED — FROZEN</x:v>
      </x:c>
      <x:c r="X95" s="305" t="str">
        <x:f>IF(COUNTIF('PROD Audit Master'!$A$5:$A$176,C95)=1,"YES","NO")</x:f>
        <x:v>YES</x:v>
      </x:c>
      <x:c r="Y95" s="305" t="str">
        <x:f>IF(COUNTIF('PROD Provision Master'!$A$5:$A$176,D95)=1,"YES","NO")</x:f>
        <x:v>YES</x:v>
      </x:c>
      <x:c r="Z95" s="305" t="str">
        <x:f>IF(COUNTIF($A$5:$A$176,A95)=1,"UNIQUE","DUPLICATE")</x:f>
        <x:v>UNIQUE</x:v>
      </x:c>
      <x:c r="AA95" s="305" t="str">
        <x:f>IF(COUNTIF($E$5:$E$176,E95)=1,"UNIQUE","DUPLICATE")</x:f>
        <x:v>UNIQUE</x:v>
      </x:c>
      <x:c r="AB95" s="305" t="str">
        <x:f>IF(AND(LEFT(A95,14)="SEBI-CORE-OBS-",LEN(A95)=20),"VALID","INVALID")</x:f>
        <x:v>VALID</x:v>
      </x:c>
      <x:c r="AC95" s="305" t="str">
        <x:v>FROZEN</x:v>
      </x:c>
    </x:row>
    <x:row r="96" ht="48" customHeight="1">
      <x:c r="A96" s="305" t="str">
        <x:v>SEBI-CORE-OBS-000092</x:v>
      </x:c>
      <x:c r="B96" s="305" t="n">
        <x:v>92</x:v>
      </x:c>
      <x:c r="C96" s="305" t="str">
        <x:v>SEBI-CORE-AUD-000092</x:v>
      </x:c>
      <x:c r="D96" s="305" t="str">
        <x:v>SEBI-CORE-PRV-000092</x:v>
      </x:c>
      <x:c r="E96" s="305" t="str">
        <x:v>CAP-LAW047|Reg. 7|AP01|OBS01</x:v>
      </x:c>
      <x:c r="F96" s="305" t="str">
        <x:v>CAP-LAW047|Reg. 7|AP01</x:v>
      </x:c>
      <x:c r="G96" s="305" t="str">
        <x:v>CAP-LAW047|Reg. 7</x:v>
      </x:c>
      <x:c r="H96" s="305" t="str">
        <x:v>CAP-LAW047</x:v>
      </x:c>
      <x:c r="I96" s="305" t="str">
        <x:v>Reg. 7</x:v>
      </x:c>
      <x:c r="J96" s="305" t="str">
        <x:v>Transaction condition, approval or timetable failure</x:v>
      </x:c>
      <x:c r="K96" s="305" t="str">
        <x:v>The activation gate is true and the entity cannot evidence complete, accurate, authorised and timely performance of: Publish and file the buy-back public announcement with the prescribed contents.</x:v>
      </x:c>
      <x:c r="L96" s="305" t="str">
        <x:v>High</x:v>
      </x:c>
      <x:c r="M9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96" s="305" t="str">
        <x:v>Confirmed exception template: Listed company / appointed adviser if used did not demonstrate complete and timely compliance with CAP-LAW047 Reg. 7 — Publish and file the buy-back public announcement with the prescribed contents. State the population, dates, evidence tested, exact exception and legal/operational impact; do not allege non-compliance until evidence and management response are evaluated.</x:v>
      </x:c>
      <x:c r="O96" s="305" t="str">
        <x:v>Record factual cause, control/design cause, responsible process, duration, affected population and whether the issue is isolated, recurring or systemic.</x:v>
      </x:c>
      <x:c r="P96" s="305" t="str">
        <x:v>Contain the exception, complete any lawful cure/corrective disclosure, repair the control, assign ownership, update the calendar or system rule, and preserve evidence. Remediation must address: Verify, approve, publish and file the announcement.</x:v>
      </x:c>
      <x:c r="Q96" s="305" t="str">
        <x:v>Immediate containment; statutory/corrective deadline controls; management-approved remediation date</x:v>
      </x:c>
      <x:c r="R96" s="305" t="str">
        <x:v>Company Secretary, Board/transaction committee and regulator/exchange where corrective disclosure is required</x:v>
      </x:c>
      <x:c r="S96" s="305" t="str">
        <x:v>Approved remediation evidence, corrected filing/action where permitted, updated control artefact, complete affected-population validation and management/committee closure approval.</x:v>
      </x:c>
      <x:c r="T96" s="305" t="str">
        <x:v>Reperform the failed step on the corrected item and test subsequent occurrences or the full affected population until sustained operation is demonstrated.</x:v>
      </x:c>
      <x:c r="U96" s="305" t="str">
        <x:v>DESIGNED — NOT RAISED</x:v>
      </x:c>
      <x:c r="V96" s="305" t="str">
        <x:v>https://www.sebi.gov.in/legal/regulations/jul-2026/securities-and-exchange-board-of-india-buy-back-of-securities-regulations-2018-last-amended-on-july-6-2026-_103042.html</x:v>
      </x:c>
      <x:c r="W96" s="305" t="str">
        <x:v>MIGRATED — FROZEN</x:v>
      </x:c>
      <x:c r="X96" s="305" t="str">
        <x:f>IF(COUNTIF('PROD Audit Master'!$A$5:$A$176,C96)=1,"YES","NO")</x:f>
        <x:v>YES</x:v>
      </x:c>
      <x:c r="Y96" s="305" t="str">
        <x:f>IF(COUNTIF('PROD Provision Master'!$A$5:$A$176,D96)=1,"YES","NO")</x:f>
        <x:v>YES</x:v>
      </x:c>
      <x:c r="Z96" s="305" t="str">
        <x:f>IF(COUNTIF($A$5:$A$176,A96)=1,"UNIQUE","DUPLICATE")</x:f>
        <x:v>UNIQUE</x:v>
      </x:c>
      <x:c r="AA96" s="305" t="str">
        <x:f>IF(COUNTIF($E$5:$E$176,E96)=1,"UNIQUE","DUPLICATE")</x:f>
        <x:v>UNIQUE</x:v>
      </x:c>
      <x:c r="AB96" s="305" t="str">
        <x:f>IF(AND(LEFT(A96,14)="SEBI-CORE-OBS-",LEN(A96)=20),"VALID","INVALID")</x:f>
        <x:v>VALID</x:v>
      </x:c>
      <x:c r="AC96" s="305" t="str">
        <x:v>FROZEN</x:v>
      </x:c>
    </x:row>
    <x:row r="97" ht="48" customHeight="1">
      <x:c r="A97" s="305" t="str">
        <x:v>SEBI-CORE-OBS-000093</x:v>
      </x:c>
      <x:c r="B97" s="305" t="n">
        <x:v>93</x:v>
      </x:c>
      <x:c r="C97" s="305" t="str">
        <x:v>SEBI-CORE-AUD-000093</x:v>
      </x:c>
      <x:c r="D97" s="305" t="str">
        <x:v>SEBI-CORE-PRV-000093</x:v>
      </x:c>
      <x:c r="E97" s="305" t="str">
        <x:v>CAP-LAW047|Reg. 8|AP01|OBS01</x:v>
      </x:c>
      <x:c r="F97" s="305" t="str">
        <x:v>CAP-LAW047|Reg. 8|AP01</x:v>
      </x:c>
      <x:c r="G97" s="305" t="str">
        <x:v>CAP-LAW047|Reg. 8</x:v>
      </x:c>
      <x:c r="H97" s="305" t="str">
        <x:v>CAP-LAW047</x:v>
      </x:c>
      <x:c r="I97" s="305" t="str">
        <x:v>Reg. 8</x:v>
      </x:c>
      <x:c r="J97" s="305" t="str">
        <x:v>Transaction condition, approval or timetable failure</x:v>
      </x:c>
      <x:c r="K97" s="305" t="str">
        <x:v>The activation gate is true and the entity cannot evidence complete, accurate, authorised and timely performance of: Prepare and submit the draft letter of offer and dispatch the final offer material as prescribed.</x:v>
      </x:c>
      <x:c r="L97" s="305" t="str">
        <x:v>High</x:v>
      </x:c>
      <x:c r="M9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97" s="305" t="str">
        <x:v>Confirmed exception template: Listed company / appointed adviser if used did not demonstrate complete and timely compliance with CAP-LAW047 Reg. 8 — Prepare and submit the draft letter of offer and dispatch the final offer material as prescribed. State the population, dates, evidence tested, exact exception and legal/operational impact; do not allege non-compliance until evidence and management response are evaluated.</x:v>
      </x:c>
      <x:c r="O97" s="305" t="str">
        <x:v>Record factual cause, control/design cause, responsible process, duration, affected population and whether the issue is isolated, recurring or systemic.</x:v>
      </x:c>
      <x:c r="P97" s="305" t="str">
        <x:v>Contain the exception, complete any lawful cure/corrective disclosure, repair the control, assign ownership, update the calendar or system rule, and preserve evidence. Remediation must address: Complete disclosure verification and retain filing/dispatch evidence.</x:v>
      </x:c>
      <x:c r="Q97" s="305" t="str">
        <x:v>Immediate containment; statutory/corrective deadline controls; management-approved remediation date</x:v>
      </x:c>
      <x:c r="R97" s="305" t="str">
        <x:v>Company Secretary, Board/transaction committee and regulator/exchange where corrective disclosure is required</x:v>
      </x:c>
      <x:c r="S97" s="305" t="str">
        <x:v>Approved remediation evidence, corrected filing/action where permitted, updated control artefact, complete affected-population validation and management/committee closure approval.</x:v>
      </x:c>
      <x:c r="T97" s="305" t="str">
        <x:v>Reperform the failed step on the corrected item and test subsequent occurrences or the full affected population until sustained operation is demonstrated.</x:v>
      </x:c>
      <x:c r="U97" s="305" t="str">
        <x:v>DESIGNED — NOT RAISED</x:v>
      </x:c>
      <x:c r="V97" s="305" t="str">
        <x:v>https://www.sebi.gov.in/legal/regulations/jul-2026/securities-and-exchange-board-of-india-buy-back-of-securities-regulations-2018-last-amended-on-july-6-2026-_103042.html</x:v>
      </x:c>
      <x:c r="W97" s="305" t="str">
        <x:v>MIGRATED — FROZEN</x:v>
      </x:c>
      <x:c r="X97" s="305" t="str">
        <x:f>IF(COUNTIF('PROD Audit Master'!$A$5:$A$176,C97)=1,"YES","NO")</x:f>
        <x:v>YES</x:v>
      </x:c>
      <x:c r="Y97" s="305" t="str">
        <x:f>IF(COUNTIF('PROD Provision Master'!$A$5:$A$176,D97)=1,"YES","NO")</x:f>
        <x:v>YES</x:v>
      </x:c>
      <x:c r="Z97" s="305" t="str">
        <x:f>IF(COUNTIF($A$5:$A$176,A97)=1,"UNIQUE","DUPLICATE")</x:f>
        <x:v>UNIQUE</x:v>
      </x:c>
      <x:c r="AA97" s="305" t="str">
        <x:f>IF(COUNTIF($E$5:$E$176,E97)=1,"UNIQUE","DUPLICATE")</x:f>
        <x:v>UNIQUE</x:v>
      </x:c>
      <x:c r="AB97" s="305" t="str">
        <x:f>IF(AND(LEFT(A97,14)="SEBI-CORE-OBS-",LEN(A97)=20),"VALID","INVALID")</x:f>
        <x:v>VALID</x:v>
      </x:c>
      <x:c r="AC97" s="305" t="str">
        <x:v>FROZEN</x:v>
      </x:c>
    </x:row>
    <x:row r="98" ht="48" customHeight="1">
      <x:c r="A98" s="305" t="str">
        <x:v>SEBI-CORE-OBS-000094</x:v>
      </x:c>
      <x:c r="B98" s="305" t="n">
        <x:v>94</x:v>
      </x:c>
      <x:c r="C98" s="305" t="str">
        <x:v>SEBI-CORE-AUD-000094</x:v>
      </x:c>
      <x:c r="D98" s="305" t="str">
        <x:v>SEBI-CORE-PRV-000094</x:v>
      </x:c>
      <x:c r="E98" s="305" t="str">
        <x:v>CAP-LAW047|Reg. 9(xi)|AP01|OBS01</x:v>
      </x:c>
      <x:c r="F98" s="305" t="str">
        <x:v>CAP-LAW047|Reg. 9(xi)|AP01</x:v>
      </x:c>
      <x:c r="G98" s="305" t="str">
        <x:v>CAP-LAW047|Reg. 9(xi)</x:v>
      </x:c>
      <x:c r="H98" s="305" t="str">
        <x:v>CAP-LAW047</x:v>
      </x:c>
      <x:c r="I98" s="305" t="str">
        <x:v>Reg. 9(xi)</x:v>
      </x:c>
      <x:c r="J98" s="305" t="str">
        <x:v>Transaction condition, approval or timetable failure</x:v>
      </x:c>
      <x:c r="K98" s="305" t="str">
        <x:v>The activation gate is true and the entity cannot evidence complete, accurate, authorised and timely performance of: Create, fund and maintain the required escrow arrangement for the tender offer.</x:v>
      </x:c>
      <x:c r="L98" s="305" t="str">
        <x:v>High</x:v>
      </x:c>
      <x:c r="M9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98" s="305" t="str">
        <x:v>Confirmed exception template: Listed company did not demonstrate complete and timely compliance with CAP-LAW047 Reg. 9(xi) — Create, fund and maintain the required escrow arrangement for the tender offer. State the population, dates, evidence tested, exact exception and legal/operational impact; do not allege non-compliance until evidence and management response are evaluated.</x:v>
      </x:c>
      <x:c r="O98" s="305" t="str">
        <x:v>Record factual cause, control/design cause, responsible process, duration, affected population and whether the issue is isolated, recurring or systemic.</x:v>
      </x:c>
      <x:c r="P98" s="305" t="str">
        <x:v>Contain the exception, complete any lawful cure/corrective disclosure, repair the control, assign ownership, update the calendar or system rule, and preserve evidence. Remediation must address: Fund, monitor and release escrow only as permitted.</x:v>
      </x:c>
      <x:c r="Q98" s="305" t="str">
        <x:v>Immediate containment; statutory/corrective deadline controls; management-approved remediation date</x:v>
      </x:c>
      <x:c r="R98" s="305" t="str">
        <x:v>Company Secretary, Board/transaction committee and regulator/exchange where corrective disclosure is required</x:v>
      </x:c>
      <x:c r="S98" s="305" t="str">
        <x:v>Approved remediation evidence, corrected filing/action where permitted, updated control artefact, complete affected-population validation and management/committee closure approval.</x:v>
      </x:c>
      <x:c r="T98" s="305" t="str">
        <x:v>Reperform the failed step on the corrected item and test subsequent occurrences or the full affected population until sustained operation is demonstrated.</x:v>
      </x:c>
      <x:c r="U98" s="305" t="str">
        <x:v>DESIGNED — NOT RAISED</x:v>
      </x:c>
      <x:c r="V98" s="305" t="str">
        <x:v>https://www.sebi.gov.in/legal/regulations/jul-2026/securities-and-exchange-board-of-india-buy-back-of-securities-regulations-2018-last-amended-on-july-6-2026-_103042.html</x:v>
      </x:c>
      <x:c r="W98" s="305" t="str">
        <x:v>MIGRATED — FROZEN</x:v>
      </x:c>
      <x:c r="X98" s="305" t="str">
        <x:f>IF(COUNTIF('PROD Audit Master'!$A$5:$A$176,C98)=1,"YES","NO")</x:f>
        <x:v>YES</x:v>
      </x:c>
      <x:c r="Y98" s="305" t="str">
        <x:f>IF(COUNTIF('PROD Provision Master'!$A$5:$A$176,D98)=1,"YES","NO")</x:f>
        <x:v>YES</x:v>
      </x:c>
      <x:c r="Z98" s="305" t="str">
        <x:f>IF(COUNTIF($A$5:$A$176,A98)=1,"UNIQUE","DUPLICATE")</x:f>
        <x:v>UNIQUE</x:v>
      </x:c>
      <x:c r="AA98" s="305" t="str">
        <x:f>IF(COUNTIF($E$5:$E$176,E98)=1,"UNIQUE","DUPLICATE")</x:f>
        <x:v>UNIQUE</x:v>
      </x:c>
      <x:c r="AB98" s="305" t="str">
        <x:f>IF(AND(LEFT(A98,14)="SEBI-CORE-OBS-",LEN(A98)=20),"VALID","INVALID")</x:f>
        <x:v>VALID</x:v>
      </x:c>
      <x:c r="AC98" s="305" t="str">
        <x:v>FROZEN</x:v>
      </x:c>
    </x:row>
    <x:row r="99" ht="48" customHeight="1">
      <x:c r="A99" s="305" t="str">
        <x:v>SEBI-CORE-OBS-000095</x:v>
      </x:c>
      <x:c r="B99" s="305" t="n">
        <x:v>95</x:v>
      </x:c>
      <x:c r="C99" s="305" t="str">
        <x:v>SEBI-CORE-AUD-000095</x:v>
      </x:c>
      <x:c r="D99" s="305" t="str">
        <x:v>SEBI-CORE-PRV-000095</x:v>
      </x:c>
      <x:c r="E99" s="305" t="str">
        <x:v>CAP-LAW047|Reg. 9|AP01|OBS01</x:v>
      </x:c>
      <x:c r="F99" s="305" t="str">
        <x:v>CAP-LAW047|Reg. 9|AP01</x:v>
      </x:c>
      <x:c r="G99" s="305" t="str">
        <x:v>CAP-LAW047|Reg. 9</x:v>
      </x:c>
      <x:c r="H99" s="305" t="str">
        <x:v>CAP-LAW047</x:v>
      </x:c>
      <x:c r="I99" s="305" t="str">
        <x:v>Reg. 9</x:v>
      </x:c>
      <x:c r="J99" s="305" t="str">
        <x:v>Transaction condition, approval or timetable failure</x:v>
      </x:c>
      <x:c r="K99" s="305" t="str">
        <x:v>The activation gate is true and the entity cannot evidence complete, accurate, authorised and timely performance of: Provide the regulated tendering, acceptance and verification process.</x:v>
      </x:c>
      <x:c r="L99" s="305" t="str">
        <x:v>High</x:v>
      </x:c>
      <x:c r="M9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99" s="305" t="str">
        <x:v>Confirmed exception template: Listed company / RTA interface did not demonstrate complete and timely compliance with CAP-LAW047 Reg. 9 — Provide the regulated tendering, acceptance and verification process. State the population, dates, evidence tested, exact exception and legal/operational impact; do not allege non-compliance until evidence and management response are evaluated.</x:v>
      </x:c>
      <x:c r="O99" s="305" t="str">
        <x:v>Record factual cause, control/design cause, responsible process, duration, affected population and whether the issue is isolated, recurring or systemic.</x:v>
      </x:c>
      <x:c r="P99" s="305" t="str">
        <x:v>Contain the exception, complete any lawful cure/corrective disclosure, repair the control, assign ownership, update the calendar or system rule, and preserve evidence. Remediation must address: Reconcile eligible holders, bids, acceptance and communication.</x:v>
      </x:c>
      <x:c r="Q99" s="305" t="str">
        <x:v>Immediate containment; statutory/corrective deadline controls; management-approved remediation date</x:v>
      </x:c>
      <x:c r="R99" s="305" t="str">
        <x:v>Company Secretary, Board/transaction committee and regulator/exchange where corrective disclosure is required</x:v>
      </x:c>
      <x:c r="S99" s="305" t="str">
        <x:v>Approved remediation evidence, corrected filing/action where permitted, updated control artefact, complete affected-population validation and management/committee closure approval.</x:v>
      </x:c>
      <x:c r="T99" s="305" t="str">
        <x:v>Reperform the failed step on the corrected item and test subsequent occurrences or the full affected population until sustained operation is demonstrated.</x:v>
      </x:c>
      <x:c r="U99" s="305" t="str">
        <x:v>DESIGNED — NOT RAISED</x:v>
      </x:c>
      <x:c r="V99" s="305" t="str">
        <x:v>https://www.sebi.gov.in/legal/regulations/jul-2026/securities-and-exchange-board-of-india-buy-back-of-securities-regulations-2018-last-amended-on-july-6-2026-_103042.html</x:v>
      </x:c>
      <x:c r="W99" s="305" t="str">
        <x:v>MIGRATED — FROZEN</x:v>
      </x:c>
      <x:c r="X99" s="305" t="str">
        <x:f>IF(COUNTIF('PROD Audit Master'!$A$5:$A$176,C99)=1,"YES","NO")</x:f>
        <x:v>YES</x:v>
      </x:c>
      <x:c r="Y99" s="305" t="str">
        <x:f>IF(COUNTIF('PROD Provision Master'!$A$5:$A$176,D99)=1,"YES","NO")</x:f>
        <x:v>YES</x:v>
      </x:c>
      <x:c r="Z99" s="305" t="str">
        <x:f>IF(COUNTIF($A$5:$A$176,A99)=1,"UNIQUE","DUPLICATE")</x:f>
        <x:v>UNIQUE</x:v>
      </x:c>
      <x:c r="AA99" s="305" t="str">
        <x:f>IF(COUNTIF($E$5:$E$176,E99)=1,"UNIQUE","DUPLICATE")</x:f>
        <x:v>UNIQUE</x:v>
      </x:c>
      <x:c r="AB99" s="305" t="str">
        <x:f>IF(AND(LEFT(A99,14)="SEBI-CORE-OBS-",LEN(A99)=20),"VALID","INVALID")</x:f>
        <x:v>VALID</x:v>
      </x:c>
      <x:c r="AC99" s="305" t="str">
        <x:v>FROZEN</x:v>
      </x:c>
    </x:row>
    <x:row r="100" ht="48" customHeight="1">
      <x:c r="A100" s="305" t="str">
        <x:v>SEBI-CORE-OBS-000096</x:v>
      </x:c>
      <x:c r="B100" s="305" t="n">
        <x:v>96</x:v>
      </x:c>
      <x:c r="C100" s="305" t="str">
        <x:v>SEBI-CORE-AUD-000096</x:v>
      </x:c>
      <x:c r="D100" s="305" t="str">
        <x:v>SEBI-CORE-PRV-000096</x:v>
      </x:c>
      <x:c r="E100" s="305" t="str">
        <x:v>CAP-LAW047|Reg. 10|AP01|OBS01</x:v>
      </x:c>
      <x:c r="F100" s="305" t="str">
        <x:v>CAP-LAW047|Reg. 10|AP01</x:v>
      </x:c>
      <x:c r="G100" s="305" t="str">
        <x:v>CAP-LAW047|Reg. 10</x:v>
      </x:c>
      <x:c r="H100" s="305" t="str">
        <x:v>CAP-LAW047</x:v>
      </x:c>
      <x:c r="I100" s="305" t="str">
        <x:v>Reg. 10</x:v>
      </x:c>
      <x:c r="J100" s="305" t="str">
        <x:v>Transaction condition, approval or timetable failure</x:v>
      </x:c>
      <x:c r="K100" s="305" t="str">
        <x:v>The activation gate is true and the entity cannot evidence complete, accurate, authorised and timely performance of: Complete offer closure, verify acceptances, pay accepted holders and return remaining securities within the prescribed timetable.</x:v>
      </x:c>
      <x:c r="L100" s="305" t="str">
        <x:v>High</x:v>
      </x:c>
      <x:c r="M10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00" s="305" t="str">
        <x:v>Confirmed exception template: Listed company did not demonstrate complete and timely compliance with CAP-LAW047 Reg. 10 — Complete offer closure, verify acceptances, pay accepted holders and return remaining securities within the prescribed timetable. State the population, dates, evidence tested, exact exception and legal/operational impact; do not allege non-compliance until evidence and management response are evaluated.</x:v>
      </x:c>
      <x:c r="O100" s="305" t="str">
        <x:v>Record factual cause, control/design cause, responsible process, duration, affected population and whether the issue is isolated, recurring or systemic.</x:v>
      </x:c>
      <x:c r="P100" s="305" t="str">
        <x:v>Contain the exception, complete any lawful cure/corrective disclosure, repair the control, assign ownership, update the calendar or system rule, and preserve evidence. Remediation must address: Reconcile accepted quantity and complete payment/return.</x:v>
      </x:c>
      <x:c r="Q100" s="305" t="str">
        <x:v>Immediate containment; statutory/corrective deadline controls; management-approved remediation date</x:v>
      </x:c>
      <x:c r="R100" s="305" t="str">
        <x:v>Company Secretary, Board/transaction committee and regulator/exchange where corrective disclosure is required</x:v>
      </x:c>
      <x:c r="S100" s="305" t="str">
        <x:v>Approved remediation evidence, corrected filing/action where permitted, updated control artefact, complete affected-population validation and management/committee closure approval.</x:v>
      </x:c>
      <x:c r="T100" s="305" t="str">
        <x:v>Reperform the failed step on the corrected item and test subsequent occurrences or the full affected population until sustained operation is demonstrated.</x:v>
      </x:c>
      <x:c r="U100" s="305" t="str">
        <x:v>DESIGNED — NOT RAISED</x:v>
      </x:c>
      <x:c r="V100" s="305" t="str">
        <x:v>https://www.sebi.gov.in/legal/regulations/jul-2026/securities-and-exchange-board-of-india-buy-back-of-securities-regulations-2018-last-amended-on-july-6-2026-_103042.html</x:v>
      </x:c>
      <x:c r="W100" s="305" t="str">
        <x:v>MIGRATED — FROZEN</x:v>
      </x:c>
      <x:c r="X100" s="305" t="str">
        <x:f>IF(COUNTIF('PROD Audit Master'!$A$5:$A$176,C100)=1,"YES","NO")</x:f>
        <x:v>YES</x:v>
      </x:c>
      <x:c r="Y100" s="305" t="str">
        <x:f>IF(COUNTIF('PROD Provision Master'!$A$5:$A$176,D100)=1,"YES","NO")</x:f>
        <x:v>YES</x:v>
      </x:c>
      <x:c r="Z100" s="305" t="str">
        <x:f>IF(COUNTIF($A$5:$A$176,A100)=1,"UNIQUE","DUPLICATE")</x:f>
        <x:v>UNIQUE</x:v>
      </x:c>
      <x:c r="AA100" s="305" t="str">
        <x:f>IF(COUNTIF($E$5:$E$176,E100)=1,"UNIQUE","DUPLICATE")</x:f>
        <x:v>UNIQUE</x:v>
      </x:c>
      <x:c r="AB100" s="305" t="str">
        <x:f>IF(AND(LEFT(A100,14)="SEBI-CORE-OBS-",LEN(A100)=20),"VALID","INVALID")</x:f>
        <x:v>VALID</x:v>
      </x:c>
      <x:c r="AC100" s="305" t="str">
        <x:v>FROZEN</x:v>
      </x:c>
    </x:row>
    <x:row r="101" ht="48" customHeight="1">
      <x:c r="A101" s="305" t="str">
        <x:v>SEBI-CORE-OBS-000097</x:v>
      </x:c>
      <x:c r="B101" s="305" t="n">
        <x:v>97</x:v>
      </x:c>
      <x:c r="C101" s="305" t="str">
        <x:v>SEBI-CORE-AUD-000097</x:v>
      </x:c>
      <x:c r="D101" s="305" t="str">
        <x:v>SEBI-CORE-PRV-000097</x:v>
      </x:c>
      <x:c r="E101" s="305" t="str">
        <x:v>CAP-LAW047|Reg. 11|AP01|OBS01</x:v>
      </x:c>
      <x:c r="F101" s="305" t="str">
        <x:v>CAP-LAW047|Reg. 11|AP01</x:v>
      </x:c>
      <x:c r="G101" s="305" t="str">
        <x:v>CAP-LAW047|Reg. 11</x:v>
      </x:c>
      <x:c r="H101" s="305" t="str">
        <x:v>CAP-LAW047</x:v>
      </x:c>
      <x:c r="I101" s="305" t="str">
        <x:v>Reg. 11</x:v>
      </x:c>
      <x:c r="J101" s="305" t="str">
        <x:v>Transaction condition, approval or timetable failure</x:v>
      </x:c>
      <x:c r="K101" s="305" t="str">
        <x:v>The activation gate is true and the entity cannot evidence complete, accurate, authorised and timely performance of: Extinguish and cancel bought-back securities and complete the prescribed closure certification/reporting.</x:v>
      </x:c>
      <x:c r="L101" s="305" t="str">
        <x:v>High</x:v>
      </x:c>
      <x:c r="M10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01" s="305" t="str">
        <x:v>Confirmed exception template: Listed company / compliance officer as assigned did not demonstrate complete and timely compliance with CAP-LAW047 Reg. 11 — Extinguish and cancel bought-back securities and complete the prescribed closure certification/reporting. State the population, dates, evidence tested, exact exception and legal/operational impact; do not allege non-compliance until evidence and management response are evaluated.</x:v>
      </x:c>
      <x:c r="O101" s="305" t="str">
        <x:v>Record factual cause, control/design cause, responsible process, duration, affected population and whether the issue is isolated, recurring or systemic.</x:v>
      </x:c>
      <x:c r="P101" s="305" t="str">
        <x:v>Contain the exception, complete any lawful cure/corrective disclosure, repair the control, assign ownership, update the calendar or system rule, and preserve evidence. Remediation must address: Complete extinguishment and file the required evidence.</x:v>
      </x:c>
      <x:c r="Q101" s="305" t="str">
        <x:v>Immediate containment; statutory/corrective deadline controls; management-approved remediation date</x:v>
      </x:c>
      <x:c r="R101" s="305" t="str">
        <x:v>Company Secretary, Board/transaction committee and regulator/exchange where corrective disclosure is required</x:v>
      </x:c>
      <x:c r="S101" s="305" t="str">
        <x:v>Approved remediation evidence, corrected filing/action where permitted, updated control artefact, complete affected-population validation and management/committee closure approval.</x:v>
      </x:c>
      <x:c r="T101" s="305" t="str">
        <x:v>Reperform the failed step on the corrected item and test subsequent occurrences or the full affected population until sustained operation is demonstrated.</x:v>
      </x:c>
      <x:c r="U101" s="305" t="str">
        <x:v>DESIGNED — NOT RAISED</x:v>
      </x:c>
      <x:c r="V101" s="305" t="str">
        <x:v>https://www.sebi.gov.in/legal/regulations/jul-2026/securities-and-exchange-board-of-india-buy-back-of-securities-regulations-2018-last-amended-on-july-6-2026-_103042.html</x:v>
      </x:c>
      <x:c r="W101" s="305" t="str">
        <x:v>MIGRATED — FROZEN</x:v>
      </x:c>
      <x:c r="X101" s="305" t="str">
        <x:f>IF(COUNTIF('PROD Audit Master'!$A$5:$A$176,C101)=1,"YES","NO")</x:f>
        <x:v>YES</x:v>
      </x:c>
      <x:c r="Y101" s="305" t="str">
        <x:f>IF(COUNTIF('PROD Provision Master'!$A$5:$A$176,D101)=1,"YES","NO")</x:f>
        <x:v>YES</x:v>
      </x:c>
      <x:c r="Z101" s="305" t="str">
        <x:f>IF(COUNTIF($A$5:$A$176,A101)=1,"UNIQUE","DUPLICATE")</x:f>
        <x:v>UNIQUE</x:v>
      </x:c>
      <x:c r="AA101" s="305" t="str">
        <x:f>IF(COUNTIF($E$5:$E$176,E101)=1,"UNIQUE","DUPLICATE")</x:f>
        <x:v>UNIQUE</x:v>
      </x:c>
      <x:c r="AB101" s="305" t="str">
        <x:f>IF(AND(LEFT(A101,14)="SEBI-CORE-OBS-",LEN(A101)=20),"VALID","INVALID")</x:f>
        <x:v>VALID</x:v>
      </x:c>
      <x:c r="AC101" s="305" t="str">
        <x:v>FROZEN</x:v>
      </x:c>
    </x:row>
    <x:row r="102" ht="48" customHeight="1">
      <x:c r="A102" s="305" t="str">
        <x:v>SEBI-CORE-OBS-000098</x:v>
      </x:c>
      <x:c r="B102" s="305" t="n">
        <x:v>98</x:v>
      </x:c>
      <x:c r="C102" s="305" t="str">
        <x:v>SEBI-CORE-AUD-000098</x:v>
      </x:c>
      <x:c r="D102" s="305" t="str">
        <x:v>SEBI-CORE-PRV-000098</x:v>
      </x:c>
      <x:c r="E102" s="305" t="str">
        <x:v>CAP-LAW047|Reg. 24 general obligations|AP01|OBS01</x:v>
      </x:c>
      <x:c r="F102" s="305" t="str">
        <x:v>CAP-LAW047|Reg. 24 general obligations|AP01</x:v>
      </x:c>
      <x:c r="G102" s="305" t="str">
        <x:v>CAP-LAW047|Reg. 24 general obligations</x:v>
      </x:c>
      <x:c r="H102" s="305" t="str">
        <x:v>CAP-LAW047</x:v>
      </x:c>
      <x:c r="I102" s="305" t="str">
        <x:v>Reg. 24 general obligations</x:v>
      </x:c>
      <x:c r="J102" s="305" t="str">
        <x:v>Transaction condition, approval or timetable failure</x:v>
      </x:c>
      <x:c r="K102" s="305" t="str">
        <x:v>The activation gate is true and the entity cannot evidence complete, accurate, authorised and timely performance of: Comply with the general obligations and restrictions applicable during and after the buy-back.</x:v>
      </x:c>
      <x:c r="L102" s="305" t="str">
        <x:v>High</x:v>
      </x:c>
      <x:c r="M10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02" s="305" t="str">
        <x:v>Confirmed exception template: Listed company did not demonstrate complete and timely compliance with CAP-LAW047 Reg. 24 general obligations — Comply with the general obligations and restrictions applicable during and after the buy-back. State the population, dates, evidence tested, exact exception and legal/operational impact; do not allege non-compliance until evidence and management response are evaluated.</x:v>
      </x:c>
      <x:c r="O102" s="305" t="str">
        <x:v>Record factual cause, control/design cause, responsible process, duration, affected population and whether the issue is isolated, recurring or systemic.</x:v>
      </x:c>
      <x:c r="P102" s="305" t="str">
        <x:v>Contain the exception, complete any lawful cure/corrective disclosure, repair the control, assign ownership, update the calendar or system rule, and preserve evidence. Remediation must address: Maintain a transaction restrictions register and final compliance file.</x:v>
      </x:c>
      <x:c r="Q102" s="305" t="str">
        <x:v>Immediate containment; statutory/corrective deadline controls; management-approved remediation date</x:v>
      </x:c>
      <x:c r="R102" s="305" t="str">
        <x:v>Company Secretary, Board/transaction committee and regulator/exchange where corrective disclosure is required</x:v>
      </x:c>
      <x:c r="S102" s="305" t="str">
        <x:v>Approved remediation evidence, corrected filing/action where permitted, updated control artefact, complete affected-population validation and management/committee closure approval.</x:v>
      </x:c>
      <x:c r="T102" s="305" t="str">
        <x:v>Reperform the failed step on the corrected item and test subsequent occurrences or the full affected population until sustained operation is demonstrated.</x:v>
      </x:c>
      <x:c r="U102" s="305" t="str">
        <x:v>DESIGNED — NOT RAISED</x:v>
      </x:c>
      <x:c r="V102" s="305" t="str">
        <x:v>https://www.sebi.gov.in/legal/regulations/jul-2026/securities-and-exchange-board-of-india-buy-back-of-securities-regulations-2018-last-amended-on-july-6-2026-_103042.html</x:v>
      </x:c>
      <x:c r="W102" s="305" t="str">
        <x:v>MIGRATED — FROZEN</x:v>
      </x:c>
      <x:c r="X102" s="305" t="str">
        <x:f>IF(COUNTIF('PROD Audit Master'!$A$5:$A$176,C102)=1,"YES","NO")</x:f>
        <x:v>YES</x:v>
      </x:c>
      <x:c r="Y102" s="305" t="str">
        <x:f>IF(COUNTIF('PROD Provision Master'!$A$5:$A$176,D102)=1,"YES","NO")</x:f>
        <x:v>YES</x:v>
      </x:c>
      <x:c r="Z102" s="305" t="str">
        <x:f>IF(COUNTIF($A$5:$A$176,A102)=1,"UNIQUE","DUPLICATE")</x:f>
        <x:v>UNIQUE</x:v>
      </x:c>
      <x:c r="AA102" s="305" t="str">
        <x:f>IF(COUNTIF($E$5:$E$176,E102)=1,"UNIQUE","DUPLICATE")</x:f>
        <x:v>UNIQUE</x:v>
      </x:c>
      <x:c r="AB102" s="305" t="str">
        <x:f>IF(AND(LEFT(A102,14)="SEBI-CORE-OBS-",LEN(A102)=20),"VALID","INVALID")</x:f>
        <x:v>VALID</x:v>
      </x:c>
      <x:c r="AC102" s="305" t="str">
        <x:v>FROZEN</x:v>
      </x:c>
    </x:row>
    <x:row r="103" ht="48" customHeight="1">
      <x:c r="A103" s="305" t="str">
        <x:v>SEBI-CORE-OBS-000099</x:v>
      </x:c>
      <x:c r="B103" s="305" t="n">
        <x:v>99</x:v>
      </x:c>
      <x:c r="C103" s="305" t="str">
        <x:v>SEBI-CORE-AUD-000099</x:v>
      </x:c>
      <x:c r="D103" s="305" t="str">
        <x:v>SEBI-CORE-PRV-000099</x:v>
      </x:c>
      <x:c r="E103" s="305" t="str">
        <x:v>CAP-LAW239|Reg. 24(i)(ea) operationalisation|AP01|OBS01</x:v>
      </x:c>
      <x:c r="F103" s="305" t="str">
        <x:v>CAP-LAW239|Reg. 24(i)(ea) operationalisation|AP01</x:v>
      </x:c>
      <x:c r="G103" s="305" t="str">
        <x:v>CAP-LAW239|Reg. 24(i)(ea) operationalisation</x:v>
      </x:c>
      <x:c r="H103" s="305" t="str">
        <x:v>CAP-LAW239</x:v>
      </x:c>
      <x:c r="I103" s="305" t="str">
        <x:v>Reg. 24(i)(ea) operationalisation</x:v>
      </x:c>
      <x:c r="J103" s="305" t="str">
        <x:v>Transaction condition, approval or timetable failure</x:v>
      </x:c>
      <x:c r="K103" s="305" t="str">
        <x:v>The activation gate is true and the entity cannot evidence complete, accurate, authorised and timely performance of: Instruct and coordinate the ISIN-level freeze of promoter/promoter-group/associate holdings from approval until closing, subject to permitted tender and encumbrance actions.</x:v>
      </x:c>
      <x:c r="L103" s="305" t="str">
        <x:v>High</x:v>
      </x:c>
      <x:c r="M10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03" s="305" t="str">
        <x:v>Confirmed exception template: Listed company did not demonstrate complete and timely compliance with CAP-LAW239 Reg. 24(i)(ea) operationalisation — Instruct and coordinate the ISIN-level freeze of promoter/promoter-group/associate holdings from approval until closing, subject to permitted tender and encumbrance actions. State the population, dates, evidence tested, exact exception and legal/operational impact; do not allege non-compliance until evidence and management response are evaluated.</x:v>
      </x:c>
      <x:c r="O103" s="305" t="str">
        <x:v>Record factual cause, control/design cause, responsible process, duration, affected population and whether the issue is isolated, recurring or systemic.</x:v>
      </x:c>
      <x:c r="P103" s="305" t="str">
        <x:v>Contain the exception, complete any lawful cure/corrective disclosure, repair the control, assign ownership, update the calendar or system rule, and preserve evidence. Remediation must address: Send depository instruction and reconcile freeze status through closing.</x:v>
      </x:c>
      <x:c r="Q103" s="305" t="str">
        <x:v>Immediate containment; statutory/corrective deadline controls; management-approved remediation date</x:v>
      </x:c>
      <x:c r="R103" s="305" t="str">
        <x:v>Company Secretary, Board/transaction committee and regulator/exchange where corrective disclosure is required</x:v>
      </x:c>
      <x:c r="S103" s="305" t="str">
        <x:v>Approved remediation evidence, corrected filing/action where permitted, updated control artefact, complete affected-population validation and management/committee closure approval.</x:v>
      </x:c>
      <x:c r="T103" s="305" t="str">
        <x:v>Reperform the failed step on the corrected item and test subsequent occurrences or the full affected population until sustained operation is demonstrated.</x:v>
      </x:c>
      <x:c r="U103" s="305" t="str">
        <x:v>DESIGNED — NOT RAISED</x:v>
      </x:c>
      <x:c r="V103" s="305" t="str">
        <x:v>https://www.sebi.gov.in/legal/circulars/jul-2026/operationalisation-of-freezing-of-holdings-of-promoter-and-promoter-group-including-their-associates-promoter-holdings-at-the-isin-level-under-regulation-24-i-ea-of-the-sebi-buy-back-of-securitie-_102978.html</x:v>
      </x:c>
      <x:c r="W103" s="305" t="str">
        <x:v>MIGRATED — FROZEN</x:v>
      </x:c>
      <x:c r="X103" s="305" t="str">
        <x:f>IF(COUNTIF('PROD Audit Master'!$A$5:$A$176,C103)=1,"YES","NO")</x:f>
        <x:v>YES</x:v>
      </x:c>
      <x:c r="Y103" s="305" t="str">
        <x:f>IF(COUNTIF('PROD Provision Master'!$A$5:$A$176,D103)=1,"YES","NO")</x:f>
        <x:v>YES</x:v>
      </x:c>
      <x:c r="Z103" s="305" t="str">
        <x:f>IF(COUNTIF($A$5:$A$176,A103)=1,"UNIQUE","DUPLICATE")</x:f>
        <x:v>UNIQUE</x:v>
      </x:c>
      <x:c r="AA103" s="305" t="str">
        <x:f>IF(COUNTIF($E$5:$E$176,E103)=1,"UNIQUE","DUPLICATE")</x:f>
        <x:v>UNIQUE</x:v>
      </x:c>
      <x:c r="AB103" s="305" t="str">
        <x:f>IF(AND(LEFT(A103,14)="SEBI-CORE-OBS-",LEN(A103)=20),"VALID","INVALID")</x:f>
        <x:v>VALID</x:v>
      </x:c>
      <x:c r="AC103" s="305" t="str">
        <x:v>FROZEN</x:v>
      </x:c>
    </x:row>
    <x:row r="104" ht="48" customHeight="1">
      <x:c r="A104" s="305" t="str">
        <x:v>SEBI-CORE-OBS-000100</x:v>
      </x:c>
      <x:c r="B104" s="305" t="n">
        <x:v>100</x:v>
      </x:c>
      <x:c r="C104" s="305" t="str">
        <x:v>SEBI-CORE-AUD-000100</x:v>
      </x:c>
      <x:c r="D104" s="305" t="str">
        <x:v>SEBI-CORE-PRV-000100</x:v>
      </x:c>
      <x:c r="E104" s="305" t="str">
        <x:v>CAP-LAW040|Reg. 8|AP01|OBS01</x:v>
      </x:c>
      <x:c r="F104" s="305" t="str">
        <x:v>CAP-LAW040|Reg. 8|AP01</x:v>
      </x:c>
      <x:c r="G104" s="305" t="str">
        <x:v>CAP-LAW040|Reg. 8</x:v>
      </x:c>
      <x:c r="H104" s="305" t="str">
        <x:v>CAP-LAW040</x:v>
      </x:c>
      <x:c r="I104" s="305" t="str">
        <x:v>Reg. 8</x:v>
      </x:c>
      <x:c r="J104" s="305" t="str">
        <x:v>Transaction condition, approval or timetable failure</x:v>
      </x:c>
      <x:c r="K104" s="305" t="str">
        <x:v>The activation gate is true and the entity cannot evidence complete, accurate, authorised and timely performance of: Issue the initial public announcement to the stock exchanges and provide the prescribed copy to the company when the acquirer decides to delist.</x:v>
      </x:c>
      <x:c r="L104" s="305" t="str">
        <x:v>High</x:v>
      </x:c>
      <x:c r="M10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04" s="305" t="str">
        <x:v>Confirmed exception template: Acquirer / listed company interface did not demonstrate complete and timely compliance with CAP-LAW040 Reg. 8 — Issue the initial public announcement to the stock exchanges and provide the prescribed copy to the company when the acquirer decides to delist. State the population, dates, evidence tested, exact exception and legal/operational impact; do not allege non-compliance until evidence and management response are evaluated.</x:v>
      </x:c>
      <x:c r="O104" s="305" t="str">
        <x:v>Record factual cause, control/design cause, responsible process, duration, affected population and whether the issue is isolated, recurring or systemic.</x:v>
      </x:c>
      <x:c r="P104" s="305" t="str">
        <x:v>Contain the exception, complete any lawful cure/corrective disclosure, repair the control, assign ownership, update the calendar or system rule, and preserve evidence. Remediation must address: File the initial announcement and retain exchange/company acknowledgements.</x:v>
      </x:c>
      <x:c r="Q104" s="305" t="str">
        <x:v>Immediate containment; statutory/corrective deadline controls; management-approved remediation date</x:v>
      </x:c>
      <x:c r="R104" s="305" t="str">
        <x:v>Company Secretary, Board/transaction committee and regulator/exchange where corrective disclosure is required</x:v>
      </x:c>
      <x:c r="S104" s="305" t="str">
        <x:v>Approved remediation evidence, corrected filing/action where permitted, updated control artefact, complete affected-population validation and management/committee closure approval.</x:v>
      </x:c>
      <x:c r="T104" s="305" t="str">
        <x:v>Reperform the failed step on the corrected item and test subsequent occurrences or the full affected population until sustained operation is demonstrated.</x:v>
      </x:c>
      <x:c r="U104" s="305" t="str">
        <x:v>DESIGNED — NOT RAISED</x:v>
      </x:c>
      <x:c r="V104" s="305" t="str">
        <x:v>https://www.sebi.gov.in/legal/regulations/sep-2025/securities-and-exchange-board-of-india-delisting-of-equity-shares-regulations-2021-last-amended-on-september-3-2025-_96548.html</x:v>
      </x:c>
      <x:c r="W104" s="305" t="str">
        <x:v>MIGRATED — FROZEN</x:v>
      </x:c>
      <x:c r="X104" s="305" t="str">
        <x:f>IF(COUNTIF('PROD Audit Master'!$A$5:$A$176,C104)=1,"YES","NO")</x:f>
        <x:v>YES</x:v>
      </x:c>
      <x:c r="Y104" s="305" t="str">
        <x:f>IF(COUNTIF('PROD Provision Master'!$A$5:$A$176,D104)=1,"YES","NO")</x:f>
        <x:v>YES</x:v>
      </x:c>
      <x:c r="Z104" s="305" t="str">
        <x:f>IF(COUNTIF($A$5:$A$176,A104)=1,"UNIQUE","DUPLICATE")</x:f>
        <x:v>UNIQUE</x:v>
      </x:c>
      <x:c r="AA104" s="305" t="str">
        <x:f>IF(COUNTIF($E$5:$E$176,E104)=1,"UNIQUE","DUPLICATE")</x:f>
        <x:v>UNIQUE</x:v>
      </x:c>
      <x:c r="AB104" s="305" t="str">
        <x:f>IF(AND(LEFT(A104,14)="SEBI-CORE-OBS-",LEN(A104)=20),"VALID","INVALID")</x:f>
        <x:v>VALID</x:v>
      </x:c>
      <x:c r="AC104" s="305" t="str">
        <x:v>FROZEN</x:v>
      </x:c>
    </x:row>
    <x:row r="105" ht="48" customHeight="1">
      <x:c r="A105" s="305" t="str">
        <x:v>SEBI-CORE-OBS-000101</x:v>
      </x:c>
      <x:c r="B105" s="305" t="n">
        <x:v>101</x:v>
      </x:c>
      <x:c r="C105" s="305" t="str">
        <x:v>SEBI-CORE-AUD-000101</x:v>
      </x:c>
      <x:c r="D105" s="305" t="str">
        <x:v>SEBI-CORE-PRV-000101</x:v>
      </x:c>
      <x:c r="E105" s="305" t="str">
        <x:v>CAP-LAW040|Regs. 9 and 10(2)-(3)|AP01|OBS01</x:v>
      </x:c>
      <x:c r="F105" s="305" t="str">
        <x:v>CAP-LAW040|Regs. 9 and 10(2)-(3)|AP01</x:v>
      </x:c>
      <x:c r="G105" s="305" t="str">
        <x:v>CAP-LAW040|Regs. 9 and 10(2)-(3)</x:v>
      </x:c>
      <x:c r="H105" s="305" t="str">
        <x:v>CAP-LAW040</x:v>
      </x:c>
      <x:c r="I105" s="305" t="str">
        <x:v>Regs. 9 and 10(2)-(3)</x:v>
      </x:c>
      <x:c r="J105" s="305" t="str">
        <x:v>Transaction condition, approval or timetable failure</x:v>
      </x:c>
      <x:c r="K105" s="305" t="str">
        <x:v>The activation gate is true and the entity cannot evidence complete, accurate, authorised and timely performance of: Complete the required manager-to-offer and peer-review company-secretary appointments and obtain the due-diligence report.</x:v>
      </x:c>
      <x:c r="L105" s="305" t="str">
        <x:v>High</x:v>
      </x:c>
      <x:c r="M10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05" s="305" t="str">
        <x:v>Confirmed exception template: Acquirer / listed company did not demonstrate complete and timely compliance with CAP-LAW040 Regs. 9 and 10(2)-(3) — Complete the required manager-to-offer and peer-review company-secretary appointments and obtain the due-diligence report. State the population, dates, evidence tested, exact exception and legal/operational impact; do not allege non-compliance until evidence and management response are evaluated.</x:v>
      </x:c>
      <x:c r="O105" s="305" t="str">
        <x:v>Record factual cause, control/design cause, responsible process, duration, affected population and whether the issue is isolated, recurring or systemic.</x:v>
      </x:c>
      <x:c r="P105" s="305" t="str">
        <x:v>Contain the exception, complete any lawful cure/corrective disclosure, repair the control, assign ownership, update the calendar or system rule, and preserve evidence. Remediation must address: Complete appointments and table the due-diligence report.</x:v>
      </x:c>
      <x:c r="Q105" s="305" t="str">
        <x:v>Immediate containment; statutory/corrective deadline controls; management-approved remediation date</x:v>
      </x:c>
      <x:c r="R105" s="305" t="str">
        <x:v>Company Secretary, Board/transaction committee and regulator/exchange where corrective disclosure is required</x:v>
      </x:c>
      <x:c r="S105" s="305" t="str">
        <x:v>Approved remediation evidence, corrected filing/action where permitted, updated control artefact, complete affected-population validation and management/committee closure approval.</x:v>
      </x:c>
      <x:c r="T105" s="305" t="str">
        <x:v>Reperform the failed step on the corrected item and test subsequent occurrences or the full affected population until sustained operation is demonstrated.</x:v>
      </x:c>
      <x:c r="U105" s="305" t="str">
        <x:v>DESIGNED — NOT RAISED</x:v>
      </x:c>
      <x:c r="V105" s="305" t="str">
        <x:v>https://www.sebi.gov.in/legal/regulations/sep-2025/securities-and-exchange-board-of-india-delisting-of-equity-shares-regulations-2021-last-amended-on-september-3-2025-_96548.html</x:v>
      </x:c>
      <x:c r="W105" s="305" t="str">
        <x:v>MIGRATED — FROZEN</x:v>
      </x:c>
      <x:c r="X105" s="305" t="str">
        <x:f>IF(COUNTIF('PROD Audit Master'!$A$5:$A$176,C105)=1,"YES","NO")</x:f>
        <x:v>YES</x:v>
      </x:c>
      <x:c r="Y105" s="305" t="str">
        <x:f>IF(COUNTIF('PROD Provision Master'!$A$5:$A$176,D105)=1,"YES","NO")</x:f>
        <x:v>YES</x:v>
      </x:c>
      <x:c r="Z105" s="305" t="str">
        <x:f>IF(COUNTIF($A$5:$A$176,A105)=1,"UNIQUE","DUPLICATE")</x:f>
        <x:v>UNIQUE</x:v>
      </x:c>
      <x:c r="AA105" s="305" t="str">
        <x:f>IF(COUNTIF($E$5:$E$176,E105)=1,"UNIQUE","DUPLICATE")</x:f>
        <x:v>UNIQUE</x:v>
      </x:c>
      <x:c r="AB105" s="305" t="str">
        <x:f>IF(AND(LEFT(A105,14)="SEBI-CORE-OBS-",LEN(A105)=20),"VALID","INVALID")</x:f>
        <x:v>VALID</x:v>
      </x:c>
      <x:c r="AC105" s="305" t="str">
        <x:v>FROZEN</x:v>
      </x:c>
    </x:row>
    <x:row r="106" ht="48" customHeight="1">
      <x:c r="A106" s="305" t="str">
        <x:v>SEBI-CORE-OBS-000102</x:v>
      </x:c>
      <x:c r="B106" s="305" t="n">
        <x:v>102</x:v>
      </x:c>
      <x:c r="C106" s="305" t="str">
        <x:v>SEBI-CORE-AUD-000102</x:v>
      </x:c>
      <x:c r="D106" s="305" t="str">
        <x:v>SEBI-CORE-PRV-000102</x:v>
      </x:c>
      <x:c r="E106" s="305" t="str">
        <x:v>CAP-LAW040|Reg. 10(1),(4)-(6)|AP01|OBS01</x:v>
      </x:c>
      <x:c r="F106" s="305" t="str">
        <x:v>CAP-LAW040|Reg. 10(1),(4)-(6)|AP01</x:v>
      </x:c>
      <x:c r="G106" s="305" t="str">
        <x:v>CAP-LAW040|Reg. 10(1),(4)-(6)</x:v>
      </x:c>
      <x:c r="H106" s="305" t="str">
        <x:v>CAP-LAW040</x:v>
      </x:c>
      <x:c r="I106" s="305" t="str">
        <x:v>Reg. 10(1),(4)-(6)</x:v>
      </x:c>
      <x:c r="J106" s="305" t="str">
        <x:v>Transaction condition, approval or timetable failure</x:v>
      </x:c>
      <x:c r="K106" s="305" t="str">
        <x:v>The activation gate is true and the entity cannot evidence complete, accurate, authorised and timely performance of: Have the board approve or reject the proposal, make the prescribed certifications and disclose its decision.</x:v>
      </x:c>
      <x:c r="L106" s="305" t="str">
        <x:v>High</x:v>
      </x:c>
      <x:c r="M10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06" s="305" t="str">
        <x:v>Confirmed exception template: Listed company / board did not demonstrate complete and timely compliance with CAP-LAW040 Reg. 10(1),(4)-(6) — Have the board approve or reject the proposal, make the prescribed certifications and disclose its decision. State the population, dates, evidence tested, exact exception and legal/operational impact; do not allege non-compliance until evidence and management response are evaluated.</x:v>
      </x:c>
      <x:c r="O106" s="305" t="str">
        <x:v>Record factual cause, control/design cause, responsible process, duration, affected population and whether the issue is isolated, recurring or systemic.</x:v>
      </x:c>
      <x:c r="P106" s="305" t="str">
        <x:v>Contain the exception, complete any lawful cure/corrective disclosure, repair the control, assign ownership, update the calendar or system rule, and preserve evidence. Remediation must address: Record findings and file the exchange disclosure.</x:v>
      </x:c>
      <x:c r="Q106" s="305" t="str">
        <x:v>Immediate containment; statutory/corrective deadline controls; management-approved remediation date</x:v>
      </x:c>
      <x:c r="R106" s="305" t="str">
        <x:v>Company Secretary, Board/transaction committee and regulator/exchange where corrective disclosure is required</x:v>
      </x:c>
      <x:c r="S106" s="305" t="str">
        <x:v>Approved remediation evidence, corrected filing/action where permitted, updated control artefact, complete affected-population validation and management/committee closure approval.</x:v>
      </x:c>
      <x:c r="T106" s="305" t="str">
        <x:v>Reperform the failed step on the corrected item and test subsequent occurrences or the full affected population until sustained operation is demonstrated.</x:v>
      </x:c>
      <x:c r="U106" s="305" t="str">
        <x:v>DESIGNED — NOT RAISED</x:v>
      </x:c>
      <x:c r="V106" s="305" t="str">
        <x:v>https://www.sebi.gov.in/legal/regulations/sep-2025/securities-and-exchange-board-of-india-delisting-of-equity-shares-regulations-2021-last-amended-on-september-3-2025-_96548.html</x:v>
      </x:c>
      <x:c r="W106" s="305" t="str">
        <x:v>MIGRATED — FROZEN</x:v>
      </x:c>
      <x:c r="X106" s="305" t="str">
        <x:f>IF(COUNTIF('PROD Audit Master'!$A$5:$A$176,C106)=1,"YES","NO")</x:f>
        <x:v>YES</x:v>
      </x:c>
      <x:c r="Y106" s="305" t="str">
        <x:f>IF(COUNTIF('PROD Provision Master'!$A$5:$A$176,D106)=1,"YES","NO")</x:f>
        <x:v>YES</x:v>
      </x:c>
      <x:c r="Z106" s="305" t="str">
        <x:f>IF(COUNTIF($A$5:$A$176,A106)=1,"UNIQUE","DUPLICATE")</x:f>
        <x:v>UNIQUE</x:v>
      </x:c>
      <x:c r="AA106" s="305" t="str">
        <x:f>IF(COUNTIF($E$5:$E$176,E106)=1,"UNIQUE","DUPLICATE")</x:f>
        <x:v>UNIQUE</x:v>
      </x:c>
      <x:c r="AB106" s="305" t="str">
        <x:f>IF(AND(LEFT(A106,14)="SEBI-CORE-OBS-",LEN(A106)=20),"VALID","INVALID")</x:f>
        <x:v>VALID</x:v>
      </x:c>
      <x:c r="AC106" s="305" t="str">
        <x:v>FROZEN</x:v>
      </x:c>
    </x:row>
    <x:row r="107" ht="48" customHeight="1">
      <x:c r="A107" s="305" t="str">
        <x:v>SEBI-CORE-OBS-000103</x:v>
      </x:c>
      <x:c r="B107" s="305" t="n">
        <x:v>103</x:v>
      </x:c>
      <x:c r="C107" s="305" t="str">
        <x:v>SEBI-CORE-AUD-000103</x:v>
      </x:c>
      <x:c r="D107" s="305" t="str">
        <x:v>SEBI-CORE-PRV-000103</x:v>
      </x:c>
      <x:c r="E107" s="305" t="str">
        <x:v>CAP-LAW040|Reg. 11|AP01|OBS01</x:v>
      </x:c>
      <x:c r="F107" s="305" t="str">
        <x:v>CAP-LAW040|Reg. 11|AP01</x:v>
      </x:c>
      <x:c r="G107" s="305" t="str">
        <x:v>CAP-LAW040|Reg. 11</x:v>
      </x:c>
      <x:c r="H107" s="305" t="str">
        <x:v>CAP-LAW040</x:v>
      </x:c>
      <x:c r="I107" s="305" t="str">
        <x:v>Reg. 11</x:v>
      </x:c>
      <x:c r="J107" s="305" t="str">
        <x:v>Transaction condition, approval or timetable failure</x:v>
      </x:c>
      <x:c r="K107" s="305" t="str">
        <x:v>The activation gate is true and the entity cannot evidence complete, accurate, authorised and timely performance of: Obtain the special resolution and the required public-shareholder voting result.</x:v>
      </x:c>
      <x:c r="L107" s="305" t="str">
        <x:v>High</x:v>
      </x:c>
      <x:c r="M10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07" s="305" t="str">
        <x:v>Confirmed exception template: Listed company / shareholders did not demonstrate complete and timely compliance with CAP-LAW040 Reg. 11 — Obtain the special resolution and the required public-shareholder voting result. State the population, dates, evidence tested, exact exception and legal/operational impact; do not allege non-compliance until evidence and management response are evaluated.</x:v>
      </x:c>
      <x:c r="O107" s="305" t="str">
        <x:v>Record factual cause, control/design cause, responsible process, duration, affected population and whether the issue is isolated, recurring or systemic.</x:v>
      </x:c>
      <x:c r="P107" s="305" t="str">
        <x:v>Contain the exception, complete any lawful cure/corrective disclosure, repair the control, assign ownership, update the calendar or system rule, and preserve evidence. Remediation must address: Conduct vote and document result.</x:v>
      </x:c>
      <x:c r="Q107" s="305" t="str">
        <x:v>Immediate containment; statutory/corrective deadline controls; management-approved remediation date</x:v>
      </x:c>
      <x:c r="R107" s="305" t="str">
        <x:v>Company Secretary, Board/transaction committee and regulator/exchange where corrective disclosure is required</x:v>
      </x:c>
      <x:c r="S107" s="305" t="str">
        <x:v>Approved remediation evidence, corrected filing/action where permitted, updated control artefact, complete affected-population validation and management/committee closure approval.</x:v>
      </x:c>
      <x:c r="T107" s="305" t="str">
        <x:v>Reperform the failed step on the corrected item and test subsequent occurrences or the full affected population until sustained operation is demonstrated.</x:v>
      </x:c>
      <x:c r="U107" s="305" t="str">
        <x:v>DESIGNED — NOT RAISED</x:v>
      </x:c>
      <x:c r="V107" s="305" t="str">
        <x:v>https://www.sebi.gov.in/legal/regulations/sep-2025/securities-and-exchange-board-of-india-delisting-of-equity-shares-regulations-2021-last-amended-on-september-3-2025-_96548.html</x:v>
      </x:c>
      <x:c r="W107" s="305" t="str">
        <x:v>MIGRATED — FROZEN</x:v>
      </x:c>
      <x:c r="X107" s="305" t="str">
        <x:f>IF(COUNTIF('PROD Audit Master'!$A$5:$A$176,C107)=1,"YES","NO")</x:f>
        <x:v>YES</x:v>
      </x:c>
      <x:c r="Y107" s="305" t="str">
        <x:f>IF(COUNTIF('PROD Provision Master'!$A$5:$A$176,D107)=1,"YES","NO")</x:f>
        <x:v>YES</x:v>
      </x:c>
      <x:c r="Z107" s="305" t="str">
        <x:f>IF(COUNTIF($A$5:$A$176,A107)=1,"UNIQUE","DUPLICATE")</x:f>
        <x:v>UNIQUE</x:v>
      </x:c>
      <x:c r="AA107" s="305" t="str">
        <x:f>IF(COUNTIF($E$5:$E$176,E107)=1,"UNIQUE","DUPLICATE")</x:f>
        <x:v>UNIQUE</x:v>
      </x:c>
      <x:c r="AB107" s="305" t="str">
        <x:f>IF(AND(LEFT(A107,14)="SEBI-CORE-OBS-",LEN(A107)=20),"VALID","INVALID")</x:f>
        <x:v>VALID</x:v>
      </x:c>
      <x:c r="AC107" s="305" t="str">
        <x:v>FROZEN</x:v>
      </x:c>
    </x:row>
    <x:row r="108" ht="48" customHeight="1">
      <x:c r="A108" s="305" t="str">
        <x:v>SEBI-CORE-OBS-000104</x:v>
      </x:c>
      <x:c r="B108" s="305" t="n">
        <x:v>104</x:v>
      </x:c>
      <x:c r="C108" s="305" t="str">
        <x:v>SEBI-CORE-AUD-000104</x:v>
      </x:c>
      <x:c r="D108" s="305" t="str">
        <x:v>SEBI-CORE-PRV-000104</x:v>
      </x:c>
      <x:c r="E108" s="305" t="str">
        <x:v>CAP-LAW040|Reg. 12|AP01|OBS01</x:v>
      </x:c>
      <x:c r="F108" s="305" t="str">
        <x:v>CAP-LAW040|Reg. 12|AP01</x:v>
      </x:c>
      <x:c r="G108" s="305" t="str">
        <x:v>CAP-LAW040|Reg. 12</x:v>
      </x:c>
      <x:c r="H108" s="305" t="str">
        <x:v>CAP-LAW040</x:v>
      </x:c>
      <x:c r="I108" s="305" t="str">
        <x:v>Reg. 12</x:v>
      </x:c>
      <x:c r="J108" s="305" t="str">
        <x:v>Transaction condition, approval or timetable failure</x:v>
      </x:c>
      <x:c r="K108" s="305" t="str">
        <x:v>The activation gate is true and the entity cannot evidence complete, accurate, authorised and timely performance of: Apply to the stock exchange for in-principle approval of the proposed delisting.</x:v>
      </x:c>
      <x:c r="L108" s="305" t="str">
        <x:v>High</x:v>
      </x:c>
      <x:c r="M10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08" s="305" t="str">
        <x:v>Confirmed exception template: Listed company did not demonstrate complete and timely compliance with CAP-LAW040 Reg. 12 — Apply to the stock exchange for in-principle approval of the proposed delisting. State the population, dates, evidence tested, exact exception and legal/operational impact; do not allege non-compliance until evidence and management response are evaluated.</x:v>
      </x:c>
      <x:c r="O108" s="305" t="str">
        <x:v>Record factual cause, control/design cause, responsible process, duration, affected population and whether the issue is isolated, recurring or systemic.</x:v>
      </x:c>
      <x:c r="P108" s="305" t="str">
        <x:v>Contain the exception, complete any lawful cure/corrective disclosure, repair the control, assign ownership, update the calendar or system rule, and preserve evidence. Remediation must address: Submit the complete application and obtain the exchange decision.</x:v>
      </x:c>
      <x:c r="Q108" s="305" t="str">
        <x:v>Immediate containment; statutory/corrective deadline controls; management-approved remediation date</x:v>
      </x:c>
      <x:c r="R108" s="305" t="str">
        <x:v>Company Secretary, Board/transaction committee and regulator/exchange where corrective disclosure is required</x:v>
      </x:c>
      <x:c r="S108" s="305" t="str">
        <x:v>Approved remediation evidence, corrected filing/action where permitted, updated control artefact, complete affected-population validation and management/committee closure approval.</x:v>
      </x:c>
      <x:c r="T108" s="305" t="str">
        <x:v>Reperform the failed step on the corrected item and test subsequent occurrences or the full affected population until sustained operation is demonstrated.</x:v>
      </x:c>
      <x:c r="U108" s="305" t="str">
        <x:v>DESIGNED — NOT RAISED</x:v>
      </x:c>
      <x:c r="V108" s="305" t="str">
        <x:v>https://www.sebi.gov.in/legal/regulations/sep-2025/securities-and-exchange-board-of-india-delisting-of-equity-shares-regulations-2021-last-amended-on-september-3-2025-_96548.html</x:v>
      </x:c>
      <x:c r="W108" s="305" t="str">
        <x:v>MIGRATED — FROZEN</x:v>
      </x:c>
      <x:c r="X108" s="305" t="str">
        <x:f>IF(COUNTIF('PROD Audit Master'!$A$5:$A$176,C108)=1,"YES","NO")</x:f>
        <x:v>YES</x:v>
      </x:c>
      <x:c r="Y108" s="305" t="str">
        <x:f>IF(COUNTIF('PROD Provision Master'!$A$5:$A$176,D108)=1,"YES","NO")</x:f>
        <x:v>YES</x:v>
      </x:c>
      <x:c r="Z108" s="305" t="str">
        <x:f>IF(COUNTIF($A$5:$A$176,A108)=1,"UNIQUE","DUPLICATE")</x:f>
        <x:v>UNIQUE</x:v>
      </x:c>
      <x:c r="AA108" s="305" t="str">
        <x:f>IF(COUNTIF($E$5:$E$176,E108)=1,"UNIQUE","DUPLICATE")</x:f>
        <x:v>UNIQUE</x:v>
      </x:c>
      <x:c r="AB108" s="305" t="str">
        <x:f>IF(AND(LEFT(A108,14)="SEBI-CORE-OBS-",LEN(A108)=20),"VALID","INVALID")</x:f>
        <x:v>VALID</x:v>
      </x:c>
      <x:c r="AC108" s="305" t="str">
        <x:v>FROZEN</x:v>
      </x:c>
    </x:row>
    <x:row r="109" ht="48" customHeight="1">
      <x:c r="A109" s="305" t="str">
        <x:v>SEBI-CORE-OBS-000105</x:v>
      </x:c>
      <x:c r="B109" s="305" t="n">
        <x:v>105</x:v>
      </x:c>
      <x:c r="C109" s="305" t="str">
        <x:v>SEBI-CORE-AUD-000105</x:v>
      </x:c>
      <x:c r="D109" s="305" t="str">
        <x:v>SEBI-CORE-PRV-000105</x:v>
      </x:c>
      <x:c r="E109" s="305" t="str">
        <x:v>CAP-LAW040|Reg. 14|AP01|OBS01</x:v>
      </x:c>
      <x:c r="F109" s="305" t="str">
        <x:v>CAP-LAW040|Reg. 14|AP01</x:v>
      </x:c>
      <x:c r="G109" s="305" t="str">
        <x:v>CAP-LAW040|Reg. 14</x:v>
      </x:c>
      <x:c r="H109" s="305" t="str">
        <x:v>CAP-LAW040</x:v>
      </x:c>
      <x:c r="I109" s="305" t="str">
        <x:v>Reg. 14</x:v>
      </x:c>
      <x:c r="J109" s="305" t="str">
        <x:v>Transaction condition, approval or timetable failure</x:v>
      </x:c>
      <x:c r="K109" s="305" t="str">
        <x:v>The activation gate is true and the entity cannot evidence complete, accurate, authorised and timely performance of: Create and fund the escrow account required for the exit offer.</x:v>
      </x:c>
      <x:c r="L109" s="305" t="str">
        <x:v>High</x:v>
      </x:c>
      <x:c r="M10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09" s="305" t="str">
        <x:v>Confirmed exception template: Acquirer did not demonstrate complete and timely compliance with CAP-LAW040 Reg. 14 — Create and fund the escrow account required for the exit offer. State the population, dates, evidence tested, exact exception and legal/operational impact; do not allege non-compliance until evidence and management response are evaluated.</x:v>
      </x:c>
      <x:c r="O109" s="305" t="str">
        <x:v>Record factual cause, control/design cause, responsible process, duration, affected population and whether the issue is isolated, recurring or systemic.</x:v>
      </x:c>
      <x:c r="P109" s="305" t="str">
        <x:v>Contain the exception, complete any lawful cure/corrective disclosure, repair the control, assign ownership, update the calendar or system rule, and preserve evidence. Remediation must address: Fund, reconcile and release escrow only as permitted.</x:v>
      </x:c>
      <x:c r="Q109" s="305" t="str">
        <x:v>Immediate containment; statutory/corrective deadline controls; management-approved remediation date</x:v>
      </x:c>
      <x:c r="R109" s="305" t="str">
        <x:v>Company Secretary, Board/transaction committee and regulator/exchange where corrective disclosure is required</x:v>
      </x:c>
      <x:c r="S109" s="305" t="str">
        <x:v>Approved remediation evidence, corrected filing/action where permitted, updated control artefact, complete affected-population validation and management/committee closure approval.</x:v>
      </x:c>
      <x:c r="T109" s="305" t="str">
        <x:v>Reperform the failed step on the corrected item and test subsequent occurrences or the full affected population until sustained operation is demonstrated.</x:v>
      </x:c>
      <x:c r="U109" s="305" t="str">
        <x:v>DESIGNED — NOT RAISED</x:v>
      </x:c>
      <x:c r="V109" s="305" t="str">
        <x:v>https://www.sebi.gov.in/legal/regulations/sep-2025/securities-and-exchange-board-of-india-delisting-of-equity-shares-regulations-2021-last-amended-on-september-3-2025-_96548.html</x:v>
      </x:c>
      <x:c r="W109" s="305" t="str">
        <x:v>MIGRATED — FROZEN</x:v>
      </x:c>
      <x:c r="X109" s="305" t="str">
        <x:f>IF(COUNTIF('PROD Audit Master'!$A$5:$A$176,C109)=1,"YES","NO")</x:f>
        <x:v>YES</x:v>
      </x:c>
      <x:c r="Y109" s="305" t="str">
        <x:f>IF(COUNTIF('PROD Provision Master'!$A$5:$A$176,D109)=1,"YES","NO")</x:f>
        <x:v>YES</x:v>
      </x:c>
      <x:c r="Z109" s="305" t="str">
        <x:f>IF(COUNTIF($A$5:$A$176,A109)=1,"UNIQUE","DUPLICATE")</x:f>
        <x:v>UNIQUE</x:v>
      </x:c>
      <x:c r="AA109" s="305" t="str">
        <x:f>IF(COUNTIF($E$5:$E$176,E109)=1,"UNIQUE","DUPLICATE")</x:f>
        <x:v>UNIQUE</x:v>
      </x:c>
      <x:c r="AB109" s="305" t="str">
        <x:f>IF(AND(LEFT(A109,14)="SEBI-CORE-OBS-",LEN(A109)=20),"VALID","INVALID")</x:f>
        <x:v>VALID</x:v>
      </x:c>
      <x:c r="AC109" s="305" t="str">
        <x:v>FROZEN</x:v>
      </x:c>
    </x:row>
    <x:row r="110" ht="48" customHeight="1">
      <x:c r="A110" s="305" t="str">
        <x:v>SEBI-CORE-OBS-000106</x:v>
      </x:c>
      <x:c r="B110" s="305" t="n">
        <x:v>106</x:v>
      </x:c>
      <x:c r="C110" s="305" t="str">
        <x:v>SEBI-CORE-AUD-000106</x:v>
      </x:c>
      <x:c r="D110" s="305" t="str">
        <x:v>SEBI-CORE-PRV-000106</x:v>
      </x:c>
      <x:c r="E110" s="305" t="str">
        <x:v>CAP-LAW040|Reg. 15|AP01|OBS01</x:v>
      </x:c>
      <x:c r="F110" s="305" t="str">
        <x:v>CAP-LAW040|Reg. 15|AP01</x:v>
      </x:c>
      <x:c r="G110" s="305" t="str">
        <x:v>CAP-LAW040|Reg. 15</x:v>
      </x:c>
      <x:c r="H110" s="305" t="str">
        <x:v>CAP-LAW040</x:v>
      </x:c>
      <x:c r="I110" s="305" t="str">
        <x:v>Reg. 15</x:v>
      </x:c>
      <x:c r="J110" s="305" t="str">
        <x:v>Transaction condition, approval or timetable failure</x:v>
      </x:c>
      <x:c r="K110" s="305" t="str">
        <x:v>The activation gate is true and the entity cannot evidence complete, accurate, authorised and timely performance of: Publish the detailed public announcement with the prescribed contents.</x:v>
      </x:c>
      <x:c r="L110" s="305" t="str">
        <x:v>High</x:v>
      </x:c>
      <x:c r="M11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10" s="305" t="str">
        <x:v>Confirmed exception template: Acquirer / manager to offer did not demonstrate complete and timely compliance with CAP-LAW040 Reg. 15 — Publish the detailed public announcement with the prescribed contents. State the population, dates, evidence tested, exact exception and legal/operational impact; do not allege non-compliance until evidence and management response are evaluated.</x:v>
      </x:c>
      <x:c r="O110" s="305" t="str">
        <x:v>Record factual cause, control/design cause, responsible process, duration, affected population and whether the issue is isolated, recurring or systemic.</x:v>
      </x:c>
      <x:c r="P110" s="305" t="str">
        <x:v>Contain the exception, complete any lawful cure/corrective disclosure, repair the control, assign ownership, update the calendar or system rule, and preserve evidence. Remediation must address: Verify and publish the detailed announcement.</x:v>
      </x:c>
      <x:c r="Q110" s="305" t="str">
        <x:v>Immediate containment; statutory/corrective deadline controls; management-approved remediation date</x:v>
      </x:c>
      <x:c r="R110" s="305" t="str">
        <x:v>Company Secretary, Board/transaction committee and regulator/exchange where corrective disclosure is required</x:v>
      </x:c>
      <x:c r="S110" s="305" t="str">
        <x:v>Approved remediation evidence, corrected filing/action where permitted, updated control artefact, complete affected-population validation and management/committee closure approval.</x:v>
      </x:c>
      <x:c r="T110" s="305" t="str">
        <x:v>Reperform the failed step on the corrected item and test subsequent occurrences or the full affected population until sustained operation is demonstrated.</x:v>
      </x:c>
      <x:c r="U110" s="305" t="str">
        <x:v>DESIGNED — NOT RAISED</x:v>
      </x:c>
      <x:c r="V110" s="305" t="str">
        <x:v>https://www.sebi.gov.in/legal/regulations/sep-2025/securities-and-exchange-board-of-india-delisting-of-equity-shares-regulations-2021-last-amended-on-september-3-2025-_96548.html</x:v>
      </x:c>
      <x:c r="W110" s="305" t="str">
        <x:v>MIGRATED — FROZEN</x:v>
      </x:c>
      <x:c r="X110" s="305" t="str">
        <x:f>IF(COUNTIF('PROD Audit Master'!$A$5:$A$176,C110)=1,"YES","NO")</x:f>
        <x:v>YES</x:v>
      </x:c>
      <x:c r="Y110" s="305" t="str">
        <x:f>IF(COUNTIF('PROD Provision Master'!$A$5:$A$176,D110)=1,"YES","NO")</x:f>
        <x:v>YES</x:v>
      </x:c>
      <x:c r="Z110" s="305" t="str">
        <x:f>IF(COUNTIF($A$5:$A$176,A110)=1,"UNIQUE","DUPLICATE")</x:f>
        <x:v>UNIQUE</x:v>
      </x:c>
      <x:c r="AA110" s="305" t="str">
        <x:f>IF(COUNTIF($E$5:$E$176,E110)=1,"UNIQUE","DUPLICATE")</x:f>
        <x:v>UNIQUE</x:v>
      </x:c>
      <x:c r="AB110" s="305" t="str">
        <x:f>IF(AND(LEFT(A110,14)="SEBI-CORE-OBS-",LEN(A110)=20),"VALID","INVALID")</x:f>
        <x:v>VALID</x:v>
      </x:c>
      <x:c r="AC110" s="305" t="str">
        <x:v>FROZEN</x:v>
      </x:c>
    </x:row>
    <x:row r="111" ht="48" customHeight="1">
      <x:c r="A111" s="305" t="str">
        <x:v>SEBI-CORE-OBS-000107</x:v>
      </x:c>
      <x:c r="B111" s="305" t="n">
        <x:v>107</x:v>
      </x:c>
      <x:c r="C111" s="305" t="str">
        <x:v>SEBI-CORE-AUD-000107</x:v>
      </x:c>
      <x:c r="D111" s="305" t="str">
        <x:v>SEBI-CORE-PRV-000107</x:v>
      </x:c>
      <x:c r="E111" s="305" t="str">
        <x:v>CAP-LAW040|Reg. 16|AP01|OBS01</x:v>
      </x:c>
      <x:c r="F111" s="305" t="str">
        <x:v>CAP-LAW040|Reg. 16|AP01</x:v>
      </x:c>
      <x:c r="G111" s="305" t="str">
        <x:v>CAP-LAW040|Reg. 16</x:v>
      </x:c>
      <x:c r="H111" s="305" t="str">
        <x:v>CAP-LAW040</x:v>
      </x:c>
      <x:c r="I111" s="305" t="str">
        <x:v>Reg. 16</x:v>
      </x:c>
      <x:c r="J111" s="305" t="str">
        <x:v>Transaction condition, approval or timetable failure</x:v>
      </x:c>
      <x:c r="K111" s="305" t="str">
        <x:v>The activation gate is true and the entity cannot evidence complete, accurate, authorised and timely performance of: Dispatch the letter of offer to public shareholders.</x:v>
      </x:c>
      <x:c r="L111" s="305" t="str">
        <x:v>High</x:v>
      </x:c>
      <x:c r="M11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11" s="305" t="str">
        <x:v>Confirmed exception template: Acquirer / manager / listed company interface did not demonstrate complete and timely compliance with CAP-LAW040 Reg. 16 — Dispatch the letter of offer to public shareholders. State the population, dates, evidence tested, exact exception and legal/operational impact; do not allege non-compliance until evidence and management response are evaluated.</x:v>
      </x:c>
      <x:c r="O111" s="305" t="str">
        <x:v>Record factual cause, control/design cause, responsible process, duration, affected population and whether the issue is isolated, recurring or systemic.</x:v>
      </x:c>
      <x:c r="P111" s="305" t="str">
        <x:v>Contain the exception, complete any lawful cure/corrective disclosure, repair the control, assign ownership, update the calendar or system rule, and preserve evidence. Remediation must address: Complete holder data, dispatch and delivery reconciliation.</x:v>
      </x:c>
      <x:c r="Q111" s="305" t="str">
        <x:v>Immediate containment; statutory/corrective deadline controls; management-approved remediation date</x:v>
      </x:c>
      <x:c r="R111" s="305" t="str">
        <x:v>Company Secretary, Board/transaction committee and regulator/exchange where corrective disclosure is required</x:v>
      </x:c>
      <x:c r="S111" s="305" t="str">
        <x:v>Approved remediation evidence, corrected filing/action where permitted, updated control artefact, complete affected-population validation and management/committee closure approval.</x:v>
      </x:c>
      <x:c r="T111" s="305" t="str">
        <x:v>Reperform the failed step on the corrected item and test subsequent occurrences or the full affected population until sustained operation is demonstrated.</x:v>
      </x:c>
      <x:c r="U111" s="305" t="str">
        <x:v>DESIGNED — NOT RAISED</x:v>
      </x:c>
      <x:c r="V111" s="305" t="str">
        <x:v>https://www.sebi.gov.in/legal/regulations/sep-2025/securities-and-exchange-board-of-india-delisting-of-equity-shares-regulations-2021-last-amended-on-september-3-2025-_96548.html</x:v>
      </x:c>
      <x:c r="W111" s="305" t="str">
        <x:v>MIGRATED — FROZEN</x:v>
      </x:c>
      <x:c r="X111" s="305" t="str">
        <x:f>IF(COUNTIF('PROD Audit Master'!$A$5:$A$176,C111)=1,"YES","NO")</x:f>
        <x:v>YES</x:v>
      </x:c>
      <x:c r="Y111" s="305" t="str">
        <x:f>IF(COUNTIF('PROD Provision Master'!$A$5:$A$176,D111)=1,"YES","NO")</x:f>
        <x:v>YES</x:v>
      </x:c>
      <x:c r="Z111" s="305" t="str">
        <x:f>IF(COUNTIF($A$5:$A$176,A111)=1,"UNIQUE","DUPLICATE")</x:f>
        <x:v>UNIQUE</x:v>
      </x:c>
      <x:c r="AA111" s="305" t="str">
        <x:f>IF(COUNTIF($E$5:$E$176,E111)=1,"UNIQUE","DUPLICATE")</x:f>
        <x:v>UNIQUE</x:v>
      </x:c>
      <x:c r="AB111" s="305" t="str">
        <x:f>IF(AND(LEFT(A111,14)="SEBI-CORE-OBS-",LEN(A111)=20),"VALID","INVALID")</x:f>
        <x:v>VALID</x:v>
      </x:c>
      <x:c r="AC111" s="305" t="str">
        <x:v>FROZEN</x:v>
      </x:c>
    </x:row>
    <x:row r="112" ht="48" customHeight="1">
      <x:c r="A112" s="305" t="str">
        <x:v>SEBI-CORE-OBS-000108</x:v>
      </x:c>
      <x:c r="B112" s="305" t="n">
        <x:v>108</x:v>
      </x:c>
      <x:c r="C112" s="305" t="str">
        <x:v>SEBI-CORE-AUD-000108</x:v>
      </x:c>
      <x:c r="D112" s="305" t="str">
        <x:v>SEBI-CORE-PRV-000108</x:v>
      </x:c>
      <x:c r="E112" s="305" t="str">
        <x:v>CAP-LAW040|Regs. 19A-23 and Schedules II/IV|AP01|OBS01</x:v>
      </x:c>
      <x:c r="F112" s="305" t="str">
        <x:v>CAP-LAW040|Regs. 19A-23 and Schedules II/IV|AP01</x:v>
      </x:c>
      <x:c r="G112" s="305" t="str">
        <x:v>CAP-LAW040|Regs. 19A-23 and Schedules II/IV</x:v>
      </x:c>
      <x:c r="H112" s="305" t="str">
        <x:v>CAP-LAW040</x:v>
      </x:c>
      <x:c r="I112" s="305" t="str">
        <x:v>Regs. 19A-23 and Schedules II/IV</x:v>
      </x:c>
      <x:c r="J112" s="305" t="str">
        <x:v>Transaction condition, approval or timetable failure</x:v>
      </x:c>
      <x:c r="K112" s="305" t="str">
        <x:v>The activation gate is true and the entity cannot evidence complete, accurate, authorised and timely performance of: Conduct the applicable reverse-book-building or fixed-price process and determine acceptance, success, counter-offer or failure.</x:v>
      </x:c>
      <x:c r="L112" s="305" t="str">
        <x:v>High</x:v>
      </x:c>
      <x:c r="M11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12" s="305" t="str">
        <x:v>Confirmed exception template: Acquirer / listed company interface did not demonstrate complete and timely compliance with CAP-LAW040 Regs. 19A-23 and Schedules II/IV — Conduct the applicable reverse-book-building or fixed-price process and determine acceptance, success, counter-offer or failure. State the population, dates, evidence tested, exact exception and legal/operational impact; do not allege non-compliance until evidence and management response are evaluated.</x:v>
      </x:c>
      <x:c r="O112" s="305" t="str">
        <x:v>Record factual cause, control/design cause, responsible process, duration, affected population and whether the issue is isolated, recurring or systemic.</x:v>
      </x:c>
      <x:c r="P112" s="305" t="str">
        <x:v>Contain the exception, complete any lawful cure/corrective disclosure, repair the control, assign ownership, update the calendar or system rule, and preserve evidence. Remediation must address: Operate the selected process and document price/success determination.</x:v>
      </x:c>
      <x:c r="Q112" s="305" t="str">
        <x:v>Immediate containment; statutory/corrective deadline controls; management-approved remediation date</x:v>
      </x:c>
      <x:c r="R112" s="305" t="str">
        <x:v>Company Secretary, Board/transaction committee and regulator/exchange where corrective disclosure is required</x:v>
      </x:c>
      <x:c r="S112" s="305" t="str">
        <x:v>Approved remediation evidence, corrected filing/action where permitted, updated control artefact, complete affected-population validation and management/committee closure approval.</x:v>
      </x:c>
      <x:c r="T112" s="305" t="str">
        <x:v>Reperform the failed step on the corrected item and test subsequent occurrences or the full affected population until sustained operation is demonstrated.</x:v>
      </x:c>
      <x:c r="U112" s="305" t="str">
        <x:v>DESIGNED — NOT RAISED</x:v>
      </x:c>
      <x:c r="V112" s="305" t="str">
        <x:v>https://www.sebi.gov.in/legal/regulations/sep-2025/securities-and-exchange-board-of-india-delisting-of-equity-shares-regulations-2021-last-amended-on-september-3-2025-_96548.html</x:v>
      </x:c>
      <x:c r="W112" s="305" t="str">
        <x:v>MIGRATED — FROZEN</x:v>
      </x:c>
      <x:c r="X112" s="305" t="str">
        <x:f>IF(COUNTIF('PROD Audit Master'!$A$5:$A$176,C112)=1,"YES","NO")</x:f>
        <x:v>YES</x:v>
      </x:c>
      <x:c r="Y112" s="305" t="str">
        <x:f>IF(COUNTIF('PROD Provision Master'!$A$5:$A$176,D112)=1,"YES","NO")</x:f>
        <x:v>YES</x:v>
      </x:c>
      <x:c r="Z112" s="305" t="str">
        <x:f>IF(COUNTIF($A$5:$A$176,A112)=1,"UNIQUE","DUPLICATE")</x:f>
        <x:v>UNIQUE</x:v>
      </x:c>
      <x:c r="AA112" s="305" t="str">
        <x:f>IF(COUNTIF($E$5:$E$176,E112)=1,"UNIQUE","DUPLICATE")</x:f>
        <x:v>UNIQUE</x:v>
      </x:c>
      <x:c r="AB112" s="305" t="str">
        <x:f>IF(AND(LEFT(A112,14)="SEBI-CORE-OBS-",LEN(A112)=20),"VALID","INVALID")</x:f>
        <x:v>VALID</x:v>
      </x:c>
      <x:c r="AC112" s="305" t="str">
        <x:v>FROZEN</x:v>
      </x:c>
    </x:row>
    <x:row r="113" ht="48" customHeight="1">
      <x:c r="A113" s="305" t="str">
        <x:v>SEBI-CORE-OBS-000109</x:v>
      </x:c>
      <x:c r="B113" s="305" t="n">
        <x:v>109</x:v>
      </x:c>
      <x:c r="C113" s="305" t="str">
        <x:v>SEBI-CORE-AUD-000109</x:v>
      </x:c>
      <x:c r="D113" s="305" t="str">
        <x:v>SEBI-CORE-PRV-000109</x:v>
      </x:c>
      <x:c r="E113" s="305" t="str">
        <x:v>CAP-LAW040|Reg. 24|AP01|OBS01</x:v>
      </x:c>
      <x:c r="F113" s="305" t="str">
        <x:v>CAP-LAW040|Reg. 24|AP01</x:v>
      </x:c>
      <x:c r="G113" s="305" t="str">
        <x:v>CAP-LAW040|Reg. 24</x:v>
      </x:c>
      <x:c r="H113" s="305" t="str">
        <x:v>CAP-LAW040</x:v>
      </x:c>
      <x:c r="I113" s="305" t="str">
        <x:v>Reg. 24</x:v>
      </x:c>
      <x:c r="J113" s="305" t="str">
        <x:v>Transaction condition, approval or timetable failure</x:v>
      </x:c>
      <x:c r="K113" s="305" t="str">
        <x:v>The activation gate is true and the entity cannot evidence complete, accurate, authorised and timely performance of: Pay consideration to accepting public shareholders within the prescribed period.</x:v>
      </x:c>
      <x:c r="L113" s="305" t="str">
        <x:v>High</x:v>
      </x:c>
      <x:c r="M11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13" s="305" t="str">
        <x:v>Confirmed exception template: Acquirer did not demonstrate complete and timely compliance with CAP-LAW040 Reg. 24 — Pay consideration to accepting public shareholders within the prescribed period. State the population, dates, evidence tested, exact exception and legal/operational impact; do not allege non-compliance until evidence and management response are evaluated.</x:v>
      </x:c>
      <x:c r="O113" s="305" t="str">
        <x:v>Record factual cause, control/design cause, responsible process, duration, affected population and whether the issue is isolated, recurring or systemic.</x:v>
      </x:c>
      <x:c r="P113" s="305" t="str">
        <x:v>Contain the exception, complete any lawful cure/corrective disclosure, repair the control, assign ownership, update the calendar or system rule, and preserve evidence. Remediation must address: Reconcile accepted shares and complete payment.</x:v>
      </x:c>
      <x:c r="Q113" s="305" t="str">
        <x:v>Immediate containment; statutory/corrective deadline controls; management-approved remediation date</x:v>
      </x:c>
      <x:c r="R113" s="305" t="str">
        <x:v>Company Secretary, Board/transaction committee and regulator/exchange where corrective disclosure is required</x:v>
      </x:c>
      <x:c r="S113" s="305" t="str">
        <x:v>Approved remediation evidence, corrected filing/action where permitted, updated control artefact, complete affected-population validation and management/committee closure approval.</x:v>
      </x:c>
      <x:c r="T113" s="305" t="str">
        <x:v>Reperform the failed step on the corrected item and test subsequent occurrences or the full affected population until sustained operation is demonstrated.</x:v>
      </x:c>
      <x:c r="U113" s="305" t="str">
        <x:v>DESIGNED — NOT RAISED</x:v>
      </x:c>
      <x:c r="V113" s="305" t="str">
        <x:v>https://www.sebi.gov.in/legal/regulations/sep-2025/securities-and-exchange-board-of-india-delisting-of-equity-shares-regulations-2021-last-amended-on-september-3-2025-_96548.html</x:v>
      </x:c>
      <x:c r="W113" s="305" t="str">
        <x:v>MIGRATED — FROZEN</x:v>
      </x:c>
      <x:c r="X113" s="305" t="str">
        <x:f>IF(COUNTIF('PROD Audit Master'!$A$5:$A$176,C113)=1,"YES","NO")</x:f>
        <x:v>YES</x:v>
      </x:c>
      <x:c r="Y113" s="305" t="str">
        <x:f>IF(COUNTIF('PROD Provision Master'!$A$5:$A$176,D113)=1,"YES","NO")</x:f>
        <x:v>YES</x:v>
      </x:c>
      <x:c r="Z113" s="305" t="str">
        <x:f>IF(COUNTIF($A$5:$A$176,A113)=1,"UNIQUE","DUPLICATE")</x:f>
        <x:v>UNIQUE</x:v>
      </x:c>
      <x:c r="AA113" s="305" t="str">
        <x:f>IF(COUNTIF($E$5:$E$176,E113)=1,"UNIQUE","DUPLICATE")</x:f>
        <x:v>UNIQUE</x:v>
      </x:c>
      <x:c r="AB113" s="305" t="str">
        <x:f>IF(AND(LEFT(A113,14)="SEBI-CORE-OBS-",LEN(A113)=20),"VALID","INVALID")</x:f>
        <x:v>VALID</x:v>
      </x:c>
      <x:c r="AC113" s="305" t="str">
        <x:v>FROZEN</x:v>
      </x:c>
    </x:row>
    <x:row r="114" ht="48" customHeight="1">
      <x:c r="A114" s="305" t="str">
        <x:v>SEBI-CORE-OBS-000110</x:v>
      </x:c>
      <x:c r="B114" s="305" t="n">
        <x:v>110</x:v>
      </x:c>
      <x:c r="C114" s="305" t="str">
        <x:v>SEBI-CORE-AUD-000110</x:v>
      </x:c>
      <x:c r="D114" s="305" t="str">
        <x:v>SEBI-CORE-PRV-000110</x:v>
      </x:c>
      <x:c r="E114" s="305" t="str">
        <x:v>CAP-LAW040|Reg. 25|AP01|OBS01</x:v>
      </x:c>
      <x:c r="F114" s="305" t="str">
        <x:v>CAP-LAW040|Reg. 25|AP01</x:v>
      </x:c>
      <x:c r="G114" s="305" t="str">
        <x:v>CAP-LAW040|Reg. 25</x:v>
      </x:c>
      <x:c r="H114" s="305" t="str">
        <x:v>CAP-LAW040</x:v>
      </x:c>
      <x:c r="I114" s="305" t="str">
        <x:v>Reg. 25</x:v>
      </x:c>
      <x:c r="J114" s="305" t="str">
        <x:v>Transaction condition, approval or timetable failure</x:v>
      </x:c>
      <x:c r="K114" s="305" t="str">
        <x:v>The activation gate is true and the entity cannot evidence complete, accurate, authorised and timely performance of: Submit the final delisting application to the stock exchange with proof of the exit opportunity.</x:v>
      </x:c>
      <x:c r="L114" s="305" t="str">
        <x:v>High</x:v>
      </x:c>
      <x:c r="M11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14" s="305" t="str">
        <x:v>Confirmed exception template: Listed company / acquirer interface did not demonstrate complete and timely compliance with CAP-LAW040 Reg. 25 — Submit the final delisting application to the stock exchange with proof of the exit opportunity. State the population, dates, evidence tested, exact exception and legal/operational impact; do not allege non-compliance until evidence and management response are evaluated.</x:v>
      </x:c>
      <x:c r="O114" s="305" t="str">
        <x:v>Record factual cause, control/design cause, responsible process, duration, affected population and whether the issue is isolated, recurring or systemic.</x:v>
      </x:c>
      <x:c r="P114" s="305" t="str">
        <x:v>Contain the exception, complete any lawful cure/corrective disclosure, repair the control, assign ownership, update the calendar or system rule, and preserve evidence. Remediation must address: Submit final application and obtain delisting order.</x:v>
      </x:c>
      <x:c r="Q114" s="305" t="str">
        <x:v>Immediate containment; statutory/corrective deadline controls; management-approved remediation date</x:v>
      </x:c>
      <x:c r="R114" s="305" t="str">
        <x:v>Company Secretary, Board/transaction committee and regulator/exchange where corrective disclosure is required</x:v>
      </x:c>
      <x:c r="S114" s="305" t="str">
        <x:v>Approved remediation evidence, corrected filing/action where permitted, updated control artefact, complete affected-population validation and management/committee closure approval.</x:v>
      </x:c>
      <x:c r="T114" s="305" t="str">
        <x:v>Reperform the failed step on the corrected item and test subsequent occurrences or the full affected population until sustained operation is demonstrated.</x:v>
      </x:c>
      <x:c r="U114" s="305" t="str">
        <x:v>DESIGNED — NOT RAISED</x:v>
      </x:c>
      <x:c r="V114" s="305" t="str">
        <x:v>https://www.sebi.gov.in/legal/regulations/sep-2025/securities-and-exchange-board-of-india-delisting-of-equity-shares-regulations-2021-last-amended-on-september-3-2025-_96548.html</x:v>
      </x:c>
      <x:c r="W114" s="305" t="str">
        <x:v>MIGRATED — FROZEN</x:v>
      </x:c>
      <x:c r="X114" s="305" t="str">
        <x:f>IF(COUNTIF('PROD Audit Master'!$A$5:$A$176,C114)=1,"YES","NO")</x:f>
        <x:v>YES</x:v>
      </x:c>
      <x:c r="Y114" s="305" t="str">
        <x:f>IF(COUNTIF('PROD Provision Master'!$A$5:$A$176,D114)=1,"YES","NO")</x:f>
        <x:v>YES</x:v>
      </x:c>
      <x:c r="Z114" s="305" t="str">
        <x:f>IF(COUNTIF($A$5:$A$176,A114)=1,"UNIQUE","DUPLICATE")</x:f>
        <x:v>UNIQUE</x:v>
      </x:c>
      <x:c r="AA114" s="305" t="str">
        <x:f>IF(COUNTIF($E$5:$E$176,E114)=1,"UNIQUE","DUPLICATE")</x:f>
        <x:v>UNIQUE</x:v>
      </x:c>
      <x:c r="AB114" s="305" t="str">
        <x:f>IF(AND(LEFT(A114,14)="SEBI-CORE-OBS-",LEN(A114)=20),"VALID","INVALID")</x:f>
        <x:v>VALID</x:v>
      </x:c>
      <x:c r="AC114" s="305" t="str">
        <x:v>FROZEN</x:v>
      </x:c>
    </x:row>
    <x:row r="115" ht="48" customHeight="1">
      <x:c r="A115" s="305" t="str">
        <x:v>SEBI-CORE-OBS-000111</x:v>
      </x:c>
      <x:c r="B115" s="305" t="n">
        <x:v>111</x:v>
      </x:c>
      <x:c r="C115" s="305" t="str">
        <x:v>SEBI-CORE-AUD-000111</x:v>
      </x:c>
      <x:c r="D115" s="305" t="str">
        <x:v>SEBI-CORE-PRV-000111</x:v>
      </x:c>
      <x:c r="E115" s="305" t="str">
        <x:v>CAP-LAW042|Reg. 5|AP01|OBS01</x:v>
      </x:c>
      <x:c r="F115" s="305" t="str">
        <x:v>CAP-LAW042|Reg. 5|AP01</x:v>
      </x:c>
      <x:c r="G115" s="305" t="str">
        <x:v>CAP-LAW042|Reg. 5</x:v>
      </x:c>
      <x:c r="H115" s="305" t="str">
        <x:v>CAP-LAW042</x:v>
      </x:c>
      <x:c r="I115" s="305" t="str">
        <x:v>Reg. 5</x:v>
      </x:c>
      <x:c r="J115" s="305" t="str">
        <x:v>Scheme, approval or allotment control failure</x:v>
      </x:c>
      <x:c r="K115" s="305" t="str">
        <x:v>The activation gate is true and the entity cannot evidence complete, accurate, authorised and timely performance of: Constitute the compensation committee and assign the prescribed scheme-administration powers.</x:v>
      </x:c>
      <x:c r="L115" s="305" t="str">
        <x:v>Medium</x:v>
      </x:c>
      <x:c r="M11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15" s="305" t="str">
        <x:v>Confirmed exception template: Listed company / board did not demonstrate complete and timely compliance with CAP-LAW042 Reg. 5 — Constitute the compensation committee and assign the prescribed scheme-administration powers. State the population, dates, evidence tested, exact exception and legal/operational impact; do not allege non-compliance until evidence and management response are evaluated.</x:v>
      </x:c>
      <x:c r="O115" s="305" t="str">
        <x:v>Record factual cause, control/design cause, responsible process, duration, affected population and whether the issue is isolated, recurring or systemic.</x:v>
      </x:c>
      <x:c r="P115" s="305" t="str">
        <x:v>Contain the exception, complete any lawful cure/corrective disclosure, repair the control, assign ownership, update the calendar or system rule, and preserve evidence. Remediation must address: Maintain committee charter, composition, approvals and minutes.</x:v>
      </x:c>
      <x:c r="Q115" s="305" t="str">
        <x:v>Prompt risk-based action date; statutory or investor-impact deadline takes precedence</x:v>
      </x:c>
      <x:c r="R115" s="305" t="str">
        <x:v>Process owner and Company Secretary/Compliance Officer; escalate to Board/committee or regulator when the governing rule requires</x:v>
      </x:c>
      <x:c r="S115" s="305" t="str">
        <x:v>Approved remediation evidence, corrected filing/action where permitted, updated control artefact, complete affected-population validation and management/committee closure approval.</x:v>
      </x:c>
      <x:c r="T115" s="305" t="str">
        <x:v>Reperform the failed step on the corrected item and test subsequent occurrences or the full affected population until sustained operation is demonstrated.</x:v>
      </x:c>
      <x:c r="U115" s="305" t="str">
        <x:v>DESIGNED — NOT RAISED</x:v>
      </x:c>
      <x:c r="V115" s="305" t="str">
        <x:v>https://www.sebi.gov.in/legal/regulations/dec-2025/securities-and-exchange-board-of-india-share-based-employee-benefits-and-sweat-equity-regulations-2021-last-amended-on-december-4-2025-_98638.html</x:v>
      </x:c>
      <x:c r="W115" s="305" t="str">
        <x:v>MIGRATED — FROZEN</x:v>
      </x:c>
      <x:c r="X115" s="305" t="str">
        <x:f>IF(COUNTIF('PROD Audit Master'!$A$5:$A$176,C115)=1,"YES","NO")</x:f>
        <x:v>YES</x:v>
      </x:c>
      <x:c r="Y115" s="305" t="str">
        <x:f>IF(COUNTIF('PROD Provision Master'!$A$5:$A$176,D115)=1,"YES","NO")</x:f>
        <x:v>YES</x:v>
      </x:c>
      <x:c r="Z115" s="305" t="str">
        <x:f>IF(COUNTIF($A$5:$A$176,A115)=1,"UNIQUE","DUPLICATE")</x:f>
        <x:v>UNIQUE</x:v>
      </x:c>
      <x:c r="AA115" s="305" t="str">
        <x:f>IF(COUNTIF($E$5:$E$176,E115)=1,"UNIQUE","DUPLICATE")</x:f>
        <x:v>UNIQUE</x:v>
      </x:c>
      <x:c r="AB115" s="305" t="str">
        <x:f>IF(AND(LEFT(A115,14)="SEBI-CORE-OBS-",LEN(A115)=20),"VALID","INVALID")</x:f>
        <x:v>VALID</x:v>
      </x:c>
      <x:c r="AC115" s="305" t="str">
        <x:v>FROZEN</x:v>
      </x:c>
    </x:row>
    <x:row r="116" ht="48" customHeight="1">
      <x:c r="A116" s="305" t="str">
        <x:v>SEBI-CORE-OBS-000112</x:v>
      </x:c>
      <x:c r="B116" s="305" t="n">
        <x:v>112</x:v>
      </x:c>
      <x:c r="C116" s="305" t="str">
        <x:v>SEBI-CORE-AUD-000112</x:v>
      </x:c>
      <x:c r="D116" s="305" t="str">
        <x:v>SEBI-CORE-PRV-000112</x:v>
      </x:c>
      <x:c r="E116" s="305" t="str">
        <x:v>CAP-LAW042|Reg. 6|AP01|OBS01</x:v>
      </x:c>
      <x:c r="F116" s="305" t="str">
        <x:v>CAP-LAW042|Reg. 6|AP01</x:v>
      </x:c>
      <x:c r="G116" s="305" t="str">
        <x:v>CAP-LAW042|Reg. 6</x:v>
      </x:c>
      <x:c r="H116" s="305" t="str">
        <x:v>CAP-LAW042</x:v>
      </x:c>
      <x:c r="I116" s="305" t="str">
        <x:v>Reg. 6</x:v>
      </x:c>
      <x:c r="J116" s="305" t="str">
        <x:v>Scheme, approval or allotment control failure</x:v>
      </x:c>
      <x:c r="K116" s="305" t="str">
        <x:v>The activation gate is true and the entity cannot evidence complete, accurate, authorised and timely performance of: Obtain shareholders' approval for each scheme and separate approvals for specified variations/classes of grants.</x:v>
      </x:c>
      <x:c r="L116" s="305" t="str">
        <x:v>Medium</x:v>
      </x:c>
      <x:c r="M11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16" s="305" t="str">
        <x:v>Confirmed exception template: Listed company / shareholders did not demonstrate complete and timely compliance with CAP-LAW042 Reg. 6 — Obtain shareholders' approval for each scheme and separate approvals for specified variations/classes of grants. State the population, dates, evidence tested, exact exception and legal/operational impact; do not allege non-compliance until evidence and management response are evaluated.</x:v>
      </x:c>
      <x:c r="O116" s="305" t="str">
        <x:v>Record factual cause, control/design cause, responsible process, duration, affected population and whether the issue is isolated, recurring or systemic.</x:v>
      </x:c>
      <x:c r="P116" s="305" t="str">
        <x:v>Contain the exception, complete any lawful cure/corrective disclosure, repair the control, assign ownership, update the calendar or system rule, and preserve evidence. Remediation must address: Prepare explanatory statement and voting evidence.</x:v>
      </x:c>
      <x:c r="Q116" s="305" t="str">
        <x:v>Prompt risk-based action date; statutory or investor-impact deadline takes precedence</x:v>
      </x:c>
      <x:c r="R116" s="305" t="str">
        <x:v>Process owner and Company Secretary/Compliance Officer; escalate to Board/committee or regulator when the governing rule requires</x:v>
      </x:c>
      <x:c r="S116" s="305" t="str">
        <x:v>Approved remediation evidence, corrected filing/action where permitted, updated control artefact, complete affected-population validation and management/committee closure approval.</x:v>
      </x:c>
      <x:c r="T116" s="305" t="str">
        <x:v>Reperform the failed step on the corrected item and test subsequent occurrences or the full affected population until sustained operation is demonstrated.</x:v>
      </x:c>
      <x:c r="U116" s="305" t="str">
        <x:v>DESIGNED — NOT RAISED</x:v>
      </x:c>
      <x:c r="V116" s="305" t="str">
        <x:v>https://www.sebi.gov.in/legal/regulations/dec-2025/securities-and-exchange-board-of-india-share-based-employee-benefits-and-sweat-equity-regulations-2021-last-amended-on-december-4-2025-_98638.html</x:v>
      </x:c>
      <x:c r="W116" s="305" t="str">
        <x:v>MIGRATED — FROZEN</x:v>
      </x:c>
      <x:c r="X116" s="305" t="str">
        <x:f>IF(COUNTIF('PROD Audit Master'!$A$5:$A$176,C116)=1,"YES","NO")</x:f>
        <x:v>YES</x:v>
      </x:c>
      <x:c r="Y116" s="305" t="str">
        <x:f>IF(COUNTIF('PROD Provision Master'!$A$5:$A$176,D116)=1,"YES","NO")</x:f>
        <x:v>YES</x:v>
      </x:c>
      <x:c r="Z116" s="305" t="str">
        <x:f>IF(COUNTIF($A$5:$A$176,A116)=1,"UNIQUE","DUPLICATE")</x:f>
        <x:v>UNIQUE</x:v>
      </x:c>
      <x:c r="AA116" s="305" t="str">
        <x:f>IF(COUNTIF($E$5:$E$176,E116)=1,"UNIQUE","DUPLICATE")</x:f>
        <x:v>UNIQUE</x:v>
      </x:c>
      <x:c r="AB116" s="305" t="str">
        <x:f>IF(AND(LEFT(A116,14)="SEBI-CORE-OBS-",LEN(A116)=20),"VALID","INVALID")</x:f>
        <x:v>VALID</x:v>
      </x:c>
      <x:c r="AC116" s="305" t="str">
        <x:v>FROZEN</x:v>
      </x:c>
    </x:row>
    <x:row r="117" ht="48" customHeight="1">
      <x:c r="A117" s="305" t="str">
        <x:v>SEBI-CORE-OBS-000113</x:v>
      </x:c>
      <x:c r="B117" s="305" t="n">
        <x:v>113</x:v>
      </x:c>
      <x:c r="C117" s="305" t="str">
        <x:v>SEBI-CORE-AUD-000113</x:v>
      </x:c>
      <x:c r="D117" s="305" t="str">
        <x:v>SEBI-CORE-PRV-000113</x:v>
      </x:c>
      <x:c r="E117" s="305" t="str">
        <x:v>CAP-LAW042|Regs. 6 and 14 / Schedule I|AP01|OBS01</x:v>
      </x:c>
      <x:c r="F117" s="305" t="str">
        <x:v>CAP-LAW042|Regs. 6 and 14 / Schedule I|AP01</x:v>
      </x:c>
      <x:c r="G117" s="305" t="str">
        <x:v>CAP-LAW042|Regs. 6 and 14 / Schedule I</x:v>
      </x:c>
      <x:c r="H117" s="305" t="str">
        <x:v>CAP-LAW042</x:v>
      </x:c>
      <x:c r="I117" s="305" t="str">
        <x:v>Regs. 6 and 14 / Schedule I</x:v>
      </x:c>
      <x:c r="J117" s="305" t="str">
        <x:v>Scheme, approval or allotment control failure</x:v>
      </x:c>
      <x:c r="K117" s="305" t="str">
        <x:v>The activation gate is true and the entity cannot evidence complete, accurate, authorised and timely performance of: Provide the prescribed shareholder-approval, annual-report and scheme disclosures.</x:v>
      </x:c>
      <x:c r="L117" s="305" t="str">
        <x:v>Medium-High</x:v>
      </x:c>
      <x:c r="M11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17" s="305" t="str">
        <x:v>Confirmed exception template: Listed company did not demonstrate complete and timely compliance with CAP-LAW042 Regs. 6 and 14 / Schedule I — Provide the prescribed shareholder-approval, annual-report and scheme disclosures. State the population, dates, evidence tested, exact exception and legal/operational impact; do not allege non-compliance until evidence and management response are evaluated.</x:v>
      </x:c>
      <x:c r="O117" s="305" t="str">
        <x:v>Record factual cause, control/design cause, responsible process, duration, affected population and whether the issue is isolated, recurring or systemic.</x:v>
      </x:c>
      <x:c r="P117" s="305" t="str">
        <x:v>Contain the exception, complete any lawful cure/corrective disclosure, repair the control, assign ownership, update the calendar or system rule, and preserve evidence. Remediation must address: Maintain the disclosure schedule and required communications.</x:v>
      </x:c>
      <x:c r="Q117" s="305" t="str">
        <x:v>Prompt risk-based action date; statutory or investor-impact deadline takes precedence</x:v>
      </x:c>
      <x:c r="R117" s="305" t="str">
        <x:v>Process owner and Company Secretary/Compliance Officer; escalate to Board/committee or regulator when the governing rule requires</x:v>
      </x:c>
      <x:c r="S117" s="305" t="str">
        <x:v>Approved remediation evidence, corrected filing/action where permitted, updated control artefact, complete affected-population validation and management/committee closure approval.</x:v>
      </x:c>
      <x:c r="T117" s="305" t="str">
        <x:v>Reperform the failed step on the corrected item and test subsequent occurrences or the full affected population until sustained operation is demonstrated.</x:v>
      </x:c>
      <x:c r="U117" s="305" t="str">
        <x:v>DESIGNED — NOT RAISED</x:v>
      </x:c>
      <x:c r="V117" s="305" t="str">
        <x:v>https://www.sebi.gov.in/legal/regulations/dec-2025/securities-and-exchange-board-of-india-share-based-employee-benefits-and-sweat-equity-regulations-2021-last-amended-on-december-4-2025-_98638.html</x:v>
      </x:c>
      <x:c r="W117" s="305" t="str">
        <x:v>MIGRATED — FROZEN</x:v>
      </x:c>
      <x:c r="X117" s="305" t="str">
        <x:f>IF(COUNTIF('PROD Audit Master'!$A$5:$A$176,C117)=1,"YES","NO")</x:f>
        <x:v>YES</x:v>
      </x:c>
      <x:c r="Y117" s="305" t="str">
        <x:f>IF(COUNTIF('PROD Provision Master'!$A$5:$A$176,D117)=1,"YES","NO")</x:f>
        <x:v>YES</x:v>
      </x:c>
      <x:c r="Z117" s="305" t="str">
        <x:f>IF(COUNTIF($A$5:$A$176,A117)=1,"UNIQUE","DUPLICATE")</x:f>
        <x:v>UNIQUE</x:v>
      </x:c>
      <x:c r="AA117" s="305" t="str">
        <x:f>IF(COUNTIF($E$5:$E$176,E117)=1,"UNIQUE","DUPLICATE")</x:f>
        <x:v>UNIQUE</x:v>
      </x:c>
      <x:c r="AB117" s="305" t="str">
        <x:f>IF(AND(LEFT(A117,14)="SEBI-CORE-OBS-",LEN(A117)=20),"VALID","INVALID")</x:f>
        <x:v>VALID</x:v>
      </x:c>
      <x:c r="AC117" s="305" t="str">
        <x:v>FROZEN</x:v>
      </x:c>
    </x:row>
    <x:row r="118" ht="48" customHeight="1">
      <x:c r="A118" s="305" t="str">
        <x:v>SEBI-CORE-OBS-000114</x:v>
      </x:c>
      <x:c r="B118" s="305" t="n">
        <x:v>114</x:v>
      </x:c>
      <x:c r="C118" s="305" t="str">
        <x:v>SEBI-CORE-AUD-000114</x:v>
      </x:c>
      <x:c r="D118" s="305" t="str">
        <x:v>SEBI-CORE-PRV-000114</x:v>
      </x:c>
      <x:c r="E118" s="305" t="str">
        <x:v>CAP-LAW042|Reg. 3|AP01|OBS01</x:v>
      </x:c>
      <x:c r="F118" s="305" t="str">
        <x:v>CAP-LAW042|Reg. 3|AP01</x:v>
      </x:c>
      <x:c r="G118" s="305" t="str">
        <x:v>CAP-LAW042|Reg. 3</x:v>
      </x:c>
      <x:c r="H118" s="305" t="str">
        <x:v>CAP-LAW042</x:v>
      </x:c>
      <x:c r="I118" s="305" t="str">
        <x:v>Reg. 3</x:v>
      </x:c>
      <x:c r="J118" s="305" t="str">
        <x:v>Scheme, approval or allotment control failure</x:v>
      </x:c>
      <x:c r="K118" s="305" t="str">
        <x:v>The activation gate is true and the entity cannot evidence complete, accurate, authorised and timely performance of: Operate any employee-benefit trust and secondary acquisition within the prescribed limits and restrictions.</x:v>
      </x:c>
      <x:c r="L118" s="305" t="str">
        <x:v>Medium</x:v>
      </x:c>
      <x:c r="M11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18" s="305" t="str">
        <x:v>Confirmed exception template: Listed company / trust did not demonstrate complete and timely compliance with CAP-LAW042 Reg. 3 — Operate any employee-benefit trust and secondary acquisition within the prescribed limits and restrictions. State the population, dates, evidence tested, exact exception and legal/operational impact; do not allege non-compliance until evidence and management response are evaluated.</x:v>
      </x:c>
      <x:c r="O118" s="305" t="str">
        <x:v>Record factual cause, control/design cause, responsible process, duration, affected population and whether the issue is isolated, recurring or systemic.</x:v>
      </x:c>
      <x:c r="P118" s="305" t="str">
        <x:v>Contain the exception, complete any lawful cure/corrective disclosure, repair the control, assign ownership, update the calendar or system rule, and preserve evidence. Remediation must address: Monitor trust transactions and quantitative limits.</x:v>
      </x:c>
      <x:c r="Q118" s="305" t="str">
        <x:v>Prompt risk-based action date; statutory or investor-impact deadline takes precedence</x:v>
      </x:c>
      <x:c r="R118" s="305" t="str">
        <x:v>Process owner and Company Secretary/Compliance Officer; escalate to Board/committee or regulator when the governing rule requires</x:v>
      </x:c>
      <x:c r="S118" s="305" t="str">
        <x:v>Approved remediation evidence, corrected filing/action where permitted, updated control artefact, complete affected-population validation and management/committee closure approval.</x:v>
      </x:c>
      <x:c r="T118" s="305" t="str">
        <x:v>Reperform the failed step on the corrected item and test subsequent occurrences or the full affected population until sustained operation is demonstrated.</x:v>
      </x:c>
      <x:c r="U118" s="305" t="str">
        <x:v>DESIGNED — NOT RAISED</x:v>
      </x:c>
      <x:c r="V118" s="305" t="str">
        <x:v>https://www.sebi.gov.in/legal/regulations/dec-2025/securities-and-exchange-board-of-india-share-based-employee-benefits-and-sweat-equity-regulations-2021-last-amended-on-december-4-2025-_98638.html</x:v>
      </x:c>
      <x:c r="W118" s="305" t="str">
        <x:v>MIGRATED — FROZEN</x:v>
      </x:c>
      <x:c r="X118" s="305" t="str">
        <x:f>IF(COUNTIF('PROD Audit Master'!$A$5:$A$176,C118)=1,"YES","NO")</x:f>
        <x:v>YES</x:v>
      </x:c>
      <x:c r="Y118" s="305" t="str">
        <x:f>IF(COUNTIF('PROD Provision Master'!$A$5:$A$176,D118)=1,"YES","NO")</x:f>
        <x:v>YES</x:v>
      </x:c>
      <x:c r="Z118" s="305" t="str">
        <x:f>IF(COUNTIF($A$5:$A$176,A118)=1,"UNIQUE","DUPLICATE")</x:f>
        <x:v>UNIQUE</x:v>
      </x:c>
      <x:c r="AA118" s="305" t="str">
        <x:f>IF(COUNTIF($E$5:$E$176,E118)=1,"UNIQUE","DUPLICATE")</x:f>
        <x:v>UNIQUE</x:v>
      </x:c>
      <x:c r="AB118" s="305" t="str">
        <x:f>IF(AND(LEFT(A118,14)="SEBI-CORE-OBS-",LEN(A118)=20),"VALID","INVALID")</x:f>
        <x:v>VALID</x:v>
      </x:c>
      <x:c r="AC118" s="305" t="str">
        <x:v>FROZEN</x:v>
      </x:c>
    </x:row>
    <x:row r="119" ht="48" customHeight="1">
      <x:c r="A119" s="305" t="str">
        <x:v>SEBI-CORE-OBS-000115</x:v>
      </x:c>
      <x:c r="B119" s="305" t="n">
        <x:v>115</x:v>
      </x:c>
      <x:c r="C119" s="305" t="str">
        <x:v>SEBI-CORE-AUD-000115</x:v>
      </x:c>
      <x:c r="D119" s="305" t="str">
        <x:v>SEBI-CORE-PRV-000115</x:v>
      </x:c>
      <x:c r="E119" s="305" t="str">
        <x:v>CAP-LAW042|Reg. 12(3)|AP01|OBS01</x:v>
      </x:c>
      <x:c r="F119" s="305" t="str">
        <x:v>CAP-LAW042|Reg. 12(3)|AP01</x:v>
      </x:c>
      <x:c r="G119" s="305" t="str">
        <x:v>CAP-LAW042|Reg. 12(3)</x:v>
      </x:c>
      <x:c r="H119" s="305" t="str">
        <x:v>CAP-LAW042</x:v>
      </x:c>
      <x:c r="I119" s="305" t="str">
        <x:v>Reg. 12(3)</x:v>
      </x:c>
      <x:c r="J119" s="305" t="str">
        <x:v>Scheme, approval or allotment control failure</x:v>
      </x:c>
      <x:c r="K119" s="305" t="str">
        <x:v>The activation gate is true and the entity cannot evidence complete, accurate, authorised and timely performance of: Obtain stock-exchange in-principle approval before grant of options or SARs that will result in listed shares.</x:v>
      </x:c>
      <x:c r="L119" s="305" t="str">
        <x:v>Medium</x:v>
      </x:c>
      <x:c r="M11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19" s="305" t="str">
        <x:v>Confirmed exception template: Listed company did not demonstrate complete and timely compliance with CAP-LAW042 Reg. 12(3) — Obtain stock-exchange in-principle approval before grant of options or SARs that will result in listed shares. State the population, dates, evidence tested, exact exception and legal/operational impact; do not allege non-compliance until evidence and management response are evaluated.</x:v>
      </x:c>
      <x:c r="O119" s="305" t="str">
        <x:v>Record factual cause, control/design cause, responsible process, duration, affected population and whether the issue is isolated, recurring or systemic.</x:v>
      </x:c>
      <x:c r="P119" s="305" t="str">
        <x:v>Contain the exception, complete any lawful cure/corrective disclosure, repair the control, assign ownership, update the calendar or system rule, and preserve evidence. Remediation must address: Submit the application and retain approval.</x:v>
      </x:c>
      <x:c r="Q119" s="305" t="str">
        <x:v>Prompt risk-based action date; statutory or investor-impact deadline takes precedence</x:v>
      </x:c>
      <x:c r="R119" s="305" t="str">
        <x:v>Process owner and Company Secretary/Compliance Officer; escalate to Board/committee or regulator when the governing rule requires</x:v>
      </x:c>
      <x:c r="S119" s="305" t="str">
        <x:v>Approved remediation evidence, corrected filing/action where permitted, updated control artefact, complete affected-population validation and management/committee closure approval.</x:v>
      </x:c>
      <x:c r="T119" s="305" t="str">
        <x:v>Reperform the failed step on the corrected item and test subsequent occurrences or the full affected population until sustained operation is demonstrated.</x:v>
      </x:c>
      <x:c r="U119" s="305" t="str">
        <x:v>DESIGNED — NOT RAISED</x:v>
      </x:c>
      <x:c r="V119" s="305" t="str">
        <x:v>https://www.sebi.gov.in/legal/regulations/dec-2025/securities-and-exchange-board-of-india-share-based-employee-benefits-and-sweat-equity-regulations-2021-last-amended-on-december-4-2025-_98638.html</x:v>
      </x:c>
      <x:c r="W119" s="305" t="str">
        <x:v>MIGRATED — FROZEN</x:v>
      </x:c>
      <x:c r="X119" s="305" t="str">
        <x:f>IF(COUNTIF('PROD Audit Master'!$A$5:$A$176,C119)=1,"YES","NO")</x:f>
        <x:v>YES</x:v>
      </x:c>
      <x:c r="Y119" s="305" t="str">
        <x:f>IF(COUNTIF('PROD Provision Master'!$A$5:$A$176,D119)=1,"YES","NO")</x:f>
        <x:v>YES</x:v>
      </x:c>
      <x:c r="Z119" s="305" t="str">
        <x:f>IF(COUNTIF($A$5:$A$176,A119)=1,"UNIQUE","DUPLICATE")</x:f>
        <x:v>UNIQUE</x:v>
      </x:c>
      <x:c r="AA119" s="305" t="str">
        <x:f>IF(COUNTIF($E$5:$E$176,E119)=1,"UNIQUE","DUPLICATE")</x:f>
        <x:v>UNIQUE</x:v>
      </x:c>
      <x:c r="AB119" s="305" t="str">
        <x:f>IF(AND(LEFT(A119,14)="SEBI-CORE-OBS-",LEN(A119)=20),"VALID","INVALID")</x:f>
        <x:v>VALID</x:v>
      </x:c>
      <x:c r="AC119" s="305" t="str">
        <x:v>FROZEN</x:v>
      </x:c>
    </x:row>
    <x:row r="120" ht="48" customHeight="1">
      <x:c r="A120" s="305" t="str">
        <x:v>SEBI-CORE-OBS-000116</x:v>
      </x:c>
      <x:c r="B120" s="305" t="n">
        <x:v>116</x:v>
      </x:c>
      <x:c r="C120" s="305" t="str">
        <x:v>SEBI-CORE-AUD-000116</x:v>
      </x:c>
      <x:c r="D120" s="305" t="str">
        <x:v>SEBI-CORE-PRV-000116</x:v>
      </x:c>
      <x:c r="E120" s="305" t="str">
        <x:v>CAP-LAW042|Regs. 10 and 12|AP01|OBS01</x:v>
      </x:c>
      <x:c r="F120" s="305" t="str">
        <x:v>CAP-LAW042|Regs. 10 and 12|AP01</x:v>
      </x:c>
      <x:c r="G120" s="305" t="str">
        <x:v>CAP-LAW042|Regs. 10 and 12</x:v>
      </x:c>
      <x:c r="H120" s="305" t="str">
        <x:v>CAP-LAW042</x:v>
      </x:c>
      <x:c r="I120" s="305" t="str">
        <x:v>Regs. 10 and 12</x:v>
      </x:c>
      <x:c r="J120" s="305" t="str">
        <x:v>Investor-service process or SLA failure</x:v>
      </x:c>
      <x:c r="K120" s="305" t="str">
        <x:v>The activation gate is true and the entity cannot evidence complete, accurate, authorised and timely performance of: Notify each issue/allotment and obtain listing/trading approval for shares issued under the approved scheme.</x:v>
      </x:c>
      <x:c r="L120" s="305" t="str">
        <x:v>Medium</x:v>
      </x:c>
      <x:c r="M12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20" s="305" t="str">
        <x:v>Confirmed exception template: Listed company did not demonstrate complete and timely compliance with CAP-LAW042 Regs. 10 and 12 — Notify each issue/allotment and obtain listing/trading approval for shares issued under the approved scheme. State the population, dates, evidence tested, exact exception and legal/operational impact; do not allege non-compliance until evidence and management response are evaluated.</x:v>
      </x:c>
      <x:c r="O120" s="305" t="str">
        <x:v>Record factual cause, control/design cause, responsible process, duration, affected population and whether the issue is isolated, recurring or systemic.</x:v>
      </x:c>
      <x:c r="P120" s="305" t="str">
        <x:v>Contain the exception, complete any lawful cure/corrective disclosure, repair the control, assign ownership, update the calendar or system rule, and preserve evidence. Remediation must address: Reconcile exercise, allotment, demat credit and exchange approval.</x:v>
      </x:c>
      <x:c r="Q120" s="305" t="str">
        <x:v>Prompt risk-based action date; statutory or investor-impact deadline takes precedence</x:v>
      </x:c>
      <x:c r="R120" s="305" t="str">
        <x:v>Process owner and Company Secretary/Compliance Officer; escalate to Board/committee or regulator when the governing rule requires</x:v>
      </x:c>
      <x:c r="S120" s="305" t="str">
        <x:v>Approved remediation evidence, corrected filing/action where permitted, updated control artefact, complete affected-population validation and management/committee closure approval.</x:v>
      </x:c>
      <x:c r="T120" s="305" t="str">
        <x:v>Reperform the failed step on the corrected item and test subsequent occurrences or the full affected population until sustained operation is demonstrated.</x:v>
      </x:c>
      <x:c r="U120" s="305" t="str">
        <x:v>DESIGNED — NOT RAISED</x:v>
      </x:c>
      <x:c r="V120" s="305" t="str">
        <x:v>https://www.sebi.gov.in/legal/regulations/dec-2025/securities-and-exchange-board-of-india-share-based-employee-benefits-and-sweat-equity-regulations-2021-last-amended-on-december-4-2025-_98638.html</x:v>
      </x:c>
      <x:c r="W120" s="305" t="str">
        <x:v>MIGRATED — FROZEN</x:v>
      </x:c>
      <x:c r="X120" s="305" t="str">
        <x:f>IF(COUNTIF('PROD Audit Master'!$A$5:$A$176,C120)=1,"YES","NO")</x:f>
        <x:v>YES</x:v>
      </x:c>
      <x:c r="Y120" s="305" t="str">
        <x:f>IF(COUNTIF('PROD Provision Master'!$A$5:$A$176,D120)=1,"YES","NO")</x:f>
        <x:v>YES</x:v>
      </x:c>
      <x:c r="Z120" s="305" t="str">
        <x:f>IF(COUNTIF($A$5:$A$176,A120)=1,"UNIQUE","DUPLICATE")</x:f>
        <x:v>UNIQUE</x:v>
      </x:c>
      <x:c r="AA120" s="305" t="str">
        <x:f>IF(COUNTIF($E$5:$E$176,E120)=1,"UNIQUE","DUPLICATE")</x:f>
        <x:v>UNIQUE</x:v>
      </x:c>
      <x:c r="AB120" s="305" t="str">
        <x:f>IF(AND(LEFT(A120,14)="SEBI-CORE-OBS-",LEN(A120)=20),"VALID","INVALID")</x:f>
        <x:v>VALID</x:v>
      </x:c>
      <x:c r="AC120" s="305" t="str">
        <x:v>FROZEN</x:v>
      </x:c>
    </x:row>
    <x:row r="121" ht="48" customHeight="1">
      <x:c r="A121" s="305" t="str">
        <x:v>SEBI-CORE-OBS-000117</x:v>
      </x:c>
      <x:c r="B121" s="305" t="n">
        <x:v>117</x:v>
      </x:c>
      <x:c r="C121" s="305" t="str">
        <x:v>SEBI-CORE-AUD-000117</x:v>
      </x:c>
      <x:c r="D121" s="305" t="str">
        <x:v>SEBI-CORE-PRV-000117</x:v>
      </x:c>
      <x:c r="E121" s="305" t="str">
        <x:v>CAP-LAW042|Reg. 14 / Schedule I Part F|AP01|OBS01</x:v>
      </x:c>
      <x:c r="F121" s="305" t="str">
        <x:v>CAP-LAW042|Reg. 14 / Schedule I Part F|AP01</x:v>
      </x:c>
      <x:c r="G121" s="305" t="str">
        <x:v>CAP-LAW042|Reg. 14 / Schedule I Part F</x:v>
      </x:c>
      <x:c r="H121" s="305" t="str">
        <x:v>CAP-LAW042</x:v>
      </x:c>
      <x:c r="I121" s="305" t="str">
        <x:v>Reg. 14 / Schedule I Part F</x:v>
      </x:c>
      <x:c r="J121" s="305" t="str">
        <x:v>Scheme, approval or allotment control failure</x:v>
      </x:c>
      <x:c r="K121" s="305" t="str">
        <x:v>The activation gate is true and the entity cannot evidence complete, accurate, authorised and timely performance of: Make the prescribed annual-report and website disclosures for employee-benefit schemes.</x:v>
      </x:c>
      <x:c r="L121" s="305" t="str">
        <x:v>Medium-High</x:v>
      </x:c>
      <x:c r="M12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21" s="305" t="str">
        <x:v>Confirmed exception template: Listed company did not demonstrate complete and timely compliance with CAP-LAW042 Reg. 14 / Schedule I Part F — Make the prescribed annual-report and website disclosures for employee-benefit schemes. State the population, dates, evidence tested, exact exception and legal/operational impact; do not allege non-compliance until evidence and management response are evaluated.</x:v>
      </x:c>
      <x:c r="O121" s="305" t="str">
        <x:v>Record factual cause, control/design cause, responsible process, duration, affected population and whether the issue is isolated, recurring or systemic.</x:v>
      </x:c>
      <x:c r="P121" s="305" t="str">
        <x:v>Contain the exception, complete any lawful cure/corrective disclosure, repair the control, assign ownership, update the calendar or system rule, and preserve evidence. Remediation must address: Compile scheme metrics and publish/file required disclosures.</x:v>
      </x:c>
      <x:c r="Q121" s="305" t="str">
        <x:v>Prompt risk-based action date; statutory or investor-impact deadline takes precedence</x:v>
      </x:c>
      <x:c r="R121" s="305" t="str">
        <x:v>Process owner and Company Secretary/Compliance Officer; escalate to Board/committee or regulator when the governing rule requires</x:v>
      </x:c>
      <x:c r="S121" s="305" t="str">
        <x:v>Approved remediation evidence, corrected filing/action where permitted, updated control artefact, complete affected-population validation and management/committee closure approval.</x:v>
      </x:c>
      <x:c r="T121" s="305" t="str">
        <x:v>Reperform the failed step on the corrected item and test subsequent occurrences or the full affected population until sustained operation is demonstrated.</x:v>
      </x:c>
      <x:c r="U121" s="305" t="str">
        <x:v>DESIGNED — NOT RAISED</x:v>
      </x:c>
      <x:c r="V121" s="305" t="str">
        <x:v>https://www.sebi.gov.in/legal/regulations/dec-2025/securities-and-exchange-board-of-india-share-based-employee-benefits-and-sweat-equity-regulations-2021-last-amended-on-december-4-2025-_98638.html</x:v>
      </x:c>
      <x:c r="W121" s="305" t="str">
        <x:v>MIGRATED — FROZEN</x:v>
      </x:c>
      <x:c r="X121" s="305" t="str">
        <x:f>IF(COUNTIF('PROD Audit Master'!$A$5:$A$176,C121)=1,"YES","NO")</x:f>
        <x:v>YES</x:v>
      </x:c>
      <x:c r="Y121" s="305" t="str">
        <x:f>IF(COUNTIF('PROD Provision Master'!$A$5:$A$176,D121)=1,"YES","NO")</x:f>
        <x:v>YES</x:v>
      </x:c>
      <x:c r="Z121" s="305" t="str">
        <x:f>IF(COUNTIF($A$5:$A$176,A121)=1,"UNIQUE","DUPLICATE")</x:f>
        <x:v>UNIQUE</x:v>
      </x:c>
      <x:c r="AA121" s="305" t="str">
        <x:f>IF(COUNTIF($E$5:$E$176,E121)=1,"UNIQUE","DUPLICATE")</x:f>
        <x:v>UNIQUE</x:v>
      </x:c>
      <x:c r="AB121" s="305" t="str">
        <x:f>IF(AND(LEFT(A121,14)="SEBI-CORE-OBS-",LEN(A121)=20),"VALID","INVALID")</x:f>
        <x:v>VALID</x:v>
      </x:c>
      <x:c r="AC121" s="305" t="str">
        <x:v>FROZEN</x:v>
      </x:c>
    </x:row>
    <x:row r="122" ht="48" customHeight="1">
      <x:c r="A122" s="305" t="str">
        <x:v>SEBI-CORE-OBS-000118</x:v>
      </x:c>
      <x:c r="B122" s="305" t="n">
        <x:v>118</x:v>
      </x:c>
      <x:c r="C122" s="305" t="str">
        <x:v>SEBI-CORE-AUD-000118</x:v>
      </x:c>
      <x:c r="D122" s="305" t="str">
        <x:v>SEBI-CORE-PRV-000118</x:v>
      </x:c>
      <x:c r="E122" s="305" t="str">
        <x:v>CAP-LAW042|Reg. 13|AP01|OBS01</x:v>
      </x:c>
      <x:c r="F122" s="305" t="str">
        <x:v>CAP-LAW042|Reg. 13|AP01</x:v>
      </x:c>
      <x:c r="G122" s="305" t="str">
        <x:v>CAP-LAW042|Reg. 13</x:v>
      </x:c>
      <x:c r="H122" s="305" t="str">
        <x:v>CAP-LAW042</x:v>
      </x:c>
      <x:c r="I122" s="305" t="str">
        <x:v>Reg. 13</x:v>
      </x:c>
      <x:c r="J122" s="305" t="str">
        <x:v>Scheme, approval or allotment control failure</x:v>
      </x:c>
      <x:c r="K122" s="305" t="str">
        <x:v>The activation gate is true and the entity cannot evidence complete, accurate, authorised and timely performance of: Place the secretarial-auditor certificate on scheme compliance before shareholders at each annual general meeting.</x:v>
      </x:c>
      <x:c r="L122" s="305" t="str">
        <x:v>Medium</x:v>
      </x:c>
      <x:c r="M12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22" s="305" t="str">
        <x:v>Confirmed exception template: Listed company did not demonstrate complete and timely compliance with CAP-LAW042 Reg. 13 — Place the secretarial-auditor certificate on scheme compliance before shareholders at each annual general meeting. State the population, dates, evidence tested, exact exception and legal/operational impact; do not allege non-compliance until evidence and management response are evaluated.</x:v>
      </x:c>
      <x:c r="O122" s="305" t="str">
        <x:v>Record factual cause, control/design cause, responsible process, duration, affected population and whether the issue is isolated, recurring or systemic.</x:v>
      </x:c>
      <x:c r="P122" s="305" t="str">
        <x:v>Contain the exception, complete any lawful cure/corrective disclosure, repair the control, assign ownership, update the calendar or system rule, and preserve evidence. Remediation must address: Obtain the certificate and place it before the meeting.</x:v>
      </x:c>
      <x:c r="Q122" s="305" t="str">
        <x:v>Prompt risk-based action date; statutory or investor-impact deadline takes precedence</x:v>
      </x:c>
      <x:c r="R122" s="305" t="str">
        <x:v>Process owner and Company Secretary/Compliance Officer; escalate to Board/committee or regulator when the governing rule requires</x:v>
      </x:c>
      <x:c r="S122" s="305" t="str">
        <x:v>Approved remediation evidence, corrected filing/action where permitted, updated control artefact, complete affected-population validation and management/committee closure approval.</x:v>
      </x:c>
      <x:c r="T122" s="305" t="str">
        <x:v>Reperform the failed step on the corrected item and test subsequent occurrences or the full affected population until sustained operation is demonstrated.</x:v>
      </x:c>
      <x:c r="U122" s="305" t="str">
        <x:v>DESIGNED — NOT RAISED</x:v>
      </x:c>
      <x:c r="V122" s="305" t="str">
        <x:v>https://www.sebi.gov.in/legal/regulations/dec-2025/securities-and-exchange-board-of-india-share-based-employee-benefits-and-sweat-equity-regulations-2021-last-amended-on-december-4-2025-_98638.html</x:v>
      </x:c>
      <x:c r="W122" s="305" t="str">
        <x:v>MIGRATED — FROZEN</x:v>
      </x:c>
      <x:c r="X122" s="305" t="str">
        <x:f>IF(COUNTIF('PROD Audit Master'!$A$5:$A$176,C122)=1,"YES","NO")</x:f>
        <x:v>YES</x:v>
      </x:c>
      <x:c r="Y122" s="305" t="str">
        <x:f>IF(COUNTIF('PROD Provision Master'!$A$5:$A$176,D122)=1,"YES","NO")</x:f>
        <x:v>YES</x:v>
      </x:c>
      <x:c r="Z122" s="305" t="str">
        <x:f>IF(COUNTIF($A$5:$A$176,A122)=1,"UNIQUE","DUPLICATE")</x:f>
        <x:v>UNIQUE</x:v>
      </x:c>
      <x:c r="AA122" s="305" t="str">
        <x:f>IF(COUNTIF($E$5:$E$176,E122)=1,"UNIQUE","DUPLICATE")</x:f>
        <x:v>UNIQUE</x:v>
      </x:c>
      <x:c r="AB122" s="305" t="str">
        <x:f>IF(AND(LEFT(A122,14)="SEBI-CORE-OBS-",LEN(A122)=20),"VALID","INVALID")</x:f>
        <x:v>VALID</x:v>
      </x:c>
      <x:c r="AC122" s="305" t="str">
        <x:v>FROZEN</x:v>
      </x:c>
    </x:row>
    <x:row r="123" ht="48" customHeight="1">
      <x:c r="A123" s="305" t="str">
        <x:v>SEBI-CORE-OBS-000119</x:v>
      </x:c>
      <x:c r="B123" s="305" t="n">
        <x:v>119</x:v>
      </x:c>
      <x:c r="C123" s="305" t="str">
        <x:v>SEBI-CORE-AUD-000119</x:v>
      </x:c>
      <x:c r="D123" s="305" t="str">
        <x:v>SEBI-CORE-PRV-000119</x:v>
      </x:c>
      <x:c r="E123" s="305" t="str">
        <x:v>CAP-LAW042|Chapter IV (Regs. 28-38)|AP01|OBS01</x:v>
      </x:c>
      <x:c r="F123" s="305" t="str">
        <x:v>CAP-LAW042|Chapter IV (Regs. 28-38)|AP01</x:v>
      </x:c>
      <x:c r="G123" s="305" t="str">
        <x:v>CAP-LAW042|Chapter IV (Regs. 28-38)</x:v>
      </x:c>
      <x:c r="H123" s="305" t="str">
        <x:v>CAP-LAW042</x:v>
      </x:c>
      <x:c r="I123" s="305" t="str">
        <x:v>Chapter IV (Regs. 28-38)</x:v>
      </x:c>
      <x:c r="J123" s="305" t="str">
        <x:v>Transaction condition, approval or timetable failure</x:v>
      </x:c>
      <x:c r="K123" s="305" t="str">
        <x:v>The activation gate is true and the entity cannot evidence complete, accurate, authorised and timely performance of: Apply the sweat-equity approval, limit, pricing, valuation, accounting, certificate and post-issue disclosure requirements.</x:v>
      </x:c>
      <x:c r="L123" s="305" t="str">
        <x:v>Medium-High</x:v>
      </x:c>
      <x:c r="M12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23" s="305" t="str">
        <x:v>Confirmed exception template: Listed company did not demonstrate complete and timely compliance with CAP-LAW042 Chapter IV (Regs. 28-38) — Apply the sweat-equity approval, limit, pricing, valuation, accounting, certificate and post-issue disclosure requirements. State the population, dates, evidence tested, exact exception and legal/operational impact; do not allege non-compliance until evidence and management response are evaluated.</x:v>
      </x:c>
      <x:c r="O123" s="305" t="str">
        <x:v>Record factual cause, control/design cause, responsible process, duration, affected population and whether the issue is isolated, recurring or systemic.</x:v>
      </x:c>
      <x:c r="P123" s="305" t="str">
        <x:v>Contain the exception, complete any lawful cure/corrective disclosure, repair the control, assign ownership, update the calendar or system rule, and preserve evidence. Remediation must address: Operate a sweat-equity transaction checklist with separate evidence for each applicable regulation.</x:v>
      </x:c>
      <x:c r="Q123" s="305" t="str">
        <x:v>Prompt risk-based action date; statutory or investor-impact deadline takes precedence</x:v>
      </x:c>
      <x:c r="R123" s="305" t="str">
        <x:v>Company Secretary, Board/transaction committee and regulator/exchange where corrective disclosure is required</x:v>
      </x:c>
      <x:c r="S123" s="305" t="str">
        <x:v>Approved remediation evidence, corrected filing/action where permitted, updated control artefact, complete affected-population validation and management/committee closure approval.</x:v>
      </x:c>
      <x:c r="T123" s="305" t="str">
        <x:v>Reperform the failed step on the corrected item and test subsequent occurrences or the full affected population until sustained operation is demonstrated.</x:v>
      </x:c>
      <x:c r="U123" s="305" t="str">
        <x:v>DESIGNED — NOT RAISED</x:v>
      </x:c>
      <x:c r="V123" s="305" t="str">
        <x:v>https://www.sebi.gov.in/legal/regulations/dec-2025/securities-and-exchange-board-of-india-share-based-employee-benefits-and-sweat-equity-regulations-2021-last-amended-on-december-4-2025-_98638.html</x:v>
      </x:c>
      <x:c r="W123" s="305" t="str">
        <x:v>MIGRATED — FROZEN</x:v>
      </x:c>
      <x:c r="X123" s="305" t="str">
        <x:f>IF(COUNTIF('PROD Audit Master'!$A$5:$A$176,C123)=1,"YES","NO")</x:f>
        <x:v>YES</x:v>
      </x:c>
      <x:c r="Y123" s="305" t="str">
        <x:f>IF(COUNTIF('PROD Provision Master'!$A$5:$A$176,D123)=1,"YES","NO")</x:f>
        <x:v>YES</x:v>
      </x:c>
      <x:c r="Z123" s="305" t="str">
        <x:f>IF(COUNTIF($A$5:$A$176,A123)=1,"UNIQUE","DUPLICATE")</x:f>
        <x:v>UNIQUE</x:v>
      </x:c>
      <x:c r="AA123" s="305" t="str">
        <x:f>IF(COUNTIF($E$5:$E$176,E123)=1,"UNIQUE","DUPLICATE")</x:f>
        <x:v>UNIQUE</x:v>
      </x:c>
      <x:c r="AB123" s="305" t="str">
        <x:f>IF(AND(LEFT(A123,14)="SEBI-CORE-OBS-",LEN(A123)=20),"VALID","INVALID")</x:f>
        <x:v>VALID</x:v>
      </x:c>
      <x:c r="AC123" s="305" t="str">
        <x:v>FROZEN</x:v>
      </x:c>
    </x:row>
    <x:row r="124" ht="48" customHeight="1">
      <x:c r="A124" s="305" t="str">
        <x:v>SEBI-CORE-OBS-000120</x:v>
      </x:c>
      <x:c r="B124" s="305" t="n">
        <x:v>120</x:v>
      </x:c>
      <x:c r="C124" s="305" t="str">
        <x:v>SEBI-CORE-AUD-000120</x:v>
      </x:c>
      <x:c r="D124" s="305" t="str">
        <x:v>SEBI-CORE-PRV-000120</x:v>
      </x:c>
      <x:c r="E124" s="305" t="str">
        <x:v>CAP-LAW041|Eligibility / general conditions|AP01|OBS01</x:v>
      </x:c>
      <x:c r="F124" s="305" t="str">
        <x:v>CAP-LAW041|Eligibility / general conditions|AP01</x:v>
      </x:c>
      <x:c r="G124" s="305" t="str">
        <x:v>CAP-LAW041|Eligibility / general conditions</x:v>
      </x:c>
      <x:c r="H124" s="305" t="str">
        <x:v>CAP-LAW041</x:v>
      </x:c>
      <x:c r="I124" s="305" t="str">
        <x:v>Eligibility / general conditions</x:v>
      </x:c>
      <x:c r="J124" s="305" t="str">
        <x:v>Debt covenant, disclosure or servicing failure</x:v>
      </x:c>
      <x:c r="K124" s="305" t="str">
        <x:v>The activation gate is true and the entity cannot evidence complete, accurate, authorised and timely performance of: Satisfy the applicable eligibility and general conditions before issuing listed non-convertible securities.</x:v>
      </x:c>
      <x:c r="L124" s="305" t="str">
        <x:v>Medium</x:v>
      </x:c>
      <x:c r="M12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24" s="305" t="str">
        <x:v>Confirmed exception template: Issuer did not demonstrate complete and timely compliance with CAP-LAW041 Eligibility / general conditions — Satisfy the applicable eligibility and general conditions before issuing listed non-convertible securities. State the population, dates, evidence tested, exact exception and legal/operational impact; do not allege non-compliance until evidence and management response are evaluated.</x:v>
      </x:c>
      <x:c r="O124" s="305" t="str">
        <x:v>Record factual cause, control/design cause, responsible process, duration, affected population and whether the issue is isolated, recurring or systemic.</x:v>
      </x:c>
      <x:c r="P124" s="305" t="str">
        <x:v>Contain the exception, complete any lawful cure/corrective disclosure, repair the control, assign ownership, update the calendar or system rule, and preserve evidence. Remediation must address: Prepare an eligibility and conditions memorandum.</x:v>
      </x:c>
      <x:c r="Q124" s="305" t="str">
        <x:v>Prompt risk-based action date; statutory or investor-impact deadline takes precedence</x:v>
      </x:c>
      <x:c r="R124" s="305" t="str">
        <x:v>CFO, Company Secretary, debenture trustee and exchange/regulator as applicable</x:v>
      </x:c>
      <x:c r="S124" s="305" t="str">
        <x:v>Approved remediation evidence, corrected filing/action where permitted, updated control artefact, complete affected-population validation and management/committee closure approval.</x:v>
      </x:c>
      <x:c r="T124" s="305" t="str">
        <x:v>Reperform the failed step on the corrected item and test subsequent occurrences or the full affected population until sustained operation is demonstrated.</x:v>
      </x:c>
      <x:c r="U124" s="305" t="str">
        <x:v>DESIGNED — NOT RAISED</x:v>
      </x:c>
      <x:c r="V124" s="305" t="str">
        <x:v>https://www.sebi.gov.in/legal/regulations/jan-2026/securities-and-exchange-board-of-india-issue-and-listing-of-non-convertible-securities-regulations-2021-last-amended-as-on-january-21-2026-_99288.html</x:v>
      </x:c>
      <x:c r="W124" s="305" t="str">
        <x:v>MIGRATED — FROZEN</x:v>
      </x:c>
      <x:c r="X124" s="305" t="str">
        <x:f>IF(COUNTIF('PROD Audit Master'!$A$5:$A$176,C124)=1,"YES","NO")</x:f>
        <x:v>YES</x:v>
      </x:c>
      <x:c r="Y124" s="305" t="str">
        <x:f>IF(COUNTIF('PROD Provision Master'!$A$5:$A$176,D124)=1,"YES","NO")</x:f>
        <x:v>YES</x:v>
      </x:c>
      <x:c r="Z124" s="305" t="str">
        <x:f>IF(COUNTIF($A$5:$A$176,A124)=1,"UNIQUE","DUPLICATE")</x:f>
        <x:v>UNIQUE</x:v>
      </x:c>
      <x:c r="AA124" s="305" t="str">
        <x:f>IF(COUNTIF($E$5:$E$176,E124)=1,"UNIQUE","DUPLICATE")</x:f>
        <x:v>UNIQUE</x:v>
      </x:c>
      <x:c r="AB124" s="305" t="str">
        <x:f>IF(AND(LEFT(A124,14)="SEBI-CORE-OBS-",LEN(A124)=20),"VALID","INVALID")</x:f>
        <x:v>VALID</x:v>
      </x:c>
      <x:c r="AC124" s="305" t="str">
        <x:v>FROZEN</x:v>
      </x:c>
    </x:row>
    <x:row r="125" ht="48" customHeight="1">
      <x:c r="A125" s="305" t="str">
        <x:v>SEBI-CORE-OBS-000121</x:v>
      </x:c>
      <x:c r="B125" s="305" t="n">
        <x:v>121</x:v>
      </x:c>
      <x:c r="C125" s="305" t="str">
        <x:v>SEBI-CORE-AUD-000121</x:v>
      </x:c>
      <x:c r="D125" s="305" t="str">
        <x:v>SEBI-CORE-PRV-000121</x:v>
      </x:c>
      <x:c r="E125" s="305" t="str">
        <x:v>CAP-LAW041|Offer document / placement memorandum|AP01|OBS01</x:v>
      </x:c>
      <x:c r="F125" s="305" t="str">
        <x:v>CAP-LAW041|Offer document / placement memorandum|AP01</x:v>
      </x:c>
      <x:c r="G125" s="305" t="str">
        <x:v>CAP-LAW041|Offer document / placement memorandum</x:v>
      </x:c>
      <x:c r="H125" s="305" t="str">
        <x:v>CAP-LAW041</x:v>
      </x:c>
      <x:c r="I125" s="305" t="str">
        <x:v>Offer document / placement memorandum</x:v>
      </x:c>
      <x:c r="J125" s="305" t="str">
        <x:v>Transaction condition, approval or timetable failure</x:v>
      </x:c>
      <x:c r="K125" s="305" t="str">
        <x:v>The activation gate is true and the entity cannot evidence complete, accurate, authorised and timely performance of: Prepare and file the prescribed offer document or placement memorandum with complete disclosures.</x:v>
      </x:c>
      <x:c r="L125" s="305" t="str">
        <x:v>Medium-High</x:v>
      </x:c>
      <x:c r="M12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25" s="305" t="str">
        <x:v>Confirmed exception template: Issuer did not demonstrate complete and timely compliance with CAP-LAW041 Offer document / placement memorandum — Prepare and file the prescribed offer document or placement memorandum with complete disclosures. State the population, dates, evidence tested, exact exception and legal/operational impact; do not allege non-compliance until evidence and management response are evaluated.</x:v>
      </x:c>
      <x:c r="O125" s="305" t="str">
        <x:v>Record factual cause, control/design cause, responsible process, duration, affected population and whether the issue is isolated, recurring or systemic.</x:v>
      </x:c>
      <x:c r="P125" s="305" t="str">
        <x:v>Contain the exception, complete any lawful cure/corrective disclosure, repair the control, assign ownership, update the calendar or system rule, and preserve evidence. Remediation must address: Run disclosure verification and approval.</x:v>
      </x:c>
      <x:c r="Q125" s="305" t="str">
        <x:v>Prompt risk-based action date; statutory or investor-impact deadline takes precedence</x:v>
      </x:c>
      <x:c r="R125" s="305" t="str">
        <x:v>Company Secretary, Board/transaction committee and regulator/exchange where corrective disclosure is required</x:v>
      </x:c>
      <x:c r="S125" s="305" t="str">
        <x:v>Approved remediation evidence, corrected filing/action where permitted, updated control artefact, complete affected-population validation and management/committee closure approval.</x:v>
      </x:c>
      <x:c r="T125" s="305" t="str">
        <x:v>Reperform the failed step on the corrected item and test subsequent occurrences or the full affected population until sustained operation is demonstrated.</x:v>
      </x:c>
      <x:c r="U125" s="305" t="str">
        <x:v>DESIGNED — NOT RAISED</x:v>
      </x:c>
      <x:c r="V125" s="305" t="str">
        <x:v>https://www.sebi.gov.in/legal/regulations/jan-2026/securities-and-exchange-board-of-india-issue-and-listing-of-non-convertible-securities-regulations-2021-last-amended-as-on-january-21-2026-_99288.html</x:v>
      </x:c>
      <x:c r="W125" s="305" t="str">
        <x:v>MIGRATED — FROZEN</x:v>
      </x:c>
      <x:c r="X125" s="305" t="str">
        <x:f>IF(COUNTIF('PROD Audit Master'!$A$5:$A$176,C125)=1,"YES","NO")</x:f>
        <x:v>YES</x:v>
      </x:c>
      <x:c r="Y125" s="305" t="str">
        <x:f>IF(COUNTIF('PROD Provision Master'!$A$5:$A$176,D125)=1,"YES","NO")</x:f>
        <x:v>YES</x:v>
      </x:c>
      <x:c r="Z125" s="305" t="str">
        <x:f>IF(COUNTIF($A$5:$A$176,A125)=1,"UNIQUE","DUPLICATE")</x:f>
        <x:v>UNIQUE</x:v>
      </x:c>
      <x:c r="AA125" s="305" t="str">
        <x:f>IF(COUNTIF($E$5:$E$176,E125)=1,"UNIQUE","DUPLICATE")</x:f>
        <x:v>UNIQUE</x:v>
      </x:c>
      <x:c r="AB125" s="305" t="str">
        <x:f>IF(AND(LEFT(A125,14)="SEBI-CORE-OBS-",LEN(A125)=20),"VALID","INVALID")</x:f>
        <x:v>VALID</x:v>
      </x:c>
      <x:c r="AC125" s="305" t="str">
        <x:v>FROZEN</x:v>
      </x:c>
    </x:row>
    <x:row r="126" ht="48" customHeight="1">
      <x:c r="A126" s="305" t="str">
        <x:v>SEBI-CORE-OBS-000122</x:v>
      </x:c>
      <x:c r="B126" s="305" t="n">
        <x:v>122</x:v>
      </x:c>
      <x:c r="C126" s="305" t="str">
        <x:v>SEBI-CORE-AUD-000122</x:v>
      </x:c>
      <x:c r="D126" s="305" t="str">
        <x:v>SEBI-CORE-PRV-000122</x:v>
      </x:c>
      <x:c r="E126" s="305" t="str">
        <x:v>CAP-LAW041|Debenture trustee / security / rating provisions|AP01|OBS01</x:v>
      </x:c>
      <x:c r="F126" s="305" t="str">
        <x:v>CAP-LAW041|Debenture trustee / security / rating provisions|AP01</x:v>
      </x:c>
      <x:c r="G126" s="305" t="str">
        <x:v>CAP-LAW041|Debenture trustee / security / rating provisions</x:v>
      </x:c>
      <x:c r="H126" s="305" t="str">
        <x:v>CAP-LAW041</x:v>
      </x:c>
      <x:c r="I126" s="305" t="str">
        <x:v>Debenture trustee / security / rating provisions</x:v>
      </x:c>
      <x:c r="J126" s="305" t="str">
        <x:v>Transaction condition, approval or timetable failure</x:v>
      </x:c>
      <x:c r="K126" s="305" t="str">
        <x:v>The activation gate is true and the entity cannot evidence complete, accurate, authorised and timely performance of: Complete required credit rating, debenture-trustee appointment, trust deed and security creation steps.</x:v>
      </x:c>
      <x:c r="L126" s="305" t="str">
        <x:v>Medium</x:v>
      </x:c>
      <x:c r="M12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26" s="305" t="str">
        <x:v>Confirmed exception template: Issuer did not demonstrate complete and timely compliance with CAP-LAW041 Debenture trustee / security / rating provisions — Complete required credit rating, debenture-trustee appointment, trust deed and security creation steps. State the population, dates, evidence tested, exact exception and legal/operational impact; do not allege non-compliance until evidence and management response are evaluated.</x:v>
      </x:c>
      <x:c r="O126" s="305" t="str">
        <x:v>Record factual cause, control/design cause, responsible process, duration, affected population and whether the issue is isolated, recurring or systemic.</x:v>
      </x:c>
      <x:c r="P126" s="305" t="str">
        <x:v>Contain the exception, complete any lawful cure/corrective disclosure, repair the control, assign ownership, update the calendar or system rule, and preserve evidence. Remediation must address: Track rating, trustee consent, security documents and charge completion.</x:v>
      </x:c>
      <x:c r="Q126" s="305" t="str">
        <x:v>Prompt risk-based action date; statutory or investor-impact deadline takes precedence</x:v>
      </x:c>
      <x:c r="R126" s="305" t="str">
        <x:v>Company Secretary, Board/transaction committee and regulator/exchange where corrective disclosure is required</x:v>
      </x:c>
      <x:c r="S126" s="305" t="str">
        <x:v>Approved remediation evidence, corrected filing/action where permitted, updated control artefact, complete affected-population validation and management/committee closure approval.</x:v>
      </x:c>
      <x:c r="T126" s="305" t="str">
        <x:v>Reperform the failed step on the corrected item and test subsequent occurrences or the full affected population until sustained operation is demonstrated.</x:v>
      </x:c>
      <x:c r="U126" s="305" t="str">
        <x:v>DESIGNED — NOT RAISED</x:v>
      </x:c>
      <x:c r="V126" s="305" t="str">
        <x:v>https://www.sebi.gov.in/legal/regulations/jan-2026/securities-and-exchange-board-of-india-issue-and-listing-of-non-convertible-securities-regulations-2021-last-amended-as-on-january-21-2026-_99288.html</x:v>
      </x:c>
      <x:c r="W126" s="305" t="str">
        <x:v>MIGRATED — FROZEN</x:v>
      </x:c>
      <x:c r="X126" s="305" t="str">
        <x:f>IF(COUNTIF('PROD Audit Master'!$A$5:$A$176,C126)=1,"YES","NO")</x:f>
        <x:v>YES</x:v>
      </x:c>
      <x:c r="Y126" s="305" t="str">
        <x:f>IF(COUNTIF('PROD Provision Master'!$A$5:$A$176,D126)=1,"YES","NO")</x:f>
        <x:v>YES</x:v>
      </x:c>
      <x:c r="Z126" s="305" t="str">
        <x:f>IF(COUNTIF($A$5:$A$176,A126)=1,"UNIQUE","DUPLICATE")</x:f>
        <x:v>UNIQUE</x:v>
      </x:c>
      <x:c r="AA126" s="305" t="str">
        <x:f>IF(COUNTIF($E$5:$E$176,E126)=1,"UNIQUE","DUPLICATE")</x:f>
        <x:v>UNIQUE</x:v>
      </x:c>
      <x:c r="AB126" s="305" t="str">
        <x:f>IF(AND(LEFT(A126,14)="SEBI-CORE-OBS-",LEN(A126)=20),"VALID","INVALID")</x:f>
        <x:v>VALID</x:v>
      </x:c>
      <x:c r="AC126" s="305" t="str">
        <x:v>FROZEN</x:v>
      </x:c>
    </x:row>
    <x:row r="127" ht="48" customHeight="1">
      <x:c r="A127" s="305" t="str">
        <x:v>SEBI-CORE-OBS-000123</x:v>
      </x:c>
      <x:c r="B127" s="305" t="n">
        <x:v>123</x:v>
      </x:c>
      <x:c r="C127" s="305" t="str">
        <x:v>SEBI-CORE-AUD-000123</x:v>
      </x:c>
      <x:c r="D127" s="305" t="str">
        <x:v>SEBI-CORE-PRV-000123</x:v>
      </x:c>
      <x:c r="E127" s="305" t="str">
        <x:v>CAP-LAW041|Allotment / listing provisions|AP01|OBS01</x:v>
      </x:c>
      <x:c r="F127" s="305" t="str">
        <x:v>CAP-LAW041|Allotment / listing provisions|AP01</x:v>
      </x:c>
      <x:c r="G127" s="305" t="str">
        <x:v>CAP-LAW041|Allotment / listing provisions</x:v>
      </x:c>
      <x:c r="H127" s="305" t="str">
        <x:v>CAP-LAW041</x:v>
      </x:c>
      <x:c r="I127" s="305" t="str">
        <x:v>Allotment / listing provisions</x:v>
      </x:c>
      <x:c r="J127" s="305" t="str">
        <x:v>Investor-service process or SLA failure</x:v>
      </x:c>
      <x:c r="K127" s="305" t="str">
        <x:v>The activation gate is true and the entity cannot evidence complete, accurate, authorised and timely performance of: Complete allotment, demat credit, refunds and listing within the prescribed timetable.</x:v>
      </x:c>
      <x:c r="L127" s="305" t="str">
        <x:v>Medium</x:v>
      </x:c>
      <x:c r="M12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27" s="305" t="str">
        <x:v>Confirmed exception template: Issuer did not demonstrate complete and timely compliance with CAP-LAW041 Allotment / listing provisions — Complete allotment, demat credit, refunds and listing within the prescribed timetable. State the population, dates, evidence tested, exact exception and legal/operational impact; do not allege non-compliance until evidence and management response are evaluated.</x:v>
      </x:c>
      <x:c r="O127" s="305" t="str">
        <x:v>Record factual cause, control/design cause, responsible process, duration, affected population and whether the issue is isolated, recurring or systemic.</x:v>
      </x:c>
      <x:c r="P127" s="305" t="str">
        <x:v>Contain the exception, complete any lawful cure/corrective disclosure, repair the control, assign ownership, update the calendar or system rule, and preserve evidence. Remediation must address: Reconcile applications, allot, credit/refund and obtain listing approval.</x:v>
      </x:c>
      <x:c r="Q127" s="305" t="str">
        <x:v>Prompt risk-based action date; statutory or investor-impact deadline takes precedence</x:v>
      </x:c>
      <x:c r="R127" s="305" t="str">
        <x:v>Process owner and Company Secretary/Compliance Officer; escalate to Board/committee or regulator when the governing rule requires</x:v>
      </x:c>
      <x:c r="S127" s="305" t="str">
        <x:v>Approved remediation evidence, corrected filing/action where permitted, updated control artefact, complete affected-population validation and management/committee closure approval.</x:v>
      </x:c>
      <x:c r="T127" s="305" t="str">
        <x:v>Reperform the failed step on the corrected item and test subsequent occurrences or the full affected population until sustained operation is demonstrated.</x:v>
      </x:c>
      <x:c r="U127" s="305" t="str">
        <x:v>DESIGNED — NOT RAISED</x:v>
      </x:c>
      <x:c r="V127" s="305" t="str">
        <x:v>https://www.sebi.gov.in/legal/regulations/jan-2026/securities-and-exchange-board-of-india-issue-and-listing-of-non-convertible-securities-regulations-2021-last-amended-as-on-january-21-2026-_99288.html</x:v>
      </x:c>
      <x:c r="W127" s="305" t="str">
        <x:v>MIGRATED — FROZEN</x:v>
      </x:c>
      <x:c r="X127" s="305" t="str">
        <x:f>IF(COUNTIF('PROD Audit Master'!$A$5:$A$176,C127)=1,"YES","NO")</x:f>
        <x:v>YES</x:v>
      </x:c>
      <x:c r="Y127" s="305" t="str">
        <x:f>IF(COUNTIF('PROD Provision Master'!$A$5:$A$176,D127)=1,"YES","NO")</x:f>
        <x:v>YES</x:v>
      </x:c>
      <x:c r="Z127" s="305" t="str">
        <x:f>IF(COUNTIF($A$5:$A$176,A127)=1,"UNIQUE","DUPLICATE")</x:f>
        <x:v>UNIQUE</x:v>
      </x:c>
      <x:c r="AA127" s="305" t="str">
        <x:f>IF(COUNTIF($E$5:$E$176,E127)=1,"UNIQUE","DUPLICATE")</x:f>
        <x:v>UNIQUE</x:v>
      </x:c>
      <x:c r="AB127" s="305" t="str">
        <x:f>IF(AND(LEFT(A127,14)="SEBI-CORE-OBS-",LEN(A127)=20),"VALID","INVALID")</x:f>
        <x:v>VALID</x:v>
      </x:c>
      <x:c r="AC127" s="305" t="str">
        <x:v>FROZEN</x:v>
      </x:c>
    </x:row>
    <x:row r="128" ht="48" customHeight="1">
      <x:c r="A128" s="305" t="str">
        <x:v>SEBI-CORE-OBS-000124</x:v>
      </x:c>
      <x:c r="B128" s="305" t="n">
        <x:v>124</x:v>
      </x:c>
      <x:c r="C128" s="305" t="str">
        <x:v>SEBI-CORE-AUD-000124</x:v>
      </x:c>
      <x:c r="D128" s="305" t="str">
        <x:v>SEBI-CORE-PRV-000124</x:v>
      </x:c>
      <x:c r="E128" s="305" t="str">
        <x:v>CAP-LAW085|Public issue / ASBA chapter|AP01|OBS01</x:v>
      </x:c>
      <x:c r="F128" s="305" t="str">
        <x:v>CAP-LAW085|Public issue / ASBA chapter|AP01</x:v>
      </x:c>
      <x:c r="G128" s="305" t="str">
        <x:v>CAP-LAW085|Public issue / ASBA chapter</x:v>
      </x:c>
      <x:c r="H128" s="305" t="str">
        <x:v>CAP-LAW085</x:v>
      </x:c>
      <x:c r="I128" s="305" t="str">
        <x:v>Public issue / ASBA chapter</x:v>
      </x:c>
      <x:c r="J128" s="305" t="str">
        <x:v>Debt covenant, disclosure or servicing failure</x:v>
      </x:c>
      <x:c r="K128" s="305" t="str">
        <x:v>The activation gate is true and the entity cannot evidence complete, accurate, authorised and timely performance of: Use the prescribed application, ASBA, advertisement and issue-timeline process for a public NCS issue.</x:v>
      </x:c>
      <x:c r="L128" s="305" t="str">
        <x:v>Medium</x:v>
      </x:c>
      <x:c r="M12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28" s="305" t="str">
        <x:v>Confirmed exception template: Issuer did not demonstrate complete and timely compliance with CAP-LAW085 Public issue / ASBA chapter — Use the prescribed application, ASBA, advertisement and issue-timeline process for a public NCS issue. State the population, dates, evidence tested, exact exception and legal/operational impact; do not allege non-compliance until evidence and management response are evaluated.</x:v>
      </x:c>
      <x:c r="O128" s="305" t="str">
        <x:v>Record factual cause, control/design cause, responsible process, duration, affected population and whether the issue is isolated, recurring or systemic.</x:v>
      </x:c>
      <x:c r="P128" s="305" t="str">
        <x:v>Contain the exception, complete any lawful cure/corrective disclosure, repair the control, assign ownership, update the calendar or system rule, and preserve evidence. Remediation must address: Map each public-issue step to evidence and owner.</x:v>
      </x:c>
      <x:c r="Q128" s="305" t="str">
        <x:v>Prompt risk-based action date; statutory or investor-impact deadline takes precedence</x:v>
      </x:c>
      <x:c r="R128" s="305" t="str">
        <x:v>CFO, Company Secretary, debenture trustee and exchange/regulator as applicable</x:v>
      </x:c>
      <x:c r="S128" s="305" t="str">
        <x:v>Approved remediation evidence, corrected filing/action where permitted, updated control artefact, complete affected-population validation and management/committee closure approval.</x:v>
      </x:c>
      <x:c r="T128" s="305" t="str">
        <x:v>Reperform the failed step on the corrected item and test subsequent occurrences or the full affected population until sustained operation is demonstrated.</x:v>
      </x:c>
      <x:c r="U128" s="305" t="str">
        <x:v>DESIGNED — NOT RAISED</x:v>
      </x:c>
      <x:c r="V128" s="305" t="str">
        <x:v>https://www.sebi.gov.in/legal/master-circulars/oct-2025/master-circular-for-issue-and-listing-of-non-convertible-securities-securitised-debt-instruments-security-receipts-municipal-debt-securities-and-commercial-paper_97343.html</x:v>
      </x:c>
      <x:c r="W128" s="305" t="str">
        <x:v>MIGRATED — FROZEN</x:v>
      </x:c>
      <x:c r="X128" s="305" t="str">
        <x:f>IF(COUNTIF('PROD Audit Master'!$A$5:$A$176,C128)=1,"YES","NO")</x:f>
        <x:v>YES</x:v>
      </x:c>
      <x:c r="Y128" s="305" t="str">
        <x:f>IF(COUNTIF('PROD Provision Master'!$A$5:$A$176,D128)=1,"YES","NO")</x:f>
        <x:v>YES</x:v>
      </x:c>
      <x:c r="Z128" s="305" t="str">
        <x:f>IF(COUNTIF($A$5:$A$176,A128)=1,"UNIQUE","DUPLICATE")</x:f>
        <x:v>UNIQUE</x:v>
      </x:c>
      <x:c r="AA128" s="305" t="str">
        <x:f>IF(COUNTIF($E$5:$E$176,E128)=1,"UNIQUE","DUPLICATE")</x:f>
        <x:v>UNIQUE</x:v>
      </x:c>
      <x:c r="AB128" s="305" t="str">
        <x:f>IF(AND(LEFT(A128,14)="SEBI-CORE-OBS-",LEN(A128)=20),"VALID","INVALID")</x:f>
        <x:v>VALID</x:v>
      </x:c>
      <x:c r="AC128" s="305" t="str">
        <x:v>FROZEN</x:v>
      </x:c>
    </x:row>
    <x:row r="129" ht="48" customHeight="1">
      <x:c r="A129" s="305" t="str">
        <x:v>SEBI-CORE-OBS-000125</x:v>
      </x:c>
      <x:c r="B129" s="305" t="n">
        <x:v>125</x:v>
      </x:c>
      <x:c r="C129" s="305" t="str">
        <x:v>SEBI-CORE-AUD-000125</x:v>
      </x:c>
      <x:c r="D129" s="305" t="str">
        <x:v>SEBI-CORE-PRV-000125</x:v>
      </x:c>
      <x:c r="E129" s="305" t="str">
        <x:v>CAP-LAW085|Private placement / EBP chapter|AP01|OBS01</x:v>
      </x:c>
      <x:c r="F129" s="305" t="str">
        <x:v>CAP-LAW085|Private placement / EBP chapter|AP01</x:v>
      </x:c>
      <x:c r="G129" s="305" t="str">
        <x:v>CAP-LAW085|Private placement / EBP chapter</x:v>
      </x:c>
      <x:c r="H129" s="305" t="str">
        <x:v>CAP-LAW085</x:v>
      </x:c>
      <x:c r="I129" s="305" t="str">
        <x:v>Private placement / EBP chapter</x:v>
      </x:c>
      <x:c r="J129" s="305" t="str">
        <x:v>Debt covenant, disclosure or servicing failure</x:v>
      </x:c>
      <x:c r="K129" s="305" t="str">
        <x:v>The activation gate is true and the entity cannot evidence complete, accurate, authorised and timely performance of: Use the prescribed electronic book provider and listing process where a private placement falls within the current EBP framework.</x:v>
      </x:c>
      <x:c r="L129" s="305" t="str">
        <x:v>Medium</x:v>
      </x:c>
      <x:c r="M12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29" s="305" t="str">
        <x:v>Confirmed exception template: Issuer did not demonstrate complete and timely compliance with CAP-LAW085 Private placement / EBP chapter — Use the prescribed electronic book provider and listing process where a private placement falls within the current EBP framework. State the population, dates, evidence tested, exact exception and legal/operational impact; do not allege non-compliance until evidence and management response are evaluated.</x:v>
      </x:c>
      <x:c r="O129" s="305" t="str">
        <x:v>Record factual cause, control/design cause, responsible process, duration, affected population and whether the issue is isolated, recurring or systemic.</x:v>
      </x:c>
      <x:c r="P129" s="305" t="str">
        <x:v>Contain the exception, complete any lawful cure/corrective disclosure, repair the control, assign ownership, update the calendar or system rule, and preserve evidence. Remediation must address: Document EBP applicability and preserve platform records.</x:v>
      </x:c>
      <x:c r="Q129" s="305" t="str">
        <x:v>Prompt risk-based action date; statutory or investor-impact deadline takes precedence</x:v>
      </x:c>
      <x:c r="R129" s="305" t="str">
        <x:v>CFO, Company Secretary, debenture trustee and exchange/regulator as applicable</x:v>
      </x:c>
      <x:c r="S129" s="305" t="str">
        <x:v>Approved remediation evidence, corrected filing/action where permitted, updated control artefact, complete affected-population validation and management/committee closure approval.</x:v>
      </x:c>
      <x:c r="T129" s="305" t="str">
        <x:v>Reperform the failed step on the corrected item and test subsequent occurrences or the full affected population until sustained operation is demonstrated.</x:v>
      </x:c>
      <x:c r="U129" s="305" t="str">
        <x:v>DESIGNED — NOT RAISED</x:v>
      </x:c>
      <x:c r="V129" s="305" t="str">
        <x:v>https://www.sebi.gov.in/legal/master-circulars/oct-2025/master-circular-for-issue-and-listing-of-non-convertible-securities-securitised-debt-instruments-security-receipts-municipal-debt-securities-and-commercial-paper_97343.html</x:v>
      </x:c>
      <x:c r="W129" s="305" t="str">
        <x:v>MIGRATED — FROZEN</x:v>
      </x:c>
      <x:c r="X129" s="305" t="str">
        <x:f>IF(COUNTIF('PROD Audit Master'!$A$5:$A$176,C129)=1,"YES","NO")</x:f>
        <x:v>YES</x:v>
      </x:c>
      <x:c r="Y129" s="305" t="str">
        <x:f>IF(COUNTIF('PROD Provision Master'!$A$5:$A$176,D129)=1,"YES","NO")</x:f>
        <x:v>YES</x:v>
      </x:c>
      <x:c r="Z129" s="305" t="str">
        <x:f>IF(COUNTIF($A$5:$A$176,A129)=1,"UNIQUE","DUPLICATE")</x:f>
        <x:v>UNIQUE</x:v>
      </x:c>
      <x:c r="AA129" s="305" t="str">
        <x:f>IF(COUNTIF($E$5:$E$176,E129)=1,"UNIQUE","DUPLICATE")</x:f>
        <x:v>UNIQUE</x:v>
      </x:c>
      <x:c r="AB129" s="305" t="str">
        <x:f>IF(AND(LEFT(A129,14)="SEBI-CORE-OBS-",LEN(A129)=20),"VALID","INVALID")</x:f>
        <x:v>VALID</x:v>
      </x:c>
      <x:c r="AC129" s="305" t="str">
        <x:v>FROZEN</x:v>
      </x:c>
    </x:row>
    <x:row r="130" ht="48" customHeight="1">
      <x:c r="A130" s="305" t="str">
        <x:v>SEBI-CORE-OBS-000126</x:v>
      </x:c>
      <x:c r="B130" s="305" t="n">
        <x:v>126</x:v>
      </x:c>
      <x:c r="C130" s="305" t="str">
        <x:v>SEBI-CORE-AUD-000126</x:v>
      </x:c>
      <x:c r="D130" s="305" t="str">
        <x:v>SEBI-CORE-PRV-000126</x:v>
      </x:c>
      <x:c r="E130" s="305" t="str">
        <x:v>CAP-LAW085|ISIN / dematerialisation chapter|AP01|OBS01</x:v>
      </x:c>
      <x:c r="F130" s="305" t="str">
        <x:v>CAP-LAW085|ISIN / dematerialisation chapter|AP01</x:v>
      </x:c>
      <x:c r="G130" s="305" t="str">
        <x:v>CAP-LAW085|ISIN / dematerialisation chapter</x:v>
      </x:c>
      <x:c r="H130" s="305" t="str">
        <x:v>CAP-LAW085</x:v>
      </x:c>
      <x:c r="I130" s="305" t="str">
        <x:v>ISIN / dematerialisation chapter</x:v>
      </x:c>
      <x:c r="J130" s="305" t="str">
        <x:v>Investor-service process or SLA failure</x:v>
      </x:c>
      <x:c r="K130" s="305" t="str">
        <x:v>The activation gate is true and the entity cannot evidence complete, accurate, authorised and timely performance of: Obtain and use the correct ISIN and issue/list securities in dematerialised form as required.</x:v>
      </x:c>
      <x:c r="L130" s="305" t="str">
        <x:v>Medium</x:v>
      </x:c>
      <x:c r="M13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30" s="305" t="str">
        <x:v>Confirmed exception template: Issuer did not demonstrate complete and timely compliance with CAP-LAW085 ISIN / dematerialisation chapter — Obtain and use the correct ISIN and issue/list securities in dematerialised form as required. State the population, dates, evidence tested, exact exception and legal/operational impact; do not allege non-compliance until evidence and management response are evaluated.</x:v>
      </x:c>
      <x:c r="O130" s="305" t="str">
        <x:v>Record factual cause, control/design cause, responsible process, duration, affected population and whether the issue is isolated, recurring or systemic.</x:v>
      </x:c>
      <x:c r="P130" s="305" t="str">
        <x:v>Contain the exception, complete any lawful cure/corrective disclosure, repair the control, assign ownership, update the calendar or system rule, and preserve evidence. Remediation must address: Reconcile term sheet, depository records and exchange listing.</x:v>
      </x:c>
      <x:c r="Q130" s="305" t="str">
        <x:v>Prompt risk-based action date; statutory or investor-impact deadline takes precedence</x:v>
      </x:c>
      <x:c r="R130" s="305" t="str">
        <x:v>Process owner and Company Secretary/Compliance Officer; escalate to Board/committee or regulator when the governing rule requires</x:v>
      </x:c>
      <x:c r="S130" s="305" t="str">
        <x:v>Approved remediation evidence, corrected filing/action where permitted, updated control artefact, complete affected-population validation and management/committee closure approval.</x:v>
      </x:c>
      <x:c r="T130" s="305" t="str">
        <x:v>Reperform the failed step on the corrected item and test subsequent occurrences or the full affected population until sustained operation is demonstrated.</x:v>
      </x:c>
      <x:c r="U130" s="305" t="str">
        <x:v>DESIGNED — NOT RAISED</x:v>
      </x:c>
      <x:c r="V130" s="305" t="str">
        <x:v>https://www.sebi.gov.in/legal/master-circulars/oct-2025/master-circular-for-issue-and-listing-of-non-convertible-securities-securitised-debt-instruments-security-receipts-municipal-debt-securities-and-commercial-paper_97343.html</x:v>
      </x:c>
      <x:c r="W130" s="305" t="str">
        <x:v>MIGRATED — FROZEN</x:v>
      </x:c>
      <x:c r="X130" s="305" t="str">
        <x:f>IF(COUNTIF('PROD Audit Master'!$A$5:$A$176,C130)=1,"YES","NO")</x:f>
        <x:v>YES</x:v>
      </x:c>
      <x:c r="Y130" s="305" t="str">
        <x:f>IF(COUNTIF('PROD Provision Master'!$A$5:$A$176,D130)=1,"YES","NO")</x:f>
        <x:v>YES</x:v>
      </x:c>
      <x:c r="Z130" s="305" t="str">
        <x:f>IF(COUNTIF($A$5:$A$176,A130)=1,"UNIQUE","DUPLICATE")</x:f>
        <x:v>UNIQUE</x:v>
      </x:c>
      <x:c r="AA130" s="305" t="str">
        <x:f>IF(COUNTIF($E$5:$E$176,E130)=1,"UNIQUE","DUPLICATE")</x:f>
        <x:v>UNIQUE</x:v>
      </x:c>
      <x:c r="AB130" s="305" t="str">
        <x:f>IF(AND(LEFT(A130,14)="SEBI-CORE-OBS-",LEN(A130)=20),"VALID","INVALID")</x:f>
        <x:v>VALID</x:v>
      </x:c>
      <x:c r="AC130" s="305" t="str">
        <x:v>FROZEN</x:v>
      </x:c>
    </x:row>
    <x:row r="131" ht="48" customHeight="1">
      <x:c r="A131" s="305" t="str">
        <x:v>SEBI-CORE-OBS-000127</x:v>
      </x:c>
      <x:c r="B131" s="305" t="n">
        <x:v>127</x:v>
      </x:c>
      <x:c r="C131" s="305" t="str">
        <x:v>SEBI-CORE-AUD-000127</x:v>
      </x:c>
      <x:c r="D131" s="305" t="str">
        <x:v>SEBI-CORE-PRV-000127</x:v>
      </x:c>
      <x:c r="E131" s="305" t="str">
        <x:v>CAP-LAW085|Centralised bond database / reporting chapter|AP01|OBS01</x:v>
      </x:c>
      <x:c r="F131" s="305" t="str">
        <x:v>CAP-LAW085|Centralised bond database / reporting chapter|AP01</x:v>
      </x:c>
      <x:c r="G131" s="305" t="str">
        <x:v>CAP-LAW085|Centralised bond database / reporting chapter</x:v>
      </x:c>
      <x:c r="H131" s="305" t="str">
        <x:v>CAP-LAW085</x:v>
      </x:c>
      <x:c r="I131" s="305" t="str">
        <x:v>Centralised bond database / reporting chapter</x:v>
      </x:c>
      <x:c r="J131" s="305" t="str">
        <x:v>Debt covenant, disclosure or servicing failure</x:v>
      </x:c>
      <x:c r="K131" s="305" t="str">
        <x:v>The activation gate is true and the entity cannot evidence complete, accurate, authorised and timely performance of: Submit prescribed primary-issuance and instrument data to the designated exchange/database.</x:v>
      </x:c>
      <x:c r="L131" s="305" t="str">
        <x:v>Medium</x:v>
      </x:c>
      <x:c r="M13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31" s="305" t="str">
        <x:v>Confirmed exception template: Issuer did not demonstrate complete and timely compliance with CAP-LAW085 Centralised bond database / reporting chapter — Submit prescribed primary-issuance and instrument data to the designated exchange/database. State the population, dates, evidence tested, exact exception and legal/operational impact; do not allege non-compliance until evidence and management response are evaluated.</x:v>
      </x:c>
      <x:c r="O131" s="305" t="str">
        <x:v>Record factual cause, control/design cause, responsible process, duration, affected population and whether the issue is isolated, recurring or systemic.</x:v>
      </x:c>
      <x:c r="P131" s="305" t="str">
        <x:v>Contain the exception, complete any lawful cure/corrective disclosure, repair the control, assign ownership, update the calendar or system rule, and preserve evidence. Remediation must address: File and reconcile database records to offer and depository data.</x:v>
      </x:c>
      <x:c r="Q131" s="305" t="str">
        <x:v>Prompt risk-based action date; statutory or investor-impact deadline takes precedence</x:v>
      </x:c>
      <x:c r="R131" s="305" t="str">
        <x:v>CFO, Company Secretary, debenture trustee and exchange/regulator as applicable</x:v>
      </x:c>
      <x:c r="S131" s="305" t="str">
        <x:v>Approved remediation evidence, corrected filing/action where permitted, updated control artefact, complete affected-population validation and management/committee closure approval.</x:v>
      </x:c>
      <x:c r="T131" s="305" t="str">
        <x:v>Reperform the failed step on the corrected item and test subsequent occurrences or the full affected population until sustained operation is demonstrated.</x:v>
      </x:c>
      <x:c r="U131" s="305" t="str">
        <x:v>DESIGNED — NOT RAISED</x:v>
      </x:c>
      <x:c r="V131" s="305" t="str">
        <x:v>https://www.sebi.gov.in/legal/master-circulars/oct-2025/master-circular-for-issue-and-listing-of-non-convertible-securities-securitised-debt-instruments-security-receipts-municipal-debt-securities-and-commercial-paper_97343.html</x:v>
      </x:c>
      <x:c r="W131" s="305" t="str">
        <x:v>MIGRATED — FROZEN</x:v>
      </x:c>
      <x:c r="X131" s="305" t="str">
        <x:f>IF(COUNTIF('PROD Audit Master'!$A$5:$A$176,C131)=1,"YES","NO")</x:f>
        <x:v>YES</x:v>
      </x:c>
      <x:c r="Y131" s="305" t="str">
        <x:f>IF(COUNTIF('PROD Provision Master'!$A$5:$A$176,D131)=1,"YES","NO")</x:f>
        <x:v>YES</x:v>
      </x:c>
      <x:c r="Z131" s="305" t="str">
        <x:f>IF(COUNTIF($A$5:$A$176,A131)=1,"UNIQUE","DUPLICATE")</x:f>
        <x:v>UNIQUE</x:v>
      </x:c>
      <x:c r="AA131" s="305" t="str">
        <x:f>IF(COUNTIF($E$5:$E$176,E131)=1,"UNIQUE","DUPLICATE")</x:f>
        <x:v>UNIQUE</x:v>
      </x:c>
      <x:c r="AB131" s="305" t="str">
        <x:f>IF(AND(LEFT(A131,14)="SEBI-CORE-OBS-",LEN(A131)=20),"VALID","INVALID")</x:f>
        <x:v>VALID</x:v>
      </x:c>
      <x:c r="AC131" s="305" t="str">
        <x:v>FROZEN</x:v>
      </x:c>
    </x:row>
    <x:row r="132" ht="48" customHeight="1">
      <x:c r="A132" s="305" t="str">
        <x:v>SEBI-CORE-OBS-000128</x:v>
      </x:c>
      <x:c r="B132" s="305" t="n">
        <x:v>128</x:v>
      </x:c>
      <x:c r="C132" s="305" t="str">
        <x:v>SEBI-CORE-AUD-000128</x:v>
      </x:c>
      <x:c r="D132" s="305" t="str">
        <x:v>SEBI-CORE-PRV-000128</x:v>
      </x:c>
      <x:c r="E132" s="305" t="str">
        <x:v>CAP-LAW085|Commercial paper chapter|AP01|OBS01</x:v>
      </x:c>
      <x:c r="F132" s="305" t="str">
        <x:v>CAP-LAW085|Commercial paper chapter|AP01</x:v>
      </x:c>
      <x:c r="G132" s="305" t="str">
        <x:v>CAP-LAW085|Commercial paper chapter</x:v>
      </x:c>
      <x:c r="H132" s="305" t="str">
        <x:v>CAP-LAW085</x:v>
      </x:c>
      <x:c r="I132" s="305" t="str">
        <x:v>Commercial paper chapter</x:v>
      </x:c>
      <x:c r="J132" s="305" t="str">
        <x:v>Debt covenant, disclosure or servicing failure</x:v>
      </x:c>
      <x:c r="K132" s="305" t="str">
        <x:v>The activation gate is true and the entity cannot evidence complete, accurate, authorised and timely performance of: Comply with SEBI issue/listing and disclosure steps for listed commercial paper.</x:v>
      </x:c>
      <x:c r="L132" s="305" t="str">
        <x:v>Medium-High</x:v>
      </x:c>
      <x:c r="M13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32" s="305" t="str">
        <x:v>Confirmed exception template: Issuer did not demonstrate complete and timely compliance with CAP-LAW085 Commercial paper chapter — Comply with SEBI issue/listing and disclosure steps for listed commercial paper. State the population, dates, evidence tested, exact exception and legal/operational impact; do not allege non-compliance until evidence and management response are evaluated.</x:v>
      </x:c>
      <x:c r="O132" s="305" t="str">
        <x:v>Record factual cause, control/design cause, responsible process, duration, affected population and whether the issue is isolated, recurring or systemic.</x:v>
      </x:c>
      <x:c r="P132" s="305" t="str">
        <x:v>Contain the exception, complete any lawful cure/corrective disclosure, repair the control, assign ownership, update the calendar or system rule, and preserve evidence. Remediation must address: Run the CP-specific checklist and maintain maturity/payment evidence.</x:v>
      </x:c>
      <x:c r="Q132" s="305" t="str">
        <x:v>Prompt risk-based action date; statutory or investor-impact deadline takes precedence</x:v>
      </x:c>
      <x:c r="R132" s="305" t="str">
        <x:v>CFO, Company Secretary, debenture trustee and exchange/regulator as applicable</x:v>
      </x:c>
      <x:c r="S132" s="305" t="str">
        <x:v>Approved remediation evidence, corrected filing/action where permitted, updated control artefact, complete affected-population validation and management/committee closure approval.</x:v>
      </x:c>
      <x:c r="T132" s="305" t="str">
        <x:v>Reperform the failed step on the corrected item and test subsequent occurrences or the full affected population until sustained operation is demonstrated.</x:v>
      </x:c>
      <x:c r="U132" s="305" t="str">
        <x:v>DESIGNED — NOT RAISED</x:v>
      </x:c>
      <x:c r="V132" s="305" t="str">
        <x:v>https://www.sebi.gov.in/legal/master-circulars/oct-2025/master-circular-for-issue-and-listing-of-non-convertible-securities-securitised-debt-instruments-security-receipts-municipal-debt-securities-and-commercial-paper_97343.html</x:v>
      </x:c>
      <x:c r="W132" s="305" t="str">
        <x:v>MIGRATED — FROZEN</x:v>
      </x:c>
      <x:c r="X132" s="305" t="str">
        <x:f>IF(COUNTIF('PROD Audit Master'!$A$5:$A$176,C132)=1,"YES","NO")</x:f>
        <x:v>YES</x:v>
      </x:c>
      <x:c r="Y132" s="305" t="str">
        <x:f>IF(COUNTIF('PROD Provision Master'!$A$5:$A$176,D132)=1,"YES","NO")</x:f>
        <x:v>YES</x:v>
      </x:c>
      <x:c r="Z132" s="305" t="str">
        <x:f>IF(COUNTIF($A$5:$A$176,A132)=1,"UNIQUE","DUPLICATE")</x:f>
        <x:v>UNIQUE</x:v>
      </x:c>
      <x:c r="AA132" s="305" t="str">
        <x:f>IF(COUNTIF($E$5:$E$176,E132)=1,"UNIQUE","DUPLICATE")</x:f>
        <x:v>UNIQUE</x:v>
      </x:c>
      <x:c r="AB132" s="305" t="str">
        <x:f>IF(AND(LEFT(A132,14)="SEBI-CORE-OBS-",LEN(A132)=20),"VALID","INVALID")</x:f>
        <x:v>VALID</x:v>
      </x:c>
      <x:c r="AC132" s="305" t="str">
        <x:v>FROZEN</x:v>
      </x:c>
    </x:row>
    <x:row r="133" ht="48" customHeight="1">
      <x:c r="A133" s="305" t="str">
        <x:v>SEBI-CORE-OBS-000129</x:v>
      </x:c>
      <x:c r="B133" s="305" t="n">
        <x:v>129</x:v>
      </x:c>
      <x:c r="C133" s="305" t="str">
        <x:v>SEBI-CORE-AUD-000129</x:v>
      </x:c>
      <x:c r="D133" s="305" t="str">
        <x:v>SEBI-CORE-PRV-000129</x:v>
      </x:c>
      <x:c r="E133" s="305" t="str">
        <x:v>CAP-LAW085|LEI chapter|AP01|OBS01</x:v>
      </x:c>
      <x:c r="F133" s="305" t="str">
        <x:v>CAP-LAW085|LEI chapter|AP01</x:v>
      </x:c>
      <x:c r="G133" s="305" t="str">
        <x:v>CAP-LAW085|LEI chapter</x:v>
      </x:c>
      <x:c r="H133" s="305" t="str">
        <x:v>CAP-LAW085</x:v>
      </x:c>
      <x:c r="I133" s="305" t="str">
        <x:v>LEI chapter</x:v>
      </x:c>
      <x:c r="J133" s="305" t="str">
        <x:v>Debt covenant, disclosure or servicing failure</x:v>
      </x:c>
      <x:c r="K133" s="305" t="str">
        <x:v>The activation gate is true and the entity cannot evidence complete, accurate, authorised and timely performance of: Obtain/disclose a legal entity identifier where required for the debt-market transaction.</x:v>
      </x:c>
      <x:c r="L133" s="305" t="str">
        <x:v>Medium-High</x:v>
      </x:c>
      <x:c r="M13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33" s="305" t="str">
        <x:v>Confirmed exception template: Issuer did not demonstrate complete and timely compliance with CAP-LAW085 LEI chapter — Obtain/disclose a legal entity identifier where required for the debt-market transaction. State the population, dates, evidence tested, exact exception and legal/operational impact; do not allege non-compliance until evidence and management response are evaluated.</x:v>
      </x:c>
      <x:c r="O133" s="305" t="str">
        <x:v>Record factual cause, control/design cause, responsible process, duration, affected population and whether the issue is isolated, recurring or systemic.</x:v>
      </x:c>
      <x:c r="P133" s="305" t="str">
        <x:v>Contain the exception, complete any lawful cure/corrective disclosure, repair the control, assign ownership, update the calendar or system rule, and preserve evidence. Remediation must address: Validate LEI and include it in required documents/systems.</x:v>
      </x:c>
      <x:c r="Q133" s="305" t="str">
        <x:v>Prompt risk-based action date; statutory or investor-impact deadline takes precedence</x:v>
      </x:c>
      <x:c r="R133" s="305" t="str">
        <x:v>CFO, Company Secretary, debenture trustee and exchange/regulator as applicable</x:v>
      </x:c>
      <x:c r="S133" s="305" t="str">
        <x:v>Approved remediation evidence, corrected filing/action where permitted, updated control artefact, complete affected-population validation and management/committee closure approval.</x:v>
      </x:c>
      <x:c r="T133" s="305" t="str">
        <x:v>Reperform the failed step on the corrected item and test subsequent occurrences or the full affected population until sustained operation is demonstrated.</x:v>
      </x:c>
      <x:c r="U133" s="305" t="str">
        <x:v>DESIGNED — NOT RAISED</x:v>
      </x:c>
      <x:c r="V133" s="305" t="str">
        <x:v>https://www.sebi.gov.in/legal/master-circulars/oct-2025/master-circular-for-issue-and-listing-of-non-convertible-securities-securitised-debt-instruments-security-receipts-municipal-debt-securities-and-commercial-paper_97343.html</x:v>
      </x:c>
      <x:c r="W133" s="305" t="str">
        <x:v>MIGRATED — FROZEN</x:v>
      </x:c>
      <x:c r="X133" s="305" t="str">
        <x:f>IF(COUNTIF('PROD Audit Master'!$A$5:$A$176,C133)=1,"YES","NO")</x:f>
        <x:v>YES</x:v>
      </x:c>
      <x:c r="Y133" s="305" t="str">
        <x:f>IF(COUNTIF('PROD Provision Master'!$A$5:$A$176,D133)=1,"YES","NO")</x:f>
        <x:v>YES</x:v>
      </x:c>
      <x:c r="Z133" s="305" t="str">
        <x:f>IF(COUNTIF($A$5:$A$176,A133)=1,"UNIQUE","DUPLICATE")</x:f>
        <x:v>UNIQUE</x:v>
      </x:c>
      <x:c r="AA133" s="305" t="str">
        <x:f>IF(COUNTIF($E$5:$E$176,E133)=1,"UNIQUE","DUPLICATE")</x:f>
        <x:v>UNIQUE</x:v>
      </x:c>
      <x:c r="AB133" s="305" t="str">
        <x:f>IF(AND(LEFT(A133,14)="SEBI-CORE-OBS-",LEN(A133)=20),"VALID","INVALID")</x:f>
        <x:v>VALID</x:v>
      </x:c>
      <x:c r="AC133" s="305" t="str">
        <x:v>FROZEN</x:v>
      </x:c>
    </x:row>
    <x:row r="134" ht="48" customHeight="1">
      <x:c r="A134" s="305" t="str">
        <x:v>SEBI-CORE-OBS-000130</x:v>
      </x:c>
      <x:c r="B134" s="305" t="n">
        <x:v>130</x:v>
      </x:c>
      <x:c r="C134" s="305" t="str">
        <x:v>SEBI-CORE-AUD-000130</x:v>
      </x:c>
      <x:c r="D134" s="305" t="str">
        <x:v>SEBI-CORE-PRV-000130</x:v>
      </x:c>
      <x:c r="E134" s="305" t="str">
        <x:v>CAP-LAW247|NCS MC Ch. V para 1.3|AP01|OBS01</x:v>
      </x:c>
      <x:c r="F134" s="305" t="str">
        <x:v>CAP-LAW247|NCS MC Ch. V para 1.3|AP01</x:v>
      </x:c>
      <x:c r="G134" s="305" t="str">
        <x:v>CAP-LAW247|NCS MC Ch. V para 1.3</x:v>
      </x:c>
      <x:c r="H134" s="305" t="str">
        <x:v>CAP-LAW247</x:v>
      </x:c>
      <x:c r="I134" s="305" t="str">
        <x:v>NCS MC Ch. V para 1.3</x:v>
      </x:c>
      <x:c r="J134" s="305" t="str">
        <x:v>Debt covenant, disclosure or servicing failure</x:v>
      </x:c>
      <x:c r="K134" s="305" t="str">
        <x:v>The activation gate is true and the entity cannot evidence complete, accurate, authorised and timely performance of: Where electing the reduced face value, issue eligible privately placed debt securities/NCRPS at ₹10,000 only after all current conditions are met.</x:v>
      </x:c>
      <x:c r="L134" s="305" t="str">
        <x:v>Medium</x:v>
      </x:c>
      <x:c r="M13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34" s="305" t="str">
        <x:v>Confirmed exception template: Issuer did not demonstrate complete and timely compliance with CAP-LAW247 NCS MC Ch. V para 1.3 — Where electing the reduced face value, issue eligible privately placed debt securities/NCRPS at ₹10,000 only after all current conditions are met. State the population, dates, evidence tested, exact exception and legal/operational impact; do not allege non-compliance until evidence and management response are evaluated.</x:v>
      </x:c>
      <x:c r="O134" s="305" t="str">
        <x:v>Record factual cause, control/design cause, responsible process, duration, affected population and whether the issue is isolated, recurring or systemic.</x:v>
      </x:c>
      <x:c r="P134" s="305" t="str">
        <x:v>Contain the exception, complete any lawful cure/corrective disclosure, repair the control, assign ownership, update the calendar or system rule, and preserve evidence. Remediation must address: Document eligibility and state the denomination in transaction documents.</x:v>
      </x:c>
      <x:c r="Q134" s="305" t="str">
        <x:v>Prompt risk-based action date; statutory or investor-impact deadline takes precedence</x:v>
      </x:c>
      <x:c r="R134" s="305" t="str">
        <x:v>CFO, Company Secretary, debenture trustee and exchange/regulator as applicable</x:v>
      </x:c>
      <x:c r="S134" s="305" t="str">
        <x:v>Approved remediation evidence, corrected filing/action where permitted, updated control artefact, complete affected-population validation and management/committee closure approval.</x:v>
      </x:c>
      <x:c r="T134" s="305" t="str">
        <x:v>Reperform the failed step on the corrected item and test subsequent occurrences or the full affected population until sustained operation is demonstrated.</x:v>
      </x:c>
      <x:c r="U134" s="305" t="str">
        <x:v>DESIGNED — NOT RAISED</x:v>
      </x:c>
      <x:c r="V134" s="305" t="str">
        <x:v>https://www.sebi.gov.in/legal/circulars/dec-2025/modification-in-the-conditions-specified-for-reduction-in-denomination-of-debt-securities_98463.html</x:v>
      </x:c>
      <x:c r="W134" s="305" t="str">
        <x:v>MIGRATED — FROZEN</x:v>
      </x:c>
      <x:c r="X134" s="305" t="str">
        <x:f>IF(COUNTIF('PROD Audit Master'!$A$5:$A$176,C134)=1,"YES","NO")</x:f>
        <x:v>YES</x:v>
      </x:c>
      <x:c r="Y134" s="305" t="str">
        <x:f>IF(COUNTIF('PROD Provision Master'!$A$5:$A$176,D134)=1,"YES","NO")</x:f>
        <x:v>YES</x:v>
      </x:c>
      <x:c r="Z134" s="305" t="str">
        <x:f>IF(COUNTIF($A$5:$A$176,A134)=1,"UNIQUE","DUPLICATE")</x:f>
        <x:v>UNIQUE</x:v>
      </x:c>
      <x:c r="AA134" s="305" t="str">
        <x:f>IF(COUNTIF($E$5:$E$176,E134)=1,"UNIQUE","DUPLICATE")</x:f>
        <x:v>UNIQUE</x:v>
      </x:c>
      <x:c r="AB134" s="305" t="str">
        <x:f>IF(AND(LEFT(A134,14)="SEBI-CORE-OBS-",LEN(A134)=20),"VALID","INVALID")</x:f>
        <x:v>VALID</x:v>
      </x:c>
      <x:c r="AC134" s="305" t="str">
        <x:v>FROZEN</x:v>
      </x:c>
    </x:row>
    <x:row r="135" ht="48" customHeight="1">
      <x:c r="A135" s="305" t="str">
        <x:v>SEBI-CORE-OBS-000131</x:v>
      </x:c>
      <x:c r="B135" s="305" t="n">
        <x:v>131</x:v>
      </x:c>
      <x:c r="C135" s="305" t="str">
        <x:v>SEBI-CORE-AUD-000131</x:v>
      </x:c>
      <x:c r="D135" s="305" t="str">
        <x:v>SEBI-CORE-PRV-000131</x:v>
      </x:c>
      <x:c r="E135" s="305" t="str">
        <x:v>CAP-LAW085|Green / ESG debt disclosure chapter|AP01|OBS01</x:v>
      </x:c>
      <x:c r="F135" s="305" t="str">
        <x:v>CAP-LAW085|Green / ESG debt disclosure chapter|AP01</x:v>
      </x:c>
      <x:c r="G135" s="305" t="str">
        <x:v>CAP-LAW085|Green / ESG debt disclosure chapter</x:v>
      </x:c>
      <x:c r="H135" s="305" t="str">
        <x:v>CAP-LAW085</x:v>
      </x:c>
      <x:c r="I135" s="305" t="str">
        <x:v>Green / ESG debt disclosure chapter</x:v>
      </x:c>
      <x:c r="J135" s="305" t="str">
        <x:v>Debt covenant, disclosure or servicing failure</x:v>
      </x:c>
      <x:c r="K135" s="305" t="str">
        <x:v>The activation gate is true and the entity cannot evidence complete, accurate, authorised and timely performance of: Make required initial and continuous use-of-proceeds, project, allocation and impact disclosures for labelled debt.</x:v>
      </x:c>
      <x:c r="L135" s="305" t="str">
        <x:v>Medium-High</x:v>
      </x:c>
      <x:c r="M13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35" s="305" t="str">
        <x:v>Confirmed exception template: Issuer did not demonstrate complete and timely compliance with CAP-LAW085 Green / ESG debt disclosure chapter — Make required initial and continuous use-of-proceeds, project, allocation and impact disclosures for labelled debt. State the population, dates, evidence tested, exact exception and legal/operational impact; do not allege non-compliance until evidence and management response are evaluated.</x:v>
      </x:c>
      <x:c r="O135" s="305" t="str">
        <x:v>Record factual cause, control/design cause, responsible process, duration, affected population and whether the issue is isolated, recurring or systemic.</x:v>
      </x:c>
      <x:c r="P135" s="305" t="str">
        <x:v>Contain the exception, complete any lawful cure/corrective disclosure, repair the control, assign ownership, update the calendar or system rule, and preserve evidence. Remediation must address: Maintain eligible-project, allocation and impact data and publish/file disclosures.</x:v>
      </x:c>
      <x:c r="Q135" s="305" t="str">
        <x:v>Prompt risk-based action date; statutory or investor-impact deadline takes precedence</x:v>
      </x:c>
      <x:c r="R135" s="305" t="str">
        <x:v>CFO, Company Secretary, debenture trustee and exchange/regulator as applicable</x:v>
      </x:c>
      <x:c r="S135" s="305" t="str">
        <x:v>Approved remediation evidence, corrected filing/action where permitted, updated control artefact, complete affected-population validation and management/committee closure approval.</x:v>
      </x:c>
      <x:c r="T135" s="305" t="str">
        <x:v>Reperform the failed step on the corrected item and test subsequent occurrences or the full affected population until sustained operation is demonstrated.</x:v>
      </x:c>
      <x:c r="U135" s="305" t="str">
        <x:v>DESIGNED — NOT RAISED</x:v>
      </x:c>
      <x:c r="V135" s="305" t="str">
        <x:v>https://www.sebi.gov.in/legal/master-circulars/oct-2025/master-circular-for-issue-and-listing-of-non-convertible-securities-securitised-debt-instruments-security-receipts-municipal-debt-securities-and-commercial-paper_97343.html</x:v>
      </x:c>
      <x:c r="W135" s="305" t="str">
        <x:v>MIGRATED — FROZEN</x:v>
      </x:c>
      <x:c r="X135" s="305" t="str">
        <x:f>IF(COUNTIF('PROD Audit Master'!$A$5:$A$176,C135)=1,"YES","NO")</x:f>
        <x:v>YES</x:v>
      </x:c>
      <x:c r="Y135" s="305" t="str">
        <x:f>IF(COUNTIF('PROD Provision Master'!$A$5:$A$176,D135)=1,"YES","NO")</x:f>
        <x:v>YES</x:v>
      </x:c>
      <x:c r="Z135" s="305" t="str">
        <x:f>IF(COUNTIF($A$5:$A$176,A135)=1,"UNIQUE","DUPLICATE")</x:f>
        <x:v>UNIQUE</x:v>
      </x:c>
      <x:c r="AA135" s="305" t="str">
        <x:f>IF(COUNTIF($E$5:$E$176,E135)=1,"UNIQUE","DUPLICATE")</x:f>
        <x:v>UNIQUE</x:v>
      </x:c>
      <x:c r="AB135" s="305" t="str">
        <x:f>IF(AND(LEFT(A135,14)="SEBI-CORE-OBS-",LEN(A135)=20),"VALID","INVALID")</x:f>
        <x:v>VALID</x:v>
      </x:c>
      <x:c r="AC135" s="305" t="str">
        <x:v>FROZEN</x:v>
      </x:c>
    </x:row>
    <x:row r="136" ht="48" customHeight="1">
      <x:c r="A136" s="305" t="str">
        <x:v>SEBI-CORE-OBS-000132</x:v>
      </x:c>
      <x:c r="B136" s="305" t="n">
        <x:v>132</x:v>
      </x:c>
      <x:c r="C136" s="305" t="str">
        <x:v>SEBI-CORE-AUD-000132</x:v>
      </x:c>
      <x:c r="D136" s="305" t="str">
        <x:v>SEBI-CORE-PRV-000132</x:v>
      </x:c>
      <x:c r="E136" s="305" t="str">
        <x:v>CAP-LAW249|Ch. IX para 5.1|AP01|OBS01</x:v>
      </x:c>
      <x:c r="F136" s="305" t="str">
        <x:v>CAP-LAW249|Ch. IX para 5.1|AP01</x:v>
      </x:c>
      <x:c r="G136" s="305" t="str">
        <x:v>CAP-LAW249|Ch. IX para 5.1</x:v>
      </x:c>
      <x:c r="H136" s="305" t="str">
        <x:v>CAP-LAW249</x:v>
      </x:c>
      <x:c r="I136" s="305" t="str">
        <x:v>Ch. IX para 5.1</x:v>
      </x:c>
      <x:c r="J136" s="305" t="str">
        <x:v>Debt covenant, disclosure or servicing failure</x:v>
      </x:c>
      <x:c r="K136" s="305" t="str">
        <x:v>The activation gate is true and the entity cannot evidence complete, accurate, authorised and timely performance of: Appoint an independent third-party reviewer/certifier for a green debt issue and ensure independence, conflict-free remuneration and relevant expertise.</x:v>
      </x:c>
      <x:c r="L136" s="305" t="str">
        <x:v>Medium</x:v>
      </x:c>
      <x:c r="M13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36" s="305" t="str">
        <x:v>Confirmed exception template: Issuer did not demonstrate complete and timely compliance with CAP-LAW249 Ch. IX para 5.1 — Appoint an independent third-party reviewer/certifier for a green debt issue and ensure independence, conflict-free remuneration and relevant expertise. State the population, dates, evidence tested, exact exception and legal/operational impact; do not allege non-compliance until evidence and management response are evaluated.</x:v>
      </x:c>
      <x:c r="O136" s="305" t="str">
        <x:v>Record factual cause, control/design cause, responsible process, duration, affected population and whether the issue is isolated, recurring or systemic.</x:v>
      </x:c>
      <x:c r="P136" s="305" t="str">
        <x:v>Contain the exception, complete any lawful cure/corrective disclosure, repair the control, assign ownership, update the calendar or system rule, and preserve evidence. Remediation must address: Complete reviewer diligence, appointment and conflict documentation.</x:v>
      </x:c>
      <x:c r="Q136" s="305" t="str">
        <x:v>Prompt risk-based action date; statutory or investor-impact deadline takes precedence</x:v>
      </x:c>
      <x:c r="R136" s="305" t="str">
        <x:v>CFO, Company Secretary, debenture trustee and exchange/regulator as applicable</x:v>
      </x:c>
      <x:c r="S136" s="305" t="str">
        <x:v>Approved remediation evidence, corrected filing/action where permitted, updated control artefact, complete affected-population validation and management/committee closure approval.</x:v>
      </x:c>
      <x:c r="T136" s="305" t="str">
        <x:v>Reperform the failed step on the corrected item and test subsequent occurrences or the full affected population until sustained operation is demonstrated.</x:v>
      </x:c>
      <x:c r="U136" s="305" t="str">
        <x:v>DESIGNED — NOT RAISED</x:v>
      </x:c>
      <x:c r="V136" s="305" t="str">
        <x:v>https://www.sebi.gov.in/legal/circulars/feb-2026/revised-norms-for-appointment-of-an-independent-third-party-reviewer-certifier-for-green-debt-security_100043.html</x:v>
      </x:c>
      <x:c r="W136" s="305" t="str">
        <x:v>MIGRATED — FROZEN</x:v>
      </x:c>
      <x:c r="X136" s="305" t="str">
        <x:f>IF(COUNTIF('PROD Audit Master'!$A$5:$A$176,C136)=1,"YES","NO")</x:f>
        <x:v>YES</x:v>
      </x:c>
      <x:c r="Y136" s="305" t="str">
        <x:f>IF(COUNTIF('PROD Provision Master'!$A$5:$A$176,D136)=1,"YES","NO")</x:f>
        <x:v>YES</x:v>
      </x:c>
      <x:c r="Z136" s="305" t="str">
        <x:f>IF(COUNTIF($A$5:$A$176,A136)=1,"UNIQUE","DUPLICATE")</x:f>
        <x:v>UNIQUE</x:v>
      </x:c>
      <x:c r="AA136" s="305" t="str">
        <x:f>IF(COUNTIF($E$5:$E$176,E136)=1,"UNIQUE","DUPLICATE")</x:f>
        <x:v>UNIQUE</x:v>
      </x:c>
      <x:c r="AB136" s="305" t="str">
        <x:f>IF(AND(LEFT(A136,14)="SEBI-CORE-OBS-",LEN(A136)=20),"VALID","INVALID")</x:f>
        <x:v>VALID</x:v>
      </x:c>
      <x:c r="AC136" s="305" t="str">
        <x:v>FROZEN</x:v>
      </x:c>
    </x:row>
    <x:row r="137" ht="48" customHeight="1">
      <x:c r="A137" s="305" t="str">
        <x:v>SEBI-CORE-OBS-000133</x:v>
      </x:c>
      <x:c r="B137" s="305" t="n">
        <x:v>133</x:v>
      </x:c>
      <x:c r="C137" s="305" t="str">
        <x:v>SEBI-CORE-AUD-000133</x:v>
      </x:c>
      <x:c r="D137" s="305" t="str">
        <x:v>SEBI-CORE-PRV-000133</x:v>
      </x:c>
      <x:c r="E137" s="305" t="str">
        <x:v>CAP-LAW249|Ch. IX paras 5.2-5.4|AP01|OBS01</x:v>
      </x:c>
      <x:c r="F137" s="305" t="str">
        <x:v>CAP-LAW249|Ch. IX paras 5.2-5.4|AP01</x:v>
      </x:c>
      <x:c r="G137" s="305" t="str">
        <x:v>CAP-LAW249|Ch. IX paras 5.2-5.4</x:v>
      </x:c>
      <x:c r="H137" s="305" t="str">
        <x:v>CAP-LAW249</x:v>
      </x:c>
      <x:c r="I137" s="305" t="str">
        <x:v>Ch. IX paras 5.2-5.4</x:v>
      </x:c>
      <x:c r="J137" s="305" t="str">
        <x:v>Transaction condition, approval or timetable failure</x:v>
      </x:c>
      <x:c r="K137" s="305" t="str">
        <x:v>The activation gate is true and the entity cannot evidence complete, accurate, authorised and timely performance of: State the independent review scope and reviewer details adequately in the offer document.</x:v>
      </x:c>
      <x:c r="L137" s="305" t="str">
        <x:v>Medium-High</x:v>
      </x:c>
      <x:c r="M13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37" s="305" t="str">
        <x:v>Confirmed exception template: Issuer did not demonstrate complete and timely compliance with CAP-LAW249 Ch. IX paras 5.2-5.4 — State the independent review scope and reviewer details adequately in the offer document. State the population, dates, evidence tested, exact exception and legal/operational impact; do not allege non-compliance until evidence and management response are evaluated.</x:v>
      </x:c>
      <x:c r="O137" s="305" t="str">
        <x:v>Record factual cause, control/design cause, responsible process, duration, affected population and whether the issue is isolated, recurring or systemic.</x:v>
      </x:c>
      <x:c r="P137" s="305" t="str">
        <x:v>Contain the exception, complete any lawful cure/corrective disclosure, repair the control, assign ownership, update the calendar or system rule, and preserve evidence. Remediation must address: Verify scope, form and reviewer details in the offer document.</x:v>
      </x:c>
      <x:c r="Q137" s="305" t="str">
        <x:v>Prompt risk-based action date; statutory or investor-impact deadline takes precedence</x:v>
      </x:c>
      <x:c r="R137" s="305" t="str">
        <x:v>Company Secretary, Board/transaction committee and regulator/exchange where corrective disclosure is required</x:v>
      </x:c>
      <x:c r="S137" s="305" t="str">
        <x:v>Approved remediation evidence, corrected filing/action where permitted, updated control artefact, complete affected-population validation and management/committee closure approval.</x:v>
      </x:c>
      <x:c r="T137" s="305" t="str">
        <x:v>Reperform the failed step on the corrected item and test subsequent occurrences or the full affected population until sustained operation is demonstrated.</x:v>
      </x:c>
      <x:c r="U137" s="305" t="str">
        <x:v>DESIGNED — NOT RAISED</x:v>
      </x:c>
      <x:c r="V137" s="305" t="str">
        <x:v>https://www.sebi.gov.in/legal/circulars/feb-2026/revised-norms-for-appointment-of-an-independent-third-party-reviewer-certifier-for-green-debt-security_100043.html</x:v>
      </x:c>
      <x:c r="W137" s="305" t="str">
        <x:v>MIGRATED — FROZEN</x:v>
      </x:c>
      <x:c r="X137" s="305" t="str">
        <x:f>IF(COUNTIF('PROD Audit Master'!$A$5:$A$176,C137)=1,"YES","NO")</x:f>
        <x:v>YES</x:v>
      </x:c>
      <x:c r="Y137" s="305" t="str">
        <x:f>IF(COUNTIF('PROD Provision Master'!$A$5:$A$176,D137)=1,"YES","NO")</x:f>
        <x:v>YES</x:v>
      </x:c>
      <x:c r="Z137" s="305" t="str">
        <x:f>IF(COUNTIF($A$5:$A$176,A137)=1,"UNIQUE","DUPLICATE")</x:f>
        <x:v>UNIQUE</x:v>
      </x:c>
      <x:c r="AA137" s="305" t="str">
        <x:f>IF(COUNTIF($E$5:$E$176,E137)=1,"UNIQUE","DUPLICATE")</x:f>
        <x:v>UNIQUE</x:v>
      </x:c>
      <x:c r="AB137" s="305" t="str">
        <x:f>IF(AND(LEFT(A137,14)="SEBI-CORE-OBS-",LEN(A137)=20),"VALID","INVALID")</x:f>
        <x:v>VALID</x:v>
      </x:c>
      <x:c r="AC137" s="305" t="str">
        <x:v>FROZEN</x:v>
      </x:c>
    </x:row>
    <x:row r="138" ht="48" customHeight="1">
      <x:c r="A138" s="305" t="str">
        <x:v>SEBI-CORE-OBS-000134</x:v>
      </x:c>
      <x:c r="B138" s="305" t="n">
        <x:v>134</x:v>
      </x:c>
      <x:c r="C138" s="305" t="str">
        <x:v>SEBI-CORE-AUD-000134</x:v>
      </x:c>
      <x:c r="D138" s="305" t="str">
        <x:v>SEBI-CORE-PRV-000134</x:v>
      </x:c>
      <x:c r="E138" s="305" t="str">
        <x:v>CAP-LAW090|Reg. 50|AP01|OBS01</x:v>
      </x:c>
      <x:c r="F138" s="305" t="str">
        <x:v>CAP-LAW090|Reg. 50|AP01</x:v>
      </x:c>
      <x:c r="G138" s="305" t="str">
        <x:v>CAP-LAW090|Reg. 50</x:v>
      </x:c>
      <x:c r="H138" s="305" t="str">
        <x:v>CAP-LAW090</x:v>
      </x:c>
      <x:c r="I138" s="305" t="str">
        <x:v>Reg. 50</x:v>
      </x:c>
      <x:c r="J138" s="305" t="str">
        <x:v>Debt covenant, disclosure or servicing failure</x:v>
      </x:c>
      <x:c r="K138" s="305" t="str">
        <x:v>The activation gate is true and the entity cannot evidence complete, accurate, authorised and timely performance of: Give prior intimation of prescribed meetings/actions for listed non-convertible securities.</x:v>
      </x:c>
      <x:c r="L138" s="305" t="str">
        <x:v>Medium-High</x:v>
      </x:c>
      <x:c r="M13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38" s="305" t="str">
        <x:v>Confirmed exception template: Listed entity did not demonstrate complete and timely compliance with CAP-LAW090 Reg. 50 — Give prior intimation of prescribed meetings/actions for listed non-convertible securities. State the population, dates, evidence tested, exact exception and legal/operational impact; do not allege non-compliance until evidence and management response are evaluated.</x:v>
      </x:c>
      <x:c r="O138" s="305" t="str">
        <x:v>Record factual cause, control/design cause, responsible process, duration, affected population and whether the issue is isolated, recurring or systemic.</x:v>
      </x:c>
      <x:c r="P138" s="305" t="str">
        <x:v>Contain the exception, complete any lawful cure/corrective disclosure, repair the control, assign ownership, update the calendar or system rule, and preserve evidence. Remediation must address: Identify covered matters and file prior intimation.</x:v>
      </x:c>
      <x:c r="Q138" s="305" t="str">
        <x:v>Prompt risk-based action date; statutory or investor-impact deadline takes precedence</x:v>
      </x:c>
      <x:c r="R138" s="305" t="str">
        <x:v>CFO, Company Secretary, debenture trustee and exchange/regulator as applicable</x:v>
      </x:c>
      <x:c r="S138" s="305" t="str">
        <x:v>Approved remediation evidence, corrected filing/action where permitted, updated control artefact, complete affected-population validation and management/committee closure approval.</x:v>
      </x:c>
      <x:c r="T138" s="305" t="str">
        <x:v>Reperform the failed step on the corrected item and test subsequent occurrences or the full affected population until sustained operation is demonstrated.</x:v>
      </x:c>
      <x:c r="U138" s="305" t="str">
        <x:v>DESIGNED — NOT RAISED</x:v>
      </x:c>
      <x:c r="V138" s="305" t="str">
        <x:v>https://www.sebi.gov.in/legal/master-circulars/jul-2025/master-circular-for-listing-obligations-and-disclosure-requirements-for-non-convertible-securities-securitized-debt-instruments-and-or-commercial-paper_95230.html</x:v>
      </x:c>
      <x:c r="W138" s="305" t="str">
        <x:v>MIGRATED — FROZEN</x:v>
      </x:c>
      <x:c r="X138" s="305" t="str">
        <x:f>IF(COUNTIF('PROD Audit Master'!$A$5:$A$176,C138)=1,"YES","NO")</x:f>
        <x:v>YES</x:v>
      </x:c>
      <x:c r="Y138" s="305" t="str">
        <x:f>IF(COUNTIF('PROD Provision Master'!$A$5:$A$176,D138)=1,"YES","NO")</x:f>
        <x:v>YES</x:v>
      </x:c>
      <x:c r="Z138" s="305" t="str">
        <x:f>IF(COUNTIF($A$5:$A$176,A138)=1,"UNIQUE","DUPLICATE")</x:f>
        <x:v>UNIQUE</x:v>
      </x:c>
      <x:c r="AA138" s="305" t="str">
        <x:f>IF(COUNTIF($E$5:$E$176,E138)=1,"UNIQUE","DUPLICATE")</x:f>
        <x:v>UNIQUE</x:v>
      </x:c>
      <x:c r="AB138" s="305" t="str">
        <x:f>IF(AND(LEFT(A138,14)="SEBI-CORE-OBS-",LEN(A138)=20),"VALID","INVALID")</x:f>
        <x:v>VALID</x:v>
      </x:c>
      <x:c r="AC138" s="305" t="str">
        <x:v>FROZEN</x:v>
      </x:c>
    </x:row>
    <x:row r="139" ht="48" customHeight="1">
      <x:c r="A139" s="305" t="str">
        <x:v>SEBI-CORE-OBS-000135</x:v>
      </x:c>
      <x:c r="B139" s="305" t="n">
        <x:v>135</x:v>
      </x:c>
      <x:c r="C139" s="305" t="str">
        <x:v>SEBI-CORE-AUD-000135</x:v>
      </x:c>
      <x:c r="D139" s="305" t="str">
        <x:v>SEBI-CORE-PRV-000135</x:v>
      </x:c>
      <x:c r="E139" s="305" t="str">
        <x:v>CAP-LAW090|Reg. 51|AP01|OBS01</x:v>
      </x:c>
      <x:c r="F139" s="305" t="str">
        <x:v>CAP-LAW090|Reg. 51|AP01</x:v>
      </x:c>
      <x:c r="G139" s="305" t="str">
        <x:v>CAP-LAW090|Reg. 51</x:v>
      </x:c>
      <x:c r="H139" s="305" t="str">
        <x:v>CAP-LAW090</x:v>
      </x:c>
      <x:c r="I139" s="305" t="str">
        <x:v>Reg. 51</x:v>
      </x:c>
      <x:c r="J139" s="305" t="str">
        <x:v>Debt covenant, disclosure or servicing failure</x:v>
      </x:c>
      <x:c r="K139" s="305" t="str">
        <x:v>The activation gate is true and the entity cannot evidence complete, accurate, authorised and timely performance of: Promptly disclose material information/events affecting listed non-convertible securities.</x:v>
      </x:c>
      <x:c r="L139" s="305" t="str">
        <x:v>Medium-High</x:v>
      </x:c>
      <x:c r="M13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39" s="305" t="str">
        <x:v>Confirmed exception template: Listed entity did not demonstrate complete and timely compliance with CAP-LAW090 Reg. 51 — Promptly disclose material information/events affecting listed non-convertible securities. State the population, dates, evidence tested, exact exception and legal/operational impact; do not allege non-compliance until evidence and management response are evaluated.</x:v>
      </x:c>
      <x:c r="O139" s="305" t="str">
        <x:v>Record factual cause, control/design cause, responsible process, duration, affected population and whether the issue is isolated, recurring or systemic.</x:v>
      </x:c>
      <x:c r="P139" s="305" t="str">
        <x:v>Contain the exception, complete any lawful cure/corrective disclosure, repair the control, assign ownership, update the calendar or system rule, and preserve evidence. Remediation must address: Operate event escalation and exchange filing.</x:v>
      </x:c>
      <x:c r="Q139" s="305" t="str">
        <x:v>Prompt risk-based action date; statutory or investor-impact deadline takes precedence</x:v>
      </x:c>
      <x:c r="R139" s="305" t="str">
        <x:v>CFO, Company Secretary, debenture trustee and exchange/regulator as applicable</x:v>
      </x:c>
      <x:c r="S139" s="305" t="str">
        <x:v>Approved remediation evidence, corrected filing/action where permitted, updated control artefact, complete affected-population validation and management/committee closure approval.</x:v>
      </x:c>
      <x:c r="T139" s="305" t="str">
        <x:v>Reperform the failed step on the corrected item and test subsequent occurrences or the full affected population until sustained operation is demonstrated.</x:v>
      </x:c>
      <x:c r="U139" s="305" t="str">
        <x:v>DESIGNED — NOT RAISED</x:v>
      </x:c>
      <x:c r="V139" s="305" t="str">
        <x:v>https://www.sebi.gov.in/legal/master-circulars/jul-2025/master-circular-for-listing-obligations-and-disclosure-requirements-for-non-convertible-securities-securitized-debt-instruments-and-or-commercial-paper_95230.html</x:v>
      </x:c>
      <x:c r="W139" s="305" t="str">
        <x:v>MIGRATED — FROZEN</x:v>
      </x:c>
      <x:c r="X139" s="305" t="str">
        <x:f>IF(COUNTIF('PROD Audit Master'!$A$5:$A$176,C139)=1,"YES","NO")</x:f>
        <x:v>YES</x:v>
      </x:c>
      <x:c r="Y139" s="305" t="str">
        <x:f>IF(COUNTIF('PROD Provision Master'!$A$5:$A$176,D139)=1,"YES","NO")</x:f>
        <x:v>YES</x:v>
      </x:c>
      <x:c r="Z139" s="305" t="str">
        <x:f>IF(COUNTIF($A$5:$A$176,A139)=1,"UNIQUE","DUPLICATE")</x:f>
        <x:v>UNIQUE</x:v>
      </x:c>
      <x:c r="AA139" s="305" t="str">
        <x:f>IF(COUNTIF($E$5:$E$176,E139)=1,"UNIQUE","DUPLICATE")</x:f>
        <x:v>UNIQUE</x:v>
      </x:c>
      <x:c r="AB139" s="305" t="str">
        <x:f>IF(AND(LEFT(A139,14)="SEBI-CORE-OBS-",LEN(A139)=20),"VALID","INVALID")</x:f>
        <x:v>VALID</x:v>
      </x:c>
      <x:c r="AC139" s="305" t="str">
        <x:v>FROZEN</x:v>
      </x:c>
    </x:row>
    <x:row r="140" ht="48" customHeight="1">
      <x:c r="A140" s="305" t="str">
        <x:v>SEBI-CORE-OBS-000136</x:v>
      </x:c>
      <x:c r="B140" s="305" t="n">
        <x:v>136</x:v>
      </x:c>
      <x:c r="C140" s="305" t="str">
        <x:v>SEBI-CORE-AUD-000136</x:v>
      </x:c>
      <x:c r="D140" s="305" t="str">
        <x:v>SEBI-CORE-PRV-000136</x:v>
      </x:c>
      <x:c r="E140" s="305" t="str">
        <x:v>CAP-LAW090|Reg. 52(1)-(2)|AP01|OBS01</x:v>
      </x:c>
      <x:c r="F140" s="305" t="str">
        <x:v>CAP-LAW090|Reg. 52(1)-(2)|AP01</x:v>
      </x:c>
      <x:c r="G140" s="305" t="str">
        <x:v>CAP-LAW090|Reg. 52(1)-(2)</x:v>
      </x:c>
      <x:c r="H140" s="305" t="str">
        <x:v>CAP-LAW090</x:v>
      </x:c>
      <x:c r="I140" s="305" t="str">
        <x:v>Reg. 52(1)-(2)</x:v>
      </x:c>
      <x:c r="J140" s="305" t="str">
        <x:v>Debt covenant, disclosure or servicing failure</x:v>
      </x:c>
      <x:c r="K140" s="305" t="str">
        <x:v>The activation gate is true and the entity cannot evidence complete, accurate, authorised and timely performance of: Prepare, approve and submit quarterly/annual financial results with required audit/limited-review material.</x:v>
      </x:c>
      <x:c r="L140" s="305" t="str">
        <x:v>High</x:v>
      </x:c>
      <x:c r="M14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40" s="305" t="str">
        <x:v>Confirmed exception template: Listed entity did not demonstrate complete and timely compliance with CAP-LAW090 Reg. 52(1)-(2) — Prepare, approve and submit quarterly/annual financial results with required audit/limited-review material. State the population, dates, evidence tested, exact exception and legal/operational impact; do not allege non-compliance until evidence and management response are evaluated.</x:v>
      </x:c>
      <x:c r="O140" s="305" t="str">
        <x:v>Record factual cause, control/design cause, responsible process, duration, affected population and whether the issue is isolated, recurring or systemic.</x:v>
      </x:c>
      <x:c r="P140" s="305" t="str">
        <x:v>Contain the exception, complete any lawful cure/corrective disclosure, repair the control, assign ownership, update the calendar or system rule, and preserve evidence. Remediation must address: Complete close, board approval, auditor review and exchange filing.</x:v>
      </x:c>
      <x:c r="Q140" s="305" t="str">
        <x:v>Immediate containment; statutory/corrective deadline controls; management-approved remediation date</x:v>
      </x:c>
      <x:c r="R140" s="305" t="str">
        <x:v>CFO, Company Secretary, debenture trustee and exchange/regulator as applicable</x:v>
      </x:c>
      <x:c r="S140" s="305" t="str">
        <x:v>Approved remediation evidence, corrected filing/action where permitted, updated control artefact, complete affected-population validation and management/committee closure approval.</x:v>
      </x:c>
      <x:c r="T140" s="305" t="str">
        <x:v>Reperform the failed step on the corrected item and test subsequent occurrences or the full affected population until sustained operation is demonstrated.</x:v>
      </x:c>
      <x:c r="U140" s="305" t="str">
        <x:v>DESIGNED — NOT RAISED</x:v>
      </x:c>
      <x:c r="V140" s="305" t="str">
        <x:v>https://www.sebi.gov.in/legal/master-circulars/jul-2025/master-circular-for-listing-obligations-and-disclosure-requirements-for-non-convertible-securities-securitized-debt-instruments-and-or-commercial-paper_95230.html</x:v>
      </x:c>
      <x:c r="W140" s="305" t="str">
        <x:v>MIGRATED — FROZEN</x:v>
      </x:c>
      <x:c r="X140" s="305" t="str">
        <x:f>IF(COUNTIF('PROD Audit Master'!$A$5:$A$176,C140)=1,"YES","NO")</x:f>
        <x:v>YES</x:v>
      </x:c>
      <x:c r="Y140" s="305" t="str">
        <x:f>IF(COUNTIF('PROD Provision Master'!$A$5:$A$176,D140)=1,"YES","NO")</x:f>
        <x:v>YES</x:v>
      </x:c>
      <x:c r="Z140" s="305" t="str">
        <x:f>IF(COUNTIF($A$5:$A$176,A140)=1,"UNIQUE","DUPLICATE")</x:f>
        <x:v>UNIQUE</x:v>
      </x:c>
      <x:c r="AA140" s="305" t="str">
        <x:f>IF(COUNTIF($E$5:$E$176,E140)=1,"UNIQUE","DUPLICATE")</x:f>
        <x:v>UNIQUE</x:v>
      </x:c>
      <x:c r="AB140" s="305" t="str">
        <x:f>IF(AND(LEFT(A140,14)="SEBI-CORE-OBS-",LEN(A140)=20),"VALID","INVALID")</x:f>
        <x:v>VALID</x:v>
      </x:c>
      <x:c r="AC140" s="305" t="str">
        <x:v>FROZEN</x:v>
      </x:c>
    </x:row>
    <x:row r="141" ht="48" customHeight="1">
      <x:c r="A141" s="305" t="str">
        <x:v>SEBI-CORE-OBS-000137</x:v>
      </x:c>
      <x:c r="B141" s="305" t="n">
        <x:v>137</x:v>
      </x:c>
      <x:c r="C141" s="305" t="str">
        <x:v>SEBI-CORE-AUD-000137</x:v>
      </x:c>
      <x:c r="D141" s="305" t="str">
        <x:v>SEBI-CORE-PRV-000137</x:v>
      </x:c>
      <x:c r="E141" s="305" t="str">
        <x:v>CAP-LAW090|Reg. 52 delay notice|AP01|OBS01</x:v>
      </x:c>
      <x:c r="F141" s="305" t="str">
        <x:v>CAP-LAW090|Reg. 52 delay notice|AP01</x:v>
      </x:c>
      <x:c r="G141" s="305" t="str">
        <x:v>CAP-LAW090|Reg. 52 delay notice</x:v>
      </x:c>
      <x:c r="H141" s="305" t="str">
        <x:v>CAP-LAW090</x:v>
      </x:c>
      <x:c r="I141" s="305" t="str">
        <x:v>Reg. 52 delay notice</x:v>
      </x:c>
      <x:c r="J141" s="305" t="str">
        <x:v>Debt covenant, disclosure or servicing failure</x:v>
      </x:c>
      <x:c r="K141" s="305" t="str">
        <x:v>The activation gate is true and the entity cannot evidence complete, accurate, authorised and timely performance of: When results will be delayed, disclose reasons to the exchange within the prescribed one-working-day trigger.</x:v>
      </x:c>
      <x:c r="L141" s="305" t="str">
        <x:v>Medium-High</x:v>
      </x:c>
      <x:c r="M14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41" s="305" t="str">
        <x:v>Confirmed exception template: Listed entity did not demonstrate complete and timely compliance with CAP-LAW090 Reg. 52 delay notice — When results will be delayed, disclose reasons to the exchange within the prescribed one-working-day trigger. State the population, dates, evidence tested, exact exception and legal/operational impact; do not allege non-compliance until evidence and management response are evaluated.</x:v>
      </x:c>
      <x:c r="O141" s="305" t="str">
        <x:v>Record factual cause, control/design cause, responsible process, duration, affected population and whether the issue is isolated, recurring or systemic.</x:v>
      </x:c>
      <x:c r="P141" s="305" t="str">
        <x:v>Contain the exception, complete any lawful cure/corrective disclosure, repair the control, assign ownership, update the calendar or system rule, and preserve evidence. Remediation must address: Escalate expected delay and file reason notice.</x:v>
      </x:c>
      <x:c r="Q141" s="305" t="str">
        <x:v>Prompt risk-based action date; statutory or investor-impact deadline takes precedence</x:v>
      </x:c>
      <x:c r="R141" s="305" t="str">
        <x:v>CFO, Company Secretary, debenture trustee and exchange/regulator as applicable</x:v>
      </x:c>
      <x:c r="S141" s="305" t="str">
        <x:v>Approved remediation evidence, corrected filing/action where permitted, updated control artefact, complete affected-population validation and management/committee closure approval.</x:v>
      </x:c>
      <x:c r="T141" s="305" t="str">
        <x:v>Reperform the failed step on the corrected item and test subsequent occurrences or the full affected population until sustained operation is demonstrated.</x:v>
      </x:c>
      <x:c r="U141" s="305" t="str">
        <x:v>DESIGNED — NOT RAISED</x:v>
      </x:c>
      <x:c r="V141" s="305" t="str">
        <x:v>https://www.sebi.gov.in/legal/master-circulars/jul-2025/master-circular-for-listing-obligations-and-disclosure-requirements-for-non-convertible-securities-securitized-debt-instruments-and-or-commercial-paper_95230.html</x:v>
      </x:c>
      <x:c r="W141" s="305" t="str">
        <x:v>MIGRATED — FROZEN</x:v>
      </x:c>
      <x:c r="X141" s="305" t="str">
        <x:f>IF(COUNTIF('PROD Audit Master'!$A$5:$A$176,C141)=1,"YES","NO")</x:f>
        <x:v>YES</x:v>
      </x:c>
      <x:c r="Y141" s="305" t="str">
        <x:f>IF(COUNTIF('PROD Provision Master'!$A$5:$A$176,D141)=1,"YES","NO")</x:f>
        <x:v>YES</x:v>
      </x:c>
      <x:c r="Z141" s="305" t="str">
        <x:f>IF(COUNTIF($A$5:$A$176,A141)=1,"UNIQUE","DUPLICATE")</x:f>
        <x:v>UNIQUE</x:v>
      </x:c>
      <x:c r="AA141" s="305" t="str">
        <x:f>IF(COUNTIF($E$5:$E$176,E141)=1,"UNIQUE","DUPLICATE")</x:f>
        <x:v>UNIQUE</x:v>
      </x:c>
      <x:c r="AB141" s="305" t="str">
        <x:f>IF(AND(LEFT(A141,14)="SEBI-CORE-OBS-",LEN(A141)=20),"VALID","INVALID")</x:f>
        <x:v>VALID</x:v>
      </x:c>
      <x:c r="AC141" s="305" t="str">
        <x:v>FROZEN</x:v>
      </x:c>
    </x:row>
    <x:row r="142" ht="48" customHeight="1">
      <x:c r="A142" s="305" t="str">
        <x:v>SEBI-CORE-OBS-000138</x:v>
      </x:c>
      <x:c r="B142" s="305" t="n">
        <x:v>138</x:v>
      </x:c>
      <x:c r="C142" s="305" t="str">
        <x:v>SEBI-CORE-AUD-000138</x:v>
      </x:c>
      <x:c r="D142" s="305" t="str">
        <x:v>SEBI-CORE-PRV-000138</x:v>
      </x:c>
      <x:c r="E142" s="305" t="str">
        <x:v>CAP-LAW090|Reg. 52 use-of-proceeds statements|AP01|OBS01</x:v>
      </x:c>
      <x:c r="F142" s="305" t="str">
        <x:v>CAP-LAW090|Reg. 52 use-of-proceeds statements|AP01</x:v>
      </x:c>
      <x:c r="G142" s="305" t="str">
        <x:v>CAP-LAW090|Reg. 52 use-of-proceeds statements</x:v>
      </x:c>
      <x:c r="H142" s="305" t="str">
        <x:v>CAP-LAW090</x:v>
      </x:c>
      <x:c r="I142" s="305" t="str">
        <x:v>Reg. 52 use-of-proceeds statements</x:v>
      </x:c>
      <x:c r="J142" s="305" t="str">
        <x:v>Reporting completeness, accuracy or timeliness failure</x:v>
      </x:c>
      <x:c r="K142" s="305" t="str">
        <x:v>The activation gate is true and the entity cannot evidence complete, accurate, authorised and timely performance of: Disclose statements of use of proceeds and material deviation/variation as applicable.</x:v>
      </x:c>
      <x:c r="L142" s="305" t="str">
        <x:v>Medium-High</x:v>
      </x:c>
      <x:c r="M14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42" s="305" t="str">
        <x:v>Confirmed exception template: Listed entity did not demonstrate complete and timely compliance with CAP-LAW090 Reg. 52 use-of-proceeds statements — Disclose statements of use of proceeds and material deviation/variation as applicable. State the population, dates, evidence tested, exact exception and legal/operational impact; do not allege non-compliance until evidence and management response are evaluated.</x:v>
      </x:c>
      <x:c r="O142" s="305" t="str">
        <x:v>Record factual cause, control/design cause, responsible process, duration, affected population and whether the issue is isolated, recurring or systemic.</x:v>
      </x:c>
      <x:c r="P142" s="305" t="str">
        <x:v>Contain the exception, complete any lawful cure/corrective disclosure, repair the control, assign ownership, update the calendar or system rule, and preserve evidence. Remediation must address: Reconcile proceeds and file required statements.</x:v>
      </x:c>
      <x:c r="Q142" s="305" t="str">
        <x:v>Prompt risk-based action date; statutory or investor-impact deadline takes precedence</x:v>
      </x:c>
      <x:c r="R142" s="305" t="str">
        <x:v>CFO, Company Secretary, Audit Committee/Board and exchange/regulator as applicable</x:v>
      </x:c>
      <x:c r="S142" s="305" t="str">
        <x:v>Approved remediation evidence, corrected filing/action where permitted, updated control artefact, complete affected-population validation and management/committee closure approval.</x:v>
      </x:c>
      <x:c r="T142" s="305" t="str">
        <x:v>Reperform the failed step on the corrected item and test subsequent occurrences or the full affected population until sustained operation is demonstrated.</x:v>
      </x:c>
      <x:c r="U142" s="305" t="str">
        <x:v>DESIGNED — NOT RAISED</x:v>
      </x:c>
      <x:c r="V142" s="305" t="str">
        <x:v>https://www.sebi.gov.in/legal/master-circulars/jul-2025/master-circular-for-listing-obligations-and-disclosure-requirements-for-non-convertible-securities-securitized-debt-instruments-and-or-commercial-paper_95230.html</x:v>
      </x:c>
      <x:c r="W142" s="305" t="str">
        <x:v>MIGRATED — FROZEN</x:v>
      </x:c>
      <x:c r="X142" s="305" t="str">
        <x:f>IF(COUNTIF('PROD Audit Master'!$A$5:$A$176,C142)=1,"YES","NO")</x:f>
        <x:v>YES</x:v>
      </x:c>
      <x:c r="Y142" s="305" t="str">
        <x:f>IF(COUNTIF('PROD Provision Master'!$A$5:$A$176,D142)=1,"YES","NO")</x:f>
        <x:v>YES</x:v>
      </x:c>
      <x:c r="Z142" s="305" t="str">
        <x:f>IF(COUNTIF($A$5:$A$176,A142)=1,"UNIQUE","DUPLICATE")</x:f>
        <x:v>UNIQUE</x:v>
      </x:c>
      <x:c r="AA142" s="305" t="str">
        <x:f>IF(COUNTIF($E$5:$E$176,E142)=1,"UNIQUE","DUPLICATE")</x:f>
        <x:v>UNIQUE</x:v>
      </x:c>
      <x:c r="AB142" s="305" t="str">
        <x:f>IF(AND(LEFT(A142,14)="SEBI-CORE-OBS-",LEN(A142)=20),"VALID","INVALID")</x:f>
        <x:v>VALID</x:v>
      </x:c>
      <x:c r="AC142" s="305" t="str">
        <x:v>FROZEN</x:v>
      </x:c>
    </x:row>
    <x:row r="143" ht="48" customHeight="1">
      <x:c r="A143" s="305" t="str">
        <x:v>SEBI-CORE-OBS-000139</x:v>
      </x:c>
      <x:c r="B143" s="305" t="n">
        <x:v>139</x:v>
      </x:c>
      <x:c r="C143" s="305" t="str">
        <x:v>SEBI-CORE-AUD-000139</x:v>
      </x:c>
      <x:c r="D143" s="305" t="str">
        <x:v>SEBI-CORE-PRV-000139</x:v>
      </x:c>
      <x:c r="E143" s="305" t="str">
        <x:v>CAP-LAW090|Reg. 53|AP01|OBS01</x:v>
      </x:c>
      <x:c r="F143" s="305" t="str">
        <x:v>CAP-LAW090|Reg. 53|AP01</x:v>
      </x:c>
      <x:c r="G143" s="305" t="str">
        <x:v>CAP-LAW090|Reg. 53</x:v>
      </x:c>
      <x:c r="H143" s="305" t="str">
        <x:v>CAP-LAW090</x:v>
      </x:c>
      <x:c r="I143" s="305" t="str">
        <x:v>Reg. 53</x:v>
      </x:c>
      <x:c r="J143" s="305" t="str">
        <x:v>Debt covenant, disclosure or servicing failure</x:v>
      </x:c>
      <x:c r="K143" s="305" t="str">
        <x:v>The activation gate is true and the entity cannot evidence complete, accurate, authorised and timely performance of: Submit and publish the annual report with debt-specific disclosures.</x:v>
      </x:c>
      <x:c r="L143" s="305" t="str">
        <x:v>Medium-High</x:v>
      </x:c>
      <x:c r="M14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43" s="305" t="str">
        <x:v>Confirmed exception template: Listed entity did not demonstrate complete and timely compliance with CAP-LAW090 Reg. 53 — Submit and publish the annual report with debt-specific disclosures. State the population, dates, evidence tested, exact exception and legal/operational impact; do not allege non-compliance until evidence and management response are evaluated.</x:v>
      </x:c>
      <x:c r="O143" s="305" t="str">
        <x:v>Record factual cause, control/design cause, responsible process, duration, affected population and whether the issue is isolated, recurring or systemic.</x:v>
      </x:c>
      <x:c r="P143" s="305" t="str">
        <x:v>Contain the exception, complete any lawful cure/corrective disclosure, repair the control, assign ownership, update the calendar or system rule, and preserve evidence. Remediation must address: Include debt/security/trustee information and file/publish.</x:v>
      </x:c>
      <x:c r="Q143" s="305" t="str">
        <x:v>Prompt risk-based action date; statutory or investor-impact deadline takes precedence</x:v>
      </x:c>
      <x:c r="R143" s="305" t="str">
        <x:v>CFO, Company Secretary, debenture trustee and exchange/regulator as applicable</x:v>
      </x:c>
      <x:c r="S143" s="305" t="str">
        <x:v>Approved remediation evidence, corrected filing/action where permitted, updated control artefact, complete affected-population validation and management/committee closure approval.</x:v>
      </x:c>
      <x:c r="T143" s="305" t="str">
        <x:v>Reperform the failed step on the corrected item and test subsequent occurrences or the full affected population until sustained operation is demonstrated.</x:v>
      </x:c>
      <x:c r="U143" s="305" t="str">
        <x:v>DESIGNED — NOT RAISED</x:v>
      </x:c>
      <x:c r="V143" s="305" t="str">
        <x:v>https://www.sebi.gov.in/legal/master-circulars/jul-2025/master-circular-for-listing-obligations-and-disclosure-requirements-for-non-convertible-securities-securitized-debt-instruments-and-or-commercial-paper_95230.html</x:v>
      </x:c>
      <x:c r="W143" s="305" t="str">
        <x:v>MIGRATED — FROZEN</x:v>
      </x:c>
      <x:c r="X143" s="305" t="str">
        <x:f>IF(COUNTIF('PROD Audit Master'!$A$5:$A$176,C143)=1,"YES","NO")</x:f>
        <x:v>YES</x:v>
      </x:c>
      <x:c r="Y143" s="305" t="str">
        <x:f>IF(COUNTIF('PROD Provision Master'!$A$5:$A$176,D143)=1,"YES","NO")</x:f>
        <x:v>YES</x:v>
      </x:c>
      <x:c r="Z143" s="305" t="str">
        <x:f>IF(COUNTIF($A$5:$A$176,A143)=1,"UNIQUE","DUPLICATE")</x:f>
        <x:v>UNIQUE</x:v>
      </x:c>
      <x:c r="AA143" s="305" t="str">
        <x:f>IF(COUNTIF($E$5:$E$176,E143)=1,"UNIQUE","DUPLICATE")</x:f>
        <x:v>UNIQUE</x:v>
      </x:c>
      <x:c r="AB143" s="305" t="str">
        <x:f>IF(AND(LEFT(A143,14)="SEBI-CORE-OBS-",LEN(A143)=20),"VALID","INVALID")</x:f>
        <x:v>VALID</x:v>
      </x:c>
      <x:c r="AC143" s="305" t="str">
        <x:v>FROZEN</x:v>
      </x:c>
    </x:row>
    <x:row r="144" ht="48" customHeight="1">
      <x:c r="A144" s="305" t="str">
        <x:v>SEBI-CORE-OBS-000140</x:v>
      </x:c>
      <x:c r="B144" s="305" t="n">
        <x:v>140</x:v>
      </x:c>
      <x:c r="C144" s="305" t="str">
        <x:v>SEBI-CORE-AUD-000140</x:v>
      </x:c>
      <x:c r="D144" s="305" t="str">
        <x:v>SEBI-CORE-PRV-000140</x:v>
      </x:c>
      <x:c r="E144" s="305" t="str">
        <x:v>CAP-LAW090|Reg. 54|AP01|OBS01</x:v>
      </x:c>
      <x:c r="F144" s="305" t="str">
        <x:v>CAP-LAW090|Reg. 54|AP01</x:v>
      </x:c>
      <x:c r="G144" s="305" t="str">
        <x:v>CAP-LAW090|Reg. 54</x:v>
      </x:c>
      <x:c r="H144" s="305" t="str">
        <x:v>CAP-LAW090</x:v>
      </x:c>
      <x:c r="I144" s="305" t="str">
        <x:v>Reg. 54</x:v>
      </x:c>
      <x:c r="J144" s="305" t="str">
        <x:v>Debt covenant, disclosure or servicing failure</x:v>
      </x:c>
      <x:c r="K144" s="305" t="str">
        <x:v>The activation gate is true and the entity cannot evidence complete, accurate, authorised and timely performance of: Maintain and disclose the required security cover for secured listed non-convertible debt.</x:v>
      </x:c>
      <x:c r="L144" s="305" t="str">
        <x:v>High</x:v>
      </x:c>
      <x:c r="M14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44" s="305" t="str">
        <x:v>Confirmed exception template: Listed entity did not demonstrate complete and timely compliance with CAP-LAW090 Reg. 54 — Maintain and disclose the required security cover for secured listed non-convertible debt. State the population, dates, evidence tested, exact exception and legal/operational impact; do not allege non-compliance until evidence and management response are evaluated.</x:v>
      </x:c>
      <x:c r="O144" s="305" t="str">
        <x:v>Record factual cause, control/design cause, responsible process, duration, affected population and whether the issue is isolated, recurring or systemic.</x:v>
      </x:c>
      <x:c r="P144" s="305" t="str">
        <x:v>Contain the exception, complete any lawful cure/corrective disclosure, repair the control, assign ownership, update the calendar or system rule, and preserve evidence. Remediation must address: Monitor cover, obtain certificate and file disclosures.</x:v>
      </x:c>
      <x:c r="Q144" s="305" t="str">
        <x:v>Immediate containment; statutory/corrective deadline controls; management-approved remediation date</x:v>
      </x:c>
      <x:c r="R144" s="305" t="str">
        <x:v>CFO, Company Secretary, debenture trustee and exchange/regulator as applicable</x:v>
      </x:c>
      <x:c r="S144" s="305" t="str">
        <x:v>Approved remediation evidence, corrected filing/action where permitted, updated control artefact, complete affected-population validation and management/committee closure approval.</x:v>
      </x:c>
      <x:c r="T144" s="305" t="str">
        <x:v>Reperform the failed step on the corrected item and test subsequent occurrences or the full affected population until sustained operation is demonstrated.</x:v>
      </x:c>
      <x:c r="U144" s="305" t="str">
        <x:v>DESIGNED — NOT RAISED</x:v>
      </x:c>
      <x:c r="V144" s="305" t="str">
        <x:v>https://www.sebi.gov.in/legal/master-circulars/jul-2025/master-circular-for-listing-obligations-and-disclosure-requirements-for-non-convertible-securities-securitized-debt-instruments-and-or-commercial-paper_95230.html</x:v>
      </x:c>
      <x:c r="W144" s="305" t="str">
        <x:v>MIGRATED — FROZEN</x:v>
      </x:c>
      <x:c r="X144" s="305" t="str">
        <x:f>IF(COUNTIF('PROD Audit Master'!$A$5:$A$176,C144)=1,"YES","NO")</x:f>
        <x:v>YES</x:v>
      </x:c>
      <x:c r="Y144" s="305" t="str">
        <x:f>IF(COUNTIF('PROD Provision Master'!$A$5:$A$176,D144)=1,"YES","NO")</x:f>
        <x:v>YES</x:v>
      </x:c>
      <x:c r="Z144" s="305" t="str">
        <x:f>IF(COUNTIF($A$5:$A$176,A144)=1,"UNIQUE","DUPLICATE")</x:f>
        <x:v>UNIQUE</x:v>
      </x:c>
      <x:c r="AA144" s="305" t="str">
        <x:f>IF(COUNTIF($E$5:$E$176,E144)=1,"UNIQUE","DUPLICATE")</x:f>
        <x:v>UNIQUE</x:v>
      </x:c>
      <x:c r="AB144" s="305" t="str">
        <x:f>IF(AND(LEFT(A144,14)="SEBI-CORE-OBS-",LEN(A144)=20),"VALID","INVALID")</x:f>
        <x:v>VALID</x:v>
      </x:c>
      <x:c r="AC144" s="305" t="str">
        <x:v>FROZEN</x:v>
      </x:c>
    </x:row>
    <x:row r="145" ht="48" customHeight="1">
      <x:c r="A145" s="305" t="str">
        <x:v>SEBI-CORE-OBS-000141</x:v>
      </x:c>
      <x:c r="B145" s="305" t="n">
        <x:v>141</x:v>
      </x:c>
      <x:c r="C145" s="305" t="str">
        <x:v>SEBI-CORE-AUD-000141</x:v>
      </x:c>
      <x:c r="D145" s="305" t="str">
        <x:v>SEBI-CORE-PRV-000141</x:v>
      </x:c>
      <x:c r="E145" s="305" t="str">
        <x:v>CAP-LAW090|Reg. 55|AP01|OBS01</x:v>
      </x:c>
      <x:c r="F145" s="305" t="str">
        <x:v>CAP-LAW090|Reg. 55|AP01</x:v>
      </x:c>
      <x:c r="G145" s="305" t="str">
        <x:v>CAP-LAW090|Reg. 55</x:v>
      </x:c>
      <x:c r="H145" s="305" t="str">
        <x:v>CAP-LAW090</x:v>
      </x:c>
      <x:c r="I145" s="305" t="str">
        <x:v>Reg. 55</x:v>
      </x:c>
      <x:c r="J145" s="305" t="str">
        <x:v>Debt covenant, disclosure or servicing failure</x:v>
      </x:c>
      <x:c r="K145" s="305" t="str">
        <x:v>The activation gate is true and the entity cannot evidence complete, accurate, authorised and timely performance of: Review and disclose credit ratings and rating changes.</x:v>
      </x:c>
      <x:c r="L145" s="305" t="str">
        <x:v>Medium-High</x:v>
      </x:c>
      <x:c r="M14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45" s="305" t="str">
        <x:v>Confirmed exception template: Listed entity did not demonstrate complete and timely compliance with CAP-LAW090 Reg. 55 — Review and disclose credit ratings and rating changes. State the population, dates, evidence tested, exact exception and legal/operational impact; do not allege non-compliance until evidence and management response are evaluated.</x:v>
      </x:c>
      <x:c r="O145" s="305" t="str">
        <x:v>Record factual cause, control/design cause, responsible process, duration, affected population and whether the issue is isolated, recurring or systemic.</x:v>
      </x:c>
      <x:c r="P145" s="305" t="str">
        <x:v>Contain the exception, complete any lawful cure/corrective disclosure, repair the control, assign ownership, update the calendar or system rule, and preserve evidence. Remediation must address: Maintain rating calendar and promptly disclose actions.</x:v>
      </x:c>
      <x:c r="Q145" s="305" t="str">
        <x:v>Prompt risk-based action date; statutory or investor-impact deadline takes precedence</x:v>
      </x:c>
      <x:c r="R145" s="305" t="str">
        <x:v>CFO, Company Secretary, debenture trustee and exchange/regulator as applicable</x:v>
      </x:c>
      <x:c r="S145" s="305" t="str">
        <x:v>Approved remediation evidence, corrected filing/action where permitted, updated control artefact, complete affected-population validation and management/committee closure approval.</x:v>
      </x:c>
      <x:c r="T145" s="305" t="str">
        <x:v>Reperform the failed step on the corrected item and test subsequent occurrences or the full affected population until sustained operation is demonstrated.</x:v>
      </x:c>
      <x:c r="U145" s="305" t="str">
        <x:v>DESIGNED — NOT RAISED</x:v>
      </x:c>
      <x:c r="V145" s="305" t="str">
        <x:v>https://www.sebi.gov.in/legal/master-circulars/jul-2025/master-circular-for-listing-obligations-and-disclosure-requirements-for-non-convertible-securities-securitized-debt-instruments-and-or-commercial-paper_95230.html</x:v>
      </x:c>
      <x:c r="W145" s="305" t="str">
        <x:v>MIGRATED — FROZEN</x:v>
      </x:c>
      <x:c r="X145" s="305" t="str">
        <x:f>IF(COUNTIF('PROD Audit Master'!$A$5:$A$176,C145)=1,"YES","NO")</x:f>
        <x:v>YES</x:v>
      </x:c>
      <x:c r="Y145" s="305" t="str">
        <x:f>IF(COUNTIF('PROD Provision Master'!$A$5:$A$176,D145)=1,"YES","NO")</x:f>
        <x:v>YES</x:v>
      </x:c>
      <x:c r="Z145" s="305" t="str">
        <x:f>IF(COUNTIF($A$5:$A$176,A145)=1,"UNIQUE","DUPLICATE")</x:f>
        <x:v>UNIQUE</x:v>
      </x:c>
      <x:c r="AA145" s="305" t="str">
        <x:f>IF(COUNTIF($E$5:$E$176,E145)=1,"UNIQUE","DUPLICATE")</x:f>
        <x:v>UNIQUE</x:v>
      </x:c>
      <x:c r="AB145" s="305" t="str">
        <x:f>IF(AND(LEFT(A145,14)="SEBI-CORE-OBS-",LEN(A145)=20),"VALID","INVALID")</x:f>
        <x:v>VALID</x:v>
      </x:c>
      <x:c r="AC145" s="305" t="str">
        <x:v>FROZEN</x:v>
      </x:c>
    </x:row>
    <x:row r="146" ht="48" customHeight="1">
      <x:c r="A146" s="305" t="str">
        <x:v>SEBI-CORE-OBS-000142</x:v>
      </x:c>
      <x:c r="B146" s="305" t="n">
        <x:v>142</x:v>
      </x:c>
      <x:c r="C146" s="305" t="str">
        <x:v>SEBI-CORE-AUD-000142</x:v>
      </x:c>
      <x:c r="D146" s="305" t="str">
        <x:v>SEBI-CORE-PRV-000142</x:v>
      </x:c>
      <x:c r="E146" s="305" t="str">
        <x:v>CAP-LAW090|Reg. 56|AP01|OBS01</x:v>
      </x:c>
      <x:c r="F146" s="305" t="str">
        <x:v>CAP-LAW090|Reg. 56|AP01</x:v>
      </x:c>
      <x:c r="G146" s="305" t="str">
        <x:v>CAP-LAW090|Reg. 56</x:v>
      </x:c>
      <x:c r="H146" s="305" t="str">
        <x:v>CAP-LAW090</x:v>
      </x:c>
      <x:c r="I146" s="305" t="str">
        <x:v>Reg. 56</x:v>
      </x:c>
      <x:c r="J146" s="305" t="str">
        <x:v>Debt covenant, disclosure or servicing failure</x:v>
      </x:c>
      <x:c r="K146" s="305" t="str">
        <x:v>The activation gate is true and the entity cannot evidence complete, accurate, authorised and timely performance of: Provide the debenture trustee with prescribed documents, reports and event information.</x:v>
      </x:c>
      <x:c r="L146" s="305" t="str">
        <x:v>Medium</x:v>
      </x:c>
      <x:c r="M14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46" s="305" t="str">
        <x:v>Confirmed exception template: Listed entity did not demonstrate complete and timely compliance with CAP-LAW090 Reg. 56 — Provide the debenture trustee with prescribed documents, reports and event information. State the population, dates, evidence tested, exact exception and legal/operational impact; do not allege non-compliance until evidence and management response are evaluated.</x:v>
      </x:c>
      <x:c r="O146" s="305" t="str">
        <x:v>Record factual cause, control/design cause, responsible process, duration, affected population and whether the issue is isolated, recurring or systemic.</x:v>
      </x:c>
      <x:c r="P146" s="305" t="str">
        <x:v>Contain the exception, complete any lawful cure/corrective disclosure, repair the control, assign ownership, update the calendar or system rule, and preserve evidence. Remediation must address: Maintain a trustee-deliverables register with acknowledgements.</x:v>
      </x:c>
      <x:c r="Q146" s="305" t="str">
        <x:v>Prompt risk-based action date; statutory or investor-impact deadline takes precedence</x:v>
      </x:c>
      <x:c r="R146" s="305" t="str">
        <x:v>CFO, Company Secretary, debenture trustee and exchange/regulator as applicable</x:v>
      </x:c>
      <x:c r="S146" s="305" t="str">
        <x:v>Approved remediation evidence, corrected filing/action where permitted, updated control artefact, complete affected-population validation and management/committee closure approval.</x:v>
      </x:c>
      <x:c r="T146" s="305" t="str">
        <x:v>Reperform the failed step on the corrected item and test subsequent occurrences or the full affected population until sustained operation is demonstrated.</x:v>
      </x:c>
      <x:c r="U146" s="305" t="str">
        <x:v>DESIGNED — NOT RAISED</x:v>
      </x:c>
      <x:c r="V146" s="305" t="str">
        <x:v>https://www.sebi.gov.in/legal/master-circulars/jul-2025/master-circular-for-listing-obligations-and-disclosure-requirements-for-non-convertible-securities-securitized-debt-instruments-and-or-commercial-paper_95230.html</x:v>
      </x:c>
      <x:c r="W146" s="305" t="str">
        <x:v>MIGRATED — FROZEN</x:v>
      </x:c>
      <x:c r="X146" s="305" t="str">
        <x:f>IF(COUNTIF('PROD Audit Master'!$A$5:$A$176,C146)=1,"YES","NO")</x:f>
        <x:v>YES</x:v>
      </x:c>
      <x:c r="Y146" s="305" t="str">
        <x:f>IF(COUNTIF('PROD Provision Master'!$A$5:$A$176,D146)=1,"YES","NO")</x:f>
        <x:v>YES</x:v>
      </x:c>
      <x:c r="Z146" s="305" t="str">
        <x:f>IF(COUNTIF($A$5:$A$176,A146)=1,"UNIQUE","DUPLICATE")</x:f>
        <x:v>UNIQUE</x:v>
      </x:c>
      <x:c r="AA146" s="305" t="str">
        <x:f>IF(COUNTIF($E$5:$E$176,E146)=1,"UNIQUE","DUPLICATE")</x:f>
        <x:v>UNIQUE</x:v>
      </x:c>
      <x:c r="AB146" s="305" t="str">
        <x:f>IF(AND(LEFT(A146,14)="SEBI-CORE-OBS-",LEN(A146)=20),"VALID","INVALID")</x:f>
        <x:v>VALID</x:v>
      </x:c>
      <x:c r="AC146" s="305" t="str">
        <x:v>FROZEN</x:v>
      </x:c>
    </x:row>
    <x:row r="147" ht="48" customHeight="1">
      <x:c r="A147" s="305" t="str">
        <x:v>SEBI-CORE-OBS-000143</x:v>
      </x:c>
      <x:c r="B147" s="305" t="n">
        <x:v>143</x:v>
      </x:c>
      <x:c r="C147" s="305" t="str">
        <x:v>SEBI-CORE-AUD-000143</x:v>
      </x:c>
      <x:c r="D147" s="305" t="str">
        <x:v>SEBI-CORE-PRV-000143</x:v>
      </x:c>
      <x:c r="E147" s="305" t="str">
        <x:v>CAP-LAW090|Reg. 57|AP01|OBS01</x:v>
      </x:c>
      <x:c r="F147" s="305" t="str">
        <x:v>CAP-LAW090|Reg. 57|AP01</x:v>
      </x:c>
      <x:c r="G147" s="305" t="str">
        <x:v>CAP-LAW090|Reg. 57</x:v>
      </x:c>
      <x:c r="H147" s="305" t="str">
        <x:v>CAP-LAW090</x:v>
      </x:c>
      <x:c r="I147" s="305" t="str">
        <x:v>Reg. 57</x:v>
      </x:c>
      <x:c r="J147" s="305" t="str">
        <x:v>Debt covenant, disclosure or servicing failure</x:v>
      </x:c>
      <x:c r="K147" s="305" t="str">
        <x:v>The activation gate is true and the entity cannot evidence complete, accurate, authorised and timely performance of: Submit the prescribed certificate/information regarding payment of interest, dividend or principal.</x:v>
      </x:c>
      <x:c r="L147" s="305" t="str">
        <x:v>High</x:v>
      </x:c>
      <x:c r="M14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47" s="305" t="str">
        <x:v>Confirmed exception template: Listed entity did not demonstrate complete and timely compliance with CAP-LAW090 Reg. 57 — Submit the prescribed certificate/information regarding payment of interest, dividend or principal. State the population, dates, evidence tested, exact exception and legal/operational impact; do not allege non-compliance until evidence and management response are evaluated.</x:v>
      </x:c>
      <x:c r="O147" s="305" t="str">
        <x:v>Record factual cause, control/design cause, responsible process, duration, affected population and whether the issue is isolated, recurring or systemic.</x:v>
      </x:c>
      <x:c r="P147" s="305" t="str">
        <x:v>Contain the exception, complete any lawful cure/corrective disclosure, repair the control, assign ownership, update the calendar or system rule, and preserve evidence. Remediation must address: Reconcile payment and file the required confirmation.</x:v>
      </x:c>
      <x:c r="Q147" s="305" t="str">
        <x:v>Immediate containment; statutory/corrective deadline controls; management-approved remediation date</x:v>
      </x:c>
      <x:c r="R147" s="305" t="str">
        <x:v>CFO, Company Secretary, debenture trustee and exchange/regulator as applicable</x:v>
      </x:c>
      <x:c r="S147" s="305" t="str">
        <x:v>Approved remediation evidence, corrected filing/action where permitted, updated control artefact, complete affected-population validation and management/committee closure approval.</x:v>
      </x:c>
      <x:c r="T147" s="305" t="str">
        <x:v>Reperform the failed step on the corrected item and test subsequent occurrences or the full affected population until sustained operation is demonstrated.</x:v>
      </x:c>
      <x:c r="U147" s="305" t="str">
        <x:v>DESIGNED — NOT RAISED</x:v>
      </x:c>
      <x:c r="V147" s="305" t="str">
        <x:v>https://www.sebi.gov.in/legal/master-circulars/jul-2025/master-circular-for-listing-obligations-and-disclosure-requirements-for-non-convertible-securities-securitized-debt-instruments-and-or-commercial-paper_95230.html</x:v>
      </x:c>
      <x:c r="W147" s="305" t="str">
        <x:v>MIGRATED — FROZEN</x:v>
      </x:c>
      <x:c r="X147" s="305" t="str">
        <x:f>IF(COUNTIF('PROD Audit Master'!$A$5:$A$176,C147)=1,"YES","NO")</x:f>
        <x:v>YES</x:v>
      </x:c>
      <x:c r="Y147" s="305" t="str">
        <x:f>IF(COUNTIF('PROD Provision Master'!$A$5:$A$176,D147)=1,"YES","NO")</x:f>
        <x:v>YES</x:v>
      </x:c>
      <x:c r="Z147" s="305" t="str">
        <x:f>IF(COUNTIF($A$5:$A$176,A147)=1,"UNIQUE","DUPLICATE")</x:f>
        <x:v>UNIQUE</x:v>
      </x:c>
      <x:c r="AA147" s="305" t="str">
        <x:f>IF(COUNTIF($E$5:$E$176,E147)=1,"UNIQUE","DUPLICATE")</x:f>
        <x:v>UNIQUE</x:v>
      </x:c>
      <x:c r="AB147" s="305" t="str">
        <x:f>IF(AND(LEFT(A147,14)="SEBI-CORE-OBS-",LEN(A147)=20),"VALID","INVALID")</x:f>
        <x:v>VALID</x:v>
      </x:c>
      <x:c r="AC147" s="305" t="str">
        <x:v>FROZEN</x:v>
      </x:c>
    </x:row>
    <x:row r="148" ht="48" customHeight="1">
      <x:c r="A148" s="305" t="str">
        <x:v>SEBI-CORE-OBS-000144</x:v>
      </x:c>
      <x:c r="B148" s="305" t="n">
        <x:v>144</x:v>
      </x:c>
      <x:c r="C148" s="305" t="str">
        <x:v>SEBI-CORE-AUD-000144</x:v>
      </x:c>
      <x:c r="D148" s="305" t="str">
        <x:v>SEBI-CORE-PRV-000144</x:v>
      </x:c>
      <x:c r="E148" s="305" t="str">
        <x:v>CAP-LAW090|Reg. 58|AP01|OBS01</x:v>
      </x:c>
      <x:c r="F148" s="305" t="str">
        <x:v>CAP-LAW090|Reg. 58|AP01</x:v>
      </x:c>
      <x:c r="G148" s="305" t="str">
        <x:v>CAP-LAW090|Reg. 58</x:v>
      </x:c>
      <x:c r="H148" s="305" t="str">
        <x:v>CAP-LAW090</x:v>
      </x:c>
      <x:c r="I148" s="305" t="str">
        <x:v>Reg. 58</x:v>
      </x:c>
      <x:c r="J148" s="305" t="str">
        <x:v>Debt covenant, disclosure or servicing failure</x:v>
      </x:c>
      <x:c r="K148" s="305" t="str">
        <x:v>The activation gate is true and the entity cannot evidence complete, accurate, authorised and timely performance of: Provide prescribed documents and information to holders of listed non-convertible securities.</x:v>
      </x:c>
      <x:c r="L148" s="305" t="str">
        <x:v>Medium</x:v>
      </x:c>
      <x:c r="M14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48" s="305" t="str">
        <x:v>Confirmed exception template: Listed entity did not demonstrate complete and timely compliance with CAP-LAW090 Reg. 58 — Provide prescribed documents and information to holders of listed non-convertible securities. State the population, dates, evidence tested, exact exception and legal/operational impact; do not allege non-compliance until evidence and management response are evaluated.</x:v>
      </x:c>
      <x:c r="O148" s="305" t="str">
        <x:v>Record factual cause, control/design cause, responsible process, duration, affected population and whether the issue is isolated, recurring or systemic.</x:v>
      </x:c>
      <x:c r="P148" s="305" t="str">
        <x:v>Contain the exception, complete any lawful cure/corrective disclosure, repair the control, assign ownership, update the calendar or system rule, and preserve evidence. Remediation must address: Respond and retain delivery evidence.</x:v>
      </x:c>
      <x:c r="Q148" s="305" t="str">
        <x:v>Prompt risk-based action date; statutory or investor-impact deadline takes precedence</x:v>
      </x:c>
      <x:c r="R148" s="305" t="str">
        <x:v>CFO, Company Secretary, debenture trustee and exchange/regulator as applicable</x:v>
      </x:c>
      <x:c r="S148" s="305" t="str">
        <x:v>Approved remediation evidence, corrected filing/action where permitted, updated control artefact, complete affected-population validation and management/committee closure approval.</x:v>
      </x:c>
      <x:c r="T148" s="305" t="str">
        <x:v>Reperform the failed step on the corrected item and test subsequent occurrences or the full affected population until sustained operation is demonstrated.</x:v>
      </x:c>
      <x:c r="U148" s="305" t="str">
        <x:v>DESIGNED — NOT RAISED</x:v>
      </x:c>
      <x:c r="V148" s="305" t="str">
        <x:v>https://www.sebi.gov.in/legal/master-circulars/jul-2025/master-circular-for-listing-obligations-and-disclosure-requirements-for-non-convertible-securities-securitized-debt-instruments-and-or-commercial-paper_95230.html</x:v>
      </x:c>
      <x:c r="W148" s="305" t="str">
        <x:v>MIGRATED — FROZEN</x:v>
      </x:c>
      <x:c r="X148" s="305" t="str">
        <x:f>IF(COUNTIF('PROD Audit Master'!$A$5:$A$176,C148)=1,"YES","NO")</x:f>
        <x:v>YES</x:v>
      </x:c>
      <x:c r="Y148" s="305" t="str">
        <x:f>IF(COUNTIF('PROD Provision Master'!$A$5:$A$176,D148)=1,"YES","NO")</x:f>
        <x:v>YES</x:v>
      </x:c>
      <x:c r="Z148" s="305" t="str">
        <x:f>IF(COUNTIF($A$5:$A$176,A148)=1,"UNIQUE","DUPLICATE")</x:f>
        <x:v>UNIQUE</x:v>
      </x:c>
      <x:c r="AA148" s="305" t="str">
        <x:f>IF(COUNTIF($E$5:$E$176,E148)=1,"UNIQUE","DUPLICATE")</x:f>
        <x:v>UNIQUE</x:v>
      </x:c>
      <x:c r="AB148" s="305" t="str">
        <x:f>IF(AND(LEFT(A148,14)="SEBI-CORE-OBS-",LEN(A148)=20),"VALID","INVALID")</x:f>
        <x:v>VALID</x:v>
      </x:c>
      <x:c r="AC148" s="305" t="str">
        <x:v>FROZEN</x:v>
      </x:c>
    </x:row>
    <x:row r="149" ht="48" customHeight="1">
      <x:c r="A149" s="305" t="str">
        <x:v>SEBI-CORE-OBS-000145</x:v>
      </x:c>
      <x:c r="B149" s="305" t="n">
        <x:v>145</x:v>
      </x:c>
      <x:c r="C149" s="305" t="str">
        <x:v>SEBI-CORE-AUD-000145</x:v>
      </x:c>
      <x:c r="D149" s="305" t="str">
        <x:v>SEBI-CORE-PRV-000145</x:v>
      </x:c>
      <x:c r="E149" s="305" t="str">
        <x:v>CAP-LAW090|Reg. 59|AP01|OBS01</x:v>
      </x:c>
      <x:c r="F149" s="305" t="str">
        <x:v>CAP-LAW090|Reg. 59|AP01</x:v>
      </x:c>
      <x:c r="G149" s="305" t="str">
        <x:v>CAP-LAW090|Reg. 59</x:v>
      </x:c>
      <x:c r="H149" s="305" t="str">
        <x:v>CAP-LAW090</x:v>
      </x:c>
      <x:c r="I149" s="305" t="str">
        <x:v>Reg. 59</x:v>
      </x:c>
      <x:c r="J149" s="305" t="str">
        <x:v>Debt covenant, disclosure or servicing failure</x:v>
      </x:c>
      <x:c r="K149" s="305" t="str">
        <x:v>The activation gate is true and the entity cannot evidence complete, accurate, authorised and timely performance of: Obtain consent/approvals and complete disclosures before material structural modification of listed debt terms.</x:v>
      </x:c>
      <x:c r="L149" s="305" t="str">
        <x:v>Medium-High</x:v>
      </x:c>
      <x:c r="M14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49" s="305" t="str">
        <x:v>Confirmed exception template: Listed entity did not demonstrate complete and timely compliance with CAP-LAW090 Reg. 59 — Obtain consent/approvals and complete disclosures before material structural modification of listed debt terms. State the population, dates, evidence tested, exact exception and legal/operational impact; do not allege non-compliance until evidence and management response are evaluated.</x:v>
      </x:c>
      <x:c r="O149" s="305" t="str">
        <x:v>Record factual cause, control/design cause, responsible process, duration, affected population and whether the issue is isolated, recurring or systemic.</x:v>
      </x:c>
      <x:c r="P149" s="305" t="str">
        <x:v>Contain the exception, complete any lawful cure/corrective disclosure, repair the control, assign ownership, update the calendar or system rule, and preserve evidence. Remediation must address: Run approval and disclosure checklist before effecting change.</x:v>
      </x:c>
      <x:c r="Q149" s="305" t="str">
        <x:v>Prompt risk-based action date; statutory or investor-impact deadline takes precedence</x:v>
      </x:c>
      <x:c r="R149" s="305" t="str">
        <x:v>CFO, Company Secretary, debenture trustee and exchange/regulator as applicable</x:v>
      </x:c>
      <x:c r="S149" s="305" t="str">
        <x:v>Approved remediation evidence, corrected filing/action where permitted, updated control artefact, complete affected-population validation and management/committee closure approval.</x:v>
      </x:c>
      <x:c r="T149" s="305" t="str">
        <x:v>Reperform the failed step on the corrected item and test subsequent occurrences or the full affected population until sustained operation is demonstrated.</x:v>
      </x:c>
      <x:c r="U149" s="305" t="str">
        <x:v>DESIGNED — NOT RAISED</x:v>
      </x:c>
      <x:c r="V149" s="305" t="str">
        <x:v>https://www.sebi.gov.in/legal/master-circulars/jul-2025/master-circular-for-listing-obligations-and-disclosure-requirements-for-non-convertible-securities-securitized-debt-instruments-and-or-commercial-paper_95230.html</x:v>
      </x:c>
      <x:c r="W149" s="305" t="str">
        <x:v>MIGRATED — FROZEN</x:v>
      </x:c>
      <x:c r="X149" s="305" t="str">
        <x:f>IF(COUNTIF('PROD Audit Master'!$A$5:$A$176,C149)=1,"YES","NO")</x:f>
        <x:v>YES</x:v>
      </x:c>
      <x:c r="Y149" s="305" t="str">
        <x:f>IF(COUNTIF('PROD Provision Master'!$A$5:$A$176,D149)=1,"YES","NO")</x:f>
        <x:v>YES</x:v>
      </x:c>
      <x:c r="Z149" s="305" t="str">
        <x:f>IF(COUNTIF($A$5:$A$176,A149)=1,"UNIQUE","DUPLICATE")</x:f>
        <x:v>UNIQUE</x:v>
      </x:c>
      <x:c r="AA149" s="305" t="str">
        <x:f>IF(COUNTIF($E$5:$E$176,E149)=1,"UNIQUE","DUPLICATE")</x:f>
        <x:v>UNIQUE</x:v>
      </x:c>
      <x:c r="AB149" s="305" t="str">
        <x:f>IF(AND(LEFT(A149,14)="SEBI-CORE-OBS-",LEN(A149)=20),"VALID","INVALID")</x:f>
        <x:v>VALID</x:v>
      </x:c>
      <x:c r="AC149" s="305" t="str">
        <x:v>FROZEN</x:v>
      </x:c>
    </x:row>
    <x:row r="150" ht="48" customHeight="1">
      <x:c r="A150" s="305" t="str">
        <x:v>SEBI-CORE-OBS-000146</x:v>
      </x:c>
      <x:c r="B150" s="305" t="n">
        <x:v>146</x:v>
      </x:c>
      <x:c r="C150" s="305" t="str">
        <x:v>SEBI-CORE-AUD-000146</x:v>
      </x:c>
      <x:c r="D150" s="305" t="str">
        <x:v>SEBI-CORE-PRV-000146</x:v>
      </x:c>
      <x:c r="E150" s="305" t="str">
        <x:v>CAP-LAW090|Reg. 60|AP01|OBS01</x:v>
      </x:c>
      <x:c r="F150" s="305" t="str">
        <x:v>CAP-LAW090|Reg. 60|AP01</x:v>
      </x:c>
      <x:c r="G150" s="305" t="str">
        <x:v>CAP-LAW090|Reg. 60</x:v>
      </x:c>
      <x:c r="H150" s="305" t="str">
        <x:v>CAP-LAW090</x:v>
      </x:c>
      <x:c r="I150" s="305" t="str">
        <x:v>Reg. 60</x:v>
      </x:c>
      <x:c r="J150" s="305" t="str">
        <x:v>Debt covenant, disclosure or servicing failure</x:v>
      </x:c>
      <x:c r="K150" s="305" t="str">
        <x:v>The activation gate is true and the entity cannot evidence complete, accurate, authorised and timely performance of: Fix and intimate record dates for debt payments/actions.</x:v>
      </x:c>
      <x:c r="L150" s="305" t="str">
        <x:v>High</x:v>
      </x:c>
      <x:c r="M15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50" s="305" t="str">
        <x:v>Confirmed exception template: Listed entity did not demonstrate complete and timely compliance with CAP-LAW090 Reg. 60 — Fix and intimate record dates for debt payments/actions. State the population, dates, evidence tested, exact exception and legal/operational impact; do not allege non-compliance until evidence and management response are evaluated.</x:v>
      </x:c>
      <x:c r="O150" s="305" t="str">
        <x:v>Record factual cause, control/design cause, responsible process, duration, affected population and whether the issue is isolated, recurring or systemic.</x:v>
      </x:c>
      <x:c r="P150" s="305" t="str">
        <x:v>Contain the exception, complete any lawful cure/corrective disclosure, repair the control, assign ownership, update the calendar or system rule, and preserve evidence. Remediation must address: Approve and notify record date, then reconcile holder data.</x:v>
      </x:c>
      <x:c r="Q150" s="305" t="str">
        <x:v>Immediate containment; statutory/corrective deadline controls; management-approved remediation date</x:v>
      </x:c>
      <x:c r="R150" s="305" t="str">
        <x:v>CFO, Company Secretary, debenture trustee and exchange/regulator as applicable</x:v>
      </x:c>
      <x:c r="S150" s="305" t="str">
        <x:v>Approved remediation evidence, corrected filing/action where permitted, updated control artefact, complete affected-population validation and management/committee closure approval.</x:v>
      </x:c>
      <x:c r="T150" s="305" t="str">
        <x:v>Reperform the failed step on the corrected item and test subsequent occurrences or the full affected population until sustained operation is demonstrated.</x:v>
      </x:c>
      <x:c r="U150" s="305" t="str">
        <x:v>DESIGNED — NOT RAISED</x:v>
      </x:c>
      <x:c r="V150" s="305" t="str">
        <x:v>https://www.sebi.gov.in/legal/master-circulars/jul-2025/master-circular-for-listing-obligations-and-disclosure-requirements-for-non-convertible-securities-securitized-debt-instruments-and-or-commercial-paper_95230.html</x:v>
      </x:c>
      <x:c r="W150" s="305" t="str">
        <x:v>MIGRATED — FROZEN</x:v>
      </x:c>
      <x:c r="X150" s="305" t="str">
        <x:f>IF(COUNTIF('PROD Audit Master'!$A$5:$A$176,C150)=1,"YES","NO")</x:f>
        <x:v>YES</x:v>
      </x:c>
      <x:c r="Y150" s="305" t="str">
        <x:f>IF(COUNTIF('PROD Provision Master'!$A$5:$A$176,D150)=1,"YES","NO")</x:f>
        <x:v>YES</x:v>
      </x:c>
      <x:c r="Z150" s="305" t="str">
        <x:f>IF(COUNTIF($A$5:$A$176,A150)=1,"UNIQUE","DUPLICATE")</x:f>
        <x:v>UNIQUE</x:v>
      </x:c>
      <x:c r="AA150" s="305" t="str">
        <x:f>IF(COUNTIF($E$5:$E$176,E150)=1,"UNIQUE","DUPLICATE")</x:f>
        <x:v>UNIQUE</x:v>
      </x:c>
      <x:c r="AB150" s="305" t="str">
        <x:f>IF(AND(LEFT(A150,14)="SEBI-CORE-OBS-",LEN(A150)=20),"VALID","INVALID")</x:f>
        <x:v>VALID</x:v>
      </x:c>
      <x:c r="AC150" s="305" t="str">
        <x:v>FROZEN</x:v>
      </x:c>
    </x:row>
    <x:row r="151" ht="48" customHeight="1">
      <x:c r="A151" s="305" t="str">
        <x:v>SEBI-CORE-OBS-000147</x:v>
      </x:c>
      <x:c r="B151" s="305" t="n">
        <x:v>147</x:v>
      </x:c>
      <x:c r="C151" s="305" t="str">
        <x:v>SEBI-CORE-AUD-000147</x:v>
      </x:c>
      <x:c r="D151" s="305" t="str">
        <x:v>SEBI-CORE-PRV-000147</x:v>
      </x:c>
      <x:c r="E151" s="305" t="str">
        <x:v>CAP-LAW090|Reg. 61B / unclaimed amounts|AP01|OBS01</x:v>
      </x:c>
      <x:c r="F151" s="305" t="str">
        <x:v>CAP-LAW090|Reg. 61B / unclaimed amounts|AP01</x:v>
      </x:c>
      <x:c r="G151" s="305" t="str">
        <x:v>CAP-LAW090|Reg. 61B / unclaimed amounts</x:v>
      </x:c>
      <x:c r="H151" s="305" t="str">
        <x:v>CAP-LAW090</x:v>
      </x:c>
      <x:c r="I151" s="305" t="str">
        <x:v>Reg. 61B / unclaimed amounts</x:v>
      </x:c>
      <x:c r="J151" s="305" t="str">
        <x:v>Investor-service process or SLA failure</x:v>
      </x:c>
      <x:c r="K151" s="305" t="str">
        <x:v>The activation gate is true and the entity cannot evidence complete, accurate, authorised and timely performance of: Transfer and administer unclaimed interest, dividend or redemption amounts through the prescribed framework.</x:v>
      </x:c>
      <x:c r="L151" s="305" t="str">
        <x:v>Medium</x:v>
      </x:c>
      <x:c r="M15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51" s="305" t="str">
        <x:v>Confirmed exception template: Listed entity did not demonstrate complete and timely compliance with CAP-LAW090 Reg. 61B / unclaimed amounts — Transfer and administer unclaimed interest, dividend or redemption amounts through the prescribed framework. State the population, dates, evidence tested, exact exception and legal/operational impact; do not allege non-compliance until evidence and management response are evaluated.</x:v>
      </x:c>
      <x:c r="O151" s="305" t="str">
        <x:v>Record factual cause, control/design cause, responsible process, duration, affected population and whether the issue is isolated, recurring or systemic.</x:v>
      </x:c>
      <x:c r="P151" s="305" t="str">
        <x:v>Contain the exception, complete any lawful cure/corrective disclosure, repair the control, assign ownership, update the calendar or system rule, and preserve evidence. Remediation must address: Reconcile unclaimed balances, transfer on time and operate claims.</x:v>
      </x:c>
      <x:c r="Q151" s="305" t="str">
        <x:v>Prompt risk-based action date; statutory or investor-impact deadline takes precedence</x:v>
      </x:c>
      <x:c r="R151" s="305" t="str">
        <x:v>Process owner and Company Secretary/Compliance Officer; escalate to Board/committee or regulator when the governing rule requires</x:v>
      </x:c>
      <x:c r="S151" s="305" t="str">
        <x:v>Approved remediation evidence, corrected filing/action where permitted, updated control artefact, complete affected-population validation and management/committee closure approval.</x:v>
      </x:c>
      <x:c r="T151" s="305" t="str">
        <x:v>Reperform the failed step on the corrected item and test subsequent occurrences or the full affected population until sustained operation is demonstrated.</x:v>
      </x:c>
      <x:c r="U151" s="305" t="str">
        <x:v>DESIGNED — NOT RAISED</x:v>
      </x:c>
      <x:c r="V151" s="305" t="str">
        <x:v>https://www.sebi.gov.in/legal/master-circulars/jul-2025/master-circular-for-listing-obligations-and-disclosure-requirements-for-non-convertible-securities-securitized-debt-instruments-and-or-commercial-paper_95230.html</x:v>
      </x:c>
      <x:c r="W151" s="305" t="str">
        <x:v>MIGRATED — FROZEN</x:v>
      </x:c>
      <x:c r="X151" s="305" t="str">
        <x:f>IF(COUNTIF('PROD Audit Master'!$A$5:$A$176,C151)=1,"YES","NO")</x:f>
        <x:v>YES</x:v>
      </x:c>
      <x:c r="Y151" s="305" t="str">
        <x:f>IF(COUNTIF('PROD Provision Master'!$A$5:$A$176,D151)=1,"YES","NO")</x:f>
        <x:v>YES</x:v>
      </x:c>
      <x:c r="Z151" s="305" t="str">
        <x:f>IF(COUNTIF($A$5:$A$176,A151)=1,"UNIQUE","DUPLICATE")</x:f>
        <x:v>UNIQUE</x:v>
      </x:c>
      <x:c r="AA151" s="305" t="str">
        <x:f>IF(COUNTIF($E$5:$E$176,E151)=1,"UNIQUE","DUPLICATE")</x:f>
        <x:v>UNIQUE</x:v>
      </x:c>
      <x:c r="AB151" s="305" t="str">
        <x:f>IF(AND(LEFT(A151,14)="SEBI-CORE-OBS-",LEN(A151)=20),"VALID","INVALID")</x:f>
        <x:v>VALID</x:v>
      </x:c>
      <x:c r="AC151" s="305" t="str">
        <x:v>FROZEN</x:v>
      </x:c>
    </x:row>
    <x:row r="152" ht="48" customHeight="1">
      <x:c r="A152" s="305" t="str">
        <x:v>SEBI-CORE-OBS-000148</x:v>
      </x:c>
      <x:c r="B152" s="305" t="n">
        <x:v>148</x:v>
      </x:c>
      <x:c r="C152" s="305" t="str">
        <x:v>SEBI-CORE-AUD-000148</x:v>
      </x:c>
      <x:c r="D152" s="305" t="str">
        <x:v>SEBI-CORE-PRV-000148</x:v>
      </x:c>
      <x:c r="E152" s="305" t="str">
        <x:v>CAP-LAW090|Reg. 62|AP01|OBS01</x:v>
      </x:c>
      <x:c r="F152" s="305" t="str">
        <x:v>CAP-LAW090|Reg. 62|AP01</x:v>
      </x:c>
      <x:c r="G152" s="305" t="str">
        <x:v>CAP-LAW090|Reg. 62</x:v>
      </x:c>
      <x:c r="H152" s="305" t="str">
        <x:v>CAP-LAW090</x:v>
      </x:c>
      <x:c r="I152" s="305" t="str">
        <x:v>Reg. 62</x:v>
      </x:c>
      <x:c r="J152" s="305" t="str">
        <x:v>Debt covenant, disclosure or servicing failure</x:v>
      </x:c>
      <x:c r="K152" s="305" t="str">
        <x:v>The activation gate is true and the entity cannot evidence complete, accurate, authorised and timely performance of: Maintain the debt-listed entity website disclosures required by LODR.</x:v>
      </x:c>
      <x:c r="L152" s="305" t="str">
        <x:v>Medium-High</x:v>
      </x:c>
      <x:c r="M15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52" s="305" t="str">
        <x:v>Confirmed exception template: Listed entity did not demonstrate complete and timely compliance with CAP-LAW090 Reg. 62 — Maintain the debt-listed entity website disclosures required by LODR. State the population, dates, evidence tested, exact exception and legal/operational impact; do not allege non-compliance until evidence and management response are evaluated.</x:v>
      </x:c>
      <x:c r="O152" s="305" t="str">
        <x:v>Record factual cause, control/design cause, responsible process, duration, affected population and whether the issue is isolated, recurring or systemic.</x:v>
      </x:c>
      <x:c r="P152" s="305" t="str">
        <x:v>Contain the exception, complete any lawful cure/corrective disclosure, repair the control, assign ownership, update the calendar or system rule, and preserve evidence. Remediation must address: Maintain a debt-disclosure website register and archive.</x:v>
      </x:c>
      <x:c r="Q152" s="305" t="str">
        <x:v>Prompt risk-based action date; statutory or investor-impact deadline takes precedence</x:v>
      </x:c>
      <x:c r="R152" s="305" t="str">
        <x:v>CFO, Company Secretary, debenture trustee and exchange/regulator as applicable</x:v>
      </x:c>
      <x:c r="S152" s="305" t="str">
        <x:v>Approved remediation evidence, corrected filing/action where permitted, updated control artefact, complete affected-population validation and management/committee closure approval.</x:v>
      </x:c>
      <x:c r="T152" s="305" t="str">
        <x:v>Reperform the failed step on the corrected item and test subsequent occurrences or the full affected population until sustained operation is demonstrated.</x:v>
      </x:c>
      <x:c r="U152" s="305" t="str">
        <x:v>DESIGNED — NOT RAISED</x:v>
      </x:c>
      <x:c r="V152" s="305" t="str">
        <x:v>https://www.sebi.gov.in/legal/master-circulars/jul-2025/master-circular-for-listing-obligations-and-disclosure-requirements-for-non-convertible-securities-securitized-debt-instruments-and-or-commercial-paper_95230.html</x:v>
      </x:c>
      <x:c r="W152" s="305" t="str">
        <x:v>MIGRATED — FROZEN</x:v>
      </x:c>
      <x:c r="X152" s="305" t="str">
        <x:f>IF(COUNTIF('PROD Audit Master'!$A$5:$A$176,C152)=1,"YES","NO")</x:f>
        <x:v>YES</x:v>
      </x:c>
      <x:c r="Y152" s="305" t="str">
        <x:f>IF(COUNTIF('PROD Provision Master'!$A$5:$A$176,D152)=1,"YES","NO")</x:f>
        <x:v>YES</x:v>
      </x:c>
      <x:c r="Z152" s="305" t="str">
        <x:f>IF(COUNTIF($A$5:$A$176,A152)=1,"UNIQUE","DUPLICATE")</x:f>
        <x:v>UNIQUE</x:v>
      </x:c>
      <x:c r="AA152" s="305" t="str">
        <x:f>IF(COUNTIF($E$5:$E$176,E152)=1,"UNIQUE","DUPLICATE")</x:f>
        <x:v>UNIQUE</x:v>
      </x:c>
      <x:c r="AB152" s="305" t="str">
        <x:f>IF(AND(LEFT(A152,14)="SEBI-CORE-OBS-",LEN(A152)=20),"VALID","INVALID")</x:f>
        <x:v>VALID</x:v>
      </x:c>
      <x:c r="AC152" s="305" t="str">
        <x:v>FROZEN</x:v>
      </x:c>
    </x:row>
    <x:row r="153" ht="48" customHeight="1">
      <x:c r="A153" s="305" t="str">
        <x:v>SEBI-CORE-OBS-000149</x:v>
      </x:c>
      <x:c r="B153" s="305" t="n">
        <x:v>149</x:v>
      </x:c>
      <x:c r="C153" s="305" t="str">
        <x:v>SEBI-CORE-AUD-000149</x:v>
      </x:c>
      <x:c r="D153" s="305" t="str">
        <x:v>SEBI-CORE-PRV-000149</x:v>
      </x:c>
      <x:c r="E153" s="305" t="str">
        <x:v>CAP-LAW090|HVDLE corporate-governance chapter|AP01|OBS01</x:v>
      </x:c>
      <x:c r="F153" s="305" t="str">
        <x:v>CAP-LAW090|HVDLE corporate-governance chapter|AP01</x:v>
      </x:c>
      <x:c r="G153" s="305" t="str">
        <x:v>CAP-LAW090|HVDLE corporate-governance chapter</x:v>
      </x:c>
      <x:c r="H153" s="305" t="str">
        <x:v>CAP-LAW090</x:v>
      </x:c>
      <x:c r="I153" s="305" t="str">
        <x:v>HVDLE corporate-governance chapter</x:v>
      </x:c>
      <x:c r="J153" s="305" t="str">
        <x:v>Debt covenant, disclosure or servicing failure</x:v>
      </x:c>
      <x:c r="K153" s="305" t="str">
        <x:v>The activation gate is true and the entity cannot evidence complete, accurate, authorised and timely performance of: Apply the specified corporate-governance provisions when the high-value debt listed-entity test is met.</x:v>
      </x:c>
      <x:c r="L153" s="305" t="str">
        <x:v>Medium</x:v>
      </x:c>
      <x:c r="M15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53" s="305" t="str">
        <x:v>Confirmed exception template: Listed entity did not demonstrate complete and timely compliance with CAP-LAW090 HVDLE corporate-governance chapter — Apply the specified corporate-governance provisions when the high-value debt listed-entity test is met. State the population, dates, evidence tested, exact exception and legal/operational impact; do not allege non-compliance until evidence and management response are evaluated.</x:v>
      </x:c>
      <x:c r="O153" s="305" t="str">
        <x:v>Record factual cause, control/design cause, responsible process, duration, affected population and whether the issue is isolated, recurring or systemic.</x:v>
      </x:c>
      <x:c r="P153" s="305" t="str">
        <x:v>Contain the exception, complete any lawful cure/corrective disclosure, repair the control, assign ownership, update the calendar or system rule, and preserve evidence. Remediation must address: Document threshold and map each incorporated governance provision.</x:v>
      </x:c>
      <x:c r="Q153" s="305" t="str">
        <x:v>Prompt risk-based action date; statutory or investor-impact deadline takes precedence</x:v>
      </x:c>
      <x:c r="R153" s="305" t="str">
        <x:v>CFO, Company Secretary, debenture trustee and exchange/regulator as applicable</x:v>
      </x:c>
      <x:c r="S153" s="305" t="str">
        <x:v>Approved remediation evidence, corrected filing/action where permitted, updated control artefact, complete affected-population validation and management/committee closure approval.</x:v>
      </x:c>
      <x:c r="T153" s="305" t="str">
        <x:v>Reperform the failed step on the corrected item and test subsequent occurrences or the full affected population until sustained operation is demonstrated.</x:v>
      </x:c>
      <x:c r="U153" s="305" t="str">
        <x:v>DESIGNED — NOT RAISED</x:v>
      </x:c>
      <x:c r="V153" s="305" t="str">
        <x:v>https://www.sebi.gov.in/legal/master-circulars/jul-2025/master-circular-for-listing-obligations-and-disclosure-requirements-for-non-convertible-securities-securitized-debt-instruments-and-or-commercial-paper_95230.html</x:v>
      </x:c>
      <x:c r="W153" s="305" t="str">
        <x:v>MIGRATED — FROZEN</x:v>
      </x:c>
      <x:c r="X153" s="305" t="str">
        <x:f>IF(COUNTIF('PROD Audit Master'!$A$5:$A$176,C153)=1,"YES","NO")</x:f>
        <x:v>YES</x:v>
      </x:c>
      <x:c r="Y153" s="305" t="str">
        <x:f>IF(COUNTIF('PROD Provision Master'!$A$5:$A$176,D153)=1,"YES","NO")</x:f>
        <x:v>YES</x:v>
      </x:c>
      <x:c r="Z153" s="305" t="str">
        <x:f>IF(COUNTIF($A$5:$A$176,A153)=1,"UNIQUE","DUPLICATE")</x:f>
        <x:v>UNIQUE</x:v>
      </x:c>
      <x:c r="AA153" s="305" t="str">
        <x:f>IF(COUNTIF($E$5:$E$176,E153)=1,"UNIQUE","DUPLICATE")</x:f>
        <x:v>UNIQUE</x:v>
      </x:c>
      <x:c r="AB153" s="305" t="str">
        <x:f>IF(AND(LEFT(A153,14)="SEBI-CORE-OBS-",LEN(A153)=20),"VALID","INVALID")</x:f>
        <x:v>VALID</x:v>
      </x:c>
      <x:c r="AC153" s="305" t="str">
        <x:v>FROZEN</x:v>
      </x:c>
    </x:row>
    <x:row r="154" ht="48" customHeight="1">
      <x:c r="A154" s="305" t="str">
        <x:v>SEBI-CORE-OBS-000150</x:v>
      </x:c>
      <x:c r="B154" s="305" t="n">
        <x:v>150</x:v>
      </x:c>
      <x:c r="C154" s="305" t="str">
        <x:v>SEBI-CORE-AUD-000150</x:v>
      </x:c>
      <x:c r="D154" s="305" t="str">
        <x:v>SEBI-CORE-PRV-000150</x:v>
      </x:c>
      <x:c r="E154" s="305" t="str">
        <x:v>CAP-LAW064|Issue/listing provisions|AP01|OBS01</x:v>
      </x:c>
      <x:c r="F154" s="305" t="str">
        <x:v>CAP-LAW064|Issue/listing provisions|AP01</x:v>
      </x:c>
      <x:c r="G154" s="305" t="str">
        <x:v>CAP-LAW064|Issue/listing provisions</x:v>
      </x:c>
      <x:c r="H154" s="305" t="str">
        <x:v>CAP-LAW064</x:v>
      </x:c>
      <x:c r="I154" s="305" t="str">
        <x:v>Issue/listing provisions</x:v>
      </x:c>
      <x:c r="J154" s="305" t="str">
        <x:v>Debt covenant, disclosure or servicing failure</x:v>
      </x:c>
      <x:c r="K154" s="305" t="str">
        <x:v>The activation gate is true and the entity cannot evidence complete, accurate, authorised and timely performance of: Comply with issue, trust, offer-document, rating, listing and ongoing requirements for SDIs or security receipts when the entity acts in that capacity.</x:v>
      </x:c>
      <x:c r="L154" s="305" t="str">
        <x:v>Medium</x:v>
      </x:c>
      <x:c r="M15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54" s="305" t="str">
        <x:v>Confirmed exception template: Special purpose distinct entity / issuer / trustee as specified did not demonstrate complete and timely compliance with CAP-LAW064 Issue/listing provisions — Comply with issue, trust, offer-document, rating, listing and ongoing requirements for SDIs or security receipts when the entity acts in that capacity. State the population, dates, evidence tested, exact exception and legal/operational impact; do not allege non-compliance until evidence and management response are evaluated.</x:v>
      </x:c>
      <x:c r="O154" s="305" t="str">
        <x:v>Record factual cause, control/design cause, responsible process, duration, affected population and whether the issue is isolated, recurring or systemic.</x:v>
      </x:c>
      <x:c r="P154" s="305" t="str">
        <x:v>Contain the exception, complete any lawful cure/corrective disclosure, repair the control, assign ownership, update the calendar or system rule, and preserve evidence. Remediation must address: Create an instrument-specific checklist with explicit duty-holder assignment.</x:v>
      </x:c>
      <x:c r="Q154" s="305" t="str">
        <x:v>Prompt risk-based action date; statutory or investor-impact deadline takes precedence</x:v>
      </x:c>
      <x:c r="R154" s="305" t="str">
        <x:v>CFO, Company Secretary, debenture trustee and exchange/regulator as applicable</x:v>
      </x:c>
      <x:c r="S154" s="305" t="str">
        <x:v>Approved remediation evidence, corrected filing/action where permitted, updated control artefact, complete affected-population validation and management/committee closure approval.</x:v>
      </x:c>
      <x:c r="T154" s="305" t="str">
        <x:v>Reperform the failed step on the corrected item and test subsequent occurrences or the full affected population until sustained operation is demonstrated.</x:v>
      </x:c>
      <x:c r="U154" s="305" t="str">
        <x:v>DESIGNED — NOT RAISED</x:v>
      </x:c>
      <x:c r="V154" s="305" t="str">
        <x:v>https://www.sebi.gov.in/legal/regulations/jul-2026/securities-and-exchange-board-of-india-issue-and-listing-of-securitised-debt-instruments-and-security-receipts-regulations-2008-last-amended-on-july-06-2026-_102674.html</x:v>
      </x:c>
      <x:c r="W154" s="305" t="str">
        <x:v>MIGRATED — FROZEN</x:v>
      </x:c>
      <x:c r="X154" s="305" t="str">
        <x:f>IF(COUNTIF('PROD Audit Master'!$A$5:$A$176,C154)=1,"YES","NO")</x:f>
        <x:v>YES</x:v>
      </x:c>
      <x:c r="Y154" s="305" t="str">
        <x:f>IF(COUNTIF('PROD Provision Master'!$A$5:$A$176,D154)=1,"YES","NO")</x:f>
        <x:v>YES</x:v>
      </x:c>
      <x:c r="Z154" s="305" t="str">
        <x:f>IF(COUNTIF($A$5:$A$176,A154)=1,"UNIQUE","DUPLICATE")</x:f>
        <x:v>UNIQUE</x:v>
      </x:c>
      <x:c r="AA154" s="305" t="str">
        <x:f>IF(COUNTIF($E$5:$E$176,E154)=1,"UNIQUE","DUPLICATE")</x:f>
        <x:v>UNIQUE</x:v>
      </x:c>
      <x:c r="AB154" s="305" t="str">
        <x:f>IF(AND(LEFT(A154,14)="SEBI-CORE-OBS-",LEN(A154)=20),"VALID","INVALID")</x:f>
        <x:v>VALID</x:v>
      </x:c>
      <x:c r="AC154" s="305" t="str">
        <x:v>FROZEN</x:v>
      </x:c>
    </x:row>
    <x:row r="155" ht="48" customHeight="1">
      <x:c r="A155" s="305" t="str">
        <x:v>SEBI-CORE-OBS-000151</x:v>
      </x:c>
      <x:c r="B155" s="305" t="n">
        <x:v>151</x:v>
      </x:c>
      <x:c r="C155" s="305" t="str">
        <x:v>SEBI-CORE-AUD-000151</x:v>
      </x:c>
      <x:c r="D155" s="305" t="str">
        <x:v>SEBI-CORE-PRV-000151</x:v>
      </x:c>
      <x:c r="E155" s="305" t="str">
        <x:v>CAP-LAW248|Reg. 11B / Circular para 2|AP01|OBS01</x:v>
      </x:c>
      <x:c r="F155" s="305" t="str">
        <x:v>CAP-LAW248|Reg. 11B / Circular para 2|AP01</x:v>
      </x:c>
      <x:c r="G155" s="305" t="str">
        <x:v>CAP-LAW248|Reg. 11B / Circular para 2</x:v>
      </x:c>
      <x:c r="H155" s="305" t="str">
        <x:v>CAP-LAW248</x:v>
      </x:c>
      <x:c r="I155" s="305" t="str">
        <x:v>Reg. 11B / Circular para 2</x:v>
      </x:c>
      <x:c r="J155" s="305" t="str">
        <x:v>Debt covenant, disclosure or servicing failure</x:v>
      </x:c>
      <x:c r="K155" s="305" t="str">
        <x:v>The activation gate is true and the entity cannot evidence complete, accurate, authorised and timely performance of: Submit the prescribed SDI pool disclosures to SEBI and the listing exchange on a half-yearly basis.</x:v>
      </x:c>
      <x:c r="L155" s="305" t="str">
        <x:v>Medium-High</x:v>
      </x:c>
      <x:c r="M15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55" s="305" t="str">
        <x:v>Confirmed exception template: Trustee of special purpose distinct entity did not demonstrate complete and timely compliance with CAP-LAW248 Reg. 11B / Circular para 2 — Submit the prescribed SDI pool disclosures to SEBI and the listing exchange on a half-yearly basis. State the population, dates, evidence tested, exact exception and legal/operational impact; do not allege non-compliance until evidence and management response are evaluated.</x:v>
      </x:c>
      <x:c r="O155" s="305" t="str">
        <x:v>Record factual cause, control/design cause, responsible process, duration, affected population and whether the issue is isolated, recurring or systemic.</x:v>
      </x:c>
      <x:c r="P155" s="305" t="str">
        <x:v>Contain the exception, complete any lawful cure/corrective disclosure, repair the control, assign ownership, update the calendar or system rule, and preserve evidence. Remediation must address: Compile, validate and submit the applicable annexure.</x:v>
      </x:c>
      <x:c r="Q155" s="305" t="str">
        <x:v>Prompt risk-based action date; statutory or investor-impact deadline takes precedence</x:v>
      </x:c>
      <x:c r="R155" s="305" t="str">
        <x:v>CFO, Company Secretary, debenture trustee and exchange/regulator as applicable</x:v>
      </x:c>
      <x:c r="S155" s="305" t="str">
        <x:v>Approved remediation evidence, corrected filing/action where permitted, updated control artefact, complete affected-population validation and management/committee closure approval.</x:v>
      </x:c>
      <x:c r="T155" s="305" t="str">
        <x:v>Reperform the failed step on the corrected item and test subsequent occurrences or the full affected population until sustained operation is demonstrated.</x:v>
      </x:c>
      <x:c r="U155" s="305" t="str">
        <x:v>DESIGNED — NOT RAISED</x:v>
      </x:c>
      <x:c r="V155" s="305" t="str">
        <x:v>https://www.sebi.gov.in/legal/circulars/dec-2025/mandating-periodic-disclosure-requirements-securitised-debt-instruments-sdis-_98409.html</x:v>
      </x:c>
      <x:c r="W155" s="305" t="str">
        <x:v>MIGRATED — FROZEN</x:v>
      </x:c>
      <x:c r="X155" s="305" t="str">
        <x:f>IF(COUNTIF('PROD Audit Master'!$A$5:$A$176,C155)=1,"YES","NO")</x:f>
        <x:v>YES</x:v>
      </x:c>
      <x:c r="Y155" s="305" t="str">
        <x:f>IF(COUNTIF('PROD Provision Master'!$A$5:$A$176,D155)=1,"YES","NO")</x:f>
        <x:v>YES</x:v>
      </x:c>
      <x:c r="Z155" s="305" t="str">
        <x:f>IF(COUNTIF($A$5:$A$176,A155)=1,"UNIQUE","DUPLICATE")</x:f>
        <x:v>UNIQUE</x:v>
      </x:c>
      <x:c r="AA155" s="305" t="str">
        <x:f>IF(COUNTIF($E$5:$E$176,E155)=1,"UNIQUE","DUPLICATE")</x:f>
        <x:v>UNIQUE</x:v>
      </x:c>
      <x:c r="AB155" s="305" t="str">
        <x:f>IF(AND(LEFT(A155,14)="SEBI-CORE-OBS-",LEN(A155)=20),"VALID","INVALID")</x:f>
        <x:v>VALID</x:v>
      </x:c>
      <x:c r="AC155" s="305" t="str">
        <x:v>FROZEN</x:v>
      </x:c>
    </x:row>
    <x:row r="156" ht="48" customHeight="1">
      <x:c r="A156" s="305" t="str">
        <x:v>SEBI-CORE-OBS-000152</x:v>
      </x:c>
      <x:c r="B156" s="305" t="n">
        <x:v>152</x:v>
      </x:c>
      <x:c r="C156" s="305" t="str">
        <x:v>SEBI-CORE-AUD-000152</x:v>
      </x:c>
      <x:c r="D156" s="305" t="str">
        <x:v>SEBI-CORE-PRV-000152</x:v>
      </x:c>
      <x:c r="E156" s="305" t="str">
        <x:v>P1-GAP003|Paras 2-4|AP01|OBS01</x:v>
      </x:c>
      <x:c r="F156" s="305" t="str">
        <x:v>P1-GAP003|Paras 2-4|AP01</x:v>
      </x:c>
      <x:c r="G156" s="305" t="str">
        <x:v>P1-GAP003|Paras 2-4</x:v>
      </x:c>
      <x:c r="H156" s="305" t="str">
        <x:v>P1-GAP003</x:v>
      </x:c>
      <x:c r="I156" s="305" t="str">
        <x:v>Paras 2-4</x:v>
      </x:c>
      <x:c r="J156" s="305" t="str">
        <x:v>Investor-service process or SLA failure</x:v>
      </x:c>
      <x:c r="K156" s="305" t="str">
        <x:v>The activation gate is true and the entity cannot evidence complete, accurate, authorised and timely performance of: Accept and process eligible pre-2019 physical-security transfer requests during the special window.</x:v>
      </x:c>
      <x:c r="L156" s="305" t="str">
        <x:v>Medium</x:v>
      </x:c>
      <x:c r="M15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56" s="305" t="str">
        <x:v>Confirmed exception template: Listed company / RTA did not demonstrate complete and timely compliance with P1-GAP003 Paras 2-4 — Accept and process eligible pre-2019 physical-security transfer requests during the special window. State the population, dates, evidence tested, exact exception and legal/operational impact; do not allege non-compliance until evidence and management response are evaluated.</x:v>
      </x:c>
      <x:c r="O156" s="305" t="str">
        <x:v>Record factual cause, control/design cause, responsible process, duration, affected population and whether the issue is isolated, recurring or systemic.</x:v>
      </x:c>
      <x:c r="P156" s="305" t="str">
        <x:v>Contain the exception, complete any lawful cure/corrective disclosure, repair the control, assign ownership, update the calendar or system rule, and preserve evidence. Remediation must address: Validate execution date/history and register the request.</x:v>
      </x:c>
      <x:c r="Q156" s="305" t="str">
        <x:v>Prompt risk-based action date; statutory or investor-impact deadline takes precedence</x:v>
      </x:c>
      <x:c r="R156" s="305" t="str">
        <x:v>Process owner and Company Secretary/Compliance Officer; escalate to Board/committee or regulator when the governing rule requires</x:v>
      </x:c>
      <x:c r="S156" s="305" t="str">
        <x:v>Approved remediation evidence, corrected filing/action where permitted, updated control artefact, complete affected-population validation and management/committee closure approval.</x:v>
      </x:c>
      <x:c r="T156" s="305" t="str">
        <x:v>Reperform the failed step on the corrected item and test subsequent occurrences or the full affected population until sustained operation is demonstrated.</x:v>
      </x:c>
      <x:c r="U156" s="305" t="str">
        <x:v>DESIGNED — NOT RAISED</x:v>
      </x:c>
      <x:c r="V156" s="305" t="str">
        <x:v>https://www.sebi.gov.in/legal/circulars/jan-2026/ease-of-doing-investment-special-window-for-transfer-and-dematerialisation-of-physical-securities_99411.html</x:v>
      </x:c>
      <x:c r="W156" s="305" t="str">
        <x:v>MIGRATED — FROZEN</x:v>
      </x:c>
      <x:c r="X156" s="305" t="str">
        <x:f>IF(COUNTIF('PROD Audit Master'!$A$5:$A$176,C156)=1,"YES","NO")</x:f>
        <x:v>YES</x:v>
      </x:c>
      <x:c r="Y156" s="305" t="str">
        <x:f>IF(COUNTIF('PROD Provision Master'!$A$5:$A$176,D156)=1,"YES","NO")</x:f>
        <x:v>YES</x:v>
      </x:c>
      <x:c r="Z156" s="305" t="str">
        <x:f>IF(COUNTIF($A$5:$A$176,A156)=1,"UNIQUE","DUPLICATE")</x:f>
        <x:v>UNIQUE</x:v>
      </x:c>
      <x:c r="AA156" s="305" t="str">
        <x:f>IF(COUNTIF($E$5:$E$176,E156)=1,"UNIQUE","DUPLICATE")</x:f>
        <x:v>UNIQUE</x:v>
      </x:c>
      <x:c r="AB156" s="305" t="str">
        <x:f>IF(AND(LEFT(A156,14)="SEBI-CORE-OBS-",LEN(A156)=20),"VALID","INVALID")</x:f>
        <x:v>VALID</x:v>
      </x:c>
      <x:c r="AC156" s="305" t="str">
        <x:v>FROZEN</x:v>
      </x:c>
    </x:row>
    <x:row r="157" ht="48" customHeight="1">
      <x:c r="A157" s="305" t="str">
        <x:v>SEBI-CORE-OBS-000153</x:v>
      </x:c>
      <x:c r="B157" s="305" t="n">
        <x:v>153</x:v>
      </x:c>
      <x:c r="C157" s="305" t="str">
        <x:v>SEBI-CORE-AUD-000153</x:v>
      </x:c>
      <x:c r="D157" s="305" t="str">
        <x:v>SEBI-CORE-PRV-000153</x:v>
      </x:c>
      <x:c r="E157" s="305" t="str">
        <x:v>P1-GAP003|Demat and lock-in conditions|AP01|OBS01</x:v>
      </x:c>
      <x:c r="F157" s="305" t="str">
        <x:v>P1-GAP003|Demat and lock-in conditions|AP01</x:v>
      </x:c>
      <x:c r="G157" s="305" t="str">
        <x:v>P1-GAP003|Demat and lock-in conditions</x:v>
      </x:c>
      <x:c r="H157" s="305" t="str">
        <x:v>P1-GAP003</x:v>
      </x:c>
      <x:c r="I157" s="305" t="str">
        <x:v>Demat and lock-in conditions</x:v>
      </x:c>
      <x:c r="J157" s="305" t="str">
        <x:v>Investor-service process or SLA failure</x:v>
      </x:c>
      <x:c r="K157" s="305" t="str">
        <x:v>The activation gate is true and the entity cannot evidence complete, accurate, authorised and timely performance of: Ensure eligible transferred securities are dematerialised and subject to the prescribed one-year lock-in.</x:v>
      </x:c>
      <x:c r="L157" s="305" t="str">
        <x:v>Medium</x:v>
      </x:c>
      <x:c r="M15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57" s="305" t="str">
        <x:v>Confirmed exception template: Listed company / RTA did not demonstrate complete and timely compliance with P1-GAP003 Demat and lock-in conditions — Ensure eligible transferred securities are dematerialised and subject to the prescribed one-year lock-in. State the population, dates, evidence tested, exact exception and legal/operational impact; do not allege non-compliance until evidence and management response are evaluated.</x:v>
      </x:c>
      <x:c r="O157" s="305" t="str">
        <x:v>Record factual cause, control/design cause, responsible process, duration, affected population and whether the issue is isolated, recurring or systemic.</x:v>
      </x:c>
      <x:c r="P157" s="305" t="str">
        <x:v>Contain the exception, complete any lawful cure/corrective disclosure, repair the control, assign ownership, update the calendar or system rule, and preserve evidence. Remediation must address: Coordinate demat credit and record lock-in start/end.</x:v>
      </x:c>
      <x:c r="Q157" s="305" t="str">
        <x:v>Prompt risk-based action date; statutory or investor-impact deadline takes precedence</x:v>
      </x:c>
      <x:c r="R157" s="305" t="str">
        <x:v>Process owner and Company Secretary/Compliance Officer; escalate to Board/committee or regulator when the governing rule requires</x:v>
      </x:c>
      <x:c r="S157" s="305" t="str">
        <x:v>Approved remediation evidence, corrected filing/action where permitted, updated control artefact, complete affected-population validation and management/committee closure approval.</x:v>
      </x:c>
      <x:c r="T157" s="305" t="str">
        <x:v>Reperform the failed step on the corrected item and test subsequent occurrences or the full affected population until sustained operation is demonstrated.</x:v>
      </x:c>
      <x:c r="U157" s="305" t="str">
        <x:v>DESIGNED — NOT RAISED</x:v>
      </x:c>
      <x:c r="V157" s="305" t="str">
        <x:v>https://www.sebi.gov.in/legal/circulars/jan-2026/ease-of-doing-investment-special-window-for-transfer-and-dematerialisation-of-physical-securities_99411.html</x:v>
      </x:c>
      <x:c r="W157" s="305" t="str">
        <x:v>MIGRATED — FROZEN</x:v>
      </x:c>
      <x:c r="X157" s="305" t="str">
        <x:f>IF(COUNTIF('PROD Audit Master'!$A$5:$A$176,C157)=1,"YES","NO")</x:f>
        <x:v>YES</x:v>
      </x:c>
      <x:c r="Y157" s="305" t="str">
        <x:f>IF(COUNTIF('PROD Provision Master'!$A$5:$A$176,D157)=1,"YES","NO")</x:f>
        <x:v>YES</x:v>
      </x:c>
      <x:c r="Z157" s="305" t="str">
        <x:f>IF(COUNTIF($A$5:$A$176,A157)=1,"UNIQUE","DUPLICATE")</x:f>
        <x:v>UNIQUE</x:v>
      </x:c>
      <x:c r="AA157" s="305" t="str">
        <x:f>IF(COUNTIF($E$5:$E$176,E157)=1,"UNIQUE","DUPLICATE")</x:f>
        <x:v>UNIQUE</x:v>
      </x:c>
      <x:c r="AB157" s="305" t="str">
        <x:f>IF(AND(LEFT(A157,14)="SEBI-CORE-OBS-",LEN(A157)=20),"VALID","INVALID")</x:f>
        <x:v>VALID</x:v>
      </x:c>
      <x:c r="AC157" s="305" t="str">
        <x:v>FROZEN</x:v>
      </x:c>
    </x:row>
    <x:row r="158" ht="48" customHeight="1">
      <x:c r="A158" s="305" t="str">
        <x:v>SEBI-CORE-OBS-000154</x:v>
      </x:c>
      <x:c r="B158" s="305" t="n">
        <x:v>154</x:v>
      </x:c>
      <x:c r="C158" s="305" t="str">
        <x:v>SEBI-CORE-AUD-000154</x:v>
      </x:c>
      <x:c r="D158" s="305" t="str">
        <x:v>SEBI-CORE-PRV-000154</x:v>
      </x:c>
      <x:c r="E158" s="305" t="str">
        <x:v>P1-GAP003|Verification / notice process|AP01|OBS01</x:v>
      </x:c>
      <x:c r="F158" s="305" t="str">
        <x:v>P1-GAP003|Verification / notice process|AP01</x:v>
      </x:c>
      <x:c r="G158" s="305" t="str">
        <x:v>P1-GAP003|Verification / notice process</x:v>
      </x:c>
      <x:c r="H158" s="305" t="str">
        <x:v>P1-GAP003</x:v>
      </x:c>
      <x:c r="I158" s="305" t="str">
        <x:v>Verification / notice process</x:v>
      </x:c>
      <x:c r="J158" s="305" t="str">
        <x:v>Investor-service process or SLA failure</x:v>
      </x:c>
      <x:c r="K158" s="305" t="str">
        <x:v>The activation gate is true and the entity cannot evidence complete, accurate, authorised and timely performance of: Verify identity, PAN, address and signatures and follow the advertisement/objection process where the transferor is unavailable.</x:v>
      </x:c>
      <x:c r="L158" s="305" t="str">
        <x:v>Medium</x:v>
      </x:c>
      <x:c r="M15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58" s="305" t="str">
        <x:v>Confirmed exception template: Listed company / RTA did not demonstrate complete and timely compliance with P1-GAP003 Verification / notice process — Verify identity, PAN, address and signatures and follow the advertisement/objection process where the transferor is unavailable. State the population, dates, evidence tested, exact exception and legal/operational impact; do not allege non-compliance until evidence and management response are evaluated.</x:v>
      </x:c>
      <x:c r="O158" s="305" t="str">
        <x:v>Record factual cause, control/design cause, responsible process, duration, affected population and whether the issue is isolated, recurring or systemic.</x:v>
      </x:c>
      <x:c r="P158" s="305" t="str">
        <x:v>Contain the exception, complete any lawful cure/corrective disclosure, repair the control, assign ownership, update the calendar or system rule, and preserve evidence. Remediation must address: Document verification, publication, website posting and objection outcome.</x:v>
      </x:c>
      <x:c r="Q158" s="305" t="str">
        <x:v>Prompt risk-based action date; statutory or investor-impact deadline takes precedence</x:v>
      </x:c>
      <x:c r="R158" s="305" t="str">
        <x:v>Process owner and Company Secretary/Compliance Officer; escalate to Board/committee or regulator when the governing rule requires</x:v>
      </x:c>
      <x:c r="S158" s="305" t="str">
        <x:v>Approved remediation evidence, corrected filing/action where permitted, updated control artefact, complete affected-population validation and management/committee closure approval.</x:v>
      </x:c>
      <x:c r="T158" s="305" t="str">
        <x:v>Reperform the failed step on the corrected item and test subsequent occurrences or the full affected population until sustained operation is demonstrated.</x:v>
      </x:c>
      <x:c r="U158" s="305" t="str">
        <x:v>DESIGNED — NOT RAISED</x:v>
      </x:c>
      <x:c r="V158" s="305" t="str">
        <x:v>https://www.sebi.gov.in/legal/circulars/jan-2026/ease-of-doing-investment-special-window-for-transfer-and-dematerialisation-of-physical-securities_99411.html</x:v>
      </x:c>
      <x:c r="W158" s="305" t="str">
        <x:v>MIGRATED — FROZEN</x:v>
      </x:c>
      <x:c r="X158" s="305" t="str">
        <x:f>IF(COUNTIF('PROD Audit Master'!$A$5:$A$176,C158)=1,"YES","NO")</x:f>
        <x:v>YES</x:v>
      </x:c>
      <x:c r="Y158" s="305" t="str">
        <x:f>IF(COUNTIF('PROD Provision Master'!$A$5:$A$176,D158)=1,"YES","NO")</x:f>
        <x:v>YES</x:v>
      </x:c>
      <x:c r="Z158" s="305" t="str">
        <x:f>IF(COUNTIF($A$5:$A$176,A158)=1,"UNIQUE","DUPLICATE")</x:f>
        <x:v>UNIQUE</x:v>
      </x:c>
      <x:c r="AA158" s="305" t="str">
        <x:f>IF(COUNTIF($E$5:$E$176,E158)=1,"UNIQUE","DUPLICATE")</x:f>
        <x:v>UNIQUE</x:v>
      </x:c>
      <x:c r="AB158" s="305" t="str">
        <x:f>IF(AND(LEFT(A158,14)="SEBI-CORE-OBS-",LEN(A158)=20),"VALID","INVALID")</x:f>
        <x:v>VALID</x:v>
      </x:c>
      <x:c r="AC158" s="305" t="str">
        <x:v>FROZEN</x:v>
      </x:c>
    </x:row>
    <x:row r="159" ht="48" customHeight="1">
      <x:c r="A159" s="305" t="str">
        <x:v>SEBI-CORE-OBS-000155</x:v>
      </x:c>
      <x:c r="B159" s="305" t="n">
        <x:v>155</x:v>
      </x:c>
      <x:c r="C159" s="305" t="str">
        <x:v>SEBI-CORE-AUD-000155</x:v>
      </x:c>
      <x:c r="D159" s="305" t="str">
        <x:v>SEBI-CORE-PRV-000155</x:v>
      </x:c>
      <x:c r="E159" s="305" t="str">
        <x:v>P1-GAP003|Processing timeline|AP01|OBS01</x:v>
      </x:c>
      <x:c r="F159" s="305" t="str">
        <x:v>P1-GAP003|Processing timeline|AP01</x:v>
      </x:c>
      <x:c r="G159" s="305" t="str">
        <x:v>P1-GAP003|Processing timeline</x:v>
      </x:c>
      <x:c r="H159" s="305" t="str">
        <x:v>P1-GAP003</x:v>
      </x:c>
      <x:c r="I159" s="305" t="str">
        <x:v>Processing timeline</x:v>
      </x:c>
      <x:c r="J159" s="305" t="str">
        <x:v>Investor-service process or SLA failure</x:v>
      </x:c>
      <x:c r="K159" s="305" t="str">
        <x:v>The activation gate is true and the entity cannot evidence complete, accurate, authorised and timely performance of: Process a complete eligible special-window transfer request within the prescribed period.</x:v>
      </x:c>
      <x:c r="L159" s="305" t="str">
        <x:v>Medium</x:v>
      </x:c>
      <x:c r="M15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59" s="305" t="str">
        <x:v>Confirmed exception template: Listed company / RTA did not demonstrate complete and timely compliance with P1-GAP003 Processing timeline — Process a complete eligible special-window transfer request within the prescribed period. State the population, dates, evidence tested, exact exception and legal/operational impact; do not allege non-compliance until evidence and management response are evaluated.</x:v>
      </x:c>
      <x:c r="O159" s="305" t="str">
        <x:v>Record factual cause, control/design cause, responsible process, duration, affected population and whether the issue is isolated, recurring or systemic.</x:v>
      </x:c>
      <x:c r="P159" s="305" t="str">
        <x:v>Contain the exception, complete any lawful cure/corrective disclosure, repair the control, assign ownership, update the calendar or system rule, and preserve evidence. Remediation must address: Timestamp completeness and monitor aging to closure.</x:v>
      </x:c>
      <x:c r="Q159" s="305" t="str">
        <x:v>Prompt risk-based action date; statutory or investor-impact deadline takes precedence</x:v>
      </x:c>
      <x:c r="R159" s="305" t="str">
        <x:v>Process owner and Company Secretary/Compliance Officer; escalate to Board/committee or regulator when the governing rule requires</x:v>
      </x:c>
      <x:c r="S159" s="305" t="str">
        <x:v>Approved remediation evidence, corrected filing/action where permitted, updated control artefact, complete affected-population validation and management/committee closure approval.</x:v>
      </x:c>
      <x:c r="T159" s="305" t="str">
        <x:v>Reperform the failed step on the corrected item and test subsequent occurrences or the full affected population until sustained operation is demonstrated.</x:v>
      </x:c>
      <x:c r="U159" s="305" t="str">
        <x:v>DESIGNED — NOT RAISED</x:v>
      </x:c>
      <x:c r="V159" s="305" t="str">
        <x:v>https://www.sebi.gov.in/legal/circulars/jan-2026/ease-of-doing-investment-special-window-for-transfer-and-dematerialisation-of-physical-securities_99411.html</x:v>
      </x:c>
      <x:c r="W159" s="305" t="str">
        <x:v>MIGRATED — FROZEN</x:v>
      </x:c>
      <x:c r="X159" s="305" t="str">
        <x:f>IF(COUNTIF('PROD Audit Master'!$A$5:$A$176,C159)=1,"YES","NO")</x:f>
        <x:v>YES</x:v>
      </x:c>
      <x:c r="Y159" s="305" t="str">
        <x:f>IF(COUNTIF('PROD Provision Master'!$A$5:$A$176,D159)=1,"YES","NO")</x:f>
        <x:v>YES</x:v>
      </x:c>
      <x:c r="Z159" s="305" t="str">
        <x:f>IF(COUNTIF($A$5:$A$176,A159)=1,"UNIQUE","DUPLICATE")</x:f>
        <x:v>UNIQUE</x:v>
      </x:c>
      <x:c r="AA159" s="305" t="str">
        <x:f>IF(COUNTIF($E$5:$E$176,E159)=1,"UNIQUE","DUPLICATE")</x:f>
        <x:v>UNIQUE</x:v>
      </x:c>
      <x:c r="AB159" s="305" t="str">
        <x:f>IF(AND(LEFT(A159,14)="SEBI-CORE-OBS-",LEN(A159)=20),"VALID","INVALID")</x:f>
        <x:v>VALID</x:v>
      </x:c>
      <x:c r="AC159" s="305" t="str">
        <x:v>FROZEN</x:v>
      </x:c>
    </x:row>
    <x:row r="160" ht="48" customHeight="1">
      <x:c r="A160" s="305" t="str">
        <x:v>SEBI-CORE-OBS-000156</x:v>
      </x:c>
      <x:c r="B160" s="305" t="n">
        <x:v>156</x:v>
      </x:c>
      <x:c r="C160" s="305" t="str">
        <x:v>SEBI-CORE-AUD-000156</x:v>
      </x:c>
      <x:c r="D160" s="305" t="str">
        <x:v>SEBI-CORE-PRV-000156</x:v>
      </x:c>
      <x:c r="E160" s="305" t="str">
        <x:v>P1-GAP003|Publicity requirement|AP01|OBS01</x:v>
      </x:c>
      <x:c r="F160" s="305" t="str">
        <x:v>P1-GAP003|Publicity requirement|AP01</x:v>
      </x:c>
      <x:c r="G160" s="305" t="str">
        <x:v>P1-GAP003|Publicity requirement</x:v>
      </x:c>
      <x:c r="H160" s="305" t="str">
        <x:v>P1-GAP003</x:v>
      </x:c>
      <x:c r="I160" s="305" t="str">
        <x:v>Publicity requirement</x:v>
      </x:c>
      <x:c r="J160" s="305" t="str">
        <x:v>Investor-service process or SLA failure</x:v>
      </x:c>
      <x:c r="K160" s="305" t="str">
        <x:v>The activation gate is true and the entity cannot evidence complete, accurate, authorised and timely performance of: Publicise the special window at the prescribed interval throughout its availability.</x:v>
      </x:c>
      <x:c r="L160" s="305" t="str">
        <x:v>Medium</x:v>
      </x:c>
      <x:c r="M16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60" s="305" t="str">
        <x:v>Confirmed exception template: Listed company / RTA did not demonstrate complete and timely compliance with P1-GAP003 Publicity requirement — Publicise the special window at the prescribed interval throughout its availability. State the population, dates, evidence tested, exact exception and legal/operational impact; do not allege non-compliance until evidence and management response are evaluated.</x:v>
      </x:c>
      <x:c r="O160" s="305" t="str">
        <x:v>Record factual cause, control/design cause, responsible process, duration, affected population and whether the issue is isolated, recurring or systemic.</x:v>
      </x:c>
      <x:c r="P160" s="305" t="str">
        <x:v>Contain the exception, complete any lawful cure/corrective disclosure, repair the control, assign ownership, update the calendar or system rule, and preserve evidence. Remediation must address: Maintain publication plan and evidence.</x:v>
      </x:c>
      <x:c r="Q160" s="305" t="str">
        <x:v>Prompt risk-based action date; statutory or investor-impact deadline takes precedence</x:v>
      </x:c>
      <x:c r="R160" s="305" t="str">
        <x:v>Process owner and Company Secretary/Compliance Officer; escalate to Board/committee or regulator when the governing rule requires</x:v>
      </x:c>
      <x:c r="S160" s="305" t="str">
        <x:v>Approved remediation evidence, corrected filing/action where permitted, updated control artefact, complete affected-population validation and management/committee closure approval.</x:v>
      </x:c>
      <x:c r="T160" s="305" t="str">
        <x:v>Reperform the failed step on the corrected item and test subsequent occurrences or the full affected population until sustained operation is demonstrated.</x:v>
      </x:c>
      <x:c r="U160" s="305" t="str">
        <x:v>DESIGNED — NOT RAISED</x:v>
      </x:c>
      <x:c r="V160" s="305" t="str">
        <x:v>https://www.sebi.gov.in/legal/circulars/jan-2026/ease-of-doing-investment-special-window-for-transfer-and-dematerialisation-of-physical-securities_99411.html</x:v>
      </x:c>
      <x:c r="W160" s="305" t="str">
        <x:v>MIGRATED — FROZEN</x:v>
      </x:c>
      <x:c r="X160" s="305" t="str">
        <x:f>IF(COUNTIF('PROD Audit Master'!$A$5:$A$176,C160)=1,"YES","NO")</x:f>
        <x:v>YES</x:v>
      </x:c>
      <x:c r="Y160" s="305" t="str">
        <x:f>IF(COUNTIF('PROD Provision Master'!$A$5:$A$176,D160)=1,"YES","NO")</x:f>
        <x:v>YES</x:v>
      </x:c>
      <x:c r="Z160" s="305" t="str">
        <x:f>IF(COUNTIF($A$5:$A$176,A160)=1,"UNIQUE","DUPLICATE")</x:f>
        <x:v>UNIQUE</x:v>
      </x:c>
      <x:c r="AA160" s="305" t="str">
        <x:f>IF(COUNTIF($E$5:$E$176,E160)=1,"UNIQUE","DUPLICATE")</x:f>
        <x:v>UNIQUE</x:v>
      </x:c>
      <x:c r="AB160" s="305" t="str">
        <x:f>IF(AND(LEFT(A160,14)="SEBI-CORE-OBS-",LEN(A160)=20),"VALID","INVALID")</x:f>
        <x:v>VALID</x:v>
      </x:c>
      <x:c r="AC160" s="305" t="str">
        <x:v>FROZEN</x:v>
      </x:c>
    </x:row>
    <x:row r="161" ht="48" customHeight="1">
      <x:c r="A161" s="305" t="str">
        <x:v>SEBI-CORE-OBS-000157</x:v>
      </x:c>
      <x:c r="B161" s="305" t="n">
        <x:v>157</x:v>
      </x:c>
      <x:c r="C161" s="305" t="str">
        <x:v>SEBI-CORE-AUD-000157</x:v>
      </x:c>
      <x:c r="D161" s="305" t="str">
        <x:v>SEBI-CORE-PRV-000157</x:v>
      </x:c>
      <x:c r="E161" s="305" t="str">
        <x:v>P1-GAP004|Paras 2-4|AP01|OBS01</x:v>
      </x:c>
      <x:c r="F161" s="305" t="str">
        <x:v>P1-GAP004|Paras 2-4|AP01</x:v>
      </x:c>
      <x:c r="G161" s="305" t="str">
        <x:v>P1-GAP004|Paras 2-4</x:v>
      </x:c>
      <x:c r="H161" s="305" t="str">
        <x:v>P1-GAP004</x:v>
      </x:c>
      <x:c r="I161" s="305" t="str">
        <x:v>Paras 2-4</x:v>
      </x:c>
      <x:c r="J161" s="305" t="str">
        <x:v>Investor-service process or SLA failure</x:v>
      </x:c>
      <x:c r="K161" s="305" t="str">
        <x:v>The activation gate is true and the entity cannot evidence complete, accurate, authorised and timely performance of: Verify and process covered securities-service requests without issuing a new letter of confirmation.</x:v>
      </x:c>
      <x:c r="L161" s="305" t="str">
        <x:v>Medium</x:v>
      </x:c>
      <x:c r="M16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61" s="305" t="str">
        <x:v>Confirmed exception template: Issuer / RTA did not demonstrate complete and timely compliance with P1-GAP004 Paras 2-4 — Verify and process covered securities-service requests without issuing a new letter of confirmation. State the population, dates, evidence tested, exact exception and legal/operational impact; do not allege non-compliance until evidence and management response are evaluated.</x:v>
      </x:c>
      <x:c r="O161" s="305" t="str">
        <x:v>Record factual cause, control/design cause, responsible process, duration, affected population and whether the issue is isolated, recurring or systemic.</x:v>
      </x:c>
      <x:c r="P161" s="305" t="str">
        <x:v>Contain the exception, complete any lawful cure/corrective disclosure, repair the control, assign ownership, update the calendar or system rule, and preserve evidence. Remediation must address: Validate documents and initiate the prescribed direct-credit route.</x:v>
      </x:c>
      <x:c r="Q161" s="305" t="str">
        <x:v>Prompt risk-based action date; statutory or investor-impact deadline takes precedence</x:v>
      </x:c>
      <x:c r="R161" s="305" t="str">
        <x:v>Process owner and Company Secretary/Compliance Officer; escalate to Board/committee or regulator when the governing rule requires</x:v>
      </x:c>
      <x:c r="S161" s="305" t="str">
        <x:v>Approved remediation evidence, corrected filing/action where permitted, updated control artefact, complete affected-population validation and management/committee closure approval.</x:v>
      </x:c>
      <x:c r="T161" s="305" t="str">
        <x:v>Reperform the failed step on the corrected item and test subsequent occurrences or the full affected population until sustained operation is demonstrated.</x:v>
      </x:c>
      <x:c r="U161" s="305" t="str">
        <x:v>DESIGNED — NOT RAISED</x:v>
      </x:c>
      <x:c r="V161" s="305" t="str">
        <x:v>https://www.sebi.gov.in/legal/circulars/jan-2026/ease-of-doing-investment-and-ease-of-doing-business-doing-away-with-requirement-of-issuance-of-letter-of-confirmation-loc-and-to-effect-direct-credit-of-securities-in-dematerialisation-account-o-_99421.html</x:v>
      </x:c>
      <x:c r="W161" s="305" t="str">
        <x:v>MIGRATED — FROZEN</x:v>
      </x:c>
      <x:c r="X161" s="305" t="str">
        <x:f>IF(COUNTIF('PROD Audit Master'!$A$5:$A$176,C161)=1,"YES","NO")</x:f>
        <x:v>YES</x:v>
      </x:c>
      <x:c r="Y161" s="305" t="str">
        <x:f>IF(COUNTIF('PROD Provision Master'!$A$5:$A$176,D161)=1,"YES","NO")</x:f>
        <x:v>YES</x:v>
      </x:c>
      <x:c r="Z161" s="305" t="str">
        <x:f>IF(COUNTIF($A$5:$A$176,A161)=1,"UNIQUE","DUPLICATE")</x:f>
        <x:v>UNIQUE</x:v>
      </x:c>
      <x:c r="AA161" s="305" t="str">
        <x:f>IF(COUNTIF($E$5:$E$176,E161)=1,"UNIQUE","DUPLICATE")</x:f>
        <x:v>UNIQUE</x:v>
      </x:c>
      <x:c r="AB161" s="305" t="str">
        <x:f>IF(AND(LEFT(A161,14)="SEBI-CORE-OBS-",LEN(A161)=20),"VALID","INVALID")</x:f>
        <x:v>VALID</x:v>
      </x:c>
      <x:c r="AC161" s="305" t="str">
        <x:v>FROZEN</x:v>
      </x:c>
    </x:row>
    <x:row r="162" ht="48" customHeight="1">
      <x:c r="A162" s="305" t="str">
        <x:v>SEBI-CORE-OBS-000158</x:v>
      </x:c>
      <x:c r="B162" s="305" t="n">
        <x:v>158</x:v>
      </x:c>
      <x:c r="C162" s="305" t="str">
        <x:v>SEBI-CORE-AUD-000158</x:v>
      </x:c>
      <x:c r="D162" s="305" t="str">
        <x:v>SEBI-CORE-PRV-000158</x:v>
      </x:c>
      <x:c r="E162" s="305" t="str">
        <x:v>P1-GAP004|Direct-credit timeline|AP01|OBS01</x:v>
      </x:c>
      <x:c r="F162" s="305" t="str">
        <x:v>P1-GAP004|Direct-credit timeline|AP01</x:v>
      </x:c>
      <x:c r="G162" s="305" t="str">
        <x:v>P1-GAP004|Direct-credit timeline</x:v>
      </x:c>
      <x:c r="H162" s="305" t="str">
        <x:v>P1-GAP004</x:v>
      </x:c>
      <x:c r="I162" s="305" t="str">
        <x:v>Direct-credit timeline</x:v>
      </x:c>
      <x:c r="J162" s="305" t="str">
        <x:v>Investor-service process or SLA failure</x:v>
      </x:c>
      <x:c r="K162" s="305" t="str">
        <x:v>The activation gate is true and the entity cannot evidence complete, accurate, authorised and timely performance of: Effect direct credit of securities to the holder's demat account within the prescribed period after objections are removed.</x:v>
      </x:c>
      <x:c r="L162" s="305" t="str">
        <x:v>Medium</x:v>
      </x:c>
      <x:c r="M16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62" s="305" t="str">
        <x:v>Confirmed exception template: Issuer / RTA did not demonstrate complete and timely compliance with P1-GAP004 Direct-credit timeline — Effect direct credit of securities to the holder's demat account within the prescribed period after objections are removed. State the population, dates, evidence tested, exact exception and legal/operational impact; do not allege non-compliance until evidence and management response are evaluated.</x:v>
      </x:c>
      <x:c r="O162" s="305" t="str">
        <x:v>Record factual cause, control/design cause, responsible process, duration, affected population and whether the issue is isolated, recurring or systemic.</x:v>
      </x:c>
      <x:c r="P162" s="305" t="str">
        <x:v>Contain the exception, complete any lawful cure/corrective disclosure, repair the control, assign ownership, update the calendar or system rule, and preserve evidence. Remediation must address: Timestamp cure, initiate demat and reconcile successful credit.</x:v>
      </x:c>
      <x:c r="Q162" s="305" t="str">
        <x:v>Prompt risk-based action date; statutory or investor-impact deadline takes precedence</x:v>
      </x:c>
      <x:c r="R162" s="305" t="str">
        <x:v>Process owner and Company Secretary/Compliance Officer; escalate to Board/committee or regulator when the governing rule requires</x:v>
      </x:c>
      <x:c r="S162" s="305" t="str">
        <x:v>Approved remediation evidence, corrected filing/action where permitted, updated control artefact, complete affected-population validation and management/committee closure approval.</x:v>
      </x:c>
      <x:c r="T162" s="305" t="str">
        <x:v>Reperform the failed step on the corrected item and test subsequent occurrences or the full affected population until sustained operation is demonstrated.</x:v>
      </x:c>
      <x:c r="U162" s="305" t="str">
        <x:v>DESIGNED — NOT RAISED</x:v>
      </x:c>
      <x:c r="V162" s="305" t="str">
        <x:v>https://www.sebi.gov.in/legal/circulars/jan-2026/ease-of-doing-investment-and-ease-of-doing-business-doing-away-with-requirement-of-issuance-of-letter-of-confirmation-loc-and-to-effect-direct-credit-of-securities-in-dematerialisation-account-o-_99421.html</x:v>
      </x:c>
      <x:c r="W162" s="305" t="str">
        <x:v>MIGRATED — FROZEN</x:v>
      </x:c>
      <x:c r="X162" s="305" t="str">
        <x:f>IF(COUNTIF('PROD Audit Master'!$A$5:$A$176,C162)=1,"YES","NO")</x:f>
        <x:v>YES</x:v>
      </x:c>
      <x:c r="Y162" s="305" t="str">
        <x:f>IF(COUNTIF('PROD Provision Master'!$A$5:$A$176,D162)=1,"YES","NO")</x:f>
        <x:v>YES</x:v>
      </x:c>
      <x:c r="Z162" s="305" t="str">
        <x:f>IF(COUNTIF($A$5:$A$176,A162)=1,"UNIQUE","DUPLICATE")</x:f>
        <x:v>UNIQUE</x:v>
      </x:c>
      <x:c r="AA162" s="305" t="str">
        <x:f>IF(COUNTIF($E$5:$E$176,E162)=1,"UNIQUE","DUPLICATE")</x:f>
        <x:v>UNIQUE</x:v>
      </x:c>
      <x:c r="AB162" s="305" t="str">
        <x:f>IF(AND(LEFT(A162,14)="SEBI-CORE-OBS-",LEN(A162)=20),"VALID","INVALID")</x:f>
        <x:v>VALID</x:v>
      </x:c>
      <x:c r="AC162" s="305" t="str">
        <x:v>FROZEN</x:v>
      </x:c>
    </x:row>
    <x:row r="163" ht="48" customHeight="1">
      <x:c r="A163" s="305" t="str">
        <x:v>SEBI-CORE-OBS-000159</x:v>
      </x:c>
      <x:c r="B163" s="305" t="n">
        <x:v>159</x:v>
      </x:c>
      <x:c r="C163" s="305" t="str">
        <x:v>SEBI-CORE-AUD-000159</x:v>
      </x:c>
      <x:c r="D163" s="305" t="str">
        <x:v>SEBI-CORE-PRV-000159</x:v>
      </x:c>
      <x:c r="E163" s="305" t="str">
        <x:v>P1-GAP004|Investor notification|AP01|OBS01</x:v>
      </x:c>
      <x:c r="F163" s="305" t="str">
        <x:v>P1-GAP004|Investor notification|AP01</x:v>
      </x:c>
      <x:c r="G163" s="305" t="str">
        <x:v>P1-GAP004|Investor notification</x:v>
      </x:c>
      <x:c r="H163" s="305" t="str">
        <x:v>P1-GAP004</x:v>
      </x:c>
      <x:c r="I163" s="305" t="str">
        <x:v>Investor notification</x:v>
      </x:c>
      <x:c r="J163" s="305" t="str">
        <x:v>Investor-service process or SLA failure</x:v>
      </x:c>
      <x:c r="K163" s="305" t="str">
        <x:v>The activation gate is true and the entity cannot evidence complete, accurate, authorised and timely performance of: Notify the holder/claimant when dematerialisation/direct credit succeeds.</x:v>
      </x:c>
      <x:c r="L163" s="305" t="str">
        <x:v>Medium</x:v>
      </x:c>
      <x:c r="M16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63" s="305" t="str">
        <x:v>Confirmed exception template: Issuer / RTA did not demonstrate complete and timely compliance with P1-GAP004 Investor notification — Notify the holder/claimant when dematerialisation/direct credit succeeds. State the population, dates, evidence tested, exact exception and legal/operational impact; do not allege non-compliance until evidence and management response are evaluated.</x:v>
      </x:c>
      <x:c r="O163" s="305" t="str">
        <x:v>Record factual cause, control/design cause, responsible process, duration, affected population and whether the issue is isolated, recurring or systemic.</x:v>
      </x:c>
      <x:c r="P163" s="305" t="str">
        <x:v>Contain the exception, complete any lawful cure/corrective disclosure, repair the control, assign ownership, update the calendar or system rule, and preserve evidence. Remediation must address: Send and retain notification evidence.</x:v>
      </x:c>
      <x:c r="Q163" s="305" t="str">
        <x:v>Prompt risk-based action date; statutory or investor-impact deadline takes precedence</x:v>
      </x:c>
      <x:c r="R163" s="305" t="str">
        <x:v>Process owner and Company Secretary/Compliance Officer; escalate to Board/committee or regulator when the governing rule requires</x:v>
      </x:c>
      <x:c r="S163" s="305" t="str">
        <x:v>Approved remediation evidence, corrected filing/action where permitted, updated control artefact, complete affected-population validation and management/committee closure approval.</x:v>
      </x:c>
      <x:c r="T163" s="305" t="str">
        <x:v>Reperform the failed step on the corrected item and test subsequent occurrences or the full affected population until sustained operation is demonstrated.</x:v>
      </x:c>
      <x:c r="U163" s="305" t="str">
        <x:v>DESIGNED — NOT RAISED</x:v>
      </x:c>
      <x:c r="V163" s="305" t="str">
        <x:v>https://www.sebi.gov.in/legal/circulars/jan-2026/ease-of-doing-investment-and-ease-of-doing-business-doing-away-with-requirement-of-issuance-of-letter-of-confirmation-loc-and-to-effect-direct-credit-of-securities-in-dematerialisation-account-o-_99421.html</x:v>
      </x:c>
      <x:c r="W163" s="305" t="str">
        <x:v>MIGRATED — FROZEN</x:v>
      </x:c>
      <x:c r="X163" s="305" t="str">
        <x:f>IF(COUNTIF('PROD Audit Master'!$A$5:$A$176,C163)=1,"YES","NO")</x:f>
        <x:v>YES</x:v>
      </x:c>
      <x:c r="Y163" s="305" t="str">
        <x:f>IF(COUNTIF('PROD Provision Master'!$A$5:$A$176,D163)=1,"YES","NO")</x:f>
        <x:v>YES</x:v>
      </x:c>
      <x:c r="Z163" s="305" t="str">
        <x:f>IF(COUNTIF($A$5:$A$176,A163)=1,"UNIQUE","DUPLICATE")</x:f>
        <x:v>UNIQUE</x:v>
      </x:c>
      <x:c r="AA163" s="305" t="str">
        <x:f>IF(COUNTIF($E$5:$E$176,E163)=1,"UNIQUE","DUPLICATE")</x:f>
        <x:v>UNIQUE</x:v>
      </x:c>
      <x:c r="AB163" s="305" t="str">
        <x:f>IF(AND(LEFT(A163,14)="SEBI-CORE-OBS-",LEN(A163)=20),"VALID","INVALID")</x:f>
        <x:v>VALID</x:v>
      </x:c>
      <x:c r="AC163" s="305" t="str">
        <x:v>FROZEN</x:v>
      </x:c>
    </x:row>
    <x:row r="164" ht="48" customHeight="1">
      <x:c r="A164" s="305" t="str">
        <x:v>SEBI-CORE-OBS-000160</x:v>
      </x:c>
      <x:c r="B164" s="305" t="n">
        <x:v>160</x:v>
      </x:c>
      <x:c r="C164" s="305" t="str">
        <x:v>SEBI-CORE-AUD-000160</x:v>
      </x:c>
      <x:c r="D164" s="305" t="str">
        <x:v>SEBI-CORE-PRV-000160</x:v>
      </x:c>
      <x:c r="E164" s="305" t="str">
        <x:v>P1-GAP004|Form ISR-4 website|AP01|OBS01</x:v>
      </x:c>
      <x:c r="F164" s="305" t="str">
        <x:v>P1-GAP004|Form ISR-4 website|AP01</x:v>
      </x:c>
      <x:c r="G164" s="305" t="str">
        <x:v>P1-GAP004|Form ISR-4 website</x:v>
      </x:c>
      <x:c r="H164" s="305" t="str">
        <x:v>P1-GAP004</x:v>
      </x:c>
      <x:c r="I164" s="305" t="str">
        <x:v>Form ISR-4 website</x:v>
      </x:c>
      <x:c r="J164" s="305" t="str">
        <x:v>Website disclosure or update failure</x:v>
      </x:c>
      <x:c r="K164" s="305" t="str">
        <x:v>The activation gate is true and the entity cannot evidence complete, accurate, authorised and timely performance of: Host the current Form ISR-4 on the issuer/RTA website.</x:v>
      </x:c>
      <x:c r="L164" s="305" t="str">
        <x:v>Medium-High</x:v>
      </x:c>
      <x:c r="M16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64" s="305" t="str">
        <x:v>Confirmed exception template: Issuer / RTA did not demonstrate complete and timely compliance with P1-GAP004 Form ISR-4 website — Host the current Form ISR-4 on the issuer/RTA website. State the population, dates, evidence tested, exact exception and legal/operational impact; do not allege non-compliance until evidence and management response are evaluated.</x:v>
      </x:c>
      <x:c r="O164" s="305" t="str">
        <x:v>Record factual cause, control/design cause, responsible process, duration, affected population and whether the issue is isolated, recurring or systemic.</x:v>
      </x:c>
      <x:c r="P164" s="305" t="str">
        <x:v>Contain the exception, complete any lawful cure/corrective disclosure, repair the control, assign ownership, update the calendar or system rule, and preserve evidence. Remediation must address: Publish and version-control the form link.</x:v>
      </x:c>
      <x:c r="Q164" s="305" t="str">
        <x:v>Prompt risk-based action date; statutory or investor-impact deadline takes precedence</x:v>
      </x:c>
      <x:c r="R164" s="305" t="str">
        <x:v>Process owner and Company Secretary/Compliance Officer; escalate to Board/committee or regulator when the governing rule requires</x:v>
      </x:c>
      <x:c r="S164" s="305" t="str">
        <x:v>Approved remediation evidence, corrected filing/action where permitted, updated control artefact, complete affected-population validation and management/committee closure approval.</x:v>
      </x:c>
      <x:c r="T164" s="305" t="str">
        <x:v>Reperform the failed step on the corrected item and test subsequent occurrences or the full affected population until sustained operation is demonstrated.</x:v>
      </x:c>
      <x:c r="U164" s="305" t="str">
        <x:v>DESIGNED — NOT RAISED</x:v>
      </x:c>
      <x:c r="V164" s="305" t="str">
        <x:v>https://www.sebi.gov.in/legal/circulars/jan-2026/ease-of-doing-investment-and-ease-of-doing-business-doing-away-with-requirement-of-issuance-of-letter-of-confirmation-loc-and-to-effect-direct-credit-of-securities-in-dematerialisation-account-o-_99421.html</x:v>
      </x:c>
      <x:c r="W164" s="305" t="str">
        <x:v>MIGRATED — FROZEN</x:v>
      </x:c>
      <x:c r="X164" s="305" t="str">
        <x:f>IF(COUNTIF('PROD Audit Master'!$A$5:$A$176,C164)=1,"YES","NO")</x:f>
        <x:v>YES</x:v>
      </x:c>
      <x:c r="Y164" s="305" t="str">
        <x:f>IF(COUNTIF('PROD Provision Master'!$A$5:$A$176,D164)=1,"YES","NO")</x:f>
        <x:v>YES</x:v>
      </x:c>
      <x:c r="Z164" s="305" t="str">
        <x:f>IF(COUNTIF($A$5:$A$176,A164)=1,"UNIQUE","DUPLICATE")</x:f>
        <x:v>UNIQUE</x:v>
      </x:c>
      <x:c r="AA164" s="305" t="str">
        <x:f>IF(COUNTIF($E$5:$E$176,E164)=1,"UNIQUE","DUPLICATE")</x:f>
        <x:v>UNIQUE</x:v>
      </x:c>
      <x:c r="AB164" s="305" t="str">
        <x:f>IF(AND(LEFT(A164,14)="SEBI-CORE-OBS-",LEN(A164)=20),"VALID","INVALID")</x:f>
        <x:v>VALID</x:v>
      </x:c>
      <x:c r="AC164" s="305" t="str">
        <x:v>FROZEN</x:v>
      </x:c>
    </x:row>
    <x:row r="165" ht="48" customHeight="1">
      <x:c r="A165" s="305" t="str">
        <x:v>SEBI-CORE-OBS-000161</x:v>
      </x:c>
      <x:c r="B165" s="305" t="n">
        <x:v>161</x:v>
      </x:c>
      <x:c r="C165" s="305" t="str">
        <x:v>SEBI-CORE-AUD-000161</x:v>
      </x:c>
      <x:c r="D165" s="305" t="str">
        <x:v>SEBI-CORE-PRV-000161</x:v>
      </x:c>
      <x:c r="E165" s="305" t="str">
        <x:v>P1-GAP005|Paras 6.1.1-6.1.4|AP01|OBS01</x:v>
      </x:c>
      <x:c r="F165" s="305" t="str">
        <x:v>P1-GAP005|Paras 6.1.1-6.1.4|AP01</x:v>
      </x:c>
      <x:c r="G165" s="305" t="str">
        <x:v>P1-GAP005|Paras 6.1.1-6.1.4</x:v>
      </x:c>
      <x:c r="H165" s="305" t="str">
        <x:v>P1-GAP005</x:v>
      </x:c>
      <x:c r="I165" s="305" t="str">
        <x:v>Paras 6.1.1-6.1.4</x:v>
      </x:c>
      <x:c r="J165" s="305" t="str">
        <x:v>Investor-service process or SLA failure</x:v>
      </x:c>
      <x:c r="K165" s="305" t="str">
        <x:v>The activation gate is true and the entity cannot evidence complete, accurate, authorised and timely performance of: Acknowledge a transmission claim, identify missing documents and confirm when a complete set has been received.</x:v>
      </x:c>
      <x:c r="L165" s="305" t="str">
        <x:v>Medium-High</x:v>
      </x:c>
      <x:c r="M16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65" s="305" t="str">
        <x:v>Confirmed exception template: Listed company / RTA did not demonstrate complete and timely compliance with P1-GAP005 Paras 6.1.1-6.1.4 — Acknowledge a transmission claim, identify missing documents and confirm when a complete set has been received. State the population, dates, evidence tested, exact exception and legal/operational impact; do not allege non-compliance until evidence and management response are evaluated.</x:v>
      </x:c>
      <x:c r="O165" s="305" t="str">
        <x:v>Record factual cause, control/design cause, responsible process, duration, affected population and whether the issue is isolated, recurring or systemic.</x:v>
      </x:c>
      <x:c r="P165" s="305" t="str">
        <x:v>Contain the exception, complete any lawful cure/corrective disclosure, repair the control, assign ownership, update the calendar or system rule, and preserve evidence. Remediation must address: Issue acknowledgement, deficiency notice and completeness confirmation.</x:v>
      </x:c>
      <x:c r="Q165" s="305" t="str">
        <x:v>Prompt risk-based action date; statutory or investor-impact deadline takes precedence</x:v>
      </x:c>
      <x:c r="R165" s="305" t="str">
        <x:v>Process owner and Company Secretary/Compliance Officer; escalate to Board/committee or regulator when the governing rule requires</x:v>
      </x:c>
      <x:c r="S165" s="305" t="str">
        <x:v>Approved remediation evidence, corrected filing/action where permitted, updated control artefact, complete affected-population validation and management/committee closure approval.</x:v>
      </x:c>
      <x:c r="T165" s="305" t="str">
        <x:v>Reperform the failed step on the corrected item and test subsequent occurrences or the full affected population until sustained operation is demonstrated.</x:v>
      </x:c>
      <x:c r="U165" s="305" t="str">
        <x:v>DESIGNED — NOT RAISED</x:v>
      </x:c>
      <x:c r="V165" s="305" t="str">
        <x:v>https://www.sebi.gov.in/legal/circulars/jul-2026/ease-of-doing-investment-and-ease-of-doing-business-simplification-and-standardisation-of-the-framework-for-transmission-of-securities_103030.html</x:v>
      </x:c>
      <x:c r="W165" s="305" t="str">
        <x:v>MIGRATED — FROZEN</x:v>
      </x:c>
      <x:c r="X165" s="305" t="str">
        <x:f>IF(COUNTIF('PROD Audit Master'!$A$5:$A$176,C165)=1,"YES","NO")</x:f>
        <x:v>YES</x:v>
      </x:c>
      <x:c r="Y165" s="305" t="str">
        <x:f>IF(COUNTIF('PROD Provision Master'!$A$5:$A$176,D165)=1,"YES","NO")</x:f>
        <x:v>YES</x:v>
      </x:c>
      <x:c r="Z165" s="305" t="str">
        <x:f>IF(COUNTIF($A$5:$A$176,A165)=1,"UNIQUE","DUPLICATE")</x:f>
        <x:v>UNIQUE</x:v>
      </x:c>
      <x:c r="AA165" s="305" t="str">
        <x:f>IF(COUNTIF($E$5:$E$176,E165)=1,"UNIQUE","DUPLICATE")</x:f>
        <x:v>UNIQUE</x:v>
      </x:c>
      <x:c r="AB165" s="305" t="str">
        <x:f>IF(AND(LEFT(A165,14)="SEBI-CORE-OBS-",LEN(A165)=20),"VALID","INVALID")</x:f>
        <x:v>VALID</x:v>
      </x:c>
      <x:c r="AC165" s="305" t="str">
        <x:v>FROZEN</x:v>
      </x:c>
    </x:row>
    <x:row r="166" ht="48" customHeight="1">
      <x:c r="A166" s="305" t="str">
        <x:v>SEBI-CORE-OBS-000162</x:v>
      </x:c>
      <x:c r="B166" s="305" t="n">
        <x:v>162</x:v>
      </x:c>
      <x:c r="C166" s="305" t="str">
        <x:v>SEBI-CORE-AUD-000162</x:v>
      </x:c>
      <x:c r="D166" s="305" t="str">
        <x:v>SEBI-CORE-PRV-000162</x:v>
      </x:c>
      <x:c r="E166" s="305" t="str">
        <x:v>P1-GAP005|Quick transmission procedure thresholds|AP01|OBS01</x:v>
      </x:c>
      <x:c r="F166" s="305" t="str">
        <x:v>P1-GAP005|Quick transmission procedure thresholds|AP01</x:v>
      </x:c>
      <x:c r="G166" s="305" t="str">
        <x:v>P1-GAP005|Quick transmission procedure thresholds</x:v>
      </x:c>
      <x:c r="H166" s="305" t="str">
        <x:v>P1-GAP005</x:v>
      </x:c>
      <x:c r="I166" s="305" t="str">
        <x:v>Quick transmission procedure thresholds</x:v>
      </x:c>
      <x:c r="J166" s="305" t="str">
        <x:v>Investor-service process or SLA failure</x:v>
      </x:c>
      <x:c r="K166" s="305" t="str">
        <x:v>The activation gate is true and the entity cannot evidence complete, accurate, authorised and timely performance of: Apply the quick transmission procedure where the value is within the prescribed threshold.</x:v>
      </x:c>
      <x:c r="L166" s="305" t="str">
        <x:v>Medium-High</x:v>
      </x:c>
      <x:c r="M166"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66" s="305" t="str">
        <x:v>Confirmed exception template: Listed company / RTA did not demonstrate complete and timely compliance with P1-GAP005 Quick transmission procedure thresholds — Apply the quick transmission procedure where the value is within the prescribed threshold. State the population, dates, evidence tested, exact exception and legal/operational impact; do not allege non-compliance until evidence and management response are evaluated.</x:v>
      </x:c>
      <x:c r="O166" s="305" t="str">
        <x:v>Record factual cause, control/design cause, responsible process, duration, affected population and whether the issue is isolated, recurring or systemic.</x:v>
      </x:c>
      <x:c r="P166" s="305" t="str">
        <x:v>Contain the exception, complete any lawful cure/corrective disclosure, repair the control, assign ownership, update the calendar or system rule, and preserve evidence. Remediation must address: Calculate value and record the applicable documentation route.</x:v>
      </x:c>
      <x:c r="Q166" s="305" t="str">
        <x:v>Prompt risk-based action date; statutory or investor-impact deadline takes precedence</x:v>
      </x:c>
      <x:c r="R166" s="305" t="str">
        <x:v>Process owner and Company Secretary/Compliance Officer; escalate to Board/committee or regulator when the governing rule requires</x:v>
      </x:c>
      <x:c r="S166" s="305" t="str">
        <x:v>Approved remediation evidence, corrected filing/action where permitted, updated control artefact, complete affected-population validation and management/committee closure approval.</x:v>
      </x:c>
      <x:c r="T166" s="305" t="str">
        <x:v>Reperform the failed step on the corrected item and test subsequent occurrences or the full affected population until sustained operation is demonstrated.</x:v>
      </x:c>
      <x:c r="U166" s="305" t="str">
        <x:v>DESIGNED — NOT RAISED</x:v>
      </x:c>
      <x:c r="V166" s="305" t="str">
        <x:v>https://www.sebi.gov.in/legal/circulars/jul-2026/ease-of-doing-investment-and-ease-of-doing-business-simplification-and-standardisation-of-the-framework-for-transmission-of-securities_103030.html</x:v>
      </x:c>
      <x:c r="W166" s="305" t="str">
        <x:v>MIGRATED — FROZEN</x:v>
      </x:c>
      <x:c r="X166" s="305" t="str">
        <x:f>IF(COUNTIF('PROD Audit Master'!$A$5:$A$176,C166)=1,"YES","NO")</x:f>
        <x:v>YES</x:v>
      </x:c>
      <x:c r="Y166" s="305" t="str">
        <x:f>IF(COUNTIF('PROD Provision Master'!$A$5:$A$176,D166)=1,"YES","NO")</x:f>
        <x:v>YES</x:v>
      </x:c>
      <x:c r="Z166" s="305" t="str">
        <x:f>IF(COUNTIF($A$5:$A$176,A166)=1,"UNIQUE","DUPLICATE")</x:f>
        <x:v>UNIQUE</x:v>
      </x:c>
      <x:c r="AA166" s="305" t="str">
        <x:f>IF(COUNTIF($E$5:$E$176,E166)=1,"UNIQUE","DUPLICATE")</x:f>
        <x:v>UNIQUE</x:v>
      </x:c>
      <x:c r="AB166" s="305" t="str">
        <x:f>IF(AND(LEFT(A166,14)="SEBI-CORE-OBS-",LEN(A166)=20),"VALID","INVALID")</x:f>
        <x:v>VALID</x:v>
      </x:c>
      <x:c r="AC166" s="305" t="str">
        <x:v>FROZEN</x:v>
      </x:c>
    </x:row>
    <x:row r="167" ht="48" customHeight="1">
      <x:c r="A167" s="305" t="str">
        <x:v>SEBI-CORE-OBS-000163</x:v>
      </x:c>
      <x:c r="B167" s="305" t="n">
        <x:v>163</x:v>
      </x:c>
      <x:c r="C167" s="305" t="str">
        <x:v>SEBI-CORE-AUD-000163</x:v>
      </x:c>
      <x:c r="D167" s="305" t="str">
        <x:v>SEBI-CORE-PRV-000163</x:v>
      </x:c>
      <x:c r="E167" s="305" t="str">
        <x:v>P1-GAP005|Simplified-documentation thresholds|AP01|OBS01</x:v>
      </x:c>
      <x:c r="F167" s="305" t="str">
        <x:v>P1-GAP005|Simplified-documentation thresholds|AP01</x:v>
      </x:c>
      <x:c r="G167" s="305" t="str">
        <x:v>P1-GAP005|Simplified-documentation thresholds</x:v>
      </x:c>
      <x:c r="H167" s="305" t="str">
        <x:v>P1-GAP005</x:v>
      </x:c>
      <x:c r="I167" s="305" t="str">
        <x:v>Simplified-documentation thresholds</x:v>
      </x:c>
      <x:c r="J167" s="305" t="str">
        <x:v>Investor-service process or SLA failure</x:v>
      </x:c>
      <x:c r="K167" s="305" t="str">
        <x:v>The activation gate is true and the entity cannot evidence complete, accurate, authorised and timely performance of: Apply the simplified documentation framework where the value is within the prescribed threshold.</x:v>
      </x:c>
      <x:c r="L167" s="305" t="str">
        <x:v>Medium</x:v>
      </x:c>
      <x:c r="M167"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67" s="305" t="str">
        <x:v>Confirmed exception template: Listed company / RTA did not demonstrate complete and timely compliance with P1-GAP005 Simplified-documentation thresholds — Apply the simplified documentation framework where the value is within the prescribed threshold. State the population, dates, evidence tested, exact exception and legal/operational impact; do not allege non-compliance until evidence and management response are evaluated.</x:v>
      </x:c>
      <x:c r="O167" s="305" t="str">
        <x:v>Record factual cause, control/design cause, responsible process, duration, affected population and whether the issue is isolated, recurring or systemic.</x:v>
      </x:c>
      <x:c r="P167" s="305" t="str">
        <x:v>Contain the exception, complete any lawful cure/corrective disclosure, repair the control, assign ownership, update the calendar or system rule, and preserve evidence. Remediation must address: Calculate value and issue the correct document checklist.</x:v>
      </x:c>
      <x:c r="Q167" s="305" t="str">
        <x:v>Prompt risk-based action date; statutory or investor-impact deadline takes precedence</x:v>
      </x:c>
      <x:c r="R167" s="305" t="str">
        <x:v>Process owner and Company Secretary/Compliance Officer; escalate to Board/committee or regulator when the governing rule requires</x:v>
      </x:c>
      <x:c r="S167" s="305" t="str">
        <x:v>Approved remediation evidence, corrected filing/action where permitted, updated control artefact, complete affected-population validation and management/committee closure approval.</x:v>
      </x:c>
      <x:c r="T167" s="305" t="str">
        <x:v>Reperform the failed step on the corrected item and test subsequent occurrences or the full affected population until sustained operation is demonstrated.</x:v>
      </x:c>
      <x:c r="U167" s="305" t="str">
        <x:v>DESIGNED — NOT RAISED</x:v>
      </x:c>
      <x:c r="V167" s="305" t="str">
        <x:v>https://www.sebi.gov.in/legal/circulars/jul-2026/ease-of-doing-investment-and-ease-of-doing-business-simplification-and-standardisation-of-the-framework-for-transmission-of-securities_103030.html</x:v>
      </x:c>
      <x:c r="W167" s="305" t="str">
        <x:v>MIGRATED — FROZEN</x:v>
      </x:c>
      <x:c r="X167" s="305" t="str">
        <x:f>IF(COUNTIF('PROD Audit Master'!$A$5:$A$176,C167)=1,"YES","NO")</x:f>
        <x:v>YES</x:v>
      </x:c>
      <x:c r="Y167" s="305" t="str">
        <x:f>IF(COUNTIF('PROD Provision Master'!$A$5:$A$176,D167)=1,"YES","NO")</x:f>
        <x:v>YES</x:v>
      </x:c>
      <x:c r="Z167" s="305" t="str">
        <x:f>IF(COUNTIF($A$5:$A$176,A167)=1,"UNIQUE","DUPLICATE")</x:f>
        <x:v>UNIQUE</x:v>
      </x:c>
      <x:c r="AA167" s="305" t="str">
        <x:f>IF(COUNTIF($E$5:$E$176,E167)=1,"UNIQUE","DUPLICATE")</x:f>
        <x:v>UNIQUE</x:v>
      </x:c>
      <x:c r="AB167" s="305" t="str">
        <x:f>IF(AND(LEFT(A167,14)="SEBI-CORE-OBS-",LEN(A167)=20),"VALID","INVALID")</x:f>
        <x:v>VALID</x:v>
      </x:c>
      <x:c r="AC167" s="305" t="str">
        <x:v>FROZEN</x:v>
      </x:c>
    </x:row>
    <x:row r="168" ht="48" customHeight="1">
      <x:c r="A168" s="305" t="str">
        <x:v>SEBI-CORE-OBS-000164</x:v>
      </x:c>
      <x:c r="B168" s="305" t="n">
        <x:v>164</x:v>
      </x:c>
      <x:c r="C168" s="305" t="str">
        <x:v>SEBI-CORE-AUD-000164</x:v>
      </x:c>
      <x:c r="D168" s="305" t="str">
        <x:v>SEBI-CORE-PRV-000164</x:v>
      </x:c>
      <x:c r="E168" s="305" t="str">
        <x:v>P1-GAP005|Processing timeline|AP01|OBS01</x:v>
      </x:c>
      <x:c r="F168" s="305" t="str">
        <x:v>P1-GAP005|Processing timeline|AP01</x:v>
      </x:c>
      <x:c r="G168" s="305" t="str">
        <x:v>P1-GAP005|Processing timeline</x:v>
      </x:c>
      <x:c r="H168" s="305" t="str">
        <x:v>P1-GAP005</x:v>
      </x:c>
      <x:c r="I168" s="305" t="str">
        <x:v>Processing timeline</x:v>
      </x:c>
      <x:c r="J168" s="305" t="str">
        <x:v>Investor-service process or SLA failure</x:v>
      </x:c>
      <x:c r="K168" s="305" t="str">
        <x:v>The activation gate is true and the entity cannot evidence complete, accurate, authorised and timely performance of: Complete transmission after receipt of complete documents within the prescribed service period.</x:v>
      </x:c>
      <x:c r="L168" s="305" t="str">
        <x:v>Medium-High</x:v>
      </x:c>
      <x:c r="M168"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68" s="305" t="str">
        <x:v>Confirmed exception template: Listed company / RTA did not demonstrate complete and timely compliance with P1-GAP005 Processing timeline — Complete transmission after receipt of complete documents within the prescribed service period. State the population, dates, evidence tested, exact exception and legal/operational impact; do not allege non-compliance until evidence and management response are evaluated.</x:v>
      </x:c>
      <x:c r="O168" s="305" t="str">
        <x:v>Record factual cause, control/design cause, responsible process, duration, affected population and whether the issue is isolated, recurring or systemic.</x:v>
      </x:c>
      <x:c r="P168" s="305" t="str">
        <x:v>Contain the exception, complete any lawful cure/corrective disclosure, repair the control, assign ownership, update the calendar or system rule, and preserve evidence. Remediation must address: Start SLA clock at completeness and close with evidence.</x:v>
      </x:c>
      <x:c r="Q168" s="305" t="str">
        <x:v>Prompt risk-based action date; statutory or investor-impact deadline takes precedence</x:v>
      </x:c>
      <x:c r="R168" s="305" t="str">
        <x:v>Process owner and Company Secretary/Compliance Officer; escalate to Board/committee or regulator when the governing rule requires</x:v>
      </x:c>
      <x:c r="S168" s="305" t="str">
        <x:v>Approved remediation evidence, corrected filing/action where permitted, updated control artefact, complete affected-population validation and management/committee closure approval.</x:v>
      </x:c>
      <x:c r="T168" s="305" t="str">
        <x:v>Reperform the failed step on the corrected item and test subsequent occurrences or the full affected population until sustained operation is demonstrated.</x:v>
      </x:c>
      <x:c r="U168" s="305" t="str">
        <x:v>DESIGNED — NOT RAISED</x:v>
      </x:c>
      <x:c r="V168" s="305" t="str">
        <x:v>https://www.sebi.gov.in/legal/circulars/jul-2026/ease-of-doing-investment-and-ease-of-doing-business-simplification-and-standardisation-of-the-framework-for-transmission-of-securities_103030.html</x:v>
      </x:c>
      <x:c r="W168" s="305" t="str">
        <x:v>MIGRATED — FROZEN</x:v>
      </x:c>
      <x:c r="X168" s="305" t="str">
        <x:f>IF(COUNTIF('PROD Audit Master'!$A$5:$A$176,C168)=1,"YES","NO")</x:f>
        <x:v>YES</x:v>
      </x:c>
      <x:c r="Y168" s="305" t="str">
        <x:f>IF(COUNTIF('PROD Provision Master'!$A$5:$A$176,D168)=1,"YES","NO")</x:f>
        <x:v>YES</x:v>
      </x:c>
      <x:c r="Z168" s="305" t="str">
        <x:f>IF(COUNTIF($A$5:$A$176,A168)=1,"UNIQUE","DUPLICATE")</x:f>
        <x:v>UNIQUE</x:v>
      </x:c>
      <x:c r="AA168" s="305" t="str">
        <x:f>IF(COUNTIF($E$5:$E$176,E168)=1,"UNIQUE","DUPLICATE")</x:f>
        <x:v>UNIQUE</x:v>
      </x:c>
      <x:c r="AB168" s="305" t="str">
        <x:f>IF(AND(LEFT(A168,14)="SEBI-CORE-OBS-",LEN(A168)=20),"VALID","INVALID")</x:f>
        <x:v>VALID</x:v>
      </x:c>
      <x:c r="AC168" s="305" t="str">
        <x:v>FROZEN</x:v>
      </x:c>
    </x:row>
    <x:row r="169" ht="48" customHeight="1">
      <x:c r="A169" s="305" t="str">
        <x:v>SEBI-CORE-OBS-000165</x:v>
      </x:c>
      <x:c r="B169" s="305" t="n">
        <x:v>165</x:v>
      </x:c>
      <x:c r="C169" s="305" t="str">
        <x:v>SEBI-CORE-AUD-000165</x:v>
      </x:c>
      <x:c r="D169" s="305" t="str">
        <x:v>SEBI-CORE-PRV-000165</x:v>
      </x:c>
      <x:c r="E169" s="305" t="str">
        <x:v>P1-GAP005|Delay / rejection reasons|AP01|OBS01</x:v>
      </x:c>
      <x:c r="F169" s="305" t="str">
        <x:v>P1-GAP005|Delay / rejection reasons|AP01</x:v>
      </x:c>
      <x:c r="G169" s="305" t="str">
        <x:v>P1-GAP005|Delay / rejection reasons</x:v>
      </x:c>
      <x:c r="H169" s="305" t="str">
        <x:v>P1-GAP005</x:v>
      </x:c>
      <x:c r="I169" s="305" t="str">
        <x:v>Delay / rejection reasons</x:v>
      </x:c>
      <x:c r="J169" s="305" t="str">
        <x:v>Investor-service process or SLA failure</x:v>
      </x:c>
      <x:c r="K169" s="305" t="str">
        <x:v>The activation gate is true and the entity cannot evidence complete, accurate, authorised and timely performance of: Communicate written reasons for delay or rejection of a transmission claim.</x:v>
      </x:c>
      <x:c r="L169" s="305" t="str">
        <x:v>Medium-High</x:v>
      </x:c>
      <x:c r="M169"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69" s="305" t="str">
        <x:v>Confirmed exception template: Listed company / RTA did not demonstrate complete and timely compliance with P1-GAP005 Delay / rejection reasons — Communicate written reasons for delay or rejection of a transmission claim. State the population, dates, evidence tested, exact exception and legal/operational impact; do not allege non-compliance until evidence and management response are evaluated.</x:v>
      </x:c>
      <x:c r="O169" s="305" t="str">
        <x:v>Record factual cause, control/design cause, responsible process, duration, affected population and whether the issue is isolated, recurring or systemic.</x:v>
      </x:c>
      <x:c r="P169" s="305" t="str">
        <x:v>Contain the exception, complete any lawful cure/corrective disclosure, repair the control, assign ownership, update the calendar or system rule, and preserve evidence. Remediation must address: Approve and issue reasoned communication and retain delivery proof.</x:v>
      </x:c>
      <x:c r="Q169" s="305" t="str">
        <x:v>Prompt risk-based action date; statutory or investor-impact deadline takes precedence</x:v>
      </x:c>
      <x:c r="R169" s="305" t="str">
        <x:v>Process owner and Company Secretary/Compliance Officer; escalate to Board/committee or regulator when the governing rule requires</x:v>
      </x:c>
      <x:c r="S169" s="305" t="str">
        <x:v>Approved remediation evidence, corrected filing/action where permitted, updated control artefact, complete affected-population validation and management/committee closure approval.</x:v>
      </x:c>
      <x:c r="T169" s="305" t="str">
        <x:v>Reperform the failed step on the corrected item and test subsequent occurrences or the full affected population until sustained operation is demonstrated.</x:v>
      </x:c>
      <x:c r="U169" s="305" t="str">
        <x:v>DESIGNED — NOT RAISED</x:v>
      </x:c>
      <x:c r="V169" s="305" t="str">
        <x:v>https://www.sebi.gov.in/legal/circulars/jul-2026/ease-of-doing-investment-and-ease-of-doing-business-simplification-and-standardisation-of-the-framework-for-transmission-of-securities_103030.html</x:v>
      </x:c>
      <x:c r="W169" s="305" t="str">
        <x:v>MIGRATED — FROZEN</x:v>
      </x:c>
      <x:c r="X169" s="305" t="str">
        <x:f>IF(COUNTIF('PROD Audit Master'!$A$5:$A$176,C169)=1,"YES","NO")</x:f>
        <x:v>YES</x:v>
      </x:c>
      <x:c r="Y169" s="305" t="str">
        <x:f>IF(COUNTIF('PROD Provision Master'!$A$5:$A$176,D169)=1,"YES","NO")</x:f>
        <x:v>YES</x:v>
      </x:c>
      <x:c r="Z169" s="305" t="str">
        <x:f>IF(COUNTIF($A$5:$A$176,A169)=1,"UNIQUE","DUPLICATE")</x:f>
        <x:v>UNIQUE</x:v>
      </x:c>
      <x:c r="AA169" s="305" t="str">
        <x:f>IF(COUNTIF($E$5:$E$176,E169)=1,"UNIQUE","DUPLICATE")</x:f>
        <x:v>UNIQUE</x:v>
      </x:c>
      <x:c r="AB169" s="305" t="str">
        <x:f>IF(AND(LEFT(A169,14)="SEBI-CORE-OBS-",LEN(A169)=20),"VALID","INVALID")</x:f>
        <x:v>VALID</x:v>
      </x:c>
      <x:c r="AC169" s="305" t="str">
        <x:v>FROZEN</x:v>
      </x:c>
    </x:row>
    <x:row r="170" ht="48" customHeight="1">
      <x:c r="A170" s="305" t="str">
        <x:v>SEBI-CORE-OBS-000166</x:v>
      </x:c>
      <x:c r="B170" s="305" t="n">
        <x:v>166</x:v>
      </x:c>
      <x:c r="C170" s="305" t="str">
        <x:v>SEBI-CORE-AUD-000166</x:v>
      </x:c>
      <x:c r="D170" s="305" t="str">
        <x:v>SEBI-CORE-PRV-000166</x:v>
      </x:c>
      <x:c r="E170" s="305" t="str">
        <x:v>P1-GAP005|Survivorship claim|AP01|OBS01</x:v>
      </x:c>
      <x:c r="F170" s="305" t="str">
        <x:v>P1-GAP005|Survivorship claim|AP01</x:v>
      </x:c>
      <x:c r="G170" s="305" t="str">
        <x:v>P1-GAP005|Survivorship claim</x:v>
      </x:c>
      <x:c r="H170" s="305" t="str">
        <x:v>P1-GAP005</x:v>
      </x:c>
      <x:c r="I170" s="305" t="str">
        <x:v>Survivorship claim</x:v>
      </x:c>
      <x:c r="J170" s="305" t="str">
        <x:v>Investor-service process or SLA failure</x:v>
      </x:c>
      <x:c r="K170" s="305" t="str">
        <x:v>The activation gate is true and the entity cannot evidence complete, accurate, authorised and timely performance of: For a valid survivorship claim, require only the death certificate subject to the issuer's articles and the circular conditions.</x:v>
      </x:c>
      <x:c r="L170" s="305" t="str">
        <x:v>Medium</x:v>
      </x:c>
      <x:c r="M170"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70" s="305" t="str">
        <x:v>Confirmed exception template: Listed company / RTA did not demonstrate complete and timely compliance with P1-GAP005 Survivorship claim — For a valid survivorship claim, require only the death certificate subject to the issuer's articles and the circular conditions. State the population, dates, evidence tested, exact exception and legal/operational impact; do not allege non-compliance until evidence and management response are evaluated.</x:v>
      </x:c>
      <x:c r="O170" s="305" t="str">
        <x:v>Record factual cause, control/design cause, responsible process, duration, affected population and whether the issue is isolated, recurring or systemic.</x:v>
      </x:c>
      <x:c r="P170" s="305" t="str">
        <x:v>Contain the exception, complete any lawful cure/corrective disclosure, repair the control, assign ownership, update the calendar or system rule, and preserve evidence. Remediation must address: Verify holding mode/articles and avoid excess-document demand.</x:v>
      </x:c>
      <x:c r="Q170" s="305" t="str">
        <x:v>Prompt risk-based action date; statutory or investor-impact deadline takes precedence</x:v>
      </x:c>
      <x:c r="R170" s="305" t="str">
        <x:v>Process owner and Company Secretary/Compliance Officer; escalate to Board/committee or regulator when the governing rule requires</x:v>
      </x:c>
      <x:c r="S170" s="305" t="str">
        <x:v>Approved remediation evidence, corrected filing/action where permitted, updated control artefact, complete affected-population validation and management/committee closure approval.</x:v>
      </x:c>
      <x:c r="T170" s="305" t="str">
        <x:v>Reperform the failed step on the corrected item and test subsequent occurrences or the full affected population until sustained operation is demonstrated.</x:v>
      </x:c>
      <x:c r="U170" s="305" t="str">
        <x:v>DESIGNED — NOT RAISED</x:v>
      </x:c>
      <x:c r="V170" s="305" t="str">
        <x:v>https://www.sebi.gov.in/legal/circulars/jul-2026/ease-of-doing-investment-and-ease-of-doing-business-simplification-and-standardisation-of-the-framework-for-transmission-of-securities_103030.html</x:v>
      </x:c>
      <x:c r="W170" s="305" t="str">
        <x:v>MIGRATED — FROZEN</x:v>
      </x:c>
      <x:c r="X170" s="305" t="str">
        <x:f>IF(COUNTIF('PROD Audit Master'!$A$5:$A$176,C170)=1,"YES","NO")</x:f>
        <x:v>YES</x:v>
      </x:c>
      <x:c r="Y170" s="305" t="str">
        <x:f>IF(COUNTIF('PROD Provision Master'!$A$5:$A$176,D170)=1,"YES","NO")</x:f>
        <x:v>YES</x:v>
      </x:c>
      <x:c r="Z170" s="305" t="str">
        <x:f>IF(COUNTIF($A$5:$A$176,A170)=1,"UNIQUE","DUPLICATE")</x:f>
        <x:v>UNIQUE</x:v>
      </x:c>
      <x:c r="AA170" s="305" t="str">
        <x:f>IF(COUNTIF($E$5:$E$176,E170)=1,"UNIQUE","DUPLICATE")</x:f>
        <x:v>UNIQUE</x:v>
      </x:c>
      <x:c r="AB170" s="305" t="str">
        <x:f>IF(AND(LEFT(A170,14)="SEBI-CORE-OBS-",LEN(A170)=20),"VALID","INVALID")</x:f>
        <x:v>VALID</x:v>
      </x:c>
      <x:c r="AC170" s="305" t="str">
        <x:v>FROZEN</x:v>
      </x:c>
    </x:row>
    <x:row r="171" ht="48" customHeight="1">
      <x:c r="A171" s="305" t="str">
        <x:v>SEBI-CORE-OBS-000167</x:v>
      </x:c>
      <x:c r="B171" s="305" t="n">
        <x:v>167</x:v>
      </x:c>
      <x:c r="C171" s="305" t="str">
        <x:v>SEBI-CORE-AUD-000167</x:v>
      </x:c>
      <x:c r="D171" s="305" t="str">
        <x:v>SEBI-CORE-PRV-000167</x:v>
      </x:c>
      <x:c r="E171" s="305" t="str">
        <x:v>P1-GAP005|Physical-to-demat credit|AP01|OBS01</x:v>
      </x:c>
      <x:c r="F171" s="305" t="str">
        <x:v>P1-GAP005|Physical-to-demat credit|AP01</x:v>
      </x:c>
      <x:c r="G171" s="305" t="str">
        <x:v>P1-GAP005|Physical-to-demat credit</x:v>
      </x:c>
      <x:c r="H171" s="305" t="str">
        <x:v>P1-GAP005</x:v>
      </x:c>
      <x:c r="I171" s="305" t="str">
        <x:v>Physical-to-demat credit</x:v>
      </x:c>
      <x:c r="J171" s="305" t="str">
        <x:v>Investor-service process or SLA failure</x:v>
      </x:c>
      <x:c r="K171" s="305" t="str">
        <x:v>The activation gate is true and the entity cannot evidence complete, accurate, authorised and timely performance of: Complete transmission of physical securities through direct credit to the claimant's demat account.</x:v>
      </x:c>
      <x:c r="L171" s="305" t="str">
        <x:v>Medium-High</x:v>
      </x:c>
      <x:c r="M171"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71" s="305" t="str">
        <x:v>Confirmed exception template: Listed company / RTA did not demonstrate complete and timely compliance with P1-GAP005 Physical-to-demat credit — Complete transmission of physical securities through direct credit to the claimant's demat account. State the population, dates, evidence tested, exact exception and legal/operational impact; do not allege non-compliance until evidence and management response are evaluated.</x:v>
      </x:c>
      <x:c r="O171" s="305" t="str">
        <x:v>Record factual cause, control/design cause, responsible process, duration, affected population and whether the issue is isolated, recurring or systemic.</x:v>
      </x:c>
      <x:c r="P171" s="305" t="str">
        <x:v>Contain the exception, complete any lawful cure/corrective disclosure, repair the control, assign ownership, update the calendar or system rule, and preserve evidence. Remediation must address: Validate demat details and reconcile direct credit.</x:v>
      </x:c>
      <x:c r="Q171" s="305" t="str">
        <x:v>Prompt risk-based action date; statutory or investor-impact deadline takes precedence</x:v>
      </x:c>
      <x:c r="R171" s="305" t="str">
        <x:v>Process owner and Company Secretary/Compliance Officer; escalate to Board/committee or regulator when the governing rule requires</x:v>
      </x:c>
      <x:c r="S171" s="305" t="str">
        <x:v>Approved remediation evidence, corrected filing/action where permitted, updated control artefact, complete affected-population validation and management/committee closure approval.</x:v>
      </x:c>
      <x:c r="T171" s="305" t="str">
        <x:v>Reperform the failed step on the corrected item and test subsequent occurrences or the full affected population until sustained operation is demonstrated.</x:v>
      </x:c>
      <x:c r="U171" s="305" t="str">
        <x:v>DESIGNED — NOT RAISED</x:v>
      </x:c>
      <x:c r="V171" s="305" t="str">
        <x:v>https://www.sebi.gov.in/legal/circulars/jul-2026/ease-of-doing-investment-and-ease-of-doing-business-simplification-and-standardisation-of-the-framework-for-transmission-of-securities_103030.html</x:v>
      </x:c>
      <x:c r="W171" s="305" t="str">
        <x:v>MIGRATED — FROZEN</x:v>
      </x:c>
      <x:c r="X171" s="305" t="str">
        <x:f>IF(COUNTIF('PROD Audit Master'!$A$5:$A$176,C171)=1,"YES","NO")</x:f>
        <x:v>YES</x:v>
      </x:c>
      <x:c r="Y171" s="305" t="str">
        <x:f>IF(COUNTIF('PROD Provision Master'!$A$5:$A$176,D171)=1,"YES","NO")</x:f>
        <x:v>YES</x:v>
      </x:c>
      <x:c r="Z171" s="305" t="str">
        <x:f>IF(COUNTIF($A$5:$A$176,A171)=1,"UNIQUE","DUPLICATE")</x:f>
        <x:v>UNIQUE</x:v>
      </x:c>
      <x:c r="AA171" s="305" t="str">
        <x:f>IF(COUNTIF($E$5:$E$176,E171)=1,"UNIQUE","DUPLICATE")</x:f>
        <x:v>UNIQUE</x:v>
      </x:c>
      <x:c r="AB171" s="305" t="str">
        <x:f>IF(AND(LEFT(A171,14)="SEBI-CORE-OBS-",LEN(A171)=20),"VALID","INVALID")</x:f>
        <x:v>VALID</x:v>
      </x:c>
      <x:c r="AC171" s="305" t="str">
        <x:v>FROZEN</x:v>
      </x:c>
    </x:row>
    <x:row r="172" ht="48" customHeight="1">
      <x:c r="A172" s="305" t="str">
        <x:v>SEBI-CORE-OBS-000168</x:v>
      </x:c>
      <x:c r="B172" s="305" t="n">
        <x:v>168</x:v>
      </x:c>
      <x:c r="C172" s="305" t="str">
        <x:v>SEBI-CORE-AUD-000168</x:v>
      </x:c>
      <x:c r="D172" s="305" t="str">
        <x:v>SEBI-CORE-PRV-000168</x:v>
      </x:c>
      <x:c r="E172" s="305" t="str">
        <x:v>P1-GAP005|Implementation reporting|AP01|OBS01</x:v>
      </x:c>
      <x:c r="F172" s="305" t="str">
        <x:v>P1-GAP005|Implementation reporting|AP01</x:v>
      </x:c>
      <x:c r="G172" s="305" t="str">
        <x:v>P1-GAP005|Implementation reporting</x:v>
      </x:c>
      <x:c r="H172" s="305" t="str">
        <x:v>P1-GAP005</x:v>
      </x:c>
      <x:c r="I172" s="305" t="str">
        <x:v>Implementation reporting</x:v>
      </x:c>
      <x:c r="J172" s="305" t="str">
        <x:v>Investor-service process or SLA failure</x:v>
      </x:c>
      <x:c r="K172" s="305" t="str">
        <x:v>The activation gate is true and the entity cannot evidence complete, accurate, authorised and timely performance of: Submit the prescribed monthly implementation reports to SEBI for the initial reporting period.</x:v>
      </x:c>
      <x:c r="L172" s="305" t="str">
        <x:v>Medium</x:v>
      </x:c>
      <x:c r="M172"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72" s="305" t="str">
        <x:v>Confirmed exception template: Listed company / RTA as directed did not demonstrate complete and timely compliance with P1-GAP005 Implementation reporting — Submit the prescribed monthly implementation reports to SEBI for the initial reporting period. State the population, dates, evidence tested, exact exception and legal/operational impact; do not allege non-compliance until evidence and management response are evaluated.</x:v>
      </x:c>
      <x:c r="O172" s="305" t="str">
        <x:v>Record factual cause, control/design cause, responsible process, duration, affected population and whether the issue is isolated, recurring or systemic.</x:v>
      </x:c>
      <x:c r="P172" s="305" t="str">
        <x:v>Contain the exception, complete any lawful cure/corrective disclosure, repair the control, assign ownership, update the calendar or system rule, and preserve evidence. Remediation must address: Compile volumes, aging and outcomes and submit by prescribed channel.</x:v>
      </x:c>
      <x:c r="Q172" s="305" t="str">
        <x:v>Prompt risk-based action date; statutory or investor-impact deadline takes precedence</x:v>
      </x:c>
      <x:c r="R172" s="305" t="str">
        <x:v>Process owner and Company Secretary/Compliance Officer; escalate to Board/committee or regulator when the governing rule requires</x:v>
      </x:c>
      <x:c r="S172" s="305" t="str">
        <x:v>Approved remediation evidence, corrected filing/action where permitted, updated control artefact, complete affected-population validation and management/committee closure approval.</x:v>
      </x:c>
      <x:c r="T172" s="305" t="str">
        <x:v>Reperform the failed step on the corrected item and test subsequent occurrences or the full affected population until sustained operation is demonstrated.</x:v>
      </x:c>
      <x:c r="U172" s="305" t="str">
        <x:v>DESIGNED — NOT RAISED</x:v>
      </x:c>
      <x:c r="V172" s="305" t="str">
        <x:v>https://www.sebi.gov.in/legal/circulars/jul-2026/ease-of-doing-investment-and-ease-of-doing-business-simplification-and-standardisation-of-the-framework-for-transmission-of-securities_103030.html</x:v>
      </x:c>
      <x:c r="W172" s="305" t="str">
        <x:v>MIGRATED — FROZEN</x:v>
      </x:c>
      <x:c r="X172" s="305" t="str">
        <x:f>IF(COUNTIF('PROD Audit Master'!$A$5:$A$176,C172)=1,"YES","NO")</x:f>
        <x:v>YES</x:v>
      </x:c>
      <x:c r="Y172" s="305" t="str">
        <x:f>IF(COUNTIF('PROD Provision Master'!$A$5:$A$176,D172)=1,"YES","NO")</x:f>
        <x:v>YES</x:v>
      </x:c>
      <x:c r="Z172" s="305" t="str">
        <x:f>IF(COUNTIF($A$5:$A$176,A172)=1,"UNIQUE","DUPLICATE")</x:f>
        <x:v>UNIQUE</x:v>
      </x:c>
      <x:c r="AA172" s="305" t="str">
        <x:f>IF(COUNTIF($E$5:$E$176,E172)=1,"UNIQUE","DUPLICATE")</x:f>
        <x:v>UNIQUE</x:v>
      </x:c>
      <x:c r="AB172" s="305" t="str">
        <x:f>IF(AND(LEFT(A172,14)="SEBI-CORE-OBS-",LEN(A172)=20),"VALID","INVALID")</x:f>
        <x:v>VALID</x:v>
      </x:c>
      <x:c r="AC172" s="305" t="str">
        <x:v>FROZEN</x:v>
      </x:c>
    </x:row>
    <x:row r="173" ht="48" customHeight="1">
      <x:c r="A173" s="305" t="str">
        <x:v>SEBI-CORE-OBS-000169</x:v>
      </x:c>
      <x:c r="B173" s="305" t="n">
        <x:v>169</x:v>
      </x:c>
      <x:c r="C173" s="305" t="str">
        <x:v>SEBI-CORE-AUD-000169</x:v>
      </x:c>
      <x:c r="D173" s="305" t="str">
        <x:v>SEBI-CORE-PRV-000169</x:v>
      </x:c>
      <x:c r="E173" s="305" t="str">
        <x:v>CAP-LAW285|SCORES registration/interface|AP01|OBS01</x:v>
      </x:c>
      <x:c r="F173" s="305" t="str">
        <x:v>CAP-LAW285|SCORES registration/interface|AP01</x:v>
      </x:c>
      <x:c r="G173" s="305" t="str">
        <x:v>CAP-LAW285|SCORES registration/interface</x:v>
      </x:c>
      <x:c r="H173" s="305" t="str">
        <x:v>CAP-LAW285</x:v>
      </x:c>
      <x:c r="I173" s="305" t="str">
        <x:v>SCORES registration/interface</x:v>
      </x:c>
      <x:c r="J173" s="305" t="str">
        <x:v>Investor-service process or SLA failure</x:v>
      </x:c>
      <x:c r="K173" s="305" t="str">
        <x:v>The activation gate is true and the entity cannot evidence complete, accurate, authorised and timely performance of: Maintain the listed entity's active SCORES interface and authorised users.</x:v>
      </x:c>
      <x:c r="L173" s="305" t="str">
        <x:v>Medium-High</x:v>
      </x:c>
      <x:c r="M173"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73" s="305" t="str">
        <x:v>Confirmed exception template: Listed company did not demonstrate complete and timely compliance with CAP-LAW285 SCORES registration/interface — Maintain the listed entity's active SCORES interface and authorised users. State the population, dates, evidence tested, exact exception and legal/operational impact; do not allege non-compliance until evidence and management response are evaluated.</x:v>
      </x:c>
      <x:c r="O173" s="305" t="str">
        <x:v>Record factual cause, control/design cause, responsible process, duration, affected population and whether the issue is isolated, recurring or systemic.</x:v>
      </x:c>
      <x:c r="P173" s="305" t="str">
        <x:v>Contain the exception, complete any lawful cure/corrective disclosure, repair the control, assign ownership, update the calendar or system rule, and preserve evidence. Remediation must address: Control access, contact details and daily queue monitoring.</x:v>
      </x:c>
      <x:c r="Q173" s="305" t="str">
        <x:v>Prompt risk-based action date; statutory or investor-impact deadline takes precedence</x:v>
      </x:c>
      <x:c r="R173" s="305" t="str">
        <x:v>Process owner and Company Secretary/Compliance Officer; escalate to Board/committee or regulator when the governing rule requires</x:v>
      </x:c>
      <x:c r="S173" s="305" t="str">
        <x:v>Approved remediation evidence, corrected filing/action where permitted, updated control artefact, complete affected-population validation and management/committee closure approval.</x:v>
      </x:c>
      <x:c r="T173" s="305" t="str">
        <x:v>Reperform the failed step on the corrected item and test subsequent occurrences or the full affected population until sustained operation is demonstrated.</x:v>
      </x:c>
      <x:c r="U173" s="305" t="str">
        <x:v>DESIGNED — NOT RAISED</x:v>
      </x:c>
      <x:c r="V173" s="305" t="str">
        <x:v>https://scores.sebi.gov.in/</x:v>
      </x:c>
      <x:c r="W173" s="305" t="str">
        <x:v>MIGRATED — FROZEN</x:v>
      </x:c>
      <x:c r="X173" s="305" t="str">
        <x:f>IF(COUNTIF('PROD Audit Master'!$A$5:$A$176,C173)=1,"YES","NO")</x:f>
        <x:v>YES</x:v>
      </x:c>
      <x:c r="Y173" s="305" t="str">
        <x:f>IF(COUNTIF('PROD Provision Master'!$A$5:$A$176,D173)=1,"YES","NO")</x:f>
        <x:v>YES</x:v>
      </x:c>
      <x:c r="Z173" s="305" t="str">
        <x:f>IF(COUNTIF($A$5:$A$176,A173)=1,"UNIQUE","DUPLICATE")</x:f>
        <x:v>UNIQUE</x:v>
      </x:c>
      <x:c r="AA173" s="305" t="str">
        <x:f>IF(COUNTIF($E$5:$E$176,E173)=1,"UNIQUE","DUPLICATE")</x:f>
        <x:v>UNIQUE</x:v>
      </x:c>
      <x:c r="AB173" s="305" t="str">
        <x:f>IF(AND(LEFT(A173,14)="SEBI-CORE-OBS-",LEN(A173)=20),"VALID","INVALID")</x:f>
        <x:v>VALID</x:v>
      </x:c>
      <x:c r="AC173" s="305" t="str">
        <x:v>FROZEN</x:v>
      </x:c>
    </x:row>
    <x:row r="174" ht="48" customHeight="1">
      <x:c r="A174" s="305" t="str">
        <x:v>SEBI-CORE-OBS-000170</x:v>
      </x:c>
      <x:c r="B174" s="305" t="n">
        <x:v>170</x:v>
      </x:c>
      <x:c r="C174" s="305" t="str">
        <x:v>SEBI-CORE-AUD-000170</x:v>
      </x:c>
      <x:c r="D174" s="305" t="str">
        <x:v>SEBI-CORE-PRV-000170</x:v>
      </x:c>
      <x:c r="E174" s="305" t="str">
        <x:v>CAP-LAW285|SCORES complaint handling|AP01|OBS01</x:v>
      </x:c>
      <x:c r="F174" s="305" t="str">
        <x:v>CAP-LAW285|SCORES complaint handling|AP01</x:v>
      </x:c>
      <x:c r="G174" s="305" t="str">
        <x:v>CAP-LAW285|SCORES complaint handling</x:v>
      </x:c>
      <x:c r="H174" s="305" t="str">
        <x:v>CAP-LAW285</x:v>
      </x:c>
      <x:c r="I174" s="305" t="str">
        <x:v>SCORES complaint handling</x:v>
      </x:c>
      <x:c r="J174" s="305" t="str">
        <x:v>Investor-service process or SLA failure</x:v>
      </x:c>
      <x:c r="K174" s="305" t="str">
        <x:v>The activation gate is true and the entity cannot evidence complete, accurate, authorised and timely performance of: Respond to and resolve investor complaints on SCORES within the current process and timeline.</x:v>
      </x:c>
      <x:c r="L174" s="305" t="str">
        <x:v>Medium-High</x:v>
      </x:c>
      <x:c r="M174"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74" s="305" t="str">
        <x:v>Confirmed exception template: Listed company did not demonstrate complete and timely compliance with CAP-LAW285 SCORES complaint handling — Respond to and resolve investor complaints on SCORES within the current process and timeline. State the population, dates, evidence tested, exact exception and legal/operational impact; do not allege non-compliance until evidence and management response are evaluated.</x:v>
      </x:c>
      <x:c r="O174" s="305" t="str">
        <x:v>Record factual cause, control/design cause, responsible process, duration, affected population and whether the issue is isolated, recurring or systemic.</x:v>
      </x:c>
      <x:c r="P174" s="305" t="str">
        <x:v>Contain the exception, complete any lawful cure/corrective disclosure, repair the control, assign ownership, update the calendar or system rule, and preserve evidence. Remediation must address: Investigate, resolve, upload response and retain evidence.</x:v>
      </x:c>
      <x:c r="Q174" s="305" t="str">
        <x:v>Prompt risk-based action date; statutory or investor-impact deadline takes precedence</x:v>
      </x:c>
      <x:c r="R174" s="305" t="str">
        <x:v>Process owner and Company Secretary/Compliance Officer; escalate to Board/committee or regulator when the governing rule requires</x:v>
      </x:c>
      <x:c r="S174" s="305" t="str">
        <x:v>Approved remediation evidence, corrected filing/action where permitted, updated control artefact, complete affected-population validation and management/committee closure approval.</x:v>
      </x:c>
      <x:c r="T174" s="305" t="str">
        <x:v>Reperform the failed step on the corrected item and test subsequent occurrences or the full affected population until sustained operation is demonstrated.</x:v>
      </x:c>
      <x:c r="U174" s="305" t="str">
        <x:v>DESIGNED — NOT RAISED</x:v>
      </x:c>
      <x:c r="V174" s="305" t="str">
        <x:v>https://scores.sebi.gov.in/</x:v>
      </x:c>
      <x:c r="W174" s="305" t="str">
        <x:v>MIGRATED — FROZEN</x:v>
      </x:c>
      <x:c r="X174" s="305" t="str">
        <x:f>IF(COUNTIF('PROD Audit Master'!$A$5:$A$176,C174)=1,"YES","NO")</x:f>
        <x:v>YES</x:v>
      </x:c>
      <x:c r="Y174" s="305" t="str">
        <x:f>IF(COUNTIF('PROD Provision Master'!$A$5:$A$176,D174)=1,"YES","NO")</x:f>
        <x:v>YES</x:v>
      </x:c>
      <x:c r="Z174" s="305" t="str">
        <x:f>IF(COUNTIF($A$5:$A$176,A174)=1,"UNIQUE","DUPLICATE")</x:f>
        <x:v>UNIQUE</x:v>
      </x:c>
      <x:c r="AA174" s="305" t="str">
        <x:f>IF(COUNTIF($E$5:$E$176,E174)=1,"UNIQUE","DUPLICATE")</x:f>
        <x:v>UNIQUE</x:v>
      </x:c>
      <x:c r="AB174" s="305" t="str">
        <x:f>IF(AND(LEFT(A174,14)="SEBI-CORE-OBS-",LEN(A174)=20),"VALID","INVALID")</x:f>
        <x:v>VALID</x:v>
      </x:c>
      <x:c r="AC174" s="305" t="str">
        <x:v>FROZEN</x:v>
      </x:c>
    </x:row>
    <x:row r="175" ht="48" customHeight="1">
      <x:c r="A175" s="305" t="str">
        <x:v>SEBI-CORE-OBS-000171</x:v>
      </x:c>
      <x:c r="B175" s="305" t="n">
        <x:v>171</x:v>
      </x:c>
      <x:c r="C175" s="305" t="str">
        <x:v>SEBI-CORE-AUD-000171</x:v>
      </x:c>
      <x:c r="D175" s="305" t="str">
        <x:v>SEBI-CORE-PRV-000171</x:v>
      </x:c>
      <x:c r="E175" s="305" t="str">
        <x:v>CAP-LAW099|ODR participation|AP01|OBS01</x:v>
      </x:c>
      <x:c r="F175" s="305" t="str">
        <x:v>CAP-LAW099|ODR participation|AP01</x:v>
      </x:c>
      <x:c r="G175" s="305" t="str">
        <x:v>CAP-LAW099|ODR participation</x:v>
      </x:c>
      <x:c r="H175" s="305" t="str">
        <x:v>CAP-LAW099</x:v>
      </x:c>
      <x:c r="I175" s="305" t="str">
        <x:v>ODR participation</x:v>
      </x:c>
      <x:c r="J175" s="305" t="str">
        <x:v>Investor-service process or SLA failure</x:v>
      </x:c>
      <x:c r="K175" s="305" t="str">
        <x:v>The activation gate is true and the entity cannot evidence complete, accurate, authorised and timely performance of: Participate in the online dispute resolution process when an eligible dispute escalates from the direct/SCORES route.</x:v>
      </x:c>
      <x:c r="L175" s="305" t="str">
        <x:v>Medium</x:v>
      </x:c>
      <x:c r="M175" s="305" t="str">
        <x:v>Escalate one level, including to Critical, where the exception is deliberate or systemic, affects market integrity/investor funds, invalidates a mandatory approval or transaction step, remains uncured past a legal deadline, recurs, or attracts SEBI/exchange action.</x:v>
      </x:c>
      <x:c r="N175" s="305" t="str">
        <x:v>Confirmed exception template: Listed company / market participant did not demonstrate complete and timely compliance with CAP-LAW099 ODR participation — Participate in the online dispute resolution process when an eligible dispute escalates from the direct/SCORES route. State the population, dates, evidence tested, exact exception and legal/operational impact; do not allege non-compliance until evidence and management response are evaluated.</x:v>
      </x:c>
      <x:c r="O175" s="305" t="str">
        <x:v>Record factual cause, control/design cause, responsible process, duration, affected population and whether the issue is isolated, recurring or systemic.</x:v>
      </x:c>
      <x:c r="P175" s="305" t="str">
        <x:v>Contain the exception, complete any lawful cure/corrective disclosure, repair the control, assign ownership, update the calendar or system rule, and preserve evidence. Remediation must address: Acknowledge, submit records, attend proceedings and track outcome.</x:v>
      </x:c>
      <x:c r="Q175" s="305" t="str">
        <x:v>Prompt risk-based action date; statutory or investor-impact deadline takes precedence</x:v>
      </x:c>
      <x:c r="R175" s="305" t="str">
        <x:v>Process owner and Company Secretary/Compliance Officer; escalate to Board/committee or regulator when the governing rule requires</x:v>
      </x:c>
      <x:c r="S175" s="305" t="str">
        <x:v>Approved remediation evidence, corrected filing/action where permitted, updated control artefact, complete affected-population validation and management/committee closure approval.</x:v>
      </x:c>
      <x:c r="T175" s="305" t="str">
        <x:v>Reperform the failed step on the corrected item and test subsequent occurrences or the full affected population until sustained operation is demonstrated.</x:v>
      </x:c>
      <x:c r="U175" s="305" t="str">
        <x:v>DESIGNED — NOT RAISED</x:v>
      </x:c>
      <x:c r="V175" s="305" t="str">
        <x:v>https://www.sebi.gov.in/legal/master-circulars/dec-2023/master-circular-for-online-resolution-of-disputes-in-the-indian-securities-market_80236.html</x:v>
      </x:c>
      <x:c r="W175" s="305" t="str">
        <x:v>MIGRATED — FROZEN</x:v>
      </x:c>
      <x:c r="X175" s="305" t="str">
        <x:f>IF(COUNTIF('PROD Audit Master'!$A$5:$A$176,C175)=1,"YES","NO")</x:f>
        <x:v>YES</x:v>
      </x:c>
      <x:c r="Y175" s="305" t="str">
        <x:f>IF(COUNTIF('PROD Provision Master'!$A$5:$A$176,D175)=1,"YES","NO")</x:f>
        <x:v>YES</x:v>
      </x:c>
      <x:c r="Z175" s="305" t="str">
        <x:f>IF(COUNTIF($A$5:$A$176,A175)=1,"UNIQUE","DUPLICATE")</x:f>
        <x:v>UNIQUE</x:v>
      </x:c>
      <x:c r="AA175" s="305" t="str">
        <x:f>IF(COUNTIF($E$5:$E$176,E175)=1,"UNIQUE","DUPLICATE")</x:f>
        <x:v>UNIQUE</x:v>
      </x:c>
      <x:c r="AB175" s="305" t="str">
        <x:f>IF(AND(LEFT(A175,14)="SEBI-CORE-OBS-",LEN(A175)=20),"VALID","INVALID")</x:f>
        <x:v>VALID</x:v>
      </x:c>
      <x:c r="AC175" s="305" t="str">
        <x:v>FROZEN</x:v>
      </x:c>
    </x:row>
    <x:row r="176" ht="48" customHeight="1">
      <x:c r="A176" s="306" t="str">
        <x:v>SEBI-CORE-OBS-000172</x:v>
      </x:c>
      <x:c r="B176" s="306" t="n">
        <x:v>172</x:v>
      </x:c>
      <x:c r="C176" s="306" t="str">
        <x:v>SEBI-CORE-AUD-000172</x:v>
      </x:c>
      <x:c r="D176" s="306" t="str">
        <x:v>SEBI-CORE-PRV-000172</x:v>
      </x:c>
      <x:c r="E176" s="306" t="str">
        <x:v>CAP-LAW099|ODR outcome|AP01|OBS01</x:v>
      </x:c>
      <x:c r="F176" s="306" t="str">
        <x:v>CAP-LAW099|ODR outcome|AP01</x:v>
      </x:c>
      <x:c r="G176" s="306" t="str">
        <x:v>CAP-LAW099|ODR outcome</x:v>
      </x:c>
      <x:c r="H176" s="306" t="str">
        <x:v>CAP-LAW099</x:v>
      </x:c>
      <x:c r="I176" s="306" t="str">
        <x:v>ODR outcome</x:v>
      </x:c>
      <x:c r="J176" s="306" t="str">
        <x:v>Record preservation or retrieval failure</x:v>
      </x:c>
      <x:c r="K176" s="306" t="str">
        <x:v>The activation gate is true and the entity cannot evidence complete, accurate, authorised and timely performance of: Implement a binding settlement, award or direction and preserve closure evidence, subject to lawful challenge rights.</x:v>
      </x:c>
      <x:c r="L176" s="306" t="str">
        <x:v>Medium</x:v>
      </x:c>
      <x:c r="M176" s="306" t="str">
        <x:v>Escalate one level, including to Critical, where the exception is deliberate or systemic, affects market integrity/investor funds, invalidates a mandatory approval or transaction step, remains uncured past a legal deadline, recurs, or attracts SEBI/exchange action.</x:v>
      </x:c>
      <x:c r="N176" s="306" t="str">
        <x:v>Confirmed exception template: Listed company / market participant did not demonstrate complete and timely compliance with CAP-LAW099 ODR outcome — Implement a binding settlement, award or direction and preserve closure evidence, subject to lawful challenge rights. State the population, dates, evidence tested, exact exception and legal/operational impact; do not allege non-compliance until evidence and management response are evaluated.</x:v>
      </x:c>
      <x:c r="O176" s="306" t="str">
        <x:v>Record factual cause, control/design cause, responsible process, duration, affected population and whether the issue is isolated, recurring or systemic.</x:v>
      </x:c>
      <x:c r="P176" s="306" t="str">
        <x:v>Contain the exception, complete any lawful cure/corrective disclosure, repair the control, assign ownership, update the calendar or system rule, and preserve evidence. Remediation must address: Approve performance/challenge decision and document closure.</x:v>
      </x:c>
      <x:c r="Q176" s="306" t="str">
        <x:v>Prompt risk-based action date; statutory or investor-impact deadline takes precedence</x:v>
      </x:c>
      <x:c r="R176" s="306" t="str">
        <x:v>Process owner and Company Secretary/Compliance Officer; escalate to Board/committee or regulator when the governing rule requires</x:v>
      </x:c>
      <x:c r="S176" s="306" t="str">
        <x:v>Approved remediation evidence, corrected filing/action where permitted, updated control artefact, complete affected-population validation and management/committee closure approval.</x:v>
      </x:c>
      <x:c r="T176" s="306" t="str">
        <x:v>Reperform the failed step on the corrected item and test subsequent occurrences or the full affected population until sustained operation is demonstrated.</x:v>
      </x:c>
      <x:c r="U176" s="306" t="str">
        <x:v>DESIGNED — NOT RAISED</x:v>
      </x:c>
      <x:c r="V176" s="306" t="str">
        <x:v>https://www.sebi.gov.in/legal/master-circulars/dec-2023/master-circular-for-online-resolution-of-disputes-in-the-indian-securities-market_80236.html</x:v>
      </x:c>
      <x:c r="W176" s="306" t="str">
        <x:v>MIGRATED — FROZEN</x:v>
      </x:c>
      <x:c r="X176" s="306" t="str">
        <x:f>IF(COUNTIF('PROD Audit Master'!$A$5:$A$176,C176)=1,"YES","NO")</x:f>
        <x:v>YES</x:v>
      </x:c>
      <x:c r="Y176" s="306" t="str">
        <x:f>IF(COUNTIF('PROD Provision Master'!$A$5:$A$176,D176)=1,"YES","NO")</x:f>
        <x:v>YES</x:v>
      </x:c>
      <x:c r="Z176" s="306" t="str">
        <x:f>IF(COUNTIF($A$5:$A$176,A176)=1,"UNIQUE","DUPLICATE")</x:f>
        <x:v>UNIQUE</x:v>
      </x:c>
      <x:c r="AA176" s="306" t="str">
        <x:f>IF(COUNTIF($E$5:$E$176,E176)=1,"UNIQUE","DUPLICATE")</x:f>
        <x:v>UNIQUE</x:v>
      </x:c>
      <x:c r="AB176" s="306" t="str">
        <x:f>IF(AND(LEFT(A176,14)="SEBI-CORE-OBS-",LEN(A176)=20),"VALID","INVALID")</x:f>
        <x:v>VALID</x:v>
      </x:c>
      <x:c r="AC176" s="306" t="str">
        <x:v>FROZEN</x:v>
      </x:c>
    </x:row>
  </x:sheetData>
  <x:mergeCells>
    <x:mergeCell ref="A1:AC1"/>
    <x:mergeCell ref="A2:AC2"/>
  </x:mergeCells>
  <x:conditionalFormatting sqref="W5:AC176">
    <x:cfRule type="containsText" dxfId="151" priority="1" operator="containsText" text="PASS"/>
    <x:cfRule type="containsText" dxfId="152" priority="2" operator="containsText" text="YES"/>
    <x:cfRule type="containsText" dxfId="153" priority="3" operator="containsText" text="UNIQUE"/>
    <x:cfRule type="containsText" dxfId="154" priority="4" operator="containsText" text="VALID"/>
    <x:cfRule type="containsText" dxfId="155" priority="5" operator="containsText" text="COMPLETE"/>
    <x:cfRule type="containsText" dxfId="156" priority="6" operator="containsText" text="FROZEN"/>
    <x:cfRule type="containsText" dxfId="157" priority="7" operator="containsText" text="APPROVED"/>
    <x:cfRule type="containsText" dxfId="158" priority="8" operator="containsText" text="LINKED"/>
    <x:cfRule type="containsText" dxfId="159" priority="9" operator="containsText" text="NO"/>
    <x:cfRule type="containsText" dxfId="160" priority="10" operator="containsText" text="FAIL"/>
    <x:cfRule type="containsText" dxfId="161" priority="11" operator="containsText" text="DUPLICATE"/>
    <x:cfRule type="containsText" dxfId="162" priority="12" operator="containsText" text="INVALID"/>
    <x:cfRule type="containsText" dxfId="163" priority="13" operator="containsText" text="INCOMPLETE"/>
    <x:cfRule type="containsText" dxfId="164" priority="14" operator="containsText" text="ORPHAN"/>
  </x:conditionalFormatting>
  <x:pageMargins left="0.7" right="0.7" top="0.75" bottom="0.75" header="0.3" footer="0.3"/>
  <x:tableParts count="1">
    <x:tablePart xmlns:r="http://schemas.openxmlformats.org/officeDocument/2006/relationships" r:id="R25f4c9b6ff8e4761"/>
  </x:tableParts>
</x:worksheet>
</file>

<file path=xl/worksheets/sheet50.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26" hidden="0" customWidth="1"/>
    <x:col min="4" max="4" width="26" hidden="0" customWidth="1"/>
    <x:col min="5" max="5" width="46" hidden="0" customWidth="1"/>
    <x:col min="6" max="6" width="42" hidden="0" customWidth="1"/>
    <x:col min="7" max="7" width="34" hidden="0" customWidth="1"/>
    <x:col min="8" max="8" width="16" hidden="0" customWidth="1"/>
    <x:col min="9" max="9" width="24" hidden="0" customWidth="1"/>
    <x:col min="10" max="10" width="36" hidden="0" customWidth="1"/>
    <x:col min="11" max="11" width="24" hidden="0" customWidth="1"/>
    <x:col min="12" max="12" width="24" hidden="0" customWidth="1"/>
    <x:col min="13" max="13" width="30" hidden="0" customWidth="1"/>
    <x:col min="14" max="14" width="48" hidden="0" customWidth="1"/>
    <x:col min="15" max="15" width="64" hidden="0" customWidth="1"/>
    <x:col min="16" max="16" width="24" hidden="0" customWidth="1"/>
    <x:col min="17" max="17" width="24" hidden="0" customWidth="1"/>
    <x:col min="18" max="18" width="38" hidden="0" customWidth="1"/>
    <x:col min="19" max="19" width="34" hidden="0" customWidth="1"/>
    <x:col min="20" max="20" width="34" hidden="0" customWidth="1"/>
    <x:col min="21" max="21" width="48" hidden="0" customWidth="1"/>
    <x:col min="22" max="22" width="24" hidden="0" customWidth="1"/>
    <x:col min="23" max="23" width="36" hidden="0" customWidth="1"/>
    <x:col min="24" max="24" width="52" hidden="0" customWidth="1"/>
    <x:col min="25" max="25" width="58" hidden="0" customWidth="1"/>
    <x:col min="26" max="26" width="30" hidden="0" customWidth="1"/>
    <x:col min="27" max="27" width="62" hidden="0" customWidth="1"/>
    <x:col min="28" max="28" width="24" hidden="0" customWidth="1"/>
    <x:col min="29" max="29" width="16" hidden="0" customWidth="1"/>
    <x:col min="30" max="30" width="18" hidden="0" customWidth="1"/>
    <x:col min="31" max="31" width="18" hidden="0" customWidth="1"/>
    <x:col min="32" max="32" width="18" hidden="0" customWidth="1"/>
    <x:col min="33" max="33" width="16" hidden="0" customWidth="1"/>
    <x:col min="34" max="34" width="16" hidden="0" customWidth="1"/>
  </x:cols>
  <x:sheetData>
    <x:row r="1" ht="30" customHeight="1">
      <x:c r="A1" s="499" t="str">
        <x:v>Common SEBI Listed-Entity Overlay — Frozen Operational Calendar Master</x:v>
      </x:c>
      <x:c r="B1" s="499" t="str">
        <x:v>Common SEBI Listed-Entity Overlay — Frozen Operational Calendar Master</x:v>
      </x:c>
      <x:c r="C1" s="499" t="str">
        <x:v>Common SEBI Listed-Entity Overlay — Frozen Operational Calendar Master</x:v>
      </x:c>
      <x:c r="D1" s="499" t="str">
        <x:v>Common SEBI Listed-Entity Overlay — Frozen Operational Calendar Master</x:v>
      </x:c>
      <x:c r="E1" s="499" t="str">
        <x:v>Common SEBI Listed-Entity Overlay — Frozen Operational Calendar Master</x:v>
      </x:c>
      <x:c r="F1" s="499" t="str">
        <x:v>Common SEBI Listed-Entity Overlay — Frozen Operational Calendar Master</x:v>
      </x:c>
      <x:c r="G1" s="499" t="str">
        <x:v>Common SEBI Listed-Entity Overlay — Frozen Operational Calendar Master</x:v>
      </x:c>
      <x:c r="H1" s="499" t="str">
        <x:v>Common SEBI Listed-Entity Overlay — Frozen Operational Calendar Master</x:v>
      </x:c>
      <x:c r="I1" s="499" t="str">
        <x:v>Common SEBI Listed-Entity Overlay — Frozen Operational Calendar Master</x:v>
      </x:c>
      <x:c r="J1" s="499" t="str">
        <x:v>Common SEBI Listed-Entity Overlay — Frozen Operational Calendar Master</x:v>
      </x:c>
      <x:c r="K1" s="499" t="str">
        <x:v>Common SEBI Listed-Entity Overlay — Frozen Operational Calendar Master</x:v>
      </x:c>
      <x:c r="L1" s="499" t="str">
        <x:v>Common SEBI Listed-Entity Overlay — Frozen Operational Calendar Master</x:v>
      </x:c>
      <x:c r="M1" s="499" t="str">
        <x:v>Common SEBI Listed-Entity Overlay — Frozen Operational Calendar Master</x:v>
      </x:c>
      <x:c r="N1" s="499" t="str">
        <x:v>Common SEBI Listed-Entity Overlay — Frozen Operational Calendar Master</x:v>
      </x:c>
      <x:c r="O1" s="499" t="str">
        <x:v>Common SEBI Listed-Entity Overlay — Frozen Operational Calendar Master</x:v>
      </x:c>
      <x:c r="P1" s="499" t="str">
        <x:v>Common SEBI Listed-Entity Overlay — Frozen Operational Calendar Master</x:v>
      </x:c>
      <x:c r="Q1" s="499" t="str">
        <x:v>Common SEBI Listed-Entity Overlay — Frozen Operational Calendar Master</x:v>
      </x:c>
      <x:c r="R1" s="499" t="str">
        <x:v>Common SEBI Listed-Entity Overlay — Frozen Operational Calendar Master</x:v>
      </x:c>
      <x:c r="S1" s="499" t="str">
        <x:v>Common SEBI Listed-Entity Overlay — Frozen Operational Calendar Master</x:v>
      </x:c>
      <x:c r="T1" s="499" t="str">
        <x:v>Common SEBI Listed-Entity Overlay — Frozen Operational Calendar Master</x:v>
      </x:c>
      <x:c r="U1" s="499" t="str">
        <x:v>Common SEBI Listed-Entity Overlay — Frozen Operational Calendar Master</x:v>
      </x:c>
      <x:c r="V1" s="499" t="str">
        <x:v>Common SEBI Listed-Entity Overlay — Frozen Operational Calendar Master</x:v>
      </x:c>
      <x:c r="W1" s="499" t="str">
        <x:v>Common SEBI Listed-Entity Overlay — Frozen Operational Calendar Master</x:v>
      </x:c>
      <x:c r="X1" s="499" t="str">
        <x:v>Common SEBI Listed-Entity Overlay — Frozen Operational Calendar Master</x:v>
      </x:c>
      <x:c r="Y1" s="499" t="str">
        <x:v>Common SEBI Listed-Entity Overlay — Frozen Operational Calendar Master</x:v>
      </x:c>
      <x:c r="Z1" s="499" t="str">
        <x:v>Common SEBI Listed-Entity Overlay — Frozen Operational Calendar Master</x:v>
      </x:c>
      <x:c r="AA1" s="499" t="str">
        <x:v>Common SEBI Listed-Entity Overlay — Frozen Operational Calendar Master</x:v>
      </x:c>
      <x:c r="AB1" s="499" t="str">
        <x:v>Common SEBI Listed-Entity Overlay — Frozen Operational Calendar Master</x:v>
      </x:c>
      <x:c r="AC1" s="499" t="str">
        <x:v>Common SEBI Listed-Entity Overlay — Frozen Operational Calendar Master</x:v>
      </x:c>
      <x:c r="AD1" s="499" t="str">
        <x:v>Common SEBI Listed-Entity Overlay — Frozen Operational Calendar Master</x:v>
      </x:c>
      <x:c r="AE1" s="499" t="str">
        <x:v>Common SEBI Listed-Entity Overlay — Frozen Operational Calendar Master</x:v>
      </x:c>
      <x:c r="AF1" s="499" t="str">
        <x:v>Common SEBI Listed-Entity Overlay — Frozen Operational Calendar Master</x:v>
      </x:c>
      <x:c r="AG1" s="499" t="str">
        <x:v>Common SEBI Listed-Entity Overlay — Frozen Operational Calendar Master</x:v>
      </x:c>
      <x:c r="AH1" s="499" t="str">
        <x:v>Common SEBI Listed-Entity Overlay — Frozen Operational Calendar Master</x:v>
      </x:c>
    </x:row>
    <x:row r="2" ht="38" customHeight="1">
      <x:c r="A2" s="503" t="str">
        <x:v>Permanent Calendar IDs preserve due-date, alert, recurrence, ownership, evidence-cutoff and exception-escalation design. Entity-specific dates remain uninstantiated until applicability facts are supplied.</x:v>
      </x:c>
      <x:c r="B2" s="503" t="str">
        <x:v>Permanent Calendar IDs preserve due-date, alert, recurrence, ownership, evidence-cutoff and exception-escalation design. Entity-specific dates remain uninstantiated until applicability facts are supplied.</x:v>
      </x:c>
      <x:c r="C2" s="503" t="str">
        <x:v>Permanent Calendar IDs preserve due-date, alert, recurrence, ownership, evidence-cutoff and exception-escalation design. Entity-specific dates remain uninstantiated until applicability facts are supplied.</x:v>
      </x:c>
      <x:c r="D2" s="503" t="str">
        <x:v>Permanent Calendar IDs preserve due-date, alert, recurrence, ownership, evidence-cutoff and exception-escalation design. Entity-specific dates remain uninstantiated until applicability facts are supplied.</x:v>
      </x:c>
      <x:c r="E2" s="503" t="str">
        <x:v>Permanent Calendar IDs preserve due-date, alert, recurrence, ownership, evidence-cutoff and exception-escalation design. Entity-specific dates remain uninstantiated until applicability facts are supplied.</x:v>
      </x:c>
      <x:c r="F2" s="503" t="str">
        <x:v>Permanent Calendar IDs preserve due-date, alert, recurrence, ownership, evidence-cutoff and exception-escalation design. Entity-specific dates remain uninstantiated until applicability facts are supplied.</x:v>
      </x:c>
      <x:c r="G2" s="503" t="str">
        <x:v>Permanent Calendar IDs preserve due-date, alert, recurrence, ownership, evidence-cutoff and exception-escalation design. Entity-specific dates remain uninstantiated until applicability facts are supplied.</x:v>
      </x:c>
      <x:c r="H2" s="503" t="str">
        <x:v>Permanent Calendar IDs preserve due-date, alert, recurrence, ownership, evidence-cutoff and exception-escalation design. Entity-specific dates remain uninstantiated until applicability facts are supplied.</x:v>
      </x:c>
      <x:c r="I2" s="503" t="str">
        <x:v>Permanent Calendar IDs preserve due-date, alert, recurrence, ownership, evidence-cutoff and exception-escalation design. Entity-specific dates remain uninstantiated until applicability facts are supplied.</x:v>
      </x:c>
      <x:c r="J2" s="503" t="str">
        <x:v>Permanent Calendar IDs preserve due-date, alert, recurrence, ownership, evidence-cutoff and exception-escalation design. Entity-specific dates remain uninstantiated until applicability facts are supplied.</x:v>
      </x:c>
      <x:c r="K2" s="503" t="str">
        <x:v>Permanent Calendar IDs preserve due-date, alert, recurrence, ownership, evidence-cutoff and exception-escalation design. Entity-specific dates remain uninstantiated until applicability facts are supplied.</x:v>
      </x:c>
      <x:c r="L2" s="503" t="str">
        <x:v>Permanent Calendar IDs preserve due-date, alert, recurrence, ownership, evidence-cutoff and exception-escalation design. Entity-specific dates remain uninstantiated until applicability facts are supplied.</x:v>
      </x:c>
      <x:c r="M2" s="503" t="str">
        <x:v>Permanent Calendar IDs preserve due-date, alert, recurrence, ownership, evidence-cutoff and exception-escalation design. Entity-specific dates remain uninstantiated until applicability facts are supplied.</x:v>
      </x:c>
      <x:c r="N2" s="503" t="str">
        <x:v>Permanent Calendar IDs preserve due-date, alert, recurrence, ownership, evidence-cutoff and exception-escalation design. Entity-specific dates remain uninstantiated until applicability facts are supplied.</x:v>
      </x:c>
      <x:c r="O2" s="503" t="str">
        <x:v>Permanent Calendar IDs preserve due-date, alert, recurrence, ownership, evidence-cutoff and exception-escalation design. Entity-specific dates remain uninstantiated until applicability facts are supplied.</x:v>
      </x:c>
      <x:c r="P2" s="503" t="str">
        <x:v>Permanent Calendar IDs preserve due-date, alert, recurrence, ownership, evidence-cutoff and exception-escalation design. Entity-specific dates remain uninstantiated until applicability facts are supplied.</x:v>
      </x:c>
      <x:c r="Q2" s="503" t="str">
        <x:v>Permanent Calendar IDs preserve due-date, alert, recurrence, ownership, evidence-cutoff and exception-escalation design. Entity-specific dates remain uninstantiated until applicability facts are supplied.</x:v>
      </x:c>
      <x:c r="R2" s="503" t="str">
        <x:v>Permanent Calendar IDs preserve due-date, alert, recurrence, ownership, evidence-cutoff and exception-escalation design. Entity-specific dates remain uninstantiated until applicability facts are supplied.</x:v>
      </x:c>
      <x:c r="S2" s="503" t="str">
        <x:v>Permanent Calendar IDs preserve due-date, alert, recurrence, ownership, evidence-cutoff and exception-escalation design. Entity-specific dates remain uninstantiated until applicability facts are supplied.</x:v>
      </x:c>
      <x:c r="T2" s="503" t="str">
        <x:v>Permanent Calendar IDs preserve due-date, alert, recurrence, ownership, evidence-cutoff and exception-escalation design. Entity-specific dates remain uninstantiated until applicability facts are supplied.</x:v>
      </x:c>
      <x:c r="U2" s="503" t="str">
        <x:v>Permanent Calendar IDs preserve due-date, alert, recurrence, ownership, evidence-cutoff and exception-escalation design. Entity-specific dates remain uninstantiated until applicability facts are supplied.</x:v>
      </x:c>
      <x:c r="V2" s="503" t="str">
        <x:v>Permanent Calendar IDs preserve due-date, alert, recurrence, ownership, evidence-cutoff and exception-escalation design. Entity-specific dates remain uninstantiated until applicability facts are supplied.</x:v>
      </x:c>
      <x:c r="W2" s="503" t="str">
        <x:v>Permanent Calendar IDs preserve due-date, alert, recurrence, ownership, evidence-cutoff and exception-escalation design. Entity-specific dates remain uninstantiated until applicability facts are supplied.</x:v>
      </x:c>
      <x:c r="X2" s="503" t="str">
        <x:v>Permanent Calendar IDs preserve due-date, alert, recurrence, ownership, evidence-cutoff and exception-escalation design. Entity-specific dates remain uninstantiated until applicability facts are supplied.</x:v>
      </x:c>
      <x:c r="Y2" s="503" t="str">
        <x:v>Permanent Calendar IDs preserve due-date, alert, recurrence, ownership, evidence-cutoff and exception-escalation design. Entity-specific dates remain uninstantiated until applicability facts are supplied.</x:v>
      </x:c>
      <x:c r="Z2" s="503" t="str">
        <x:v>Permanent Calendar IDs preserve due-date, alert, recurrence, ownership, evidence-cutoff and exception-escalation design. Entity-specific dates remain uninstantiated until applicability facts are supplied.</x:v>
      </x:c>
      <x:c r="AA2" s="503" t="str">
        <x:v>Permanent Calendar IDs preserve due-date, alert, recurrence, ownership, evidence-cutoff and exception-escalation design. Entity-specific dates remain uninstantiated until applicability facts are supplied.</x:v>
      </x:c>
      <x:c r="AB2" s="503" t="str">
        <x:v>Permanent Calendar IDs preserve due-date, alert, recurrence, ownership, evidence-cutoff and exception-escalation design. Entity-specific dates remain uninstantiated until applicability facts are supplied.</x:v>
      </x:c>
      <x:c r="AC2" s="503" t="str">
        <x:v>Permanent Calendar IDs preserve due-date, alert, recurrence, ownership, evidence-cutoff and exception-escalation design. Entity-specific dates remain uninstantiated until applicability facts are supplied.</x:v>
      </x:c>
      <x:c r="AD2" s="503" t="str">
        <x:v>Permanent Calendar IDs preserve due-date, alert, recurrence, ownership, evidence-cutoff and exception-escalation design. Entity-specific dates remain uninstantiated until applicability facts are supplied.</x:v>
      </x:c>
      <x:c r="AE2" s="503" t="str">
        <x:v>Permanent Calendar IDs preserve due-date, alert, recurrence, ownership, evidence-cutoff and exception-escalation design. Entity-specific dates remain uninstantiated until applicability facts are supplied.</x:v>
      </x:c>
      <x:c r="AF2" s="503" t="str">
        <x:v>Permanent Calendar IDs preserve due-date, alert, recurrence, ownership, evidence-cutoff and exception-escalation design. Entity-specific dates remain uninstantiated until applicability facts are supplied.</x:v>
      </x:c>
      <x:c r="AG2" s="503" t="str">
        <x:v>Permanent Calendar IDs preserve due-date, alert, recurrence, ownership, evidence-cutoff and exception-escalation design. Entity-specific dates remain uninstantiated until applicability facts are supplied.</x:v>
      </x:c>
      <x:c r="AH2" s="503" t="str">
        <x:v>Permanent Calendar IDs preserve due-date, alert, recurrence, ownership, evidence-cutoff and exception-escalation design. Entity-specific dates remain uninstantiated until applicability facts are supplied.</x:v>
      </x:c>
    </x:row>
    <x:row r="4" ht="38" customHeight="1">
      <x:c r="A4" s="515" t="str">
        <x:v>Production Calendar ID</x:v>
      </x:c>
      <x:c r="B4" s="516" t="str">
        <x:v>Sequence</x:v>
      </x:c>
      <x:c r="C4" s="516" t="str">
        <x:v>Production Audit ID</x:v>
      </x:c>
      <x:c r="D4" s="516" t="str">
        <x:v>Production Provision ID</x:v>
      </x:c>
      <x:c r="E4" s="516" t="str">
        <x:v>Working Calendar Key</x:v>
      </x:c>
      <x:c r="F4" s="516" t="str">
        <x:v>Working Procedure Key</x:v>
      </x:c>
      <x:c r="G4" s="516" t="str">
        <x:v>Working Atomic Key</x:v>
      </x:c>
      <x:c r="H4" s="516" t="str">
        <x:v>Source Law ID</x:v>
      </x:c>
      <x:c r="I4" s="516" t="str">
        <x:v>Provision Reference</x:v>
      </x:c>
      <x:c r="J4" s="516" t="str">
        <x:v>Activation Gate</x:v>
      </x:c>
      <x:c r="K4" s="516" t="str">
        <x:v>Compliance Area</x:v>
      </x:c>
      <x:c r="L4" s="516" t="str">
        <x:v>Schedule Type</x:v>
      </x:c>
      <x:c r="M4" s="516" t="str">
        <x:v>Base Frequency</x:v>
      </x:c>
      <x:c r="N4" s="516" t="str">
        <x:v>Trigger</x:v>
      </x:c>
      <x:c r="O4" s="516" t="str">
        <x:v>Due-Date Rule</x:v>
      </x:c>
      <x:c r="P4" s="516" t="str">
        <x:v>Lead Alert</x:v>
      </x:c>
      <x:c r="Q4" s="516" t="str">
        <x:v>Final Alert</x:v>
      </x:c>
      <x:c r="R4" s="516" t="str">
        <x:v>Owner</x:v>
      </x:c>
      <x:c r="S4" s="516" t="str">
        <x:v>Preparer</x:v>
      </x:c>
      <x:c r="T4" s="516" t="str">
        <x:v>Reviewer</x:v>
      </x:c>
      <x:c r="U4" s="516" t="str">
        <x:v>Calendar Source</x:v>
      </x:c>
      <x:c r="V4" s="516" t="str">
        <x:v>Recurrence Type</x:v>
      </x:c>
      <x:c r="W4" s="516" t="str">
        <x:v>Evidence Cutoff</x:v>
      </x:c>
      <x:c r="X4" s="516" t="str">
        <x:v>Exception Escalation</x:v>
      </x:c>
      <x:c r="Y4" s="516" t="str">
        <x:v>Applicability Evidence</x:v>
      </x:c>
      <x:c r="Z4" s="516" t="str">
        <x:v>Calendar Status</x:v>
      </x:c>
      <x:c r="AA4" s="516" t="str">
        <x:v>Official Source URL</x:v>
      </x:c>
      <x:c r="AB4" s="516" t="str">
        <x:v>Migration Status</x:v>
      </x:c>
      <x:c r="AC4" s="516" t="str">
        <x:v>Audit Exists?</x:v>
      </x:c>
      <x:c r="AD4" s="516" t="str">
        <x:v>Provision Exists?</x:v>
      </x:c>
      <x:c r="AE4" s="516" t="str">
        <x:v>Production ID Unique?</x:v>
      </x:c>
      <x:c r="AF4" s="516" t="str">
        <x:v>Calendar Alias Unique?</x:v>
      </x:c>
      <x:c r="AG4" s="516" t="str">
        <x:v>Format Valid?</x:v>
      </x:c>
      <x:c r="AH4" s="517" t="str">
        <x:v>Freeze Status</x:v>
      </x:c>
    </x:row>
    <x:row r="5" ht="48" customHeight="1">
      <x:c r="A5" s="304" t="str">
        <x:v>SEBI-CORE-CAL-000001</x:v>
      </x:c>
      <x:c r="B5" s="304" t="n">
        <x:v>1</x:v>
      </x:c>
      <x:c r="C5" s="304" t="str">
        <x:v>SEBI-CORE-AUD-000001</x:v>
      </x:c>
      <x:c r="D5" s="304" t="str">
        <x:v>SEBI-CORE-PRV-000001</x:v>
      </x:c>
      <x:c r="E5" s="304" t="str">
        <x:v>CAP-LAW003|Rule 19(2)(b)|AP01|CAL01</x:v>
      </x:c>
      <x:c r="F5" s="304" t="str">
        <x:v>CAP-LAW003|Rule 19(2)(b)|AP01</x:v>
      </x:c>
      <x:c r="G5" s="304" t="str">
        <x:v>CAP-LAW003|Rule 19(2)(b)</x:v>
      </x:c>
      <x:c r="H5" s="304" t="str">
        <x:v>CAP-LAW003</x:v>
      </x:c>
      <x:c r="I5" s="304" t="str">
        <x:v>Rule 19(2)(b)</x:v>
      </x:c>
      <x:c r="J5" s="304" t="str">
        <x:v>GATE|PROPOSED_ISSUE</x:v>
      </x:c>
      <x:c r="K5" s="304" t="str">
        <x:v>Listing eligibility</x:v>
      </x:c>
      <x:c r="L5" s="304" t="str">
        <x:v>Event-driven</x:v>
      </x:c>
      <x:c r="M5" s="304" t="str">
        <x:v>Per triggering event</x:v>
      </x:c>
      <x:c r="N5" s="304" t="str">
        <x:v>Application for listing</x:v>
      </x:c>
      <x:c r="O5" s="304" t="str">
        <x:v>Before listing approval. Calculate the entity-specific due date from the documented trigger or period end and the current official provision/exchange operating calendar; retain the calculation, review and acknowledgement.</x:v>
      </x:c>
      <x:c r="P5" s="304" t="str">
        <x:v>Create the task when the documented trigger is approved, received or occurs; apply the legal lead time before the external deadline.</x:v>
      </x:c>
      <x:c r="Q5" s="304" t="str">
        <x:v>Final check before the prescribed pre-event cut-off; block execution where approval/filing is a condition precedent.</x:v>
      </x:c>
      <x:c r="R5" s="304" t="str">
        <x:v>Company Secretary / Compliance Officer / Process Owner</x:v>
      </x:c>
      <x:c r="S5" s="304" t="str">
        <x:v>Assigned compliance process team</x:v>
      </x:c>
      <x:c r="T5" s="304" t="str">
        <x:v>Company Secretary / Compliance Officer plus approving Board or committee</x:v>
      </x:c>
      <x:c r="U5" s="304" t="str">
        <x:v>CAP-LAW003 Rule 19(2)(b); official source URL inherited from the P-2 atomic record.</x:v>
      </x:c>
      <x:c r="V5" s="304" t="str">
        <x:v>Event-driven</x:v>
      </x:c>
      <x:c r="W5" s="304" t="str">
        <x:v>Evidence must be complete through the legal performance/filing time and include later acknowledgement, correction or closure where applicable.</x:v>
      </x:c>
      <x:c r="X5" s="304" t="str">
        <x:v>Escalate predicted lateness before the legal cut-off; immediately record actual missed deadlines, failed conditions precedent or unclosed exceptions.</x:v>
      </x:c>
      <x:c r="Y5" s="304" t="str">
        <x:v>Evidence the gate GATE|PROPOSED_ISSUE, security/capacity (Equity / specified securities), trigger (Application for listing) and threshold/exemption (Apply the route-specific rule conditions and permitted relaxations.).</x:v>
      </x:c>
      <x:c r="Z5" s="304" t="str">
        <x:v>RULE MAPPED — ENTITY DATE NOT POPULATED</x:v>
      </x:c>
      <x:c r="AA5" s="304" t="str">
        <x:v>https://www.sebi.gov.in/legal/rules/mar-2026/securities-contracts-regulation-rules-1957-last-amended-on-march-13-2026-_100665.html</x:v>
      </x:c>
      <x:c r="AB5" s="304" t="str">
        <x:v>MIGRATED — FROZEN</x:v>
      </x:c>
      <x:c r="AC5" s="304" t="str">
        <x:f>IF(COUNTIF('PROD Audit Master'!$A$5:$A$176,C5)=1,"YES","NO")</x:f>
        <x:v>YES</x:v>
      </x:c>
      <x:c r="AD5" s="304" t="str">
        <x:f>IF(COUNTIF('PROD Provision Master'!$A$5:$A$176,D5)=1,"YES","NO")</x:f>
        <x:v>YES</x:v>
      </x:c>
      <x:c r="AE5" s="304" t="str">
        <x:f>IF(COUNTIF($A$5:$A$176,A5)=1,"UNIQUE","DUPLICATE")</x:f>
        <x:v>UNIQUE</x:v>
      </x:c>
      <x:c r="AF5" s="304" t="str">
        <x:f>IF(COUNTIF($E$5:$E$176,E5)=1,"UNIQUE","DUPLICATE")</x:f>
        <x:v>UNIQUE</x:v>
      </x:c>
      <x:c r="AG5" s="304" t="str">
        <x:f>IF(AND(LEFT(A5,14)="SEBI-CORE-CAL-",LEN(A5)=20),"VALID","INVALID")</x:f>
        <x:v>VALID</x:v>
      </x:c>
      <x:c r="AH5" s="304" t="str">
        <x:v>FROZEN</x:v>
      </x:c>
    </x:row>
    <x:row r="6" ht="48" customHeight="1">
      <x:c r="A6" s="305" t="str">
        <x:v>SEBI-CORE-CAL-000002</x:v>
      </x:c>
      <x:c r="B6" s="305" t="n">
        <x:v>2</x:v>
      </x:c>
      <x:c r="C6" s="305" t="str">
        <x:v>SEBI-CORE-AUD-000002</x:v>
      </x:c>
      <x:c r="D6" s="305" t="str">
        <x:v>SEBI-CORE-PRV-000002</x:v>
      </x:c>
      <x:c r="E6" s="305" t="str">
        <x:v>CAP-LAW003|Rule 19A|AP01|CAL01</x:v>
      </x:c>
      <x:c r="F6" s="305" t="str">
        <x:v>CAP-LAW003|Rule 19A|AP01</x:v>
      </x:c>
      <x:c r="G6" s="305" t="str">
        <x:v>CAP-LAW003|Rule 19A</x:v>
      </x:c>
      <x:c r="H6" s="305" t="str">
        <x:v>CAP-LAW003</x:v>
      </x:c>
      <x:c r="I6" s="305" t="str">
        <x:v>Rule 19A</x:v>
      </x:c>
      <x:c r="J6" s="305" t="str">
        <x:v>GATE|EQUITY_MAIN or GATE|EQUITY_SME</x:v>
      </x:c>
      <x:c r="K6" s="305" t="str">
        <x:v>Shareholding</x:v>
      </x:c>
      <x:c r="L6" s="305" t="str">
        <x:v>Hybrid continuous/event</x:v>
      </x:c>
      <x:c r="M6" s="305" t="str">
        <x:v>Continuous</x:v>
      </x:c>
      <x:c r="N6" s="305" t="str">
        <x:v>Continuing listing / MPS shortfall</x:v>
      </x:c>
      <x:c r="O6" s="305" t="str">
        <x:v>Continuous; cure period when triggered. Calculate the entity-specific due date from the documented trigger or period end and the current official provision/exchange operating calendar; retain the calculation, review and acknowledgement.</x:v>
      </x:c>
      <x:c r="P6" s="305" t="str">
        <x:v>Continuous control with scheduled owner review; open an exception immediately on breach, override or data-feed failure.</x:v>
      </x:c>
      <x:c r="Q6" s="305" t="str">
        <x:v>Immediate exception alert when the control condition is not met.</x:v>
      </x:c>
      <x:c r="R6" s="305" t="str">
        <x:v>Company Secretary / Compliance Officer</x:v>
      </x:c>
      <x:c r="S6" s="305" t="str">
        <x:v>Assigned compliance process team</x:v>
      </x:c>
      <x:c r="T6" s="305" t="str">
        <x:v>Company Secretary / Compliance Officer or delegated independent reviewer</x:v>
      </x:c>
      <x:c r="U6" s="305" t="str">
        <x:v>CAP-LAW003 Rule 19A; official source URL inherited from the P-2 atomic record.</x:v>
      </x:c>
      <x:c r="V6" s="305" t="str">
        <x:v>Recurring / monitored</x:v>
      </x:c>
      <x:c r="W6" s="305" t="str">
        <x:v>Evidence must be complete through the legal performance/filing time and include later acknowledgement, correction or closure where applicable.</x:v>
      </x:c>
      <x:c r="X6" s="305" t="str">
        <x:v>Escalate predicted lateness before the legal cut-off; immediately record actual missed deadlines, failed conditions precedent or unclosed exceptions.</x:v>
      </x:c>
      <x:c r="Y6" s="305" t="str">
        <x:v>Evidence the gate GATE|EQUITY_MAIN or GATE|EQUITY_SME, security/capacity (Specified securities), trigger (Continuing listing / MPS shortfall) and threshold/exemption (Apply the current minimum, exemptions and restoration route for the entity class.).</x:v>
      </x:c>
      <x:c r="Z6" s="305" t="str">
        <x:v>RULE MAPPED — ENTITY DATE NOT POPULATED</x:v>
      </x:c>
      <x:c r="AA6" s="305" t="str">
        <x:v>https://www.sebi.gov.in/legal/rules/mar-2026/securities-contracts-regulation-rules-1957-last-amended-on-march-13-2026-_100665.html</x:v>
      </x:c>
      <x:c r="AB6" s="305" t="str">
        <x:v>MIGRATED — FROZEN</x:v>
      </x:c>
      <x:c r="AC6" s="305" t="str">
        <x:f>IF(COUNTIF('PROD Audit Master'!$A$5:$A$176,C6)=1,"YES","NO")</x:f>
        <x:v>YES</x:v>
      </x:c>
      <x:c r="AD6" s="305" t="str">
        <x:f>IF(COUNTIF('PROD Provision Master'!$A$5:$A$176,D6)=1,"YES","NO")</x:f>
        <x:v>YES</x:v>
      </x:c>
      <x:c r="AE6" s="305" t="str">
        <x:f>IF(COUNTIF($A$5:$A$176,A6)=1,"UNIQUE","DUPLICATE")</x:f>
        <x:v>UNIQUE</x:v>
      </x:c>
      <x:c r="AF6" s="305" t="str">
        <x:f>IF(COUNTIF($E$5:$E$176,E6)=1,"UNIQUE","DUPLICATE")</x:f>
        <x:v>UNIQUE</x:v>
      </x:c>
      <x:c r="AG6" s="305" t="str">
        <x:f>IF(AND(LEFT(A6,14)="SEBI-CORE-CAL-",LEN(A6)=20),"VALID","INVALID")</x:f>
        <x:v>VALID</x:v>
      </x:c>
      <x:c r="AH6" s="305" t="str">
        <x:v>FROZEN</x:v>
      </x:c>
    </x:row>
    <x:row r="7" ht="48" customHeight="1">
      <x:c r="A7" s="305" t="str">
        <x:v>SEBI-CORE-CAL-000003</x:v>
      </x:c>
      <x:c r="B7" s="305" t="n">
        <x:v>3</x:v>
      </x:c>
      <x:c r="C7" s="305" t="str">
        <x:v>SEBI-CORE-AUD-000003</x:v>
      </x:c>
      <x:c r="D7" s="305" t="str">
        <x:v>SEBI-CORE-PRV-000003</x:v>
      </x:c>
      <x:c r="E7" s="305" t="str">
        <x:v>CAP-LAW053|Reg. 5|AP01|CAL01</x:v>
      </x:c>
      <x:c r="F7" s="305" t="str">
        <x:v>CAP-LAW053|Reg. 5|AP01</x:v>
      </x:c>
      <x:c r="G7" s="305" t="str">
        <x:v>CAP-LAW053|Reg. 5</x:v>
      </x:c>
      <x:c r="H7" s="305" t="str">
        <x:v>CAP-LAW053</x:v>
      </x:c>
      <x:c r="I7" s="305" t="str">
        <x:v>Reg. 5</x:v>
      </x:c>
      <x:c r="J7" s="305" t="str">
        <x:v>GATE|EQUITY_MAIN or GATE|EQUITY_SME</x:v>
      </x:c>
      <x:c r="K7" s="305" t="str">
        <x:v>Governance</x:v>
      </x:c>
      <x:c r="L7" s="305" t="str">
        <x:v>Continuous monitoring</x:v>
      </x:c>
      <x:c r="M7" s="305" t="str">
        <x:v>Continuous</x:v>
      </x:c>
      <x:c r="N7" s="305" t="str">
        <x:v>Listing remains active</x:v>
      </x:c>
      <x:c r="O7" s="305" t="str">
        <x:v>Continuous. Calculate the entity-specific due date from the documented trigger or period end and the current official provision/exchange operating calendar; retain the calculation, review and acknowledgement.</x:v>
      </x:c>
      <x:c r="P7" s="305" t="str">
        <x:v>Continuous control with scheduled owner review; open an exception immediately on breach, override or data-feed failure.</x:v>
      </x:c>
      <x:c r="Q7" s="305" t="str">
        <x:v>Immediate exception alert when the control condition is not met.</x:v>
      </x:c>
      <x:c r="R7" s="305" t="str">
        <x:v>Company Secretary / Board or Committee Secretariat</x:v>
      </x:c>
      <x:c r="S7" s="305" t="str">
        <x:v>Secretarial or committee support team</x:v>
      </x:c>
      <x:c r="T7" s="305" t="str">
        <x:v>Company Secretary / Compliance Officer plus approving Board or committee</x:v>
      </x:c>
      <x:c r="U7" s="305" t="str">
        <x:v>CAP-LAW053 Reg. 5; official source URL inherited from the P-2 atomic record.</x:v>
      </x:c>
      <x:c r="V7" s="305" t="str">
        <x:v>Recurring / monitored</x:v>
      </x:c>
      <x:c r="W7" s="305" t="str">
        <x:v>Evidence must be complete through the legal performance/filing time and include later acknowledgement, correction or closure where applicable.</x:v>
      </x:c>
      <x:c r="X7" s="305" t="str">
        <x:v>Escalate predicted lateness before the legal cut-off; immediately record actual missed deadlines, failed conditions precedent or unclosed exceptions.</x:v>
      </x:c>
      <x:c r="Y7" s="305" t="str">
        <x:v>Evidence the gate GATE|EQUITY_MAIN or GATE|EQUITY_SME, security/capacity (Specified securities), trigger (Listing remains active) and threshold/exemption (Subject to Reg. 15 and other stated applicability provisions.).</x:v>
      </x:c>
      <x:c r="Z7" s="305" t="str">
        <x:v>RULE MAPPED — ENTITY DATE NOT POPULATED</x:v>
      </x:c>
      <x:c r="AA7" s="305" t="str">
        <x:v>https://www.sebi.gov.in/legal/regulations/jul-2026/securities-and-exchange-board-of-india-listing-obligations-and-disclosure-requirements-regulations-2015-last-amended-on-july-14-2026-_102974.html</x:v>
      </x:c>
      <x:c r="AB7" s="305" t="str">
        <x:v>MIGRATED — FROZEN</x:v>
      </x:c>
      <x:c r="AC7" s="305" t="str">
        <x:f>IF(COUNTIF('PROD Audit Master'!$A$5:$A$176,C7)=1,"YES","NO")</x:f>
        <x:v>YES</x:v>
      </x:c>
      <x:c r="AD7" s="305" t="str">
        <x:f>IF(COUNTIF('PROD Provision Master'!$A$5:$A$176,D7)=1,"YES","NO")</x:f>
        <x:v>YES</x:v>
      </x:c>
      <x:c r="AE7" s="305" t="str">
        <x:f>IF(COUNTIF($A$5:$A$176,A7)=1,"UNIQUE","DUPLICATE")</x:f>
        <x:v>UNIQUE</x:v>
      </x:c>
      <x:c r="AF7" s="305" t="str">
        <x:f>IF(COUNTIF($E$5:$E$176,E7)=1,"UNIQUE","DUPLICATE")</x:f>
        <x:v>UNIQUE</x:v>
      </x:c>
      <x:c r="AG7" s="305" t="str">
        <x:f>IF(AND(LEFT(A7,14)="SEBI-CORE-CAL-",LEN(A7)=20),"VALID","INVALID")</x:f>
        <x:v>VALID</x:v>
      </x:c>
      <x:c r="AH7" s="305" t="str">
        <x:v>FROZEN</x:v>
      </x:c>
    </x:row>
    <x:row r="8" ht="48" customHeight="1">
      <x:c r="A8" s="305" t="str">
        <x:v>SEBI-CORE-CAL-000004</x:v>
      </x:c>
      <x:c r="B8" s="305" t="n">
        <x:v>4</x:v>
      </x:c>
      <x:c r="C8" s="305" t="str">
        <x:v>SEBI-CORE-AUD-000004</x:v>
      </x:c>
      <x:c r="D8" s="305" t="str">
        <x:v>SEBI-CORE-PRV-000004</x:v>
      </x:c>
      <x:c r="E8" s="305" t="str">
        <x:v>CAP-LAW053|Reg. 6|AP01|CAL01</x:v>
      </x:c>
      <x:c r="F8" s="305" t="str">
        <x:v>CAP-LAW053|Reg. 6|AP01</x:v>
      </x:c>
      <x:c r="G8" s="305" t="str">
        <x:v>CAP-LAW053|Reg. 6</x:v>
      </x:c>
      <x:c r="H8" s="305" t="str">
        <x:v>CAP-LAW053</x:v>
      </x:c>
      <x:c r="I8" s="305" t="str">
        <x:v>Reg. 6</x:v>
      </x:c>
      <x:c r="J8" s="305" t="str">
        <x:v>GATE|EQUITY_MAIN or GATE|EQUITY_SME</x:v>
      </x:c>
      <x:c r="K8" s="305" t="str">
        <x:v>Governance</x:v>
      </x:c>
      <x:c r="L8" s="305" t="str">
        <x:v>Hybrid continuous/event</x:v>
      </x:c>
      <x:c r="M8" s="305" t="str">
        <x:v>Continuous</x:v>
      </x:c>
      <x:c r="N8" s="305" t="str">
        <x:v>Listing remains active</x:v>
      </x:c>
      <x:c r="O8" s="305" t="str">
        <x:v>Continuous; vacancy/appointment event. Calculate the entity-specific due date from the documented trigger or period end and the current official provision/exchange operating calendar; retain the calculation, review and acknowledgement.</x:v>
      </x:c>
      <x:c r="P8" s="305" t="str">
        <x:v>Continuous control with scheduled owner review; open an exception immediately on breach, override or data-feed failure.</x:v>
      </x:c>
      <x:c r="Q8" s="305" t="str">
        <x:v>Immediate exception alert when the control condition is not met.</x:v>
      </x:c>
      <x:c r="R8" s="305" t="str">
        <x:v>Company Secretary / Board or Committee Secretariat</x:v>
      </x:c>
      <x:c r="S8" s="305" t="str">
        <x:v>Secretarial or committee support team</x:v>
      </x:c>
      <x:c r="T8" s="305" t="str">
        <x:v>Company Secretary / Compliance Officer plus approving Board or committee</x:v>
      </x:c>
      <x:c r="U8" s="305" t="str">
        <x:v>CAP-LAW053 Reg. 6; official source URL inherited from the P-2 atomic record.</x:v>
      </x:c>
      <x:c r="V8" s="305" t="str">
        <x:v>Recurring / monitored</x:v>
      </x:c>
      <x:c r="W8" s="305" t="str">
        <x:v>Evidence must be complete through the legal performance/filing time and include later acknowledgement, correction or closure where applicable.</x:v>
      </x:c>
      <x:c r="X8" s="305" t="str">
        <x:v>Escalate predicted lateness before the legal cut-off; immediately record actual missed deadlines, failed conditions precedent or unclosed exceptions.</x:v>
      </x:c>
      <x:c r="Y8" s="305" t="str">
        <x:v>Evidence the gate GATE|EQUITY_MAIN or GATE|EQUITY_SME, security/capacity (Specified securities), trigger (Listing remains active) and threshold/exemption (Apply current qualification, full-time and reporting requirements.).</x:v>
      </x:c>
      <x:c r="Z8" s="305" t="str">
        <x:v>RULE MAPPED — ENTITY DATE NOT POPULATED</x:v>
      </x:c>
      <x:c r="AA8" s="305" t="str">
        <x:v>https://www.sebi.gov.in/legal/regulations/jul-2026/securities-and-exchange-board-of-india-listing-obligations-and-disclosure-requirements-regulations-2015-last-amended-on-july-14-2026-_102974.html</x:v>
      </x:c>
      <x:c r="AB8" s="305" t="str">
        <x:v>MIGRATED — FROZEN</x:v>
      </x:c>
      <x:c r="AC8" s="305" t="str">
        <x:f>IF(COUNTIF('PROD Audit Master'!$A$5:$A$176,C8)=1,"YES","NO")</x:f>
        <x:v>YES</x:v>
      </x:c>
      <x:c r="AD8" s="305" t="str">
        <x:f>IF(COUNTIF('PROD Provision Master'!$A$5:$A$176,D8)=1,"YES","NO")</x:f>
        <x:v>YES</x:v>
      </x:c>
      <x:c r="AE8" s="305" t="str">
        <x:f>IF(COUNTIF($A$5:$A$176,A8)=1,"UNIQUE","DUPLICATE")</x:f>
        <x:v>UNIQUE</x:v>
      </x:c>
      <x:c r="AF8" s="305" t="str">
        <x:f>IF(COUNTIF($E$5:$E$176,E8)=1,"UNIQUE","DUPLICATE")</x:f>
        <x:v>UNIQUE</x:v>
      </x:c>
      <x:c r="AG8" s="305" t="str">
        <x:f>IF(AND(LEFT(A8,14)="SEBI-CORE-CAL-",LEN(A8)=20),"VALID","INVALID")</x:f>
        <x:v>VALID</x:v>
      </x:c>
      <x:c r="AH8" s="305" t="str">
        <x:v>FROZEN</x:v>
      </x:c>
    </x:row>
    <x:row r="9" ht="48" customHeight="1">
      <x:c r="A9" s="305" t="str">
        <x:v>SEBI-CORE-CAL-000005</x:v>
      </x:c>
      <x:c r="B9" s="305" t="n">
        <x:v>5</x:v>
      </x:c>
      <x:c r="C9" s="305" t="str">
        <x:v>SEBI-CORE-AUD-000005</x:v>
      </x:c>
      <x:c r="D9" s="305" t="str">
        <x:v>SEBI-CORE-PRV-000005</x:v>
      </x:c>
      <x:c r="E9" s="305" t="str">
        <x:v>CAP-LAW053|Reg. 7|AP01|CAL01</x:v>
      </x:c>
      <x:c r="F9" s="305" t="str">
        <x:v>CAP-LAW053|Reg. 7|AP01</x:v>
      </x:c>
      <x:c r="G9" s="305" t="str">
        <x:v>CAP-LAW053|Reg. 7</x:v>
      </x:c>
      <x:c r="H9" s="305" t="str">
        <x:v>CAP-LAW053</x:v>
      </x:c>
      <x:c r="I9" s="305" t="str">
        <x:v>Reg. 7</x:v>
      </x:c>
      <x:c r="J9" s="305" t="str">
        <x:v>GATE|INVESTOR_SERVICE</x:v>
      </x:c>
      <x:c r="K9" s="305" t="str">
        <x:v>Investor service</x:v>
      </x:c>
      <x:c r="L9" s="305" t="str">
        <x:v>Continuous monitoring</x:v>
      </x:c>
      <x:c r="M9" s="305" t="str">
        <x:v>Continuous</x:v>
      </x:c>
      <x:c r="N9" s="305" t="str">
        <x:v>Investor-service function active</x:v>
      </x:c>
      <x:c r="O9" s="305" t="str">
        <x:v>Continuous; certification as prescribed. Calculate the entity-specific due date from the documented trigger or period end and the current official provision/exchange operating calendar; retain the calculation, review and acknowledgement.</x:v>
      </x:c>
      <x:c r="P9" s="305" t="str">
        <x:v>Continuous control with scheduled owner review; open an exception immediately on breach, override or data-feed failure.</x:v>
      </x:c>
      <x:c r="Q9" s="305" t="str">
        <x:v>Immediate exception alert when the control condition is not met.</x:v>
      </x:c>
      <x:c r="R9" s="305" t="str">
        <x:v>Investor Services Head / RTA Relationship Owner</x:v>
      </x:c>
      <x:c r="S9" s="305" t="str">
        <x:v>Issuer investor-service team or contracted RTA team</x:v>
      </x:c>
      <x:c r="T9" s="305" t="str">
        <x:v>Company Secretary / Compliance Officer plus approving Board or committee</x:v>
      </x:c>
      <x:c r="U9" s="305" t="str">
        <x:v>CAP-LAW053 Reg. 7; official source URL inherited from the P-2 atomic record.</x:v>
      </x:c>
      <x:c r="V9" s="305" t="str">
        <x:v>Recurring / monitored</x:v>
      </x:c>
      <x:c r="W9" s="305" t="str">
        <x:v>Evidence must be complete through the legal performance/filing time and include later acknowledgement, correction or closure where applicable.</x:v>
      </x:c>
      <x:c r="X9" s="305" t="str">
        <x:v>Escalate predicted lateness before the legal cut-off; immediately record actual missed deadlines, failed conditions precedent or unclosed exceptions.</x:v>
      </x:c>
      <x:c r="Y9" s="305" t="str">
        <x:v>Evidence the gate GATE|INVESTOR_SERVICE, security/capacity (Specified securities), trigger (Investor-service function active) and threshold/exemption (Apply the current holder-count and RTA conditions.).</x:v>
      </x:c>
      <x:c r="Z9" s="305" t="str">
        <x:v>RULE MAPPED — ENTITY DATE NOT POPULATED</x:v>
      </x:c>
      <x:c r="AA9" s="305" t="str">
        <x:v>https://www.sebi.gov.in/legal/regulations/jul-2026/securities-and-exchange-board-of-india-listing-obligations-and-disclosure-requirements-regulations-2015-last-amended-on-july-14-2026-_102974.html</x:v>
      </x:c>
      <x:c r="AB9" s="305" t="str">
        <x:v>MIGRATED — FROZEN</x:v>
      </x:c>
      <x:c r="AC9" s="305" t="str">
        <x:f>IF(COUNTIF('PROD Audit Master'!$A$5:$A$176,C9)=1,"YES","NO")</x:f>
        <x:v>YES</x:v>
      </x:c>
      <x:c r="AD9" s="305" t="str">
        <x:f>IF(COUNTIF('PROD Provision Master'!$A$5:$A$176,D9)=1,"YES","NO")</x:f>
        <x:v>YES</x:v>
      </x:c>
      <x:c r="AE9" s="305" t="str">
        <x:f>IF(COUNTIF($A$5:$A$176,A9)=1,"UNIQUE","DUPLICATE")</x:f>
        <x:v>UNIQUE</x:v>
      </x:c>
      <x:c r="AF9" s="305" t="str">
        <x:f>IF(COUNTIF($E$5:$E$176,E9)=1,"UNIQUE","DUPLICATE")</x:f>
        <x:v>UNIQUE</x:v>
      </x:c>
      <x:c r="AG9" s="305" t="str">
        <x:f>IF(AND(LEFT(A9,14)="SEBI-CORE-CAL-",LEN(A9)=20),"VALID","INVALID")</x:f>
        <x:v>VALID</x:v>
      </x:c>
      <x:c r="AH9" s="305" t="str">
        <x:v>FROZEN</x:v>
      </x:c>
    </x:row>
    <x:row r="10" ht="48" customHeight="1">
      <x:c r="A10" s="305" t="str">
        <x:v>SEBI-CORE-CAL-000006</x:v>
      </x:c>
      <x:c r="B10" s="305" t="n">
        <x:v>6</x:v>
      </x:c>
      <x:c r="C10" s="305" t="str">
        <x:v>SEBI-CORE-AUD-000006</x:v>
      </x:c>
      <x:c r="D10" s="305" t="str">
        <x:v>SEBI-CORE-PRV-000006</x:v>
      </x:c>
      <x:c r="E10" s="305" t="str">
        <x:v>CAP-LAW053|Reg. 9|AP01|CAL01</x:v>
      </x:c>
      <x:c r="F10" s="305" t="str">
        <x:v>CAP-LAW053|Reg. 9|AP01</x:v>
      </x:c>
      <x:c r="G10" s="305" t="str">
        <x:v>CAP-LAW053|Reg. 9</x:v>
      </x:c>
      <x:c r="H10" s="305" t="str">
        <x:v>CAP-LAW053</x:v>
      </x:c>
      <x:c r="I10" s="305" t="str">
        <x:v>Reg. 9</x:v>
      </x:c>
      <x:c r="J10" s="305" t="str">
        <x:v>GATE|EQUITY_MAIN or GATE|EQUITY_SME</x:v>
      </x:c>
      <x:c r="K10" s="305" t="str">
        <x:v>Records</x:v>
      </x:c>
      <x:c r="L10" s="305" t="str">
        <x:v>Continuous monitoring</x:v>
      </x:c>
      <x:c r="M10" s="305" t="str">
        <x:v>Continuous</x:v>
      </x:c>
      <x:c r="N10" s="305" t="str">
        <x:v>Records created under securities law</x:v>
      </x:c>
      <x:c r="O10" s="305" t="str">
        <x:v>Continuous. Calculate the entity-specific due date from the documented trigger or period end and the current official provision/exchange operating calendar; retain the calculation, review and acknowledgement.</x:v>
      </x:c>
      <x:c r="P10" s="305" t="str">
        <x:v>Continuous control with scheduled owner review; open an exception immediately on breach, override or data-feed failure.</x:v>
      </x:c>
      <x:c r="Q10" s="305" t="str">
        <x:v>Immediate exception alert when the control condition is not met.</x:v>
      </x:c>
      <x:c r="R10" s="305" t="str">
        <x:v>Company Secretary / Records Custodian</x:v>
      </x:c>
      <x:c r="S10" s="305" t="str">
        <x:v>Assigned compliance process team</x:v>
      </x:c>
      <x:c r="T10" s="305" t="str">
        <x:v>Company Secretary / Compliance Officer or delegated independent reviewer</x:v>
      </x:c>
      <x:c r="U10" s="305" t="str">
        <x:v>CAP-LAW053 Reg. 9; official source URL inherited from the P-2 atomic record.</x:v>
      </x:c>
      <x:c r="V10" s="305" t="str">
        <x:v>Recurring / monitored</x:v>
      </x:c>
      <x:c r="W10" s="305" t="str">
        <x:v>Evidence must be complete through the legal performance/filing time and include later acknowledgement, correction or closure where applicable.</x:v>
      </x:c>
      <x:c r="X10" s="305" t="str">
        <x:v>Escalate predicted lateness before the legal cut-off; immediately record actual missed deadlines, failed conditions precedent or unclosed exceptions.</x:v>
      </x:c>
      <x:c r="Y10" s="305" t="str">
        <x:v>Evidence the gate GATE|EQUITY_MAIN or GATE|EQUITY_SME, security/capacity (Specified securities), trigger (Records created under securities law) and threshold/exemption (Permanent or minimum-period categories as prescribed.).</x:v>
      </x:c>
      <x:c r="Z10" s="305" t="str">
        <x:v>RULE MAPPED — ENTITY DATE NOT POPULATED</x:v>
      </x:c>
      <x:c r="AA10" s="305" t="str">
        <x:v>https://www.sebi.gov.in/legal/regulations/jul-2026/securities-and-exchange-board-of-india-listing-obligations-and-disclosure-requirements-regulations-2015-last-amended-on-july-14-2026-_102974.html</x:v>
      </x:c>
      <x:c r="AB10" s="305" t="str">
        <x:v>MIGRATED — FROZEN</x:v>
      </x:c>
      <x:c r="AC10" s="305" t="str">
        <x:f>IF(COUNTIF('PROD Audit Master'!$A$5:$A$176,C10)=1,"YES","NO")</x:f>
        <x:v>YES</x:v>
      </x:c>
      <x:c r="AD10" s="305" t="str">
        <x:f>IF(COUNTIF('PROD Provision Master'!$A$5:$A$176,D10)=1,"YES","NO")</x:f>
        <x:v>YES</x:v>
      </x:c>
      <x:c r="AE10" s="305" t="str">
        <x:f>IF(COUNTIF($A$5:$A$176,A10)=1,"UNIQUE","DUPLICATE")</x:f>
        <x:v>UNIQUE</x:v>
      </x:c>
      <x:c r="AF10" s="305" t="str">
        <x:f>IF(COUNTIF($E$5:$E$176,E10)=1,"UNIQUE","DUPLICATE")</x:f>
        <x:v>UNIQUE</x:v>
      </x:c>
      <x:c r="AG10" s="305" t="str">
        <x:f>IF(AND(LEFT(A10,14)="SEBI-CORE-CAL-",LEN(A10)=20),"VALID","INVALID")</x:f>
        <x:v>VALID</x:v>
      </x:c>
      <x:c r="AH10" s="305" t="str">
        <x:v>FROZEN</x:v>
      </x:c>
    </x:row>
    <x:row r="11" ht="48" customHeight="1">
      <x:c r="A11" s="305" t="str">
        <x:v>SEBI-CORE-CAL-000007</x:v>
      </x:c>
      <x:c r="B11" s="305" t="n">
        <x:v>7</x:v>
      </x:c>
      <x:c r="C11" s="305" t="str">
        <x:v>SEBI-CORE-AUD-000007</x:v>
      </x:c>
      <x:c r="D11" s="305" t="str">
        <x:v>SEBI-CORE-PRV-000007</x:v>
      </x:c>
      <x:c r="E11" s="305" t="str">
        <x:v>CAP-LAW053|Reg. 10|AP01|CAL01</x:v>
      </x:c>
      <x:c r="F11" s="305" t="str">
        <x:v>CAP-LAW053|Reg. 10|AP01</x:v>
      </x:c>
      <x:c r="G11" s="305" t="str">
        <x:v>CAP-LAW053|Reg. 10</x:v>
      </x:c>
      <x:c r="H11" s="305" t="str">
        <x:v>CAP-LAW053</x:v>
      </x:c>
      <x:c r="I11" s="305" t="str">
        <x:v>Reg. 10</x:v>
      </x:c>
      <x:c r="J11" s="305" t="str">
        <x:v>GATE|EQUITY_MAIN or GATE|EQUITY_SME</x:v>
      </x:c>
      <x:c r="K11" s="305" t="str">
        <x:v>Regulatory filing</x:v>
      </x:c>
      <x:c r="L11" s="305" t="str">
        <x:v>Event-driven</x:v>
      </x:c>
      <x:c r="M11" s="305" t="str">
        <x:v>Per triggering event</x:v>
      </x:c>
      <x:c r="N11" s="305" t="str">
        <x:v>A filing obligation becomes due</x:v>
      </x:c>
      <x:c r="O11" s="305" t="str">
        <x:v>At each filing due date. Calculate the entity-specific due date from the documented trigger or period end and the current official provision/exchange operating calendar; retain the calculation, review and acknowledgement.</x:v>
      </x:c>
      <x:c r="P11" s="305" t="str">
        <x:v>Create the task when the documented trigger is approved, received or occurs; apply the legal lead time before the external deadline.</x:v>
      </x:c>
      <x:c r="Q11" s="305" t="str">
        <x:v>Final alert one business day before the internally calculated deadline; use an earlier alert where the legal period is one day or less.</x:v>
      </x:c>
      <x:c r="R11" s="305" t="str">
        <x:v>Company Secretary / Compliance Officer</x:v>
      </x:c>
      <x:c r="S11" s="305" t="str">
        <x:v>Assigned compliance process team</x:v>
      </x:c>
      <x:c r="T11" s="305" t="str">
        <x:v>Company Secretary / Compliance Officer or delegated independent reviewer</x:v>
      </x:c>
      <x:c r="U11" s="305" t="str">
        <x:v>CAP-LAW053 Reg. 10; official source URL inherited from the P-2 atomic record.</x:v>
      </x:c>
      <x:c r="V11" s="305" t="str">
        <x:v>Event-driven</x:v>
      </x:c>
      <x:c r="W11" s="305" t="str">
        <x:v>Evidence must be complete through the legal performance/filing time and include later acknowledgement, correction or closure where applicable.</x:v>
      </x:c>
      <x:c r="X11" s="305" t="str">
        <x:v>Escalate predicted lateness before the legal cut-off; immediately record actual missed deadlines, failed conditions precedent or unclosed exceptions.</x:v>
      </x:c>
      <x:c r="Y11" s="305" t="str">
        <x:v>Evidence the gate GATE|EQUITY_MAIN or GATE|EQUITY_SME, security/capacity (Specified securities), trigger (A filing obligation becomes due) and threshold/exemption (Use the exchange/SEBI format and system then in force.).</x:v>
      </x:c>
      <x:c r="Z11" s="305" t="str">
        <x:v>RULE MAPPED — ENTITY DATE NOT POPULATED</x:v>
      </x:c>
      <x:c r="AA11" s="305" t="str">
        <x:v>https://www.sebi.gov.in/legal/regulations/jul-2026/securities-and-exchange-board-of-india-listing-obligations-and-disclosure-requirements-regulations-2015-last-amended-on-july-14-2026-_102974.html</x:v>
      </x:c>
      <x:c r="AB11" s="305" t="str">
        <x:v>MIGRATED — FROZEN</x:v>
      </x:c>
      <x:c r="AC11" s="305" t="str">
        <x:f>IF(COUNTIF('PROD Audit Master'!$A$5:$A$176,C11)=1,"YES","NO")</x:f>
        <x:v>YES</x:v>
      </x:c>
      <x:c r="AD11" s="305" t="str">
        <x:f>IF(COUNTIF('PROD Provision Master'!$A$5:$A$176,D11)=1,"YES","NO")</x:f>
        <x:v>YES</x:v>
      </x:c>
      <x:c r="AE11" s="305" t="str">
        <x:f>IF(COUNTIF($A$5:$A$176,A11)=1,"UNIQUE","DUPLICATE")</x:f>
        <x:v>UNIQUE</x:v>
      </x:c>
      <x:c r="AF11" s="305" t="str">
        <x:f>IF(COUNTIF($E$5:$E$176,E11)=1,"UNIQUE","DUPLICATE")</x:f>
        <x:v>UNIQUE</x:v>
      </x:c>
      <x:c r="AG11" s="305" t="str">
        <x:f>IF(AND(LEFT(A11,14)="SEBI-CORE-CAL-",LEN(A11)=20),"VALID","INVALID")</x:f>
        <x:v>VALID</x:v>
      </x:c>
      <x:c r="AH11" s="305" t="str">
        <x:v>FROZEN</x:v>
      </x:c>
    </x:row>
    <x:row r="12" ht="48" customHeight="1">
      <x:c r="A12" s="305" t="str">
        <x:v>SEBI-CORE-CAL-000008</x:v>
      </x:c>
      <x:c r="B12" s="305" t="n">
        <x:v>8</x:v>
      </x:c>
      <x:c r="C12" s="305" t="str">
        <x:v>SEBI-CORE-AUD-000008</x:v>
      </x:c>
      <x:c r="D12" s="305" t="str">
        <x:v>SEBI-CORE-PRV-000008</x:v>
      </x:c>
      <x:c r="E12" s="305" t="str">
        <x:v>CAP-LAW053|Reg. 12|AP01|CAL01</x:v>
      </x:c>
      <x:c r="F12" s="305" t="str">
        <x:v>CAP-LAW053|Reg. 12|AP01</x:v>
      </x:c>
      <x:c r="G12" s="305" t="str">
        <x:v>CAP-LAW053|Reg. 12</x:v>
      </x:c>
      <x:c r="H12" s="305" t="str">
        <x:v>CAP-LAW053</x:v>
      </x:c>
      <x:c r="I12" s="305" t="str">
        <x:v>Reg. 12</x:v>
      </x:c>
      <x:c r="J12" s="305" t="str">
        <x:v>GATE|EQUITY_MAIN or GATE|EQUITY_SME</x:v>
      </x:c>
      <x:c r="K12" s="305" t="str">
        <x:v>Investor payment</x:v>
      </x:c>
      <x:c r="L12" s="305" t="str">
        <x:v>Event-driven</x:v>
      </x:c>
      <x:c r="M12" s="305" t="str">
        <x:v>Per triggering event</x:v>
      </x:c>
      <x:c r="N12" s="305" t="str">
        <x:v>Payment to security holder</x:v>
      </x:c>
      <x:c r="O12" s="305" t="str">
        <x:v>At payment event. Calculate the entity-specific due date from the documented trigger or period end and the current official provision/exchange operating calendar; retain the calculation, review and acknowledgement.</x:v>
      </x:c>
      <x:c r="P12" s="305" t="str">
        <x:v>Create the task when the documented trigger is approved, received or occurs; apply the legal lead time before the external deadline.</x:v>
      </x:c>
      <x:c r="Q12" s="305" t="str">
        <x:v>Final alert one business day before the internally calculated deadline; use an earlier alert where the legal period is one day or less.</x:v>
      </x:c>
      <x:c r="R12" s="305" t="str">
        <x:v>Finance or Treasury Head / Company Secretary</x:v>
      </x:c>
      <x:c r="S12" s="305" t="str">
        <x:v>Finance or treasury operations team</x:v>
      </x:c>
      <x:c r="T12" s="305" t="str">
        <x:v>CFO / Company Secretary / Compliance Officer</x:v>
      </x:c>
      <x:c r="U12" s="305" t="str">
        <x:v>CAP-LAW053 Reg. 12; official source URL inherited from the P-2 atomic record.</x:v>
      </x:c>
      <x:c r="V12" s="305" t="str">
        <x:v>Event-driven</x:v>
      </x:c>
      <x:c r="W12" s="305" t="str">
        <x:v>Evidence must be complete through the legal performance/filing time and include later acknowledgement, correction or closure where applicable.</x:v>
      </x:c>
      <x:c r="X12" s="305" t="str">
        <x:v>Escalate predicted lateness before the legal cut-off; immediately record actual missed deadlines, failed conditions precedent or unclosed exceptions.</x:v>
      </x:c>
      <x:c r="Y12" s="305" t="str">
        <x:v>Evidence the gate GATE|EQUITY_MAIN or GATE|EQUITY_SME, security/capacity (Specified securities), trigger (Payment to security holder) and threshold/exemption (Apply the prescribed electronic-payment rule and exception handling.).</x:v>
      </x:c>
      <x:c r="Z12" s="305" t="str">
        <x:v>RULE MAPPED — ENTITY DATE NOT POPULATED</x:v>
      </x:c>
      <x:c r="AA12" s="305" t="str">
        <x:v>https://www.sebi.gov.in/legal/regulations/jul-2026/securities-and-exchange-board-of-india-listing-obligations-and-disclosure-requirements-regulations-2015-last-amended-on-july-14-2026-_102974.html</x:v>
      </x:c>
      <x:c r="AB12" s="305" t="str">
        <x:v>MIGRATED — FROZEN</x:v>
      </x:c>
      <x:c r="AC12" s="305" t="str">
        <x:f>IF(COUNTIF('PROD Audit Master'!$A$5:$A$176,C12)=1,"YES","NO")</x:f>
        <x:v>YES</x:v>
      </x:c>
      <x:c r="AD12" s="305" t="str">
        <x:f>IF(COUNTIF('PROD Provision Master'!$A$5:$A$176,D12)=1,"YES","NO")</x:f>
        <x:v>YES</x:v>
      </x:c>
      <x:c r="AE12" s="305" t="str">
        <x:f>IF(COUNTIF($A$5:$A$176,A12)=1,"UNIQUE","DUPLICATE")</x:f>
        <x:v>UNIQUE</x:v>
      </x:c>
      <x:c r="AF12" s="305" t="str">
        <x:f>IF(COUNTIF($E$5:$E$176,E12)=1,"UNIQUE","DUPLICATE")</x:f>
        <x:v>UNIQUE</x:v>
      </x:c>
      <x:c r="AG12" s="305" t="str">
        <x:f>IF(AND(LEFT(A12,14)="SEBI-CORE-CAL-",LEN(A12)=20),"VALID","INVALID")</x:f>
        <x:v>VALID</x:v>
      </x:c>
      <x:c r="AH12" s="305" t="str">
        <x:v>FROZEN</x:v>
      </x:c>
    </x:row>
    <x:row r="13" ht="48" customHeight="1">
      <x:c r="A13" s="305" t="str">
        <x:v>SEBI-CORE-CAL-000009</x:v>
      </x:c>
      <x:c r="B13" s="305" t="n">
        <x:v>9</x:v>
      </x:c>
      <x:c r="C13" s="305" t="str">
        <x:v>SEBI-CORE-AUD-000009</x:v>
      </x:c>
      <x:c r="D13" s="305" t="str">
        <x:v>SEBI-CORE-PRV-000009</x:v>
      </x:c>
      <x:c r="E13" s="305" t="str">
        <x:v>CAP-LAW053|Reg. 13|AP01|CAL01</x:v>
      </x:c>
      <x:c r="F13" s="305" t="str">
        <x:v>CAP-LAW053|Reg. 13|AP01</x:v>
      </x:c>
      <x:c r="G13" s="305" t="str">
        <x:v>CAP-LAW053|Reg. 13</x:v>
      </x:c>
      <x:c r="H13" s="305" t="str">
        <x:v>CAP-LAW053</x:v>
      </x:c>
      <x:c r="I13" s="305" t="str">
        <x:v>Reg. 13</x:v>
      </x:c>
      <x:c r="J13" s="305" t="str">
        <x:v>GATE|INVESTOR_SERVICE</x:v>
      </x:c>
      <x:c r="K13" s="305" t="str">
        <x:v>Grievance redressal</x:v>
      </x:c>
      <x:c r="L13" s="305" t="str">
        <x:v>Recurring</x:v>
      </x:c>
      <x:c r="M13" s="305" t="str">
        <x:v>Continuous</x:v>
      </x:c>
      <x:c r="N13" s="305" t="str">
        <x:v>Complaint received / periodic statement due</x:v>
      </x:c>
      <x:c r="O13" s="305" t="str">
        <x:v>Ongoing; periodic reporting. Calculate the entity-specific due date from the documented trigger or period end and the current official provision/exchange operating calendar; retain the calculation, review and acknowledgement.</x:v>
      </x:c>
      <x:c r="P13" s="305" t="str">
        <x:v>Continuous control with scheduled owner review; open an exception immediately on breach, override or data-feed failure.</x:v>
      </x:c>
      <x:c r="Q13" s="305" t="str">
        <x:v>Final alert one business day before the internally calculated deadline; use an earlier alert where the legal period is one day or less.</x:v>
      </x:c>
      <x:c r="R13" s="305" t="str">
        <x:v>Investor Services Head / RTA Relationship Owner</x:v>
      </x:c>
      <x:c r="S13" s="305" t="str">
        <x:v>Issuer investor-service team or contracted RTA team</x:v>
      </x:c>
      <x:c r="T13" s="305" t="str">
        <x:v>Company Secretary / Compliance Officer or delegated independent reviewer</x:v>
      </x:c>
      <x:c r="U13" s="305" t="str">
        <x:v>CAP-LAW053 Reg. 13; official source URL inherited from the P-2 atomic record.</x:v>
      </x:c>
      <x:c r="V13" s="305" t="str">
        <x:v>Recurring / monitored</x:v>
      </x:c>
      <x:c r="W13" s="305" t="str">
        <x:v>Evidence must be complete through the legal performance/filing time and include later acknowledgement, correction or closure where applicable.</x:v>
      </x:c>
      <x:c r="X13" s="305" t="str">
        <x:v>Escalate predicted lateness before the legal cut-off; immediately record actual missed deadlines, failed conditions precedent or unclosed exceptions.</x:v>
      </x:c>
      <x:c r="Y13" s="305" t="str">
        <x:v>Evidence the gate GATE|INVESTOR_SERVICE, security/capacity (Specified securities), trigger (Complaint received / periodic statement due) and threshold/exemption (Use current SCORES, exchange and integrated-filing requirements.).</x:v>
      </x:c>
      <x:c r="Z13" s="305" t="str">
        <x:v>RULE MAPPED — ENTITY DATE NOT POPULATED</x:v>
      </x:c>
      <x:c r="AA13" s="305" t="str">
        <x:v>https://www.sebi.gov.in/legal/regulations/jul-2026/securities-and-exchange-board-of-india-listing-obligations-and-disclosure-requirements-regulations-2015-last-amended-on-july-14-2026-_102974.html</x:v>
      </x:c>
      <x:c r="AB13" s="305" t="str">
        <x:v>MIGRATED — FROZEN</x:v>
      </x:c>
      <x:c r="AC13" s="305" t="str">
        <x:f>IF(COUNTIF('PROD Audit Master'!$A$5:$A$176,C13)=1,"YES","NO")</x:f>
        <x:v>YES</x:v>
      </x:c>
      <x:c r="AD13" s="305" t="str">
        <x:f>IF(COUNTIF('PROD Provision Master'!$A$5:$A$176,D13)=1,"YES","NO")</x:f>
        <x:v>YES</x:v>
      </x:c>
      <x:c r="AE13" s="305" t="str">
        <x:f>IF(COUNTIF($A$5:$A$176,A13)=1,"UNIQUE","DUPLICATE")</x:f>
        <x:v>UNIQUE</x:v>
      </x:c>
      <x:c r="AF13" s="305" t="str">
        <x:f>IF(COUNTIF($E$5:$E$176,E13)=1,"UNIQUE","DUPLICATE")</x:f>
        <x:v>UNIQUE</x:v>
      </x:c>
      <x:c r="AG13" s="305" t="str">
        <x:f>IF(AND(LEFT(A13,14)="SEBI-CORE-CAL-",LEN(A13)=20),"VALID","INVALID")</x:f>
        <x:v>VALID</x:v>
      </x:c>
      <x:c r="AH13" s="305" t="str">
        <x:v>FROZEN</x:v>
      </x:c>
    </x:row>
    <x:row r="14" ht="48" customHeight="1">
      <x:c r="A14" s="305" t="str">
        <x:v>SEBI-CORE-CAL-000010</x:v>
      </x:c>
      <x:c r="B14" s="305" t="n">
        <x:v>10</x:v>
      </x:c>
      <x:c r="C14" s="305" t="str">
        <x:v>SEBI-CORE-AUD-000010</x:v>
      </x:c>
      <x:c r="D14" s="305" t="str">
        <x:v>SEBI-CORE-PRV-000010</x:v>
      </x:c>
      <x:c r="E14" s="305" t="str">
        <x:v>CAP-LAW053|Reg. 14|AP01|CAL01</x:v>
      </x:c>
      <x:c r="F14" s="305" t="str">
        <x:v>CAP-LAW053|Reg. 14|AP01</x:v>
      </x:c>
      <x:c r="G14" s="305" t="str">
        <x:v>CAP-LAW053|Reg. 14</x:v>
      </x:c>
      <x:c r="H14" s="305" t="str">
        <x:v>CAP-LAW053</x:v>
      </x:c>
      <x:c r="I14" s="305" t="str">
        <x:v>Reg. 14</x:v>
      </x:c>
      <x:c r="J14" s="305" t="str">
        <x:v>GATE|EQUITY_MAIN or GATE|EQUITY_SME</x:v>
      </x:c>
      <x:c r="K14" s="305" t="str">
        <x:v>Fees</x:v>
      </x:c>
      <x:c r="L14" s="305" t="str">
        <x:v>Recurring</x:v>
      </x:c>
      <x:c r="M14" s="305" t="str">
        <x:v>Annual</x:v>
      </x:c>
      <x:c r="N14" s="305" t="str">
        <x:v>Annual fee becomes due</x:v>
      </x:c>
      <x:c r="O14" s="305" t="str">
        <x:v>Annual. Calculate the entity-specific due date from the documented trigger or period end and the current official provision/exchange operating calendar; retain the calculation, review and acknowledgement.</x:v>
      </x:c>
      <x:c r="P14" s="305" t="str">
        <x:v>Create annual task at least 30 days before the internal completion date; accelerate where the legal lead time is shorter.</x:v>
      </x:c>
      <x:c r="Q14" s="305" t="str">
        <x:v>Final alert one business day before the internally calculated deadline; use an earlier alert where the legal period is one day or less.</x:v>
      </x:c>
      <x:c r="R14" s="305" t="str">
        <x:v>Finance or Treasury Head / Company Secretary</x:v>
      </x:c>
      <x:c r="S14" s="305" t="str">
        <x:v>Finance or treasury operations team</x:v>
      </x:c>
      <x:c r="T14" s="305" t="str">
        <x:v>Company Secretary / Compliance Officer or delegated independent reviewer</x:v>
      </x:c>
      <x:c r="U14" s="305" t="str">
        <x:v>CAP-LAW053 Reg. 14; official source URL inherited from the P-2 atomic record.</x:v>
      </x:c>
      <x:c r="V14" s="305" t="str">
        <x:v>Recurring / monitored</x:v>
      </x:c>
      <x:c r="W14" s="305" t="str">
        <x:v>Evidence must be complete through the legal performance/filing time and include later acknowledgement, correction or closure where applicable.</x:v>
      </x:c>
      <x:c r="X14" s="305" t="str">
        <x:v>Escalate predicted lateness before the legal cut-off; immediately record actual missed deadlines, failed conditions precedent or unclosed exceptions.</x:v>
      </x:c>
      <x:c r="Y14" s="305" t="str">
        <x:v>Evidence the gate GATE|EQUITY_MAIN or GATE|EQUITY_SME, security/capacity (Specified securities), trigger (Annual fee becomes due) and threshold/exemption (Amount and due date per exchange schedule.).</x:v>
      </x:c>
      <x:c r="Z14" s="305" t="str">
        <x:v>RULE MAPPED — ENTITY DATE NOT POPULATED</x:v>
      </x:c>
      <x:c r="AA14" s="305" t="str">
        <x:v>https://www.sebi.gov.in/legal/regulations/jul-2026/securities-and-exchange-board-of-india-listing-obligations-and-disclosure-requirements-regulations-2015-last-amended-on-july-14-2026-_102974.html</x:v>
      </x:c>
      <x:c r="AB14" s="305" t="str">
        <x:v>MIGRATED — FROZEN</x:v>
      </x:c>
      <x:c r="AC14" s="305" t="str">
        <x:f>IF(COUNTIF('PROD Audit Master'!$A$5:$A$176,C14)=1,"YES","NO")</x:f>
        <x:v>YES</x:v>
      </x:c>
      <x:c r="AD14" s="305" t="str">
        <x:f>IF(COUNTIF('PROD Provision Master'!$A$5:$A$176,D14)=1,"YES","NO")</x:f>
        <x:v>YES</x:v>
      </x:c>
      <x:c r="AE14" s="305" t="str">
        <x:f>IF(COUNTIF($A$5:$A$176,A14)=1,"UNIQUE","DUPLICATE")</x:f>
        <x:v>UNIQUE</x:v>
      </x:c>
      <x:c r="AF14" s="305" t="str">
        <x:f>IF(COUNTIF($E$5:$E$176,E14)=1,"UNIQUE","DUPLICATE")</x:f>
        <x:v>UNIQUE</x:v>
      </x:c>
      <x:c r="AG14" s="305" t="str">
        <x:f>IF(AND(LEFT(A14,14)="SEBI-CORE-CAL-",LEN(A14)=20),"VALID","INVALID")</x:f>
        <x:v>VALID</x:v>
      </x:c>
      <x:c r="AH14" s="305" t="str">
        <x:v>FROZEN</x:v>
      </x:c>
    </x:row>
    <x:row r="15" ht="48" customHeight="1">
      <x:c r="A15" s="305" t="str">
        <x:v>SEBI-CORE-CAL-000011</x:v>
      </x:c>
      <x:c r="B15" s="305" t="n">
        <x:v>11</x:v>
      </x:c>
      <x:c r="C15" s="305" t="str">
        <x:v>SEBI-CORE-AUD-000011</x:v>
      </x:c>
      <x:c r="D15" s="305" t="str">
        <x:v>SEBI-CORE-PRV-000011</x:v>
      </x:c>
      <x:c r="E15" s="305" t="str">
        <x:v>CAP-LAW053|Reg. 15|AP01|CAL01</x:v>
      </x:c>
      <x:c r="F15" s="305" t="str">
        <x:v>CAP-LAW053|Reg. 15|AP01</x:v>
      </x:c>
      <x:c r="G15" s="305" t="str">
        <x:v>CAP-LAW053|Reg. 15</x:v>
      </x:c>
      <x:c r="H15" s="305" t="str">
        <x:v>CAP-LAW053</x:v>
      </x:c>
      <x:c r="I15" s="305" t="str">
        <x:v>Reg. 15</x:v>
      </x:c>
      <x:c r="J15" s="305" t="str">
        <x:v>GATE|EQUITY_MAIN or GATE|EQUITY_SME or GATE|HVDLE</x:v>
      </x:c>
      <x:c r="K15" s="305" t="str">
        <x:v>Applicability</x:v>
      </x:c>
      <x:c r="L15" s="305" t="str">
        <x:v>Event-driven</x:v>
      </x:c>
      <x:c r="M15" s="305" t="str">
        <x:v>Per triggering event</x:v>
      </x:c>
      <x:c r="N15" s="305" t="str">
        <x:v>Governance applicability assessment</x:v>
      </x:c>
      <x:c r="O15" s="305" t="str">
        <x:v>At year start and on relevant change. Calculate the entity-specific due date from the documented trigger or period end and the current official provision/exchange operating calendar; retain the calculation, review and acknowledgement.</x:v>
      </x:c>
      <x:c r="P15" s="305" t="str">
        <x:v>Create the task when the documented trigger is approved, received or occurs; apply the legal lead time before the external deadline.</x:v>
      </x:c>
      <x:c r="Q15" s="305" t="str">
        <x:v>Final alert one business day before the internally calculated deadline; use an earlier alert where the legal period is one day or less.</x:v>
      </x:c>
      <x:c r="R15" s="305" t="str">
        <x:v>Company Secretary / Board or Committee Secretariat</x:v>
      </x:c>
      <x:c r="S15" s="305" t="str">
        <x:v>Secretarial or committee support team</x:v>
      </x:c>
      <x:c r="T15" s="305" t="str">
        <x:v>Company Secretary / Compliance Officer plus approving Board or committee</x:v>
      </x:c>
      <x:c r="U15" s="305" t="str">
        <x:v>CAP-LAW053 Reg. 15; official source URL inherited from the P-2 atomic record.</x:v>
      </x:c>
      <x:c r="V15" s="305" t="str">
        <x:v>Event-driven</x:v>
      </x:c>
      <x:c r="W15" s="305" t="str">
        <x:v>Evidence must be complete through the legal performance/filing time and include later acknowledgement, correction or closure where applicable.</x:v>
      </x:c>
      <x:c r="X15" s="305" t="str">
        <x:v>Escalate predicted lateness before the legal cut-off; immediately record actual missed deadlines, failed conditions precedent or unclosed exceptions.</x:v>
      </x:c>
      <x:c r="Y15" s="305" t="str">
        <x:v>Evidence the gate GATE|EQUITY_MAIN or GATE|EQUITY_SME or GATE|HVDLE, security/capacity (Specified securities / high-value debt), trigger (Governance applicability assessment) and threshold/exemption (Use current paid-up capital, net worth, security class, entity type and transition rules.).</x:v>
      </x:c>
      <x:c r="Z15" s="305" t="str">
        <x:v>RULE MAPPED — ENTITY DATE NOT POPULATED</x:v>
      </x:c>
      <x:c r="AA15" s="305" t="str">
        <x:v>https://www.sebi.gov.in/legal/regulations/jul-2026/securities-and-exchange-board-of-india-listing-obligations-and-disclosure-requirements-regulations-2015-last-amended-on-july-14-2026-_102974.html</x:v>
      </x:c>
      <x:c r="AB15" s="305" t="str">
        <x:v>MIGRATED — FROZEN</x:v>
      </x:c>
      <x:c r="AC15" s="305" t="str">
        <x:f>IF(COUNTIF('PROD Audit Master'!$A$5:$A$176,C15)=1,"YES","NO")</x:f>
        <x:v>YES</x:v>
      </x:c>
      <x:c r="AD15" s="305" t="str">
        <x:f>IF(COUNTIF('PROD Provision Master'!$A$5:$A$176,D15)=1,"YES","NO")</x:f>
        <x:v>YES</x:v>
      </x:c>
      <x:c r="AE15" s="305" t="str">
        <x:f>IF(COUNTIF($A$5:$A$176,A15)=1,"UNIQUE","DUPLICATE")</x:f>
        <x:v>UNIQUE</x:v>
      </x:c>
      <x:c r="AF15" s="305" t="str">
        <x:f>IF(COUNTIF($E$5:$E$176,E15)=1,"UNIQUE","DUPLICATE")</x:f>
        <x:v>UNIQUE</x:v>
      </x:c>
      <x:c r="AG15" s="305" t="str">
        <x:f>IF(AND(LEFT(A15,14)="SEBI-CORE-CAL-",LEN(A15)=20),"VALID","INVALID")</x:f>
        <x:v>VALID</x:v>
      </x:c>
      <x:c r="AH15" s="305" t="str">
        <x:v>FROZEN</x:v>
      </x:c>
    </x:row>
    <x:row r="16" ht="48" customHeight="1">
      <x:c r="A16" s="305" t="str">
        <x:v>SEBI-CORE-CAL-000012</x:v>
      </x:c>
      <x:c r="B16" s="305" t="n">
        <x:v>12</x:v>
      </x:c>
      <x:c r="C16" s="305" t="str">
        <x:v>SEBI-CORE-AUD-000012</x:v>
      </x:c>
      <x:c r="D16" s="305" t="str">
        <x:v>SEBI-CORE-PRV-000012</x:v>
      </x:c>
      <x:c r="E16" s="305" t="str">
        <x:v>CAP-LAW053|Reg. 17(1)-(2)|AP01|CAL01</x:v>
      </x:c>
      <x:c r="F16" s="305" t="str">
        <x:v>CAP-LAW053|Reg. 17(1)-(2)|AP01</x:v>
      </x:c>
      <x:c r="G16" s="305" t="str">
        <x:v>CAP-LAW053|Reg. 17(1)-(2)</x:v>
      </x:c>
      <x:c r="H16" s="305" t="str">
        <x:v>CAP-LAW053</x:v>
      </x:c>
      <x:c r="I16" s="305" t="str">
        <x:v>Reg. 17(1)-(2)</x:v>
      </x:c>
      <x:c r="J16" s="305" t="str">
        <x:v>GATE|EQUITY_MAIN or GATE|HVDLE</x:v>
      </x:c>
      <x:c r="K16" s="305" t="str">
        <x:v>Board governance</x:v>
      </x:c>
      <x:c r="L16" s="305" t="str">
        <x:v>Hybrid continuous/event</x:v>
      </x:c>
      <x:c r="M16" s="305" t="str">
        <x:v>Continuous</x:v>
      </x:c>
      <x:c r="N16" s="305" t="str">
        <x:v>Governance chapter applies</x:v>
      </x:c>
      <x:c r="O16" s="305" t="str">
        <x:v>Continuous; meetings as prescribed. Calculate the entity-specific due date from the documented trigger or period end and the current official provision/exchange operating calendar; retain the calculation, review and acknowledgement.</x:v>
      </x:c>
      <x:c r="P16" s="305" t="str">
        <x:v>Continuous control with scheduled owner review; open an exception immediately on breach, override or data-feed failure.</x:v>
      </x:c>
      <x:c r="Q16" s="305" t="str">
        <x:v>Immediate exception alert when the control condition is not met.</x:v>
      </x:c>
      <x:c r="R16" s="305" t="str">
        <x:v>Company Secretary / Board or Committee Secretariat</x:v>
      </x:c>
      <x:c r="S16" s="305" t="str">
        <x:v>Secretarial or committee support team</x:v>
      </x:c>
      <x:c r="T16" s="305" t="str">
        <x:v>Company Secretary / Compliance Officer plus approving Board or committee</x:v>
      </x:c>
      <x:c r="U16" s="305" t="str">
        <x:v>CAP-LAW053 Reg. 17(1)-(2); official source URL inherited from the P-2 atomic record.</x:v>
      </x:c>
      <x:c r="V16" s="305" t="str">
        <x:v>Recurring / monitored</x:v>
      </x:c>
      <x:c r="W16" s="305" t="str">
        <x:v>Evidence must be complete through the legal performance/filing time and include later acknowledgement, correction or closure where applicable.</x:v>
      </x:c>
      <x:c r="X16" s="305" t="str">
        <x:v>Escalate predicted lateness before the legal cut-off; immediately record actual missed deadlines, failed conditions precedent or unclosed exceptions.</x:v>
      </x:c>
      <x:c r="Y16" s="305" t="str">
        <x:v>Evidence the gate GATE|EQUITY_MAIN or GATE|HVDLE, security/capacity (Specified securities / HVDLE), trigger (Governance chapter applies) and threshold/exemption (Apply entity-specific composition and top-entity requirements.).</x:v>
      </x:c>
      <x:c r="Z16" s="305" t="str">
        <x:v>RULE MAPPED — ENTITY DATE NOT POPULATED</x:v>
      </x:c>
      <x:c r="AA16" s="305" t="str">
        <x:v>https://www.sebi.gov.in/legal/regulations/jul-2026/securities-and-exchange-board-of-india-listing-obligations-and-disclosure-requirements-regulations-2015-last-amended-on-july-14-2026-_102974.html</x:v>
      </x:c>
      <x:c r="AB16" s="305" t="str">
        <x:v>MIGRATED — FROZEN</x:v>
      </x:c>
      <x:c r="AC16" s="305" t="str">
        <x:f>IF(COUNTIF('PROD Audit Master'!$A$5:$A$176,C16)=1,"YES","NO")</x:f>
        <x:v>YES</x:v>
      </x:c>
      <x:c r="AD16" s="305" t="str">
        <x:f>IF(COUNTIF('PROD Provision Master'!$A$5:$A$176,D16)=1,"YES","NO")</x:f>
        <x:v>YES</x:v>
      </x:c>
      <x:c r="AE16" s="305" t="str">
        <x:f>IF(COUNTIF($A$5:$A$176,A16)=1,"UNIQUE","DUPLICATE")</x:f>
        <x:v>UNIQUE</x:v>
      </x:c>
      <x:c r="AF16" s="305" t="str">
        <x:f>IF(COUNTIF($E$5:$E$176,E16)=1,"UNIQUE","DUPLICATE")</x:f>
        <x:v>UNIQUE</x:v>
      </x:c>
      <x:c r="AG16" s="305" t="str">
        <x:f>IF(AND(LEFT(A16,14)="SEBI-CORE-CAL-",LEN(A16)=20),"VALID","INVALID")</x:f>
        <x:v>VALID</x:v>
      </x:c>
      <x:c r="AH16" s="305" t="str">
        <x:v>FROZEN</x:v>
      </x:c>
    </x:row>
    <x:row r="17" ht="48" customHeight="1">
      <x:c r="A17" s="305" t="str">
        <x:v>SEBI-CORE-CAL-000013</x:v>
      </x:c>
      <x:c r="B17" s="305" t="n">
        <x:v>13</x:v>
      </x:c>
      <x:c r="C17" s="305" t="str">
        <x:v>SEBI-CORE-AUD-000013</x:v>
      </x:c>
      <x:c r="D17" s="305" t="str">
        <x:v>SEBI-CORE-PRV-000013</x:v>
      </x:c>
      <x:c r="E17" s="305" t="str">
        <x:v>CAP-LAW053|Reg. 17(8)|AP01|CAL01</x:v>
      </x:c>
      <x:c r="F17" s="305" t="str">
        <x:v>CAP-LAW053|Reg. 17(8)|AP01</x:v>
      </x:c>
      <x:c r="G17" s="305" t="str">
        <x:v>CAP-LAW053|Reg. 17(8)</x:v>
      </x:c>
      <x:c r="H17" s="305" t="str">
        <x:v>CAP-LAW053</x:v>
      </x:c>
      <x:c r="I17" s="305" t="str">
        <x:v>Reg. 17(8)</x:v>
      </x:c>
      <x:c r="J17" s="305" t="str">
        <x:v>GATE|EQUITY_MAIN or GATE|HVDLE</x:v>
      </x:c>
      <x:c r="K17" s="305" t="str">
        <x:v>Financial governance</x:v>
      </x:c>
      <x:c r="L17" s="305" t="str">
        <x:v>Recurring</x:v>
      </x:c>
      <x:c r="M17" s="305" t="str">
        <x:v>Annual</x:v>
      </x:c>
      <x:c r="N17" s="305" t="str">
        <x:v>Financial reporting cycle</x:v>
      </x:c>
      <x:c r="O17" s="305" t="str">
        <x:v>Annual / reporting cycle as prescribed. Calculate the entity-specific due date from the documented trigger or period end and the current official provision/exchange operating calendar; retain the calculation, review and acknowledgement.</x:v>
      </x:c>
      <x:c r="P17" s="305" t="str">
        <x:v>Create annual task at least 30 days before the internal completion date; accelerate where the legal lead time is shorter.</x:v>
      </x:c>
      <x:c r="Q17" s="305" t="str">
        <x:v>Final alert one business day before the internally calculated deadline; use an earlier alert where the legal period is one day or less.</x:v>
      </x:c>
      <x:c r="R17" s="305" t="str">
        <x:v>Company Secretary / Board or Committee Secretariat</x:v>
      </x:c>
      <x:c r="S17" s="305" t="str">
        <x:v>Secretarial or committee support team</x:v>
      </x:c>
      <x:c r="T17" s="305" t="str">
        <x:v>Compliance Officer plus Audit Committee / Board where prescribed</x:v>
      </x:c>
      <x:c r="U17" s="305" t="str">
        <x:v>CAP-LAW053 Reg. 17(8); official source URL inherited from the P-2 atomic record.</x:v>
      </x:c>
      <x:c r="V17" s="305" t="str">
        <x:v>Recurring / monitored</x:v>
      </x:c>
      <x:c r="W17" s="305" t="str">
        <x:v>Evidence must be complete through the legal performance/filing time and include later acknowledgement, correction or closure where applicable.</x:v>
      </x:c>
      <x:c r="X17" s="305" t="str">
        <x:v>Escalate predicted lateness before the legal cut-off; immediately record actual missed deadlines, failed conditions precedent or unclosed exceptions.</x:v>
      </x:c>
      <x:c r="Y17" s="305" t="str">
        <x:v>Evidence the gate GATE|EQUITY_MAIN or GATE|HVDLE, security/capacity (Specified securities / HVDLE), trigger (Financial reporting cycle) and threshold/exemption (Governance chapter applies.).</x:v>
      </x:c>
      <x:c r="Z17" s="305" t="str">
        <x:v>RULE MAPPED — ENTITY DATE NOT POPULATED</x:v>
      </x:c>
      <x:c r="AA17" s="305" t="str">
        <x:v>https://www.sebi.gov.in/legal/regulations/jul-2026/securities-and-exchange-board-of-india-listing-obligations-and-disclosure-requirements-regulations-2015-last-amended-on-july-14-2026-_102974.html</x:v>
      </x:c>
      <x:c r="AB17" s="305" t="str">
        <x:v>MIGRATED — FROZEN</x:v>
      </x:c>
      <x:c r="AC17" s="305" t="str">
        <x:f>IF(COUNTIF('PROD Audit Master'!$A$5:$A$176,C17)=1,"YES","NO")</x:f>
        <x:v>YES</x:v>
      </x:c>
      <x:c r="AD17" s="305" t="str">
        <x:f>IF(COUNTIF('PROD Provision Master'!$A$5:$A$176,D17)=1,"YES","NO")</x:f>
        <x:v>YES</x:v>
      </x:c>
      <x:c r="AE17" s="305" t="str">
        <x:f>IF(COUNTIF($A$5:$A$176,A17)=1,"UNIQUE","DUPLICATE")</x:f>
        <x:v>UNIQUE</x:v>
      </x:c>
      <x:c r="AF17" s="305" t="str">
        <x:f>IF(COUNTIF($E$5:$E$176,E17)=1,"UNIQUE","DUPLICATE")</x:f>
        <x:v>UNIQUE</x:v>
      </x:c>
      <x:c r="AG17" s="305" t="str">
        <x:f>IF(AND(LEFT(A17,14)="SEBI-CORE-CAL-",LEN(A17)=20),"VALID","INVALID")</x:f>
        <x:v>VALID</x:v>
      </x:c>
      <x:c r="AH17" s="305" t="str">
        <x:v>FROZEN</x:v>
      </x:c>
    </x:row>
    <x:row r="18" ht="48" customHeight="1">
      <x:c r="A18" s="305" t="str">
        <x:v>SEBI-CORE-CAL-000014</x:v>
      </x:c>
      <x:c r="B18" s="305" t="n">
        <x:v>14</x:v>
      </x:c>
      <x:c r="C18" s="305" t="str">
        <x:v>SEBI-CORE-AUD-000014</x:v>
      </x:c>
      <x:c r="D18" s="305" t="str">
        <x:v>SEBI-CORE-PRV-000014</x:v>
      </x:c>
      <x:c r="E18" s="305" t="str">
        <x:v>CAP-LAW053|Reg. 18|AP01|CAL01</x:v>
      </x:c>
      <x:c r="F18" s="305" t="str">
        <x:v>CAP-LAW053|Reg. 18|AP01</x:v>
      </x:c>
      <x:c r="G18" s="305" t="str">
        <x:v>CAP-LAW053|Reg. 18</x:v>
      </x:c>
      <x:c r="H18" s="305" t="str">
        <x:v>CAP-LAW053</x:v>
      </x:c>
      <x:c r="I18" s="305" t="str">
        <x:v>Reg. 18</x:v>
      </x:c>
      <x:c r="J18" s="305" t="str">
        <x:v>GATE|EQUITY_MAIN or GATE|HVDLE</x:v>
      </x:c>
      <x:c r="K18" s="305" t="str">
        <x:v>Committee governance</x:v>
      </x:c>
      <x:c r="L18" s="305" t="str">
        <x:v>Hybrid continuous/event</x:v>
      </x:c>
      <x:c r="M18" s="305" t="str">
        <x:v>Continuous</x:v>
      </x:c>
      <x:c r="N18" s="305" t="str">
        <x:v>Governance chapter applies</x:v>
      </x:c>
      <x:c r="O18" s="305" t="str">
        <x:v>Continuous; each meeting cycle. Calculate the entity-specific due date from the documented trigger or period end and the current official provision/exchange operating calendar; retain the calculation, review and acknowledgement.</x:v>
      </x:c>
      <x:c r="P18" s="305" t="str">
        <x:v>Continuous control with scheduled owner review; open an exception immediately on breach, override or data-feed failure.</x:v>
      </x:c>
      <x:c r="Q18" s="305" t="str">
        <x:v>Immediate exception alert when the control condition is not met.</x:v>
      </x:c>
      <x:c r="R18" s="305" t="str">
        <x:v>Company Secretary / Board or Committee Secretariat</x:v>
      </x:c>
      <x:c r="S18" s="305" t="str">
        <x:v>Secretarial or committee support team</x:v>
      </x:c>
      <x:c r="T18" s="305" t="str">
        <x:v>Compliance Officer plus Audit Committee / Board where prescribed</x:v>
      </x:c>
      <x:c r="U18" s="305" t="str">
        <x:v>CAP-LAW053 Reg. 18; official source URL inherited from the P-2 atomic record.</x:v>
      </x:c>
      <x:c r="V18" s="305" t="str">
        <x:v>Recurring / monitored</x:v>
      </x:c>
      <x:c r="W18" s="305" t="str">
        <x:v>Evidence must be complete through the legal performance/filing time and include later acknowledgement, correction or closure where applicable.</x:v>
      </x:c>
      <x:c r="X18" s="305" t="str">
        <x:v>Escalate predicted lateness before the legal cut-off; immediately record actual missed deadlines, failed conditions precedent or unclosed exceptions.</x:v>
      </x:c>
      <x:c r="Y18" s="305" t="str">
        <x:v>Evidence the gate GATE|EQUITY_MAIN or GATE|HVDLE, security/capacity (Specified securities / HVDLE), trigger (Governance chapter applies) and threshold/exemption (Apply stated exemptions and transition periods.).</x:v>
      </x:c>
      <x:c r="Z18" s="305" t="str">
        <x:v>RULE MAPPED — ENTITY DATE NOT POPULATED</x:v>
      </x:c>
      <x:c r="AA18" s="305" t="str">
        <x:v>https://www.sebi.gov.in/legal/regulations/jul-2026/securities-and-exchange-board-of-india-listing-obligations-and-disclosure-requirements-regulations-2015-last-amended-on-july-14-2026-_102974.html</x:v>
      </x:c>
      <x:c r="AB18" s="305" t="str">
        <x:v>MIGRATED — FROZEN</x:v>
      </x:c>
      <x:c r="AC18" s="305" t="str">
        <x:f>IF(COUNTIF('PROD Audit Master'!$A$5:$A$176,C18)=1,"YES","NO")</x:f>
        <x:v>YES</x:v>
      </x:c>
      <x:c r="AD18" s="305" t="str">
        <x:f>IF(COUNTIF('PROD Provision Master'!$A$5:$A$176,D18)=1,"YES","NO")</x:f>
        <x:v>YES</x:v>
      </x:c>
      <x:c r="AE18" s="305" t="str">
        <x:f>IF(COUNTIF($A$5:$A$176,A18)=1,"UNIQUE","DUPLICATE")</x:f>
        <x:v>UNIQUE</x:v>
      </x:c>
      <x:c r="AF18" s="305" t="str">
        <x:f>IF(COUNTIF($E$5:$E$176,E18)=1,"UNIQUE","DUPLICATE")</x:f>
        <x:v>UNIQUE</x:v>
      </x:c>
      <x:c r="AG18" s="305" t="str">
        <x:f>IF(AND(LEFT(A18,14)="SEBI-CORE-CAL-",LEN(A18)=20),"VALID","INVALID")</x:f>
        <x:v>VALID</x:v>
      </x:c>
      <x:c r="AH18" s="305" t="str">
        <x:v>FROZEN</x:v>
      </x:c>
    </x:row>
    <x:row r="19" ht="48" customHeight="1">
      <x:c r="A19" s="305" t="str">
        <x:v>SEBI-CORE-CAL-000015</x:v>
      </x:c>
      <x:c r="B19" s="305" t="n">
        <x:v>15</x:v>
      </x:c>
      <x:c r="C19" s="305" t="str">
        <x:v>SEBI-CORE-AUD-000015</x:v>
      </x:c>
      <x:c r="D19" s="305" t="str">
        <x:v>SEBI-CORE-PRV-000015</x:v>
      </x:c>
      <x:c r="E19" s="305" t="str">
        <x:v>CAP-LAW053|Reg. 19|AP01|CAL01</x:v>
      </x:c>
      <x:c r="F19" s="305" t="str">
        <x:v>CAP-LAW053|Reg. 19|AP01</x:v>
      </x:c>
      <x:c r="G19" s="305" t="str">
        <x:v>CAP-LAW053|Reg. 19</x:v>
      </x:c>
      <x:c r="H19" s="305" t="str">
        <x:v>CAP-LAW053</x:v>
      </x:c>
      <x:c r="I19" s="305" t="str">
        <x:v>Reg. 19</x:v>
      </x:c>
      <x:c r="J19" s="305" t="str">
        <x:v>GATE|EQUITY_MAIN or GATE|HVDLE</x:v>
      </x:c>
      <x:c r="K19" s="305" t="str">
        <x:v>Committee governance</x:v>
      </x:c>
      <x:c r="L19" s="305" t="str">
        <x:v>Hybrid continuous/event</x:v>
      </x:c>
      <x:c r="M19" s="305" t="str">
        <x:v>Continuous</x:v>
      </x:c>
      <x:c r="N19" s="305" t="str">
        <x:v>Governance chapter applies</x:v>
      </x:c>
      <x:c r="O19" s="305" t="str">
        <x:v>Continuous; as events arise. Calculate the entity-specific due date from the documented trigger or period end and the current official provision/exchange operating calendar; retain the calculation, review and acknowledgement.</x:v>
      </x:c>
      <x:c r="P19" s="305" t="str">
        <x:v>Continuous control with scheduled owner review; open an exception immediately on breach, override or data-feed failure.</x:v>
      </x:c>
      <x:c r="Q19" s="305" t="str">
        <x:v>Immediate exception alert when the control condition is not met.</x:v>
      </x:c>
      <x:c r="R19" s="305" t="str">
        <x:v>Company Secretary / Board or Committee Secretariat</x:v>
      </x:c>
      <x:c r="S19" s="305" t="str">
        <x:v>Secretarial or committee support team</x:v>
      </x:c>
      <x:c r="T19" s="305" t="str">
        <x:v>Company Secretary / Compliance Officer plus approving Board or committee</x:v>
      </x:c>
      <x:c r="U19" s="305" t="str">
        <x:v>CAP-LAW053 Reg. 19; official source URL inherited from the P-2 atomic record.</x:v>
      </x:c>
      <x:c r="V19" s="305" t="str">
        <x:v>Recurring / monitored</x:v>
      </x:c>
      <x:c r="W19" s="305" t="str">
        <x:v>Evidence must be complete through the legal performance/filing time and include later acknowledgement, correction or closure where applicable.</x:v>
      </x:c>
      <x:c r="X19" s="305" t="str">
        <x:v>Escalate predicted lateness before the legal cut-off; immediately record actual missed deadlines, failed conditions precedent or unclosed exceptions.</x:v>
      </x:c>
      <x:c r="Y19" s="305" t="str">
        <x:v>Evidence the gate GATE|EQUITY_MAIN or GATE|HVDLE, security/capacity (Specified securities / HVDLE), trigger (Governance chapter applies) and threshold/exemption (Apply stated exemptions.).</x:v>
      </x:c>
      <x:c r="Z19" s="305" t="str">
        <x:v>RULE MAPPED — ENTITY DATE NOT POPULATED</x:v>
      </x:c>
      <x:c r="AA19" s="305" t="str">
        <x:v>https://www.sebi.gov.in/legal/regulations/jul-2026/securities-and-exchange-board-of-india-listing-obligations-and-disclosure-requirements-regulations-2015-last-amended-on-july-14-2026-_102974.html</x:v>
      </x:c>
      <x:c r="AB19" s="305" t="str">
        <x:v>MIGRATED — FROZEN</x:v>
      </x:c>
      <x:c r="AC19" s="305" t="str">
        <x:f>IF(COUNTIF('PROD Audit Master'!$A$5:$A$176,C19)=1,"YES","NO")</x:f>
        <x:v>YES</x:v>
      </x:c>
      <x:c r="AD19" s="305" t="str">
        <x:f>IF(COUNTIF('PROD Provision Master'!$A$5:$A$176,D19)=1,"YES","NO")</x:f>
        <x:v>YES</x:v>
      </x:c>
      <x:c r="AE19" s="305" t="str">
        <x:f>IF(COUNTIF($A$5:$A$176,A19)=1,"UNIQUE","DUPLICATE")</x:f>
        <x:v>UNIQUE</x:v>
      </x:c>
      <x:c r="AF19" s="305" t="str">
        <x:f>IF(COUNTIF($E$5:$E$176,E19)=1,"UNIQUE","DUPLICATE")</x:f>
        <x:v>UNIQUE</x:v>
      </x:c>
      <x:c r="AG19" s="305" t="str">
        <x:f>IF(AND(LEFT(A19,14)="SEBI-CORE-CAL-",LEN(A19)=20),"VALID","INVALID")</x:f>
        <x:v>VALID</x:v>
      </x:c>
      <x:c r="AH19" s="305" t="str">
        <x:v>FROZEN</x:v>
      </x:c>
    </x:row>
    <x:row r="20" ht="48" customHeight="1">
      <x:c r="A20" s="305" t="str">
        <x:v>SEBI-CORE-CAL-000016</x:v>
      </x:c>
      <x:c r="B20" s="305" t="n">
        <x:v>16</x:v>
      </x:c>
      <x:c r="C20" s="305" t="str">
        <x:v>SEBI-CORE-AUD-000016</x:v>
      </x:c>
      <x:c r="D20" s="305" t="str">
        <x:v>SEBI-CORE-PRV-000016</x:v>
      </x:c>
      <x:c r="E20" s="305" t="str">
        <x:v>CAP-LAW053|Reg. 20|AP01|CAL01</x:v>
      </x:c>
      <x:c r="F20" s="305" t="str">
        <x:v>CAP-LAW053|Reg. 20|AP01</x:v>
      </x:c>
      <x:c r="G20" s="305" t="str">
        <x:v>CAP-LAW053|Reg. 20</x:v>
      </x:c>
      <x:c r="H20" s="305" t="str">
        <x:v>CAP-LAW053</x:v>
      </x:c>
      <x:c r="I20" s="305" t="str">
        <x:v>Reg. 20</x:v>
      </x:c>
      <x:c r="J20" s="305" t="str">
        <x:v>GATE|EQUITY_MAIN or GATE|HVDLE</x:v>
      </x:c>
      <x:c r="K20" s="305" t="str">
        <x:v>Investor governance</x:v>
      </x:c>
      <x:c r="L20" s="305" t="str">
        <x:v>Hybrid continuous/event</x:v>
      </x:c>
      <x:c r="M20" s="305" t="str">
        <x:v>Continuous</x:v>
      </x:c>
      <x:c r="N20" s="305" t="str">
        <x:v>Governance chapter applies / grievances exist</x:v>
      </x:c>
      <x:c r="O20" s="305" t="str">
        <x:v>Continuous; periodic meetings. Calculate the entity-specific due date from the documented trigger or period end and the current official provision/exchange operating calendar; retain the calculation, review and acknowledgement.</x:v>
      </x:c>
      <x:c r="P20" s="305" t="str">
        <x:v>Continuous control with scheduled owner review; open an exception immediately on breach, override or data-feed failure.</x:v>
      </x:c>
      <x:c r="Q20" s="305" t="str">
        <x:v>Immediate exception alert when the control condition is not met.</x:v>
      </x:c>
      <x:c r="R20" s="305" t="str">
        <x:v>Investor Services Head / RTA Relationship Owner</x:v>
      </x:c>
      <x:c r="S20" s="305" t="str">
        <x:v>Issuer investor-service team or contracted RTA team</x:v>
      </x:c>
      <x:c r="T20" s="305" t="str">
        <x:v>Company Secretary / Compliance Officer plus approving Board or committee</x:v>
      </x:c>
      <x:c r="U20" s="305" t="str">
        <x:v>CAP-LAW053 Reg. 20; official source URL inherited from the P-2 atomic record.</x:v>
      </x:c>
      <x:c r="V20" s="305" t="str">
        <x:v>Recurring / monitored</x:v>
      </x:c>
      <x:c r="W20" s="305" t="str">
        <x:v>Evidence must be complete through the legal performance/filing time and include later acknowledgement, correction or closure where applicable.</x:v>
      </x:c>
      <x:c r="X20" s="305" t="str">
        <x:v>Escalate predicted lateness before the legal cut-off; immediately record actual missed deadlines, failed conditions precedent or unclosed exceptions.</x:v>
      </x:c>
      <x:c r="Y20" s="305" t="str">
        <x:v>Evidence the gate GATE|EQUITY_MAIN or GATE|HVDLE, security/capacity (Specified securities / HVDLE), trigger (Governance chapter applies / grievances exist) and threshold/exemption (Apply current composition and meeting requirements.).</x:v>
      </x:c>
      <x:c r="Z20" s="305" t="str">
        <x:v>RULE MAPPED — ENTITY DATE NOT POPULATED</x:v>
      </x:c>
      <x:c r="AA20" s="305" t="str">
        <x:v>https://www.sebi.gov.in/legal/regulations/jul-2026/securities-and-exchange-board-of-india-listing-obligations-and-disclosure-requirements-regulations-2015-last-amended-on-july-14-2026-_102974.html</x:v>
      </x:c>
      <x:c r="AB20" s="305" t="str">
        <x:v>MIGRATED — FROZEN</x:v>
      </x:c>
      <x:c r="AC20" s="305" t="str">
        <x:f>IF(COUNTIF('PROD Audit Master'!$A$5:$A$176,C20)=1,"YES","NO")</x:f>
        <x:v>YES</x:v>
      </x:c>
      <x:c r="AD20" s="305" t="str">
        <x:f>IF(COUNTIF('PROD Provision Master'!$A$5:$A$176,D20)=1,"YES","NO")</x:f>
        <x:v>YES</x:v>
      </x:c>
      <x:c r="AE20" s="305" t="str">
        <x:f>IF(COUNTIF($A$5:$A$176,A20)=1,"UNIQUE","DUPLICATE")</x:f>
        <x:v>UNIQUE</x:v>
      </x:c>
      <x:c r="AF20" s="305" t="str">
        <x:f>IF(COUNTIF($E$5:$E$176,E20)=1,"UNIQUE","DUPLICATE")</x:f>
        <x:v>UNIQUE</x:v>
      </x:c>
      <x:c r="AG20" s="305" t="str">
        <x:f>IF(AND(LEFT(A20,14)="SEBI-CORE-CAL-",LEN(A20)=20),"VALID","INVALID")</x:f>
        <x:v>VALID</x:v>
      </x:c>
      <x:c r="AH20" s="305" t="str">
        <x:v>FROZEN</x:v>
      </x:c>
    </x:row>
    <x:row r="21" ht="48" customHeight="1">
      <x:c r="A21" s="305" t="str">
        <x:v>SEBI-CORE-CAL-000017</x:v>
      </x:c>
      <x:c r="B21" s="305" t="n">
        <x:v>17</x:v>
      </x:c>
      <x:c r="C21" s="305" t="str">
        <x:v>SEBI-CORE-AUD-000017</x:v>
      </x:c>
      <x:c r="D21" s="305" t="str">
        <x:v>SEBI-CORE-PRV-000017</x:v>
      </x:c>
      <x:c r="E21" s="305" t="str">
        <x:v>CAP-LAW053|Reg. 21|AP01|CAL01</x:v>
      </x:c>
      <x:c r="F21" s="305" t="str">
        <x:v>CAP-LAW053|Reg. 21|AP01</x:v>
      </x:c>
      <x:c r="G21" s="305" t="str">
        <x:v>CAP-LAW053|Reg. 21</x:v>
      </x:c>
      <x:c r="H21" s="305" t="str">
        <x:v>CAP-LAW053</x:v>
      </x:c>
      <x:c r="I21" s="305" t="str">
        <x:v>Reg. 21</x:v>
      </x:c>
      <x:c r="J21" s="305" t="str">
        <x:v>GATE|EQUITY_MAIN</x:v>
      </x:c>
      <x:c r="K21" s="305" t="str">
        <x:v>Risk governance</x:v>
      </x:c>
      <x:c r="L21" s="305" t="str">
        <x:v>Hybrid continuous/event</x:v>
      </x:c>
      <x:c r="M21" s="305" t="str">
        <x:v>Continuous</x:v>
      </x:c>
      <x:c r="N21" s="305" t="str">
        <x:v>Entity falls within prescribed class/ranking</x:v>
      </x:c>
      <x:c r="O21" s="305" t="str">
        <x:v>Continuous; periodic meetings. Calculate the entity-specific due date from the documented trigger or period end and the current official provision/exchange operating calendar; retain the calculation, review and acknowledgement.</x:v>
      </x:c>
      <x:c r="P21" s="305" t="str">
        <x:v>Continuous control with scheduled owner review; open an exception immediately on breach, override or data-feed failure.</x:v>
      </x:c>
      <x:c r="Q21" s="305" t="str">
        <x:v>Immediate exception alert when the control condition is not met.</x:v>
      </x:c>
      <x:c r="R21" s="305" t="str">
        <x:v>Company Secretary / Board or Committee Secretariat</x:v>
      </x:c>
      <x:c r="S21" s="305" t="str">
        <x:v>Secretarial or committee support team</x:v>
      </x:c>
      <x:c r="T21" s="305" t="str">
        <x:v>Company Secretary / Compliance Officer plus approving Board or committee</x:v>
      </x:c>
      <x:c r="U21" s="305" t="str">
        <x:v>CAP-LAW053 Reg. 21; official source URL inherited from the P-2 atomic record.</x:v>
      </x:c>
      <x:c r="V21" s="305" t="str">
        <x:v>Recurring / monitored</x:v>
      </x:c>
      <x:c r="W21" s="305" t="str">
        <x:v>Evidence must be complete through the legal performance/filing time and include later acknowledgement, correction or closure where applicable.</x:v>
      </x:c>
      <x:c r="X21" s="305" t="str">
        <x:v>Escalate predicted lateness before the legal cut-off; immediately record actual missed deadlines, failed conditions precedent or unclosed exceptions.</x:v>
      </x:c>
      <x:c r="Y21" s="305" t="str">
        <x:v>Evidence the gate GATE|EQUITY_MAIN, security/capacity (Specified securities), trigger (Entity falls within prescribed class/ranking) and threshold/exemption (Apply current ranking, composition and meeting rules.).</x:v>
      </x:c>
      <x:c r="Z21" s="305" t="str">
        <x:v>RULE MAPPED — ENTITY DATE NOT POPULATED</x:v>
      </x:c>
      <x:c r="AA21" s="305" t="str">
        <x:v>https://www.sebi.gov.in/legal/regulations/jul-2026/securities-and-exchange-board-of-india-listing-obligations-and-disclosure-requirements-regulations-2015-last-amended-on-july-14-2026-_102974.html</x:v>
      </x:c>
      <x:c r="AB21" s="305" t="str">
        <x:v>MIGRATED — FROZEN</x:v>
      </x:c>
      <x:c r="AC21" s="305" t="str">
        <x:f>IF(COUNTIF('PROD Audit Master'!$A$5:$A$176,C21)=1,"YES","NO")</x:f>
        <x:v>YES</x:v>
      </x:c>
      <x:c r="AD21" s="305" t="str">
        <x:f>IF(COUNTIF('PROD Provision Master'!$A$5:$A$176,D21)=1,"YES","NO")</x:f>
        <x:v>YES</x:v>
      </x:c>
      <x:c r="AE21" s="305" t="str">
        <x:f>IF(COUNTIF($A$5:$A$176,A21)=1,"UNIQUE","DUPLICATE")</x:f>
        <x:v>UNIQUE</x:v>
      </x:c>
      <x:c r="AF21" s="305" t="str">
        <x:f>IF(COUNTIF($E$5:$E$176,E21)=1,"UNIQUE","DUPLICATE")</x:f>
        <x:v>UNIQUE</x:v>
      </x:c>
      <x:c r="AG21" s="305" t="str">
        <x:f>IF(AND(LEFT(A21,14)="SEBI-CORE-CAL-",LEN(A21)=20),"VALID","INVALID")</x:f>
        <x:v>VALID</x:v>
      </x:c>
      <x:c r="AH21" s="305" t="str">
        <x:v>FROZEN</x:v>
      </x:c>
    </x:row>
    <x:row r="22" ht="48" customHeight="1">
      <x:c r="A22" s="305" t="str">
        <x:v>SEBI-CORE-CAL-000018</x:v>
      </x:c>
      <x:c r="B22" s="305" t="n">
        <x:v>18</x:v>
      </x:c>
      <x:c r="C22" s="305" t="str">
        <x:v>SEBI-CORE-AUD-000018</x:v>
      </x:c>
      <x:c r="D22" s="305" t="str">
        <x:v>SEBI-CORE-PRV-000018</x:v>
      </x:c>
      <x:c r="E22" s="305" t="str">
        <x:v>CAP-LAW053|Reg. 22|AP01|CAL01</x:v>
      </x:c>
      <x:c r="F22" s="305" t="str">
        <x:v>CAP-LAW053|Reg. 22|AP01</x:v>
      </x:c>
      <x:c r="G22" s="305" t="str">
        <x:v>CAP-LAW053|Reg. 22</x:v>
      </x:c>
      <x:c r="H22" s="305" t="str">
        <x:v>CAP-LAW053</x:v>
      </x:c>
      <x:c r="I22" s="305" t="str">
        <x:v>Reg. 22</x:v>
      </x:c>
      <x:c r="J22" s="305" t="str">
        <x:v>GATE|EQUITY_MAIN or GATE|HVDLE</x:v>
      </x:c>
      <x:c r="K22" s="305" t="str">
        <x:v>Whistleblowing</x:v>
      </x:c>
      <x:c r="L22" s="305" t="str">
        <x:v>Continuous monitoring</x:v>
      </x:c>
      <x:c r="M22" s="305" t="str">
        <x:v>Continuous</x:v>
      </x:c>
      <x:c r="N22" s="305" t="str">
        <x:v>Governance chapter applies</x:v>
      </x:c>
      <x:c r="O22" s="305" t="str">
        <x:v>Continuous. Calculate the entity-specific due date from the documented trigger or period end and the current official provision/exchange operating calendar; retain the calculation, review and acknowledgement.</x:v>
      </x:c>
      <x:c r="P22" s="305" t="str">
        <x:v>Continuous control with scheduled owner review; open an exception immediately on breach, override or data-feed failure.</x:v>
      </x:c>
      <x:c r="Q22" s="305" t="str">
        <x:v>Immediate exception alert when the control condition is not met.</x:v>
      </x:c>
      <x:c r="R22" s="305" t="str">
        <x:v>Company Secretary / Board or Committee Secretariat</x:v>
      </x:c>
      <x:c r="S22" s="305" t="str">
        <x:v>Secretarial or committee support team</x:v>
      </x:c>
      <x:c r="T22" s="305" t="str">
        <x:v>Company Secretary / Compliance Officer or delegated independent reviewer</x:v>
      </x:c>
      <x:c r="U22" s="305" t="str">
        <x:v>CAP-LAW053 Reg. 22; official source URL inherited from the P-2 atomic record.</x:v>
      </x:c>
      <x:c r="V22" s="305" t="str">
        <x:v>Recurring / monitored</x:v>
      </x:c>
      <x:c r="W22" s="305" t="str">
        <x:v>Evidence must be complete through the legal performance/filing time and include later acknowledgement, correction or closure where applicable.</x:v>
      </x:c>
      <x:c r="X22" s="305" t="str">
        <x:v>Escalate predicted lateness before the legal cut-off; immediately record actual missed deadlines, failed conditions precedent or unclosed exceptions.</x:v>
      </x:c>
      <x:c r="Y22" s="305" t="str">
        <x:v>Evidence the gate GATE|EQUITY_MAIN or GATE|HVDLE, security/capacity (Specified securities / HVDLE), trigger (Governance chapter applies) and threshold/exemption (Provide safeguards and audit-committee access as prescribed.).</x:v>
      </x:c>
      <x:c r="Z22" s="305" t="str">
        <x:v>RULE MAPPED — ENTITY DATE NOT POPULATED</x:v>
      </x:c>
      <x:c r="AA22" s="305" t="str">
        <x:v>https://www.sebi.gov.in/legal/regulations/jul-2026/securities-and-exchange-board-of-india-listing-obligations-and-disclosure-requirements-regulations-2015-last-amended-on-july-14-2026-_102974.html</x:v>
      </x:c>
      <x:c r="AB22" s="305" t="str">
        <x:v>MIGRATED — FROZEN</x:v>
      </x:c>
      <x:c r="AC22" s="305" t="str">
        <x:f>IF(COUNTIF('PROD Audit Master'!$A$5:$A$176,C22)=1,"YES","NO")</x:f>
        <x:v>YES</x:v>
      </x:c>
      <x:c r="AD22" s="305" t="str">
        <x:f>IF(COUNTIF('PROD Provision Master'!$A$5:$A$176,D22)=1,"YES","NO")</x:f>
        <x:v>YES</x:v>
      </x:c>
      <x:c r="AE22" s="305" t="str">
        <x:f>IF(COUNTIF($A$5:$A$176,A22)=1,"UNIQUE","DUPLICATE")</x:f>
        <x:v>UNIQUE</x:v>
      </x:c>
      <x:c r="AF22" s="305" t="str">
        <x:f>IF(COUNTIF($E$5:$E$176,E22)=1,"UNIQUE","DUPLICATE")</x:f>
        <x:v>UNIQUE</x:v>
      </x:c>
      <x:c r="AG22" s="305" t="str">
        <x:f>IF(AND(LEFT(A22,14)="SEBI-CORE-CAL-",LEN(A22)=20),"VALID","INVALID")</x:f>
        <x:v>VALID</x:v>
      </x:c>
      <x:c r="AH22" s="305" t="str">
        <x:v>FROZEN</x:v>
      </x:c>
    </x:row>
    <x:row r="23" ht="48" customHeight="1">
      <x:c r="A23" s="305" t="str">
        <x:v>SEBI-CORE-CAL-000019</x:v>
      </x:c>
      <x:c r="B23" s="305" t="n">
        <x:v>19</x:v>
      </x:c>
      <x:c r="C23" s="305" t="str">
        <x:v>SEBI-CORE-AUD-000019</x:v>
      </x:c>
      <x:c r="D23" s="305" t="str">
        <x:v>SEBI-CORE-PRV-000019</x:v>
      </x:c>
      <x:c r="E23" s="305" t="str">
        <x:v>CAP-LAW053|Reg. 23(1)|AP01|CAL01</x:v>
      </x:c>
      <x:c r="F23" s="305" t="str">
        <x:v>CAP-LAW053|Reg. 23(1)|AP01</x:v>
      </x:c>
      <x:c r="G23" s="305" t="str">
        <x:v>CAP-LAW053|Reg. 23(1)</x:v>
      </x:c>
      <x:c r="H23" s="305" t="str">
        <x:v>CAP-LAW053</x:v>
      </x:c>
      <x:c r="I23" s="305" t="str">
        <x:v>Reg. 23(1)</x:v>
      </x:c>
      <x:c r="J23" s="305" t="str">
        <x:v>GATE|EQUITY_MAIN or GATE|HVDLE</x:v>
      </x:c>
      <x:c r="K23" s="305" t="str">
        <x:v>Related parties</x:v>
      </x:c>
      <x:c r="L23" s="305" t="str">
        <x:v>Recurring</x:v>
      </x:c>
      <x:c r="M23" s="305" t="str">
        <x:v>Rule-defined periodic</x:v>
      </x:c>
      <x:c r="N23" s="305" t="str">
        <x:v>Governance chapter applies</x:v>
      </x:c>
      <x:c r="O23" s="305" t="str">
        <x:v>Periodic / on policy change. Calculate the entity-specific due date from the documented trigger or period end and the current official provision/exchange operating calendar; retain the calculation, review and acknowledgement.</x:v>
      </x:c>
      <x:c r="P23" s="305" t="str">
        <x:v>Create the task when the documented trigger is approved, received or occurs; apply the legal lead time before the external deadline.</x:v>
      </x:c>
      <x:c r="Q23" s="305" t="str">
        <x:v>Final alert one business day before the internally calculated deadline; use an earlier alert where the legal period is one day or less.</x:v>
      </x:c>
      <x:c r="R23" s="305" t="str">
        <x:v>Company Secretary / Board or Committee Secretariat</x:v>
      </x:c>
      <x:c r="S23" s="305" t="str">
        <x:v>Secretarial or committee support team</x:v>
      </x:c>
      <x:c r="T23" s="305" t="str">
        <x:v>Compliance Officer plus Audit Committee / Board where prescribed</x:v>
      </x:c>
      <x:c r="U23" s="305" t="str">
        <x:v>CAP-LAW053 Reg. 23(1); official source URL inherited from the P-2 atomic record.</x:v>
      </x:c>
      <x:c r="V23" s="305" t="str">
        <x:v>Recurring / monitored</x:v>
      </x:c>
      <x:c r="W23" s="305" t="str">
        <x:v>Evidence must be complete through the legal performance/filing time and include later acknowledgement, correction or closure where applicable.</x:v>
      </x:c>
      <x:c r="X23" s="305" t="str">
        <x:v>Escalate predicted lateness before the legal cut-off; immediately record actual missed deadlines, failed conditions precedent or unclosed exceptions.</x:v>
      </x:c>
      <x:c r="Y23" s="305" t="str">
        <x:v>Evidence the gate GATE|EQUITY_MAIN or GATE|HVDLE, security/capacity (Specified securities / HVDLE), trigger (Governance chapter applies) and threshold/exemption (Use current materiality thresholds and review cycle.).</x:v>
      </x:c>
      <x:c r="Z23" s="305" t="str">
        <x:v>RULE MAPPED — ENTITY DATE NOT POPULATED</x:v>
      </x:c>
      <x:c r="AA23" s="305" t="str">
        <x:v>https://www.sebi.gov.in/legal/regulations/jul-2026/securities-and-exchange-board-of-india-listing-obligations-and-disclosure-requirements-regulations-2015-last-amended-on-july-14-2026-_102974.html</x:v>
      </x:c>
      <x:c r="AB23" s="305" t="str">
        <x:v>MIGRATED — FROZEN</x:v>
      </x:c>
      <x:c r="AC23" s="305" t="str">
        <x:f>IF(COUNTIF('PROD Audit Master'!$A$5:$A$176,C23)=1,"YES","NO")</x:f>
        <x:v>YES</x:v>
      </x:c>
      <x:c r="AD23" s="305" t="str">
        <x:f>IF(COUNTIF('PROD Provision Master'!$A$5:$A$176,D23)=1,"YES","NO")</x:f>
        <x:v>YES</x:v>
      </x:c>
      <x:c r="AE23" s="305" t="str">
        <x:f>IF(COUNTIF($A$5:$A$176,A23)=1,"UNIQUE","DUPLICATE")</x:f>
        <x:v>UNIQUE</x:v>
      </x:c>
      <x:c r="AF23" s="305" t="str">
        <x:f>IF(COUNTIF($E$5:$E$176,E23)=1,"UNIQUE","DUPLICATE")</x:f>
        <x:v>UNIQUE</x:v>
      </x:c>
      <x:c r="AG23" s="305" t="str">
        <x:f>IF(AND(LEFT(A23,14)="SEBI-CORE-CAL-",LEN(A23)=20),"VALID","INVALID")</x:f>
        <x:v>VALID</x:v>
      </x:c>
      <x:c r="AH23" s="305" t="str">
        <x:v>FROZEN</x:v>
      </x:c>
    </x:row>
    <x:row r="24" ht="48" customHeight="1">
      <x:c r="A24" s="305" t="str">
        <x:v>SEBI-CORE-CAL-000020</x:v>
      </x:c>
      <x:c r="B24" s="305" t="n">
        <x:v>20</x:v>
      </x:c>
      <x:c r="C24" s="305" t="str">
        <x:v>SEBI-CORE-AUD-000020</x:v>
      </x:c>
      <x:c r="D24" s="305" t="str">
        <x:v>SEBI-CORE-PRV-000020</x:v>
      </x:c>
      <x:c r="E24" s="305" t="str">
        <x:v>CAP-LAW053|Reg. 23(2)-(4)|AP01|CAL01</x:v>
      </x:c>
      <x:c r="F24" s="305" t="str">
        <x:v>CAP-LAW053|Reg. 23(2)-(4)|AP01</x:v>
      </x:c>
      <x:c r="G24" s="305" t="str">
        <x:v>CAP-LAW053|Reg. 23(2)-(4)</x:v>
      </x:c>
      <x:c r="H24" s="305" t="str">
        <x:v>CAP-LAW053</x:v>
      </x:c>
      <x:c r="I24" s="305" t="str">
        <x:v>Reg. 23(2)-(4)</x:v>
      </x:c>
      <x:c r="J24" s="305" t="str">
        <x:v>GATE|EQUITY_MAIN or GATE|HVDLE</x:v>
      </x:c>
      <x:c r="K24" s="305" t="str">
        <x:v>Related parties</x:v>
      </x:c>
      <x:c r="L24" s="305" t="str">
        <x:v>Event-driven</x:v>
      </x:c>
      <x:c r="M24" s="305" t="str">
        <x:v>Per transaction / event timetable</x:v>
      </x:c>
      <x:c r="N24" s="305" t="str">
        <x:v>RPT proposed</x:v>
      </x:c>
      <x:c r="O24" s="305" t="str">
        <x:v>Before transaction; ratification only where allowed. Calculate the entity-specific due date from the documented trigger or period end and the current official provision/exchange operating calendar; retain the calculation, review and acknowledgement.</x:v>
      </x:c>
      <x:c r="P24" s="305" t="str">
        <x:v>Create the task when the documented trigger is approved, received or occurs; apply the legal lead time before the external deadline.</x:v>
      </x:c>
      <x:c r="Q24" s="305" t="str">
        <x:v>Final check before the prescribed pre-event cut-off; block execution where approval/filing is a condition precedent.</x:v>
      </x:c>
      <x:c r="R24" s="305" t="str">
        <x:v>Company Secretary / Board or Committee Secretariat</x:v>
      </x:c>
      <x:c r="S24" s="305" t="str">
        <x:v>Secretarial or committee support team</x:v>
      </x:c>
      <x:c r="T24" s="305" t="str">
        <x:v>Compliance Officer plus Audit Committee / Board where prescribed</x:v>
      </x:c>
      <x:c r="U24" s="305" t="str">
        <x:v>CAP-LAW053 Reg. 23(2)-(4); official source URL inherited from the P-2 atomic record.</x:v>
      </x:c>
      <x:c r="V24" s="305" t="str">
        <x:v>Event-driven</x:v>
      </x:c>
      <x:c r="W24" s="305" t="str">
        <x:v>Evidence must be complete through the legal performance/filing time and include later acknowledgement, correction or closure where applicable.</x:v>
      </x:c>
      <x:c r="X24" s="305" t="str">
        <x:v>Escalate predicted lateness before the legal cut-off; immediately record actual missed deadlines, failed conditions precedent or unclosed exceptions.</x:v>
      </x:c>
      <x:c r="Y24" s="305" t="str">
        <x:v>Evidence the gate GATE|EQUITY_MAIN or GATE|HVDLE, security/capacity (Specified securities / HVDLE), trigger (RPT proposed) and threshold/exemption (Apply omnibus, materiality, voting and exemption provisions.).</x:v>
      </x:c>
      <x:c r="Z24" s="305" t="str">
        <x:v>RULE MAPPED — ENTITY DATE NOT POPULATED</x:v>
      </x:c>
      <x:c r="AA24" s="305" t="str">
        <x:v>https://www.sebi.gov.in/legal/regulations/jul-2026/securities-and-exchange-board-of-india-listing-obligations-and-disclosure-requirements-regulations-2015-last-amended-on-july-14-2026-_102974.html</x:v>
      </x:c>
      <x:c r="AB24" s="305" t="str">
        <x:v>MIGRATED — FROZEN</x:v>
      </x:c>
      <x:c r="AC24" s="305" t="str">
        <x:f>IF(COUNTIF('PROD Audit Master'!$A$5:$A$176,C24)=1,"YES","NO")</x:f>
        <x:v>YES</x:v>
      </x:c>
      <x:c r="AD24" s="305" t="str">
        <x:f>IF(COUNTIF('PROD Provision Master'!$A$5:$A$176,D24)=1,"YES","NO")</x:f>
        <x:v>YES</x:v>
      </x:c>
      <x:c r="AE24" s="305" t="str">
        <x:f>IF(COUNTIF($A$5:$A$176,A24)=1,"UNIQUE","DUPLICATE")</x:f>
        <x:v>UNIQUE</x:v>
      </x:c>
      <x:c r="AF24" s="305" t="str">
        <x:f>IF(COUNTIF($E$5:$E$176,E24)=1,"UNIQUE","DUPLICATE")</x:f>
        <x:v>UNIQUE</x:v>
      </x:c>
      <x:c r="AG24" s="305" t="str">
        <x:f>IF(AND(LEFT(A24,14)="SEBI-CORE-CAL-",LEN(A24)=20),"VALID","INVALID")</x:f>
        <x:v>VALID</x:v>
      </x:c>
      <x:c r="AH24" s="305" t="str">
        <x:v>FROZEN</x:v>
      </x:c>
    </x:row>
    <x:row r="25" ht="48" customHeight="1">
      <x:c r="A25" s="305" t="str">
        <x:v>SEBI-CORE-CAL-000021</x:v>
      </x:c>
      <x:c r="B25" s="305" t="n">
        <x:v>21</x:v>
      </x:c>
      <x:c r="C25" s="305" t="str">
        <x:v>SEBI-CORE-AUD-000021</x:v>
      </x:c>
      <x:c r="D25" s="305" t="str">
        <x:v>SEBI-CORE-PRV-000021</x:v>
      </x:c>
      <x:c r="E25" s="305" t="str">
        <x:v>CAP-LAW053|Reg. 23(9)|AP01|CAL01</x:v>
      </x:c>
      <x:c r="F25" s="305" t="str">
        <x:v>CAP-LAW053|Reg. 23(9)|AP01</x:v>
      </x:c>
      <x:c r="G25" s="305" t="str">
        <x:v>CAP-LAW053|Reg. 23(9)</x:v>
      </x:c>
      <x:c r="H25" s="305" t="str">
        <x:v>CAP-LAW053</x:v>
      </x:c>
      <x:c r="I25" s="305" t="str">
        <x:v>Reg. 23(9)</x:v>
      </x:c>
      <x:c r="J25" s="305" t="str">
        <x:v>GATE|EQUITY_MAIN or GATE|HVDLE</x:v>
      </x:c>
      <x:c r="K25" s="305" t="str">
        <x:v>Disclosure</x:v>
      </x:c>
      <x:c r="L25" s="305" t="str">
        <x:v>Recurring</x:v>
      </x:c>
      <x:c r="M25" s="305" t="str">
        <x:v>Rule-defined periodic</x:v>
      </x:c>
      <x:c r="N25" s="305" t="str">
        <x:v>Periodic RPT disclosure due</x:v>
      </x:c>
      <x:c r="O25" s="305" t="str">
        <x:v>Periodic as prescribed. Calculate the entity-specific due date from the documented trigger or period end and the current official provision/exchange operating calendar; retain the calculation, review and acknowledgement.</x:v>
      </x:c>
      <x:c r="P25" s="305" t="str">
        <x:v>Create the task when the documented trigger is approved, received or occurs; apply the legal lead time before the external deadline.</x:v>
      </x:c>
      <x:c r="Q25" s="305" t="str">
        <x:v>Final alert one business day before the internally calculated deadline; use an earlier alert where the legal period is one day or less.</x:v>
      </x:c>
      <x:c r="R25" s="305" t="str">
        <x:v>Company Secretary / Compliance Officer</x:v>
      </x:c>
      <x:c r="S25" s="305" t="str">
        <x:v>Assigned compliance process team</x:v>
      </x:c>
      <x:c r="T25" s="305" t="str">
        <x:v>Company Secretary / Compliance Officer or delegated independent reviewer</x:v>
      </x:c>
      <x:c r="U25" s="305" t="str">
        <x:v>CAP-LAW053 Reg. 23(9); official source URL inherited from the P-2 atomic record.</x:v>
      </x:c>
      <x:c r="V25" s="305" t="str">
        <x:v>Recurring / monitored</x:v>
      </x:c>
      <x:c r="W25" s="305" t="str">
        <x:v>Evidence must be complete through the legal performance/filing time and include later acknowledgement, correction or closure where applicable.</x:v>
      </x:c>
      <x:c r="X25" s="305" t="str">
        <x:v>Escalate predicted lateness before the legal cut-off; immediately record actual missed deadlines, failed conditions precedent or unclosed exceptions.</x:v>
      </x:c>
      <x:c r="Y25" s="305" t="str">
        <x:v>Evidence the gate GATE|EQUITY_MAIN or GATE|HVDLE, security/capacity (Specified securities / HVDLE), trigger (Periodic RPT disclosure due) and threshold/exemption (Use current SEBI/exchange format and timing.).</x:v>
      </x:c>
      <x:c r="Z25" s="305" t="str">
        <x:v>RULE MAPPED — ENTITY DATE NOT POPULATED</x:v>
      </x:c>
      <x:c r="AA25" s="305" t="str">
        <x:v>https://www.sebi.gov.in/legal/regulations/jul-2026/securities-and-exchange-board-of-india-listing-obligations-and-disclosure-requirements-regulations-2015-last-amended-on-july-14-2026-_102974.html</x:v>
      </x:c>
      <x:c r="AB25" s="305" t="str">
        <x:v>MIGRATED — FROZEN</x:v>
      </x:c>
      <x:c r="AC25" s="305" t="str">
        <x:f>IF(COUNTIF('PROD Audit Master'!$A$5:$A$176,C25)=1,"YES","NO")</x:f>
        <x:v>YES</x:v>
      </x:c>
      <x:c r="AD25" s="305" t="str">
        <x:f>IF(COUNTIF('PROD Provision Master'!$A$5:$A$176,D25)=1,"YES","NO")</x:f>
        <x:v>YES</x:v>
      </x:c>
      <x:c r="AE25" s="305" t="str">
        <x:f>IF(COUNTIF($A$5:$A$176,A25)=1,"UNIQUE","DUPLICATE")</x:f>
        <x:v>UNIQUE</x:v>
      </x:c>
      <x:c r="AF25" s="305" t="str">
        <x:f>IF(COUNTIF($E$5:$E$176,E25)=1,"UNIQUE","DUPLICATE")</x:f>
        <x:v>UNIQUE</x:v>
      </x:c>
      <x:c r="AG25" s="305" t="str">
        <x:f>IF(AND(LEFT(A25,14)="SEBI-CORE-CAL-",LEN(A25)=20),"VALID","INVALID")</x:f>
        <x:v>VALID</x:v>
      </x:c>
      <x:c r="AH25" s="305" t="str">
        <x:v>FROZEN</x:v>
      </x:c>
    </x:row>
    <x:row r="26" ht="48" customHeight="1">
      <x:c r="A26" s="305" t="str">
        <x:v>SEBI-CORE-CAL-000022</x:v>
      </x:c>
      <x:c r="B26" s="305" t="n">
        <x:v>22</x:v>
      </x:c>
      <x:c r="C26" s="305" t="str">
        <x:v>SEBI-CORE-AUD-000022</x:v>
      </x:c>
      <x:c r="D26" s="305" t="str">
        <x:v>SEBI-CORE-PRV-000022</x:v>
      </x:c>
      <x:c r="E26" s="305" t="str">
        <x:v>CAP-LAW053|Reg. 24(1)|AP01|CAL01</x:v>
      </x:c>
      <x:c r="F26" s="305" t="str">
        <x:v>CAP-LAW053|Reg. 24(1)|AP01</x:v>
      </x:c>
      <x:c r="G26" s="305" t="str">
        <x:v>CAP-LAW053|Reg. 24(1)</x:v>
      </x:c>
      <x:c r="H26" s="305" t="str">
        <x:v>CAP-LAW053</x:v>
      </x:c>
      <x:c r="I26" s="305" t="str">
        <x:v>Reg. 24(1)</x:v>
      </x:c>
      <x:c r="J26" s="305" t="str">
        <x:v>GATE|MATERIAL_SUB</x:v>
      </x:c>
      <x:c r="K26" s="305" t="str">
        <x:v>Subsidiary governance</x:v>
      </x:c>
      <x:c r="L26" s="305" t="str">
        <x:v>Continuous monitoring</x:v>
      </x:c>
      <x:c r="M26" s="305" t="str">
        <x:v>Continuous</x:v>
      </x:c>
      <x:c r="N26" s="305" t="str">
        <x:v>Subsidiary meets current materiality test</x:v>
      </x:c>
      <x:c r="O26" s="305" t="str">
        <x:v>Continuous while gate remains true. Calculate the entity-specific due date from the documented trigger or period end and the current official provision/exchange operating calendar; retain the calculation, review and acknowledgement.</x:v>
      </x:c>
      <x:c r="P26" s="305" t="str">
        <x:v>Continuous control with scheduled owner review; open an exception immediately on breach, override or data-feed failure.</x:v>
      </x:c>
      <x:c r="Q26" s="305" t="str">
        <x:v>Immediate exception alert when the control condition is not met.</x:v>
      </x:c>
      <x:c r="R26" s="305" t="str">
        <x:v>Company Secretary / Board or Committee Secretariat</x:v>
      </x:c>
      <x:c r="S26" s="305" t="str">
        <x:v>Secretarial or committee support team</x:v>
      </x:c>
      <x:c r="T26" s="305" t="str">
        <x:v>Compliance Officer plus Audit Committee / Board where prescribed</x:v>
      </x:c>
      <x:c r="U26" s="305" t="str">
        <x:v>CAP-LAW053 Reg. 24(1); official source URL inherited from the P-2 atomic record.</x:v>
      </x:c>
      <x:c r="V26" s="305" t="str">
        <x:v>Recurring / monitored</x:v>
      </x:c>
      <x:c r="W26" s="305" t="str">
        <x:v>Evidence must be complete through the legal performance/filing time and include later acknowledgement, correction or closure where applicable.</x:v>
      </x:c>
      <x:c r="X26" s="305" t="str">
        <x:v>Escalate predicted lateness before the legal cut-off; immediately record actual missed deadlines, failed conditions precedent or unclosed exceptions.</x:v>
      </x:c>
      <x:c r="Y26" s="305" t="str">
        <x:v>Evidence the gate GATE|MATERIAL_SUB, security/capacity (Material unlisted subsidiary), trigger (Subsidiary meets current materiality test) and threshold/exemption (Apply location, definition and exemption conditions in current text.).</x:v>
      </x:c>
      <x:c r="Z26" s="305" t="str">
        <x:v>RULE MAPPED — ENTITY DATE NOT POPULATED</x:v>
      </x:c>
      <x:c r="AA26" s="305" t="str">
        <x:v>https://www.sebi.gov.in/legal/regulations/jul-2026/securities-and-exchange-board-of-india-listing-obligations-and-disclosure-requirements-regulations-2015-last-amended-on-july-14-2026-_102974.html</x:v>
      </x:c>
      <x:c r="AB26" s="305" t="str">
        <x:v>MIGRATED — FROZEN</x:v>
      </x:c>
      <x:c r="AC26" s="305" t="str">
        <x:f>IF(COUNTIF('PROD Audit Master'!$A$5:$A$176,C26)=1,"YES","NO")</x:f>
        <x:v>YES</x:v>
      </x:c>
      <x:c r="AD26" s="305" t="str">
        <x:f>IF(COUNTIF('PROD Provision Master'!$A$5:$A$176,D26)=1,"YES","NO")</x:f>
        <x:v>YES</x:v>
      </x:c>
      <x:c r="AE26" s="305" t="str">
        <x:f>IF(COUNTIF($A$5:$A$176,A26)=1,"UNIQUE","DUPLICATE")</x:f>
        <x:v>UNIQUE</x:v>
      </x:c>
      <x:c r="AF26" s="305" t="str">
        <x:f>IF(COUNTIF($E$5:$E$176,E26)=1,"UNIQUE","DUPLICATE")</x:f>
        <x:v>UNIQUE</x:v>
      </x:c>
      <x:c r="AG26" s="305" t="str">
        <x:f>IF(AND(LEFT(A26,14)="SEBI-CORE-CAL-",LEN(A26)=20),"VALID","INVALID")</x:f>
        <x:v>VALID</x:v>
      </x:c>
      <x:c r="AH26" s="305" t="str">
        <x:v>FROZEN</x:v>
      </x:c>
    </x:row>
    <x:row r="27" ht="48" customHeight="1">
      <x:c r="A27" s="305" t="str">
        <x:v>SEBI-CORE-CAL-000023</x:v>
      </x:c>
      <x:c r="B27" s="305" t="n">
        <x:v>23</x:v>
      </x:c>
      <x:c r="C27" s="305" t="str">
        <x:v>SEBI-CORE-AUD-000023</x:v>
      </x:c>
      <x:c r="D27" s="305" t="str">
        <x:v>SEBI-CORE-PRV-000023</x:v>
      </x:c>
      <x:c r="E27" s="305" t="str">
        <x:v>CAP-LAW053|Reg. 24(2)|AP01|CAL01</x:v>
      </x:c>
      <x:c r="F27" s="305" t="str">
        <x:v>CAP-LAW053|Reg. 24(2)|AP01</x:v>
      </x:c>
      <x:c r="G27" s="305" t="str">
        <x:v>CAP-LAW053|Reg. 24(2)</x:v>
      </x:c>
      <x:c r="H27" s="305" t="str">
        <x:v>CAP-LAW053</x:v>
      </x:c>
      <x:c r="I27" s="305" t="str">
        <x:v>Reg. 24(2)</x:v>
      </x:c>
      <x:c r="J27" s="305" t="str">
        <x:v>GATE|MATERIAL_SUB</x:v>
      </x:c>
      <x:c r="K27" s="305" t="str">
        <x:v>Subsidiary oversight</x:v>
      </x:c>
      <x:c r="L27" s="305" t="str">
        <x:v>Recurring</x:v>
      </x:c>
      <x:c r="M27" s="305" t="str">
        <x:v>Rule-defined periodic</x:v>
      </x:c>
      <x:c r="N27" s="305" t="str">
        <x:v>Specified review cycle</x:v>
      </x:c>
      <x:c r="O27" s="305" t="str">
        <x:v>Periodic. Calculate the entity-specific due date from the documented trigger or period end and the current official provision/exchange operating calendar; retain the calculation, review and acknowledgement.</x:v>
      </x:c>
      <x:c r="P27" s="305" t="str">
        <x:v>Create the task when the documented trigger is approved, received or occurs; apply the legal lead time before the external deadline.</x:v>
      </x:c>
      <x:c r="Q27" s="305" t="str">
        <x:v>Final alert one business day before the internally calculated deadline; use an earlier alert where the legal period is one day or less.</x:v>
      </x:c>
      <x:c r="R27" s="305" t="str">
        <x:v>Company Secretary / Board or Committee Secretariat</x:v>
      </x:c>
      <x:c r="S27" s="305" t="str">
        <x:v>Secretarial or committee support team</x:v>
      </x:c>
      <x:c r="T27" s="305" t="str">
        <x:v>Compliance Officer plus Audit Committee / Board where prescribed</x:v>
      </x:c>
      <x:c r="U27" s="305" t="str">
        <x:v>CAP-LAW053 Reg. 24(2); official source URL inherited from the P-2 atomic record.</x:v>
      </x:c>
      <x:c r="V27" s="305" t="str">
        <x:v>Recurring / monitored</x:v>
      </x:c>
      <x:c r="W27" s="305" t="str">
        <x:v>Evidence must be complete through the legal performance/filing time and include later acknowledgement, correction or closure where applicable.</x:v>
      </x:c>
      <x:c r="X27" s="305" t="str">
        <x:v>Escalate predicted lateness before the legal cut-off; immediately record actual missed deadlines, failed conditions precedent or unclosed exceptions.</x:v>
      </x:c>
      <x:c r="Y27" s="305" t="str">
        <x:v>Evidence the gate GATE|MATERIAL_SUB, security/capacity (Unlisted subsidiary), trigger (Specified review cycle) and threshold/exemption (Scope is the subsidiary information identified by the provision.).</x:v>
      </x:c>
      <x:c r="Z27" s="305" t="str">
        <x:v>RULE MAPPED — ENTITY DATE NOT POPULATED</x:v>
      </x:c>
      <x:c r="AA27" s="305" t="str">
        <x:v>https://www.sebi.gov.in/legal/regulations/jul-2026/securities-and-exchange-board-of-india-listing-obligations-and-disclosure-requirements-regulations-2015-last-amended-on-july-14-2026-_102974.html</x:v>
      </x:c>
      <x:c r="AB27" s="305" t="str">
        <x:v>MIGRATED — FROZEN</x:v>
      </x:c>
      <x:c r="AC27" s="305" t="str">
        <x:f>IF(COUNTIF('PROD Audit Master'!$A$5:$A$176,C27)=1,"YES","NO")</x:f>
        <x:v>YES</x:v>
      </x:c>
      <x:c r="AD27" s="305" t="str">
        <x:f>IF(COUNTIF('PROD Provision Master'!$A$5:$A$176,D27)=1,"YES","NO")</x:f>
        <x:v>YES</x:v>
      </x:c>
      <x:c r="AE27" s="305" t="str">
        <x:f>IF(COUNTIF($A$5:$A$176,A27)=1,"UNIQUE","DUPLICATE")</x:f>
        <x:v>UNIQUE</x:v>
      </x:c>
      <x:c r="AF27" s="305" t="str">
        <x:f>IF(COUNTIF($E$5:$E$176,E27)=1,"UNIQUE","DUPLICATE")</x:f>
        <x:v>UNIQUE</x:v>
      </x:c>
      <x:c r="AG27" s="305" t="str">
        <x:f>IF(AND(LEFT(A27,14)="SEBI-CORE-CAL-",LEN(A27)=20),"VALID","INVALID")</x:f>
        <x:v>VALID</x:v>
      </x:c>
      <x:c r="AH27" s="305" t="str">
        <x:v>FROZEN</x:v>
      </x:c>
    </x:row>
    <x:row r="28" ht="48" customHeight="1">
      <x:c r="A28" s="305" t="str">
        <x:v>SEBI-CORE-CAL-000024</x:v>
      </x:c>
      <x:c r="B28" s="305" t="n">
        <x:v>24</x:v>
      </x:c>
      <x:c r="C28" s="305" t="str">
        <x:v>SEBI-CORE-AUD-000024</x:v>
      </x:c>
      <x:c r="D28" s="305" t="str">
        <x:v>SEBI-CORE-PRV-000024</x:v>
      </x:c>
      <x:c r="E28" s="305" t="str">
        <x:v>CAP-LAW053|Reg. 24(3)|AP01|CAL01</x:v>
      </x:c>
      <x:c r="F28" s="305" t="str">
        <x:v>CAP-LAW053|Reg. 24(3)|AP01</x:v>
      </x:c>
      <x:c r="G28" s="305" t="str">
        <x:v>CAP-LAW053|Reg. 24(3)</x:v>
      </x:c>
      <x:c r="H28" s="305" t="str">
        <x:v>CAP-LAW053</x:v>
      </x:c>
      <x:c r="I28" s="305" t="str">
        <x:v>Reg. 24(3)</x:v>
      </x:c>
      <x:c r="J28" s="305" t="str">
        <x:v>GATE|MATERIAL_SUB</x:v>
      </x:c>
      <x:c r="K28" s="305" t="str">
        <x:v>Subsidiary oversight</x:v>
      </x:c>
      <x:c r="L28" s="305" t="str">
        <x:v>Event-driven</x:v>
      </x:c>
      <x:c r="M28" s="305" t="str">
        <x:v>Per triggering event</x:v>
      </x:c>
      <x:c r="N28" s="305" t="str">
        <x:v>Subsidiary board meeting held</x:v>
      </x:c>
      <x:c r="O28" s="305" t="str">
        <x:v>At listed-entity board cycle. Calculate the entity-specific due date from the documented trigger or period end and the current official provision/exchange operating calendar; retain the calculation, review and acknowledgement.</x:v>
      </x:c>
      <x:c r="P28" s="305" t="str">
        <x:v>Create the task when the documented trigger is approved, received or occurs; apply the legal lead time before the external deadline.</x:v>
      </x:c>
      <x:c r="Q28" s="305" t="str">
        <x:v>Final alert one business day before the internally calculated deadline; use an earlier alert where the legal period is one day or less.</x:v>
      </x:c>
      <x:c r="R28" s="305" t="str">
        <x:v>Company Secretary / Board or Committee Secretariat</x:v>
      </x:c>
      <x:c r="S28" s="305" t="str">
        <x:v>Secretarial or committee support team</x:v>
      </x:c>
      <x:c r="T28" s="305" t="str">
        <x:v>Compliance Officer plus Audit Committee / Board where prescribed</x:v>
      </x:c>
      <x:c r="U28" s="305" t="str">
        <x:v>CAP-LAW053 Reg. 24(3); official source URL inherited from the P-2 atomic record.</x:v>
      </x:c>
      <x:c r="V28" s="305" t="str">
        <x:v>Event-driven</x:v>
      </x:c>
      <x:c r="W28" s="305" t="str">
        <x:v>Evidence must be complete through the legal performance/filing time and include later acknowledgement, correction or closure where applicable.</x:v>
      </x:c>
      <x:c r="X28" s="305" t="str">
        <x:v>Escalate predicted lateness before the legal cut-off; immediately record actual missed deadlines, failed conditions precedent or unclosed exceptions.</x:v>
      </x:c>
      <x:c r="Y28" s="305" t="str">
        <x:v>Evidence the gate GATE|MATERIAL_SUB, security/capacity (Unlisted subsidiary), trigger (Subsidiary board meeting held) and threshold/exemption (All unlisted subsidiaries within the clause scope.).</x:v>
      </x:c>
      <x:c r="Z28" s="305" t="str">
        <x:v>RULE MAPPED — ENTITY DATE NOT POPULATED</x:v>
      </x:c>
      <x:c r="AA28" s="305" t="str">
        <x:v>https://www.sebi.gov.in/legal/regulations/jul-2026/securities-and-exchange-board-of-india-listing-obligations-and-disclosure-requirements-regulations-2015-last-amended-on-july-14-2026-_102974.html</x:v>
      </x:c>
      <x:c r="AB28" s="305" t="str">
        <x:v>MIGRATED — FROZEN</x:v>
      </x:c>
      <x:c r="AC28" s="305" t="str">
        <x:f>IF(COUNTIF('PROD Audit Master'!$A$5:$A$176,C28)=1,"YES","NO")</x:f>
        <x:v>YES</x:v>
      </x:c>
      <x:c r="AD28" s="305" t="str">
        <x:f>IF(COUNTIF('PROD Provision Master'!$A$5:$A$176,D28)=1,"YES","NO")</x:f>
        <x:v>YES</x:v>
      </x:c>
      <x:c r="AE28" s="305" t="str">
        <x:f>IF(COUNTIF($A$5:$A$176,A28)=1,"UNIQUE","DUPLICATE")</x:f>
        <x:v>UNIQUE</x:v>
      </x:c>
      <x:c r="AF28" s="305" t="str">
        <x:f>IF(COUNTIF($E$5:$E$176,E28)=1,"UNIQUE","DUPLICATE")</x:f>
        <x:v>UNIQUE</x:v>
      </x:c>
      <x:c r="AG28" s="305" t="str">
        <x:f>IF(AND(LEFT(A28,14)="SEBI-CORE-CAL-",LEN(A28)=20),"VALID","INVALID")</x:f>
        <x:v>VALID</x:v>
      </x:c>
      <x:c r="AH28" s="305" t="str">
        <x:v>FROZEN</x:v>
      </x:c>
    </x:row>
    <x:row r="29" ht="48" customHeight="1">
      <x:c r="A29" s="305" t="str">
        <x:v>SEBI-CORE-CAL-000025</x:v>
      </x:c>
      <x:c r="B29" s="305" t="n">
        <x:v>25</x:v>
      </x:c>
      <x:c r="C29" s="305" t="str">
        <x:v>SEBI-CORE-AUD-000025</x:v>
      </x:c>
      <x:c r="D29" s="305" t="str">
        <x:v>SEBI-CORE-PRV-000025</x:v>
      </x:c>
      <x:c r="E29" s="305" t="str">
        <x:v>CAP-LAW053|Reg. 24(4)|AP01|CAL01</x:v>
      </x:c>
      <x:c r="F29" s="305" t="str">
        <x:v>CAP-LAW053|Reg. 24(4)|AP01</x:v>
      </x:c>
      <x:c r="G29" s="305" t="str">
        <x:v>CAP-LAW053|Reg. 24(4)</x:v>
      </x:c>
      <x:c r="H29" s="305" t="str">
        <x:v>CAP-LAW053</x:v>
      </x:c>
      <x:c r="I29" s="305" t="str">
        <x:v>Reg. 24(4)</x:v>
      </x:c>
      <x:c r="J29" s="305" t="str">
        <x:v>GATE|MATERIAL_SUB</x:v>
      </x:c>
      <x:c r="K29" s="305" t="str">
        <x:v>Subsidiary oversight</x:v>
      </x:c>
      <x:c r="L29" s="305" t="str">
        <x:v>Event-driven</x:v>
      </x:c>
      <x:c r="M29" s="305" t="str">
        <x:v>Per triggering event</x:v>
      </x:c>
      <x:c r="N29" s="305" t="str">
        <x:v>Significant subsidiary transaction/arrangement</x:v>
      </x:c>
      <x:c r="O29" s="305" t="str">
        <x:v>At occurrence / board cycle. Calculate the entity-specific due date from the documented trigger or period end and the current official provision/exchange operating calendar; retain the calculation, review and acknowledgement.</x:v>
      </x:c>
      <x:c r="P29" s="305" t="str">
        <x:v>Create the task when the documented trigger is approved, received or occurs; apply the legal lead time before the external deadline.</x:v>
      </x:c>
      <x:c r="Q29" s="305" t="str">
        <x:v>Final alert one business day before the internally calculated deadline; use an earlier alert where the legal period is one day or less.</x:v>
      </x:c>
      <x:c r="R29" s="305" t="str">
        <x:v>Company Secretary / Board or Committee Secretariat</x:v>
      </x:c>
      <x:c r="S29" s="305" t="str">
        <x:v>Secretarial or committee support team</x:v>
      </x:c>
      <x:c r="T29" s="305" t="str">
        <x:v>Compliance Officer plus Audit Committee / Board where prescribed</x:v>
      </x:c>
      <x:c r="U29" s="305" t="str">
        <x:v>CAP-LAW053 Reg. 24(4); official source URL inherited from the P-2 atomic record.</x:v>
      </x:c>
      <x:c r="V29" s="305" t="str">
        <x:v>Event-driven</x:v>
      </x:c>
      <x:c r="W29" s="305" t="str">
        <x:v>Evidence must be complete through the legal performance/filing time and include later acknowledgement, correction or closure where applicable.</x:v>
      </x:c>
      <x:c r="X29" s="305" t="str">
        <x:v>Escalate predicted lateness before the legal cut-off; immediately record actual missed deadlines, failed conditions precedent or unclosed exceptions.</x:v>
      </x:c>
      <x:c r="Y29" s="305" t="str">
        <x:v>Evidence the gate GATE|MATERIAL_SUB, security/capacity (Unlisted subsidiary), trigger (Significant subsidiary transaction/arrangement) and threshold/exemption (Apply the percentage definition in the provision.).</x:v>
      </x:c>
      <x:c r="Z29" s="305" t="str">
        <x:v>RULE MAPPED — ENTITY DATE NOT POPULATED</x:v>
      </x:c>
      <x:c r="AA29" s="305" t="str">
        <x:v>https://www.sebi.gov.in/legal/regulations/jul-2026/securities-and-exchange-board-of-india-listing-obligations-and-disclosure-requirements-regulations-2015-last-amended-on-july-14-2026-_102974.html</x:v>
      </x:c>
      <x:c r="AB29" s="305" t="str">
        <x:v>MIGRATED — FROZEN</x:v>
      </x:c>
      <x:c r="AC29" s="305" t="str">
        <x:f>IF(COUNTIF('PROD Audit Master'!$A$5:$A$176,C29)=1,"YES","NO")</x:f>
        <x:v>YES</x:v>
      </x:c>
      <x:c r="AD29" s="305" t="str">
        <x:f>IF(COUNTIF('PROD Provision Master'!$A$5:$A$176,D29)=1,"YES","NO")</x:f>
        <x:v>YES</x:v>
      </x:c>
      <x:c r="AE29" s="305" t="str">
        <x:f>IF(COUNTIF($A$5:$A$176,A29)=1,"UNIQUE","DUPLICATE")</x:f>
        <x:v>UNIQUE</x:v>
      </x:c>
      <x:c r="AF29" s="305" t="str">
        <x:f>IF(COUNTIF($E$5:$E$176,E29)=1,"UNIQUE","DUPLICATE")</x:f>
        <x:v>UNIQUE</x:v>
      </x:c>
      <x:c r="AG29" s="305" t="str">
        <x:f>IF(AND(LEFT(A29,14)="SEBI-CORE-CAL-",LEN(A29)=20),"VALID","INVALID")</x:f>
        <x:v>VALID</x:v>
      </x:c>
      <x:c r="AH29" s="305" t="str">
        <x:v>FROZEN</x:v>
      </x:c>
    </x:row>
    <x:row r="30" ht="48" customHeight="1">
      <x:c r="A30" s="305" t="str">
        <x:v>SEBI-CORE-CAL-000026</x:v>
      </x:c>
      <x:c r="B30" s="305" t="n">
        <x:v>26</x:v>
      </x:c>
      <x:c r="C30" s="305" t="str">
        <x:v>SEBI-CORE-AUD-000026</x:v>
      </x:c>
      <x:c r="D30" s="305" t="str">
        <x:v>SEBI-CORE-PRV-000026</x:v>
      </x:c>
      <x:c r="E30" s="305" t="str">
        <x:v>CAP-LAW053|Reg. 24(5)-(6)|AP01|CAL01</x:v>
      </x:c>
      <x:c r="F30" s="305" t="str">
        <x:v>CAP-LAW053|Reg. 24(5)-(6)|AP01</x:v>
      </x:c>
      <x:c r="G30" s="305" t="str">
        <x:v>CAP-LAW053|Reg. 24(5)-(6)</x:v>
      </x:c>
      <x:c r="H30" s="305" t="str">
        <x:v>CAP-LAW053</x:v>
      </x:c>
      <x:c r="I30" s="305" t="str">
        <x:v>Reg. 24(5)-(6)</x:v>
      </x:c>
      <x:c r="J30" s="305" t="str">
        <x:v>GATE|MATERIAL_SUB</x:v>
      </x:c>
      <x:c r="K30" s="305" t="str">
        <x:v>Corporate action</x:v>
      </x:c>
      <x:c r="L30" s="305" t="str">
        <x:v>Event-driven</x:v>
      </x:c>
      <x:c r="M30" s="305" t="str">
        <x:v>Per triggering event</x:v>
      </x:c>
      <x:c r="N30" s="305" t="str">
        <x:v>Proposed disposal / loss of control</x:v>
      </x:c>
      <x:c r="O30" s="305" t="str">
        <x:v>Before disposal. Calculate the entity-specific due date from the documented trigger or period end and the current official provision/exchange operating calendar; retain the calculation, review and acknowledgement.</x:v>
      </x:c>
      <x:c r="P30" s="305" t="str">
        <x:v>Create the task when the documented trigger is approved, received or occurs; apply the legal lead time before the external deadline.</x:v>
      </x:c>
      <x:c r="Q30" s="305" t="str">
        <x:v>Final check before the prescribed pre-event cut-off; block execution where approval/filing is a condition precedent.</x:v>
      </x:c>
      <x:c r="R30" s="305" t="str">
        <x:v>Company Secretary / Board or Committee Secretariat</x:v>
      </x:c>
      <x:c r="S30" s="305" t="str">
        <x:v>Secretarial or committee support team</x:v>
      </x:c>
      <x:c r="T30" s="305" t="str">
        <x:v>Compliance Officer plus Audit Committee / Board where prescribed</x:v>
      </x:c>
      <x:c r="U30" s="305" t="str">
        <x:v>CAP-LAW053 Reg. 24(5)-(6); official source URL inherited from the P-2 atomic record.</x:v>
      </x:c>
      <x:c r="V30" s="305" t="str">
        <x:v>Event-driven</x:v>
      </x:c>
      <x:c r="W30" s="305" t="str">
        <x:v>Evidence must be complete through the legal performance/filing time and include later acknowledgement, correction or closure where applicable.</x:v>
      </x:c>
      <x:c r="X30" s="305" t="str">
        <x:v>Escalate predicted lateness before the legal cut-off; immediately record actual missed deadlines, failed conditions precedent or unclosed exceptions.</x:v>
      </x:c>
      <x:c r="Y30" s="305" t="str">
        <x:v>Evidence the gate GATE|MATERIAL_SUB, security/capacity (Material subsidiary), trigger (Proposed disposal / loss of control) and threshold/exemption (Apply ordinary-course, scheme and stated exception provisions.).</x:v>
      </x:c>
      <x:c r="Z30" s="305" t="str">
        <x:v>RULE MAPPED — ENTITY DATE NOT POPULATED</x:v>
      </x:c>
      <x:c r="AA30" s="305" t="str">
        <x:v>https://www.sebi.gov.in/legal/regulations/jul-2026/securities-and-exchange-board-of-india-listing-obligations-and-disclosure-requirements-regulations-2015-last-amended-on-july-14-2026-_102974.html</x:v>
      </x:c>
      <x:c r="AB30" s="305" t="str">
        <x:v>MIGRATED — FROZEN</x:v>
      </x:c>
      <x:c r="AC30" s="305" t="str">
        <x:f>IF(COUNTIF('PROD Audit Master'!$A$5:$A$176,C30)=1,"YES","NO")</x:f>
        <x:v>YES</x:v>
      </x:c>
      <x:c r="AD30" s="305" t="str">
        <x:f>IF(COUNTIF('PROD Provision Master'!$A$5:$A$176,D30)=1,"YES","NO")</x:f>
        <x:v>YES</x:v>
      </x:c>
      <x:c r="AE30" s="305" t="str">
        <x:f>IF(COUNTIF($A$5:$A$176,A30)=1,"UNIQUE","DUPLICATE")</x:f>
        <x:v>UNIQUE</x:v>
      </x:c>
      <x:c r="AF30" s="305" t="str">
        <x:f>IF(COUNTIF($E$5:$E$176,E30)=1,"UNIQUE","DUPLICATE")</x:f>
        <x:v>UNIQUE</x:v>
      </x:c>
      <x:c r="AG30" s="305" t="str">
        <x:f>IF(AND(LEFT(A30,14)="SEBI-CORE-CAL-",LEN(A30)=20),"VALID","INVALID")</x:f>
        <x:v>VALID</x:v>
      </x:c>
      <x:c r="AH30" s="305" t="str">
        <x:v>FROZEN</x:v>
      </x:c>
    </x:row>
    <x:row r="31" ht="48" customHeight="1">
      <x:c r="A31" s="305" t="str">
        <x:v>SEBI-CORE-CAL-000027</x:v>
      </x:c>
      <x:c r="B31" s="305" t="n">
        <x:v>27</x:v>
      </x:c>
      <x:c r="C31" s="305" t="str">
        <x:v>SEBI-CORE-AUD-000027</x:v>
      </x:c>
      <x:c r="D31" s="305" t="str">
        <x:v>SEBI-CORE-PRV-000027</x:v>
      </x:c>
      <x:c r="E31" s="305" t="str">
        <x:v>CAP-LAW053|Reg. 24A|AP01|CAL01</x:v>
      </x:c>
      <x:c r="F31" s="305" t="str">
        <x:v>CAP-LAW053|Reg. 24A|AP01</x:v>
      </x:c>
      <x:c r="G31" s="305" t="str">
        <x:v>CAP-LAW053|Reg. 24A</x:v>
      </x:c>
      <x:c r="H31" s="305" t="str">
        <x:v>CAP-LAW053</x:v>
      </x:c>
      <x:c r="I31" s="305" t="str">
        <x:v>Reg. 24A</x:v>
      </x:c>
      <x:c r="J31" s="305" t="str">
        <x:v>GATE|MATERIAL_SUB or GATE|EQUITY_MAIN</x:v>
      </x:c>
      <x:c r="K31" s="305" t="str">
        <x:v>Secretarial compliance</x:v>
      </x:c>
      <x:c r="L31" s="305" t="str">
        <x:v>Recurring</x:v>
      </x:c>
      <x:c r="M31" s="305" t="str">
        <x:v>Annual</x:v>
      </x:c>
      <x:c r="N31" s="305" t="str">
        <x:v>Annual audit and filing cycle</x:v>
      </x:c>
      <x:c r="O31" s="305" t="str">
        <x:v>Annual. Calculate the entity-specific due date from the documented trigger or period end and the current official provision/exchange operating calendar; retain the calculation, review and acknowledgement.</x:v>
      </x:c>
      <x:c r="P31" s="305" t="str">
        <x:v>Create annual task at least 30 days before the internal completion date; accelerate where the legal lead time is shorter.</x:v>
      </x:c>
      <x:c r="Q31" s="305" t="str">
        <x:v>Final alert one business day before the internally calculated deadline; use an earlier alert where the legal period is one day or less.</x:v>
      </x:c>
      <x:c r="R31" s="305" t="str">
        <x:v>Company Secretary / Board or Committee Secretariat</x:v>
      </x:c>
      <x:c r="S31" s="305" t="str">
        <x:v>Secretarial or committee support team</x:v>
      </x:c>
      <x:c r="T31" s="305" t="str">
        <x:v>Compliance Officer plus Audit Committee / Board where prescribed</x:v>
      </x:c>
      <x:c r="U31" s="305" t="str">
        <x:v>CAP-LAW053 Reg. 24A; official source URL inherited from the P-2 atomic record.</x:v>
      </x:c>
      <x:c r="V31" s="305" t="str">
        <x:v>Recurring / monitored</x:v>
      </x:c>
      <x:c r="W31" s="305" t="str">
        <x:v>Evidence must be complete through the legal performance/filing time and include later acknowledgement, correction or closure where applicable.</x:v>
      </x:c>
      <x:c r="X31" s="305" t="str">
        <x:v>Escalate predicted lateness before the legal cut-off; immediately record actual missed deadlines, failed conditions precedent or unclosed exceptions.</x:v>
      </x:c>
      <x:c r="Y31" s="305" t="str">
        <x:v>Evidence the gate GATE|MATERIAL_SUB or GATE|EQUITY_MAIN, security/capacity (Specified securities / covered subsidiary), trigger (Annual audit and filing cycle) and threshold/exemption (Apply current entity coverage, format and due date.).</x:v>
      </x:c>
      <x:c r="Z31" s="305" t="str">
        <x:v>RULE MAPPED — ENTITY DATE NOT POPULATED</x:v>
      </x:c>
      <x:c r="AA31" s="305" t="str">
        <x:v>https://www.sebi.gov.in/legal/regulations/jul-2026/securities-and-exchange-board-of-india-listing-obligations-and-disclosure-requirements-regulations-2015-last-amended-on-july-14-2026-_102974.html</x:v>
      </x:c>
      <x:c r="AB31" s="305" t="str">
        <x:v>MIGRATED — FROZEN</x:v>
      </x:c>
      <x:c r="AC31" s="305" t="str">
        <x:f>IF(COUNTIF('PROD Audit Master'!$A$5:$A$176,C31)=1,"YES","NO")</x:f>
        <x:v>YES</x:v>
      </x:c>
      <x:c r="AD31" s="305" t="str">
        <x:f>IF(COUNTIF('PROD Provision Master'!$A$5:$A$176,D31)=1,"YES","NO")</x:f>
        <x:v>YES</x:v>
      </x:c>
      <x:c r="AE31" s="305" t="str">
        <x:f>IF(COUNTIF($A$5:$A$176,A31)=1,"UNIQUE","DUPLICATE")</x:f>
        <x:v>UNIQUE</x:v>
      </x:c>
      <x:c r="AF31" s="305" t="str">
        <x:f>IF(COUNTIF($E$5:$E$176,E31)=1,"UNIQUE","DUPLICATE")</x:f>
        <x:v>UNIQUE</x:v>
      </x:c>
      <x:c r="AG31" s="305" t="str">
        <x:f>IF(AND(LEFT(A31,14)="SEBI-CORE-CAL-",LEN(A31)=20),"VALID","INVALID")</x:f>
        <x:v>VALID</x:v>
      </x:c>
      <x:c r="AH31" s="305" t="str">
        <x:v>FROZEN</x:v>
      </x:c>
    </x:row>
    <x:row r="32" ht="48" customHeight="1">
      <x:c r="A32" s="305" t="str">
        <x:v>SEBI-CORE-CAL-000028</x:v>
      </x:c>
      <x:c r="B32" s="305" t="n">
        <x:v>28</x:v>
      </x:c>
      <x:c r="C32" s="305" t="str">
        <x:v>SEBI-CORE-AUD-000028</x:v>
      </x:c>
      <x:c r="D32" s="305" t="str">
        <x:v>SEBI-CORE-PRV-000028</x:v>
      </x:c>
      <x:c r="E32" s="305" t="str">
        <x:v>CAP-LAW053|Reg. 25|AP01|CAL01</x:v>
      </x:c>
      <x:c r="F32" s="305" t="str">
        <x:v>CAP-LAW053|Reg. 25|AP01</x:v>
      </x:c>
      <x:c r="G32" s="305" t="str">
        <x:v>CAP-LAW053|Reg. 25</x:v>
      </x:c>
      <x:c r="H32" s="305" t="str">
        <x:v>CAP-LAW053</x:v>
      </x:c>
      <x:c r="I32" s="305" t="str">
        <x:v>Reg. 25</x:v>
      </x:c>
      <x:c r="J32" s="305" t="str">
        <x:v>GATE|EQUITY_MAIN or GATE|HVDLE</x:v>
      </x:c>
      <x:c r="K32" s="305" t="str">
        <x:v>Board governance</x:v>
      </x:c>
      <x:c r="L32" s="305" t="str">
        <x:v>Hybrid continuous/event</x:v>
      </x:c>
      <x:c r="M32" s="305" t="str">
        <x:v>Annual</x:v>
      </x:c>
      <x:c r="N32" s="305" t="str">
        <x:v>Governance chapter applies</x:v>
      </x:c>
      <x:c r="O32" s="305" t="str">
        <x:v>Continuous / annual. Calculate the entity-specific due date from the documented trigger or period end and the current official provision/exchange operating calendar; retain the calculation, review and acknowledgement.</x:v>
      </x:c>
      <x:c r="P32" s="305" t="str">
        <x:v>Create annual task at least 30 days before the internal completion date; accelerate where the legal lead time is shorter.</x:v>
      </x:c>
      <x:c r="Q32" s="305" t="str">
        <x:v>Immediate exception alert when the control condition is not met.</x:v>
      </x:c>
      <x:c r="R32" s="305" t="str">
        <x:v>Company Secretary / Board or Committee Secretariat</x:v>
      </x:c>
      <x:c r="S32" s="305" t="str">
        <x:v>Secretarial or committee support team</x:v>
      </x:c>
      <x:c r="T32" s="305" t="str">
        <x:v>Company Secretary / Compliance Officer plus approving Board or committee</x:v>
      </x:c>
      <x:c r="U32" s="305" t="str">
        <x:v>CAP-LAW053 Reg. 25; official source URL inherited from the P-2 atomic record.</x:v>
      </x:c>
      <x:c r="V32" s="305" t="str">
        <x:v>Recurring / monitored</x:v>
      </x:c>
      <x:c r="W32" s="305" t="str">
        <x:v>Evidence must be complete through the legal performance/filing time and include later acknowledgement, correction or closure where applicable.</x:v>
      </x:c>
      <x:c r="X32" s="305" t="str">
        <x:v>Escalate predicted lateness before the legal cut-off; immediately record actual missed deadlines, failed conditions precedent or unclosed exceptions.</x:v>
      </x:c>
      <x:c r="Y32" s="305" t="str">
        <x:v>Evidence the gate GATE|EQUITY_MAIN or GATE|HVDLE, security/capacity (Specified securities / HVDLE), trigger (Governance chapter applies) and threshold/exemption (Apply current exemptions and transition provisions.).</x:v>
      </x:c>
      <x:c r="Z32" s="305" t="str">
        <x:v>RULE MAPPED — ENTITY DATE NOT POPULATED</x:v>
      </x:c>
      <x:c r="AA32" s="305" t="str">
        <x:v>https://www.sebi.gov.in/legal/regulations/jul-2026/securities-and-exchange-board-of-india-listing-obligations-and-disclosure-requirements-regulations-2015-last-amended-on-july-14-2026-_102974.html</x:v>
      </x:c>
      <x:c r="AB32" s="305" t="str">
        <x:v>MIGRATED — FROZEN</x:v>
      </x:c>
      <x:c r="AC32" s="305" t="str">
        <x:f>IF(COUNTIF('PROD Audit Master'!$A$5:$A$176,C32)=1,"YES","NO")</x:f>
        <x:v>YES</x:v>
      </x:c>
      <x:c r="AD32" s="305" t="str">
        <x:f>IF(COUNTIF('PROD Provision Master'!$A$5:$A$176,D32)=1,"YES","NO")</x:f>
        <x:v>YES</x:v>
      </x:c>
      <x:c r="AE32" s="305" t="str">
        <x:f>IF(COUNTIF($A$5:$A$176,A32)=1,"UNIQUE","DUPLICATE")</x:f>
        <x:v>UNIQUE</x:v>
      </x:c>
      <x:c r="AF32" s="305" t="str">
        <x:f>IF(COUNTIF($E$5:$E$176,E32)=1,"UNIQUE","DUPLICATE")</x:f>
        <x:v>UNIQUE</x:v>
      </x:c>
      <x:c r="AG32" s="305" t="str">
        <x:f>IF(AND(LEFT(A32,14)="SEBI-CORE-CAL-",LEN(A32)=20),"VALID","INVALID")</x:f>
        <x:v>VALID</x:v>
      </x:c>
      <x:c r="AH32" s="305" t="str">
        <x:v>FROZEN</x:v>
      </x:c>
    </x:row>
    <x:row r="33" ht="48" customHeight="1">
      <x:c r="A33" s="305" t="str">
        <x:v>SEBI-CORE-CAL-000029</x:v>
      </x:c>
      <x:c r="B33" s="305" t="n">
        <x:v>29</x:v>
      </x:c>
      <x:c r="C33" s="305" t="str">
        <x:v>SEBI-CORE-AUD-000029</x:v>
      </x:c>
      <x:c r="D33" s="305" t="str">
        <x:v>SEBI-CORE-PRV-000029</x:v>
      </x:c>
      <x:c r="E33" s="305" t="str">
        <x:v>CAP-LAW053|Reg. 26|AP01|CAL01</x:v>
      </x:c>
      <x:c r="F33" s="305" t="str">
        <x:v>CAP-LAW053|Reg. 26|AP01</x:v>
      </x:c>
      <x:c r="G33" s="305" t="str">
        <x:v>CAP-LAW053|Reg. 26</x:v>
      </x:c>
      <x:c r="H33" s="305" t="str">
        <x:v>CAP-LAW053</x:v>
      </x:c>
      <x:c r="I33" s="305" t="str">
        <x:v>Reg. 26</x:v>
      </x:c>
      <x:c r="J33" s="305" t="str">
        <x:v>GATE|EQUITY_MAIN or GATE|HVDLE</x:v>
      </x:c>
      <x:c r="K33" s="305" t="str">
        <x:v>Conduct</x:v>
      </x:c>
      <x:c r="L33" s="305" t="str">
        <x:v>Hybrid continuous/event</x:v>
      </x:c>
      <x:c r="M33" s="305" t="str">
        <x:v>Annual</x:v>
      </x:c>
      <x:c r="N33" s="305" t="str">
        <x:v>Governance chapter applies</x:v>
      </x:c>
      <x:c r="O33" s="305" t="str">
        <x:v>Continuous / annual declarations. Calculate the entity-specific due date from the documented trigger or period end and the current official provision/exchange operating calendar; retain the calculation, review and acknowledgement.</x:v>
      </x:c>
      <x:c r="P33" s="305" t="str">
        <x:v>Create annual task at least 30 days before the internal completion date; accelerate where the legal lead time is shorter.</x:v>
      </x:c>
      <x:c r="Q33" s="305" t="str">
        <x:v>Immediate exception alert when the control condition is not met.</x:v>
      </x:c>
      <x:c r="R33" s="305" t="str">
        <x:v>Company Secretary / Board or Committee Secretariat</x:v>
      </x:c>
      <x:c r="S33" s="305" t="str">
        <x:v>Secretarial or committee support team</x:v>
      </x:c>
      <x:c r="T33" s="305" t="str">
        <x:v>Company Secretary / Compliance Officer or delegated independent reviewer</x:v>
      </x:c>
      <x:c r="U33" s="305" t="str">
        <x:v>CAP-LAW053 Reg. 26; official source URL inherited from the P-2 atomic record.</x:v>
      </x:c>
      <x:c r="V33" s="305" t="str">
        <x:v>Recurring / monitored</x:v>
      </x:c>
      <x:c r="W33" s="305" t="str">
        <x:v>Evidence must be complete through the legal performance/filing time and include later acknowledgement, correction or closure where applicable.</x:v>
      </x:c>
      <x:c r="X33" s="305" t="str">
        <x:v>Escalate predicted lateness before the legal cut-off; immediately record actual missed deadlines, failed conditions precedent or unclosed exceptions.</x:v>
      </x:c>
      <x:c r="Y33" s="305" t="str">
        <x:v>Evidence the gate GATE|EQUITY_MAIN or GATE|HVDLE, security/capacity (Specified securities / HVDLE), trigger (Governance chapter applies) and threshold/exemption (Apply current conflict, compensation and disclosure clauses.).</x:v>
      </x:c>
      <x:c r="Z33" s="305" t="str">
        <x:v>RULE MAPPED — ENTITY DATE NOT POPULATED</x:v>
      </x:c>
      <x:c r="AA33" s="305" t="str">
        <x:v>https://www.sebi.gov.in/legal/regulations/jul-2026/securities-and-exchange-board-of-india-listing-obligations-and-disclosure-requirements-regulations-2015-last-amended-on-july-14-2026-_102974.html</x:v>
      </x:c>
      <x:c r="AB33" s="305" t="str">
        <x:v>MIGRATED — FROZEN</x:v>
      </x:c>
      <x:c r="AC33" s="305" t="str">
        <x:f>IF(COUNTIF('PROD Audit Master'!$A$5:$A$176,C33)=1,"YES","NO")</x:f>
        <x:v>YES</x:v>
      </x:c>
      <x:c r="AD33" s="305" t="str">
        <x:f>IF(COUNTIF('PROD Provision Master'!$A$5:$A$176,D33)=1,"YES","NO")</x:f>
        <x:v>YES</x:v>
      </x:c>
      <x:c r="AE33" s="305" t="str">
        <x:f>IF(COUNTIF($A$5:$A$176,A33)=1,"UNIQUE","DUPLICATE")</x:f>
        <x:v>UNIQUE</x:v>
      </x:c>
      <x:c r="AF33" s="305" t="str">
        <x:f>IF(COUNTIF($E$5:$E$176,E33)=1,"UNIQUE","DUPLICATE")</x:f>
        <x:v>UNIQUE</x:v>
      </x:c>
      <x:c r="AG33" s="305" t="str">
        <x:f>IF(AND(LEFT(A33,14)="SEBI-CORE-CAL-",LEN(A33)=20),"VALID","INVALID")</x:f>
        <x:v>VALID</x:v>
      </x:c>
      <x:c r="AH33" s="305" t="str">
        <x:v>FROZEN</x:v>
      </x:c>
    </x:row>
    <x:row r="34" ht="48" customHeight="1">
      <x:c r="A34" s="305" t="str">
        <x:v>SEBI-CORE-CAL-000030</x:v>
      </x:c>
      <x:c r="B34" s="305" t="n">
        <x:v>30</x:v>
      </x:c>
      <x:c r="C34" s="305" t="str">
        <x:v>SEBI-CORE-AUD-000030</x:v>
      </x:c>
      <x:c r="D34" s="305" t="str">
        <x:v>SEBI-CORE-PRV-000030</x:v>
      </x:c>
      <x:c r="E34" s="305" t="str">
        <x:v>CAP-LAW053|Reg. 27|AP01|CAL01</x:v>
      </x:c>
      <x:c r="F34" s="305" t="str">
        <x:v>CAP-LAW053|Reg. 27|AP01</x:v>
      </x:c>
      <x:c r="G34" s="305" t="str">
        <x:v>CAP-LAW053|Reg. 27</x:v>
      </x:c>
      <x:c r="H34" s="305" t="str">
        <x:v>CAP-LAW053</x:v>
      </x:c>
      <x:c r="I34" s="305" t="str">
        <x:v>Reg. 27</x:v>
      </x:c>
      <x:c r="J34" s="305" t="str">
        <x:v>GATE|EQUITY_MAIN or GATE|HVDLE</x:v>
      </x:c>
      <x:c r="K34" s="305" t="str">
        <x:v>Regulatory filing</x:v>
      </x:c>
      <x:c r="L34" s="305" t="str">
        <x:v>Recurring</x:v>
      </x:c>
      <x:c r="M34" s="305" t="str">
        <x:v>Rule-defined periodic</x:v>
      </x:c>
      <x:c r="N34" s="305" t="str">
        <x:v>Reporting period closes</x:v>
      </x:c>
      <x:c r="O34" s="305" t="str">
        <x:v>Periodic as prescribed. Calculate the entity-specific due date from the documented trigger or period end and the current official provision/exchange operating calendar; retain the calculation, review and acknowledgement.</x:v>
      </x:c>
      <x:c r="P34" s="305" t="str">
        <x:v>Create the task when the documented trigger is approved, received or occurs; apply the legal lead time before the external deadline.</x:v>
      </x:c>
      <x:c r="Q34" s="305" t="str">
        <x:v>Final alert one business day before the internally calculated deadline; use an earlier alert where the legal period is one day or less.</x:v>
      </x:c>
      <x:c r="R34" s="305" t="str">
        <x:v>Company Secretary / Board or Committee Secretariat</x:v>
      </x:c>
      <x:c r="S34" s="305" t="str">
        <x:v>Secretarial or committee support team</x:v>
      </x:c>
      <x:c r="T34" s="305" t="str">
        <x:v>Company Secretary / Compliance Officer plus approving Board or committee</x:v>
      </x:c>
      <x:c r="U34" s="305" t="str">
        <x:v>CAP-LAW053 Reg. 27; official source URL inherited from the P-2 atomic record.</x:v>
      </x:c>
      <x:c r="V34" s="305" t="str">
        <x:v>Recurring / monitored</x:v>
      </x:c>
      <x:c r="W34" s="305" t="str">
        <x:v>Evidence must be complete through the legal performance/filing time and include later acknowledgement, correction or closure where applicable.</x:v>
      </x:c>
      <x:c r="X34" s="305" t="str">
        <x:v>Escalate predicted lateness before the legal cut-off; immediately record actual missed deadlines, failed conditions precedent or unclosed exceptions.</x:v>
      </x:c>
      <x:c r="Y34" s="305" t="str">
        <x:v>Evidence the gate GATE|EQUITY_MAIN or GATE|HVDLE, security/capacity (Specified securities / HVDLE), trigger (Reporting period closes) and threshold/exemption (Apply integrated-filing format and current applicability.).</x:v>
      </x:c>
      <x:c r="Z34" s="305" t="str">
        <x:v>RULE MAPPED — ENTITY DATE NOT POPULATED</x:v>
      </x:c>
      <x:c r="AA34" s="305" t="str">
        <x:v>https://www.sebi.gov.in/legal/regulations/jul-2026/securities-and-exchange-board-of-india-listing-obligations-and-disclosure-requirements-regulations-2015-last-amended-on-july-14-2026-_102974.html</x:v>
      </x:c>
      <x:c r="AB34" s="305" t="str">
        <x:v>MIGRATED — FROZEN</x:v>
      </x:c>
      <x:c r="AC34" s="305" t="str">
        <x:f>IF(COUNTIF('PROD Audit Master'!$A$5:$A$176,C34)=1,"YES","NO")</x:f>
        <x:v>YES</x:v>
      </x:c>
      <x:c r="AD34" s="305" t="str">
        <x:f>IF(COUNTIF('PROD Provision Master'!$A$5:$A$176,D34)=1,"YES","NO")</x:f>
        <x:v>YES</x:v>
      </x:c>
      <x:c r="AE34" s="305" t="str">
        <x:f>IF(COUNTIF($A$5:$A$176,A34)=1,"UNIQUE","DUPLICATE")</x:f>
        <x:v>UNIQUE</x:v>
      </x:c>
      <x:c r="AF34" s="305" t="str">
        <x:f>IF(COUNTIF($E$5:$E$176,E34)=1,"UNIQUE","DUPLICATE")</x:f>
        <x:v>UNIQUE</x:v>
      </x:c>
      <x:c r="AG34" s="305" t="str">
        <x:f>IF(AND(LEFT(A34,14)="SEBI-CORE-CAL-",LEN(A34)=20),"VALID","INVALID")</x:f>
        <x:v>VALID</x:v>
      </x:c>
      <x:c r="AH34" s="305" t="str">
        <x:v>FROZEN</x:v>
      </x:c>
    </x:row>
    <x:row r="35" ht="48" customHeight="1">
      <x:c r="A35" s="305" t="str">
        <x:v>SEBI-CORE-CAL-000031</x:v>
      </x:c>
      <x:c r="B35" s="305" t="n">
        <x:v>31</x:v>
      </x:c>
      <x:c r="C35" s="305" t="str">
        <x:v>SEBI-CORE-AUD-000031</x:v>
      </x:c>
      <x:c r="D35" s="305" t="str">
        <x:v>SEBI-CORE-PRV-000031</x:v>
      </x:c>
      <x:c r="E35" s="305" t="str">
        <x:v>CAP-LAW053|Reg. 29|AP01|CAL01</x:v>
      </x:c>
      <x:c r="F35" s="305" t="str">
        <x:v>CAP-LAW053|Reg. 29|AP01</x:v>
      </x:c>
      <x:c r="G35" s="305" t="str">
        <x:v>CAP-LAW053|Reg. 29</x:v>
      </x:c>
      <x:c r="H35" s="305" t="str">
        <x:v>CAP-LAW053</x:v>
      </x:c>
      <x:c r="I35" s="305" t="str">
        <x:v>Reg. 29</x:v>
      </x:c>
      <x:c r="J35" s="305" t="str">
        <x:v>GATE|EQUITY_MAIN or GATE|EQUITY_SME</x:v>
      </x:c>
      <x:c r="K35" s="305" t="str">
        <x:v>Disclosure</x:v>
      </x:c>
      <x:c r="L35" s="305" t="str">
        <x:v>Event-driven</x:v>
      </x:c>
      <x:c r="M35" s="305" t="str">
        <x:v>Per triggering event</x:v>
      </x:c>
      <x:c r="N35" s="305" t="str">
        <x:v>Specified board agenda item planned</x:v>
      </x:c>
      <x:c r="O35" s="305" t="str">
        <x:v>Before board meeting. Calculate the entity-specific due date from the documented trigger or period end and the current official provision/exchange operating calendar; retain the calculation, review and acknowledgement.</x:v>
      </x:c>
      <x:c r="P35" s="305" t="str">
        <x:v>Create the task when the documented trigger is approved, received or occurs; apply the legal lead time before the external deadline.</x:v>
      </x:c>
      <x:c r="Q35" s="305" t="str">
        <x:v>Final check before the prescribed pre-event cut-off; block execution where approval/filing is a condition precedent.</x:v>
      </x:c>
      <x:c r="R35" s="305" t="str">
        <x:v>Company Secretary / Board or Committee Secretariat</x:v>
      </x:c>
      <x:c r="S35" s="305" t="str">
        <x:v>Secretarial or committee support team</x:v>
      </x:c>
      <x:c r="T35" s="305" t="str">
        <x:v>Company Secretary / Compliance Officer plus approving Board or committee</x:v>
      </x:c>
      <x:c r="U35" s="305" t="str">
        <x:v>CAP-LAW053 Reg. 29; official source URL inherited from the P-2 atomic record.</x:v>
      </x:c>
      <x:c r="V35" s="305" t="str">
        <x:v>Event-driven</x:v>
      </x:c>
      <x:c r="W35" s="305" t="str">
        <x:v>Evidence must be complete through the legal performance/filing time and include later acknowledgement, correction or closure where applicable.</x:v>
      </x:c>
      <x:c r="X35" s="305" t="str">
        <x:v>Escalate predicted lateness before the legal cut-off; immediately record actual missed deadlines, failed conditions precedent or unclosed exceptions.</x:v>
      </x:c>
      <x:c r="Y35" s="305" t="str">
        <x:v>Evidence the gate GATE|EQUITY_MAIN or GATE|EQUITY_SME, security/capacity (Specified securities), trigger (Specified board agenda item planned) and threshold/exemption (Apply topic-specific notice period and exceptions.).</x:v>
      </x:c>
      <x:c r="Z35" s="305" t="str">
        <x:v>RULE MAPPED — ENTITY DATE NOT POPULATED</x:v>
      </x:c>
      <x:c r="AA35" s="305" t="str">
        <x:v>https://www.sebi.gov.in/legal/regulations/jul-2026/securities-and-exchange-board-of-india-listing-obligations-and-disclosure-requirements-regulations-2015-last-amended-on-july-14-2026-_102974.html</x:v>
      </x:c>
      <x:c r="AB35" s="305" t="str">
        <x:v>MIGRATED — FROZEN</x:v>
      </x:c>
      <x:c r="AC35" s="305" t="str">
        <x:f>IF(COUNTIF('PROD Audit Master'!$A$5:$A$176,C35)=1,"YES","NO")</x:f>
        <x:v>YES</x:v>
      </x:c>
      <x:c r="AD35" s="305" t="str">
        <x:f>IF(COUNTIF('PROD Provision Master'!$A$5:$A$176,D35)=1,"YES","NO")</x:f>
        <x:v>YES</x:v>
      </x:c>
      <x:c r="AE35" s="305" t="str">
        <x:f>IF(COUNTIF($A$5:$A$176,A35)=1,"UNIQUE","DUPLICATE")</x:f>
        <x:v>UNIQUE</x:v>
      </x:c>
      <x:c r="AF35" s="305" t="str">
        <x:f>IF(COUNTIF($E$5:$E$176,E35)=1,"UNIQUE","DUPLICATE")</x:f>
        <x:v>UNIQUE</x:v>
      </x:c>
      <x:c r="AG35" s="305" t="str">
        <x:f>IF(AND(LEFT(A35,14)="SEBI-CORE-CAL-",LEN(A35)=20),"VALID","INVALID")</x:f>
        <x:v>VALID</x:v>
      </x:c>
      <x:c r="AH35" s="305" t="str">
        <x:v>FROZEN</x:v>
      </x:c>
    </x:row>
    <x:row r="36" ht="48" customHeight="1">
      <x:c r="A36" s="305" t="str">
        <x:v>SEBI-CORE-CAL-000032</x:v>
      </x:c>
      <x:c r="B36" s="305" t="n">
        <x:v>32</x:v>
      </x:c>
      <x:c r="C36" s="305" t="str">
        <x:v>SEBI-CORE-AUD-000032</x:v>
      </x:c>
      <x:c r="D36" s="305" t="str">
        <x:v>SEBI-CORE-PRV-000032</x:v>
      </x:c>
      <x:c r="E36" s="305" t="str">
        <x:v>CAP-LAW053|Reg. 30|AP01|CAL01</x:v>
      </x:c>
      <x:c r="F36" s="305" t="str">
        <x:v>CAP-LAW053|Reg. 30|AP01</x:v>
      </x:c>
      <x:c r="G36" s="305" t="str">
        <x:v>CAP-LAW053|Reg. 30</x:v>
      </x:c>
      <x:c r="H36" s="305" t="str">
        <x:v>CAP-LAW053</x:v>
      </x:c>
      <x:c r="I36" s="305" t="str">
        <x:v>Reg. 30</x:v>
      </x:c>
      <x:c r="J36" s="305" t="str">
        <x:v>GATE|EQUITY_MAIN or GATE|EQUITY_SME</x:v>
      </x:c>
      <x:c r="K36" s="305" t="str">
        <x:v>Continuous disclosure</x:v>
      </x:c>
      <x:c r="L36" s="305" t="str">
        <x:v>Event-driven</x:v>
      </x:c>
      <x:c r="M36" s="305" t="str">
        <x:v>Per triggering event</x:v>
      </x:c>
      <x:c r="N36" s="305" t="str">
        <x:v>Schedule III event/information occurs</x:v>
      </x:c>
      <x:c r="O36" s="305" t="str">
        <x:v>Promptly within the applicable current deadline; update until closure. Calculate the entity-specific due date from the documented trigger or period end and the current official provision/exchange operating calendar; retain the calculation, review and acknowledgement.</x:v>
      </x:c>
      <x:c r="P36" s="305" t="str">
        <x:v>Create the task when the documented trigger is approved, received or occurs; apply the legal lead time before the external deadline.</x:v>
      </x:c>
      <x:c r="Q36" s="305" t="str">
        <x:v>Immediate escalation at trigger; no generic grace period.</x:v>
      </x:c>
      <x:c r="R36" s="305" t="str">
        <x:v>Company Secretary / Compliance Officer</x:v>
      </x:c>
      <x:c r="S36" s="305" t="str">
        <x:v>Assigned compliance process team</x:v>
      </x:c>
      <x:c r="T36" s="305" t="str">
        <x:v>Company Secretary / Compliance Officer or delegated independent reviewer</x:v>
      </x:c>
      <x:c r="U36" s="305" t="str">
        <x:v>CAP-LAW053 Reg. 30; official source URL inherited from the P-2 atomic record.</x:v>
      </x:c>
      <x:c r="V36" s="305" t="str">
        <x:v>Event-driven</x:v>
      </x:c>
      <x:c r="W36" s="305" t="str">
        <x:v>Evidence must be complete through the legal performance/filing time and include later acknowledgement, correction or closure where applicable.</x:v>
      </x:c>
      <x:c r="X36" s="305" t="str">
        <x:v>Escalate predicted lateness before the legal cut-off; immediately record actual missed deadlines, failed conditions precedent or unclosed exceptions.</x:v>
      </x:c>
      <x:c r="Y36" s="305" t="str">
        <x:v>Evidence the gate GATE|EQUITY_MAIN or GATE|EQUITY_SME, security/capacity (Specified securities), trigger (Schedule III event/information occurs) and threshold/exemption (Apply deemed-material events, quantitative/qualitative tests, verification and update duties.).</x:v>
      </x:c>
      <x:c r="Z36" s="305" t="str">
        <x:v>RULE MAPPED — ENTITY DATE NOT POPULATED</x:v>
      </x:c>
      <x:c r="AA36" s="305" t="str">
        <x:v>https://www.sebi.gov.in/legal/regulations/jul-2026/securities-and-exchange-board-of-india-listing-obligations-and-disclosure-requirements-regulations-2015-last-amended-on-july-14-2026-_102974.html</x:v>
      </x:c>
      <x:c r="AB36" s="305" t="str">
        <x:v>MIGRATED — FROZEN</x:v>
      </x:c>
      <x:c r="AC36" s="305" t="str">
        <x:f>IF(COUNTIF('PROD Audit Master'!$A$5:$A$176,C36)=1,"YES","NO")</x:f>
        <x:v>YES</x:v>
      </x:c>
      <x:c r="AD36" s="305" t="str">
        <x:f>IF(COUNTIF('PROD Provision Master'!$A$5:$A$176,D36)=1,"YES","NO")</x:f>
        <x:v>YES</x:v>
      </x:c>
      <x:c r="AE36" s="305" t="str">
        <x:f>IF(COUNTIF($A$5:$A$176,A36)=1,"UNIQUE","DUPLICATE")</x:f>
        <x:v>UNIQUE</x:v>
      </x:c>
      <x:c r="AF36" s="305" t="str">
        <x:f>IF(COUNTIF($E$5:$E$176,E36)=1,"UNIQUE","DUPLICATE")</x:f>
        <x:v>UNIQUE</x:v>
      </x:c>
      <x:c r="AG36" s="305" t="str">
        <x:f>IF(AND(LEFT(A36,14)="SEBI-CORE-CAL-",LEN(A36)=20),"VALID","INVALID")</x:f>
        <x:v>VALID</x:v>
      </x:c>
      <x:c r="AH36" s="305" t="str">
        <x:v>FROZEN</x:v>
      </x:c>
    </x:row>
    <x:row r="37" ht="48" customHeight="1">
      <x:c r="A37" s="305" t="str">
        <x:v>SEBI-CORE-CAL-000033</x:v>
      </x:c>
      <x:c r="B37" s="305" t="n">
        <x:v>33</x:v>
      </x:c>
      <x:c r="C37" s="305" t="str">
        <x:v>SEBI-CORE-AUD-000033</x:v>
      </x:c>
      <x:c r="D37" s="305" t="str">
        <x:v>SEBI-CORE-PRV-000033</x:v>
      </x:c>
      <x:c r="E37" s="305" t="str">
        <x:v>CAP-LAW053|Reg. 30A|AP01|CAL01</x:v>
      </x:c>
      <x:c r="F37" s="305" t="str">
        <x:v>CAP-LAW053|Reg. 30A|AP01</x:v>
      </x:c>
      <x:c r="G37" s="305" t="str">
        <x:v>CAP-LAW053|Reg. 30A</x:v>
      </x:c>
      <x:c r="H37" s="305" t="str">
        <x:v>CAP-LAW053</x:v>
      </x:c>
      <x:c r="I37" s="305" t="str">
        <x:v>Reg. 30A</x:v>
      </x:c>
      <x:c r="J37" s="305" t="str">
        <x:v>GATE|EQUITY_MAIN or GATE|EQUITY_SME</x:v>
      </x:c>
      <x:c r="K37" s="305" t="str">
        <x:v>Disclosure</x:v>
      </x:c>
      <x:c r="L37" s="305" t="str">
        <x:v>Event-driven</x:v>
      </x:c>
      <x:c r="M37" s="305" t="str">
        <x:v>Per triggering event</x:v>
      </x:c>
      <x:c r="N37" s="305" t="str">
        <x:v>Covered agreement exists or changes</x:v>
      </x:c>
      <x:c r="O37" s="305" t="str">
        <x:v>At execution/change and as otherwise prescribed. Calculate the entity-specific due date from the documented trigger or period end and the current official provision/exchange operating calendar; retain the calculation, review and acknowledgement.</x:v>
      </x:c>
      <x:c r="P37" s="305" t="str">
        <x:v>Create the task when the documented trigger is approved, received or occurs; apply the legal lead time before the external deadline.</x:v>
      </x:c>
      <x:c r="Q37" s="305" t="str">
        <x:v>Final alert one business day before the internally calculated deadline; use an earlier alert where the legal period is one day or less.</x:v>
      </x:c>
      <x:c r="R37" s="305" t="str">
        <x:v>Company Secretary / Board or Committee Secretariat</x:v>
      </x:c>
      <x:c r="S37" s="305" t="str">
        <x:v>Secretarial or committee support team</x:v>
      </x:c>
      <x:c r="T37" s="305" t="str">
        <x:v>Company Secretary / Compliance Officer plus approving Board or committee</x:v>
      </x:c>
      <x:c r="U37" s="305" t="str">
        <x:v>CAP-LAW053 Reg. 30A; official source URL inherited from the P-2 atomic record.</x:v>
      </x:c>
      <x:c r="V37" s="305" t="str">
        <x:v>Event-driven</x:v>
      </x:c>
      <x:c r="W37" s="305" t="str">
        <x:v>Evidence must be complete through the legal performance/filing time and include later acknowledgement, correction or closure where applicable.</x:v>
      </x:c>
      <x:c r="X37" s="305" t="str">
        <x:v>Escalate predicted lateness before the legal cut-off; immediately record actual missed deadlines, failed conditions precedent or unclosed exceptions.</x:v>
      </x:c>
      <x:c r="Y37" s="305" t="str">
        <x:v>Evidence the gate GATE|EQUITY_MAIN or GATE|EQUITY_SME, security/capacity (Specified securities), trigger (Covered agreement exists or changes) and threshold/exemption (Apply party, subject-matter, disclosure and legacy-agreement conditions.).</x:v>
      </x:c>
      <x:c r="Z37" s="305" t="str">
        <x:v>RULE MAPPED — ENTITY DATE NOT POPULATED</x:v>
      </x:c>
      <x:c r="AA37" s="305" t="str">
        <x:v>https://www.sebi.gov.in/legal/regulations/jul-2026/securities-and-exchange-board-of-india-listing-obligations-and-disclosure-requirements-regulations-2015-last-amended-on-july-14-2026-_102974.html</x:v>
      </x:c>
      <x:c r="AB37" s="305" t="str">
        <x:v>MIGRATED — FROZEN</x:v>
      </x:c>
      <x:c r="AC37" s="305" t="str">
        <x:f>IF(COUNTIF('PROD Audit Master'!$A$5:$A$176,C37)=1,"YES","NO")</x:f>
        <x:v>YES</x:v>
      </x:c>
      <x:c r="AD37" s="305" t="str">
        <x:f>IF(COUNTIF('PROD Provision Master'!$A$5:$A$176,D37)=1,"YES","NO")</x:f>
        <x:v>YES</x:v>
      </x:c>
      <x:c r="AE37" s="305" t="str">
        <x:f>IF(COUNTIF($A$5:$A$176,A37)=1,"UNIQUE","DUPLICATE")</x:f>
        <x:v>UNIQUE</x:v>
      </x:c>
      <x:c r="AF37" s="305" t="str">
        <x:f>IF(COUNTIF($E$5:$E$176,E37)=1,"UNIQUE","DUPLICATE")</x:f>
        <x:v>UNIQUE</x:v>
      </x:c>
      <x:c r="AG37" s="305" t="str">
        <x:f>IF(AND(LEFT(A37,14)="SEBI-CORE-CAL-",LEN(A37)=20),"VALID","INVALID")</x:f>
        <x:v>VALID</x:v>
      </x:c>
      <x:c r="AH37" s="305" t="str">
        <x:v>FROZEN</x:v>
      </x:c>
    </x:row>
    <x:row r="38" ht="48" customHeight="1">
      <x:c r="A38" s="305" t="str">
        <x:v>SEBI-CORE-CAL-000034</x:v>
      </x:c>
      <x:c r="B38" s="305" t="n">
        <x:v>34</x:v>
      </x:c>
      <x:c r="C38" s="305" t="str">
        <x:v>SEBI-CORE-AUD-000034</x:v>
      </x:c>
      <x:c r="D38" s="305" t="str">
        <x:v>SEBI-CORE-PRV-000034</x:v>
      </x:c>
      <x:c r="E38" s="305" t="str">
        <x:v>CAP-LAW053|Reg. 31|AP01|CAL01</x:v>
      </x:c>
      <x:c r="F38" s="305" t="str">
        <x:v>CAP-LAW053|Reg. 31|AP01</x:v>
      </x:c>
      <x:c r="G38" s="305" t="str">
        <x:v>CAP-LAW053|Reg. 31</x:v>
      </x:c>
      <x:c r="H38" s="305" t="str">
        <x:v>CAP-LAW053</x:v>
      </x:c>
      <x:c r="I38" s="305" t="str">
        <x:v>Reg. 31</x:v>
      </x:c>
      <x:c r="J38" s="305" t="str">
        <x:v>GATE|EQUITY_MAIN or GATE|EQUITY_SME</x:v>
      </x:c>
      <x:c r="K38" s="305" t="str">
        <x:v>Shareholding</x:v>
      </x:c>
      <x:c r="L38" s="305" t="str">
        <x:v>Hybrid continuous/event</x:v>
      </x:c>
      <x:c r="M38" s="305" t="str">
        <x:v>Rule-defined periodic</x:v>
      </x:c>
      <x:c r="N38" s="305" t="str">
        <x:v>Quarter/event triggers in the provision</x:v>
      </x:c>
      <x:c r="O38" s="305" t="str">
        <x:v>Periodic / event-based. Calculate the entity-specific due date from the documented trigger or period end and the current official provision/exchange operating calendar; retain the calculation, review and acknowledgement.</x:v>
      </x:c>
      <x:c r="P38" s="305" t="str">
        <x:v>Create the task when the documented trigger is approved, received or occurs; apply the legal lead time before the external deadline.</x:v>
      </x:c>
      <x:c r="Q38" s="305" t="str">
        <x:v>Final alert one business day before the internally calculated deadline; use an earlier alert where the legal period is one day or less.</x:v>
      </x:c>
      <x:c r="R38" s="305" t="str">
        <x:v>Company Secretary / Records Custodian</x:v>
      </x:c>
      <x:c r="S38" s="305" t="str">
        <x:v>Assigned compliance process team</x:v>
      </x:c>
      <x:c r="T38" s="305" t="str">
        <x:v>Company Secretary / Compliance Officer or delegated independent reviewer</x:v>
      </x:c>
      <x:c r="U38" s="305" t="str">
        <x:v>CAP-LAW053 Reg. 31; official source URL inherited from the P-2 atomic record.</x:v>
      </x:c>
      <x:c r="V38" s="305" t="str">
        <x:v>Recurring / monitored</x:v>
      </x:c>
      <x:c r="W38" s="305" t="str">
        <x:v>Evidence must be complete through the legal performance/filing time and include later acknowledgement, correction or closure where applicable.</x:v>
      </x:c>
      <x:c r="X38" s="305" t="str">
        <x:v>Escalate predicted lateness before the legal cut-off; immediately record actual missed deadlines, failed conditions precedent or unclosed exceptions.</x:v>
      </x:c>
      <x:c r="Y38" s="305" t="str">
        <x:v>Evidence the gate GATE|EQUITY_MAIN or GATE|EQUITY_SME, security/capacity (Specified securities), trigger (Quarter/event triggers in the provision) and threshold/exemption (Use current format and classification rules.).</x:v>
      </x:c>
      <x:c r="Z38" s="305" t="str">
        <x:v>RULE MAPPED — ENTITY DATE NOT POPULATED</x:v>
      </x:c>
      <x:c r="AA38" s="305" t="str">
        <x:v>https://www.sebi.gov.in/legal/regulations/jul-2026/securities-and-exchange-board-of-india-listing-obligations-and-disclosure-requirements-regulations-2015-last-amended-on-july-14-2026-_102974.html</x:v>
      </x:c>
      <x:c r="AB38" s="305" t="str">
        <x:v>MIGRATED — FROZEN</x:v>
      </x:c>
      <x:c r="AC38" s="305" t="str">
        <x:f>IF(COUNTIF('PROD Audit Master'!$A$5:$A$176,C38)=1,"YES","NO")</x:f>
        <x:v>YES</x:v>
      </x:c>
      <x:c r="AD38" s="305" t="str">
        <x:f>IF(COUNTIF('PROD Provision Master'!$A$5:$A$176,D38)=1,"YES","NO")</x:f>
        <x:v>YES</x:v>
      </x:c>
      <x:c r="AE38" s="305" t="str">
        <x:f>IF(COUNTIF($A$5:$A$176,A38)=1,"UNIQUE","DUPLICATE")</x:f>
        <x:v>UNIQUE</x:v>
      </x:c>
      <x:c r="AF38" s="305" t="str">
        <x:f>IF(COUNTIF($E$5:$E$176,E38)=1,"UNIQUE","DUPLICATE")</x:f>
        <x:v>UNIQUE</x:v>
      </x:c>
      <x:c r="AG38" s="305" t="str">
        <x:f>IF(AND(LEFT(A38,14)="SEBI-CORE-CAL-",LEN(A38)=20),"VALID","INVALID")</x:f>
        <x:v>VALID</x:v>
      </x:c>
      <x:c r="AH38" s="305" t="str">
        <x:v>FROZEN</x:v>
      </x:c>
    </x:row>
    <x:row r="39" ht="48" customHeight="1">
      <x:c r="A39" s="305" t="str">
        <x:v>SEBI-CORE-CAL-000035</x:v>
      </x:c>
      <x:c r="B39" s="305" t="n">
        <x:v>35</x:v>
      </x:c>
      <x:c r="C39" s="305" t="str">
        <x:v>SEBI-CORE-AUD-000035</x:v>
      </x:c>
      <x:c r="D39" s="305" t="str">
        <x:v>SEBI-CORE-PRV-000035</x:v>
      </x:c>
      <x:c r="E39" s="305" t="str">
        <x:v>CAP-LAW053|Reg. 31A|AP01|CAL01</x:v>
      </x:c>
      <x:c r="F39" s="305" t="str">
        <x:v>CAP-LAW053|Reg. 31A|AP01</x:v>
      </x:c>
      <x:c r="G39" s="305" t="str">
        <x:v>CAP-LAW053|Reg. 31A</x:v>
      </x:c>
      <x:c r="H39" s="305" t="str">
        <x:v>CAP-LAW053</x:v>
      </x:c>
      <x:c r="I39" s="305" t="str">
        <x:v>Reg. 31A</x:v>
      </x:c>
      <x:c r="J39" s="305" t="str">
        <x:v>GATE|EQUITY_MAIN or GATE|EQUITY_SME</x:v>
      </x:c>
      <x:c r="K39" s="305" t="str">
        <x:v>Shareholding</x:v>
      </x:c>
      <x:c r="L39" s="305" t="str">
        <x:v>Event-driven</x:v>
      </x:c>
      <x:c r="M39" s="305" t="str">
        <x:v>Per triggering event</x:v>
      </x:c>
      <x:c r="N39" s="305" t="str">
        <x:v>Reclassification requested or proposed</x:v>
      </x:c>
      <x:c r="O39" s="305" t="str">
        <x:v>Event-based. Calculate the entity-specific due date from the documented trigger or period end and the current official provision/exchange operating calendar; retain the calculation, review and acknowledgement.</x:v>
      </x:c>
      <x:c r="P39" s="305" t="str">
        <x:v>Create the task when the documented trigger is approved, received or occurs; apply the legal lead time before the external deadline.</x:v>
      </x:c>
      <x:c r="Q39" s="305" t="str">
        <x:v>Final alert one business day before the internally calculated deadline; use an earlier alert where the legal period is one day or less.</x:v>
      </x:c>
      <x:c r="R39" s="305" t="str">
        <x:v>Company Secretary / Compliance Officer</x:v>
      </x:c>
      <x:c r="S39" s="305" t="str">
        <x:v>Assigned compliance process team</x:v>
      </x:c>
      <x:c r="T39" s="305" t="str">
        <x:v>Company Secretary / Compliance Officer or delegated independent reviewer</x:v>
      </x:c>
      <x:c r="U39" s="305" t="str">
        <x:v>CAP-LAW053 Reg. 31A; official source URL inherited from the P-2 atomic record.</x:v>
      </x:c>
      <x:c r="V39" s="305" t="str">
        <x:v>Event-driven</x:v>
      </x:c>
      <x:c r="W39" s="305" t="str">
        <x:v>Evidence must be complete through the legal performance/filing time and include later acknowledgement, correction or closure where applicable.</x:v>
      </x:c>
      <x:c r="X39" s="305" t="str">
        <x:v>Escalate predicted lateness before the legal cut-off; immediately record actual missed deadlines, failed conditions precedent or unclosed exceptions.</x:v>
      </x:c>
      <x:c r="Y39" s="305" t="str">
        <x:v>Evidence the gate GATE|EQUITY_MAIN or GATE|EQUITY_SME, security/capacity (Specified securities), trigger (Reclassification requested or proposed) and threshold/exemption (Apply eligibility, approvals, voting, disclosure and post-event conditions.).</x:v>
      </x:c>
      <x:c r="Z39" s="305" t="str">
        <x:v>RULE MAPPED — ENTITY DATE NOT POPULATED</x:v>
      </x:c>
      <x:c r="AA39" s="305" t="str">
        <x:v>https://www.sebi.gov.in/legal/regulations/jul-2026/securities-and-exchange-board-of-india-listing-obligations-and-disclosure-requirements-regulations-2015-last-amended-on-july-14-2026-_102974.html</x:v>
      </x:c>
      <x:c r="AB39" s="305" t="str">
        <x:v>MIGRATED — FROZEN</x:v>
      </x:c>
      <x:c r="AC39" s="305" t="str">
        <x:f>IF(COUNTIF('PROD Audit Master'!$A$5:$A$176,C39)=1,"YES","NO")</x:f>
        <x:v>YES</x:v>
      </x:c>
      <x:c r="AD39" s="305" t="str">
        <x:f>IF(COUNTIF('PROD Provision Master'!$A$5:$A$176,D39)=1,"YES","NO")</x:f>
        <x:v>YES</x:v>
      </x:c>
      <x:c r="AE39" s="305" t="str">
        <x:f>IF(COUNTIF($A$5:$A$176,A39)=1,"UNIQUE","DUPLICATE")</x:f>
        <x:v>UNIQUE</x:v>
      </x:c>
      <x:c r="AF39" s="305" t="str">
        <x:f>IF(COUNTIF($E$5:$E$176,E39)=1,"UNIQUE","DUPLICATE")</x:f>
        <x:v>UNIQUE</x:v>
      </x:c>
      <x:c r="AG39" s="305" t="str">
        <x:f>IF(AND(LEFT(A39,14)="SEBI-CORE-CAL-",LEN(A39)=20),"VALID","INVALID")</x:f>
        <x:v>VALID</x:v>
      </x:c>
      <x:c r="AH39" s="305" t="str">
        <x:v>FROZEN</x:v>
      </x:c>
    </x:row>
    <x:row r="40" ht="48" customHeight="1">
      <x:c r="A40" s="305" t="str">
        <x:v>SEBI-CORE-CAL-000036</x:v>
      </x:c>
      <x:c r="B40" s="305" t="n">
        <x:v>36</x:v>
      </x:c>
      <x:c r="C40" s="305" t="str">
        <x:v>SEBI-CORE-AUD-000036</x:v>
      </x:c>
      <x:c r="D40" s="305" t="str">
        <x:v>SEBI-CORE-PRV-000036</x:v>
      </x:c>
      <x:c r="E40" s="305" t="str">
        <x:v>CAP-LAW053|Reg. 32|AP01|CAL01</x:v>
      </x:c>
      <x:c r="F40" s="305" t="str">
        <x:v>CAP-LAW053|Reg. 32|AP01</x:v>
      </x:c>
      <x:c r="G40" s="305" t="str">
        <x:v>CAP-LAW053|Reg. 32</x:v>
      </x:c>
      <x:c r="H40" s="305" t="str">
        <x:v>CAP-LAW053</x:v>
      </x:c>
      <x:c r="I40" s="305" t="str">
        <x:v>Reg. 32</x:v>
      </x:c>
      <x:c r="J40" s="305" t="str">
        <x:v>GATE|EQUITY_MAIN or GATE|EQUITY_SME</x:v>
      </x:c>
      <x:c r="K40" s="305" t="str">
        <x:v>Use of proceeds</x:v>
      </x:c>
      <x:c r="L40" s="305" t="str">
        <x:v>Recurring</x:v>
      </x:c>
      <x:c r="M40" s="305" t="str">
        <x:v>Rule-defined periodic</x:v>
      </x:c>
      <x:c r="N40" s="305" t="str">
        <x:v>Issue proceeds remain to be fully utilised</x:v>
      </x:c>
      <x:c r="O40" s="305" t="str">
        <x:v>Periodic until full utilisation. Calculate the entity-specific due date from the documented trigger or period end and the current official provision/exchange operating calendar; retain the calculation, review and acknowledgement.</x:v>
      </x:c>
      <x:c r="P40" s="305" t="str">
        <x:v>Create the task when the documented trigger is approved, received or occurs; apply the legal lead time before the external deadline.</x:v>
      </x:c>
      <x:c r="Q40" s="305" t="str">
        <x:v>Final alert one business day before the internally calculated deadline; use an earlier alert where the legal period is one day or less.</x:v>
      </x:c>
      <x:c r="R40" s="305" t="str">
        <x:v>CFO / Company Secretary / Reporting Owner</x:v>
      </x:c>
      <x:c r="S40" s="305" t="str">
        <x:v>Finance, sustainability or reporting team</x:v>
      </x:c>
      <x:c r="T40" s="305" t="str">
        <x:v>Compliance Officer plus Audit Committee / Board where prescribed</x:v>
      </x:c>
      <x:c r="U40" s="305" t="str">
        <x:v>CAP-LAW053 Reg. 32; official source URL inherited from the P-2 atomic record.</x:v>
      </x:c>
      <x:c r="V40" s="305" t="str">
        <x:v>Recurring / monitored</x:v>
      </x:c>
      <x:c r="W40" s="305" t="str">
        <x:v>Evidence must be complete through the legal performance/filing time and include later acknowledgement, correction or closure where applicable.</x:v>
      </x:c>
      <x:c r="X40" s="305" t="str">
        <x:v>Escalate predicted lateness before the legal cut-off; immediately record actual missed deadlines, failed conditions precedent or unclosed exceptions.</x:v>
      </x:c>
      <x:c r="Y40" s="305" t="str">
        <x:v>Evidence the gate GATE|EQUITY_MAIN or GATE|EQUITY_SME, security/capacity (Specified securities), trigger (Issue proceeds remain to be fully utilised) and threshold/exemption (Apply issue type, monitoring-agency and format requirements.).</x:v>
      </x:c>
      <x:c r="Z40" s="305" t="str">
        <x:v>RULE MAPPED — ENTITY DATE NOT POPULATED</x:v>
      </x:c>
      <x:c r="AA40" s="305" t="str">
        <x:v>https://www.sebi.gov.in/legal/regulations/jul-2026/securities-and-exchange-board-of-india-listing-obligations-and-disclosure-requirements-regulations-2015-last-amended-on-july-14-2026-_102974.html</x:v>
      </x:c>
      <x:c r="AB40" s="305" t="str">
        <x:v>MIGRATED — FROZEN</x:v>
      </x:c>
      <x:c r="AC40" s="305" t="str">
        <x:f>IF(COUNTIF('PROD Audit Master'!$A$5:$A$176,C40)=1,"YES","NO")</x:f>
        <x:v>YES</x:v>
      </x:c>
      <x:c r="AD40" s="305" t="str">
        <x:f>IF(COUNTIF('PROD Provision Master'!$A$5:$A$176,D40)=1,"YES","NO")</x:f>
        <x:v>YES</x:v>
      </x:c>
      <x:c r="AE40" s="305" t="str">
        <x:f>IF(COUNTIF($A$5:$A$176,A40)=1,"UNIQUE","DUPLICATE")</x:f>
        <x:v>UNIQUE</x:v>
      </x:c>
      <x:c r="AF40" s="305" t="str">
        <x:f>IF(COUNTIF($E$5:$E$176,E40)=1,"UNIQUE","DUPLICATE")</x:f>
        <x:v>UNIQUE</x:v>
      </x:c>
      <x:c r="AG40" s="305" t="str">
        <x:f>IF(AND(LEFT(A40,14)="SEBI-CORE-CAL-",LEN(A40)=20),"VALID","INVALID")</x:f>
        <x:v>VALID</x:v>
      </x:c>
      <x:c r="AH40" s="305" t="str">
        <x:v>FROZEN</x:v>
      </x:c>
    </x:row>
    <x:row r="41" ht="48" customHeight="1">
      <x:c r="A41" s="305" t="str">
        <x:v>SEBI-CORE-CAL-000037</x:v>
      </x:c>
      <x:c r="B41" s="305" t="n">
        <x:v>37</x:v>
      </x:c>
      <x:c r="C41" s="305" t="str">
        <x:v>SEBI-CORE-AUD-000037</x:v>
      </x:c>
      <x:c r="D41" s="305" t="str">
        <x:v>SEBI-CORE-PRV-000037</x:v>
      </x:c>
      <x:c r="E41" s="305" t="str">
        <x:v>CAP-LAW053|Reg. 33|AP01|CAL01</x:v>
      </x:c>
      <x:c r="F41" s="305" t="str">
        <x:v>CAP-LAW053|Reg. 33|AP01</x:v>
      </x:c>
      <x:c r="G41" s="305" t="str">
        <x:v>CAP-LAW053|Reg. 33</x:v>
      </x:c>
      <x:c r="H41" s="305" t="str">
        <x:v>CAP-LAW053</x:v>
      </x:c>
      <x:c r="I41" s="305" t="str">
        <x:v>Reg. 33</x:v>
      </x:c>
      <x:c r="J41" s="305" t="str">
        <x:v>GATE|EQUITY_MAIN or GATE|EQUITY_SME</x:v>
      </x:c>
      <x:c r="K41" s="305" t="str">
        <x:v>Financial reporting</x:v>
      </x:c>
      <x:c r="L41" s="305" t="str">
        <x:v>Recurring</x:v>
      </x:c>
      <x:c r="M41" s="305" t="str">
        <x:v>Quarterly</x:v>
      </x:c>
      <x:c r="N41" s="305" t="str">
        <x:v>Reporting period closes</x:v>
      </x:c>
      <x:c r="O41" s="305" t="str">
        <x:v>Quarterly and annual as prescribed. Calculate the entity-specific due date from the documented trigger or period end and the current official provision/exchange operating calendar; retain the calculation, review and acknowledgement.</x:v>
      </x:c>
      <x:c r="P41" s="305" t="str">
        <x:v>Create task at period end with a 15-day internal lead or the earlier approved legal timetable.</x:v>
      </x:c>
      <x:c r="Q41" s="305" t="str">
        <x:v>Final alert one business day before the internally calculated deadline; use an earlier alert where the legal period is one day or less.</x:v>
      </x:c>
      <x:c r="R41" s="305" t="str">
        <x:v>CFO / Company Secretary / Reporting Owner</x:v>
      </x:c>
      <x:c r="S41" s="305" t="str">
        <x:v>Finance, sustainability or reporting team</x:v>
      </x:c>
      <x:c r="T41" s="305" t="str">
        <x:v>Compliance Officer plus Audit Committee / Board where prescribed</x:v>
      </x:c>
      <x:c r="U41" s="305" t="str">
        <x:v>CAP-LAW053 Reg. 33; official source URL inherited from the P-2 atomic record.</x:v>
      </x:c>
      <x:c r="V41" s="305" t="str">
        <x:v>Recurring / monitored</x:v>
      </x:c>
      <x:c r="W41" s="305" t="str">
        <x:v>Evidence must be complete through the legal performance/filing time and include later acknowledgement, correction or closure where applicable.</x:v>
      </x:c>
      <x:c r="X41" s="305" t="str">
        <x:v>Escalate predicted lateness before the legal cut-off; immediately record actual missed deadlines, failed conditions precedent or unclosed exceptions.</x:v>
      </x:c>
      <x:c r="Y41" s="305" t="str">
        <x:v>Evidence the gate GATE|EQUITY_MAIN or GATE|EQUITY_SME, security/capacity (Specified securities), trigger (Reporting period closes) and threshold/exemption (Apply standalone/consolidated, limited-review/audit and extension provisions.).</x:v>
      </x:c>
      <x:c r="Z41" s="305" t="str">
        <x:v>RULE MAPPED — ENTITY DATE NOT POPULATED</x:v>
      </x:c>
      <x:c r="AA41" s="305" t="str">
        <x:v>https://www.sebi.gov.in/legal/regulations/jul-2026/securities-and-exchange-board-of-india-listing-obligations-and-disclosure-requirements-regulations-2015-last-amended-on-july-14-2026-_102974.html</x:v>
      </x:c>
      <x:c r="AB41" s="305" t="str">
        <x:v>MIGRATED — FROZEN</x:v>
      </x:c>
      <x:c r="AC41" s="305" t="str">
        <x:f>IF(COUNTIF('PROD Audit Master'!$A$5:$A$176,C41)=1,"YES","NO")</x:f>
        <x:v>YES</x:v>
      </x:c>
      <x:c r="AD41" s="305" t="str">
        <x:f>IF(COUNTIF('PROD Provision Master'!$A$5:$A$176,D41)=1,"YES","NO")</x:f>
        <x:v>YES</x:v>
      </x:c>
      <x:c r="AE41" s="305" t="str">
        <x:f>IF(COUNTIF($A$5:$A$176,A41)=1,"UNIQUE","DUPLICATE")</x:f>
        <x:v>UNIQUE</x:v>
      </x:c>
      <x:c r="AF41" s="305" t="str">
        <x:f>IF(COUNTIF($E$5:$E$176,E41)=1,"UNIQUE","DUPLICATE")</x:f>
        <x:v>UNIQUE</x:v>
      </x:c>
      <x:c r="AG41" s="305" t="str">
        <x:f>IF(AND(LEFT(A41,14)="SEBI-CORE-CAL-",LEN(A41)=20),"VALID","INVALID")</x:f>
        <x:v>VALID</x:v>
      </x:c>
      <x:c r="AH41" s="305" t="str">
        <x:v>FROZEN</x:v>
      </x:c>
    </x:row>
    <x:row r="42" ht="48" customHeight="1">
      <x:c r="A42" s="305" t="str">
        <x:v>SEBI-CORE-CAL-000038</x:v>
      </x:c>
      <x:c r="B42" s="305" t="n">
        <x:v>38</x:v>
      </x:c>
      <x:c r="C42" s="305" t="str">
        <x:v>SEBI-CORE-AUD-000038</x:v>
      </x:c>
      <x:c r="D42" s="305" t="str">
        <x:v>SEBI-CORE-PRV-000038</x:v>
      </x:c>
      <x:c r="E42" s="305" t="str">
        <x:v>CAP-LAW053|Reg. 34|AP01|CAL01</x:v>
      </x:c>
      <x:c r="F42" s="305" t="str">
        <x:v>CAP-LAW053|Reg. 34|AP01</x:v>
      </x:c>
      <x:c r="G42" s="305" t="str">
        <x:v>CAP-LAW053|Reg. 34</x:v>
      </x:c>
      <x:c r="H42" s="305" t="str">
        <x:v>CAP-LAW053</x:v>
      </x:c>
      <x:c r="I42" s="305" t="str">
        <x:v>Reg. 34</x:v>
      </x:c>
      <x:c r="J42" s="305" t="str">
        <x:v>GATE|EQUITY_MAIN or GATE|EQUITY_SME</x:v>
      </x:c>
      <x:c r="K42" s="305" t="str">
        <x:v>Annual reporting</x:v>
      </x:c>
      <x:c r="L42" s="305" t="str">
        <x:v>Recurring</x:v>
      </x:c>
      <x:c r="M42" s="305" t="str">
        <x:v>Annual</x:v>
      </x:c>
      <x:c r="N42" s="305" t="str">
        <x:v>Annual general meeting cycle</x:v>
      </x:c>
      <x:c r="O42" s="305" t="str">
        <x:v>Annual before/after AGM as prescribed. Calculate the entity-specific due date from the documented trigger or period end and the current official provision/exchange operating calendar; retain the calculation, review and acknowledgement.</x:v>
      </x:c>
      <x:c r="P42" s="305" t="str">
        <x:v>Create annual task at least 30 days before the internal completion date; accelerate where the legal lead time is shorter.</x:v>
      </x:c>
      <x:c r="Q42" s="305" t="str">
        <x:v>Final check before the prescribed pre-event cut-off; block execution where approval/filing is a condition precedent.</x:v>
      </x:c>
      <x:c r="R42" s="305" t="str">
        <x:v>CFO / Company Secretary / Reporting Owner</x:v>
      </x:c>
      <x:c r="S42" s="305" t="str">
        <x:v>Finance, sustainability or reporting team</x:v>
      </x:c>
      <x:c r="T42" s="305" t="str">
        <x:v>Company Secretary / Compliance Officer or delegated independent reviewer</x:v>
      </x:c>
      <x:c r="U42" s="305" t="str">
        <x:v>CAP-LAW053 Reg. 34; official source URL inherited from the P-2 atomic record.</x:v>
      </x:c>
      <x:c r="V42" s="305" t="str">
        <x:v>Recurring / monitored</x:v>
      </x:c>
      <x:c r="W42" s="305" t="str">
        <x:v>Evidence must be complete through the legal performance/filing time and include later acknowledgement, correction or closure where applicable.</x:v>
      </x:c>
      <x:c r="X42" s="305" t="str">
        <x:v>Escalate predicted lateness before the legal cut-off; immediately record actual missed deadlines, failed conditions precedent or unclosed exceptions.</x:v>
      </x:c>
      <x:c r="Y42" s="305" t="str">
        <x:v>Evidence the gate GATE|EQUITY_MAIN or GATE|EQUITY_SME, security/capacity (Specified securities), trigger (Annual general meeting cycle) and threshold/exemption (Apply BRSR, governance, subsidiary and electronic-delivery requirements as applicable.).</x:v>
      </x:c>
      <x:c r="Z42" s="305" t="str">
        <x:v>RULE MAPPED — ENTITY DATE NOT POPULATED</x:v>
      </x:c>
      <x:c r="AA42" s="305" t="str">
        <x:v>https://www.sebi.gov.in/legal/regulations/jul-2026/securities-and-exchange-board-of-india-listing-obligations-and-disclosure-requirements-regulations-2015-last-amended-on-july-14-2026-_102974.html</x:v>
      </x:c>
      <x:c r="AB42" s="305" t="str">
        <x:v>MIGRATED — FROZEN</x:v>
      </x:c>
      <x:c r="AC42" s="305" t="str">
        <x:f>IF(COUNTIF('PROD Audit Master'!$A$5:$A$176,C42)=1,"YES","NO")</x:f>
        <x:v>YES</x:v>
      </x:c>
      <x:c r="AD42" s="305" t="str">
        <x:f>IF(COUNTIF('PROD Provision Master'!$A$5:$A$176,D42)=1,"YES","NO")</x:f>
        <x:v>YES</x:v>
      </x:c>
      <x:c r="AE42" s="305" t="str">
        <x:f>IF(COUNTIF($A$5:$A$176,A42)=1,"UNIQUE","DUPLICATE")</x:f>
        <x:v>UNIQUE</x:v>
      </x:c>
      <x:c r="AF42" s="305" t="str">
        <x:f>IF(COUNTIF($E$5:$E$176,E42)=1,"UNIQUE","DUPLICATE")</x:f>
        <x:v>UNIQUE</x:v>
      </x:c>
      <x:c r="AG42" s="305" t="str">
        <x:f>IF(AND(LEFT(A42,14)="SEBI-CORE-CAL-",LEN(A42)=20),"VALID","INVALID")</x:f>
        <x:v>VALID</x:v>
      </x:c>
      <x:c r="AH42" s="305" t="str">
        <x:v>FROZEN</x:v>
      </x:c>
    </x:row>
    <x:row r="43" ht="48" customHeight="1">
      <x:c r="A43" s="305" t="str">
        <x:v>SEBI-CORE-CAL-000039</x:v>
      </x:c>
      <x:c r="B43" s="305" t="n">
        <x:v>39</x:v>
      </x:c>
      <x:c r="C43" s="305" t="str">
        <x:v>SEBI-CORE-AUD-000039</x:v>
      </x:c>
      <x:c r="D43" s="305" t="str">
        <x:v>SEBI-CORE-PRV-000039</x:v>
      </x:c>
      <x:c r="E43" s="305" t="str">
        <x:v>CAP-LAW053|Reg. 36|AP01|CAL01</x:v>
      </x:c>
      <x:c r="F43" s="305" t="str">
        <x:v>CAP-LAW053|Reg. 36|AP01</x:v>
      </x:c>
      <x:c r="G43" s="305" t="str">
        <x:v>CAP-LAW053|Reg. 36</x:v>
      </x:c>
      <x:c r="H43" s="305" t="str">
        <x:v>CAP-LAW053</x:v>
      </x:c>
      <x:c r="I43" s="305" t="str">
        <x:v>Reg. 36</x:v>
      </x:c>
      <x:c r="J43" s="305" t="str">
        <x:v>GATE|EQUITY_MAIN or GATE|EQUITY_SME</x:v>
      </x:c>
      <x:c r="K43" s="305" t="str">
        <x:v>Security-holder communication</x:v>
      </x:c>
      <x:c r="L43" s="305" t="str">
        <x:v>Event-driven</x:v>
      </x:c>
      <x:c r="M43" s="305" t="str">
        <x:v>Per triggering event</x:v>
      </x:c>
      <x:c r="N43" s="305" t="str">
        <x:v>General meeting / information delivery</x:v>
      </x:c>
      <x:c r="O43" s="305" t="str">
        <x:v>Before meeting / on request. Calculate the entity-specific due date from the documented trigger or period end and the current official provision/exchange operating calendar; retain the calculation, review and acknowledgement.</x:v>
      </x:c>
      <x:c r="P43" s="305" t="str">
        <x:v>Create the task when the documented trigger is approved, received or occurs; apply the legal lead time before the external deadline.</x:v>
      </x:c>
      <x:c r="Q43" s="305" t="str">
        <x:v>Final check before the prescribed pre-event cut-off; block execution where approval/filing is a condition precedent.</x:v>
      </x:c>
      <x:c r="R43" s="305" t="str">
        <x:v>CFO / Company Secretary / Reporting Owner</x:v>
      </x:c>
      <x:c r="S43" s="305" t="str">
        <x:v>Finance, sustainability or reporting team</x:v>
      </x:c>
      <x:c r="T43" s="305" t="str">
        <x:v>Company Secretary / Compliance Officer or delegated independent reviewer</x:v>
      </x:c>
      <x:c r="U43" s="305" t="str">
        <x:v>CAP-LAW053 Reg. 36; official source URL inherited from the P-2 atomic record.</x:v>
      </x:c>
      <x:c r="V43" s="305" t="str">
        <x:v>Event-driven</x:v>
      </x:c>
      <x:c r="W43" s="305" t="str">
        <x:v>Evidence must be complete through the legal performance/filing time and include later acknowledgement, correction or closure where applicable.</x:v>
      </x:c>
      <x:c r="X43" s="305" t="str">
        <x:v>Escalate predicted lateness before the legal cut-off; immediately record actual missed deadlines, failed conditions precedent or unclosed exceptions.</x:v>
      </x:c>
      <x:c r="Y43" s="305" t="str">
        <x:v>Evidence the gate GATE|EQUITY_MAIN or GATE|EQUITY_SME, security/capacity (Specified securities), trigger (General meeting / information delivery) and threshold/exemption (Apply electronic, physical and notice requirements then in force.).</x:v>
      </x:c>
      <x:c r="Z43" s="305" t="str">
        <x:v>RULE MAPPED — ENTITY DATE NOT POPULATED</x:v>
      </x:c>
      <x:c r="AA43" s="305" t="str">
        <x:v>https://www.sebi.gov.in/legal/regulations/jul-2026/securities-and-exchange-board-of-india-listing-obligations-and-disclosure-requirements-regulations-2015-last-amended-on-july-14-2026-_102974.html</x:v>
      </x:c>
      <x:c r="AB43" s="305" t="str">
        <x:v>MIGRATED — FROZEN</x:v>
      </x:c>
      <x:c r="AC43" s="305" t="str">
        <x:f>IF(COUNTIF('PROD Audit Master'!$A$5:$A$176,C43)=1,"YES","NO")</x:f>
        <x:v>YES</x:v>
      </x:c>
      <x:c r="AD43" s="305" t="str">
        <x:f>IF(COUNTIF('PROD Provision Master'!$A$5:$A$176,D43)=1,"YES","NO")</x:f>
        <x:v>YES</x:v>
      </x:c>
      <x:c r="AE43" s="305" t="str">
        <x:f>IF(COUNTIF($A$5:$A$176,A43)=1,"UNIQUE","DUPLICATE")</x:f>
        <x:v>UNIQUE</x:v>
      </x:c>
      <x:c r="AF43" s="305" t="str">
        <x:f>IF(COUNTIF($E$5:$E$176,E43)=1,"UNIQUE","DUPLICATE")</x:f>
        <x:v>UNIQUE</x:v>
      </x:c>
      <x:c r="AG43" s="305" t="str">
        <x:f>IF(AND(LEFT(A43,14)="SEBI-CORE-CAL-",LEN(A43)=20),"VALID","INVALID")</x:f>
        <x:v>VALID</x:v>
      </x:c>
      <x:c r="AH43" s="305" t="str">
        <x:v>FROZEN</x:v>
      </x:c>
    </x:row>
    <x:row r="44" ht="48" customHeight="1">
      <x:c r="A44" s="305" t="str">
        <x:v>SEBI-CORE-CAL-000040</x:v>
      </x:c>
      <x:c r="B44" s="305" t="n">
        <x:v>40</x:v>
      </x:c>
      <x:c r="C44" s="305" t="str">
        <x:v>SEBI-CORE-AUD-000040</x:v>
      </x:c>
      <x:c r="D44" s="305" t="str">
        <x:v>SEBI-CORE-PRV-000040</x:v>
      </x:c>
      <x:c r="E44" s="305" t="str">
        <x:v>CAP-LAW053|Reg. 37|AP01|CAL01</x:v>
      </x:c>
      <x:c r="F44" s="305" t="str">
        <x:v>CAP-LAW053|Reg. 37|AP01</x:v>
      </x:c>
      <x:c r="G44" s="305" t="str">
        <x:v>CAP-LAW053|Reg. 37</x:v>
      </x:c>
      <x:c r="H44" s="305" t="str">
        <x:v>CAP-LAW053</x:v>
      </x:c>
      <x:c r="I44" s="305" t="str">
        <x:v>Reg. 37</x:v>
      </x:c>
      <x:c r="J44" s="305" t="str">
        <x:v>GATE|CORP_ACTION</x:v>
      </x:c>
      <x:c r="K44" s="305" t="str">
        <x:v>Restructuring</x:v>
      </x:c>
      <x:c r="L44" s="305" t="str">
        <x:v>Event-driven</x:v>
      </x:c>
      <x:c r="M44" s="305" t="str">
        <x:v>Per triggering event</x:v>
      </x:c>
      <x:c r="N44" s="305" t="str">
        <x:v>Scheme of arrangement proposed</x:v>
      </x:c>
      <x:c r="O44" s="305" t="str">
        <x:v>Before tribunal filing. Calculate the entity-specific due date from the documented trigger or period end and the current official provision/exchange operating calendar; retain the calculation, review and acknowledgement.</x:v>
      </x:c>
      <x:c r="P44" s="305" t="str">
        <x:v>Create the task when the documented trigger is approved, received or occurs; apply the legal lead time before the external deadline.</x:v>
      </x:c>
      <x:c r="Q44" s="305" t="str">
        <x:v>Final check before the prescribed pre-event cut-off; block execution where approval/filing is a condition precedent.</x:v>
      </x:c>
      <x:c r="R44" s="305" t="str">
        <x:v>Company Secretary / Compliance Officer</x:v>
      </x:c>
      <x:c r="S44" s="305" t="str">
        <x:v>Assigned compliance process team</x:v>
      </x:c>
      <x:c r="T44" s="305" t="str">
        <x:v>Company Secretary / Compliance Officer or delegated independent reviewer</x:v>
      </x:c>
      <x:c r="U44" s="305" t="str">
        <x:v>CAP-LAW053 Reg. 37; official source URL inherited from the P-2 atomic record.</x:v>
      </x:c>
      <x:c r="V44" s="305" t="str">
        <x:v>Event-driven</x:v>
      </x:c>
      <x:c r="W44" s="305" t="str">
        <x:v>Evidence must be complete through the legal performance/filing time and include later acknowledgement, correction or closure where applicable.</x:v>
      </x:c>
      <x:c r="X44" s="305" t="str">
        <x:v>Escalate predicted lateness before the legal cut-off; immediately record actual missed deadlines, failed conditions precedent or unclosed exceptions.</x:v>
      </x:c>
      <x:c r="Y44" s="305" t="str">
        <x:v>Evidence the gate GATE|CORP_ACTION, security/capacity (Specified securities), trigger (Scheme of arrangement proposed) and threshold/exemption (Apply exclusions, valuation, fairness, audit-committee and voting conditions.).</x:v>
      </x:c>
      <x:c r="Z44" s="305" t="str">
        <x:v>RULE MAPPED — ENTITY DATE NOT POPULATED</x:v>
      </x:c>
      <x:c r="AA44" s="305" t="str">
        <x:v>https://www.sebi.gov.in/legal/regulations/jul-2026/securities-and-exchange-board-of-india-listing-obligations-and-disclosure-requirements-regulations-2015-last-amended-on-july-14-2026-_102974.html</x:v>
      </x:c>
      <x:c r="AB44" s="305" t="str">
        <x:v>MIGRATED — FROZEN</x:v>
      </x:c>
      <x:c r="AC44" s="305" t="str">
        <x:f>IF(COUNTIF('PROD Audit Master'!$A$5:$A$176,C44)=1,"YES","NO")</x:f>
        <x:v>YES</x:v>
      </x:c>
      <x:c r="AD44" s="305" t="str">
        <x:f>IF(COUNTIF('PROD Provision Master'!$A$5:$A$176,D44)=1,"YES","NO")</x:f>
        <x:v>YES</x:v>
      </x:c>
      <x:c r="AE44" s="305" t="str">
        <x:f>IF(COUNTIF($A$5:$A$176,A44)=1,"UNIQUE","DUPLICATE")</x:f>
        <x:v>UNIQUE</x:v>
      </x:c>
      <x:c r="AF44" s="305" t="str">
        <x:f>IF(COUNTIF($E$5:$E$176,E44)=1,"UNIQUE","DUPLICATE")</x:f>
        <x:v>UNIQUE</x:v>
      </x:c>
      <x:c r="AG44" s="305" t="str">
        <x:f>IF(AND(LEFT(A44,14)="SEBI-CORE-CAL-",LEN(A44)=20),"VALID","INVALID")</x:f>
        <x:v>VALID</x:v>
      </x:c>
      <x:c r="AH44" s="305" t="str">
        <x:v>FROZEN</x:v>
      </x:c>
    </x:row>
    <x:row r="45" ht="48" customHeight="1">
      <x:c r="A45" s="305" t="str">
        <x:v>SEBI-CORE-CAL-000041</x:v>
      </x:c>
      <x:c r="B45" s="305" t="n">
        <x:v>41</x:v>
      </x:c>
      <x:c r="C45" s="305" t="str">
        <x:v>SEBI-CORE-AUD-000041</x:v>
      </x:c>
      <x:c r="D45" s="305" t="str">
        <x:v>SEBI-CORE-PRV-000041</x:v>
      </x:c>
      <x:c r="E45" s="305" t="str">
        <x:v>CAP-LAW053|Reg. 38|AP01|CAL01</x:v>
      </x:c>
      <x:c r="F45" s="305" t="str">
        <x:v>CAP-LAW053|Reg. 38|AP01</x:v>
      </x:c>
      <x:c r="G45" s="305" t="str">
        <x:v>CAP-LAW053|Reg. 38</x:v>
      </x:c>
      <x:c r="H45" s="305" t="str">
        <x:v>CAP-LAW053</x:v>
      </x:c>
      <x:c r="I45" s="305" t="str">
        <x:v>Reg. 38</x:v>
      </x:c>
      <x:c r="J45" s="305" t="str">
        <x:v>GATE|EQUITY_MAIN or GATE|EQUITY_SME</x:v>
      </x:c>
      <x:c r="K45" s="305" t="str">
        <x:v>Shareholding</x:v>
      </x:c>
      <x:c r="L45" s="305" t="str">
        <x:v>Hybrid continuous/event</x:v>
      </x:c>
      <x:c r="M45" s="305" t="str">
        <x:v>Continuous</x:v>
      </x:c>
      <x:c r="N45" s="305" t="str">
        <x:v>Continuing listing / MPS shortfall</x:v>
      </x:c>
      <x:c r="O45" s="305" t="str">
        <x:v>Continuous; cure when triggered. Calculate the entity-specific due date from the documented trigger or period end and the current official provision/exchange operating calendar; retain the calculation, review and acknowledgement.</x:v>
      </x:c>
      <x:c r="P45" s="305" t="str">
        <x:v>Continuous control with scheduled owner review; open an exception immediately on breach, override or data-feed failure.</x:v>
      </x:c>
      <x:c r="Q45" s="305" t="str">
        <x:v>Immediate exception alert when the control condition is not met.</x:v>
      </x:c>
      <x:c r="R45" s="305" t="str">
        <x:v>Company Secretary / Compliance Officer</x:v>
      </x:c>
      <x:c r="S45" s="305" t="str">
        <x:v>Assigned compliance process team</x:v>
      </x:c>
      <x:c r="T45" s="305" t="str">
        <x:v>Company Secretary / Compliance Officer or delegated independent reviewer</x:v>
      </x:c>
      <x:c r="U45" s="305" t="str">
        <x:v>CAP-LAW053 Reg. 38; official source URL inherited from the P-2 atomic record.</x:v>
      </x:c>
      <x:c r="V45" s="305" t="str">
        <x:v>Recurring / monitored</x:v>
      </x:c>
      <x:c r="W45" s="305" t="str">
        <x:v>Evidence must be complete through the legal performance/filing time and include later acknowledgement, correction or closure where applicable.</x:v>
      </x:c>
      <x:c r="X45" s="305" t="str">
        <x:v>Escalate predicted lateness before the legal cut-off; immediately record actual missed deadlines, failed conditions precedent or unclosed exceptions.</x:v>
      </x:c>
      <x:c r="Y45" s="305" t="str">
        <x:v>Evidence the gate GATE|EQUITY_MAIN or GATE|EQUITY_SME, security/capacity (Specified securities), trigger (Continuing listing / MPS shortfall) and threshold/exemption (Apply SCRR rule, permitted methods, exemption and enforcement-relaxation conditions.).</x:v>
      </x:c>
      <x:c r="Z45" s="305" t="str">
        <x:v>RULE MAPPED — ENTITY DATE NOT POPULATED</x:v>
      </x:c>
      <x:c r="AA45" s="305" t="str">
        <x:v>https://www.sebi.gov.in/legal/regulations/jul-2026/securities-and-exchange-board-of-india-listing-obligations-and-disclosure-requirements-regulations-2015-last-amended-on-july-14-2026-_102974.html</x:v>
      </x:c>
      <x:c r="AB45" s="305" t="str">
        <x:v>MIGRATED — FROZEN</x:v>
      </x:c>
      <x:c r="AC45" s="305" t="str">
        <x:f>IF(COUNTIF('PROD Audit Master'!$A$5:$A$176,C45)=1,"YES","NO")</x:f>
        <x:v>YES</x:v>
      </x:c>
      <x:c r="AD45" s="305" t="str">
        <x:f>IF(COUNTIF('PROD Provision Master'!$A$5:$A$176,D45)=1,"YES","NO")</x:f>
        <x:v>YES</x:v>
      </x:c>
      <x:c r="AE45" s="305" t="str">
        <x:f>IF(COUNTIF($A$5:$A$176,A45)=1,"UNIQUE","DUPLICATE")</x:f>
        <x:v>UNIQUE</x:v>
      </x:c>
      <x:c r="AF45" s="305" t="str">
        <x:f>IF(COUNTIF($E$5:$E$176,E45)=1,"UNIQUE","DUPLICATE")</x:f>
        <x:v>UNIQUE</x:v>
      </x:c>
      <x:c r="AG45" s="305" t="str">
        <x:f>IF(AND(LEFT(A45,14)="SEBI-CORE-CAL-",LEN(A45)=20),"VALID","INVALID")</x:f>
        <x:v>VALID</x:v>
      </x:c>
      <x:c r="AH45" s="305" t="str">
        <x:v>FROZEN</x:v>
      </x:c>
    </x:row>
    <x:row r="46" ht="48" customHeight="1">
      <x:c r="A46" s="305" t="str">
        <x:v>SEBI-CORE-CAL-000042</x:v>
      </x:c>
      <x:c r="B46" s="305" t="n">
        <x:v>42</x:v>
      </x:c>
      <x:c r="C46" s="305" t="str">
        <x:v>SEBI-CORE-AUD-000042</x:v>
      </x:c>
      <x:c r="D46" s="305" t="str">
        <x:v>SEBI-CORE-PRV-000042</x:v>
      </x:c>
      <x:c r="E46" s="305" t="str">
        <x:v>CAP-LAW053|Reg. 39|AP01|CAL01</x:v>
      </x:c>
      <x:c r="F46" s="305" t="str">
        <x:v>CAP-LAW053|Reg. 39|AP01</x:v>
      </x:c>
      <x:c r="G46" s="305" t="str">
        <x:v>CAP-LAW053|Reg. 39</x:v>
      </x:c>
      <x:c r="H46" s="305" t="str">
        <x:v>CAP-LAW053</x:v>
      </x:c>
      <x:c r="I46" s="305" t="str">
        <x:v>Reg. 39</x:v>
      </x:c>
      <x:c r="J46" s="305" t="str">
        <x:v>GATE|INVESTOR_SERVICE</x:v>
      </x:c>
      <x:c r="K46" s="305" t="str">
        <x:v>Investor service</x:v>
      </x:c>
      <x:c r="L46" s="305" t="str">
        <x:v>Event-driven</x:v>
      </x:c>
      <x:c r="M46" s="305" t="str">
        <x:v>Per triggering event</x:v>
      </x:c>
      <x:c r="N46" s="305" t="str">
        <x:v>Loss/duplicate/service request</x:v>
      </x:c>
      <x:c r="O46" s="305" t="str">
        <x:v>Event-based. Calculate the entity-specific due date from the documented trigger or period end and the current official provision/exchange operating calendar; retain the calculation, review and acknowledgement.</x:v>
      </x:c>
      <x:c r="P46" s="305" t="str">
        <x:v>Create the task when the documented trigger is approved, received or occurs; apply the legal lead time before the external deadline.</x:v>
      </x:c>
      <x:c r="Q46" s="305" t="str">
        <x:v>Final alert one business day before the internally calculated deadline; use an earlier alert where the legal period is one day or less.</x:v>
      </x:c>
      <x:c r="R46" s="305" t="str">
        <x:v>Investor Services Head / RTA Relationship Owner</x:v>
      </x:c>
      <x:c r="S46" s="305" t="str">
        <x:v>Issuer investor-service team or contracted RTA team</x:v>
      </x:c>
      <x:c r="T46" s="305" t="str">
        <x:v>Company Secretary / Compliance Officer or delegated independent reviewer</x:v>
      </x:c>
      <x:c r="U46" s="305" t="str">
        <x:v>CAP-LAW053 Reg. 39; official source URL inherited from the P-2 atomic record.</x:v>
      </x:c>
      <x:c r="V46" s="305" t="str">
        <x:v>Event-driven</x:v>
      </x:c>
      <x:c r="W46" s="305" t="str">
        <x:v>Evidence must be complete through the legal performance/filing time and include later acknowledgement, correction or closure where applicable.</x:v>
      </x:c>
      <x:c r="X46" s="305" t="str">
        <x:v>Escalate predicted lateness before the legal cut-off; immediately record actual missed deadlines, failed conditions precedent or unclosed exceptions.</x:v>
      </x:c>
      <x:c r="Y46" s="305" t="str">
        <x:v>Evidence the gate GATE|INVESTOR_SERVICE, security/capacity (Specified securities), trigger (Loss/duplicate/service request) and threshold/exemption (Apply current dematerialisation and direct-credit framework.).</x:v>
      </x:c>
      <x:c r="Z46" s="305" t="str">
        <x:v>RULE MAPPED — ENTITY DATE NOT POPULATED</x:v>
      </x:c>
      <x:c r="AA46" s="305" t="str">
        <x:v>https://www.sebi.gov.in/legal/regulations/jul-2026/securities-and-exchange-board-of-india-listing-obligations-and-disclosure-requirements-regulations-2015-last-amended-on-july-14-2026-_102974.html</x:v>
      </x:c>
      <x:c r="AB46" s="305" t="str">
        <x:v>MIGRATED — FROZEN</x:v>
      </x:c>
      <x:c r="AC46" s="305" t="str">
        <x:f>IF(COUNTIF('PROD Audit Master'!$A$5:$A$176,C46)=1,"YES","NO")</x:f>
        <x:v>YES</x:v>
      </x:c>
      <x:c r="AD46" s="305" t="str">
        <x:f>IF(COUNTIF('PROD Provision Master'!$A$5:$A$176,D46)=1,"YES","NO")</x:f>
        <x:v>YES</x:v>
      </x:c>
      <x:c r="AE46" s="305" t="str">
        <x:f>IF(COUNTIF($A$5:$A$176,A46)=1,"UNIQUE","DUPLICATE")</x:f>
        <x:v>UNIQUE</x:v>
      </x:c>
      <x:c r="AF46" s="305" t="str">
        <x:f>IF(COUNTIF($E$5:$E$176,E46)=1,"UNIQUE","DUPLICATE")</x:f>
        <x:v>UNIQUE</x:v>
      </x:c>
      <x:c r="AG46" s="305" t="str">
        <x:f>IF(AND(LEFT(A46,14)="SEBI-CORE-CAL-",LEN(A46)=20),"VALID","INVALID")</x:f>
        <x:v>VALID</x:v>
      </x:c>
      <x:c r="AH46" s="305" t="str">
        <x:v>FROZEN</x:v>
      </x:c>
    </x:row>
    <x:row r="47" ht="48" customHeight="1">
      <x:c r="A47" s="305" t="str">
        <x:v>SEBI-CORE-CAL-000043</x:v>
      </x:c>
      <x:c r="B47" s="305" t="n">
        <x:v>43</x:v>
      </x:c>
      <x:c r="C47" s="305" t="str">
        <x:v>SEBI-CORE-AUD-000043</x:v>
      </x:c>
      <x:c r="D47" s="305" t="str">
        <x:v>SEBI-CORE-PRV-000043</x:v>
      </x:c>
      <x:c r="E47" s="305" t="str">
        <x:v>CAP-LAW053|Reg. 40|AP01|CAL01</x:v>
      </x:c>
      <x:c r="F47" s="305" t="str">
        <x:v>CAP-LAW053|Reg. 40|AP01</x:v>
      </x:c>
      <x:c r="G47" s="305" t="str">
        <x:v>CAP-LAW053|Reg. 40</x:v>
      </x:c>
      <x:c r="H47" s="305" t="str">
        <x:v>CAP-LAW053</x:v>
      </x:c>
      <x:c r="I47" s="305" t="str">
        <x:v>Reg. 40</x:v>
      </x:c>
      <x:c r="J47" s="305" t="str">
        <x:v>GATE|INVESTOR_SERVICE</x:v>
      </x:c>
      <x:c r="K47" s="305" t="str">
        <x:v>Investor service</x:v>
      </x:c>
      <x:c r="L47" s="305" t="str">
        <x:v>Event-driven</x:v>
      </x:c>
      <x:c r="M47" s="305" t="str">
        <x:v>Per triggering event</x:v>
      </x:c>
      <x:c r="N47" s="305" t="str">
        <x:v>Transfer/transmission/transposition request</x:v>
      </x:c>
      <x:c r="O47" s="305" t="str">
        <x:v>Event-based; certification as prescribed. Calculate the entity-specific due date from the documented trigger or period end and the current official provision/exchange operating calendar; retain the calculation, review and acknowledgement.</x:v>
      </x:c>
      <x:c r="P47" s="305" t="str">
        <x:v>Create the task when the documented trigger is approved, received or occurs; apply the legal lead time before the external deadline.</x:v>
      </x:c>
      <x:c r="Q47" s="305" t="str">
        <x:v>Final alert one business day before the internally calculated deadline; use an earlier alert where the legal period is one day or less.</x:v>
      </x:c>
      <x:c r="R47" s="305" t="str">
        <x:v>Investor Services Head / RTA Relationship Owner</x:v>
      </x:c>
      <x:c r="S47" s="305" t="str">
        <x:v>Issuer investor-service team or contracted RTA team</x:v>
      </x:c>
      <x:c r="T47" s="305" t="str">
        <x:v>Company Secretary / Compliance Officer plus approving Board or committee</x:v>
      </x:c>
      <x:c r="U47" s="305" t="str">
        <x:v>CAP-LAW053 Reg. 40; official source URL inherited from the P-2 atomic record.</x:v>
      </x:c>
      <x:c r="V47" s="305" t="str">
        <x:v>Event-driven</x:v>
      </x:c>
      <x:c r="W47" s="305" t="str">
        <x:v>Evidence must be complete through the legal performance/filing time and include later acknowledgement, correction or closure where applicable.</x:v>
      </x:c>
      <x:c r="X47" s="305" t="str">
        <x:v>Escalate predicted lateness before the legal cut-off; immediately record actual missed deadlines, failed conditions precedent or unclosed exceptions.</x:v>
      </x:c>
      <x:c r="Y47" s="305" t="str">
        <x:v>Evidence the gate GATE|INVESTOR_SERVICE, security/capacity (Specified securities), trigger (Transfer/transmission/transposition request) and threshold/exemption (Apply demat mandate, exception and current service standards.).</x:v>
      </x:c>
      <x:c r="Z47" s="305" t="str">
        <x:v>RULE MAPPED — ENTITY DATE NOT POPULATED</x:v>
      </x:c>
      <x:c r="AA47" s="305" t="str">
        <x:v>https://www.sebi.gov.in/legal/regulations/jul-2026/securities-and-exchange-board-of-india-listing-obligations-and-disclosure-requirements-regulations-2015-last-amended-on-july-14-2026-_102974.html</x:v>
      </x:c>
      <x:c r="AB47" s="305" t="str">
        <x:v>MIGRATED — FROZEN</x:v>
      </x:c>
      <x:c r="AC47" s="305" t="str">
        <x:f>IF(COUNTIF('PROD Audit Master'!$A$5:$A$176,C47)=1,"YES","NO")</x:f>
        <x:v>YES</x:v>
      </x:c>
      <x:c r="AD47" s="305" t="str">
        <x:f>IF(COUNTIF('PROD Provision Master'!$A$5:$A$176,D47)=1,"YES","NO")</x:f>
        <x:v>YES</x:v>
      </x:c>
      <x:c r="AE47" s="305" t="str">
        <x:f>IF(COUNTIF($A$5:$A$176,A47)=1,"UNIQUE","DUPLICATE")</x:f>
        <x:v>UNIQUE</x:v>
      </x:c>
      <x:c r="AF47" s="305" t="str">
        <x:f>IF(COUNTIF($E$5:$E$176,E47)=1,"UNIQUE","DUPLICATE")</x:f>
        <x:v>UNIQUE</x:v>
      </x:c>
      <x:c r="AG47" s="305" t="str">
        <x:f>IF(AND(LEFT(A47,14)="SEBI-CORE-CAL-",LEN(A47)=20),"VALID","INVALID")</x:f>
        <x:v>VALID</x:v>
      </x:c>
      <x:c r="AH47" s="305" t="str">
        <x:v>FROZEN</x:v>
      </x:c>
    </x:row>
    <x:row r="48" ht="48" customHeight="1">
      <x:c r="A48" s="305" t="str">
        <x:v>SEBI-CORE-CAL-000044</x:v>
      </x:c>
      <x:c r="B48" s="305" t="n">
        <x:v>44</x:v>
      </x:c>
      <x:c r="C48" s="305" t="str">
        <x:v>SEBI-CORE-AUD-000044</x:v>
      </x:c>
      <x:c r="D48" s="305" t="str">
        <x:v>SEBI-CORE-PRV-000044</x:v>
      </x:c>
      <x:c r="E48" s="305" t="str">
        <x:v>CAP-LAW053|Reg. 42|AP01|CAL01</x:v>
      </x:c>
      <x:c r="F48" s="305" t="str">
        <x:v>CAP-LAW053|Reg. 42|AP01</x:v>
      </x:c>
      <x:c r="G48" s="305" t="str">
        <x:v>CAP-LAW053|Reg. 42</x:v>
      </x:c>
      <x:c r="H48" s="305" t="str">
        <x:v>CAP-LAW053</x:v>
      </x:c>
      <x:c r="I48" s="305" t="str">
        <x:v>Reg. 42</x:v>
      </x:c>
      <x:c r="J48" s="305" t="str">
        <x:v>GATE|EQUITY_MAIN or GATE|EQUITY_SME</x:v>
      </x:c>
      <x:c r="K48" s="305" t="str">
        <x:v>Corporate action</x:v>
      </x:c>
      <x:c r="L48" s="305" t="str">
        <x:v>Event-driven</x:v>
      </x:c>
      <x:c r="M48" s="305" t="str">
        <x:v>Per triggering event</x:v>
      </x:c>
      <x:c r="N48" s="305" t="str">
        <x:v>Corporate action requires record date/book closure</x:v>
      </x:c>
      <x:c r="O48" s="305" t="str">
        <x:v>Before record date/book closure. Calculate the entity-specific due date from the documented trigger or period end and the current official provision/exchange operating calendar; retain the calculation, review and acknowledgement.</x:v>
      </x:c>
      <x:c r="P48" s="305" t="str">
        <x:v>Create the task when the documented trigger is approved, received or occurs; apply the legal lead time before the external deadline.</x:v>
      </x:c>
      <x:c r="Q48" s="305" t="str">
        <x:v>Final check before the prescribed pre-event cut-off; block execution where approval/filing is a condition precedent.</x:v>
      </x:c>
      <x:c r="R48" s="305" t="str">
        <x:v>Company Secretary / Records Custodian</x:v>
      </x:c>
      <x:c r="S48" s="305" t="str">
        <x:v>Assigned compliance process team</x:v>
      </x:c>
      <x:c r="T48" s="305" t="str">
        <x:v>Company Secretary / Compliance Officer or delegated independent reviewer</x:v>
      </x:c>
      <x:c r="U48" s="305" t="str">
        <x:v>CAP-LAW053 Reg. 42; official source URL inherited from the P-2 atomic record.</x:v>
      </x:c>
      <x:c r="V48" s="305" t="str">
        <x:v>Event-driven</x:v>
      </x:c>
      <x:c r="W48" s="305" t="str">
        <x:v>Evidence must be complete through the legal performance/filing time and include later acknowledgement, correction or closure where applicable.</x:v>
      </x:c>
      <x:c r="X48" s="305" t="str">
        <x:v>Escalate predicted lateness before the legal cut-off; immediately record actual missed deadlines, failed conditions precedent or unclosed exceptions.</x:v>
      </x:c>
      <x:c r="Y48" s="305" t="str">
        <x:v>Evidence the gate GATE|EQUITY_MAIN or GATE|EQUITY_SME, security/capacity (Specified securities), trigger (Corporate action requires record date/book closure) and threshold/exemption (Apply action-specific notice and interval rules.).</x:v>
      </x:c>
      <x:c r="Z48" s="305" t="str">
        <x:v>RULE MAPPED — ENTITY DATE NOT POPULATED</x:v>
      </x:c>
      <x:c r="AA48" s="305" t="str">
        <x:v>https://www.sebi.gov.in/legal/regulations/jul-2026/securities-and-exchange-board-of-india-listing-obligations-and-disclosure-requirements-regulations-2015-last-amended-on-july-14-2026-_102974.html</x:v>
      </x:c>
      <x:c r="AB48" s="305" t="str">
        <x:v>MIGRATED — FROZEN</x:v>
      </x:c>
      <x:c r="AC48" s="305" t="str">
        <x:f>IF(COUNTIF('PROD Audit Master'!$A$5:$A$176,C48)=1,"YES","NO")</x:f>
        <x:v>YES</x:v>
      </x:c>
      <x:c r="AD48" s="305" t="str">
        <x:f>IF(COUNTIF('PROD Provision Master'!$A$5:$A$176,D48)=1,"YES","NO")</x:f>
        <x:v>YES</x:v>
      </x:c>
      <x:c r="AE48" s="305" t="str">
        <x:f>IF(COUNTIF($A$5:$A$176,A48)=1,"UNIQUE","DUPLICATE")</x:f>
        <x:v>UNIQUE</x:v>
      </x:c>
      <x:c r="AF48" s="305" t="str">
        <x:f>IF(COUNTIF($E$5:$E$176,E48)=1,"UNIQUE","DUPLICATE")</x:f>
        <x:v>UNIQUE</x:v>
      </x:c>
      <x:c r="AG48" s="305" t="str">
        <x:f>IF(AND(LEFT(A48,14)="SEBI-CORE-CAL-",LEN(A48)=20),"VALID","INVALID")</x:f>
        <x:v>VALID</x:v>
      </x:c>
      <x:c r="AH48" s="305" t="str">
        <x:v>FROZEN</x:v>
      </x:c>
    </x:row>
    <x:row r="49" ht="48" customHeight="1">
      <x:c r="A49" s="305" t="str">
        <x:v>SEBI-CORE-CAL-000045</x:v>
      </x:c>
      <x:c r="B49" s="305" t="n">
        <x:v>45</x:v>
      </x:c>
      <x:c r="C49" s="305" t="str">
        <x:v>SEBI-CORE-AUD-000045</x:v>
      </x:c>
      <x:c r="D49" s="305" t="str">
        <x:v>SEBI-CORE-PRV-000045</x:v>
      </x:c>
      <x:c r="E49" s="305" t="str">
        <x:v>CAP-LAW053|Reg. 43A|AP01|CAL01</x:v>
      </x:c>
      <x:c r="F49" s="305" t="str">
        <x:v>CAP-LAW053|Reg. 43A|AP01</x:v>
      </x:c>
      <x:c r="G49" s="305" t="str">
        <x:v>CAP-LAW053|Reg. 43A</x:v>
      </x:c>
      <x:c r="H49" s="305" t="str">
        <x:v>CAP-LAW053</x:v>
      </x:c>
      <x:c r="I49" s="305" t="str">
        <x:v>Reg. 43A</x:v>
      </x:c>
      <x:c r="J49" s="305" t="str">
        <x:v>GATE|EQUITY_MAIN</x:v>
      </x:c>
      <x:c r="K49" s="305" t="str">
        <x:v>Shareholder return</x:v>
      </x:c>
      <x:c r="L49" s="305" t="str">
        <x:v>Recurring</x:v>
      </x:c>
      <x:c r="M49" s="305" t="str">
        <x:v>Annual</x:v>
      </x:c>
      <x:c r="N49" s="305" t="str">
        <x:v>Entity falls within prescribed class/ranking</x:v>
      </x:c>
      <x:c r="O49" s="305" t="str">
        <x:v>Annual review / on change. Calculate the entity-specific due date from the documented trigger or period end and the current official provision/exchange operating calendar; retain the calculation, review and acknowledgement.</x:v>
      </x:c>
      <x:c r="P49" s="305" t="str">
        <x:v>Create annual task at least 30 days before the internal completion date; accelerate where the legal lead time is shorter.</x:v>
      </x:c>
      <x:c r="Q49" s="305" t="str">
        <x:v>Final alert one business day before the internally calculated deadline; use an earlier alert where the legal period is one day or less.</x:v>
      </x:c>
      <x:c r="R49" s="305" t="str">
        <x:v>Company Secretary / Board or Committee Secretariat</x:v>
      </x:c>
      <x:c r="S49" s="305" t="str">
        <x:v>Secretarial or committee support team</x:v>
      </x:c>
      <x:c r="T49" s="305" t="str">
        <x:v>Company Secretary / Compliance Officer plus approving Board or committee</x:v>
      </x:c>
      <x:c r="U49" s="305" t="str">
        <x:v>CAP-LAW053 Reg. 43A; official source URL inherited from the P-2 atomic record.</x:v>
      </x:c>
      <x:c r="V49" s="305" t="str">
        <x:v>Recurring / monitored</x:v>
      </x:c>
      <x:c r="W49" s="305" t="str">
        <x:v>Evidence must be complete through the legal performance/filing time and include later acknowledgement, correction or closure where applicable.</x:v>
      </x:c>
      <x:c r="X49" s="305" t="str">
        <x:v>Escalate predicted lateness before the legal cut-off; immediately record actual missed deadlines, failed conditions precedent or unclosed exceptions.</x:v>
      </x:c>
      <x:c r="Y49" s="305" t="str">
        <x:v>Evidence the gate GATE|EQUITY_MAIN, security/capacity (Specified securities), trigger (Entity falls within prescribed class/ranking) and threshold/exemption (Use current ranking and voluntary-disclosure treatment.).</x:v>
      </x:c>
      <x:c r="Z49" s="305" t="str">
        <x:v>RULE MAPPED — ENTITY DATE NOT POPULATED</x:v>
      </x:c>
      <x:c r="AA49" s="305" t="str">
        <x:v>https://www.sebi.gov.in/legal/regulations/jul-2026/securities-and-exchange-board-of-india-listing-obligations-and-disclosure-requirements-regulations-2015-last-amended-on-july-14-2026-_102974.html</x:v>
      </x:c>
      <x:c r="AB49" s="305" t="str">
        <x:v>MIGRATED — FROZEN</x:v>
      </x:c>
      <x:c r="AC49" s="305" t="str">
        <x:f>IF(COUNTIF('PROD Audit Master'!$A$5:$A$176,C49)=1,"YES","NO")</x:f>
        <x:v>YES</x:v>
      </x:c>
      <x:c r="AD49" s="305" t="str">
        <x:f>IF(COUNTIF('PROD Provision Master'!$A$5:$A$176,D49)=1,"YES","NO")</x:f>
        <x:v>YES</x:v>
      </x:c>
      <x:c r="AE49" s="305" t="str">
        <x:f>IF(COUNTIF($A$5:$A$176,A49)=1,"UNIQUE","DUPLICATE")</x:f>
        <x:v>UNIQUE</x:v>
      </x:c>
      <x:c r="AF49" s="305" t="str">
        <x:f>IF(COUNTIF($E$5:$E$176,E49)=1,"UNIQUE","DUPLICATE")</x:f>
        <x:v>UNIQUE</x:v>
      </x:c>
      <x:c r="AG49" s="305" t="str">
        <x:f>IF(AND(LEFT(A49,14)="SEBI-CORE-CAL-",LEN(A49)=20),"VALID","INVALID")</x:f>
        <x:v>VALID</x:v>
      </x:c>
      <x:c r="AH49" s="305" t="str">
        <x:v>FROZEN</x:v>
      </x:c>
    </x:row>
    <x:row r="50" ht="48" customHeight="1">
      <x:c r="A50" s="305" t="str">
        <x:v>SEBI-CORE-CAL-000046</x:v>
      </x:c>
      <x:c r="B50" s="305" t="n">
        <x:v>46</x:v>
      </x:c>
      <x:c r="C50" s="305" t="str">
        <x:v>SEBI-CORE-AUD-000046</x:v>
      </x:c>
      <x:c r="D50" s="305" t="str">
        <x:v>SEBI-CORE-PRV-000046</x:v>
      </x:c>
      <x:c r="E50" s="305" t="str">
        <x:v>CAP-LAW053|Reg. 44|AP01|CAL01</x:v>
      </x:c>
      <x:c r="F50" s="305" t="str">
        <x:v>CAP-LAW053|Reg. 44|AP01</x:v>
      </x:c>
      <x:c r="G50" s="305" t="str">
        <x:v>CAP-LAW053|Reg. 44</x:v>
      </x:c>
      <x:c r="H50" s="305" t="str">
        <x:v>CAP-LAW053</x:v>
      </x:c>
      <x:c r="I50" s="305" t="str">
        <x:v>Reg. 44</x:v>
      </x:c>
      <x:c r="J50" s="305" t="str">
        <x:v>GATE|EQUITY_MAIN or GATE|EQUITY_SME</x:v>
      </x:c>
      <x:c r="K50" s="305" t="str">
        <x:v>Shareholder meeting</x:v>
      </x:c>
      <x:c r="L50" s="305" t="str">
        <x:v>Event-driven</x:v>
      </x:c>
      <x:c r="M50" s="305" t="str">
        <x:v>Per triggering event</x:v>
      </x:c>
      <x:c r="N50" s="305" t="str">
        <x:v>General meeting / postal ballot</x:v>
      </x:c>
      <x:c r="O50" s="305" t="str">
        <x:v>At each voting event. Calculate the entity-specific due date from the documented trigger or period end and the current official provision/exchange operating calendar; retain the calculation, review and acknowledgement.</x:v>
      </x:c>
      <x:c r="P50" s="305" t="str">
        <x:v>Create the task when the documented trigger is approved, received or occurs; apply the legal lead time before the external deadline.</x:v>
      </x:c>
      <x:c r="Q50" s="305" t="str">
        <x:v>Final alert one business day before the internally calculated deadline; use an earlier alert where the legal period is one day or less.</x:v>
      </x:c>
      <x:c r="R50" s="305" t="str">
        <x:v>Company Secretary / Compliance Officer</x:v>
      </x:c>
      <x:c r="S50" s="305" t="str">
        <x:v>Assigned compliance process team</x:v>
      </x:c>
      <x:c r="T50" s="305" t="str">
        <x:v>Company Secretary / Compliance Officer or delegated independent reviewer</x:v>
      </x:c>
      <x:c r="U50" s="305" t="str">
        <x:v>CAP-LAW053 Reg. 44; official source URL inherited from the P-2 atomic record.</x:v>
      </x:c>
      <x:c r="V50" s="305" t="str">
        <x:v>Event-driven</x:v>
      </x:c>
      <x:c r="W50" s="305" t="str">
        <x:v>Evidence must be complete through the legal performance/filing time and include later acknowledgement, correction or closure where applicable.</x:v>
      </x:c>
      <x:c r="X50" s="305" t="str">
        <x:v>Escalate predicted lateness before the legal cut-off; immediately record actual missed deadlines, failed conditions precedent or unclosed exceptions.</x:v>
      </x:c>
      <x:c r="Y50" s="305" t="str">
        <x:v>Evidence the gate GATE|EQUITY_MAIN or GATE|EQUITY_SME, security/capacity (Specified securities), trigger (General meeting / postal ballot) and threshold/exemption (Apply e-voting, scrutiniser and filing requirements.).</x:v>
      </x:c>
      <x:c r="Z50" s="305" t="str">
        <x:v>RULE MAPPED — ENTITY DATE NOT POPULATED</x:v>
      </x:c>
      <x:c r="AA50" s="305" t="str">
        <x:v>https://www.sebi.gov.in/legal/regulations/jul-2026/securities-and-exchange-board-of-india-listing-obligations-and-disclosure-requirements-regulations-2015-last-amended-on-july-14-2026-_102974.html</x:v>
      </x:c>
      <x:c r="AB50" s="305" t="str">
        <x:v>MIGRATED — FROZEN</x:v>
      </x:c>
      <x:c r="AC50" s="305" t="str">
        <x:f>IF(COUNTIF('PROD Audit Master'!$A$5:$A$176,C50)=1,"YES","NO")</x:f>
        <x:v>YES</x:v>
      </x:c>
      <x:c r="AD50" s="305" t="str">
        <x:f>IF(COUNTIF('PROD Provision Master'!$A$5:$A$176,D50)=1,"YES","NO")</x:f>
        <x:v>YES</x:v>
      </x:c>
      <x:c r="AE50" s="305" t="str">
        <x:f>IF(COUNTIF($A$5:$A$176,A50)=1,"UNIQUE","DUPLICATE")</x:f>
        <x:v>UNIQUE</x:v>
      </x:c>
      <x:c r="AF50" s="305" t="str">
        <x:f>IF(COUNTIF($E$5:$E$176,E50)=1,"UNIQUE","DUPLICATE")</x:f>
        <x:v>UNIQUE</x:v>
      </x:c>
      <x:c r="AG50" s="305" t="str">
        <x:f>IF(AND(LEFT(A50,14)="SEBI-CORE-CAL-",LEN(A50)=20),"VALID","INVALID")</x:f>
        <x:v>VALID</x:v>
      </x:c>
      <x:c r="AH50" s="305" t="str">
        <x:v>FROZEN</x:v>
      </x:c>
    </x:row>
    <x:row r="51" ht="48" customHeight="1">
      <x:c r="A51" s="305" t="str">
        <x:v>SEBI-CORE-CAL-000047</x:v>
      </x:c>
      <x:c r="B51" s="305" t="n">
        <x:v>47</x:v>
      </x:c>
      <x:c r="C51" s="305" t="str">
        <x:v>SEBI-CORE-AUD-000047</x:v>
      </x:c>
      <x:c r="D51" s="305" t="str">
        <x:v>SEBI-CORE-PRV-000047</x:v>
      </x:c>
      <x:c r="E51" s="305" t="str">
        <x:v>CAP-LAW053|Reg. 45|AP01|CAL01</x:v>
      </x:c>
      <x:c r="F51" s="305" t="str">
        <x:v>CAP-LAW053|Reg. 45|AP01</x:v>
      </x:c>
      <x:c r="G51" s="305" t="str">
        <x:v>CAP-LAW053|Reg. 45</x:v>
      </x:c>
      <x:c r="H51" s="305" t="str">
        <x:v>CAP-LAW053</x:v>
      </x:c>
      <x:c r="I51" s="305" t="str">
        <x:v>Reg. 45</x:v>
      </x:c>
      <x:c r="J51" s="305" t="str">
        <x:v>GATE|EQUITY_MAIN or GATE|EQUITY_SME</x:v>
      </x:c>
      <x:c r="K51" s="305" t="str">
        <x:v>Corporate action</x:v>
      </x:c>
      <x:c r="L51" s="305" t="str">
        <x:v>Event-driven</x:v>
      </x:c>
      <x:c r="M51" s="305" t="str">
        <x:v>Per triggering event</x:v>
      </x:c>
      <x:c r="N51" s="305" t="str">
        <x:v>Name change proposed</x:v>
      </x:c>
      <x:c r="O51" s="305" t="str">
        <x:v>Before/at name-change approval. Calculate the entity-specific due date from the documented trigger or period end and the current official provision/exchange operating calendar; retain the calculation, review and acknowledgement.</x:v>
      </x:c>
      <x:c r="P51" s="305" t="str">
        <x:v>Create the task when the documented trigger is approved, received or occurs; apply the legal lead time before the external deadline.</x:v>
      </x:c>
      <x:c r="Q51" s="305" t="str">
        <x:v>Final check before the prescribed pre-event cut-off; block execution where approval/filing is a condition precedent.</x:v>
      </x:c>
      <x:c r="R51" s="305" t="str">
        <x:v>Company Secretary / Compliance Officer</x:v>
      </x:c>
      <x:c r="S51" s="305" t="str">
        <x:v>Assigned compliance process team</x:v>
      </x:c>
      <x:c r="T51" s="305" t="str">
        <x:v>Company Secretary / Compliance Officer or delegated independent reviewer</x:v>
      </x:c>
      <x:c r="U51" s="305" t="str">
        <x:v>CAP-LAW053 Reg. 45; official source URL inherited from the P-2 atomic record.</x:v>
      </x:c>
      <x:c r="V51" s="305" t="str">
        <x:v>Event-driven</x:v>
      </x:c>
      <x:c r="W51" s="305" t="str">
        <x:v>Evidence must be complete through the legal performance/filing time and include later acknowledgement, correction or closure where applicable.</x:v>
      </x:c>
      <x:c r="X51" s="305" t="str">
        <x:v>Escalate predicted lateness before the legal cut-off; immediately record actual missed deadlines, failed conditions precedent or unclosed exceptions.</x:v>
      </x:c>
      <x:c r="Y51" s="305" t="str">
        <x:v>Evidence the gate GATE|EQUITY_MAIN or GATE|EQUITY_SME, security/capacity (Specified securities), trigger (Name change proposed) and threshold/exemption (Apply revenue/asset and period conditions, subject to stated exceptions.).</x:v>
      </x:c>
      <x:c r="Z51" s="305" t="str">
        <x:v>RULE MAPPED — ENTITY DATE NOT POPULATED</x:v>
      </x:c>
      <x:c r="AA51" s="305" t="str">
        <x:v>https://www.sebi.gov.in/legal/regulations/jul-2026/securities-and-exchange-board-of-india-listing-obligations-and-disclosure-requirements-regulations-2015-last-amended-on-july-14-2026-_102974.html</x:v>
      </x:c>
      <x:c r="AB51" s="305" t="str">
        <x:v>MIGRATED — FROZEN</x:v>
      </x:c>
      <x:c r="AC51" s="305" t="str">
        <x:f>IF(COUNTIF('PROD Audit Master'!$A$5:$A$176,C51)=1,"YES","NO")</x:f>
        <x:v>YES</x:v>
      </x:c>
      <x:c r="AD51" s="305" t="str">
        <x:f>IF(COUNTIF('PROD Provision Master'!$A$5:$A$176,D51)=1,"YES","NO")</x:f>
        <x:v>YES</x:v>
      </x:c>
      <x:c r="AE51" s="305" t="str">
        <x:f>IF(COUNTIF($A$5:$A$176,A51)=1,"UNIQUE","DUPLICATE")</x:f>
        <x:v>UNIQUE</x:v>
      </x:c>
      <x:c r="AF51" s="305" t="str">
        <x:f>IF(COUNTIF($E$5:$E$176,E51)=1,"UNIQUE","DUPLICATE")</x:f>
        <x:v>UNIQUE</x:v>
      </x:c>
      <x:c r="AG51" s="305" t="str">
        <x:f>IF(AND(LEFT(A51,14)="SEBI-CORE-CAL-",LEN(A51)=20),"VALID","INVALID")</x:f>
        <x:v>VALID</x:v>
      </x:c>
      <x:c r="AH51" s="305" t="str">
        <x:v>FROZEN</x:v>
      </x:c>
    </x:row>
    <x:row r="52" ht="48" customHeight="1">
      <x:c r="A52" s="305" t="str">
        <x:v>SEBI-CORE-CAL-000048</x:v>
      </x:c>
      <x:c r="B52" s="305" t="n">
        <x:v>48</x:v>
      </x:c>
      <x:c r="C52" s="305" t="str">
        <x:v>SEBI-CORE-AUD-000048</x:v>
      </x:c>
      <x:c r="D52" s="305" t="str">
        <x:v>SEBI-CORE-PRV-000048</x:v>
      </x:c>
      <x:c r="E52" s="305" t="str">
        <x:v>CAP-LAW053|Reg. 46|AP01|CAL01</x:v>
      </x:c>
      <x:c r="F52" s="305" t="str">
        <x:v>CAP-LAW053|Reg. 46|AP01</x:v>
      </x:c>
      <x:c r="G52" s="305" t="str">
        <x:v>CAP-LAW053|Reg. 46</x:v>
      </x:c>
      <x:c r="H52" s="305" t="str">
        <x:v>CAP-LAW053</x:v>
      </x:c>
      <x:c r="I52" s="305" t="str">
        <x:v>Reg. 46</x:v>
      </x:c>
      <x:c r="J52" s="305" t="str">
        <x:v>GATE|EQUITY_MAIN or GATE|EQUITY_SME</x:v>
      </x:c>
      <x:c r="K52" s="305" t="str">
        <x:v>Website disclosure</x:v>
      </x:c>
      <x:c r="L52" s="305" t="str">
        <x:v>Continuous monitoring</x:v>
      </x:c>
      <x:c r="M52" s="305" t="str">
        <x:v>Continuous</x:v>
      </x:c>
      <x:c r="N52" s="305" t="str">
        <x:v>Listing remains active / disclosure changes</x:v>
      </x:c>
      <x:c r="O52" s="305" t="str">
        <x:v>Continuous; prompt updates. Calculate the entity-specific due date from the documented trigger or period end and the current official provision/exchange operating calendar; retain the calculation, review and acknowledgement.</x:v>
      </x:c>
      <x:c r="P52" s="305" t="str">
        <x:v>Continuous control with scheduled owner review; open an exception immediately on breach, override or data-feed failure.</x:v>
      </x:c>
      <x:c r="Q52" s="305" t="str">
        <x:v>Immediate exception alert when the control condition is not met.</x:v>
      </x:c>
      <x:c r="R52" s="305" t="str">
        <x:v>Company Secretary / Disclosure and Website Owner</x:v>
      </x:c>
      <x:c r="S52" s="305" t="str">
        <x:v>Disclosure owner and authorised website publisher</x:v>
      </x:c>
      <x:c r="T52" s="305" t="str">
        <x:v>Company Secretary / Compliance Officer or delegated independent reviewer</x:v>
      </x:c>
      <x:c r="U52" s="305" t="str">
        <x:v>CAP-LAW053 Reg. 46; official source URL inherited from the P-2 atomic record.</x:v>
      </x:c>
      <x:c r="V52" s="305" t="str">
        <x:v>Recurring / monitored</x:v>
      </x:c>
      <x:c r="W52" s="305" t="str">
        <x:v>Evidence must be complete through the legal performance/filing time and include later acknowledgement, correction or closure where applicable.</x:v>
      </x:c>
      <x:c r="X52" s="305" t="str">
        <x:v>Escalate predicted lateness before the legal cut-off; immediately record actual missed deadlines, failed conditions precedent or unclosed exceptions.</x:v>
      </x:c>
      <x:c r="Y52" s="305" t="str">
        <x:v>Evidence the gate GATE|EQUITY_MAIN or GATE|EQUITY_SME, security/capacity (Specified securities), trigger (Listing remains active / disclosure changes) and threshold/exemption (Apply current content, archival and update timing.).</x:v>
      </x:c>
      <x:c r="Z52" s="305" t="str">
        <x:v>RULE MAPPED — ENTITY DATE NOT POPULATED</x:v>
      </x:c>
      <x:c r="AA52" s="305" t="str">
        <x:v>https://www.sebi.gov.in/legal/regulations/jul-2026/securities-and-exchange-board-of-india-listing-obligations-and-disclosure-requirements-regulations-2015-last-amended-on-july-14-2026-_102974.html</x:v>
      </x:c>
      <x:c r="AB52" s="305" t="str">
        <x:v>MIGRATED — FROZEN</x:v>
      </x:c>
      <x:c r="AC52" s="305" t="str">
        <x:f>IF(COUNTIF('PROD Audit Master'!$A$5:$A$176,C52)=1,"YES","NO")</x:f>
        <x:v>YES</x:v>
      </x:c>
      <x:c r="AD52" s="305" t="str">
        <x:f>IF(COUNTIF('PROD Provision Master'!$A$5:$A$176,D52)=1,"YES","NO")</x:f>
        <x:v>YES</x:v>
      </x:c>
      <x:c r="AE52" s="305" t="str">
        <x:f>IF(COUNTIF($A$5:$A$176,A52)=1,"UNIQUE","DUPLICATE")</x:f>
        <x:v>UNIQUE</x:v>
      </x:c>
      <x:c r="AF52" s="305" t="str">
        <x:f>IF(COUNTIF($E$5:$E$176,E52)=1,"UNIQUE","DUPLICATE")</x:f>
        <x:v>UNIQUE</x:v>
      </x:c>
      <x:c r="AG52" s="305" t="str">
        <x:f>IF(AND(LEFT(A52,14)="SEBI-CORE-CAL-",LEN(A52)=20),"VALID","INVALID")</x:f>
        <x:v>VALID</x:v>
      </x:c>
      <x:c r="AH52" s="305" t="str">
        <x:v>FROZEN</x:v>
      </x:c>
    </x:row>
    <x:row r="53" ht="48" customHeight="1">
      <x:c r="A53" s="305" t="str">
        <x:v>SEBI-CORE-CAL-000049</x:v>
      </x:c>
      <x:c r="B53" s="305" t="n">
        <x:v>49</x:v>
      </x:c>
      <x:c r="C53" s="305" t="str">
        <x:v>SEBI-CORE-AUD-000049</x:v>
      </x:c>
      <x:c r="D53" s="305" t="str">
        <x:v>SEBI-CORE-PRV-000049</x:v>
      </x:c>
      <x:c r="E53" s="305" t="str">
        <x:v>CAP-LAW053|Reg. 47|AP01|CAL01</x:v>
      </x:c>
      <x:c r="F53" s="305" t="str">
        <x:v>CAP-LAW053|Reg. 47|AP01</x:v>
      </x:c>
      <x:c r="G53" s="305" t="str">
        <x:v>CAP-LAW053|Reg. 47</x:v>
      </x:c>
      <x:c r="H53" s="305" t="str">
        <x:v>CAP-LAW053</x:v>
      </x:c>
      <x:c r="I53" s="305" t="str">
        <x:v>Reg. 47</x:v>
      </x:c>
      <x:c r="J53" s="305" t="str">
        <x:v>GATE|EQUITY_MAIN or GATE|EQUITY_SME</x:v>
      </x:c>
      <x:c r="K53" s="305" t="str">
        <x:v>Public notice</x:v>
      </x:c>
      <x:c r="L53" s="305" t="str">
        <x:v>Hybrid continuous/event</x:v>
      </x:c>
      <x:c r="M53" s="305" t="str">
        <x:v>Rule-defined periodic</x:v>
      </x:c>
      <x:c r="N53" s="305" t="str">
        <x:v>A covered notice/result becomes publishable</x:v>
      </x:c>
      <x:c r="O53" s="305" t="str">
        <x:v>Event-based / periodic as specified. Calculate the entity-specific due date from the documented trigger or period end and the current official provision/exchange operating calendar; retain the calculation, review and acknowledgement.</x:v>
      </x:c>
      <x:c r="P53" s="305" t="str">
        <x:v>Create the task when the documented trigger is approved, received or occurs; apply the legal lead time before the external deadline.</x:v>
      </x:c>
      <x:c r="Q53" s="305" t="str">
        <x:v>Final alert one business day before the internally calculated deadline; use an earlier alert where the legal period is one day or less.</x:v>
      </x:c>
      <x:c r="R53" s="305" t="str">
        <x:v>Company Secretary / Compliance Officer / Process Owner</x:v>
      </x:c>
      <x:c r="S53" s="305" t="str">
        <x:v>Assigned compliance process team</x:v>
      </x:c>
      <x:c r="T53" s="305" t="str">
        <x:v>Company Secretary / Compliance Officer or delegated independent reviewer</x:v>
      </x:c>
      <x:c r="U53" s="305" t="str">
        <x:v>CAP-LAW053 Reg. 47; official source URL inherited from the P-2 atomic record.</x:v>
      </x:c>
      <x:c r="V53" s="305" t="str">
        <x:v>Recurring / monitored</x:v>
      </x:c>
      <x:c r="W53" s="305" t="str">
        <x:v>Evidence must be complete through the legal performance/filing time and include later acknowledgement, correction or closure where applicable.</x:v>
      </x:c>
      <x:c r="X53" s="305" t="str">
        <x:v>Escalate predicted lateness before the legal cut-off; immediately record actual missed deadlines, failed conditions precedent or unclosed exceptions.</x:v>
      </x:c>
      <x:c r="Y53" s="305" t="str">
        <x:v>Evidence the gate GATE|EQUITY_MAIN or GATE|EQUITY_SME, security/capacity (Specified securities), trigger (A covered notice/result becomes publishable) and threshold/exemption (Apply content, language and timing requirements.).</x:v>
      </x:c>
      <x:c r="Z53" s="305" t="str">
        <x:v>RULE MAPPED — ENTITY DATE NOT POPULATED</x:v>
      </x:c>
      <x:c r="AA53" s="305" t="str">
        <x:v>https://www.sebi.gov.in/legal/regulations/jul-2026/securities-and-exchange-board-of-india-listing-obligations-and-disclosure-requirements-regulations-2015-last-amended-on-july-14-2026-_102974.html</x:v>
      </x:c>
      <x:c r="AB53" s="305" t="str">
        <x:v>MIGRATED — FROZEN</x:v>
      </x:c>
      <x:c r="AC53" s="305" t="str">
        <x:f>IF(COUNTIF('PROD Audit Master'!$A$5:$A$176,C53)=1,"YES","NO")</x:f>
        <x:v>YES</x:v>
      </x:c>
      <x:c r="AD53" s="305" t="str">
        <x:f>IF(COUNTIF('PROD Provision Master'!$A$5:$A$176,D53)=1,"YES","NO")</x:f>
        <x:v>YES</x:v>
      </x:c>
      <x:c r="AE53" s="305" t="str">
        <x:f>IF(COUNTIF($A$5:$A$176,A53)=1,"UNIQUE","DUPLICATE")</x:f>
        <x:v>UNIQUE</x:v>
      </x:c>
      <x:c r="AF53" s="305" t="str">
        <x:f>IF(COUNTIF($E$5:$E$176,E53)=1,"UNIQUE","DUPLICATE")</x:f>
        <x:v>UNIQUE</x:v>
      </x:c>
      <x:c r="AG53" s="305" t="str">
        <x:f>IF(AND(LEFT(A53,14)="SEBI-CORE-CAL-",LEN(A53)=20),"VALID","INVALID")</x:f>
        <x:v>VALID</x:v>
      </x:c>
      <x:c r="AH53" s="305" t="str">
        <x:v>FROZEN</x:v>
      </x:c>
    </x:row>
    <x:row r="54" ht="48" customHeight="1">
      <x:c r="A54" s="305" t="str">
        <x:v>SEBI-CORE-CAL-000050</x:v>
      </x:c>
      <x:c r="B54" s="305" t="n">
        <x:v>50</x:v>
      </x:c>
      <x:c r="C54" s="305" t="str">
        <x:v>SEBI-CORE-AUD-000050</x:v>
      </x:c>
      <x:c r="D54" s="305" t="str">
        <x:v>SEBI-CORE-PRV-000050</x:v>
      </x:c>
      <x:c r="E54" s="305" t="str">
        <x:v>CAP-LAW083|Ch. II|AP01|CAL01</x:v>
      </x:c>
      <x:c r="F54" s="305" t="str">
        <x:v>CAP-LAW083|Ch. II|AP01</x:v>
      </x:c>
      <x:c r="G54" s="305" t="str">
        <x:v>CAP-LAW083|Ch. II</x:v>
      </x:c>
      <x:c r="H54" s="305" t="str">
        <x:v>CAP-LAW083</x:v>
      </x:c>
      <x:c r="I54" s="305" t="str">
        <x:v>Ch. II</x:v>
      </x:c>
      <x:c r="J54" s="305" t="str">
        <x:v>GATE|EQUITY_MAIN or GATE|EQUITY_SME</x:v>
      </x:c>
      <x:c r="K54" s="305" t="str">
        <x:v>Shareholding</x:v>
      </x:c>
      <x:c r="L54" s="305" t="str">
        <x:v>Event-driven</x:v>
      </x:c>
      <x:c r="M54" s="305" t="str">
        <x:v>Per triggering event</x:v>
      </x:c>
      <x:c r="N54" s="305" t="str">
        <x:v>Reg. 31 filing due</x:v>
      </x:c>
      <x:c r="O54" s="305" t="str">
        <x:v>At each Reg. 31 filing. Calculate the entity-specific due date from the documented trigger or period end and the current official provision/exchange operating calendar; retain the calculation, review and acknowledgement.</x:v>
      </x:c>
      <x:c r="P54" s="305" t="str">
        <x:v>Create the task when the documented trigger is approved, received or occurs; apply the legal lead time before the external deadline.</x:v>
      </x:c>
      <x:c r="Q54" s="305" t="str">
        <x:v>Final alert one business day before the internally calculated deadline; use an earlier alert where the legal period is one day or less.</x:v>
      </x:c>
      <x:c r="R54" s="305" t="str">
        <x:v>Company Secretary / Compliance Officer</x:v>
      </x:c>
      <x:c r="S54" s="305" t="str">
        <x:v>Assigned compliance process team</x:v>
      </x:c>
      <x:c r="T54" s="305" t="str">
        <x:v>Company Secretary / Compliance Officer or delegated independent reviewer</x:v>
      </x:c>
      <x:c r="U54" s="305" t="str">
        <x:v>CAP-LAW083 Ch. II; official source URL inherited from the P-2 atomic record.</x:v>
      </x:c>
      <x:c r="V54" s="305" t="str">
        <x:v>Event-driven</x:v>
      </x:c>
      <x:c r="W54" s="305" t="str">
        <x:v>Evidence must be complete through the legal performance/filing time and include later acknowledgement, correction or closure where applicable.</x:v>
      </x:c>
      <x:c r="X54" s="305" t="str">
        <x:v>Escalate predicted lateness before the legal cut-off; immediately record actual missed deadlines, failed conditions precedent or unclosed exceptions.</x:v>
      </x:c>
      <x:c r="Y54" s="305" t="str">
        <x:v>Evidence the gate GATE|EQUITY_MAIN or GATE|EQUITY_SME, security/capacity (Specified securities), trigger (Reg. 31 filing due) and threshold/exemption (Apply current category, beneficial-owner and format instructions.).</x:v>
      </x:c>
      <x:c r="Z54" s="305" t="str">
        <x:v>RULE MAPPED — ENTITY DATE NOT POPULATED</x:v>
      </x:c>
      <x:c r="AA54" s="305" t="str">
        <x:v>https://www.sebi.gov.in/legal/master-circulars/jan-2026/master-circular-for-compliance-with-the-provisions-of-the-securities-and-exchange-board-of-india-listing-obligations-and-disclosure-requirements-regulations-2015-by-listed-entities_99432.html</x:v>
      </x:c>
      <x:c r="AB54" s="305" t="str">
        <x:v>MIGRATED — FROZEN</x:v>
      </x:c>
      <x:c r="AC54" s="305" t="str">
        <x:f>IF(COUNTIF('PROD Audit Master'!$A$5:$A$176,C54)=1,"YES","NO")</x:f>
        <x:v>YES</x:v>
      </x:c>
      <x:c r="AD54" s="305" t="str">
        <x:f>IF(COUNTIF('PROD Provision Master'!$A$5:$A$176,D54)=1,"YES","NO")</x:f>
        <x:v>YES</x:v>
      </x:c>
      <x:c r="AE54" s="305" t="str">
        <x:f>IF(COUNTIF($A$5:$A$176,A54)=1,"UNIQUE","DUPLICATE")</x:f>
        <x:v>UNIQUE</x:v>
      </x:c>
      <x:c r="AF54" s="305" t="str">
        <x:f>IF(COUNTIF($E$5:$E$176,E54)=1,"UNIQUE","DUPLICATE")</x:f>
        <x:v>UNIQUE</x:v>
      </x:c>
      <x:c r="AG54" s="305" t="str">
        <x:f>IF(AND(LEFT(A54,14)="SEBI-CORE-CAL-",LEN(A54)=20),"VALID","INVALID")</x:f>
        <x:v>VALID</x:v>
      </x:c>
      <x:c r="AH54" s="305" t="str">
        <x:v>FROZEN</x:v>
      </x:c>
    </x:row>
    <x:row r="55" ht="48" customHeight="1">
      <x:c r="A55" s="305" t="str">
        <x:v>SEBI-CORE-CAL-000051</x:v>
      </x:c>
      <x:c r="B55" s="305" t="n">
        <x:v>51</x:v>
      </x:c>
      <x:c r="C55" s="305" t="str">
        <x:v>SEBI-CORE-AUD-000051</x:v>
      </x:c>
      <x:c r="D55" s="305" t="str">
        <x:v>SEBI-CORE-PRV-000051</x:v>
      </x:c>
      <x:c r="E55" s="305" t="str">
        <x:v>CAP-LAW083|RPT chapter|AP01|CAL01</x:v>
      </x:c>
      <x:c r="F55" s="305" t="str">
        <x:v>CAP-LAW083|RPT chapter|AP01</x:v>
      </x:c>
      <x:c r="G55" s="305" t="str">
        <x:v>CAP-LAW083|RPT chapter</x:v>
      </x:c>
      <x:c r="H55" s="305" t="str">
        <x:v>CAP-LAW083</x:v>
      </x:c>
      <x:c r="I55" s="305" t="str">
        <x:v>RPT chapter</x:v>
      </x:c>
      <x:c r="J55" s="305" t="str">
        <x:v>GATE|EQUITY_MAIN or GATE|HVDLE</x:v>
      </x:c>
      <x:c r="K55" s="305" t="str">
        <x:v>Related parties</x:v>
      </x:c>
      <x:c r="L55" s="305" t="str">
        <x:v>Recurring</x:v>
      </x:c>
      <x:c r="M55" s="305" t="str">
        <x:v>Rule-defined periodic</x:v>
      </x:c>
      <x:c r="N55" s="305" t="str">
        <x:v>RPT disclosure due</x:v>
      </x:c>
      <x:c r="O55" s="305" t="str">
        <x:v>Periodic as prescribed. Calculate the entity-specific due date from the documented trigger or period end and the current official provision/exchange operating calendar; retain the calculation, review and acknowledgement.</x:v>
      </x:c>
      <x:c r="P55" s="305" t="str">
        <x:v>Create the task when the documented trigger is approved, received or occurs; apply the legal lead time before the external deadline.</x:v>
      </x:c>
      <x:c r="Q55" s="305" t="str">
        <x:v>Final alert one business day before the internally calculated deadline; use an earlier alert where the legal period is one day or less.</x:v>
      </x:c>
      <x:c r="R55" s="305" t="str">
        <x:v>Company Secretary / Board or Committee Secretariat</x:v>
      </x:c>
      <x:c r="S55" s="305" t="str">
        <x:v>Secretarial or committee support team</x:v>
      </x:c>
      <x:c r="T55" s="305" t="str">
        <x:v>Compliance Officer plus Audit Committee / Board where prescribed</x:v>
      </x:c>
      <x:c r="U55" s="305" t="str">
        <x:v>CAP-LAW083 RPT chapter; official source URL inherited from the P-2 atomic record.</x:v>
      </x:c>
      <x:c r="V55" s="305" t="str">
        <x:v>Recurring / monitored</x:v>
      </x:c>
      <x:c r="W55" s="305" t="str">
        <x:v>Evidence must be complete through the legal performance/filing time and include later acknowledgement, correction or closure where applicable.</x:v>
      </x:c>
      <x:c r="X55" s="305" t="str">
        <x:v>Escalate predicted lateness before the legal cut-off; immediately record actual missed deadlines, failed conditions precedent or unclosed exceptions.</x:v>
      </x:c>
      <x:c r="Y55" s="305" t="str">
        <x:v>Evidence the gate GATE|EQUITY_MAIN or GATE|HVDLE, security/capacity (Specified securities / HVDLE), trigger (RPT disclosure due) and threshold/exemption (Apply current value thresholds and format fields.).</x:v>
      </x:c>
      <x:c r="Z55" s="305" t="str">
        <x:v>RULE MAPPED — ENTITY DATE NOT POPULATED</x:v>
      </x:c>
      <x:c r="AA55" s="305" t="str">
        <x:v>https://www.sebi.gov.in/legal/master-circulars/jan-2026/master-circular-for-compliance-with-the-provisions-of-the-securities-and-exchange-board-of-india-listing-obligations-and-disclosure-requirements-regulations-2015-by-listed-entities_99432.html</x:v>
      </x:c>
      <x:c r="AB55" s="305" t="str">
        <x:v>MIGRATED — FROZEN</x:v>
      </x:c>
      <x:c r="AC55" s="305" t="str">
        <x:f>IF(COUNTIF('PROD Audit Master'!$A$5:$A$176,C55)=1,"YES","NO")</x:f>
        <x:v>YES</x:v>
      </x:c>
      <x:c r="AD55" s="305" t="str">
        <x:f>IF(COUNTIF('PROD Provision Master'!$A$5:$A$176,D55)=1,"YES","NO")</x:f>
        <x:v>YES</x:v>
      </x:c>
      <x:c r="AE55" s="305" t="str">
        <x:f>IF(COUNTIF($A$5:$A$176,A55)=1,"UNIQUE","DUPLICATE")</x:f>
        <x:v>UNIQUE</x:v>
      </x:c>
      <x:c r="AF55" s="305" t="str">
        <x:f>IF(COUNTIF($E$5:$E$176,E55)=1,"UNIQUE","DUPLICATE")</x:f>
        <x:v>UNIQUE</x:v>
      </x:c>
      <x:c r="AG55" s="305" t="str">
        <x:f>IF(AND(LEFT(A55,14)="SEBI-CORE-CAL-",LEN(A55)=20),"VALID","INVALID")</x:f>
        <x:v>VALID</x:v>
      </x:c>
      <x:c r="AH55" s="305" t="str">
        <x:v>FROZEN</x:v>
      </x:c>
    </x:row>
    <x:row r="56" ht="48" customHeight="1">
      <x:c r="A56" s="305" t="str">
        <x:v>SEBI-CORE-CAL-000052</x:v>
      </x:c>
      <x:c r="B56" s="305" t="n">
        <x:v>52</x:v>
      </x:c>
      <x:c r="C56" s="305" t="str">
        <x:v>SEBI-CORE-AUD-000052</x:v>
      </x:c>
      <x:c r="D56" s="305" t="str">
        <x:v>SEBI-CORE-PRV-000052</x:v>
      </x:c>
      <x:c r="E56" s="305" t="str">
        <x:v>CAP-LAW083|BRSR chapter|AP01|CAL01</x:v>
      </x:c>
      <x:c r="F56" s="305" t="str">
        <x:v>CAP-LAW083|BRSR chapter|AP01</x:v>
      </x:c>
      <x:c r="G56" s="305" t="str">
        <x:v>CAP-LAW083|BRSR chapter</x:v>
      </x:c>
      <x:c r="H56" s="305" t="str">
        <x:v>CAP-LAW083</x:v>
      </x:c>
      <x:c r="I56" s="305" t="str">
        <x:v>BRSR chapter</x:v>
      </x:c>
      <x:c r="J56" s="305" t="str">
        <x:v>GATE|EQUITY_MAIN</x:v>
      </x:c>
      <x:c r="K56" s="305" t="str">
        <x:v>Sustainability reporting</x:v>
      </x:c>
      <x:c r="L56" s="305" t="str">
        <x:v>Recurring</x:v>
      </x:c>
      <x:c r="M56" s="305" t="str">
        <x:v>Annual</x:v>
      </x:c>
      <x:c r="N56" s="305" t="str">
        <x:v>Entity falls in current BRSR/BRSR Core class</x:v>
      </x:c>
      <x:c r="O56" s="305" t="str">
        <x:v>Annual. Calculate the entity-specific due date from the documented trigger or period end and the current official provision/exchange operating calendar; retain the calculation, review and acknowledgement.</x:v>
      </x:c>
      <x:c r="P56" s="305" t="str">
        <x:v>Create annual task at least 30 days before the internal completion date; accelerate where the legal lead time is shorter.</x:v>
      </x:c>
      <x:c r="Q56" s="305" t="str">
        <x:v>Final alert one business day before the internally calculated deadline; use an earlier alert where the legal period is one day or less.</x:v>
      </x:c>
      <x:c r="R56" s="305" t="str">
        <x:v>CFO / Company Secretary / Reporting Owner</x:v>
      </x:c>
      <x:c r="S56" s="305" t="str">
        <x:v>Finance, sustainability or reporting team</x:v>
      </x:c>
      <x:c r="T56" s="305" t="str">
        <x:v>Company Secretary / Compliance Officer or delegated independent reviewer</x:v>
      </x:c>
      <x:c r="U56" s="305" t="str">
        <x:v>CAP-LAW083 BRSR chapter; official source URL inherited from the P-2 atomic record.</x:v>
      </x:c>
      <x:c r="V56" s="305" t="str">
        <x:v>Recurring / monitored</x:v>
      </x:c>
      <x:c r="W56" s="305" t="str">
        <x:v>Evidence must be complete through the legal performance/filing time and include later acknowledgement, correction or closure where applicable.</x:v>
      </x:c>
      <x:c r="X56" s="305" t="str">
        <x:v>Escalate predicted lateness before the legal cut-off; immediately record actual missed deadlines, failed conditions precedent or unclosed exceptions.</x:v>
      </x:c>
      <x:c r="Y56" s="305" t="str">
        <x:v>Evidence the gate GATE|EQUITY_MAIN, security/capacity (Specified securities), trigger (Entity falls in current BRSR/BRSR Core class) and threshold/exemption (Apply current market-cap ranking, value-chain phase-in and assurance/assessment terminology.).</x:v>
      </x:c>
      <x:c r="Z56" s="305" t="str">
        <x:v>RULE MAPPED — ENTITY DATE NOT POPULATED</x:v>
      </x:c>
      <x:c r="AA56" s="305" t="str">
        <x:v>https://www.sebi.gov.in/legal/master-circulars/jan-2026/master-circular-for-compliance-with-the-provisions-of-the-securities-and-exchange-board-of-india-listing-obligations-and-disclosure-requirements-regulations-2015-by-listed-entities_99432.html</x:v>
      </x:c>
      <x:c r="AB56" s="305" t="str">
        <x:v>MIGRATED — FROZEN</x:v>
      </x:c>
      <x:c r="AC56" s="305" t="str">
        <x:f>IF(COUNTIF('PROD Audit Master'!$A$5:$A$176,C56)=1,"YES","NO")</x:f>
        <x:v>YES</x:v>
      </x:c>
      <x:c r="AD56" s="305" t="str">
        <x:f>IF(COUNTIF('PROD Provision Master'!$A$5:$A$176,D56)=1,"YES","NO")</x:f>
        <x:v>YES</x:v>
      </x:c>
      <x:c r="AE56" s="305" t="str">
        <x:f>IF(COUNTIF($A$5:$A$176,A56)=1,"UNIQUE","DUPLICATE")</x:f>
        <x:v>UNIQUE</x:v>
      </x:c>
      <x:c r="AF56" s="305" t="str">
        <x:f>IF(COUNTIF($E$5:$E$176,E56)=1,"UNIQUE","DUPLICATE")</x:f>
        <x:v>UNIQUE</x:v>
      </x:c>
      <x:c r="AG56" s="305" t="str">
        <x:f>IF(AND(LEFT(A56,14)="SEBI-CORE-CAL-",LEN(A56)=20),"VALID","INVALID")</x:f>
        <x:v>VALID</x:v>
      </x:c>
      <x:c r="AH56" s="305" t="str">
        <x:v>FROZEN</x:v>
      </x:c>
    </x:row>
    <x:row r="57" ht="48" customHeight="1">
      <x:c r="A57" s="305" t="str">
        <x:v>SEBI-CORE-CAL-000053</x:v>
      </x:c>
      <x:c r="B57" s="305" t="n">
        <x:v>53</x:v>
      </x:c>
      <x:c r="C57" s="305" t="str">
        <x:v>SEBI-CORE-AUD-000053</x:v>
      </x:c>
      <x:c r="D57" s="305" t="str">
        <x:v>SEBI-CORE-PRV-000053</x:v>
      </x:c>
      <x:c r="E57" s="305" t="str">
        <x:v>CAP-LAW083|Material-event chapter|AP01|CAL01</x:v>
      </x:c>
      <x:c r="F57" s="305" t="str">
        <x:v>CAP-LAW083|Material-event chapter|AP01</x:v>
      </x:c>
      <x:c r="G57" s="305" t="str">
        <x:v>CAP-LAW083|Material-event chapter</x:v>
      </x:c>
      <x:c r="H57" s="305" t="str">
        <x:v>CAP-LAW083</x:v>
      </x:c>
      <x:c r="I57" s="305" t="str">
        <x:v>Material-event chapter</x:v>
      </x:c>
      <x:c r="J57" s="305" t="str">
        <x:v>GATE|EQUITY_MAIN or GATE|EQUITY_SME</x:v>
      </x:c>
      <x:c r="K57" s="305" t="str">
        <x:v>Continuous disclosure</x:v>
      </x:c>
      <x:c r="L57" s="305" t="str">
        <x:v>Event-driven</x:v>
      </x:c>
      <x:c r="M57" s="305" t="str">
        <x:v>Per triggering event</x:v>
      </x:c>
      <x:c r="N57" s="305" t="str">
        <x:v>Reg. 30 event occurs</x:v>
      </x:c>
      <x:c r="O57" s="305" t="str">
        <x:v>At event and updates. Calculate the entity-specific due date from the documented trigger or period end and the current official provision/exchange operating calendar; retain the calculation, review and acknowledgement.</x:v>
      </x:c>
      <x:c r="P57" s="305" t="str">
        <x:v>Create the task when the documented trigger is approved, received or occurs; apply the legal lead time before the external deadline.</x:v>
      </x:c>
      <x:c r="Q57" s="305" t="str">
        <x:v>Final alert one business day before the internally calculated deadline; use an earlier alert where the legal period is one day or less.</x:v>
      </x:c>
      <x:c r="R57" s="305" t="str">
        <x:v>Company Secretary / Compliance Officer</x:v>
      </x:c>
      <x:c r="S57" s="305" t="str">
        <x:v>Assigned compliance process team</x:v>
      </x:c>
      <x:c r="T57" s="305" t="str">
        <x:v>Company Secretary / Compliance Officer or delegated independent reviewer</x:v>
      </x:c>
      <x:c r="U57" s="305" t="str">
        <x:v>CAP-LAW083 Material-event chapter; official source URL inherited from the P-2 atomic record.</x:v>
      </x:c>
      <x:c r="V57" s="305" t="str">
        <x:v>Event-driven</x:v>
      </x:c>
      <x:c r="W57" s="305" t="str">
        <x:v>Evidence must be complete through the legal performance/filing time and include later acknowledgement, correction or closure where applicable.</x:v>
      </x:c>
      <x:c r="X57" s="305" t="str">
        <x:v>Escalate predicted lateness before the legal cut-off; immediately record actual missed deadlines, failed conditions precedent or unclosed exceptions.</x:v>
      </x:c>
      <x:c r="Y57" s="305" t="str">
        <x:v>Evidence the gate GATE|EQUITY_MAIN or GATE|EQUITY_SME, security/capacity (Specified securities), trigger (Reg. 30 event occurs) and threshold/exemption (Apply event-specific data and continuing-update expectations.).</x:v>
      </x:c>
      <x:c r="Z57" s="305" t="str">
        <x:v>RULE MAPPED — ENTITY DATE NOT POPULATED</x:v>
      </x:c>
      <x:c r="AA57" s="305" t="str">
        <x:v>https://www.sebi.gov.in/legal/master-circulars/jan-2026/master-circular-for-compliance-with-the-provisions-of-the-securities-and-exchange-board-of-india-listing-obligations-and-disclosure-requirements-regulations-2015-by-listed-entities_99432.html</x:v>
      </x:c>
      <x:c r="AB57" s="305" t="str">
        <x:v>MIGRATED — FROZEN</x:v>
      </x:c>
      <x:c r="AC57" s="305" t="str">
        <x:f>IF(COUNTIF('PROD Audit Master'!$A$5:$A$176,C57)=1,"YES","NO")</x:f>
        <x:v>YES</x:v>
      </x:c>
      <x:c r="AD57" s="305" t="str">
        <x:f>IF(COUNTIF('PROD Provision Master'!$A$5:$A$176,D57)=1,"YES","NO")</x:f>
        <x:v>YES</x:v>
      </x:c>
      <x:c r="AE57" s="305" t="str">
        <x:f>IF(COUNTIF($A$5:$A$176,A57)=1,"UNIQUE","DUPLICATE")</x:f>
        <x:v>UNIQUE</x:v>
      </x:c>
      <x:c r="AF57" s="305" t="str">
        <x:f>IF(COUNTIF($E$5:$E$176,E57)=1,"UNIQUE","DUPLICATE")</x:f>
        <x:v>UNIQUE</x:v>
      </x:c>
      <x:c r="AG57" s="305" t="str">
        <x:f>IF(AND(LEFT(A57,14)="SEBI-CORE-CAL-",LEN(A57)=20),"VALID","INVALID")</x:f>
        <x:v>VALID</x:v>
      </x:c>
      <x:c r="AH57" s="305" t="str">
        <x:v>FROZEN</x:v>
      </x:c>
    </x:row>
    <x:row r="58" ht="48" customHeight="1">
      <x:c r="A58" s="305" t="str">
        <x:v>SEBI-CORE-CAL-000054</x:v>
      </x:c>
      <x:c r="B58" s="305" t="n">
        <x:v>54</x:v>
      </x:c>
      <x:c r="C58" s="305" t="str">
        <x:v>SEBI-CORE-AUD-000054</x:v>
      </x:c>
      <x:c r="D58" s="305" t="str">
        <x:v>SEBI-CORE-PRV-000054</x:v>
      </x:c>
      <x:c r="E58" s="305" t="str">
        <x:v>CAP-LAW083|Rumour-verification chapter|AP01|CAL01</x:v>
      </x:c>
      <x:c r="F58" s="305" t="str">
        <x:v>CAP-LAW083|Rumour-verification chapter|AP01</x:v>
      </x:c>
      <x:c r="G58" s="305" t="str">
        <x:v>CAP-LAW083|Rumour-verification chapter</x:v>
      </x:c>
      <x:c r="H58" s="305" t="str">
        <x:v>CAP-LAW083</x:v>
      </x:c>
      <x:c r="I58" s="305" t="str">
        <x:v>Rumour-verification chapter</x:v>
      </x:c>
      <x:c r="J58" s="305" t="str">
        <x:v>GATE|EQUITY_MAIN</x:v>
      </x:c>
      <x:c r="K58" s="305" t="str">
        <x:v>Continuous disclosure</x:v>
      </x:c>
      <x:c r="L58" s="305" t="str">
        <x:v>Event-driven</x:v>
      </x:c>
      <x:c r="M58" s="305" t="str">
        <x:v>Per triggering event</x:v>
      </x:c>
      <x:c r="N58" s="305" t="str">
        <x:v>Material price movement / mainstream-media rumour</x:v>
      </x:c>
      <x:c r="O58" s="305" t="str">
        <x:v>Within current prescribed period. Calculate the entity-specific due date from the documented trigger or period end and the current official provision/exchange operating calendar; retain the calculation, review and acknowledgement.</x:v>
      </x:c>
      <x:c r="P58" s="305" t="str">
        <x:v>Create the task when the documented trigger is approved, received or occurs; apply the legal lead time before the external deadline.</x:v>
      </x:c>
      <x:c r="Q58" s="305" t="str">
        <x:v>Final alert one business day before the internally calculated deadline; use an earlier alert where the legal period is one day or less.</x:v>
      </x:c>
      <x:c r="R58" s="305" t="str">
        <x:v>Company Secretary / Compliance Officer</x:v>
      </x:c>
      <x:c r="S58" s="305" t="str">
        <x:v>Assigned compliance process team</x:v>
      </x:c>
      <x:c r="T58" s="305" t="str">
        <x:v>Company Secretary / Compliance Officer or delegated independent reviewer</x:v>
      </x:c>
      <x:c r="U58" s="305" t="str">
        <x:v>CAP-LAW083 Rumour-verification chapter; official source URL inherited from the P-2 atomic record.</x:v>
      </x:c>
      <x:c r="V58" s="305" t="str">
        <x:v>Event-driven</x:v>
      </x:c>
      <x:c r="W58" s="305" t="str">
        <x:v>Evidence must be complete through the legal performance/filing time and include later acknowledgement, correction or closure where applicable.</x:v>
      </x:c>
      <x:c r="X58" s="305" t="str">
        <x:v>Escalate predicted lateness before the legal cut-off; immediately record actual missed deadlines, failed conditions precedent or unclosed exceptions.</x:v>
      </x:c>
      <x:c r="Y58" s="305" t="str">
        <x:v>Evidence the gate GATE|EQUITY_MAIN, security/capacity (Specified securities), trigger (Material price movement / mainstream-media rumour) and threshold/exemption (Apply current ranking, implementation date, materiality and exception provisions.).</x:v>
      </x:c>
      <x:c r="Z58" s="305" t="str">
        <x:v>RULE MAPPED — ENTITY DATE NOT POPULATED</x:v>
      </x:c>
      <x:c r="AA58" s="305" t="str">
        <x:v>https://www.sebi.gov.in/legal/master-circulars/jan-2026/master-circular-for-compliance-with-the-provisions-of-the-securities-and-exchange-board-of-india-listing-obligations-and-disclosure-requirements-regulations-2015-by-listed-entities_99432.html</x:v>
      </x:c>
      <x:c r="AB58" s="305" t="str">
        <x:v>MIGRATED — FROZEN</x:v>
      </x:c>
      <x:c r="AC58" s="305" t="str">
        <x:f>IF(COUNTIF('PROD Audit Master'!$A$5:$A$176,C58)=1,"YES","NO")</x:f>
        <x:v>YES</x:v>
      </x:c>
      <x:c r="AD58" s="305" t="str">
        <x:f>IF(COUNTIF('PROD Provision Master'!$A$5:$A$176,D58)=1,"YES","NO")</x:f>
        <x:v>YES</x:v>
      </x:c>
      <x:c r="AE58" s="305" t="str">
        <x:f>IF(COUNTIF($A$5:$A$176,A58)=1,"UNIQUE","DUPLICATE")</x:f>
        <x:v>UNIQUE</x:v>
      </x:c>
      <x:c r="AF58" s="305" t="str">
        <x:f>IF(COUNTIF($E$5:$E$176,E58)=1,"UNIQUE","DUPLICATE")</x:f>
        <x:v>UNIQUE</x:v>
      </x:c>
      <x:c r="AG58" s="305" t="str">
        <x:f>IF(AND(LEFT(A58,14)="SEBI-CORE-CAL-",LEN(A58)=20),"VALID","INVALID")</x:f>
        <x:v>VALID</x:v>
      </x:c>
      <x:c r="AH58" s="305" t="str">
        <x:v>FROZEN</x:v>
      </x:c>
    </x:row>
    <x:row r="59" ht="48" customHeight="1">
      <x:c r="A59" s="305" t="str">
        <x:v>SEBI-CORE-CAL-000055</x:v>
      </x:c>
      <x:c r="B59" s="305" t="n">
        <x:v>55</x:v>
      </x:c>
      <x:c r="C59" s="305" t="str">
        <x:v>SEBI-CORE-AUD-000055</x:v>
      </x:c>
      <x:c r="D59" s="305" t="str">
        <x:v>SEBI-CORE-PRV-000055</x:v>
      </x:c>
      <x:c r="E59" s="305" t="str">
        <x:v>CAP-LAW083|Integrated Filing chapter|AP01|CAL01</x:v>
      </x:c>
      <x:c r="F59" s="305" t="str">
        <x:v>CAP-LAW083|Integrated Filing chapter|AP01</x:v>
      </x:c>
      <x:c r="G59" s="305" t="str">
        <x:v>CAP-LAW083|Integrated Filing chapter</x:v>
      </x:c>
      <x:c r="H59" s="305" t="str">
        <x:v>CAP-LAW083</x:v>
      </x:c>
      <x:c r="I59" s="305" t="str">
        <x:v>Integrated Filing chapter</x:v>
      </x:c>
      <x:c r="J59" s="305" t="str">
        <x:v>GATE|EQUITY_MAIN or GATE|HVDLE</x:v>
      </x:c>
      <x:c r="K59" s="305" t="str">
        <x:v>Regulatory filing</x:v>
      </x:c>
      <x:c r="L59" s="305" t="str">
        <x:v>Recurring</x:v>
      </x:c>
      <x:c r="M59" s="305" t="str">
        <x:v>Rule-defined periodic</x:v>
      </x:c>
      <x:c r="N59" s="305" t="str">
        <x:v>Integrated filing period closes</x:v>
      </x:c>
      <x:c r="O59" s="305" t="str">
        <x:v>Periodic as prescribed. Calculate the entity-specific due date from the documented trigger or period end and the current official provision/exchange operating calendar; retain the calculation, review and acknowledgement.</x:v>
      </x:c>
      <x:c r="P59" s="305" t="str">
        <x:v>Create the task when the documented trigger is approved, received or occurs; apply the legal lead time before the external deadline.</x:v>
      </x:c>
      <x:c r="Q59" s="305" t="str">
        <x:v>Final alert one business day before the internally calculated deadline; use an earlier alert where the legal period is one day or less.</x:v>
      </x:c>
      <x:c r="R59" s="305" t="str">
        <x:v>Company Secretary / Board or Committee Secretariat</x:v>
      </x:c>
      <x:c r="S59" s="305" t="str">
        <x:v>Secretarial or committee support team</x:v>
      </x:c>
      <x:c r="T59" s="305" t="str">
        <x:v>Compliance Officer plus Audit Committee / Board where prescribed</x:v>
      </x:c>
      <x:c r="U59" s="305" t="str">
        <x:v>CAP-LAW083 Integrated Filing chapter; official source URL inherited from the P-2 atomic record.</x:v>
      </x:c>
      <x:c r="V59" s="305" t="str">
        <x:v>Recurring / monitored</x:v>
      </x:c>
      <x:c r="W59" s="305" t="str">
        <x:v>Evidence must be complete through the legal performance/filing time and include later acknowledgement, correction or closure where applicable.</x:v>
      </x:c>
      <x:c r="X59" s="305" t="str">
        <x:v>Escalate predicted lateness before the legal cut-off; immediately record actual missed deadlines, failed conditions precedent or unclosed exceptions.</x:v>
      </x:c>
      <x:c r="Y59" s="305" t="str">
        <x:v>Evidence the gate GATE|EQUITY_MAIN or GATE|HVDLE, security/capacity (Specified securities / HVDLE), trigger (Integrated filing period closes) and threshold/exemption (Apply part, format and transition provisions.).</x:v>
      </x:c>
      <x:c r="Z59" s="305" t="str">
        <x:v>RULE MAPPED — ENTITY DATE NOT POPULATED</x:v>
      </x:c>
      <x:c r="AA59" s="305" t="str">
        <x:v>https://www.sebi.gov.in/legal/master-circulars/jan-2026/master-circular-for-compliance-with-the-provisions-of-the-securities-and-exchange-board-of-india-listing-obligations-and-disclosure-requirements-regulations-2015-by-listed-entities_99432.html</x:v>
      </x:c>
      <x:c r="AB59" s="305" t="str">
        <x:v>MIGRATED — FROZEN</x:v>
      </x:c>
      <x:c r="AC59" s="305" t="str">
        <x:f>IF(COUNTIF('PROD Audit Master'!$A$5:$A$176,C59)=1,"YES","NO")</x:f>
        <x:v>YES</x:v>
      </x:c>
      <x:c r="AD59" s="305" t="str">
        <x:f>IF(COUNTIF('PROD Provision Master'!$A$5:$A$176,D59)=1,"YES","NO")</x:f>
        <x:v>YES</x:v>
      </x:c>
      <x:c r="AE59" s="305" t="str">
        <x:f>IF(COUNTIF($A$5:$A$176,A59)=1,"UNIQUE","DUPLICATE")</x:f>
        <x:v>UNIQUE</x:v>
      </x:c>
      <x:c r="AF59" s="305" t="str">
        <x:f>IF(COUNTIF($E$5:$E$176,E59)=1,"UNIQUE","DUPLICATE")</x:f>
        <x:v>UNIQUE</x:v>
      </x:c>
      <x:c r="AG59" s="305" t="str">
        <x:f>IF(AND(LEFT(A59,14)="SEBI-CORE-CAL-",LEN(A59)=20),"VALID","INVALID")</x:f>
        <x:v>VALID</x:v>
      </x:c>
      <x:c r="AH59" s="305" t="str">
        <x:v>FROZEN</x:v>
      </x:c>
    </x:row>
    <x:row r="60" ht="48" customHeight="1">
      <x:c r="A60" s="305" t="str">
        <x:v>SEBI-CORE-CAL-000056</x:v>
      </x:c>
      <x:c r="B60" s="305" t="n">
        <x:v>56</x:v>
      </x:c>
      <x:c r="C60" s="305" t="str">
        <x:v>SEBI-CORE-AUD-000056</x:v>
      </x:c>
      <x:c r="D60" s="305" t="str">
        <x:v>SEBI-CORE-PRV-000056</x:v>
      </x:c>
      <x:c r="E60" s="305" t="str">
        <x:v>CAP-LAW054|Reg. 3(1)|AP01|CAL01</x:v>
      </x:c>
      <x:c r="F60" s="305" t="str">
        <x:v>CAP-LAW054|Reg. 3(1)|AP01</x:v>
      </x:c>
      <x:c r="G60" s="305" t="str">
        <x:v>CAP-LAW054|Reg. 3(1)</x:v>
      </x:c>
      <x:c r="H60" s="305" t="str">
        <x:v>CAP-LAW054</x:v>
      </x:c>
      <x:c r="I60" s="305" t="str">
        <x:v>Reg. 3(1)</x:v>
      </x:c>
      <x:c r="J60" s="305" t="str">
        <x:v>GATE|EQUITY_MAIN or GATE|EQUITY_SME</x:v>
      </x:c>
      <x:c r="K60" s="305" t="str">
        <x:v>Insider trading</x:v>
      </x:c>
      <x:c r="L60" s="305" t="str">
        <x:v>Continuous monitoring</x:v>
      </x:c>
      <x:c r="M60" s="305" t="str">
        <x:v>Continuous</x:v>
      </x:c>
      <x:c r="N60" s="305" t="str">
        <x:v>UPSI exists</x:v>
      </x:c>
      <x:c r="O60" s="305" t="str">
        <x:v>Continuous. Calculate the entity-specific due date from the documented trigger or period end and the current official provision/exchange operating calendar; retain the calculation, review and acknowledgement.</x:v>
      </x:c>
      <x:c r="P60" s="305" t="str">
        <x:v>Continuous control with scheduled owner review; open an exception immediately on breach, override or data-feed failure.</x:v>
      </x:c>
      <x:c r="Q60" s="305" t="str">
        <x:v>Immediate exception alert when the control condition is not met.</x:v>
      </x:c>
      <x:c r="R60" s="305" t="str">
        <x:v>Compliance Officer — Insider Trading / Market Conduct</x:v>
      </x:c>
      <x:c r="S60" s="305" t="str">
        <x:v>Compliance monitoring team</x:v>
      </x:c>
      <x:c r="T60" s="305" t="str">
        <x:v>Company Secretary / Compliance Officer or delegated independent reviewer</x:v>
      </x:c>
      <x:c r="U60" s="305" t="str">
        <x:v>CAP-LAW054 Reg. 3(1); official source URL inherited from the P-2 atomic record.</x:v>
      </x:c>
      <x:c r="V60" s="305" t="str">
        <x:v>Recurring / monitored</x:v>
      </x:c>
      <x:c r="W60" s="305" t="str">
        <x:v>Evidence must be complete through the legal performance/filing time and include later acknowledgement, correction or closure where applicable.</x:v>
      </x:c>
      <x:c r="X60" s="305" t="str">
        <x:v>Escalate predicted lateness before the legal cut-off; immediately record actual missed deadlines, failed conditions precedent or unclosed exceptions.</x:v>
      </x:c>
      <x:c r="Y60" s="305" t="str">
        <x:v>Evidence the gate GATE|EQUITY_MAIN or GATE|EQUITY_SME, security/capacity (Listed or proposed specified securities), trigger (UPSI exists) and threshold/exemption (Legitimate purpose, performance of duties or legal obligation exception.).</x:v>
      </x:c>
      <x:c r="Z60" s="305" t="str">
        <x:v>RULE MAPPED — ENTITY DATE NOT POPULATED</x:v>
      </x:c>
      <x:c r="AA60" s="305" t="str">
        <x:v>https://www.sebi.gov.in/legal/regulations/mar-2025/securities-and-exchange-board-of-india-prohibition-of-insider-trading-regulations-2015-last-amended-on-march-12-2025-_92672.html</x:v>
      </x:c>
      <x:c r="AB60" s="305" t="str">
        <x:v>MIGRATED — FROZEN</x:v>
      </x:c>
      <x:c r="AC60" s="305" t="str">
        <x:f>IF(COUNTIF('PROD Audit Master'!$A$5:$A$176,C60)=1,"YES","NO")</x:f>
        <x:v>YES</x:v>
      </x:c>
      <x:c r="AD60" s="305" t="str">
        <x:f>IF(COUNTIF('PROD Provision Master'!$A$5:$A$176,D60)=1,"YES","NO")</x:f>
        <x:v>YES</x:v>
      </x:c>
      <x:c r="AE60" s="305" t="str">
        <x:f>IF(COUNTIF($A$5:$A$176,A60)=1,"UNIQUE","DUPLICATE")</x:f>
        <x:v>UNIQUE</x:v>
      </x:c>
      <x:c r="AF60" s="305" t="str">
        <x:f>IF(COUNTIF($E$5:$E$176,E60)=1,"UNIQUE","DUPLICATE")</x:f>
        <x:v>UNIQUE</x:v>
      </x:c>
      <x:c r="AG60" s="305" t="str">
        <x:f>IF(AND(LEFT(A60,14)="SEBI-CORE-CAL-",LEN(A60)=20),"VALID","INVALID")</x:f>
        <x:v>VALID</x:v>
      </x:c>
      <x:c r="AH60" s="305" t="str">
        <x:v>FROZEN</x:v>
      </x:c>
    </x:row>
    <x:row r="61" ht="48" customHeight="1">
      <x:c r="A61" s="305" t="str">
        <x:v>SEBI-CORE-CAL-000057</x:v>
      </x:c>
      <x:c r="B61" s="305" t="n">
        <x:v>57</x:v>
      </x:c>
      <x:c r="C61" s="305" t="str">
        <x:v>SEBI-CORE-AUD-000057</x:v>
      </x:c>
      <x:c r="D61" s="305" t="str">
        <x:v>SEBI-CORE-PRV-000057</x:v>
      </x:c>
      <x:c r="E61" s="305" t="str">
        <x:v>CAP-LAW054|Reg. 3(2A)|AP01|CAL01</x:v>
      </x:c>
      <x:c r="F61" s="305" t="str">
        <x:v>CAP-LAW054|Reg. 3(2A)|AP01</x:v>
      </x:c>
      <x:c r="G61" s="305" t="str">
        <x:v>CAP-LAW054|Reg. 3(2A)</x:v>
      </x:c>
      <x:c r="H61" s="305" t="str">
        <x:v>CAP-LAW054</x:v>
      </x:c>
      <x:c r="I61" s="305" t="str">
        <x:v>Reg. 3(2A)</x:v>
      </x:c>
      <x:c r="J61" s="305" t="str">
        <x:v>GATE|EQUITY_MAIN or GATE|EQUITY_SME</x:v>
      </x:c>
      <x:c r="K61" s="305" t="str">
        <x:v>Insider trading</x:v>
      </x:c>
      <x:c r="L61" s="305" t="str">
        <x:v>Hybrid continuous/event</x:v>
      </x:c>
      <x:c r="M61" s="305" t="str">
        <x:v>Continuous</x:v>
      </x:c>
      <x:c r="N61" s="305" t="str">
        <x:v>PIT framework applies</x:v>
      </x:c>
      <x:c r="O61" s="305" t="str">
        <x:v>Continuous; review on change. Calculate the entity-specific due date from the documented trigger or period end and the current official provision/exchange operating calendar; retain the calculation, review and acknowledgement.</x:v>
      </x:c>
      <x:c r="P61" s="305" t="str">
        <x:v>Continuous control with scheduled owner review; open an exception immediately on breach, override or data-feed failure.</x:v>
      </x:c>
      <x:c r="Q61" s="305" t="str">
        <x:v>Immediate exception alert when the control condition is not met.</x:v>
      </x:c>
      <x:c r="R61" s="305" t="str">
        <x:v>Compliance Officer — Insider Trading / Market Conduct</x:v>
      </x:c>
      <x:c r="S61" s="305" t="str">
        <x:v>Compliance monitoring team</x:v>
      </x:c>
      <x:c r="T61" s="305" t="str">
        <x:v>Company Secretary / Compliance Officer plus approving Board or committee</x:v>
      </x:c>
      <x:c r="U61" s="305" t="str">
        <x:v>CAP-LAW054 Reg. 3(2A); official source URL inherited from the P-2 atomic record.</x:v>
      </x:c>
      <x:c r="V61" s="305" t="str">
        <x:v>Recurring / monitored</x:v>
      </x:c>
      <x:c r="W61" s="305" t="str">
        <x:v>Evidence must be complete through the legal performance/filing time and include later acknowledgement, correction or closure where applicable.</x:v>
      </x:c>
      <x:c r="X61" s="305" t="str">
        <x:v>Escalate predicted lateness before the legal cut-off; immediately record actual missed deadlines, failed conditions precedent or unclosed exceptions.</x:v>
      </x:c>
      <x:c r="Y61" s="305" t="str">
        <x:v>Evidence the gate GATE|EQUITY_MAIN or GATE|EQUITY_SME, security/capacity (Listed or proposed specified securities), trigger (PIT framework applies) and threshold/exemption (Policy must form part of the fair-disclosure code.).</x:v>
      </x:c>
      <x:c r="Z61" s="305" t="str">
        <x:v>RULE MAPPED — ENTITY DATE NOT POPULATED</x:v>
      </x:c>
      <x:c r="AA61" s="305" t="str">
        <x:v>https://www.sebi.gov.in/legal/regulations/mar-2025/securities-and-exchange-board-of-india-prohibition-of-insider-trading-regulations-2015-last-amended-on-march-12-2025-_92672.html</x:v>
      </x:c>
      <x:c r="AB61" s="305" t="str">
        <x:v>MIGRATED — FROZEN</x:v>
      </x:c>
      <x:c r="AC61" s="305" t="str">
        <x:f>IF(COUNTIF('PROD Audit Master'!$A$5:$A$176,C61)=1,"YES","NO")</x:f>
        <x:v>YES</x:v>
      </x:c>
      <x:c r="AD61" s="305" t="str">
        <x:f>IF(COUNTIF('PROD Provision Master'!$A$5:$A$176,D61)=1,"YES","NO")</x:f>
        <x:v>YES</x:v>
      </x:c>
      <x:c r="AE61" s="305" t="str">
        <x:f>IF(COUNTIF($A$5:$A$176,A61)=1,"UNIQUE","DUPLICATE")</x:f>
        <x:v>UNIQUE</x:v>
      </x:c>
      <x:c r="AF61" s="305" t="str">
        <x:f>IF(COUNTIF($E$5:$E$176,E61)=1,"UNIQUE","DUPLICATE")</x:f>
        <x:v>UNIQUE</x:v>
      </x:c>
      <x:c r="AG61" s="305" t="str">
        <x:f>IF(AND(LEFT(A61,14)="SEBI-CORE-CAL-",LEN(A61)=20),"VALID","INVALID")</x:f>
        <x:v>VALID</x:v>
      </x:c>
      <x:c r="AH61" s="305" t="str">
        <x:v>FROZEN</x:v>
      </x:c>
    </x:row>
    <x:row r="62" ht="48" customHeight="1">
      <x:c r="A62" s="305" t="str">
        <x:v>SEBI-CORE-CAL-000058</x:v>
      </x:c>
      <x:c r="B62" s="305" t="n">
        <x:v>58</x:v>
      </x:c>
      <x:c r="C62" s="305" t="str">
        <x:v>SEBI-CORE-AUD-000058</x:v>
      </x:c>
      <x:c r="D62" s="305" t="str">
        <x:v>SEBI-CORE-PRV-000058</x:v>
      </x:c>
      <x:c r="E62" s="305" t="str">
        <x:v>CAP-LAW054|Reg. 3(5)|AP01|CAL01</x:v>
      </x:c>
      <x:c r="F62" s="305" t="str">
        <x:v>CAP-LAW054|Reg. 3(5)|AP01</x:v>
      </x:c>
      <x:c r="G62" s="305" t="str">
        <x:v>CAP-LAW054|Reg. 3(5)</x:v>
      </x:c>
      <x:c r="H62" s="305" t="str">
        <x:v>CAP-LAW054</x:v>
      </x:c>
      <x:c r="I62" s="305" t="str">
        <x:v>Reg. 3(5)</x:v>
      </x:c>
      <x:c r="J62" s="305" t="str">
        <x:v>GATE|EQUITY_MAIN or GATE|EQUITY_SME</x:v>
      </x:c>
      <x:c r="K62" s="305" t="str">
        <x:v>Insider trading</x:v>
      </x:c>
      <x:c r="L62" s="305" t="str">
        <x:v>Continuous monitoring</x:v>
      </x:c>
      <x:c r="M62" s="305" t="str">
        <x:v>Continuous</x:v>
      </x:c>
      <x:c r="N62" s="305" t="str">
        <x:v>UPSI is internally generated or shared</x:v>
      </x:c>
      <x:c r="O62" s="305" t="str">
        <x:v>Contemporaneous; preserve as prescribed. Calculate the entity-specific due date from the documented trigger or period end and the current official provision/exchange operating calendar; retain the calculation, review and acknowledgement.</x:v>
      </x:c>
      <x:c r="P62" s="305" t="str">
        <x:v>Continuous control with scheduled owner review; open an exception immediately on breach, override or data-feed failure.</x:v>
      </x:c>
      <x:c r="Q62" s="305" t="str">
        <x:v>Final alert one business day before the internally calculated deadline; use an earlier alert where the legal period is one day or less.</x:v>
      </x:c>
      <x:c r="R62" s="305" t="str">
        <x:v>Compliance Officer — Insider Trading / Market Conduct</x:v>
      </x:c>
      <x:c r="S62" s="305" t="str">
        <x:v>Compliance monitoring team</x:v>
      </x:c>
      <x:c r="T62" s="305" t="str">
        <x:v>Company Secretary / Compliance Officer or delegated independent reviewer</x:v>
      </x:c>
      <x:c r="U62" s="305" t="str">
        <x:v>CAP-LAW054 Reg. 3(5); official source URL inherited from the P-2 atomic record.</x:v>
      </x:c>
      <x:c r="V62" s="305" t="str">
        <x:v>Recurring / monitored</x:v>
      </x:c>
      <x:c r="W62" s="305" t="str">
        <x:v>Evidence must be complete through the legal performance/filing time and include later acknowledgement, correction or closure where applicable.</x:v>
      </x:c>
      <x:c r="X62" s="305" t="str">
        <x:v>Escalate predicted lateness before the legal cut-off; immediately record actual missed deadlines, failed conditions precedent or unclosed exceptions.</x:v>
      </x:c>
      <x:c r="Y62" s="305" t="str">
        <x:v>Evidence the gate GATE|EQUITY_MAIN or GATE|EQUITY_SME, security/capacity (Listed or proposed specified securities), trigger (UPSI is internally generated or shared) and threshold/exemption (Apply non-outsourcing, integrity, access and retention requirements.).</x:v>
      </x:c>
      <x:c r="Z62" s="305" t="str">
        <x:v>RULE MAPPED — ENTITY DATE NOT POPULATED</x:v>
      </x:c>
      <x:c r="AA62" s="305" t="str">
        <x:v>https://www.sebi.gov.in/legal/regulations/mar-2025/securities-and-exchange-board-of-india-prohibition-of-insider-trading-regulations-2015-last-amended-on-march-12-2025-_92672.html</x:v>
      </x:c>
      <x:c r="AB62" s="305" t="str">
        <x:v>MIGRATED — FROZEN</x:v>
      </x:c>
      <x:c r="AC62" s="305" t="str">
        <x:f>IF(COUNTIF('PROD Audit Master'!$A$5:$A$176,C62)=1,"YES","NO")</x:f>
        <x:v>YES</x:v>
      </x:c>
      <x:c r="AD62" s="305" t="str">
        <x:f>IF(COUNTIF('PROD Provision Master'!$A$5:$A$176,D62)=1,"YES","NO")</x:f>
        <x:v>YES</x:v>
      </x:c>
      <x:c r="AE62" s="305" t="str">
        <x:f>IF(COUNTIF($A$5:$A$176,A62)=1,"UNIQUE","DUPLICATE")</x:f>
        <x:v>UNIQUE</x:v>
      </x:c>
      <x:c r="AF62" s="305" t="str">
        <x:f>IF(COUNTIF($E$5:$E$176,E62)=1,"UNIQUE","DUPLICATE")</x:f>
        <x:v>UNIQUE</x:v>
      </x:c>
      <x:c r="AG62" s="305" t="str">
        <x:f>IF(AND(LEFT(A62,14)="SEBI-CORE-CAL-",LEN(A62)=20),"VALID","INVALID")</x:f>
        <x:v>VALID</x:v>
      </x:c>
      <x:c r="AH62" s="305" t="str">
        <x:v>FROZEN</x:v>
      </x:c>
    </x:row>
    <x:row r="63" ht="48" customHeight="1">
      <x:c r="A63" s="305" t="str">
        <x:v>SEBI-CORE-CAL-000059</x:v>
      </x:c>
      <x:c r="B63" s="305" t="n">
        <x:v>59</x:v>
      </x:c>
      <x:c r="C63" s="305" t="str">
        <x:v>SEBI-CORE-AUD-000059</x:v>
      </x:c>
      <x:c r="D63" s="305" t="str">
        <x:v>SEBI-CORE-PRV-000059</x:v>
      </x:c>
      <x:c r="E63" s="305" t="str">
        <x:v>CAP-LAW054|Reg. 4|AP01|CAL01</x:v>
      </x:c>
      <x:c r="F63" s="305" t="str">
        <x:v>CAP-LAW054|Reg. 4|AP01</x:v>
      </x:c>
      <x:c r="G63" s="305" t="str">
        <x:v>CAP-LAW054|Reg. 4</x:v>
      </x:c>
      <x:c r="H63" s="305" t="str">
        <x:v>CAP-LAW054</x:v>
      </x:c>
      <x:c r="I63" s="305" t="str">
        <x:v>Reg. 4</x:v>
      </x:c>
      <x:c r="J63" s="305" t="str">
        <x:v>GATE|EQUITY_MAIN or GATE|EQUITY_SME</x:v>
      </x:c>
      <x:c r="K63" s="305" t="str">
        <x:v>Insider trading</x:v>
      </x:c>
      <x:c r="L63" s="305" t="str">
        <x:v>Event-driven</x:v>
      </x:c>
      <x:c r="M63" s="305" t="str">
        <x:v>Per triggering event</x:v>
      </x:c>
      <x:c r="N63" s="305" t="str">
        <x:v>Trade proposed while UPSI may exist</x:v>
      </x:c>
      <x:c r="O63" s="305" t="str">
        <x:v>Per trade. Calculate the entity-specific due date from the documented trigger or period end and the current official provision/exchange operating calendar; retain the calculation, review and acknowledgement.</x:v>
      </x:c>
      <x:c r="P63" s="305" t="str">
        <x:v>Create the task when the documented trigger is approved, received or occurs; apply the legal lead time before the external deadline.</x:v>
      </x:c>
      <x:c r="Q63" s="305" t="str">
        <x:v>Final alert one business day before the internally calculated deadline; use an earlier alert where the legal period is one day or less.</x:v>
      </x:c>
      <x:c r="R63" s="305" t="str">
        <x:v>Compliance Officer — Insider Trading / Market Conduct</x:v>
      </x:c>
      <x:c r="S63" s="305" t="str">
        <x:v>Compliance monitoring team</x:v>
      </x:c>
      <x:c r="T63" s="305" t="str">
        <x:v>Company Secretary / Compliance Officer or delegated independent reviewer</x:v>
      </x:c>
      <x:c r="U63" s="305" t="str">
        <x:v>CAP-LAW054 Reg. 4; official source URL inherited from the P-2 atomic record.</x:v>
      </x:c>
      <x:c r="V63" s="305" t="str">
        <x:v>Event-driven</x:v>
      </x:c>
      <x:c r="W63" s="305" t="str">
        <x:v>Evidence must be complete through the legal performance/filing time and include later acknowledgement, correction or closure where applicable.</x:v>
      </x:c>
      <x:c r="X63" s="305" t="str">
        <x:v>Escalate predicted lateness before the legal cut-off; immediately record actual missed deadlines, failed conditions precedent or unclosed exceptions.</x:v>
      </x:c>
      <x:c r="Y63" s="305" t="str">
        <x:v>Evidence the gate GATE|EQUITY_MAIN or GATE|EQUITY_SME, security/capacity (Listed or proposed specified securities), trigger (Trade proposed while UPSI may exist) and threshold/exemption (Evaluate statutory defences and connected-person/possession facts.).</x:v>
      </x:c>
      <x:c r="Z63" s="305" t="str">
        <x:v>RULE MAPPED — ENTITY DATE NOT POPULATED</x:v>
      </x:c>
      <x:c r="AA63" s="305" t="str">
        <x:v>https://www.sebi.gov.in/legal/regulations/mar-2025/securities-and-exchange-board-of-india-prohibition-of-insider-trading-regulations-2015-last-amended-on-march-12-2025-_92672.html</x:v>
      </x:c>
      <x:c r="AB63" s="305" t="str">
        <x:v>MIGRATED — FROZEN</x:v>
      </x:c>
      <x:c r="AC63" s="305" t="str">
        <x:f>IF(COUNTIF('PROD Audit Master'!$A$5:$A$176,C63)=1,"YES","NO")</x:f>
        <x:v>YES</x:v>
      </x:c>
      <x:c r="AD63" s="305" t="str">
        <x:f>IF(COUNTIF('PROD Provision Master'!$A$5:$A$176,D63)=1,"YES","NO")</x:f>
        <x:v>YES</x:v>
      </x:c>
      <x:c r="AE63" s="305" t="str">
        <x:f>IF(COUNTIF($A$5:$A$176,A63)=1,"UNIQUE","DUPLICATE")</x:f>
        <x:v>UNIQUE</x:v>
      </x:c>
      <x:c r="AF63" s="305" t="str">
        <x:f>IF(COUNTIF($E$5:$E$176,E63)=1,"UNIQUE","DUPLICATE")</x:f>
        <x:v>UNIQUE</x:v>
      </x:c>
      <x:c r="AG63" s="305" t="str">
        <x:f>IF(AND(LEFT(A63,14)="SEBI-CORE-CAL-",LEN(A63)=20),"VALID","INVALID")</x:f>
        <x:v>VALID</x:v>
      </x:c>
      <x:c r="AH63" s="305" t="str">
        <x:v>FROZEN</x:v>
      </x:c>
    </x:row>
    <x:row r="64" ht="48" customHeight="1">
      <x:c r="A64" s="305" t="str">
        <x:v>SEBI-CORE-CAL-000060</x:v>
      </x:c>
      <x:c r="B64" s="305" t="n">
        <x:v>60</x:v>
      </x:c>
      <x:c r="C64" s="305" t="str">
        <x:v>SEBI-CORE-AUD-000060</x:v>
      </x:c>
      <x:c r="D64" s="305" t="str">
        <x:v>SEBI-CORE-PRV-000060</x:v>
      </x:c>
      <x:c r="E64" s="305" t="str">
        <x:v>CAP-LAW054|Reg. 5|AP01|CAL01</x:v>
      </x:c>
      <x:c r="F64" s="305" t="str">
        <x:v>CAP-LAW054|Reg. 5|AP01</x:v>
      </x:c>
      <x:c r="G64" s="305" t="str">
        <x:v>CAP-LAW054|Reg. 5</x:v>
      </x:c>
      <x:c r="H64" s="305" t="str">
        <x:v>CAP-LAW054</x:v>
      </x:c>
      <x:c r="I64" s="305" t="str">
        <x:v>Reg. 5</x:v>
      </x:c>
      <x:c r="J64" s="305" t="str">
        <x:v>GATE|EQUITY_MAIN or GATE|EQUITY_SME</x:v>
      </x:c>
      <x:c r="K64" s="305" t="str">
        <x:v>Insider trading</x:v>
      </x:c>
      <x:c r="L64" s="305" t="str">
        <x:v>Event-driven</x:v>
      </x:c>
      <x:c r="M64" s="305" t="str">
        <x:v>Per triggering event</x:v>
      </x:c>
      <x:c r="N64" s="305" t="str">
        <x:v>Trading plan submitted</x:v>
      </x:c>
      <x:c r="O64" s="305" t="str">
        <x:v>Event-based. Calculate the entity-specific due date from the documented trigger or period end and the current official provision/exchange operating calendar; retain the calculation, review and acknowledgement.</x:v>
      </x:c>
      <x:c r="P64" s="305" t="str">
        <x:v>Create the task when the documented trigger is approved, received or occurs; apply the legal lead time before the external deadline.</x:v>
      </x:c>
      <x:c r="Q64" s="305" t="str">
        <x:v>Final alert one business day before the internally calculated deadline; use an earlier alert where the legal period is one day or less.</x:v>
      </x:c>
      <x:c r="R64" s="305" t="str">
        <x:v>Compliance Officer — Insider Trading / Market Conduct</x:v>
      </x:c>
      <x:c r="S64" s="305" t="str">
        <x:v>Compliance monitoring team</x:v>
      </x:c>
      <x:c r="T64" s="305" t="str">
        <x:v>Company Secretary / Compliance Officer or delegated independent reviewer</x:v>
      </x:c>
      <x:c r="U64" s="305" t="str">
        <x:v>CAP-LAW054 Reg. 5; official source URL inherited from the P-2 atomic record.</x:v>
      </x:c>
      <x:c r="V64" s="305" t="str">
        <x:v>Event-driven</x:v>
      </x:c>
      <x:c r="W64" s="305" t="str">
        <x:v>Evidence must be complete through the legal performance/filing time and include later acknowledgement, correction or closure where applicable.</x:v>
      </x:c>
      <x:c r="X64" s="305" t="str">
        <x:v>Escalate predicted lateness before the legal cut-off; immediately record actual missed deadlines, failed conditions precedent or unclosed exceptions.</x:v>
      </x:c>
      <x:c r="Y64" s="305" t="str">
        <x:v>Evidence the gate GATE|EQUITY_MAIN or GATE|EQUITY_SME, security/capacity (Listed securities), trigger (Trading plan submitted) and threshold/exemption (Apply current formulation, approval, disclosure and execution conditions.).</x:v>
      </x:c>
      <x:c r="Z64" s="305" t="str">
        <x:v>RULE MAPPED — ENTITY DATE NOT POPULATED</x:v>
      </x:c>
      <x:c r="AA64" s="305" t="str">
        <x:v>https://www.sebi.gov.in/legal/regulations/mar-2025/securities-and-exchange-board-of-india-prohibition-of-insider-trading-regulations-2015-last-amended-on-march-12-2025-_92672.html</x:v>
      </x:c>
      <x:c r="AB64" s="305" t="str">
        <x:v>MIGRATED — FROZEN</x:v>
      </x:c>
      <x:c r="AC64" s="305" t="str">
        <x:f>IF(COUNTIF('PROD Audit Master'!$A$5:$A$176,C64)=1,"YES","NO")</x:f>
        <x:v>YES</x:v>
      </x:c>
      <x:c r="AD64" s="305" t="str">
        <x:f>IF(COUNTIF('PROD Provision Master'!$A$5:$A$176,D64)=1,"YES","NO")</x:f>
        <x:v>YES</x:v>
      </x:c>
      <x:c r="AE64" s="305" t="str">
        <x:f>IF(COUNTIF($A$5:$A$176,A64)=1,"UNIQUE","DUPLICATE")</x:f>
        <x:v>UNIQUE</x:v>
      </x:c>
      <x:c r="AF64" s="305" t="str">
        <x:f>IF(COUNTIF($E$5:$E$176,E64)=1,"UNIQUE","DUPLICATE")</x:f>
        <x:v>UNIQUE</x:v>
      </x:c>
      <x:c r="AG64" s="305" t="str">
        <x:f>IF(AND(LEFT(A64,14)="SEBI-CORE-CAL-",LEN(A64)=20),"VALID","INVALID")</x:f>
        <x:v>VALID</x:v>
      </x:c>
      <x:c r="AH64" s="305" t="str">
        <x:v>FROZEN</x:v>
      </x:c>
    </x:row>
    <x:row r="65" ht="48" customHeight="1">
      <x:c r="A65" s="305" t="str">
        <x:v>SEBI-CORE-CAL-000061</x:v>
      </x:c>
      <x:c r="B65" s="305" t="n">
        <x:v>61</x:v>
      </x:c>
      <x:c r="C65" s="305" t="str">
        <x:v>SEBI-CORE-AUD-000061</x:v>
      </x:c>
      <x:c r="D65" s="305" t="str">
        <x:v>SEBI-CORE-PRV-000061</x:v>
      </x:c>
      <x:c r="E65" s="305" t="str">
        <x:v>CAP-LAW054|Reg. 7|AP01|CAL01</x:v>
      </x:c>
      <x:c r="F65" s="305" t="str">
        <x:v>CAP-LAW054|Reg. 7|AP01</x:v>
      </x:c>
      <x:c r="G65" s="305" t="str">
        <x:v>CAP-LAW054|Reg. 7</x:v>
      </x:c>
      <x:c r="H65" s="305" t="str">
        <x:v>CAP-LAW054</x:v>
      </x:c>
      <x:c r="I65" s="305" t="str">
        <x:v>Reg. 7</x:v>
      </x:c>
      <x:c r="J65" s="305" t="str">
        <x:v>GATE|EQUITY_MAIN or GATE|EQUITY_SME</x:v>
      </x:c>
      <x:c r="K65" s="305" t="str">
        <x:v>Insider disclosure</x:v>
      </x:c>
      <x:c r="L65" s="305" t="str">
        <x:v>Event-driven</x:v>
      </x:c>
      <x:c r="M65" s="305" t="str">
        <x:v>Per triggering event</x:v>
      </x:c>
      <x:c r="N65" s="305" t="str">
        <x:v>Holding/trade crosses current disclosure trigger</x:v>
      </x:c>
      <x:c r="O65" s="305" t="str">
        <x:v>Event-based within prescribed deadline. Calculate the entity-specific due date from the documented trigger or period end and the current official provision/exchange operating calendar; retain the calculation, review and acknowledgement.</x:v>
      </x:c>
      <x:c r="P65" s="305" t="str">
        <x:v>Create the task when the documented trigger is approved, received or occurs; apply the legal lead time before the external deadline.</x:v>
      </x:c>
      <x:c r="Q65" s="305" t="str">
        <x:v>Final alert one business day before the internally calculated deadline; use an earlier alert where the legal period is one day or less.</x:v>
      </x:c>
      <x:c r="R65" s="305" t="str">
        <x:v>Compliance Officer — Insider Trading / Market Conduct</x:v>
      </x:c>
      <x:c r="S65" s="305" t="str">
        <x:v>Compliance monitoring team</x:v>
      </x:c>
      <x:c r="T65" s="305" t="str">
        <x:v>Company Secretary / Compliance Officer or delegated independent reviewer</x:v>
      </x:c>
      <x:c r="U65" s="305" t="str">
        <x:v>CAP-LAW054 Reg. 7; official source URL inherited from the P-2 atomic record.</x:v>
      </x:c>
      <x:c r="V65" s="305" t="str">
        <x:v>Event-driven</x:v>
      </x:c>
      <x:c r="W65" s="305" t="str">
        <x:v>Evidence must be complete through the legal performance/filing time and include later acknowledgement, correction or closure where applicable.</x:v>
      </x:c>
      <x:c r="X65" s="305" t="str">
        <x:v>Escalate predicted lateness before the legal cut-off; immediately record actual missed deadlines, failed conditions precedent or unclosed exceptions.</x:v>
      </x:c>
      <x:c r="Y65" s="305" t="str">
        <x:v>Evidence the gate GATE|EQUITY_MAIN or GATE|EQUITY_SME, security/capacity (Listed securities), trigger (Holding/trade crosses current disclosure trigger) and threshold/exemption (Apply person, threshold, aggregation and automated-system provisions.).</x:v>
      </x:c>
      <x:c r="Z65" s="305" t="str">
        <x:v>RULE MAPPED — ENTITY DATE NOT POPULATED</x:v>
      </x:c>
      <x:c r="AA65" s="305" t="str">
        <x:v>https://www.sebi.gov.in/legal/regulations/mar-2025/securities-and-exchange-board-of-india-prohibition-of-insider-trading-regulations-2015-last-amended-on-march-12-2025-_92672.html</x:v>
      </x:c>
      <x:c r="AB65" s="305" t="str">
        <x:v>MIGRATED — FROZEN</x:v>
      </x:c>
      <x:c r="AC65" s="305" t="str">
        <x:f>IF(COUNTIF('PROD Audit Master'!$A$5:$A$176,C65)=1,"YES","NO")</x:f>
        <x:v>YES</x:v>
      </x:c>
      <x:c r="AD65" s="305" t="str">
        <x:f>IF(COUNTIF('PROD Provision Master'!$A$5:$A$176,D65)=1,"YES","NO")</x:f>
        <x:v>YES</x:v>
      </x:c>
      <x:c r="AE65" s="305" t="str">
        <x:f>IF(COUNTIF($A$5:$A$176,A65)=1,"UNIQUE","DUPLICATE")</x:f>
        <x:v>UNIQUE</x:v>
      </x:c>
      <x:c r="AF65" s="305" t="str">
        <x:f>IF(COUNTIF($E$5:$E$176,E65)=1,"UNIQUE","DUPLICATE")</x:f>
        <x:v>UNIQUE</x:v>
      </x:c>
      <x:c r="AG65" s="305" t="str">
        <x:f>IF(AND(LEFT(A65,14)="SEBI-CORE-CAL-",LEN(A65)=20),"VALID","INVALID")</x:f>
        <x:v>VALID</x:v>
      </x:c>
      <x:c r="AH65" s="305" t="str">
        <x:v>FROZEN</x:v>
      </x:c>
    </x:row>
    <x:row r="66" ht="48" customHeight="1">
      <x:c r="A66" s="305" t="str">
        <x:v>SEBI-CORE-CAL-000062</x:v>
      </x:c>
      <x:c r="B66" s="305" t="n">
        <x:v>62</x:v>
      </x:c>
      <x:c r="C66" s="305" t="str">
        <x:v>SEBI-CORE-AUD-000062</x:v>
      </x:c>
      <x:c r="D66" s="305" t="str">
        <x:v>SEBI-CORE-PRV-000062</x:v>
      </x:c>
      <x:c r="E66" s="305" t="str">
        <x:v>CAP-LAW054|Reg. 8|AP01|CAL01</x:v>
      </x:c>
      <x:c r="F66" s="305" t="str">
        <x:v>CAP-LAW054|Reg. 8|AP01</x:v>
      </x:c>
      <x:c r="G66" s="305" t="str">
        <x:v>CAP-LAW054|Reg. 8</x:v>
      </x:c>
      <x:c r="H66" s="305" t="str">
        <x:v>CAP-LAW054</x:v>
      </x:c>
      <x:c r="I66" s="305" t="str">
        <x:v>Reg. 8</x:v>
      </x:c>
      <x:c r="J66" s="305" t="str">
        <x:v>GATE|EQUITY_MAIN or GATE|EQUITY_SME</x:v>
      </x:c>
      <x:c r="K66" s="305" t="str">
        <x:v>Insider trading</x:v>
      </x:c>
      <x:c r="L66" s="305" t="str">
        <x:v>Hybrid continuous/event</x:v>
      </x:c>
      <x:c r="M66" s="305" t="str">
        <x:v>Continuous</x:v>
      </x:c>
      <x:c r="N66" s="305" t="str">
        <x:v>PIT framework applies</x:v>
      </x:c>
      <x:c r="O66" s="305" t="str">
        <x:v>Continuous; review on change. Calculate the entity-specific due date from the documented trigger or period end and the current official provision/exchange operating calendar; retain the calculation, review and acknowledgement.</x:v>
      </x:c>
      <x:c r="P66" s="305" t="str">
        <x:v>Continuous control with scheduled owner review; open an exception immediately on breach, override or data-feed failure.</x:v>
      </x:c>
      <x:c r="Q66" s="305" t="str">
        <x:v>Immediate exception alert when the control condition is not met.</x:v>
      </x:c>
      <x:c r="R66" s="305" t="str">
        <x:v>Compliance Officer — Insider Trading / Market Conduct</x:v>
      </x:c>
      <x:c r="S66" s="305" t="str">
        <x:v>Compliance monitoring team</x:v>
      </x:c>
      <x:c r="T66" s="305" t="str">
        <x:v>Company Secretary / Compliance Officer plus approving Board or committee</x:v>
      </x:c>
      <x:c r="U66" s="305" t="str">
        <x:v>CAP-LAW054 Reg. 8; official source URL inherited from the P-2 atomic record.</x:v>
      </x:c>
      <x:c r="V66" s="305" t="str">
        <x:v>Recurring / monitored</x:v>
      </x:c>
      <x:c r="W66" s="305" t="str">
        <x:v>Evidence must be complete through the legal performance/filing time and include later acknowledgement, correction or closure where applicable.</x:v>
      </x:c>
      <x:c r="X66" s="305" t="str">
        <x:v>Escalate predicted lateness before the legal cut-off; immediately record actual missed deadlines, failed conditions precedent or unclosed exceptions.</x:v>
      </x:c>
      <x:c r="Y66" s="305" t="str">
        <x:v>Evidence the gate GATE|EQUITY_MAIN or GATE|EQUITY_SME, security/capacity (Listed or proposed specified securities), trigger (PIT framework applies) and threshold/exemption (Apply Schedule A principles and prompt-disclosure controls.).</x:v>
      </x:c>
      <x:c r="Z66" s="305" t="str">
        <x:v>RULE MAPPED — ENTITY DATE NOT POPULATED</x:v>
      </x:c>
      <x:c r="AA66" s="305" t="str">
        <x:v>https://www.sebi.gov.in/legal/regulations/mar-2025/securities-and-exchange-board-of-india-prohibition-of-insider-trading-regulations-2015-last-amended-on-march-12-2025-_92672.html</x:v>
      </x:c>
      <x:c r="AB66" s="305" t="str">
        <x:v>MIGRATED — FROZEN</x:v>
      </x:c>
      <x:c r="AC66" s="305" t="str">
        <x:f>IF(COUNTIF('PROD Audit Master'!$A$5:$A$176,C66)=1,"YES","NO")</x:f>
        <x:v>YES</x:v>
      </x:c>
      <x:c r="AD66" s="305" t="str">
        <x:f>IF(COUNTIF('PROD Provision Master'!$A$5:$A$176,D66)=1,"YES","NO")</x:f>
        <x:v>YES</x:v>
      </x:c>
      <x:c r="AE66" s="305" t="str">
        <x:f>IF(COUNTIF($A$5:$A$176,A66)=1,"UNIQUE","DUPLICATE")</x:f>
        <x:v>UNIQUE</x:v>
      </x:c>
      <x:c r="AF66" s="305" t="str">
        <x:f>IF(COUNTIF($E$5:$E$176,E66)=1,"UNIQUE","DUPLICATE")</x:f>
        <x:v>UNIQUE</x:v>
      </x:c>
      <x:c r="AG66" s="305" t="str">
        <x:f>IF(AND(LEFT(A66,14)="SEBI-CORE-CAL-",LEN(A66)=20),"VALID","INVALID")</x:f>
        <x:v>VALID</x:v>
      </x:c>
      <x:c r="AH66" s="305" t="str">
        <x:v>FROZEN</x:v>
      </x:c>
    </x:row>
    <x:row r="67" ht="48" customHeight="1">
      <x:c r="A67" s="305" t="str">
        <x:v>SEBI-CORE-CAL-000063</x:v>
      </x:c>
      <x:c r="B67" s="305" t="n">
        <x:v>63</x:v>
      </x:c>
      <x:c r="C67" s="305" t="str">
        <x:v>SEBI-CORE-AUD-000063</x:v>
      </x:c>
      <x:c r="D67" s="305" t="str">
        <x:v>SEBI-CORE-PRV-000063</x:v>
      </x:c>
      <x:c r="E67" s="305" t="str">
        <x:v>CAP-LAW054|Reg. 9|AP01|CAL01</x:v>
      </x:c>
      <x:c r="F67" s="305" t="str">
        <x:v>CAP-LAW054|Reg. 9|AP01</x:v>
      </x:c>
      <x:c r="G67" s="305" t="str">
        <x:v>CAP-LAW054|Reg. 9</x:v>
      </x:c>
      <x:c r="H67" s="305" t="str">
        <x:v>CAP-LAW054</x:v>
      </x:c>
      <x:c r="I67" s="305" t="str">
        <x:v>Reg. 9</x:v>
      </x:c>
      <x:c r="J67" s="305" t="str">
        <x:v>GATE|EQUITY_MAIN or GATE|EQUITY_SME</x:v>
      </x:c>
      <x:c r="K67" s="305" t="str">
        <x:v>Insider trading</x:v>
      </x:c>
      <x:c r="L67" s="305" t="str">
        <x:v>Continuous monitoring</x:v>
      </x:c>
      <x:c r="M67" s="305" t="str">
        <x:v>Continuous</x:v>
      </x:c>
      <x:c r="N67" s="305" t="str">
        <x:v>PIT framework applies</x:v>
      </x:c>
      <x:c r="O67" s="305" t="str">
        <x:v>Continuous. Calculate the entity-specific due date from the documented trigger or period end and the current official provision/exchange operating calendar; retain the calculation, review and acknowledgement.</x:v>
      </x:c>
      <x:c r="P67" s="305" t="str">
        <x:v>Continuous control with scheduled owner review; open an exception immediately on breach, override or data-feed failure.</x:v>
      </x:c>
      <x:c r="Q67" s="305" t="str">
        <x:v>Immediate exception alert when the control condition is not met.</x:v>
      </x:c>
      <x:c r="R67" s="305" t="str">
        <x:v>Compliance Officer — Insider Trading / Market Conduct</x:v>
      </x:c>
      <x:c r="S67" s="305" t="str">
        <x:v>Compliance monitoring team</x:v>
      </x:c>
      <x:c r="T67" s="305" t="str">
        <x:v>Company Secretary / Compliance Officer or delegated independent reviewer</x:v>
      </x:c>
      <x:c r="U67" s="305" t="str">
        <x:v>CAP-LAW054 Reg. 9; official source URL inherited from the P-2 atomic record.</x:v>
      </x:c>
      <x:c r="V67" s="305" t="str">
        <x:v>Recurring / monitored</x:v>
      </x:c>
      <x:c r="W67" s="305" t="str">
        <x:v>Evidence must be complete through the legal performance/filing time and include later acknowledgement, correction or closure where applicable.</x:v>
      </x:c>
      <x:c r="X67" s="305" t="str">
        <x:v>Escalate predicted lateness before the legal cut-off; immediately record actual missed deadlines, failed conditions precedent or unclosed exceptions.</x:v>
      </x:c>
      <x:c r="Y67" s="305" t="str">
        <x:v>Evidence the gate GATE|EQUITY_MAIN or GATE|EQUITY_SME, security/capacity (Listed or proposed specified securities), trigger (PIT framework applies) and threshold/exemption (Identify designated persons using role/access criteria; apply Schedule B.).</x:v>
      </x:c>
      <x:c r="Z67" s="305" t="str">
        <x:v>RULE MAPPED — ENTITY DATE NOT POPULATED</x:v>
      </x:c>
      <x:c r="AA67" s="305" t="str">
        <x:v>https://www.sebi.gov.in/legal/regulations/mar-2025/securities-and-exchange-board-of-india-prohibition-of-insider-trading-regulations-2015-last-amended-on-march-12-2025-_92672.html</x:v>
      </x:c>
      <x:c r="AB67" s="305" t="str">
        <x:v>MIGRATED — FROZEN</x:v>
      </x:c>
      <x:c r="AC67" s="305" t="str">
        <x:f>IF(COUNTIF('PROD Audit Master'!$A$5:$A$176,C67)=1,"YES","NO")</x:f>
        <x:v>YES</x:v>
      </x:c>
      <x:c r="AD67" s="305" t="str">
        <x:f>IF(COUNTIF('PROD Provision Master'!$A$5:$A$176,D67)=1,"YES","NO")</x:f>
        <x:v>YES</x:v>
      </x:c>
      <x:c r="AE67" s="305" t="str">
        <x:f>IF(COUNTIF($A$5:$A$176,A67)=1,"UNIQUE","DUPLICATE")</x:f>
        <x:v>UNIQUE</x:v>
      </x:c>
      <x:c r="AF67" s="305" t="str">
        <x:f>IF(COUNTIF($E$5:$E$176,E67)=1,"UNIQUE","DUPLICATE")</x:f>
        <x:v>UNIQUE</x:v>
      </x:c>
      <x:c r="AG67" s="305" t="str">
        <x:f>IF(AND(LEFT(A67,14)="SEBI-CORE-CAL-",LEN(A67)=20),"VALID","INVALID")</x:f>
        <x:v>VALID</x:v>
      </x:c>
      <x:c r="AH67" s="305" t="str">
        <x:v>FROZEN</x:v>
      </x:c>
    </x:row>
    <x:row r="68" ht="48" customHeight="1">
      <x:c r="A68" s="305" t="str">
        <x:v>SEBI-CORE-CAL-000064</x:v>
      </x:c>
      <x:c r="B68" s="305" t="n">
        <x:v>64</x:v>
      </x:c>
      <x:c r="C68" s="305" t="str">
        <x:v>SEBI-CORE-AUD-000064</x:v>
      </x:c>
      <x:c r="D68" s="305" t="str">
        <x:v>SEBI-CORE-PRV-000064</x:v>
      </x:c>
      <x:c r="E68" s="305" t="str">
        <x:v>CAP-LAW054|Reg. 9A|AP01|CAL01</x:v>
      </x:c>
      <x:c r="F68" s="305" t="str">
        <x:v>CAP-LAW054|Reg. 9A|AP01</x:v>
      </x:c>
      <x:c r="G68" s="305" t="str">
        <x:v>CAP-LAW054|Reg. 9A</x:v>
      </x:c>
      <x:c r="H68" s="305" t="str">
        <x:v>CAP-LAW054</x:v>
      </x:c>
      <x:c r="I68" s="305" t="str">
        <x:v>Reg. 9A</x:v>
      </x:c>
      <x:c r="J68" s="305" t="str">
        <x:v>GATE|EQUITY_MAIN or GATE|EQUITY_SME</x:v>
      </x:c>
      <x:c r="K68" s="305" t="str">
        <x:v>Insider trading</x:v>
      </x:c>
      <x:c r="L68" s="305" t="str">
        <x:v>Hybrid continuous/event</x:v>
      </x:c>
      <x:c r="M68" s="305" t="str">
        <x:v>Continuous</x:v>
      </x:c>
      <x:c r="N68" s="305" t="str">
        <x:v>PIT framework applies / leak suspected</x:v>
      </x:c>
      <x:c r="O68" s="305" t="str">
        <x:v>Continuous; event-based investigation. Calculate the entity-specific due date from the documented trigger or period end and the current official provision/exchange operating calendar; retain the calculation, review and acknowledgement.</x:v>
      </x:c>
      <x:c r="P68" s="305" t="str">
        <x:v>Continuous control with scheduled owner review; open an exception immediately on breach, override or data-feed failure.</x:v>
      </x:c>
      <x:c r="Q68" s="305" t="str">
        <x:v>Immediate exception alert when the control condition is not met.</x:v>
      </x:c>
      <x:c r="R68" s="305" t="str">
        <x:v>Compliance Officer — Insider Trading / Market Conduct</x:v>
      </x:c>
      <x:c r="S68" s="305" t="str">
        <x:v>Compliance monitoring team</x:v>
      </x:c>
      <x:c r="T68" s="305" t="str">
        <x:v>Company Secretary / Compliance Officer plus approving Board or committee</x:v>
      </x:c>
      <x:c r="U68" s="305" t="str">
        <x:v>CAP-LAW054 Reg. 9A; official source URL inherited from the P-2 atomic record.</x:v>
      </x:c>
      <x:c r="V68" s="305" t="str">
        <x:v>Recurring / monitored</x:v>
      </x:c>
      <x:c r="W68" s="305" t="str">
        <x:v>Evidence must be complete through the legal performance/filing time and include later acknowledgement, correction or closure where applicable.</x:v>
      </x:c>
      <x:c r="X68" s="305" t="str">
        <x:v>Escalate predicted lateness before the legal cut-off; immediately record actual missed deadlines, failed conditions precedent or unclosed exceptions.</x:v>
      </x:c>
      <x:c r="Y68" s="305" t="str">
        <x:v>Evidence the gate GATE|EQUITY_MAIN or GATE|EQUITY_SME, security/capacity (Listed securities), trigger (PIT framework applies / leak suspected) and threshold/exemption (Apply inquiry and reporting provisions.).</x:v>
      </x:c>
      <x:c r="Z68" s="305" t="str">
        <x:v>RULE MAPPED — ENTITY DATE NOT POPULATED</x:v>
      </x:c>
      <x:c r="AA68" s="305" t="str">
        <x:v>https://www.sebi.gov.in/legal/regulations/mar-2025/securities-and-exchange-board-of-india-prohibition-of-insider-trading-regulations-2015-last-amended-on-march-12-2025-_92672.html</x:v>
      </x:c>
      <x:c r="AB68" s="305" t="str">
        <x:v>MIGRATED — FROZEN</x:v>
      </x:c>
      <x:c r="AC68" s="305" t="str">
        <x:f>IF(COUNTIF('PROD Audit Master'!$A$5:$A$176,C68)=1,"YES","NO")</x:f>
        <x:v>YES</x:v>
      </x:c>
      <x:c r="AD68" s="305" t="str">
        <x:f>IF(COUNTIF('PROD Provision Master'!$A$5:$A$176,D68)=1,"YES","NO")</x:f>
        <x:v>YES</x:v>
      </x:c>
      <x:c r="AE68" s="305" t="str">
        <x:f>IF(COUNTIF($A$5:$A$176,A68)=1,"UNIQUE","DUPLICATE")</x:f>
        <x:v>UNIQUE</x:v>
      </x:c>
      <x:c r="AF68" s="305" t="str">
        <x:f>IF(COUNTIF($E$5:$E$176,E68)=1,"UNIQUE","DUPLICATE")</x:f>
        <x:v>UNIQUE</x:v>
      </x:c>
      <x:c r="AG68" s="305" t="str">
        <x:f>IF(AND(LEFT(A68,14)="SEBI-CORE-CAL-",LEN(A68)=20),"VALID","INVALID")</x:f>
        <x:v>VALID</x:v>
      </x:c>
      <x:c r="AH68" s="305" t="str">
        <x:v>FROZEN</x:v>
      </x:c>
    </x:row>
    <x:row r="69" ht="48" customHeight="1">
      <x:c r="A69" s="305" t="str">
        <x:v>SEBI-CORE-CAL-000065</x:v>
      </x:c>
      <x:c r="B69" s="305" t="n">
        <x:v>65</x:v>
      </x:c>
      <x:c r="C69" s="305" t="str">
        <x:v>SEBI-CORE-AUD-000065</x:v>
      </x:c>
      <x:c r="D69" s="305" t="str">
        <x:v>SEBI-CORE-PRV-000065</x:v>
      </x:c>
      <x:c r="E69" s="305" t="str">
        <x:v>P1-GAP001|PIT surveillance chapters|AP01|CAL01</x:v>
      </x:c>
      <x:c r="F69" s="305" t="str">
        <x:v>P1-GAP001|PIT surveillance chapters|AP01</x:v>
      </x:c>
      <x:c r="G69" s="305" t="str">
        <x:v>P1-GAP001|PIT surveillance chapters</x:v>
      </x:c>
      <x:c r="H69" s="305" t="str">
        <x:v>P1-GAP001</x:v>
      </x:c>
      <x:c r="I69" s="305" t="str">
        <x:v>PIT surveillance chapters</x:v>
      </x:c>
      <x:c r="J69" s="305" t="str">
        <x:v>GATE|EQUITY_MAIN or GATE|EQUITY_SME</x:v>
      </x:c>
      <x:c r="K69" s="305" t="str">
        <x:v>Insider surveillance</x:v>
      </x:c>
      <x:c r="L69" s="305" t="str">
        <x:v>Hybrid continuous/event</x:v>
      </x:c>
      <x:c r="M69" s="305" t="str">
        <x:v>Continuous</x:v>
      </x:c>
      <x:c r="N69" s="305" t="str">
        <x:v>Entity/security is within current system scope</x:v>
      </x:c>
      <x:c r="O69" s="305" t="str">
        <x:v>Continuous / event-based. Calculate the entity-specific due date from the documented trigger or period end and the current official provision/exchange operating calendar; retain the calculation, review and acknowledgement.</x:v>
      </x:c>
      <x:c r="P69" s="305" t="str">
        <x:v>Continuous control with scheduled owner review; open an exception immediately on breach, override or data-feed failure.</x:v>
      </x:c>
      <x:c r="Q69" s="305" t="str">
        <x:v>Immediate exception alert when the control condition is not met.</x:v>
      </x:c>
      <x:c r="R69" s="305" t="str">
        <x:v>Compliance Officer — Insider Trading / Market Conduct</x:v>
      </x:c>
      <x:c r="S69" s="305" t="str">
        <x:v>Compliance monitoring team</x:v>
      </x:c>
      <x:c r="T69" s="305" t="str">
        <x:v>Company Secretary / Compliance Officer or delegated independent reviewer</x:v>
      </x:c>
      <x:c r="U69" s="305" t="str">
        <x:v>P1-GAP001 PIT surveillance chapters; official source URL inherited from the P-2 atomic record.</x:v>
      </x:c>
      <x:c r="V69" s="305" t="str">
        <x:v>Recurring / monitored</x:v>
      </x:c>
      <x:c r="W69" s="305" t="str">
        <x:v>Evidence must be complete through the legal performance/filing time and include later acknowledgement, correction or closure where applicable.</x:v>
      </x:c>
      <x:c r="X69" s="305" t="str">
        <x:v>Escalate predicted lateness before the legal cut-off; immediately record actual missed deadlines, failed conditions precedent or unclosed exceptions.</x:v>
      </x:c>
      <x:c r="Y69" s="305" t="str">
        <x:v>Evidence the gate GATE|EQUITY_MAIN or GATE|EQUITY_SME, security/capacity (Listed securities), trigger (Entity/security is within current system scope) and threshold/exemption (Apply current PAN/ISIN, designated-person and system instructions.).</x:v>
      </x:c>
      <x:c r="Z69" s="305" t="str">
        <x:v>RULE MAPPED — ENTITY DATE NOT POPULATED</x:v>
      </x:c>
      <x:c r="AA69" s="305" t="str">
        <x:v>https://www.sebi.gov.in/legal/master-circulars/may-2026/master-circular-on-surveillance-of-securities-market_101473.html</x:v>
      </x:c>
      <x:c r="AB69" s="305" t="str">
        <x:v>MIGRATED — FROZEN</x:v>
      </x:c>
      <x:c r="AC69" s="305" t="str">
        <x:f>IF(COUNTIF('PROD Audit Master'!$A$5:$A$176,C69)=1,"YES","NO")</x:f>
        <x:v>YES</x:v>
      </x:c>
      <x:c r="AD69" s="305" t="str">
        <x:f>IF(COUNTIF('PROD Provision Master'!$A$5:$A$176,D69)=1,"YES","NO")</x:f>
        <x:v>YES</x:v>
      </x:c>
      <x:c r="AE69" s="305" t="str">
        <x:f>IF(COUNTIF($A$5:$A$176,A69)=1,"UNIQUE","DUPLICATE")</x:f>
        <x:v>UNIQUE</x:v>
      </x:c>
      <x:c r="AF69" s="305" t="str">
        <x:f>IF(COUNTIF($E$5:$E$176,E69)=1,"UNIQUE","DUPLICATE")</x:f>
        <x:v>UNIQUE</x:v>
      </x:c>
      <x:c r="AG69" s="305" t="str">
        <x:f>IF(AND(LEFT(A69,14)="SEBI-CORE-CAL-",LEN(A69)=20),"VALID","INVALID")</x:f>
        <x:v>VALID</x:v>
      </x:c>
      <x:c r="AH69" s="305" t="str">
        <x:v>FROZEN</x:v>
      </x:c>
    </x:row>
    <x:row r="70" ht="48" customHeight="1">
      <x:c r="A70" s="305" t="str">
        <x:v>SEBI-CORE-CAL-000066</x:v>
      </x:c>
      <x:c r="B70" s="305" t="n">
        <x:v>66</x:v>
      </x:c>
      <x:c r="C70" s="305" t="str">
        <x:v>SEBI-CORE-AUD-000066</x:v>
      </x:c>
      <x:c r="D70" s="305" t="str">
        <x:v>SEBI-CORE-PRV-000066</x:v>
      </x:c>
      <x:c r="E70" s="305" t="str">
        <x:v>CAP-LAW067|Reg. 3|AP01|CAL01</x:v>
      </x:c>
      <x:c r="F70" s="305" t="str">
        <x:v>CAP-LAW067|Reg. 3|AP01</x:v>
      </x:c>
      <x:c r="G70" s="305" t="str">
        <x:v>CAP-LAW067|Reg. 3</x:v>
      </x:c>
      <x:c r="H70" s="305" t="str">
        <x:v>CAP-LAW067</x:v>
      </x:c>
      <x:c r="I70" s="305" t="str">
        <x:v>Reg. 3</x:v>
      </x:c>
      <x:c r="J70" s="305" t="str">
        <x:v>GATE|EQUITY_MAIN or GATE|DEBT</x:v>
      </x:c>
      <x:c r="K70" s="305" t="str">
        <x:v>Market conduct</x:v>
      </x:c>
      <x:c r="L70" s="305" t="str">
        <x:v>Continuous monitoring</x:v>
      </x:c>
      <x:c r="M70" s="305" t="str">
        <x:v>Continuous</x:v>
      </x:c>
      <x:c r="N70" s="305" t="str">
        <x:v>Market-facing transaction or communication</x:v>
      </x:c>
      <x:c r="O70" s="305" t="str">
        <x:v>Continuous. Calculate the entity-specific due date from the documented trigger or period end and the current official provision/exchange operating calendar; retain the calculation, review and acknowledgement.</x:v>
      </x:c>
      <x:c r="P70" s="305" t="str">
        <x:v>Continuous control with scheduled owner review; open an exception immediately on breach, override or data-feed failure.</x:v>
      </x:c>
      <x:c r="Q70" s="305" t="str">
        <x:v>Immediate exception alert when the control condition is not met.</x:v>
      </x:c>
      <x:c r="R70" s="305" t="str">
        <x:v>Compliance Officer — Insider Trading / Market Conduct</x:v>
      </x:c>
      <x:c r="S70" s="305" t="str">
        <x:v>Compliance monitoring team</x:v>
      </x:c>
      <x:c r="T70" s="305" t="str">
        <x:v>Company Secretary / Compliance Officer or delegated independent reviewer</x:v>
      </x:c>
      <x:c r="U70" s="305" t="str">
        <x:v>CAP-LAW067 Reg. 3; official source URL inherited from the P-2 atomic record.</x:v>
      </x:c>
      <x:c r="V70" s="305" t="str">
        <x:v>Recurring / monitored</x:v>
      </x:c>
      <x:c r="W70" s="305" t="str">
        <x:v>Evidence must be complete through the legal performance/filing time and include later acknowledgement, correction or closure where applicable.</x:v>
      </x:c>
      <x:c r="X70" s="305" t="str">
        <x:v>Escalate predicted lateness before the legal cut-off; immediately record actual missed deadlines, failed conditions precedent or unclosed exceptions.</x:v>
      </x:c>
      <x:c r="Y70" s="305" t="str">
        <x:v>Evidence the gate GATE|EQUITY_MAIN or GATE|DEBT, security/capacity (Any securities), trigger (Market-facing transaction or communication) and threshold/exemption (Prohibition applies based on conduct and facts.).</x:v>
      </x:c>
      <x:c r="Z70" s="305" t="str">
        <x:v>RULE MAPPED — ENTITY DATE NOT POPULATED</x:v>
      </x:c>
      <x:c r="AA70" s="305" t="str">
        <x:v>https://www.sebi.gov.in/legal/regulations/dec-2025/securities-and-exchange-board-of-india-prohibition-of-fraudulent-and-unfair-trade-practices-relating-to-securities-market-regulations-2003-last-amended-on-december-05-2025-_98694.html</x:v>
      </x:c>
      <x:c r="AB70" s="305" t="str">
        <x:v>MIGRATED — FROZEN</x:v>
      </x:c>
      <x:c r="AC70" s="305" t="str">
        <x:f>IF(COUNTIF('PROD Audit Master'!$A$5:$A$176,C70)=1,"YES","NO")</x:f>
        <x:v>YES</x:v>
      </x:c>
      <x:c r="AD70" s="305" t="str">
        <x:f>IF(COUNTIF('PROD Provision Master'!$A$5:$A$176,D70)=1,"YES","NO")</x:f>
        <x:v>YES</x:v>
      </x:c>
      <x:c r="AE70" s="305" t="str">
        <x:f>IF(COUNTIF($A$5:$A$176,A70)=1,"UNIQUE","DUPLICATE")</x:f>
        <x:v>UNIQUE</x:v>
      </x:c>
      <x:c r="AF70" s="305" t="str">
        <x:f>IF(COUNTIF($E$5:$E$176,E70)=1,"UNIQUE","DUPLICATE")</x:f>
        <x:v>UNIQUE</x:v>
      </x:c>
      <x:c r="AG70" s="305" t="str">
        <x:f>IF(AND(LEFT(A70,14)="SEBI-CORE-CAL-",LEN(A70)=20),"VALID","INVALID")</x:f>
        <x:v>VALID</x:v>
      </x:c>
      <x:c r="AH70" s="305" t="str">
        <x:v>FROZEN</x:v>
      </x:c>
    </x:row>
    <x:row r="71" ht="48" customHeight="1">
      <x:c r="A71" s="305" t="str">
        <x:v>SEBI-CORE-CAL-000067</x:v>
      </x:c>
      <x:c r="B71" s="305" t="n">
        <x:v>67</x:v>
      </x:c>
      <x:c r="C71" s="305" t="str">
        <x:v>SEBI-CORE-AUD-000067</x:v>
      </x:c>
      <x:c r="D71" s="305" t="str">
        <x:v>SEBI-CORE-PRV-000067</x:v>
      </x:c>
      <x:c r="E71" s="305" t="str">
        <x:v>CAP-LAW067|Reg. 4|AP01|CAL01</x:v>
      </x:c>
      <x:c r="F71" s="305" t="str">
        <x:v>CAP-LAW067|Reg. 4|AP01</x:v>
      </x:c>
      <x:c r="G71" s="305" t="str">
        <x:v>CAP-LAW067|Reg. 4</x:v>
      </x:c>
      <x:c r="H71" s="305" t="str">
        <x:v>CAP-LAW067</x:v>
      </x:c>
      <x:c r="I71" s="305" t="str">
        <x:v>Reg. 4</x:v>
      </x:c>
      <x:c r="J71" s="305" t="str">
        <x:v>GATE|EQUITY_MAIN or GATE|DEBT</x:v>
      </x:c>
      <x:c r="K71" s="305" t="str">
        <x:v>Market conduct</x:v>
      </x:c>
      <x:c r="L71" s="305" t="str">
        <x:v>Continuous monitoring</x:v>
      </x:c>
      <x:c r="M71" s="305" t="str">
        <x:v>Continuous</x:v>
      </x:c>
      <x:c r="N71" s="305" t="str">
        <x:v>Trading, order, disclosure or securities-market conduct</x:v>
      </x:c>
      <x:c r="O71" s="305" t="str">
        <x:v>Continuous. Calculate the entity-specific due date from the documented trigger or period end and the current official provision/exchange operating calendar; retain the calculation, review and acknowledgement.</x:v>
      </x:c>
      <x:c r="P71" s="305" t="str">
        <x:v>Continuous control with scheduled owner review; open an exception immediately on breach, override or data-feed failure.</x:v>
      </x:c>
      <x:c r="Q71" s="305" t="str">
        <x:v>Immediate exception alert when the control condition is not met.</x:v>
      </x:c>
      <x:c r="R71" s="305" t="str">
        <x:v>Compliance Officer — Insider Trading / Market Conduct</x:v>
      </x:c>
      <x:c r="S71" s="305" t="str">
        <x:v>Compliance monitoring team</x:v>
      </x:c>
      <x:c r="T71" s="305" t="str">
        <x:v>Company Secretary / Compliance Officer or delegated independent reviewer</x:v>
      </x:c>
      <x:c r="U71" s="305" t="str">
        <x:v>CAP-LAW067 Reg. 4; official source URL inherited from the P-2 atomic record.</x:v>
      </x:c>
      <x:c r="V71" s="305" t="str">
        <x:v>Recurring / monitored</x:v>
      </x:c>
      <x:c r="W71" s="305" t="str">
        <x:v>Evidence must be complete through the legal performance/filing time and include later acknowledgement, correction or closure where applicable.</x:v>
      </x:c>
      <x:c r="X71" s="305" t="str">
        <x:v>Escalate predicted lateness before the legal cut-off; immediately record actual missed deadlines, failed conditions precedent or unclosed exceptions.</x:v>
      </x:c>
      <x:c r="Y71" s="305" t="str">
        <x:v>Evidence the gate GATE|EQUITY_MAIN or GATE|DEBT, security/capacity (Any securities), trigger (Trading, order, disclosure or securities-market conduct) and threshold/exemption (Apply current illustrative practices and deeming provisions.).</x:v>
      </x:c>
      <x:c r="Z71" s="305" t="str">
        <x:v>RULE MAPPED — ENTITY DATE NOT POPULATED</x:v>
      </x:c>
      <x:c r="AA71" s="305" t="str">
        <x:v>https://www.sebi.gov.in/legal/regulations/dec-2025/securities-and-exchange-board-of-india-prohibition-of-fraudulent-and-unfair-trade-practices-relating-to-securities-market-regulations-2003-last-amended-on-december-05-2025-_98694.html</x:v>
      </x:c>
      <x:c r="AB71" s="305" t="str">
        <x:v>MIGRATED — FROZEN</x:v>
      </x:c>
      <x:c r="AC71" s="305" t="str">
        <x:f>IF(COUNTIF('PROD Audit Master'!$A$5:$A$176,C71)=1,"YES","NO")</x:f>
        <x:v>YES</x:v>
      </x:c>
      <x:c r="AD71" s="305" t="str">
        <x:f>IF(COUNTIF('PROD Provision Master'!$A$5:$A$176,D71)=1,"YES","NO")</x:f>
        <x:v>YES</x:v>
      </x:c>
      <x:c r="AE71" s="305" t="str">
        <x:f>IF(COUNTIF($A$5:$A$176,A71)=1,"UNIQUE","DUPLICATE")</x:f>
        <x:v>UNIQUE</x:v>
      </x:c>
      <x:c r="AF71" s="305" t="str">
        <x:f>IF(COUNTIF($E$5:$E$176,E71)=1,"UNIQUE","DUPLICATE")</x:f>
        <x:v>UNIQUE</x:v>
      </x:c>
      <x:c r="AG71" s="305" t="str">
        <x:f>IF(AND(LEFT(A71,14)="SEBI-CORE-CAL-",LEN(A71)=20),"VALID","INVALID")</x:f>
        <x:v>VALID</x:v>
      </x:c>
      <x:c r="AH71" s="305" t="str">
        <x:v>FROZEN</x:v>
      </x:c>
    </x:row>
    <x:row r="72" ht="48" customHeight="1">
      <x:c r="A72" s="305" t="str">
        <x:v>SEBI-CORE-CAL-000068</x:v>
      </x:c>
      <x:c r="B72" s="305" t="n">
        <x:v>68</x:v>
      </x:c>
      <x:c r="C72" s="305" t="str">
        <x:v>SEBI-CORE-AUD-000068</x:v>
      </x:c>
      <x:c r="D72" s="305" t="str">
        <x:v>SEBI-CORE-PRV-000068</x:v>
      </x:c>
      <x:c r="E72" s="305" t="str">
        <x:v>CAP-LAW060|Reg. 26(2)|AP01|CAL01</x:v>
      </x:c>
      <x:c r="F72" s="305" t="str">
        <x:v>CAP-LAW060|Reg. 26(2)|AP01</x:v>
      </x:c>
      <x:c r="G72" s="305" t="str">
        <x:v>CAP-LAW060|Reg. 26(2)</x:v>
      </x:c>
      <x:c r="H72" s="305" t="str">
        <x:v>CAP-LAW060</x:v>
      </x:c>
      <x:c r="I72" s="305" t="str">
        <x:v>Reg. 26(2)</x:v>
      </x:c>
      <x:c r="J72" s="305" t="str">
        <x:v>GATE|TAKEOVER</x:v>
      </x:c>
      <x:c r="K72" s="305" t="str">
        <x:v>Takeover response</x:v>
      </x:c>
      <x:c r="L72" s="305" t="str">
        <x:v>Transaction timetable</x:v>
      </x:c>
      <x:c r="M72" s="305" t="str">
        <x:v>Per transaction / event timetable</x:v>
      </x:c>
      <x:c r="N72" s="305" t="str">
        <x:v>Public announcement of open offer until offer completion</x:v>
      </x:c>
      <x:c r="O72" s="305" t="str">
        <x:v>During offer period. Calculate the entity-specific due date from the documented trigger or period end and the current official provision/exchange operating calendar; retain the calculation, review and acknowledgement.</x:v>
      </x:c>
      <x:c r="P72" s="305" t="str">
        <x:v>Create the task when the documented trigger is approved, received or occurs; apply the legal lead time before the external deadline.</x:v>
      </x:c>
      <x:c r="Q72" s="305" t="str">
        <x:v>Final alert one business day before the internally calculated deadline; use an earlier alert where the legal period is one day or less.</x:v>
      </x:c>
      <x:c r="R72" s="305" t="str">
        <x:v>Company Secretary / Transaction Legal Lead</x:v>
      </x:c>
      <x:c r="S72" s="305" t="str">
        <x:v>Secretarial, legal, finance and appointed transaction advisers</x:v>
      </x:c>
      <x:c r="T72" s="305" t="str">
        <x:v>Company Secretary / Compliance Officer plus approving Board or committee</x:v>
      </x:c>
      <x:c r="U72" s="305" t="str">
        <x:v>CAP-LAW060 Reg. 26(2); official source URL inherited from the P-2 atomic record.</x:v>
      </x:c>
      <x:c r="V72" s="305" t="str">
        <x:v>Event-driven</x:v>
      </x:c>
      <x:c r="W72" s="305" t="str">
        <x:v>Evidence must be complete through the legal performance/filing time and include later acknowledgement, correction or closure where applicable.</x:v>
      </x:c>
      <x:c r="X72" s="305" t="str">
        <x:v>Escalate predicted lateness before the legal cut-off; immediately record actual missed deadlines, failed conditions precedent or unclosed exceptions.</x:v>
      </x:c>
      <x:c r="Y72" s="305" t="str">
        <x:v>Evidence the gate GATE|TAKEOVER, security/capacity (Target company equity shares), trigger (Public announcement of open offer until offer completion) and threshold/exemption (Apply the specified actions, postal-ballot special-resolution route and statutory exceptions.).</x:v>
      </x:c>
      <x:c r="Z72" s="305" t="str">
        <x:v>RULE MAPPED — ENTITY DATE NOT POPULATED</x:v>
      </x:c>
      <x:c r="AA72" s="305" t="str">
        <x:v>https://www.sebi.gov.in/legal/regulations/dec-2025/securities-and-exchange-board-of-india-substantial-acquisition-of-shares-and-takeovers-regulations-2011-last-amended-on-december-5-2025-_98643.html</x:v>
      </x:c>
      <x:c r="AB72" s="305" t="str">
        <x:v>MIGRATED — FROZEN</x:v>
      </x:c>
      <x:c r="AC72" s="305" t="str">
        <x:f>IF(COUNTIF('PROD Audit Master'!$A$5:$A$176,C72)=1,"YES","NO")</x:f>
        <x:v>YES</x:v>
      </x:c>
      <x:c r="AD72" s="305" t="str">
        <x:f>IF(COUNTIF('PROD Provision Master'!$A$5:$A$176,D72)=1,"YES","NO")</x:f>
        <x:v>YES</x:v>
      </x:c>
      <x:c r="AE72" s="305" t="str">
        <x:f>IF(COUNTIF($A$5:$A$176,A72)=1,"UNIQUE","DUPLICATE")</x:f>
        <x:v>UNIQUE</x:v>
      </x:c>
      <x:c r="AF72" s="305" t="str">
        <x:f>IF(COUNTIF($E$5:$E$176,E72)=1,"UNIQUE","DUPLICATE")</x:f>
        <x:v>UNIQUE</x:v>
      </x:c>
      <x:c r="AG72" s="305" t="str">
        <x:f>IF(AND(LEFT(A72,14)="SEBI-CORE-CAL-",LEN(A72)=20),"VALID","INVALID")</x:f>
        <x:v>VALID</x:v>
      </x:c>
      <x:c r="AH72" s="305" t="str">
        <x:v>FROZEN</x:v>
      </x:c>
    </x:row>
    <x:row r="73" ht="48" customHeight="1">
      <x:c r="A73" s="305" t="str">
        <x:v>SEBI-CORE-CAL-000069</x:v>
      </x:c>
      <x:c r="B73" s="305" t="n">
        <x:v>69</x:v>
      </x:c>
      <x:c r="C73" s="305" t="str">
        <x:v>SEBI-CORE-AUD-000069</x:v>
      </x:c>
      <x:c r="D73" s="305" t="str">
        <x:v>SEBI-CORE-PRV-000069</x:v>
      </x:c>
      <x:c r="E73" s="305" t="str">
        <x:v>CAP-LAW060|Reg. 26(4)|AP01|CAL01</x:v>
      </x:c>
      <x:c r="F73" s="305" t="str">
        <x:v>CAP-LAW060|Reg. 26(4)|AP01</x:v>
      </x:c>
      <x:c r="G73" s="305" t="str">
        <x:v>CAP-LAW060|Reg. 26(4)</x:v>
      </x:c>
      <x:c r="H73" s="305" t="str">
        <x:v>CAP-LAW060</x:v>
      </x:c>
      <x:c r="I73" s="305" t="str">
        <x:v>Reg. 26(4)</x:v>
      </x:c>
      <x:c r="J73" s="305" t="str">
        <x:v>GATE|TAKEOVER</x:v>
      </x:c>
      <x:c r="K73" s="305" t="str">
        <x:v>Takeover response</x:v>
      </x:c>
      <x:c r="L73" s="305" t="str">
        <x:v>Transaction timetable</x:v>
      </x:c>
      <x:c r="M73" s="305" t="str">
        <x:v>Per transaction / event timetable</x:v>
      </x:c>
      <x:c r="N73" s="305" t="str">
        <x:v>Open-offer tendering period scheduled</x:v>
      </x:c>
      <x:c r="O73" s="305" t="str">
        <x:v>During offer timetable. Calculate the entity-specific due date from the documented trigger or period end and the current official provision/exchange operating calendar; retain the calculation, review and acknowledgement.</x:v>
      </x:c>
      <x:c r="P73" s="305" t="str">
        <x:v>Create the task when the documented trigger is approved, received or occurs; apply the legal lead time before the external deadline.</x:v>
      </x:c>
      <x:c r="Q73" s="305" t="str">
        <x:v>Final alert one business day before the internally calculated deadline; use an earlier alert where the legal period is one day or less.</x:v>
      </x:c>
      <x:c r="R73" s="305" t="str">
        <x:v>Company Secretary / Transaction Legal Lead</x:v>
      </x:c>
      <x:c r="S73" s="305" t="str">
        <x:v>Secretarial, legal, finance and appointed transaction advisers</x:v>
      </x:c>
      <x:c r="T73" s="305" t="str">
        <x:v>Company Secretary / Compliance Officer plus approving Board or committee</x:v>
      </x:c>
      <x:c r="U73" s="305" t="str">
        <x:v>CAP-LAW060 Reg. 26(4); official source URL inherited from the P-2 atomic record.</x:v>
      </x:c>
      <x:c r="V73" s="305" t="str">
        <x:v>Event-driven</x:v>
      </x:c>
      <x:c r="W73" s="305" t="str">
        <x:v>Evidence must be complete through the legal performance/filing time and include later acknowledgement, correction or closure where applicable.</x:v>
      </x:c>
      <x:c r="X73" s="305" t="str">
        <x:v>Escalate predicted lateness before the legal cut-off; immediately record actual missed deadlines, failed conditions precedent or unclosed exceptions.</x:v>
      </x:c>
      <x:c r="Y73" s="305" t="str">
        <x:v>Evidence the gate GATE|TAKEOVER, security/capacity (Target company equity shares), trigger (Open-offer tendering period scheduled) and threshold/exemption (Apply the exact buffer period in current regulation.).</x:v>
      </x:c>
      <x:c r="Z73" s="305" t="str">
        <x:v>RULE MAPPED — ENTITY DATE NOT POPULATED</x:v>
      </x:c>
      <x:c r="AA73" s="305" t="str">
        <x:v>https://www.sebi.gov.in/legal/regulations/dec-2025/securities-and-exchange-board-of-india-substantial-acquisition-of-shares-and-takeovers-regulations-2011-last-amended-on-december-5-2025-_98643.html</x:v>
      </x:c>
      <x:c r="AB73" s="305" t="str">
        <x:v>MIGRATED — FROZEN</x:v>
      </x:c>
      <x:c r="AC73" s="305" t="str">
        <x:f>IF(COUNTIF('PROD Audit Master'!$A$5:$A$176,C73)=1,"YES","NO")</x:f>
        <x:v>YES</x:v>
      </x:c>
      <x:c r="AD73" s="305" t="str">
        <x:f>IF(COUNTIF('PROD Provision Master'!$A$5:$A$176,D73)=1,"YES","NO")</x:f>
        <x:v>YES</x:v>
      </x:c>
      <x:c r="AE73" s="305" t="str">
        <x:f>IF(COUNTIF($A$5:$A$176,A73)=1,"UNIQUE","DUPLICATE")</x:f>
        <x:v>UNIQUE</x:v>
      </x:c>
      <x:c r="AF73" s="305" t="str">
        <x:f>IF(COUNTIF($E$5:$E$176,E73)=1,"UNIQUE","DUPLICATE")</x:f>
        <x:v>UNIQUE</x:v>
      </x:c>
      <x:c r="AG73" s="305" t="str">
        <x:f>IF(AND(LEFT(A73,14)="SEBI-CORE-CAL-",LEN(A73)=20),"VALID","INVALID")</x:f>
        <x:v>VALID</x:v>
      </x:c>
      <x:c r="AH73" s="305" t="str">
        <x:v>FROZEN</x:v>
      </x:c>
    </x:row>
    <x:row r="74" ht="48" customHeight="1">
      <x:c r="A74" s="305" t="str">
        <x:v>SEBI-CORE-CAL-000070</x:v>
      </x:c>
      <x:c r="B74" s="305" t="n">
        <x:v>70</x:v>
      </x:c>
      <x:c r="C74" s="305" t="str">
        <x:v>SEBI-CORE-AUD-000070</x:v>
      </x:c>
      <x:c r="D74" s="305" t="str">
        <x:v>SEBI-CORE-PRV-000070</x:v>
      </x:c>
      <x:c r="E74" s="305" t="str">
        <x:v>CAP-LAW060|Reg. 26(6)|AP01|CAL01</x:v>
      </x:c>
      <x:c r="F74" s="305" t="str">
        <x:v>CAP-LAW060|Reg. 26(6)|AP01</x:v>
      </x:c>
      <x:c r="G74" s="305" t="str">
        <x:v>CAP-LAW060|Reg. 26(6)</x:v>
      </x:c>
      <x:c r="H74" s="305" t="str">
        <x:v>CAP-LAW060</x:v>
      </x:c>
      <x:c r="I74" s="305" t="str">
        <x:v>Reg. 26(6)</x:v>
      </x:c>
      <x:c r="J74" s="305" t="str">
        <x:v>GATE|TAKEOVER</x:v>
      </x:c>
      <x:c r="K74" s="305" t="str">
        <x:v>Takeover response</x:v>
      </x:c>
      <x:c r="L74" s="305" t="str">
        <x:v>Event-driven</x:v>
      </x:c>
      <x:c r="M74" s="305" t="str">
        <x:v>Per triggering event</x:v>
      </x:c>
      <x:c r="N74" s="305" t="str">
        <x:v>Acquirer request / identified persons date</x:v>
      </x:c>
      <x:c r="O74" s="305" t="str">
        <x:v>Within two working days of request/identified date as applicable. Calculate the entity-specific due date from the documented trigger or period end and the current official provision/exchange operating calendar; retain the calculation, review and acknowledgement.</x:v>
      </x:c>
      <x:c r="P74" s="305" t="str">
        <x:v>Create the task when the documented trigger is approved, received or occurs; apply the legal lead time before the external deadline.</x:v>
      </x:c>
      <x:c r="Q74" s="305" t="str">
        <x:v>Immediate escalation at trigger; no generic grace period.</x:v>
      </x:c>
      <x:c r="R74" s="305" t="str">
        <x:v>Company Secretary / Transaction Legal Lead</x:v>
      </x:c>
      <x:c r="S74" s="305" t="str">
        <x:v>Secretarial, legal, finance and appointed transaction advisers</x:v>
      </x:c>
      <x:c r="T74" s="305" t="str">
        <x:v>Company Secretary / Compliance Officer plus approving Board or committee</x:v>
      </x:c>
      <x:c r="U74" s="305" t="str">
        <x:v>CAP-LAW060 Reg. 26(6); official source URL inherited from the P-2 atomic record.</x:v>
      </x:c>
      <x:c r="V74" s="305" t="str">
        <x:v>Event-driven</x:v>
      </x:c>
      <x:c r="W74" s="305" t="str">
        <x:v>Evidence must be complete through the legal performance/filing time and include later acknowledgement, correction or closure where applicable.</x:v>
      </x:c>
      <x:c r="X74" s="305" t="str">
        <x:v>Escalate predicted lateness before the legal cut-off; immediately record actual missed deadlines, failed conditions precedent or unclosed exceptions.</x:v>
      </x:c>
      <x:c r="Y74" s="305" t="str">
        <x:v>Evidence the gate GATE|TAKEOVER, security/capacity (Target company equity shares), trigger (Acquirer request / identified persons date) and threshold/exemption (Data scope as prescribed.).</x:v>
      </x:c>
      <x:c r="Z74" s="305" t="str">
        <x:v>RULE MAPPED — ENTITY DATE NOT POPULATED</x:v>
      </x:c>
      <x:c r="AA74" s="305" t="str">
        <x:v>https://www.sebi.gov.in/legal/regulations/dec-2025/securities-and-exchange-board-of-india-substantial-acquisition-of-shares-and-takeovers-regulations-2011-last-amended-on-december-5-2025-_98643.html</x:v>
      </x:c>
      <x:c r="AB74" s="305" t="str">
        <x:v>MIGRATED — FROZEN</x:v>
      </x:c>
      <x:c r="AC74" s="305" t="str">
        <x:f>IF(COUNTIF('PROD Audit Master'!$A$5:$A$176,C74)=1,"YES","NO")</x:f>
        <x:v>YES</x:v>
      </x:c>
      <x:c r="AD74" s="305" t="str">
        <x:f>IF(COUNTIF('PROD Provision Master'!$A$5:$A$176,D74)=1,"YES","NO")</x:f>
        <x:v>YES</x:v>
      </x:c>
      <x:c r="AE74" s="305" t="str">
        <x:f>IF(COUNTIF($A$5:$A$176,A74)=1,"UNIQUE","DUPLICATE")</x:f>
        <x:v>UNIQUE</x:v>
      </x:c>
      <x:c r="AF74" s="305" t="str">
        <x:f>IF(COUNTIF($E$5:$E$176,E74)=1,"UNIQUE","DUPLICATE")</x:f>
        <x:v>UNIQUE</x:v>
      </x:c>
      <x:c r="AG74" s="305" t="str">
        <x:f>IF(AND(LEFT(A74,14)="SEBI-CORE-CAL-",LEN(A74)=20),"VALID","INVALID")</x:f>
        <x:v>VALID</x:v>
      </x:c>
      <x:c r="AH74" s="305" t="str">
        <x:v>FROZEN</x:v>
      </x:c>
    </x:row>
    <x:row r="75" ht="48" customHeight="1">
      <x:c r="A75" s="305" t="str">
        <x:v>SEBI-CORE-CAL-000071</x:v>
      </x:c>
      <x:c r="B75" s="305" t="n">
        <x:v>71</x:v>
      </x:c>
      <x:c r="C75" s="305" t="str">
        <x:v>SEBI-CORE-AUD-000071</x:v>
      </x:c>
      <x:c r="D75" s="305" t="str">
        <x:v>SEBI-CORE-PRV-000071</x:v>
      </x:c>
      <x:c r="E75" s="305" t="str">
        <x:v>CAP-LAW060|Reg. 26(6A)|AP01|CAL01</x:v>
      </x:c>
      <x:c r="F75" s="305" t="str">
        <x:v>CAP-LAW060|Reg. 26(6A)|AP01</x:v>
      </x:c>
      <x:c r="G75" s="305" t="str">
        <x:v>CAP-LAW060|Reg. 26(6A)</x:v>
      </x:c>
      <x:c r="H75" s="305" t="str">
        <x:v>CAP-LAW060</x:v>
      </x:c>
      <x:c r="I75" s="305" t="str">
        <x:v>Reg. 26(6A)</x:v>
      </x:c>
      <x:c r="J75" s="305" t="str">
        <x:v>GATE|TAKEOVER</x:v>
      </x:c>
      <x:c r="K75" s="305" t="str">
        <x:v>Takeover response</x:v>
      </x:c>
      <x:c r="L75" s="305" t="str">
        <x:v>Event-driven</x:v>
      </x:c>
      <x:c r="M75" s="305" t="str">
        <x:v>Per transaction / event timetable</x:v>
      </x:c>
      <x:c r="N75" s="305" t="str">
        <x:v>Detailed public statement / open offer</x:v>
      </x:c>
      <x:c r="O75" s="305" t="str">
        <x:v>Promptly for the offer. Calculate the entity-specific due date from the documented trigger or period end and the current official provision/exchange operating calendar; retain the calculation, review and acknowledgement.</x:v>
      </x:c>
      <x:c r="P75" s="305" t="str">
        <x:v>Create the task when the documented trigger is approved, received or occurs; apply the legal lead time before the external deadline.</x:v>
      </x:c>
      <x:c r="Q75" s="305" t="str">
        <x:v>Immediate escalation at trigger; no generic grace period.</x:v>
      </x:c>
      <x:c r="R75" s="305" t="str">
        <x:v>Company Secretary / Transaction Legal Lead</x:v>
      </x:c>
      <x:c r="S75" s="305" t="str">
        <x:v>Secretarial, legal, finance and appointed transaction advisers</x:v>
      </x:c>
      <x:c r="T75" s="305" t="str">
        <x:v>Company Secretary / Compliance Officer plus approving Board or committee</x:v>
      </x:c>
      <x:c r="U75" s="305" t="str">
        <x:v>CAP-LAW060 Reg. 26(6A); official source URL inherited from the P-2 atomic record.</x:v>
      </x:c>
      <x:c r="V75" s="305" t="str">
        <x:v>Event-driven</x:v>
      </x:c>
      <x:c r="W75" s="305" t="str">
        <x:v>Evidence must be complete through the legal performance/filing time and include later acknowledgement, correction or closure where applicable.</x:v>
      </x:c>
      <x:c r="X75" s="305" t="str">
        <x:v>Escalate predicted lateness before the legal cut-off; immediately record actual missed deadlines, failed conditions precedent or unclosed exceptions.</x:v>
      </x:c>
      <x:c r="Y75" s="305" t="str">
        <x:v>Evidence the gate GATE|TAKEOVER, security/capacity (Target company equity shares), trigger (Detailed public statement / open offer) and threshold/exemption (Composition and conflict requirements as prescribed.).</x:v>
      </x:c>
      <x:c r="Z75" s="305" t="str">
        <x:v>RULE MAPPED — ENTITY DATE NOT POPULATED</x:v>
      </x:c>
      <x:c r="AA75" s="305" t="str">
        <x:v>https://www.sebi.gov.in/legal/regulations/dec-2025/securities-and-exchange-board-of-india-substantial-acquisition-of-shares-and-takeovers-regulations-2011-last-amended-on-december-5-2025-_98643.html</x:v>
      </x:c>
      <x:c r="AB75" s="305" t="str">
        <x:v>MIGRATED — FROZEN</x:v>
      </x:c>
      <x:c r="AC75" s="305" t="str">
        <x:f>IF(COUNTIF('PROD Audit Master'!$A$5:$A$176,C75)=1,"YES","NO")</x:f>
        <x:v>YES</x:v>
      </x:c>
      <x:c r="AD75" s="305" t="str">
        <x:f>IF(COUNTIF('PROD Provision Master'!$A$5:$A$176,D75)=1,"YES","NO")</x:f>
        <x:v>YES</x:v>
      </x:c>
      <x:c r="AE75" s="305" t="str">
        <x:f>IF(COUNTIF($A$5:$A$176,A75)=1,"UNIQUE","DUPLICATE")</x:f>
        <x:v>UNIQUE</x:v>
      </x:c>
      <x:c r="AF75" s="305" t="str">
        <x:f>IF(COUNTIF($E$5:$E$176,E75)=1,"UNIQUE","DUPLICATE")</x:f>
        <x:v>UNIQUE</x:v>
      </x:c>
      <x:c r="AG75" s="305" t="str">
        <x:f>IF(AND(LEFT(A75,14)="SEBI-CORE-CAL-",LEN(A75)=20),"VALID","INVALID")</x:f>
        <x:v>VALID</x:v>
      </x:c>
      <x:c r="AH75" s="305" t="str">
        <x:v>FROZEN</x:v>
      </x:c>
    </x:row>
    <x:row r="76" ht="48" customHeight="1">
      <x:c r="A76" s="305" t="str">
        <x:v>SEBI-CORE-CAL-000072</x:v>
      </x:c>
      <x:c r="B76" s="305" t="n">
        <x:v>72</x:v>
      </x:c>
      <x:c r="C76" s="305" t="str">
        <x:v>SEBI-CORE-AUD-000072</x:v>
      </x:c>
      <x:c r="D76" s="305" t="str">
        <x:v>SEBI-CORE-PRV-000072</x:v>
      </x:c>
      <x:c r="E76" s="305" t="str">
        <x:v>CAP-LAW060|Reg. 26(7)|AP01|CAL01</x:v>
      </x:c>
      <x:c r="F76" s="305" t="str">
        <x:v>CAP-LAW060|Reg. 26(7)|AP01</x:v>
      </x:c>
      <x:c r="G76" s="305" t="str">
        <x:v>CAP-LAW060|Reg. 26(7)</x:v>
      </x:c>
      <x:c r="H76" s="305" t="str">
        <x:v>CAP-LAW060</x:v>
      </x:c>
      <x:c r="I76" s="305" t="str">
        <x:v>Reg. 26(7)</x:v>
      </x:c>
      <x:c r="J76" s="305" t="str">
        <x:v>GATE|TAKEOVER</x:v>
      </x:c>
      <x:c r="K76" s="305" t="str">
        <x:v>Takeover response</x:v>
      </x:c>
      <x:c r="L76" s="305" t="str">
        <x:v>Event-driven</x:v>
      </x:c>
      <x:c r="M76" s="305" t="str">
        <x:v>Per triggering event</x:v>
      </x:c>
      <x:c r="N76" s="305" t="str">
        <x:v>Open offer underway</x:v>
      </x:c>
      <x:c r="O76" s="305" t="str">
        <x:v>At least two working days before tendering period begins. Calculate the entity-specific due date from the documented trigger or period end and the current official provision/exchange operating calendar; retain the calculation, review and acknowledgement.</x:v>
      </x:c>
      <x:c r="P76" s="305" t="str">
        <x:v>Create the task when the documented trigger is approved, received or occurs; apply the legal lead time before the external deadline.</x:v>
      </x:c>
      <x:c r="Q76" s="305" t="str">
        <x:v>Immediate escalation at trigger; no generic grace period.</x:v>
      </x:c>
      <x:c r="R76" s="305" t="str">
        <x:v>Company Secretary / Transaction Legal Lead</x:v>
      </x:c>
      <x:c r="S76" s="305" t="str">
        <x:v>Secretarial, legal, finance and appointed transaction advisers</x:v>
      </x:c>
      <x:c r="T76" s="305" t="str">
        <x:v>Company Secretary / Compliance Officer plus approving Board or committee</x:v>
      </x:c>
      <x:c r="U76" s="305" t="str">
        <x:v>CAP-LAW060 Reg. 26(7); official source URL inherited from the P-2 atomic record.</x:v>
      </x:c>
      <x:c r="V76" s="305" t="str">
        <x:v>Event-driven</x:v>
      </x:c>
      <x:c r="W76" s="305" t="str">
        <x:v>Evidence must be complete through the legal performance/filing time and include later acknowledgement, correction or closure where applicable.</x:v>
      </x:c>
      <x:c r="X76" s="305" t="str">
        <x:v>Escalate predicted lateness before the legal cut-off; immediately record actual missed deadlines, failed conditions precedent or unclosed exceptions.</x:v>
      </x:c>
      <x:c r="Y76" s="305" t="str">
        <x:v>Evidence the gate GATE|TAKEOVER, security/capacity (Target company equity shares), trigger (Open offer underway) and threshold/exemption (Use prescribed format and publication route.).</x:v>
      </x:c>
      <x:c r="Z76" s="305" t="str">
        <x:v>RULE MAPPED — ENTITY DATE NOT POPULATED</x:v>
      </x:c>
      <x:c r="AA76" s="305" t="str">
        <x:v>https://www.sebi.gov.in/legal/regulations/dec-2025/securities-and-exchange-board-of-india-substantial-acquisition-of-shares-and-takeovers-regulations-2011-last-amended-on-december-5-2025-_98643.html</x:v>
      </x:c>
      <x:c r="AB76" s="305" t="str">
        <x:v>MIGRATED — FROZEN</x:v>
      </x:c>
      <x:c r="AC76" s="305" t="str">
        <x:f>IF(COUNTIF('PROD Audit Master'!$A$5:$A$176,C76)=1,"YES","NO")</x:f>
        <x:v>YES</x:v>
      </x:c>
      <x:c r="AD76" s="305" t="str">
        <x:f>IF(COUNTIF('PROD Provision Master'!$A$5:$A$176,D76)=1,"YES","NO")</x:f>
        <x:v>YES</x:v>
      </x:c>
      <x:c r="AE76" s="305" t="str">
        <x:f>IF(COUNTIF($A$5:$A$176,A76)=1,"UNIQUE","DUPLICATE")</x:f>
        <x:v>UNIQUE</x:v>
      </x:c>
      <x:c r="AF76" s="305" t="str">
        <x:f>IF(COUNTIF($E$5:$E$176,E76)=1,"UNIQUE","DUPLICATE")</x:f>
        <x:v>UNIQUE</x:v>
      </x:c>
      <x:c r="AG76" s="305" t="str">
        <x:f>IF(AND(LEFT(A76,14)="SEBI-CORE-CAL-",LEN(A76)=20),"VALID","INVALID")</x:f>
        <x:v>VALID</x:v>
      </x:c>
      <x:c r="AH76" s="305" t="str">
        <x:v>FROZEN</x:v>
      </x:c>
    </x:row>
    <x:row r="77" ht="48" customHeight="1">
      <x:c r="A77" s="305" t="str">
        <x:v>SEBI-CORE-CAL-000073</x:v>
      </x:c>
      <x:c r="B77" s="305" t="n">
        <x:v>73</x:v>
      </x:c>
      <x:c r="C77" s="305" t="str">
        <x:v>SEBI-CORE-AUD-000073</x:v>
      </x:c>
      <x:c r="D77" s="305" t="str">
        <x:v>SEBI-CORE-PRV-000073</x:v>
      </x:c>
      <x:c r="E77" s="305" t="str">
        <x:v>CAP-LAW060|Reg. 26(8)|AP01|CAL01</x:v>
      </x:c>
      <x:c r="F77" s="305" t="str">
        <x:v>CAP-LAW060|Reg. 26(8)|AP01</x:v>
      </x:c>
      <x:c r="G77" s="305" t="str">
        <x:v>CAP-LAW060|Reg. 26(8)</x:v>
      </x:c>
      <x:c r="H77" s="305" t="str">
        <x:v>CAP-LAW060</x:v>
      </x:c>
      <x:c r="I77" s="305" t="str">
        <x:v>Reg. 26(8)</x:v>
      </x:c>
      <x:c r="J77" s="305" t="str">
        <x:v>GATE|TAKEOVER</x:v>
      </x:c>
      <x:c r="K77" s="305" t="str">
        <x:v>Takeover response</x:v>
      </x:c>
      <x:c r="L77" s="305" t="str">
        <x:v>Event-driven</x:v>
      </x:c>
      <x:c r="M77" s="305" t="str">
        <x:v>Per transaction / event timetable</x:v>
      </x:c>
      <x:c r="N77" s="305" t="str">
        <x:v>Tendering/verification stage</x:v>
      </x:c>
      <x:c r="O77" s="305" t="str">
        <x:v>During offer processing. Calculate the entity-specific due date from the documented trigger or period end and the current official provision/exchange operating calendar; retain the calculation, review and acknowledgement.</x:v>
      </x:c>
      <x:c r="P77" s="305" t="str">
        <x:v>Create the task when the documented trigger is approved, received or occurs; apply the legal lead time before the external deadline.</x:v>
      </x:c>
      <x:c r="Q77" s="305" t="str">
        <x:v>Final alert one business day before the internally calculated deadline; use an earlier alert where the legal period is one day or less.</x:v>
      </x:c>
      <x:c r="R77" s="305" t="str">
        <x:v>Company Secretary / Transaction Legal Lead</x:v>
      </x:c>
      <x:c r="S77" s="305" t="str">
        <x:v>Secretarial, legal, finance and appointed transaction advisers</x:v>
      </x:c>
      <x:c r="T77" s="305" t="str">
        <x:v>Company Secretary / Compliance Officer plus approving Board or committee</x:v>
      </x:c>
      <x:c r="U77" s="305" t="str">
        <x:v>CAP-LAW060 Reg. 26(8); official source URL inherited from the P-2 atomic record.</x:v>
      </x:c>
      <x:c r="V77" s="305" t="str">
        <x:v>Event-driven</x:v>
      </x:c>
      <x:c r="W77" s="305" t="str">
        <x:v>Evidence must be complete through the legal performance/filing time and include later acknowledgement, correction or closure where applicable.</x:v>
      </x:c>
      <x:c r="X77" s="305" t="str">
        <x:v>Escalate predicted lateness before the legal cut-off; immediately record actual missed deadlines, failed conditions precedent or unclosed exceptions.</x:v>
      </x:c>
      <x:c r="Y77" s="305" t="str">
        <x:v>Evidence the gate GATE|TAKEOVER, security/capacity (Target company equity shares), trigger (Tendering/verification stage) and threshold/exemption (Coordinate with registrar/acquirer as prescribed.).</x:v>
      </x:c>
      <x:c r="Z77" s="305" t="str">
        <x:v>RULE MAPPED — ENTITY DATE NOT POPULATED</x:v>
      </x:c>
      <x:c r="AA77" s="305" t="str">
        <x:v>https://www.sebi.gov.in/legal/regulations/dec-2025/securities-and-exchange-board-of-india-substantial-acquisition-of-shares-and-takeovers-regulations-2011-last-amended-on-december-5-2025-_98643.html</x:v>
      </x:c>
      <x:c r="AB77" s="305" t="str">
        <x:v>MIGRATED — FROZEN</x:v>
      </x:c>
      <x:c r="AC77" s="305" t="str">
        <x:f>IF(COUNTIF('PROD Audit Master'!$A$5:$A$176,C77)=1,"YES","NO")</x:f>
        <x:v>YES</x:v>
      </x:c>
      <x:c r="AD77" s="305" t="str">
        <x:f>IF(COUNTIF('PROD Provision Master'!$A$5:$A$176,D77)=1,"YES","NO")</x:f>
        <x:v>YES</x:v>
      </x:c>
      <x:c r="AE77" s="305" t="str">
        <x:f>IF(COUNTIF($A$5:$A$176,A77)=1,"UNIQUE","DUPLICATE")</x:f>
        <x:v>UNIQUE</x:v>
      </x:c>
      <x:c r="AF77" s="305" t="str">
        <x:f>IF(COUNTIF($E$5:$E$176,E77)=1,"UNIQUE","DUPLICATE")</x:f>
        <x:v>UNIQUE</x:v>
      </x:c>
      <x:c r="AG77" s="305" t="str">
        <x:f>IF(AND(LEFT(A77,14)="SEBI-CORE-CAL-",LEN(A77)=20),"VALID","INVALID")</x:f>
        <x:v>VALID</x:v>
      </x:c>
      <x:c r="AH77" s="305" t="str">
        <x:v>FROZEN</x:v>
      </x:c>
    </x:row>
    <x:row r="78" ht="48" customHeight="1">
      <x:c r="A78" s="305" t="str">
        <x:v>SEBI-CORE-CAL-000074</x:v>
      </x:c>
      <x:c r="B78" s="305" t="n">
        <x:v>74</x:v>
      </x:c>
      <x:c r="C78" s="305" t="str">
        <x:v>SEBI-CORE-AUD-000074</x:v>
      </x:c>
      <x:c r="D78" s="305" t="str">
        <x:v>SEBI-CORE-PRV-000074</x:v>
      </x:c>
      <x:c r="E78" s="305" t="str">
        <x:v>CAP-LAW060|Reg. 26(9)|AP01|CAL01</x:v>
      </x:c>
      <x:c r="F78" s="305" t="str">
        <x:v>CAP-LAW060|Reg. 26(9)|AP01</x:v>
      </x:c>
      <x:c r="G78" s="305" t="str">
        <x:v>CAP-LAW060|Reg. 26(9)</x:v>
      </x:c>
      <x:c r="H78" s="305" t="str">
        <x:v>CAP-LAW060</x:v>
      </x:c>
      <x:c r="I78" s="305" t="str">
        <x:v>Reg. 26(9)</x:v>
      </x:c>
      <x:c r="J78" s="305" t="str">
        <x:v>GATE|TAKEOVER</x:v>
      </x:c>
      <x:c r="K78" s="305" t="str">
        <x:v>Takeover response</x:v>
      </x:c>
      <x:c r="L78" s="305" t="str">
        <x:v>Event-driven</x:v>
      </x:c>
      <x:c r="M78" s="305" t="str">
        <x:v>Per transaction / event timetable</x:v>
      </x:c>
      <x:c r="N78" s="305" t="str">
        <x:v>Competing offers exist</x:v>
      </x:c>
      <x:c r="O78" s="305" t="str">
        <x:v>Throughout competing-offer process. Calculate the entity-specific due date from the documented trigger or period end and the current official provision/exchange operating calendar; retain the calculation, review and acknowledgement.</x:v>
      </x:c>
      <x:c r="P78" s="305" t="str">
        <x:v>Create the task when the documented trigger is approved, received or occurs; apply the legal lead time before the external deadline.</x:v>
      </x:c>
      <x:c r="Q78" s="305" t="str">
        <x:v>Final alert one business day before the internally calculated deadline; use an earlier alert where the legal period is one day or less.</x:v>
      </x:c>
      <x:c r="R78" s="305" t="str">
        <x:v>Company Secretary / Transaction Legal Lead</x:v>
      </x:c>
      <x:c r="S78" s="305" t="str">
        <x:v>Secretarial, legal, finance and appointed transaction advisers</x:v>
      </x:c>
      <x:c r="T78" s="305" t="str">
        <x:v>Company Secretary / Compliance Officer plus approving Board or committee</x:v>
      </x:c>
      <x:c r="U78" s="305" t="str">
        <x:v>CAP-LAW060 Reg. 26(9); official source URL inherited from the P-2 atomic record.</x:v>
      </x:c>
      <x:c r="V78" s="305" t="str">
        <x:v>Event-driven</x:v>
      </x:c>
      <x:c r="W78" s="305" t="str">
        <x:v>Evidence must be complete through the legal performance/filing time and include later acknowledgement, correction or closure where applicable.</x:v>
      </x:c>
      <x:c r="X78" s="305" t="str">
        <x:v>Escalate predicted lateness before the legal cut-off; immediately record actual missed deadlines, failed conditions precedent or unclosed exceptions.</x:v>
      </x:c>
      <x:c r="Y78" s="305" t="str">
        <x:v>Evidence the gate GATE|TAKEOVER, security/capacity (Target company equity shares), trigger (Competing offers exist) and threshold/exemption (Equality applies to information provided during due diligence/offer process.).</x:v>
      </x:c>
      <x:c r="Z78" s="305" t="str">
        <x:v>RULE MAPPED — ENTITY DATE NOT POPULATED</x:v>
      </x:c>
      <x:c r="AA78" s="305" t="str">
        <x:v>https://www.sebi.gov.in/legal/regulations/dec-2025/securities-and-exchange-board-of-india-substantial-acquisition-of-shares-and-takeovers-regulations-2011-last-amended-on-december-5-2025-_98643.html</x:v>
      </x:c>
      <x:c r="AB78" s="305" t="str">
        <x:v>MIGRATED — FROZEN</x:v>
      </x:c>
      <x:c r="AC78" s="305" t="str">
        <x:f>IF(COUNTIF('PROD Audit Master'!$A$5:$A$176,C78)=1,"YES","NO")</x:f>
        <x:v>YES</x:v>
      </x:c>
      <x:c r="AD78" s="305" t="str">
        <x:f>IF(COUNTIF('PROD Provision Master'!$A$5:$A$176,D78)=1,"YES","NO")</x:f>
        <x:v>YES</x:v>
      </x:c>
      <x:c r="AE78" s="305" t="str">
        <x:f>IF(COUNTIF($A$5:$A$176,A78)=1,"UNIQUE","DUPLICATE")</x:f>
        <x:v>UNIQUE</x:v>
      </x:c>
      <x:c r="AF78" s="305" t="str">
        <x:f>IF(COUNTIF($E$5:$E$176,E78)=1,"UNIQUE","DUPLICATE")</x:f>
        <x:v>UNIQUE</x:v>
      </x:c>
      <x:c r="AG78" s="305" t="str">
        <x:f>IF(AND(LEFT(A78,14)="SEBI-CORE-CAL-",LEN(A78)=20),"VALID","INVALID")</x:f>
        <x:v>VALID</x:v>
      </x:c>
      <x:c r="AH78" s="305" t="str">
        <x:v>FROZEN</x:v>
      </x:c>
    </x:row>
    <x:row r="79" ht="48" customHeight="1">
      <x:c r="A79" s="305" t="str">
        <x:v>SEBI-CORE-CAL-000075</x:v>
      </x:c>
      <x:c r="B79" s="305" t="n">
        <x:v>75</x:v>
      </x:c>
      <x:c r="C79" s="305" t="str">
        <x:v>SEBI-CORE-AUD-000075</x:v>
      </x:c>
      <x:c r="D79" s="305" t="str">
        <x:v>SEBI-CORE-PRV-000075</x:v>
      </x:c>
      <x:c r="E79" s="305" t="str">
        <x:v>CAP-LAW060|Reg. 26(10)|AP01|CAL01</x:v>
      </x:c>
      <x:c r="F79" s="305" t="str">
        <x:v>CAP-LAW060|Reg. 26(10)|AP01</x:v>
      </x:c>
      <x:c r="G79" s="305" t="str">
        <x:v>CAP-LAW060|Reg. 26(10)</x:v>
      </x:c>
      <x:c r="H79" s="305" t="str">
        <x:v>CAP-LAW060</x:v>
      </x:c>
      <x:c r="I79" s="305" t="str">
        <x:v>Reg. 26(10)</x:v>
      </x:c>
      <x:c r="J79" s="305" t="str">
        <x:v>GATE|TAKEOVER</x:v>
      </x:c>
      <x:c r="K79" s="305" t="str">
        <x:v>Takeover response</x:v>
      </x:c>
      <x:c r="L79" s="305" t="str">
        <x:v>Event-driven</x:v>
      </x:c>
      <x:c r="M79" s="305" t="str">
        <x:v>Per triggering event</x:v>
      </x:c>
      <x:c r="N79" s="305" t="str">
        <x:v>Transfer lodged during open offer</x:v>
      </x:c>
      <x:c r="O79" s="305" t="str">
        <x:v>Without delay. Calculate the entity-specific due date from the documented trigger or period end and the current official provision/exchange operating calendar; retain the calculation, review and acknowledgement.</x:v>
      </x:c>
      <x:c r="P79" s="305" t="str">
        <x:v>Create the task when the documented trigger is approved, received or occurs; apply the legal lead time before the external deadline.</x:v>
      </x:c>
      <x:c r="Q79" s="305" t="str">
        <x:v>Immediate escalation at trigger; no generic grace period.</x:v>
      </x:c>
      <x:c r="R79" s="305" t="str">
        <x:v>Investor Services Head / RTA Relationship Owner</x:v>
      </x:c>
      <x:c r="S79" s="305" t="str">
        <x:v>Issuer investor-service team or contracted RTA team</x:v>
      </x:c>
      <x:c r="T79" s="305" t="str">
        <x:v>Company Secretary / Compliance Officer plus approving Board or committee</x:v>
      </x:c>
      <x:c r="U79" s="305" t="str">
        <x:v>CAP-LAW060 Reg. 26(10); official source URL inherited from the P-2 atomic record.</x:v>
      </x:c>
      <x:c r="V79" s="305" t="str">
        <x:v>Event-driven</x:v>
      </x:c>
      <x:c r="W79" s="305" t="str">
        <x:v>Evidence must be complete through the legal performance/filing time and include later acknowledgement, correction or closure where applicable.</x:v>
      </x:c>
      <x:c r="X79" s="305" t="str">
        <x:v>Escalate predicted lateness before the legal cut-off; immediately record actual missed deadlines, failed conditions precedent or unclosed exceptions.</x:v>
      </x:c>
      <x:c r="Y79" s="305" t="str">
        <x:v>Evidence the gate GATE|TAKEOVER, security/capacity (Target company equity shares), trigger (Transfer lodged during open offer) and threshold/exemption (Apply current legal exceptions.).</x:v>
      </x:c>
      <x:c r="Z79" s="305" t="str">
        <x:v>RULE MAPPED — ENTITY DATE NOT POPULATED</x:v>
      </x:c>
      <x:c r="AA79" s="305" t="str">
        <x:v>https://www.sebi.gov.in/legal/regulations/dec-2025/securities-and-exchange-board-of-india-substantial-acquisition-of-shares-and-takeovers-regulations-2011-last-amended-on-december-5-2025-_98643.html</x:v>
      </x:c>
      <x:c r="AB79" s="305" t="str">
        <x:v>MIGRATED — FROZEN</x:v>
      </x:c>
      <x:c r="AC79" s="305" t="str">
        <x:f>IF(COUNTIF('PROD Audit Master'!$A$5:$A$176,C79)=1,"YES","NO")</x:f>
        <x:v>YES</x:v>
      </x:c>
      <x:c r="AD79" s="305" t="str">
        <x:f>IF(COUNTIF('PROD Provision Master'!$A$5:$A$176,D79)=1,"YES","NO")</x:f>
        <x:v>YES</x:v>
      </x:c>
      <x:c r="AE79" s="305" t="str">
        <x:f>IF(COUNTIF($A$5:$A$176,A79)=1,"UNIQUE","DUPLICATE")</x:f>
        <x:v>UNIQUE</x:v>
      </x:c>
      <x:c r="AF79" s="305" t="str">
        <x:f>IF(COUNTIF($E$5:$E$176,E79)=1,"UNIQUE","DUPLICATE")</x:f>
        <x:v>UNIQUE</x:v>
      </x:c>
      <x:c r="AG79" s="305" t="str">
        <x:f>IF(AND(LEFT(A79,14)="SEBI-CORE-CAL-",LEN(A79)=20),"VALID","INVALID")</x:f>
        <x:v>VALID</x:v>
      </x:c>
      <x:c r="AH79" s="305" t="str">
        <x:v>FROZEN</x:v>
      </x:c>
    </x:row>
    <x:row r="80" ht="48" customHeight="1">
      <x:c r="A80" s="305" t="str">
        <x:v>SEBI-CORE-CAL-000076</x:v>
      </x:c>
      <x:c r="B80" s="305" t="n">
        <x:v>76</x:v>
      </x:c>
      <x:c r="C80" s="305" t="str">
        <x:v>SEBI-CORE-AUD-000076</x:v>
      </x:c>
      <x:c r="D80" s="305" t="str">
        <x:v>SEBI-CORE-PRV-000076</x:v>
      </x:c>
      <x:c r="E80" s="305" t="str">
        <x:v>CAP-LAW060|Reg. 29|AP01|CAL01</x:v>
      </x:c>
      <x:c r="F80" s="305" t="str">
        <x:v>CAP-LAW060|Reg. 29|AP01</x:v>
      </x:c>
      <x:c r="G80" s="305" t="str">
        <x:v>CAP-LAW060|Reg. 29</x:v>
      </x:c>
      <x:c r="H80" s="305" t="str">
        <x:v>CAP-LAW060</x:v>
      </x:c>
      <x:c r="I80" s="305" t="str">
        <x:v>Reg. 29</x:v>
      </x:c>
      <x:c r="J80" s="305" t="str">
        <x:v>GATE|TAKEOVER</x:v>
      </x:c>
      <x:c r="K80" s="305" t="str">
        <x:v>Takeover disclosure</x:v>
      </x:c>
      <x:c r="L80" s="305" t="str">
        <x:v>Event-driven</x:v>
      </x:c>
      <x:c r="M80" s="305" t="str">
        <x:v>Per triggering event</x:v>
      </x:c>
      <x:c r="N80" s="305" t="str">
        <x:v>Acquisition/disposal crosses prescribed threshold</x:v>
      </x:c>
      <x:c r="O80" s="305" t="str">
        <x:v>Event-based. Calculate the entity-specific due date from the documented trigger or period end and the current official provision/exchange operating calendar; retain the calculation, review and acknowledgement.</x:v>
      </x:c>
      <x:c r="P80" s="305" t="str">
        <x:v>Create the task when the documented trigger is approved, received or occurs; apply the legal lead time before the external deadline.</x:v>
      </x:c>
      <x:c r="Q80" s="305" t="str">
        <x:v>Final alert one business day before the internally calculated deadline; use an earlier alert where the legal period is one day or less.</x:v>
      </x:c>
      <x:c r="R80" s="305" t="str">
        <x:v>Company Secretary / Transaction Legal Lead</x:v>
      </x:c>
      <x:c r="S80" s="305" t="str">
        <x:v>Secretarial, legal, finance and appointed transaction advisers</x:v>
      </x:c>
      <x:c r="T80" s="305" t="str">
        <x:v>Company Secretary / Compliance Officer plus approving Board or committee</x:v>
      </x:c>
      <x:c r="U80" s="305" t="str">
        <x:v>CAP-LAW060 Reg. 29; official source URL inherited from the P-2 atomic record.</x:v>
      </x:c>
      <x:c r="V80" s="305" t="str">
        <x:v>Event-driven</x:v>
      </x:c>
      <x:c r="W80" s="305" t="str">
        <x:v>Evidence must be complete through the legal performance/filing time and include later acknowledgement, correction or closure where applicable.</x:v>
      </x:c>
      <x:c r="X80" s="305" t="str">
        <x:v>Escalate predicted lateness before the legal cut-off; immediately record actual missed deadlines, failed conditions precedent or unclosed exceptions.</x:v>
      </x:c>
      <x:c r="Y80" s="305" t="str">
        <x:v>Evidence the gate GATE|TAKEOVER, security/capacity (Target company shares/voting rights), trigger (Acquisition/disposal crosses prescribed threshold) and threshold/exemption (Apply aggregation, instrument and timing rules.).</x:v>
      </x:c>
      <x:c r="Z80" s="305" t="str">
        <x:v>RULE MAPPED — ENTITY DATE NOT POPULATED</x:v>
      </x:c>
      <x:c r="AA80" s="305" t="str">
        <x:v>https://www.sebi.gov.in/legal/regulations/dec-2025/securities-and-exchange-board-of-india-substantial-acquisition-of-shares-and-takeovers-regulations-2011-last-amended-on-december-5-2025-_98643.html</x:v>
      </x:c>
      <x:c r="AB80" s="305" t="str">
        <x:v>MIGRATED — FROZEN</x:v>
      </x:c>
      <x:c r="AC80" s="305" t="str">
        <x:f>IF(COUNTIF('PROD Audit Master'!$A$5:$A$176,C80)=1,"YES","NO")</x:f>
        <x:v>YES</x:v>
      </x:c>
      <x:c r="AD80" s="305" t="str">
        <x:f>IF(COUNTIF('PROD Provision Master'!$A$5:$A$176,D80)=1,"YES","NO")</x:f>
        <x:v>YES</x:v>
      </x:c>
      <x:c r="AE80" s="305" t="str">
        <x:f>IF(COUNTIF($A$5:$A$176,A80)=1,"UNIQUE","DUPLICATE")</x:f>
        <x:v>UNIQUE</x:v>
      </x:c>
      <x:c r="AF80" s="305" t="str">
        <x:f>IF(COUNTIF($E$5:$E$176,E80)=1,"UNIQUE","DUPLICATE")</x:f>
        <x:v>UNIQUE</x:v>
      </x:c>
      <x:c r="AG80" s="305" t="str">
        <x:f>IF(AND(LEFT(A80,14)="SEBI-CORE-CAL-",LEN(A80)=20),"VALID","INVALID")</x:f>
        <x:v>VALID</x:v>
      </x:c>
      <x:c r="AH80" s="305" t="str">
        <x:v>FROZEN</x:v>
      </x:c>
    </x:row>
    <x:row r="81" ht="48" customHeight="1">
      <x:c r="A81" s="305" t="str">
        <x:v>SEBI-CORE-CAL-000077</x:v>
      </x:c>
      <x:c r="B81" s="305" t="n">
        <x:v>77</x:v>
      </x:c>
      <x:c r="C81" s="305" t="str">
        <x:v>SEBI-CORE-AUD-000077</x:v>
      </x:c>
      <x:c r="D81" s="305" t="str">
        <x:v>SEBI-CORE-PRV-000077</x:v>
      </x:c>
      <x:c r="E81" s="305" t="str">
        <x:v>CAP-LAW060|Reg. 31|AP01|CAL01</x:v>
      </x:c>
      <x:c r="F81" s="305" t="str">
        <x:v>CAP-LAW060|Reg. 31|AP01</x:v>
      </x:c>
      <x:c r="G81" s="305" t="str">
        <x:v>CAP-LAW060|Reg. 31</x:v>
      </x:c>
      <x:c r="H81" s="305" t="str">
        <x:v>CAP-LAW060</x:v>
      </x:c>
      <x:c r="I81" s="305" t="str">
        <x:v>Reg. 31</x:v>
      </x:c>
      <x:c r="J81" s="305" t="str">
        <x:v>GATE|TAKEOVER</x:v>
      </x:c>
      <x:c r="K81" s="305" t="str">
        <x:v>Takeover disclosure</x:v>
      </x:c>
      <x:c r="L81" s="305" t="str">
        <x:v>Recurring</x:v>
      </x:c>
      <x:c r="M81" s="305" t="str">
        <x:v>Annual</x:v>
      </x:c>
      <x:c r="N81" s="305" t="str">
        <x:v>Encumbrance event occurs</x:v>
      </x:c>
      <x:c r="O81" s="305" t="str">
        <x:v>Event-based / annual as prescribed. Calculate the entity-specific due date from the documented trigger or period end and the current official provision/exchange operating calendar; retain the calculation, review and acknowledgement.</x:v>
      </x:c>
      <x:c r="P81" s="305" t="str">
        <x:v>Create annual task at least 30 days before the internal completion date; accelerate where the legal lead time is shorter.</x:v>
      </x:c>
      <x:c r="Q81" s="305" t="str">
        <x:v>Final alert one business day before the internally calculated deadline; use an earlier alert where the legal period is one day or less.</x:v>
      </x:c>
      <x:c r="R81" s="305" t="str">
        <x:v>Company Secretary / Transaction Legal Lead</x:v>
      </x:c>
      <x:c r="S81" s="305" t="str">
        <x:v>Secretarial, legal, finance and appointed transaction advisers</x:v>
      </x:c>
      <x:c r="T81" s="305" t="str">
        <x:v>Company Secretary / Compliance Officer plus approving Board or committee</x:v>
      </x:c>
      <x:c r="U81" s="305" t="str">
        <x:v>CAP-LAW060 Reg. 31; official source URL inherited from the P-2 atomic record.</x:v>
      </x:c>
      <x:c r="V81" s="305" t="str">
        <x:v>Recurring / monitored</x:v>
      </x:c>
      <x:c r="W81" s="305" t="str">
        <x:v>Evidence must be complete through the legal performance/filing time and include later acknowledgement, correction or closure where applicable.</x:v>
      </x:c>
      <x:c r="X81" s="305" t="str">
        <x:v>Escalate predicted lateness before the legal cut-off; immediately record actual missed deadlines, failed conditions precedent or unclosed exceptions.</x:v>
      </x:c>
      <x:c r="Y81" s="305" t="str">
        <x:v>Evidence the gate GATE|TAKEOVER, security/capacity (Target company shares), trigger (Encumbrance event occurs) and threshold/exemption (Apply current definition, format, timing and annual-declaration rules.).</x:v>
      </x:c>
      <x:c r="Z81" s="305" t="str">
        <x:v>RULE MAPPED — ENTITY DATE NOT POPULATED</x:v>
      </x:c>
      <x:c r="AA81" s="305" t="str">
        <x:v>https://www.sebi.gov.in/legal/regulations/dec-2025/securities-and-exchange-board-of-india-substantial-acquisition-of-shares-and-takeovers-regulations-2011-last-amended-on-december-5-2025-_98643.html</x:v>
      </x:c>
      <x:c r="AB81" s="305" t="str">
        <x:v>MIGRATED — FROZEN</x:v>
      </x:c>
      <x:c r="AC81" s="305" t="str">
        <x:f>IF(COUNTIF('PROD Audit Master'!$A$5:$A$176,C81)=1,"YES","NO")</x:f>
        <x:v>YES</x:v>
      </x:c>
      <x:c r="AD81" s="305" t="str">
        <x:f>IF(COUNTIF('PROD Provision Master'!$A$5:$A$176,D81)=1,"YES","NO")</x:f>
        <x:v>YES</x:v>
      </x:c>
      <x:c r="AE81" s="305" t="str">
        <x:f>IF(COUNTIF($A$5:$A$176,A81)=1,"UNIQUE","DUPLICATE")</x:f>
        <x:v>UNIQUE</x:v>
      </x:c>
      <x:c r="AF81" s="305" t="str">
        <x:f>IF(COUNTIF($E$5:$E$176,E81)=1,"UNIQUE","DUPLICATE")</x:f>
        <x:v>UNIQUE</x:v>
      </x:c>
      <x:c r="AG81" s="305" t="str">
        <x:f>IF(AND(LEFT(A81,14)="SEBI-CORE-CAL-",LEN(A81)=20),"VALID","INVALID")</x:f>
        <x:v>VALID</x:v>
      </x:c>
      <x:c r="AH81" s="305" t="str">
        <x:v>FROZEN</x:v>
      </x:c>
    </x:row>
    <x:row r="82" ht="48" customHeight="1">
      <x:c r="A82" s="305" t="str">
        <x:v>SEBI-CORE-CAL-000078</x:v>
      </x:c>
      <x:c r="B82" s="305" t="n">
        <x:v>78</x:v>
      </x:c>
      <x:c r="C82" s="305" t="str">
        <x:v>SEBI-CORE-AUD-000078</x:v>
      </x:c>
      <x:c r="D82" s="305" t="str">
        <x:v>SEBI-CORE-PRV-000078</x:v>
      </x:c>
      <x:c r="E82" s="305" t="str">
        <x:v>CAP-LAW238|Reg. 10(7) online filing|AP01|CAL01</x:v>
      </x:c>
      <x:c r="F82" s="305" t="str">
        <x:v>CAP-LAW238|Reg. 10(7) online filing|AP01</x:v>
      </x:c>
      <x:c r="G82" s="305" t="str">
        <x:v>CAP-LAW238|Reg. 10(7) online filing</x:v>
      </x:c>
      <x:c r="H82" s="305" t="str">
        <x:v>CAP-LAW238</x:v>
      </x:c>
      <x:c r="I82" s="305" t="str">
        <x:v>Reg. 10(7) online filing</x:v>
      </x:c>
      <x:c r="J82" s="305" t="str">
        <x:v>GATE|TAKEOVER</x:v>
      </x:c>
      <x:c r="K82" s="305" t="str">
        <x:v>Takeover filing</x:v>
      </x:c>
      <x:c r="L82" s="305" t="str">
        <x:v>Event-driven</x:v>
      </x:c>
      <x:c r="M82" s="305" t="str">
        <x:v>Per triggering event</x:v>
      </x:c>
      <x:c r="N82" s="305" t="str">
        <x:v>A reportable exempt acquisition is completed</x:v>
      </x:c>
      <x:c r="O82" s="305" t="str">
        <x:v>Within the statutory filing period. Calculate the entity-specific due date from the documented trigger or period end and the current official provision/exchange operating calendar; retain the calculation, review and acknowledgement.</x:v>
      </x:c>
      <x:c r="P82" s="305" t="str">
        <x:v>Create the task when the documented trigger is approved, received or occurs; apply the legal lead time before the external deadline.</x:v>
      </x:c>
      <x:c r="Q82" s="305" t="str">
        <x:v>Final alert one business day before the internally calculated deadline; use an earlier alert where the legal period is one day or less.</x:v>
      </x:c>
      <x:c r="R82" s="305" t="str">
        <x:v>Company Secretary / Transaction Legal Lead</x:v>
      </x:c>
      <x:c r="S82" s="305" t="str">
        <x:v>Secretarial, legal, finance and appointed transaction advisers</x:v>
      </x:c>
      <x:c r="T82" s="305" t="str">
        <x:v>Company Secretary / Compliance Officer plus approving Board or committee</x:v>
      </x:c>
      <x:c r="U82" s="305" t="str">
        <x:v>CAP-LAW238 Reg. 10(7) online filing; official source URL inherited from the P-2 atomic record.</x:v>
      </x:c>
      <x:c r="V82" s="305" t="str">
        <x:v>Event-driven</x:v>
      </x:c>
      <x:c r="W82" s="305" t="str">
        <x:v>Evidence must be complete through the legal performance/filing time and include later acknowledgement, correction or closure where applicable.</x:v>
      </x:c>
      <x:c r="X82" s="305" t="str">
        <x:v>Escalate predicted lateness before the legal cut-off; immediately record actual missed deadlines, failed conditions precedent or unclosed exceptions.</x:v>
      </x:c>
      <x:c r="Y82" s="305" t="str">
        <x:v>Evidence the gate GATE|TAKEOVER, security/capacity (Target company shares), trigger (A reportable exempt acquisition is completed) and threshold/exemption (Only exemptions covered by Reg. 10(7); apply fee and form requirements.).</x:v>
      </x:c>
      <x:c r="Z82" s="305" t="str">
        <x:v>RULE MAPPED — ENTITY DATE NOT POPULATED</x:v>
      </x:c>
      <x:c r="AA82" s="305" t="str">
        <x:v>https://www.sebi.gov.in/legal/circulars/mar-2025/online-filing-system-for-reports-filed-under-regulation-10-7-of-sebi-substantial-acquisition-of-shares-and-takeovers-regulations-2011_92791.html</x:v>
      </x:c>
      <x:c r="AB82" s="305" t="str">
        <x:v>MIGRATED — FROZEN</x:v>
      </x:c>
      <x:c r="AC82" s="305" t="str">
        <x:f>IF(COUNTIF('PROD Audit Master'!$A$5:$A$176,C82)=1,"YES","NO")</x:f>
        <x:v>YES</x:v>
      </x:c>
      <x:c r="AD82" s="305" t="str">
        <x:f>IF(COUNTIF('PROD Provision Master'!$A$5:$A$176,D82)=1,"YES","NO")</x:f>
        <x:v>YES</x:v>
      </x:c>
      <x:c r="AE82" s="305" t="str">
        <x:f>IF(COUNTIF($A$5:$A$176,A82)=1,"UNIQUE","DUPLICATE")</x:f>
        <x:v>UNIQUE</x:v>
      </x:c>
      <x:c r="AF82" s="305" t="str">
        <x:f>IF(COUNTIF($E$5:$E$176,E82)=1,"UNIQUE","DUPLICATE")</x:f>
        <x:v>UNIQUE</x:v>
      </x:c>
      <x:c r="AG82" s="305" t="str">
        <x:f>IF(AND(LEFT(A82,14)="SEBI-CORE-CAL-",LEN(A82)=20),"VALID","INVALID")</x:f>
        <x:v>VALID</x:v>
      </x:c>
      <x:c r="AH82" s="305" t="str">
        <x:v>FROZEN</x:v>
      </x:c>
    </x:row>
    <x:row r="83" ht="48" customHeight="1">
      <x:c r="A83" s="305" t="str">
        <x:v>SEBI-CORE-CAL-000079</x:v>
      </x:c>
      <x:c r="B83" s="305" t="n">
        <x:v>79</x:v>
      </x:c>
      <x:c r="C83" s="305" t="str">
        <x:v>SEBI-CORE-AUD-000079</x:v>
      </x:c>
      <x:c r="D83" s="305" t="str">
        <x:v>SEBI-CORE-PRV-000079</x:v>
      </x:c>
      <x:c r="E83" s="305" t="str">
        <x:v>CAP-LAW049|Ch. II / Reg. 6|AP01|CAL01</x:v>
      </x:c>
      <x:c r="F83" s="305" t="str">
        <x:v>CAP-LAW049|Ch. II / Reg. 6|AP01</x:v>
      </x:c>
      <x:c r="G83" s="305" t="str">
        <x:v>CAP-LAW049|Ch. II / Reg. 6</x:v>
      </x:c>
      <x:c r="H83" s="305" t="str">
        <x:v>CAP-LAW049</x:v>
      </x:c>
      <x:c r="I83" s="305" t="str">
        <x:v>Ch. II / Reg. 6</x:v>
      </x:c>
      <x:c r="J83" s="305" t="str">
        <x:v>GATE|PROPOSED_ISSUE</x:v>
      </x:c>
      <x:c r="K83" s="305" t="str">
        <x:v>Capital raising</x:v>
      </x:c>
      <x:c r="L83" s="305" t="str">
        <x:v>Event-driven</x:v>
      </x:c>
      <x:c r="M83" s="305" t="str">
        <x:v>Per transaction / event timetable</x:v>
      </x:c>
      <x:c r="N83" s="305" t="str">
        <x:v>IPO proposed</x:v>
      </x:c>
      <x:c r="O83" s="305" t="str">
        <x:v>Before draft offer document. Calculate the entity-specific due date from the documented trigger or period end and the current official provision/exchange operating calendar; retain the calculation, review and acknowledgement.</x:v>
      </x:c>
      <x:c r="P83" s="305" t="str">
        <x:v>Create the task when the documented trigger is approved, received or occurs; apply the legal lead time before the external deadline.</x:v>
      </x:c>
      <x:c r="Q83" s="305" t="str">
        <x:v>Final check before the prescribed pre-event cut-off; block execution where approval/filing is a condition precedent.</x:v>
      </x:c>
      <x:c r="R83" s="305" t="str">
        <x:v>Company Secretary / Transaction Legal Lead</x:v>
      </x:c>
      <x:c r="S83" s="305" t="str">
        <x:v>Secretarial, legal, finance and appointed transaction advisers</x:v>
      </x:c>
      <x:c r="T83" s="305" t="str">
        <x:v>Company Secretary / Compliance Officer plus approving Board or committee</x:v>
      </x:c>
      <x:c r="U83" s="305" t="str">
        <x:v>CAP-LAW049 Ch. II / Reg. 6; official source URL inherited from the P-2 atomic record.</x:v>
      </x:c>
      <x:c r="V83" s="305" t="str">
        <x:v>Event-driven</x:v>
      </x:c>
      <x:c r="W83" s="305" t="str">
        <x:v>Evidence must be complete through the legal performance/filing time and include later acknowledgement, correction or closure where applicable.</x:v>
      </x:c>
      <x:c r="X83" s="305" t="str">
        <x:v>Escalate predicted lateness before the legal cut-off; immediately record actual missed deadlines, failed conditions precedent or unclosed exceptions.</x:v>
      </x:c>
      <x:c r="Y83" s="305" t="str">
        <x:v>Evidence the gate GATE|PROPOSED_ISSUE, security/capacity (Specified securities), trigger (IPO proposed) and threshold/exemption (Apply main-board/SME and alternative eligibility route conditions.).</x:v>
      </x:c>
      <x:c r="Z83" s="305" t="str">
        <x:v>RULE MAPPED — ENTITY DATE NOT POPULATED</x:v>
      </x:c>
      <x:c r="AA83" s="305" t="str">
        <x:v>https://www.sebi.gov.in/legal/regulations/mar-2026/securities-and-exchange-board-of-india-issue-of-capital-and-disclosure-requirements-regulations-2018-last-amended-on-march-21-2026-_100581.html</x:v>
      </x:c>
      <x:c r="AB83" s="305" t="str">
        <x:v>MIGRATED — FROZEN</x:v>
      </x:c>
      <x:c r="AC83" s="305" t="str">
        <x:f>IF(COUNTIF('PROD Audit Master'!$A$5:$A$176,C83)=1,"YES","NO")</x:f>
        <x:v>YES</x:v>
      </x:c>
      <x:c r="AD83" s="305" t="str">
        <x:f>IF(COUNTIF('PROD Provision Master'!$A$5:$A$176,D83)=1,"YES","NO")</x:f>
        <x:v>YES</x:v>
      </x:c>
      <x:c r="AE83" s="305" t="str">
        <x:f>IF(COUNTIF($A$5:$A$176,A83)=1,"UNIQUE","DUPLICATE")</x:f>
        <x:v>UNIQUE</x:v>
      </x:c>
      <x:c r="AF83" s="305" t="str">
        <x:f>IF(COUNTIF($E$5:$E$176,E83)=1,"UNIQUE","DUPLICATE")</x:f>
        <x:v>UNIQUE</x:v>
      </x:c>
      <x:c r="AG83" s="305" t="str">
        <x:f>IF(AND(LEFT(A83,14)="SEBI-CORE-CAL-",LEN(A83)=20),"VALID","INVALID")</x:f>
        <x:v>VALID</x:v>
      </x:c>
      <x:c r="AH83" s="305" t="str">
        <x:v>FROZEN</x:v>
      </x:c>
    </x:row>
    <x:row r="84" ht="48" customHeight="1">
      <x:c r="A84" s="305" t="str">
        <x:v>SEBI-CORE-CAL-000080</x:v>
      </x:c>
      <x:c r="B84" s="305" t="n">
        <x:v>80</x:v>
      </x:c>
      <x:c r="C84" s="305" t="str">
        <x:v>SEBI-CORE-AUD-000080</x:v>
      </x:c>
      <x:c r="D84" s="305" t="str">
        <x:v>SEBI-CORE-PRV-000080</x:v>
      </x:c>
      <x:c r="E84" s="305" t="str">
        <x:v>CAP-LAW049|Ch. II offer document|AP01|CAL01</x:v>
      </x:c>
      <x:c r="F84" s="305" t="str">
        <x:v>CAP-LAW049|Ch. II offer document|AP01</x:v>
      </x:c>
      <x:c r="G84" s="305" t="str">
        <x:v>CAP-LAW049|Ch. II offer document</x:v>
      </x:c>
      <x:c r="H84" s="305" t="str">
        <x:v>CAP-LAW049</x:v>
      </x:c>
      <x:c r="I84" s="305" t="str">
        <x:v>Ch. II offer document</x:v>
      </x:c>
      <x:c r="J84" s="305" t="str">
        <x:v>GATE|PROPOSED_ISSUE</x:v>
      </x:c>
      <x:c r="K84" s="305" t="str">
        <x:v>Capital raising</x:v>
      </x:c>
      <x:c r="L84" s="305" t="str">
        <x:v>Event-driven</x:v>
      </x:c>
      <x:c r="M84" s="305" t="str">
        <x:v>Per triggering event</x:v>
      </x:c>
      <x:c r="N84" s="305" t="str">
        <x:v>IPO proposed</x:v>
      </x:c>
      <x:c r="O84" s="305" t="str">
        <x:v>At each draft/final filing stage. Calculate the entity-specific due date from the documented trigger or period end and the current official provision/exchange operating calendar; retain the calculation, review and acknowledgement.</x:v>
      </x:c>
      <x:c r="P84" s="305" t="str">
        <x:v>Create the task when the documented trigger is approved, received or occurs; apply the legal lead time before the external deadline.</x:v>
      </x:c>
      <x:c r="Q84" s="305" t="str">
        <x:v>Final alert one business day before the internally calculated deadline; use an earlier alert where the legal period is one day or less.</x:v>
      </x:c>
      <x:c r="R84" s="305" t="str">
        <x:v>Company Secretary / Transaction Legal Lead</x:v>
      </x:c>
      <x:c r="S84" s="305" t="str">
        <x:v>Secretarial, legal, finance and appointed transaction advisers</x:v>
      </x:c>
      <x:c r="T84" s="305" t="str">
        <x:v>Company Secretary / Compliance Officer plus approving Board or committee</x:v>
      </x:c>
      <x:c r="U84" s="305" t="str">
        <x:v>CAP-LAW049 Ch. II offer document; official source URL inherited from the P-2 atomic record.</x:v>
      </x:c>
      <x:c r="V84" s="305" t="str">
        <x:v>Event-driven</x:v>
      </x:c>
      <x:c r="W84" s="305" t="str">
        <x:v>Evidence must be complete through the legal performance/filing time and include later acknowledgement, correction or closure where applicable.</x:v>
      </x:c>
      <x:c r="X84" s="305" t="str">
        <x:v>Escalate predicted lateness before the legal cut-off; immediately record actual missed deadlines, failed conditions precedent or unclosed exceptions.</x:v>
      </x:c>
      <x:c r="Y84" s="305" t="str">
        <x:v>Evidence the gate GATE|PROPOSED_ISSUE, security/capacity (Specified securities), trigger (IPO proposed) and threshold/exemption (Apply current financial, risk, litigation, objects, promoter and issue disclosures.).</x:v>
      </x:c>
      <x:c r="Z84" s="305" t="str">
        <x:v>RULE MAPPED — ENTITY DATE NOT POPULATED</x:v>
      </x:c>
      <x:c r="AA84" s="305" t="str">
        <x:v>https://www.sebi.gov.in/legal/regulations/mar-2026/securities-and-exchange-board-of-india-issue-of-capital-and-disclosure-requirements-regulations-2018-last-amended-on-march-21-2026-_100581.html</x:v>
      </x:c>
      <x:c r="AB84" s="305" t="str">
        <x:v>MIGRATED — FROZEN</x:v>
      </x:c>
      <x:c r="AC84" s="305" t="str">
        <x:f>IF(COUNTIF('PROD Audit Master'!$A$5:$A$176,C84)=1,"YES","NO")</x:f>
        <x:v>YES</x:v>
      </x:c>
      <x:c r="AD84" s="305" t="str">
        <x:f>IF(COUNTIF('PROD Provision Master'!$A$5:$A$176,D84)=1,"YES","NO")</x:f>
        <x:v>YES</x:v>
      </x:c>
      <x:c r="AE84" s="305" t="str">
        <x:f>IF(COUNTIF($A$5:$A$176,A84)=1,"UNIQUE","DUPLICATE")</x:f>
        <x:v>UNIQUE</x:v>
      </x:c>
      <x:c r="AF84" s="305" t="str">
        <x:f>IF(COUNTIF($E$5:$E$176,E84)=1,"UNIQUE","DUPLICATE")</x:f>
        <x:v>UNIQUE</x:v>
      </x:c>
      <x:c r="AG84" s="305" t="str">
        <x:f>IF(AND(LEFT(A84,14)="SEBI-CORE-CAL-",LEN(A84)=20),"VALID","INVALID")</x:f>
        <x:v>VALID</x:v>
      </x:c>
      <x:c r="AH84" s="305" t="str">
        <x:v>FROZEN</x:v>
      </x:c>
    </x:row>
    <x:row r="85" ht="48" customHeight="1">
      <x:c r="A85" s="305" t="str">
        <x:v>SEBI-CORE-CAL-000081</x:v>
      </x:c>
      <x:c r="B85" s="305" t="n">
        <x:v>81</x:v>
      </x:c>
      <x:c r="C85" s="305" t="str">
        <x:v>SEBI-CORE-AUD-000081</x:v>
      </x:c>
      <x:c r="D85" s="305" t="str">
        <x:v>SEBI-CORE-PRV-000081</x:v>
      </x:c>
      <x:c r="E85" s="305" t="str">
        <x:v>CAP-LAW049|Ch. II issue process|AP01|CAL01</x:v>
      </x:c>
      <x:c r="F85" s="305" t="str">
        <x:v>CAP-LAW049|Ch. II issue process|AP01</x:v>
      </x:c>
      <x:c r="G85" s="305" t="str">
        <x:v>CAP-LAW049|Ch. II issue process</x:v>
      </x:c>
      <x:c r="H85" s="305" t="str">
        <x:v>CAP-LAW049</x:v>
      </x:c>
      <x:c r="I85" s="305" t="str">
        <x:v>Ch. II issue process</x:v>
      </x:c>
      <x:c r="J85" s="305" t="str">
        <x:v>GATE|PROPOSED_ISSUE</x:v>
      </x:c>
      <x:c r="K85" s="305" t="str">
        <x:v>Capital raising</x:v>
      </x:c>
      <x:c r="L85" s="305" t="str">
        <x:v>Transaction timetable</x:v>
      </x:c>
      <x:c r="M85" s="305" t="str">
        <x:v>Per transaction / event timetable</x:v>
      </x:c>
      <x:c r="N85" s="305" t="str">
        <x:v>IPO launched</x:v>
      </x:c>
      <x:c r="O85" s="305" t="str">
        <x:v>Transaction timetable. Calculate the entity-specific due date from the documented trigger or period end and the current official provision/exchange operating calendar; retain the calculation, review and acknowledgement.</x:v>
      </x:c>
      <x:c r="P85" s="305" t="str">
        <x:v>Create the task when the documented trigger is approved, received or occurs; apply the legal lead time before the external deadline.</x:v>
      </x:c>
      <x:c r="Q85" s="305" t="str">
        <x:v>Final alert one business day before the internally calculated deadline; use an earlier alert where the legal period is one day or less.</x:v>
      </x:c>
      <x:c r="R85" s="305" t="str">
        <x:v>Company Secretary / Transaction Legal Lead</x:v>
      </x:c>
      <x:c r="S85" s="305" t="str">
        <x:v>Secretarial, legal, finance and appointed transaction advisers</x:v>
      </x:c>
      <x:c r="T85" s="305" t="str">
        <x:v>Company Secretary / Compliance Officer plus approving Board or committee</x:v>
      </x:c>
      <x:c r="U85" s="305" t="str">
        <x:v>CAP-LAW049 Ch. II issue process; official source URL inherited from the P-2 atomic record.</x:v>
      </x:c>
      <x:c r="V85" s="305" t="str">
        <x:v>Event-driven</x:v>
      </x:c>
      <x:c r="W85" s="305" t="str">
        <x:v>Evidence must be complete through the legal performance/filing time and include later acknowledgement, correction or closure where applicable.</x:v>
      </x:c>
      <x:c r="X85" s="305" t="str">
        <x:v>Escalate predicted lateness before the legal cut-off; immediately record actual missed deadlines, failed conditions precedent or unclosed exceptions.</x:v>
      </x:c>
      <x:c r="Y85" s="305" t="str">
        <x:v>Evidence the gate GATE|PROPOSED_ISSUE, security/capacity (Specified securities), trigger (IPO launched) and threshold/exemption (Apply investor category, price-band, anchor and timeline rules for the route.).</x:v>
      </x:c>
      <x:c r="Z85" s="305" t="str">
        <x:v>RULE MAPPED — ENTITY DATE NOT POPULATED</x:v>
      </x:c>
      <x:c r="AA85" s="305" t="str">
        <x:v>https://www.sebi.gov.in/legal/regulations/mar-2026/securities-and-exchange-board-of-india-issue-of-capital-and-disclosure-requirements-regulations-2018-last-amended-on-march-21-2026-_100581.html</x:v>
      </x:c>
      <x:c r="AB85" s="305" t="str">
        <x:v>MIGRATED — FROZEN</x:v>
      </x:c>
      <x:c r="AC85" s="305" t="str">
        <x:f>IF(COUNTIF('PROD Audit Master'!$A$5:$A$176,C85)=1,"YES","NO")</x:f>
        <x:v>YES</x:v>
      </x:c>
      <x:c r="AD85" s="305" t="str">
        <x:f>IF(COUNTIF('PROD Provision Master'!$A$5:$A$176,D85)=1,"YES","NO")</x:f>
        <x:v>YES</x:v>
      </x:c>
      <x:c r="AE85" s="305" t="str">
        <x:f>IF(COUNTIF($A$5:$A$176,A85)=1,"UNIQUE","DUPLICATE")</x:f>
        <x:v>UNIQUE</x:v>
      </x:c>
      <x:c r="AF85" s="305" t="str">
        <x:f>IF(COUNTIF($E$5:$E$176,E85)=1,"UNIQUE","DUPLICATE")</x:f>
        <x:v>UNIQUE</x:v>
      </x:c>
      <x:c r="AG85" s="305" t="str">
        <x:f>IF(AND(LEFT(A85,14)="SEBI-CORE-CAL-",LEN(A85)=20),"VALID","INVALID")</x:f>
        <x:v>VALID</x:v>
      </x:c>
      <x:c r="AH85" s="305" t="str">
        <x:v>FROZEN</x:v>
      </x:c>
    </x:row>
    <x:row r="86" ht="48" customHeight="1">
      <x:c r="A86" s="305" t="str">
        <x:v>SEBI-CORE-CAL-000082</x:v>
      </x:c>
      <x:c r="B86" s="305" t="n">
        <x:v>82</x:v>
      </x:c>
      <x:c r="C86" s="305" t="str">
        <x:v>SEBI-CORE-AUD-000082</x:v>
      </x:c>
      <x:c r="D86" s="305" t="str">
        <x:v>SEBI-CORE-PRV-000082</x:v>
      </x:c>
      <x:c r="E86" s="305" t="str">
        <x:v>CAP-LAW049|Ch. III|AP01|CAL01</x:v>
      </x:c>
      <x:c r="F86" s="305" t="str">
        <x:v>CAP-LAW049|Ch. III|AP01</x:v>
      </x:c>
      <x:c r="G86" s="305" t="str">
        <x:v>CAP-LAW049|Ch. III</x:v>
      </x:c>
      <x:c r="H86" s="305" t="str">
        <x:v>CAP-LAW049</x:v>
      </x:c>
      <x:c r="I86" s="305" t="str">
        <x:v>Ch. III</x:v>
      </x:c>
      <x:c r="J86" s="305" t="str">
        <x:v>GATE|PROPOSED_ISSUE</x:v>
      </x:c>
      <x:c r="K86" s="305" t="str">
        <x:v>Capital raising</x:v>
      </x:c>
      <x:c r="L86" s="305" t="str">
        <x:v>Transaction timetable</x:v>
      </x:c>
      <x:c r="M86" s="305" t="str">
        <x:v>Per transaction / event timetable</x:v>
      </x:c>
      <x:c r="N86" s="305" t="str">
        <x:v>Rights issue proposed</x:v>
      </x:c>
      <x:c r="O86" s="305" t="str">
        <x:v>Transaction timetable. Calculate the entity-specific due date from the documented trigger or period end and the current official provision/exchange operating calendar; retain the calculation, review and acknowledgement.</x:v>
      </x:c>
      <x:c r="P86" s="305" t="str">
        <x:v>Create the task when the documented trigger is approved, received or occurs; apply the legal lead time before the external deadline.</x:v>
      </x:c>
      <x:c r="Q86" s="305" t="str">
        <x:v>Final alert one business day before the internally calculated deadline; use an earlier alert where the legal period is one day or less.</x:v>
      </x:c>
      <x:c r="R86" s="305" t="str">
        <x:v>Company Secretary / Transaction Legal Lead</x:v>
      </x:c>
      <x:c r="S86" s="305" t="str">
        <x:v>Secretarial, legal, finance and appointed transaction advisers</x:v>
      </x:c>
      <x:c r="T86" s="305" t="str">
        <x:v>Company Secretary / Compliance Officer plus approving Board or committee</x:v>
      </x:c>
      <x:c r="U86" s="305" t="str">
        <x:v>CAP-LAW049 Ch. III; official source URL inherited from the P-2 atomic record.</x:v>
      </x:c>
      <x:c r="V86" s="305" t="str">
        <x:v>Event-driven</x:v>
      </x:c>
      <x:c r="W86" s="305" t="str">
        <x:v>Evidence must be complete through the legal performance/filing time and include later acknowledgement, correction or closure where applicable.</x:v>
      </x:c>
      <x:c r="X86" s="305" t="str">
        <x:v>Escalate predicted lateness before the legal cut-off; immediately record actual missed deadlines, failed conditions precedent or unclosed exceptions.</x:v>
      </x:c>
      <x:c r="Y86" s="305" t="str">
        <x:v>Evidence the gate GATE|PROPOSED_ISSUE, security/capacity (Specified securities), trigger (Rights issue proposed) and threshold/exemption (Apply fast-track/normal route and issue-size conditions.).</x:v>
      </x:c>
      <x:c r="Z86" s="305" t="str">
        <x:v>RULE MAPPED — ENTITY DATE NOT POPULATED</x:v>
      </x:c>
      <x:c r="AA86" s="305" t="str">
        <x:v>https://www.sebi.gov.in/legal/regulations/mar-2026/securities-and-exchange-board-of-india-issue-of-capital-and-disclosure-requirements-regulations-2018-last-amended-on-march-21-2026-_100581.html</x:v>
      </x:c>
      <x:c r="AB86" s="305" t="str">
        <x:v>MIGRATED — FROZEN</x:v>
      </x:c>
      <x:c r="AC86" s="305" t="str">
        <x:f>IF(COUNTIF('PROD Audit Master'!$A$5:$A$176,C86)=1,"YES","NO")</x:f>
        <x:v>YES</x:v>
      </x:c>
      <x:c r="AD86" s="305" t="str">
        <x:f>IF(COUNTIF('PROD Provision Master'!$A$5:$A$176,D86)=1,"YES","NO")</x:f>
        <x:v>YES</x:v>
      </x:c>
      <x:c r="AE86" s="305" t="str">
        <x:f>IF(COUNTIF($A$5:$A$176,A86)=1,"UNIQUE","DUPLICATE")</x:f>
        <x:v>UNIQUE</x:v>
      </x:c>
      <x:c r="AF86" s="305" t="str">
        <x:f>IF(COUNTIF($E$5:$E$176,E86)=1,"UNIQUE","DUPLICATE")</x:f>
        <x:v>UNIQUE</x:v>
      </x:c>
      <x:c r="AG86" s="305" t="str">
        <x:f>IF(AND(LEFT(A86,14)="SEBI-CORE-CAL-",LEN(A86)=20),"VALID","INVALID")</x:f>
        <x:v>VALID</x:v>
      </x:c>
      <x:c r="AH86" s="305" t="str">
        <x:v>FROZEN</x:v>
      </x:c>
    </x:row>
    <x:row r="87" ht="48" customHeight="1">
      <x:c r="A87" s="305" t="str">
        <x:v>SEBI-CORE-CAL-000083</x:v>
      </x:c>
      <x:c r="B87" s="305" t="n">
        <x:v>83</x:v>
      </x:c>
      <x:c r="C87" s="305" t="str">
        <x:v>SEBI-CORE-AUD-000083</x:v>
      </x:c>
      <x:c r="D87" s="305" t="str">
        <x:v>SEBI-CORE-PRV-000083</x:v>
      </x:c>
      <x:c r="E87" s="305" t="str">
        <x:v>CAP-LAW049|Ch. IV|AP01|CAL01</x:v>
      </x:c>
      <x:c r="F87" s="305" t="str">
        <x:v>CAP-LAW049|Ch. IV|AP01</x:v>
      </x:c>
      <x:c r="G87" s="305" t="str">
        <x:v>CAP-LAW049|Ch. IV</x:v>
      </x:c>
      <x:c r="H87" s="305" t="str">
        <x:v>CAP-LAW049</x:v>
      </x:c>
      <x:c r="I87" s="305" t="str">
        <x:v>Ch. IV</x:v>
      </x:c>
      <x:c r="J87" s="305" t="str">
        <x:v>GATE|PROPOSED_ISSUE</x:v>
      </x:c>
      <x:c r="K87" s="305" t="str">
        <x:v>Capital raising</x:v>
      </x:c>
      <x:c r="L87" s="305" t="str">
        <x:v>Transaction timetable</x:v>
      </x:c>
      <x:c r="M87" s="305" t="str">
        <x:v>Per transaction / event timetable</x:v>
      </x:c>
      <x:c r="N87" s="305" t="str">
        <x:v>FPO proposed</x:v>
      </x:c>
      <x:c r="O87" s="305" t="str">
        <x:v>Transaction timetable. Calculate the entity-specific due date from the documented trigger or period end and the current official provision/exchange operating calendar; retain the calculation, review and acknowledgement.</x:v>
      </x:c>
      <x:c r="P87" s="305" t="str">
        <x:v>Create the task when the documented trigger is approved, received or occurs; apply the legal lead time before the external deadline.</x:v>
      </x:c>
      <x:c r="Q87" s="305" t="str">
        <x:v>Final alert one business day before the internally calculated deadline; use an earlier alert where the legal period is one day or less.</x:v>
      </x:c>
      <x:c r="R87" s="305" t="str">
        <x:v>Company Secretary / Transaction Legal Lead</x:v>
      </x:c>
      <x:c r="S87" s="305" t="str">
        <x:v>Secretarial, legal, finance and appointed transaction advisers</x:v>
      </x:c>
      <x:c r="T87" s="305" t="str">
        <x:v>Company Secretary / Compliance Officer plus approving Board or committee</x:v>
      </x:c>
      <x:c r="U87" s="305" t="str">
        <x:v>CAP-LAW049 Ch. IV; official source URL inherited from the P-2 atomic record.</x:v>
      </x:c>
      <x:c r="V87" s="305" t="str">
        <x:v>Event-driven</x:v>
      </x:c>
      <x:c r="W87" s="305" t="str">
        <x:v>Evidence must be complete through the legal performance/filing time and include later acknowledgement, correction or closure where applicable.</x:v>
      </x:c>
      <x:c r="X87" s="305" t="str">
        <x:v>Escalate predicted lateness before the legal cut-off; immediately record actual missed deadlines, failed conditions precedent or unclosed exceptions.</x:v>
      </x:c>
      <x:c r="Y87" s="305" t="str">
        <x:v>Evidence the gate GATE|PROPOSED_ISSUE, security/capacity (Specified securities), trigger (FPO proposed) and threshold/exemption (Apply fast-track/normal route conditions.).</x:v>
      </x:c>
      <x:c r="Z87" s="305" t="str">
        <x:v>RULE MAPPED — ENTITY DATE NOT POPULATED</x:v>
      </x:c>
      <x:c r="AA87" s="305" t="str">
        <x:v>https://www.sebi.gov.in/legal/regulations/mar-2026/securities-and-exchange-board-of-india-issue-of-capital-and-disclosure-requirements-regulations-2018-last-amended-on-march-21-2026-_100581.html</x:v>
      </x:c>
      <x:c r="AB87" s="305" t="str">
        <x:v>MIGRATED — FROZEN</x:v>
      </x:c>
      <x:c r="AC87" s="305" t="str">
        <x:f>IF(COUNTIF('PROD Audit Master'!$A$5:$A$176,C87)=1,"YES","NO")</x:f>
        <x:v>YES</x:v>
      </x:c>
      <x:c r="AD87" s="305" t="str">
        <x:f>IF(COUNTIF('PROD Provision Master'!$A$5:$A$176,D87)=1,"YES","NO")</x:f>
        <x:v>YES</x:v>
      </x:c>
      <x:c r="AE87" s="305" t="str">
        <x:f>IF(COUNTIF($A$5:$A$176,A87)=1,"UNIQUE","DUPLICATE")</x:f>
        <x:v>UNIQUE</x:v>
      </x:c>
      <x:c r="AF87" s="305" t="str">
        <x:f>IF(COUNTIF($E$5:$E$176,E87)=1,"UNIQUE","DUPLICATE")</x:f>
        <x:v>UNIQUE</x:v>
      </x:c>
      <x:c r="AG87" s="305" t="str">
        <x:f>IF(AND(LEFT(A87,14)="SEBI-CORE-CAL-",LEN(A87)=20),"VALID","INVALID")</x:f>
        <x:v>VALID</x:v>
      </x:c>
      <x:c r="AH87" s="305" t="str">
        <x:v>FROZEN</x:v>
      </x:c>
    </x:row>
    <x:row r="88" ht="48" customHeight="1">
      <x:c r="A88" s="305" t="str">
        <x:v>SEBI-CORE-CAL-000084</x:v>
      </x:c>
      <x:c r="B88" s="305" t="n">
        <x:v>84</x:v>
      </x:c>
      <x:c r="C88" s="305" t="str">
        <x:v>SEBI-CORE-AUD-000084</x:v>
      </x:c>
      <x:c r="D88" s="305" t="str">
        <x:v>SEBI-CORE-PRV-000084</x:v>
      </x:c>
      <x:c r="E88" s="305" t="str">
        <x:v>CAP-LAW049|Ch. V|AP01|CAL01</x:v>
      </x:c>
      <x:c r="F88" s="305" t="str">
        <x:v>CAP-LAW049|Ch. V|AP01</x:v>
      </x:c>
      <x:c r="G88" s="305" t="str">
        <x:v>CAP-LAW049|Ch. V</x:v>
      </x:c>
      <x:c r="H88" s="305" t="str">
        <x:v>CAP-LAW049</x:v>
      </x:c>
      <x:c r="I88" s="305" t="str">
        <x:v>Ch. V</x:v>
      </x:c>
      <x:c r="J88" s="305" t="str">
        <x:v>GATE|PROPOSED_ISSUE</x:v>
      </x:c>
      <x:c r="K88" s="305" t="str">
        <x:v>Capital raising</x:v>
      </x:c>
      <x:c r="L88" s="305" t="str">
        <x:v>Transaction timetable</x:v>
      </x:c>
      <x:c r="M88" s="305" t="str">
        <x:v>Per triggering event</x:v>
      </x:c>
      <x:c r="N88" s="305" t="str">
        <x:v>Preferential issue proposed</x:v>
      </x:c>
      <x:c r="O88" s="305" t="str">
        <x:v>Before approval through allotment/listing. Calculate the entity-specific due date from the documented trigger or period end and the current official provision/exchange operating calendar; retain the calculation, review and acknowledgement.</x:v>
      </x:c>
      <x:c r="P88" s="305" t="str">
        <x:v>Create the task when the documented trigger is approved, received or occurs; apply the legal lead time before the external deadline.</x:v>
      </x:c>
      <x:c r="Q88" s="305" t="str">
        <x:v>Final check before the prescribed pre-event cut-off; block execution where approval/filing is a condition precedent.</x:v>
      </x:c>
      <x:c r="R88" s="305" t="str">
        <x:v>Company Secretary / Transaction Legal Lead</x:v>
      </x:c>
      <x:c r="S88" s="305" t="str">
        <x:v>Secretarial, legal, finance and appointed transaction advisers</x:v>
      </x:c>
      <x:c r="T88" s="305" t="str">
        <x:v>Company Secretary / Compliance Officer plus approving Board or committee</x:v>
      </x:c>
      <x:c r="U88" s="305" t="str">
        <x:v>CAP-LAW049 Ch. V; official source URL inherited from the P-2 atomic record.</x:v>
      </x:c>
      <x:c r="V88" s="305" t="str">
        <x:v>Event-driven</x:v>
      </x:c>
      <x:c r="W88" s="305" t="str">
        <x:v>Evidence must be complete through the legal performance/filing time and include later acknowledgement, correction or closure where applicable.</x:v>
      </x:c>
      <x:c r="X88" s="305" t="str">
        <x:v>Escalate predicted lateness before the legal cut-off; immediately record actual missed deadlines, failed conditions precedent or unclosed exceptions.</x:v>
      </x:c>
      <x:c r="Y88" s="305" t="str">
        <x:v>Evidence the gate GATE|PROPOSED_ISSUE, security/capacity (Specified securities / convertible instruments), trigger (Preferential issue proposed) and threshold/exemption (Apply allottee status, pricing date, change-of-control and exemption provisions.).</x:v>
      </x:c>
      <x:c r="Z88" s="305" t="str">
        <x:v>RULE MAPPED — ENTITY DATE NOT POPULATED</x:v>
      </x:c>
      <x:c r="AA88" s="305" t="str">
        <x:v>https://www.sebi.gov.in/legal/regulations/mar-2026/securities-and-exchange-board-of-india-issue-of-capital-and-disclosure-requirements-regulations-2018-last-amended-on-march-21-2026-_100581.html</x:v>
      </x:c>
      <x:c r="AB88" s="305" t="str">
        <x:v>MIGRATED — FROZEN</x:v>
      </x:c>
      <x:c r="AC88" s="305" t="str">
        <x:f>IF(COUNTIF('PROD Audit Master'!$A$5:$A$176,C88)=1,"YES","NO")</x:f>
        <x:v>YES</x:v>
      </x:c>
      <x:c r="AD88" s="305" t="str">
        <x:f>IF(COUNTIF('PROD Provision Master'!$A$5:$A$176,D88)=1,"YES","NO")</x:f>
        <x:v>YES</x:v>
      </x:c>
      <x:c r="AE88" s="305" t="str">
        <x:f>IF(COUNTIF($A$5:$A$176,A88)=1,"UNIQUE","DUPLICATE")</x:f>
        <x:v>UNIQUE</x:v>
      </x:c>
      <x:c r="AF88" s="305" t="str">
        <x:f>IF(COUNTIF($E$5:$E$176,E88)=1,"UNIQUE","DUPLICATE")</x:f>
        <x:v>UNIQUE</x:v>
      </x:c>
      <x:c r="AG88" s="305" t="str">
        <x:f>IF(AND(LEFT(A88,14)="SEBI-CORE-CAL-",LEN(A88)=20),"VALID","INVALID")</x:f>
        <x:v>VALID</x:v>
      </x:c>
      <x:c r="AH88" s="305" t="str">
        <x:v>FROZEN</x:v>
      </x:c>
    </x:row>
    <x:row r="89" ht="48" customHeight="1">
      <x:c r="A89" s="305" t="str">
        <x:v>SEBI-CORE-CAL-000085</x:v>
      </x:c>
      <x:c r="B89" s="305" t="n">
        <x:v>85</x:v>
      </x:c>
      <x:c r="C89" s="305" t="str">
        <x:v>SEBI-CORE-AUD-000085</x:v>
      </x:c>
      <x:c r="D89" s="305" t="str">
        <x:v>SEBI-CORE-PRV-000085</x:v>
      </x:c>
      <x:c r="E89" s="305" t="str">
        <x:v>CAP-LAW049|Ch. VI|AP01|CAL01</x:v>
      </x:c>
      <x:c r="F89" s="305" t="str">
        <x:v>CAP-LAW049|Ch. VI|AP01</x:v>
      </x:c>
      <x:c r="G89" s="305" t="str">
        <x:v>CAP-LAW049|Ch. VI</x:v>
      </x:c>
      <x:c r="H89" s="305" t="str">
        <x:v>CAP-LAW049</x:v>
      </x:c>
      <x:c r="I89" s="305" t="str">
        <x:v>Ch. VI</x:v>
      </x:c>
      <x:c r="J89" s="305" t="str">
        <x:v>GATE|PROPOSED_ISSUE</x:v>
      </x:c>
      <x:c r="K89" s="305" t="str">
        <x:v>Capital raising</x:v>
      </x:c>
      <x:c r="L89" s="305" t="str">
        <x:v>Transaction timetable</x:v>
      </x:c>
      <x:c r="M89" s="305" t="str">
        <x:v>Per transaction / event timetable</x:v>
      </x:c>
      <x:c r="N89" s="305" t="str">
        <x:v>QIP proposed</x:v>
      </x:c>
      <x:c r="O89" s="305" t="str">
        <x:v>Transaction timetable. Calculate the entity-specific due date from the documented trigger or period end and the current official provision/exchange operating calendar; retain the calculation, review and acknowledgement.</x:v>
      </x:c>
      <x:c r="P89" s="305" t="str">
        <x:v>Create the task when the documented trigger is approved, received or occurs; apply the legal lead time before the external deadline.</x:v>
      </x:c>
      <x:c r="Q89" s="305" t="str">
        <x:v>Final alert one business day before the internally calculated deadline; use an earlier alert where the legal period is one day or less.</x:v>
      </x:c>
      <x:c r="R89" s="305" t="str">
        <x:v>Company Secretary / Transaction Legal Lead</x:v>
      </x:c>
      <x:c r="S89" s="305" t="str">
        <x:v>Secretarial, legal, finance and appointed transaction advisers</x:v>
      </x:c>
      <x:c r="T89" s="305" t="str">
        <x:v>Company Secretary / Compliance Officer plus approving Board or committee</x:v>
      </x:c>
      <x:c r="U89" s="305" t="str">
        <x:v>CAP-LAW049 Ch. VI; official source URL inherited from the P-2 atomic record.</x:v>
      </x:c>
      <x:c r="V89" s="305" t="str">
        <x:v>Event-driven</x:v>
      </x:c>
      <x:c r="W89" s="305" t="str">
        <x:v>Evidence must be complete through the legal performance/filing time and include later acknowledgement, correction or closure where applicable.</x:v>
      </x:c>
      <x:c r="X89" s="305" t="str">
        <x:v>Escalate predicted lateness before the legal cut-off; immediately record actual missed deadlines, failed conditions precedent or unclosed exceptions.</x:v>
      </x:c>
      <x:c r="Y89" s="305" t="str">
        <x:v>Evidence the gate GATE|PROPOSED_ISSUE, security/capacity (Specified securities / eligible instruments), trigger (QIP proposed) and threshold/exemption (Apply current eligibility and minimum pricing/allotment rules.).</x:v>
      </x:c>
      <x:c r="Z89" s="305" t="str">
        <x:v>RULE MAPPED — ENTITY DATE NOT POPULATED</x:v>
      </x:c>
      <x:c r="AA89" s="305" t="str">
        <x:v>https://www.sebi.gov.in/legal/regulations/mar-2026/securities-and-exchange-board-of-india-issue-of-capital-and-disclosure-requirements-regulations-2018-last-amended-on-march-21-2026-_100581.html</x:v>
      </x:c>
      <x:c r="AB89" s="305" t="str">
        <x:v>MIGRATED — FROZEN</x:v>
      </x:c>
      <x:c r="AC89" s="305" t="str">
        <x:f>IF(COUNTIF('PROD Audit Master'!$A$5:$A$176,C89)=1,"YES","NO")</x:f>
        <x:v>YES</x:v>
      </x:c>
      <x:c r="AD89" s="305" t="str">
        <x:f>IF(COUNTIF('PROD Provision Master'!$A$5:$A$176,D89)=1,"YES","NO")</x:f>
        <x:v>YES</x:v>
      </x:c>
      <x:c r="AE89" s="305" t="str">
        <x:f>IF(COUNTIF($A$5:$A$176,A89)=1,"UNIQUE","DUPLICATE")</x:f>
        <x:v>UNIQUE</x:v>
      </x:c>
      <x:c r="AF89" s="305" t="str">
        <x:f>IF(COUNTIF($E$5:$E$176,E89)=1,"UNIQUE","DUPLICATE")</x:f>
        <x:v>UNIQUE</x:v>
      </x:c>
      <x:c r="AG89" s="305" t="str">
        <x:f>IF(AND(LEFT(A89,14)="SEBI-CORE-CAL-",LEN(A89)=20),"VALID","INVALID")</x:f>
        <x:v>VALID</x:v>
      </x:c>
      <x:c r="AH89" s="305" t="str">
        <x:v>FROZEN</x:v>
      </x:c>
    </x:row>
    <x:row r="90" ht="48" customHeight="1">
      <x:c r="A90" s="305" t="str">
        <x:v>SEBI-CORE-CAL-000086</x:v>
      </x:c>
      <x:c r="B90" s="305" t="n">
        <x:v>86</x:v>
      </x:c>
      <x:c r="C90" s="305" t="str">
        <x:v>SEBI-CORE-AUD-000086</x:v>
      </x:c>
      <x:c r="D90" s="305" t="str">
        <x:v>SEBI-CORE-PRV-000086</x:v>
      </x:c>
      <x:c r="E90" s="305" t="str">
        <x:v>CAP-LAW049|Ch. IX|AP01|CAL01</x:v>
      </x:c>
      <x:c r="F90" s="305" t="str">
        <x:v>CAP-LAW049|Ch. IX|AP01</x:v>
      </x:c>
      <x:c r="G90" s="305" t="str">
        <x:v>CAP-LAW049|Ch. IX</x:v>
      </x:c>
      <x:c r="H90" s="305" t="str">
        <x:v>CAP-LAW049</x:v>
      </x:c>
      <x:c r="I90" s="305" t="str">
        <x:v>Ch. IX</x:v>
      </x:c>
      <x:c r="J90" s="305" t="str">
        <x:v>GATE|PROPOSED_ISSUE</x:v>
      </x:c>
      <x:c r="K90" s="305" t="str">
        <x:v>Capital raising</x:v>
      </x:c>
      <x:c r="L90" s="305" t="str">
        <x:v>Transaction timetable</x:v>
      </x:c>
      <x:c r="M90" s="305" t="str">
        <x:v>Per triggering event</x:v>
      </x:c>
      <x:c r="N90" s="305" t="str">
        <x:v>Bonus issue proposed</x:v>
      </x:c>
      <x:c r="O90" s="305" t="str">
        <x:v>Board/record date through allotment. Calculate the entity-specific due date from the documented trigger or period end and the current official provision/exchange operating calendar; retain the calculation, review and acknowledgement.</x:v>
      </x:c>
      <x:c r="P90" s="305" t="str">
        <x:v>Create the task when the documented trigger is approved, received or occurs; apply the legal lead time before the external deadline.</x:v>
      </x:c>
      <x:c r="Q90" s="305" t="str">
        <x:v>Final alert one business day before the internally calculated deadline; use an earlier alert where the legal period is one day or less.</x:v>
      </x:c>
      <x:c r="R90" s="305" t="str">
        <x:v>Company Secretary / Transaction Legal Lead</x:v>
      </x:c>
      <x:c r="S90" s="305" t="str">
        <x:v>Secretarial, legal, finance and appointed transaction advisers</x:v>
      </x:c>
      <x:c r="T90" s="305" t="str">
        <x:v>Company Secretary / Compliance Officer plus approving Board or committee</x:v>
      </x:c>
      <x:c r="U90" s="305" t="str">
        <x:v>CAP-LAW049 Ch. IX; official source URL inherited from the P-2 atomic record.</x:v>
      </x:c>
      <x:c r="V90" s="305" t="str">
        <x:v>Event-driven</x:v>
      </x:c>
      <x:c r="W90" s="305" t="str">
        <x:v>Evidence must be complete through the legal performance/filing time and include later acknowledgement, correction or closure where applicable.</x:v>
      </x:c>
      <x:c r="X90" s="305" t="str">
        <x:v>Escalate predicted lateness before the legal cut-off; immediately record actual missed deadlines, failed conditions precedent or unclosed exceptions.</x:v>
      </x:c>
      <x:c r="Y90" s="305" t="str">
        <x:v>Evidence the gate GATE|PROPOSED_ISSUE, security/capacity (Specified securities), trigger (Bonus issue proposed) and threshold/exemption (Apply default, authorisation, partly-paid and completion conditions.).</x:v>
      </x:c>
      <x:c r="Z90" s="305" t="str">
        <x:v>RULE MAPPED — ENTITY DATE NOT POPULATED</x:v>
      </x:c>
      <x:c r="AA90" s="305" t="str">
        <x:v>https://www.sebi.gov.in/legal/regulations/mar-2026/securities-and-exchange-board-of-india-issue-of-capital-and-disclosure-requirements-regulations-2018-last-amended-on-march-21-2026-_100581.html</x:v>
      </x:c>
      <x:c r="AB90" s="305" t="str">
        <x:v>MIGRATED — FROZEN</x:v>
      </x:c>
      <x:c r="AC90" s="305" t="str">
        <x:f>IF(COUNTIF('PROD Audit Master'!$A$5:$A$176,C90)=1,"YES","NO")</x:f>
        <x:v>YES</x:v>
      </x:c>
      <x:c r="AD90" s="305" t="str">
        <x:f>IF(COUNTIF('PROD Provision Master'!$A$5:$A$176,D90)=1,"YES","NO")</x:f>
        <x:v>YES</x:v>
      </x:c>
      <x:c r="AE90" s="305" t="str">
        <x:f>IF(COUNTIF($A$5:$A$176,A90)=1,"UNIQUE","DUPLICATE")</x:f>
        <x:v>UNIQUE</x:v>
      </x:c>
      <x:c r="AF90" s="305" t="str">
        <x:f>IF(COUNTIF($E$5:$E$176,E90)=1,"UNIQUE","DUPLICATE")</x:f>
        <x:v>UNIQUE</x:v>
      </x:c>
      <x:c r="AG90" s="305" t="str">
        <x:f>IF(AND(LEFT(A90,14)="SEBI-CORE-CAL-",LEN(A90)=20),"VALID","INVALID")</x:f>
        <x:v>VALID</x:v>
      </x:c>
      <x:c r="AH90" s="305" t="str">
        <x:v>FROZEN</x:v>
      </x:c>
    </x:row>
    <x:row r="91" ht="48" customHeight="1">
      <x:c r="A91" s="305" t="str">
        <x:v>SEBI-CORE-CAL-000087</x:v>
      </x:c>
      <x:c r="B91" s="305" t="n">
        <x:v>87</x:v>
      </x:c>
      <x:c r="C91" s="305" t="str">
        <x:v>SEBI-CORE-AUD-000087</x:v>
      </x:c>
      <x:c r="D91" s="305" t="str">
        <x:v>SEBI-CORE-PRV-000087</x:v>
      </x:c>
      <x:c r="E91" s="305" t="str">
        <x:v>CAP-LAW079|Operational chapters|AP01|CAL01</x:v>
      </x:c>
      <x:c r="F91" s="305" t="str">
        <x:v>CAP-LAW079|Operational chapters|AP01</x:v>
      </x:c>
      <x:c r="G91" s="305" t="str">
        <x:v>CAP-LAW079|Operational chapters</x:v>
      </x:c>
      <x:c r="H91" s="305" t="str">
        <x:v>CAP-LAW079</x:v>
      </x:c>
      <x:c r="I91" s="305" t="str">
        <x:v>Operational chapters</x:v>
      </x:c>
      <x:c r="J91" s="305" t="str">
        <x:v>GATE|PROPOSED_ISSUE</x:v>
      </x:c>
      <x:c r="K91" s="305" t="str">
        <x:v>Capital raising</x:v>
      </x:c>
      <x:c r="L91" s="305" t="str">
        <x:v>Transaction timetable</x:v>
      </x:c>
      <x:c r="M91" s="305" t="str">
        <x:v>Per transaction / event timetable</x:v>
      </x:c>
      <x:c r="N91" s="305" t="str">
        <x:v>ICDR transaction active</x:v>
      </x:c>
      <x:c r="O91" s="305" t="str">
        <x:v>Transaction timetable. Calculate the entity-specific due date from the documented trigger or period end and the current official provision/exchange operating calendar; retain the calculation, review and acknowledgement.</x:v>
      </x:c>
      <x:c r="P91" s="305" t="str">
        <x:v>Create the task when the documented trigger is approved, received or occurs; apply the legal lead time before the external deadline.</x:v>
      </x:c>
      <x:c r="Q91" s="305" t="str">
        <x:v>Final alert one business day before the internally calculated deadline; use an earlier alert where the legal period is one day or less.</x:v>
      </x:c>
      <x:c r="R91" s="305" t="str">
        <x:v>Company Secretary / Transaction Legal Lead</x:v>
      </x:c>
      <x:c r="S91" s="305" t="str">
        <x:v>Secretarial, legal, finance and appointed transaction advisers</x:v>
      </x:c>
      <x:c r="T91" s="305" t="str">
        <x:v>Company Secretary / Compliance Officer plus approving Board or committee</x:v>
      </x:c>
      <x:c r="U91" s="305" t="str">
        <x:v>CAP-LAW079 Operational chapters; official source URL inherited from the P-2 atomic record.</x:v>
      </x:c>
      <x:c r="V91" s="305" t="str">
        <x:v>Event-driven</x:v>
      </x:c>
      <x:c r="W91" s="305" t="str">
        <x:v>Evidence must be complete through the legal performance/filing time and include later acknowledgement, correction or closure where applicable.</x:v>
      </x:c>
      <x:c r="X91" s="305" t="str">
        <x:v>Escalate predicted lateness before the legal cut-off; immediately record actual missed deadlines, failed conditions precedent or unclosed exceptions.</x:v>
      </x:c>
      <x:c r="Y91" s="305" t="str">
        <x:v>Evidence the gate GATE|PROPOSED_ISSUE, security/capacity (Specified securities), trigger (ICDR transaction active) and threshold/exemption (Only the route-specific chapter applies.).</x:v>
      </x:c>
      <x:c r="Z91" s="305" t="str">
        <x:v>RULE MAPPED — ENTITY DATE NOT POPULATED</x:v>
      </x:c>
      <x:c r="AA91" s="305" t="str">
        <x:v>https://www.sebi.gov.in/legal/master-circulars/feb-2026/master-circular-for-issue-of-capital-and-disclosure-requirements_99611.html</x:v>
      </x:c>
      <x:c r="AB91" s="305" t="str">
        <x:v>MIGRATED — FROZEN</x:v>
      </x:c>
      <x:c r="AC91" s="305" t="str">
        <x:f>IF(COUNTIF('PROD Audit Master'!$A$5:$A$176,C91)=1,"YES","NO")</x:f>
        <x:v>YES</x:v>
      </x:c>
      <x:c r="AD91" s="305" t="str">
        <x:f>IF(COUNTIF('PROD Provision Master'!$A$5:$A$176,D91)=1,"YES","NO")</x:f>
        <x:v>YES</x:v>
      </x:c>
      <x:c r="AE91" s="305" t="str">
        <x:f>IF(COUNTIF($A$5:$A$176,A91)=1,"UNIQUE","DUPLICATE")</x:f>
        <x:v>UNIQUE</x:v>
      </x:c>
      <x:c r="AF91" s="305" t="str">
        <x:f>IF(COUNTIF($E$5:$E$176,E91)=1,"UNIQUE","DUPLICATE")</x:f>
        <x:v>UNIQUE</x:v>
      </x:c>
      <x:c r="AG91" s="305" t="str">
        <x:f>IF(AND(LEFT(A91,14)="SEBI-CORE-CAL-",LEN(A91)=20),"VALID","INVALID")</x:f>
        <x:v>VALID</x:v>
      </x:c>
      <x:c r="AH91" s="305" t="str">
        <x:v>FROZEN</x:v>
      </x:c>
    </x:row>
    <x:row r="92" ht="48" customHeight="1">
      <x:c r="A92" s="305" t="str">
        <x:v>SEBI-CORE-CAL-000088</x:v>
      </x:c>
      <x:c r="B92" s="305" t="n">
        <x:v>88</x:v>
      </x:c>
      <x:c r="C92" s="305" t="str">
        <x:v>SEBI-CORE-AUD-000088</x:v>
      </x:c>
      <x:c r="D92" s="305" t="str">
        <x:v>SEBI-CORE-PRV-000088</x:v>
      </x:c>
      <x:c r="E92" s="305" t="str">
        <x:v>CAP-LAW218|Pledged-share lock-in mechanism|AP01|CAL01</x:v>
      </x:c>
      <x:c r="F92" s="305" t="str">
        <x:v>CAP-LAW218|Pledged-share lock-in mechanism|AP01</x:v>
      </x:c>
      <x:c r="G92" s="305" t="str">
        <x:v>CAP-LAW218|Pledged-share lock-in mechanism</x:v>
      </x:c>
      <x:c r="H92" s="305" t="str">
        <x:v>CAP-LAW218</x:v>
      </x:c>
      <x:c r="I92" s="305" t="str">
        <x:v>Pledged-share lock-in mechanism</x:v>
      </x:c>
      <x:c r="J92" s="305" t="str">
        <x:v>GATE|PROPOSED_ISSUE</x:v>
      </x:c>
      <x:c r="K92" s="305" t="str">
        <x:v>Capital raising</x:v>
      </x:c>
      <x:c r="L92" s="305" t="str">
        <x:v>Event-driven</x:v>
      </x:c>
      <x:c r="M92" s="305" t="str">
        <x:v>Per triggering event</x:v>
      </x:c>
      <x:c r="N92" s="305" t="str">
        <x:v>Locked-in shares are pledged</x:v>
      </x:c>
      <x:c r="O92" s="305" t="str">
        <x:v>At pledge/invocation event. Calculate the entity-specific due date from the documented trigger or period end and the current official provision/exchange operating calendar; retain the calculation, review and acknowledgement.</x:v>
      </x:c>
      <x:c r="P92" s="305" t="str">
        <x:v>Create the task when the documented trigger is approved, received or occurs; apply the legal lead time before the external deadline.</x:v>
      </x:c>
      <x:c r="Q92" s="305" t="str">
        <x:v>Final alert one business day before the internally calculated deadline; use an earlier alert where the legal period is one day or less.</x:v>
      </x:c>
      <x:c r="R92" s="305" t="str">
        <x:v>Company Secretary / Transaction Legal Lead</x:v>
      </x:c>
      <x:c r="S92" s="305" t="str">
        <x:v>Secretarial, legal, finance and appointed transaction advisers</x:v>
      </x:c>
      <x:c r="T92" s="305" t="str">
        <x:v>Company Secretary / Compliance Officer plus approving Board or committee</x:v>
      </x:c>
      <x:c r="U92" s="305" t="str">
        <x:v>CAP-LAW218 Pledged-share lock-in mechanism; official source URL inherited from the P-2 atomic record.</x:v>
      </x:c>
      <x:c r="V92" s="305" t="str">
        <x:v>Event-driven</x:v>
      </x:c>
      <x:c r="W92" s="305" t="str">
        <x:v>Evidence must be complete through the legal performance/filing time and include later acknowledgement, correction or closure where applicable.</x:v>
      </x:c>
      <x:c r="X92" s="305" t="str">
        <x:v>Escalate predicted lateness before the legal cut-off; immediately record actual missed deadlines, failed conditions precedent or unclosed exceptions.</x:v>
      </x:c>
      <x:c r="Y92" s="305" t="str">
        <x:v>Evidence the gate GATE|PROPOSED_ISSUE, security/capacity (ICDR-locked specified securities), trigger (Locked-in shares are pledged) and threshold/exemption (Apply eligibility, pledge, invocation and depository instructions.).</x:v>
      </x:c>
      <x:c r="Z92" s="305" t="str">
        <x:v>RULE MAPPED — ENTITY DATE NOT POPULATED</x:v>
      </x:c>
      <x:c r="AA92" s="305" t="str">
        <x:v>https://www.sebi.gov.in/legal/circulars/apr-2026/ease-of-doing-business-mechanism-for-lock-in-of-pledged-shares-under-sebi-issue-of-capital-and-disclosure-requirements-regulations-2018_100826.html</x:v>
      </x:c>
      <x:c r="AB92" s="305" t="str">
        <x:v>MIGRATED — FROZEN</x:v>
      </x:c>
      <x:c r="AC92" s="305" t="str">
        <x:f>IF(COUNTIF('PROD Audit Master'!$A$5:$A$176,C92)=1,"YES","NO")</x:f>
        <x:v>YES</x:v>
      </x:c>
      <x:c r="AD92" s="305" t="str">
        <x:f>IF(COUNTIF('PROD Provision Master'!$A$5:$A$176,D92)=1,"YES","NO")</x:f>
        <x:v>YES</x:v>
      </x:c>
      <x:c r="AE92" s="305" t="str">
        <x:f>IF(COUNTIF($A$5:$A$176,A92)=1,"UNIQUE","DUPLICATE")</x:f>
        <x:v>UNIQUE</x:v>
      </x:c>
      <x:c r="AF92" s="305" t="str">
        <x:f>IF(COUNTIF($E$5:$E$176,E92)=1,"UNIQUE","DUPLICATE")</x:f>
        <x:v>UNIQUE</x:v>
      </x:c>
      <x:c r="AG92" s="305" t="str">
        <x:f>IF(AND(LEFT(A92,14)="SEBI-CORE-CAL-",LEN(A92)=20),"VALID","INVALID")</x:f>
        <x:v>VALID</x:v>
      </x:c>
      <x:c r="AH92" s="305" t="str">
        <x:v>FROZEN</x:v>
      </x:c>
    </x:row>
    <x:row r="93" ht="48" customHeight="1">
      <x:c r="A93" s="305" t="str">
        <x:v>SEBI-CORE-CAL-000089</x:v>
      </x:c>
      <x:c r="B93" s="305" t="n">
        <x:v>89</x:v>
      </x:c>
      <x:c r="C93" s="305" t="str">
        <x:v>SEBI-CORE-AUD-000089</x:v>
      </x:c>
      <x:c r="D93" s="305" t="str">
        <x:v>SEBI-CORE-PRV-000089</x:v>
      </x:c>
      <x:c r="E93" s="305" t="str">
        <x:v>CAP-LAW047|Reg. 4|AP01|CAL01</x:v>
      </x:c>
      <x:c r="F93" s="305" t="str">
        <x:v>CAP-LAW047|Reg. 4|AP01</x:v>
      </x:c>
      <x:c r="G93" s="305" t="str">
        <x:v>CAP-LAW047|Reg. 4</x:v>
      </x:c>
      <x:c r="H93" s="305" t="str">
        <x:v>CAP-LAW047</x:v>
      </x:c>
      <x:c r="I93" s="305" t="str">
        <x:v>Reg. 4</x:v>
      </x:c>
      <x:c r="J93" s="305" t="str">
        <x:v>GATE|CORP_ACTION</x:v>
      </x:c>
      <x:c r="K93" s="305" t="str">
        <x:v>Buy-back</x:v>
      </x:c>
      <x:c r="L93" s="305" t="str">
        <x:v>Event-driven</x:v>
      </x:c>
      <x:c r="M93" s="305" t="str">
        <x:v>Per transaction / event timetable</x:v>
      </x:c>
      <x:c r="N93" s="305" t="str">
        <x:v>Buy-back proposed</x:v>
      </x:c>
      <x:c r="O93" s="305" t="str">
        <x:v>Before approval and throughout offer. Calculate the entity-specific due date from the documented trigger or period end and the current official provision/exchange operating calendar; retain the calculation, review and acknowledgement.</x:v>
      </x:c>
      <x:c r="P93" s="305" t="str">
        <x:v>Create the task when the documented trigger is approved, received or occurs; apply the legal lead time before the external deadline.</x:v>
      </x:c>
      <x:c r="Q93" s="305" t="str">
        <x:v>Final check before the prescribed pre-event cut-off; block execution where approval/filing is a condition precedent.</x:v>
      </x:c>
      <x:c r="R93" s="305" t="str">
        <x:v>Company Secretary / Transaction Legal Lead</x:v>
      </x:c>
      <x:c r="S93" s="305" t="str">
        <x:v>Secretarial, legal, finance and appointed transaction advisers</x:v>
      </x:c>
      <x:c r="T93" s="305" t="str">
        <x:v>Compliance Officer plus Audit Committee / Board where prescribed</x:v>
      </x:c>
      <x:c r="U93" s="305" t="str">
        <x:v>CAP-LAW047 Reg. 4; official source URL inherited from the P-2 atomic record.</x:v>
      </x:c>
      <x:c r="V93" s="305" t="str">
        <x:v>Event-driven</x:v>
      </x:c>
      <x:c r="W93" s="305" t="str">
        <x:v>Evidence must be complete through the legal performance/filing time and include later acknowledgement, correction or closure where applicable.</x:v>
      </x:c>
      <x:c r="X93" s="305" t="str">
        <x:v>Escalate predicted lateness before the legal cut-off; immediately record actual missed deadlines, failed conditions precedent or unclosed exceptions.</x:v>
      </x:c>
      <x:c r="Y93" s="305" t="str">
        <x:v>Evidence the gate GATE|CORP_ACTION, security/capacity (Shares or other specified securities), trigger (Buy-back proposed) and threshold/exemption (Apply capital/free-reserve, size, debt-equity, fully-paid and cooling-period conditions.).</x:v>
      </x:c>
      <x:c r="Z93" s="305" t="str">
        <x:v>RULE MAPPED — ENTITY DATE NOT POPULATED</x:v>
      </x:c>
      <x:c r="AA93" s="305" t="str">
        <x:v>https://www.sebi.gov.in/legal/regulations/jul-2026/securities-and-exchange-board-of-india-buy-back-of-securities-regulations-2018-last-amended-on-july-6-2026-_103042.html</x:v>
      </x:c>
      <x:c r="AB93" s="305" t="str">
        <x:v>MIGRATED — FROZEN</x:v>
      </x:c>
      <x:c r="AC93" s="305" t="str">
        <x:f>IF(COUNTIF('PROD Audit Master'!$A$5:$A$176,C93)=1,"YES","NO")</x:f>
        <x:v>YES</x:v>
      </x:c>
      <x:c r="AD93" s="305" t="str">
        <x:f>IF(COUNTIF('PROD Provision Master'!$A$5:$A$176,D93)=1,"YES","NO")</x:f>
        <x:v>YES</x:v>
      </x:c>
      <x:c r="AE93" s="305" t="str">
        <x:f>IF(COUNTIF($A$5:$A$176,A93)=1,"UNIQUE","DUPLICATE")</x:f>
        <x:v>UNIQUE</x:v>
      </x:c>
      <x:c r="AF93" s="305" t="str">
        <x:f>IF(COUNTIF($E$5:$E$176,E93)=1,"UNIQUE","DUPLICATE")</x:f>
        <x:v>UNIQUE</x:v>
      </x:c>
      <x:c r="AG93" s="305" t="str">
        <x:f>IF(AND(LEFT(A93,14)="SEBI-CORE-CAL-",LEN(A93)=20),"VALID","INVALID")</x:f>
        <x:v>VALID</x:v>
      </x:c>
      <x:c r="AH93" s="305" t="str">
        <x:v>FROZEN</x:v>
      </x:c>
    </x:row>
    <x:row r="94" ht="48" customHeight="1">
      <x:c r="A94" s="305" t="str">
        <x:v>SEBI-CORE-CAL-000090</x:v>
      </x:c>
      <x:c r="B94" s="305" t="n">
        <x:v>90</x:v>
      </x:c>
      <x:c r="C94" s="305" t="str">
        <x:v>SEBI-CORE-AUD-000090</x:v>
      </x:c>
      <x:c r="D94" s="305" t="str">
        <x:v>SEBI-CORE-PRV-000090</x:v>
      </x:c>
      <x:c r="E94" s="305" t="str">
        <x:v>CAP-LAW047|Reg. 6|AP01|CAL01</x:v>
      </x:c>
      <x:c r="F94" s="305" t="str">
        <x:v>CAP-LAW047|Reg. 6|AP01</x:v>
      </x:c>
      <x:c r="G94" s="305" t="str">
        <x:v>CAP-LAW047|Reg. 6</x:v>
      </x:c>
      <x:c r="H94" s="305" t="str">
        <x:v>CAP-LAW047</x:v>
      </x:c>
      <x:c r="I94" s="305" t="str">
        <x:v>Reg. 6</x:v>
      </x:c>
      <x:c r="J94" s="305" t="str">
        <x:v>GATE|CORP_ACTION</x:v>
      </x:c>
      <x:c r="K94" s="305" t="str">
        <x:v>Buy-back</x:v>
      </x:c>
      <x:c r="L94" s="305" t="str">
        <x:v>Transaction timetable</x:v>
      </x:c>
      <x:c r="M94" s="305" t="str">
        <x:v>Per transaction / event timetable</x:v>
      </x:c>
      <x:c r="N94" s="305" t="str">
        <x:v>Tender-offer buy-back proposed</x:v>
      </x:c>
      <x:c r="O94" s="305" t="str">
        <x:v>Before launch and during offer. Calculate the entity-specific due date from the documented trigger or period end and the current official provision/exchange operating calendar; retain the calculation, review and acknowledgement.</x:v>
      </x:c>
      <x:c r="P94" s="305" t="str">
        <x:v>Create the task when the documented trigger is approved, received or occurs; apply the legal lead time before the external deadline.</x:v>
      </x:c>
      <x:c r="Q94" s="305" t="str">
        <x:v>Final check before the prescribed pre-event cut-off; block execution where approval/filing is a condition precedent.</x:v>
      </x:c>
      <x:c r="R94" s="305" t="str">
        <x:v>Company Secretary / Transaction Legal Lead</x:v>
      </x:c>
      <x:c r="S94" s="305" t="str">
        <x:v>Secretarial, legal, finance and appointed transaction advisers</x:v>
      </x:c>
      <x:c r="T94" s="305" t="str">
        <x:v>Company Secretary / Compliance Officer plus approving Board or committee</x:v>
      </x:c>
      <x:c r="U94" s="305" t="str">
        <x:v>CAP-LAW047 Reg. 6; official source URL inherited from the P-2 atomic record.</x:v>
      </x:c>
      <x:c r="V94" s="305" t="str">
        <x:v>Event-driven</x:v>
      </x:c>
      <x:c r="W94" s="305" t="str">
        <x:v>Evidence must be complete through the legal performance/filing time and include later acknowledgement, correction or closure where applicable.</x:v>
      </x:c>
      <x:c r="X94" s="305" t="str">
        <x:v>Escalate predicted lateness before the legal cut-off; immediately record actual missed deadlines, failed conditions precedent or unclosed exceptions.</x:v>
      </x:c>
      <x:c r="Y94" s="305" t="str">
        <x:v>Evidence the gate GATE|CORP_ACTION, security/capacity (Shares or other specified securities), trigger (Tender-offer buy-back proposed) and threshold/exemption (Apply entitlement, reservation and current route conditions.).</x:v>
      </x:c>
      <x:c r="Z94" s="305" t="str">
        <x:v>RULE MAPPED — ENTITY DATE NOT POPULATED</x:v>
      </x:c>
      <x:c r="AA94" s="305" t="str">
        <x:v>https://www.sebi.gov.in/legal/regulations/jul-2026/securities-and-exchange-board-of-india-buy-back-of-securities-regulations-2018-last-amended-on-july-6-2026-_103042.html</x:v>
      </x:c>
      <x:c r="AB94" s="305" t="str">
        <x:v>MIGRATED — FROZEN</x:v>
      </x:c>
      <x:c r="AC94" s="305" t="str">
        <x:f>IF(COUNTIF('PROD Audit Master'!$A$5:$A$176,C94)=1,"YES","NO")</x:f>
        <x:v>YES</x:v>
      </x:c>
      <x:c r="AD94" s="305" t="str">
        <x:f>IF(COUNTIF('PROD Provision Master'!$A$5:$A$176,D94)=1,"YES","NO")</x:f>
        <x:v>YES</x:v>
      </x:c>
      <x:c r="AE94" s="305" t="str">
        <x:f>IF(COUNTIF($A$5:$A$176,A94)=1,"UNIQUE","DUPLICATE")</x:f>
        <x:v>UNIQUE</x:v>
      </x:c>
      <x:c r="AF94" s="305" t="str">
        <x:f>IF(COUNTIF($E$5:$E$176,E94)=1,"UNIQUE","DUPLICATE")</x:f>
        <x:v>UNIQUE</x:v>
      </x:c>
      <x:c r="AG94" s="305" t="str">
        <x:f>IF(AND(LEFT(A94,14)="SEBI-CORE-CAL-",LEN(A94)=20),"VALID","INVALID")</x:f>
        <x:v>VALID</x:v>
      </x:c>
      <x:c r="AH94" s="305" t="str">
        <x:v>FROZEN</x:v>
      </x:c>
    </x:row>
    <x:row r="95" ht="48" customHeight="1">
      <x:c r="A95" s="305" t="str">
        <x:v>SEBI-CORE-CAL-000091</x:v>
      </x:c>
      <x:c r="B95" s="305" t="n">
        <x:v>91</x:v>
      </x:c>
      <x:c r="C95" s="305" t="str">
        <x:v>SEBI-CORE-AUD-000091</x:v>
      </x:c>
      <x:c r="D95" s="305" t="str">
        <x:v>SEBI-CORE-PRV-000091</x:v>
      </x:c>
      <x:c r="E95" s="305" t="str">
        <x:v>CAP-LAW047|Reg. 5|AP01|CAL01</x:v>
      </x:c>
      <x:c r="F95" s="305" t="str">
        <x:v>CAP-LAW047|Reg. 5|AP01</x:v>
      </x:c>
      <x:c r="G95" s="305" t="str">
        <x:v>CAP-LAW047|Reg. 5</x:v>
      </x:c>
      <x:c r="H95" s="305" t="str">
        <x:v>CAP-LAW047</x:v>
      </x:c>
      <x:c r="I95" s="305" t="str">
        <x:v>Reg. 5</x:v>
      </x:c>
      <x:c r="J95" s="305" t="str">
        <x:v>GATE|CORP_ACTION</x:v>
      </x:c>
      <x:c r="K95" s="305" t="str">
        <x:v>Buy-back</x:v>
      </x:c>
      <x:c r="L95" s="305" t="str">
        <x:v>Transaction timetable</x:v>
      </x:c>
      <x:c r="M95" s="305" t="str">
        <x:v>Per triggering event</x:v>
      </x:c>
      <x:c r="N95" s="305" t="str">
        <x:v>Buy-back proposed</x:v>
      </x:c>
      <x:c r="O95" s="305" t="str">
        <x:v>Before public announcement. Calculate the entity-specific due date from the documented trigger or period end and the current official provision/exchange operating calendar; retain the calculation, review and acknowledgement.</x:v>
      </x:c>
      <x:c r="P95" s="305" t="str">
        <x:v>Create the task when the documented trigger is approved, received or occurs; apply the legal lead time before the external deadline.</x:v>
      </x:c>
      <x:c r="Q95" s="305" t="str">
        <x:v>Final check before the prescribed pre-event cut-off; block execution where approval/filing is a condition precedent.</x:v>
      </x:c>
      <x:c r="R95" s="305" t="str">
        <x:v>Company Secretary / Transaction Legal Lead</x:v>
      </x:c>
      <x:c r="S95" s="305" t="str">
        <x:v>Secretarial, legal, finance and appointed transaction advisers</x:v>
      </x:c>
      <x:c r="T95" s="305" t="str">
        <x:v>Compliance Officer plus Audit Committee / Board where prescribed</x:v>
      </x:c>
      <x:c r="U95" s="305" t="str">
        <x:v>CAP-LAW047 Reg. 5; official source URL inherited from the P-2 atomic record.</x:v>
      </x:c>
      <x:c r="V95" s="305" t="str">
        <x:v>Event-driven</x:v>
      </x:c>
      <x:c r="W95" s="305" t="str">
        <x:v>Evidence must be complete through the legal performance/filing time and include later acknowledgement, correction or closure where applicable.</x:v>
      </x:c>
      <x:c r="X95" s="305" t="str">
        <x:v>Escalate predicted lateness before the legal cut-off; immediately record actual missed deadlines, failed conditions precedent or unclosed exceptions.</x:v>
      </x:c>
      <x:c r="Y95" s="305" t="str">
        <x:v>Evidence the gate GATE|CORP_ACTION, security/capacity (Shares or other specified securities), trigger (Buy-back proposed) and threshold/exemption (Apply current approval threshold and voting rules.).</x:v>
      </x:c>
      <x:c r="Z95" s="305" t="str">
        <x:v>RULE MAPPED — ENTITY DATE NOT POPULATED</x:v>
      </x:c>
      <x:c r="AA95" s="305" t="str">
        <x:v>https://www.sebi.gov.in/legal/regulations/jul-2026/securities-and-exchange-board-of-india-buy-back-of-securities-regulations-2018-last-amended-on-july-6-2026-_103042.html</x:v>
      </x:c>
      <x:c r="AB95" s="305" t="str">
        <x:v>MIGRATED — FROZEN</x:v>
      </x:c>
      <x:c r="AC95" s="305" t="str">
        <x:f>IF(COUNTIF('PROD Audit Master'!$A$5:$A$176,C95)=1,"YES","NO")</x:f>
        <x:v>YES</x:v>
      </x:c>
      <x:c r="AD95" s="305" t="str">
        <x:f>IF(COUNTIF('PROD Provision Master'!$A$5:$A$176,D95)=1,"YES","NO")</x:f>
        <x:v>YES</x:v>
      </x:c>
      <x:c r="AE95" s="305" t="str">
        <x:f>IF(COUNTIF($A$5:$A$176,A95)=1,"UNIQUE","DUPLICATE")</x:f>
        <x:v>UNIQUE</x:v>
      </x:c>
      <x:c r="AF95" s="305" t="str">
        <x:f>IF(COUNTIF($E$5:$E$176,E95)=1,"UNIQUE","DUPLICATE")</x:f>
        <x:v>UNIQUE</x:v>
      </x:c>
      <x:c r="AG95" s="305" t="str">
        <x:f>IF(AND(LEFT(A95,14)="SEBI-CORE-CAL-",LEN(A95)=20),"VALID","INVALID")</x:f>
        <x:v>VALID</x:v>
      </x:c>
      <x:c r="AH95" s="305" t="str">
        <x:v>FROZEN</x:v>
      </x:c>
    </x:row>
    <x:row r="96" ht="48" customHeight="1">
      <x:c r="A96" s="305" t="str">
        <x:v>SEBI-CORE-CAL-000092</x:v>
      </x:c>
      <x:c r="B96" s="305" t="n">
        <x:v>92</x:v>
      </x:c>
      <x:c r="C96" s="305" t="str">
        <x:v>SEBI-CORE-AUD-000092</x:v>
      </x:c>
      <x:c r="D96" s="305" t="str">
        <x:v>SEBI-CORE-PRV-000092</x:v>
      </x:c>
      <x:c r="E96" s="305" t="str">
        <x:v>CAP-LAW047|Reg. 7|AP01|CAL01</x:v>
      </x:c>
      <x:c r="F96" s="305" t="str">
        <x:v>CAP-LAW047|Reg. 7|AP01</x:v>
      </x:c>
      <x:c r="G96" s="305" t="str">
        <x:v>CAP-LAW047|Reg. 7</x:v>
      </x:c>
      <x:c r="H96" s="305" t="str">
        <x:v>CAP-LAW047</x:v>
      </x:c>
      <x:c r="I96" s="305" t="str">
        <x:v>Reg. 7</x:v>
      </x:c>
      <x:c r="J96" s="305" t="str">
        <x:v>GATE|CORP_ACTION</x:v>
      </x:c>
      <x:c r="K96" s="305" t="str">
        <x:v>Buy-back</x:v>
      </x:c>
      <x:c r="L96" s="305" t="str">
        <x:v>Event-driven</x:v>
      </x:c>
      <x:c r="M96" s="305" t="str">
        <x:v>Per triggering event</x:v>
      </x:c>
      <x:c r="N96" s="305" t="str">
        <x:v>Buy-back authorised</x:v>
      </x:c>
      <x:c r="O96" s="305" t="str">
        <x:v>At announcement stage. Calculate the entity-specific due date from the documented trigger or period end and the current official provision/exchange operating calendar; retain the calculation, review and acknowledgement.</x:v>
      </x:c>
      <x:c r="P96" s="305" t="str">
        <x:v>Create the task when the documented trigger is approved, received or occurs; apply the legal lead time before the external deadline.</x:v>
      </x:c>
      <x:c r="Q96" s="305" t="str">
        <x:v>Final alert one business day before the internally calculated deadline; use an earlier alert where the legal period is one day or less.</x:v>
      </x:c>
      <x:c r="R96" s="305" t="str">
        <x:v>Company Secretary / Transaction Legal Lead</x:v>
      </x:c>
      <x:c r="S96" s="305" t="str">
        <x:v>Secretarial, legal, finance and appointed transaction advisers</x:v>
      </x:c>
      <x:c r="T96" s="305" t="str">
        <x:v>Company Secretary / Compliance Officer plus approving Board or committee</x:v>
      </x:c>
      <x:c r="U96" s="305" t="str">
        <x:v>CAP-LAW047 Reg. 7; official source URL inherited from the P-2 atomic record.</x:v>
      </x:c>
      <x:c r="V96" s="305" t="str">
        <x:v>Event-driven</x:v>
      </x:c>
      <x:c r="W96" s="305" t="str">
        <x:v>Evidence must be complete through the legal performance/filing time and include later acknowledgement, correction or closure where applicable.</x:v>
      </x:c>
      <x:c r="X96" s="305" t="str">
        <x:v>Escalate predicted lateness before the legal cut-off; immediately record actual missed deadlines, failed conditions precedent or unclosed exceptions.</x:v>
      </x:c>
      <x:c r="Y96" s="305" t="str">
        <x:v>Evidence the gate GATE|CORP_ACTION, security/capacity (Shares or other specified securities), trigger (Buy-back authorised) and threshold/exemption (Apply current schedule, publication, filing and responsibility requirements.).</x:v>
      </x:c>
      <x:c r="Z96" s="305" t="str">
        <x:v>RULE MAPPED — ENTITY DATE NOT POPULATED</x:v>
      </x:c>
      <x:c r="AA96" s="305" t="str">
        <x:v>https://www.sebi.gov.in/legal/regulations/jul-2026/securities-and-exchange-board-of-india-buy-back-of-securities-regulations-2018-last-amended-on-july-6-2026-_103042.html</x:v>
      </x:c>
      <x:c r="AB96" s="305" t="str">
        <x:v>MIGRATED — FROZEN</x:v>
      </x:c>
      <x:c r="AC96" s="305" t="str">
        <x:f>IF(COUNTIF('PROD Audit Master'!$A$5:$A$176,C96)=1,"YES","NO")</x:f>
        <x:v>YES</x:v>
      </x:c>
      <x:c r="AD96" s="305" t="str">
        <x:f>IF(COUNTIF('PROD Provision Master'!$A$5:$A$176,D96)=1,"YES","NO")</x:f>
        <x:v>YES</x:v>
      </x:c>
      <x:c r="AE96" s="305" t="str">
        <x:f>IF(COUNTIF($A$5:$A$176,A96)=1,"UNIQUE","DUPLICATE")</x:f>
        <x:v>UNIQUE</x:v>
      </x:c>
      <x:c r="AF96" s="305" t="str">
        <x:f>IF(COUNTIF($E$5:$E$176,E96)=1,"UNIQUE","DUPLICATE")</x:f>
        <x:v>UNIQUE</x:v>
      </x:c>
      <x:c r="AG96" s="305" t="str">
        <x:f>IF(AND(LEFT(A96,14)="SEBI-CORE-CAL-",LEN(A96)=20),"VALID","INVALID")</x:f>
        <x:v>VALID</x:v>
      </x:c>
      <x:c r="AH96" s="305" t="str">
        <x:v>FROZEN</x:v>
      </x:c>
    </x:row>
    <x:row r="97" ht="48" customHeight="1">
      <x:c r="A97" s="305" t="str">
        <x:v>SEBI-CORE-CAL-000093</x:v>
      </x:c>
      <x:c r="B97" s="305" t="n">
        <x:v>93</x:v>
      </x:c>
      <x:c r="C97" s="305" t="str">
        <x:v>SEBI-CORE-AUD-000093</x:v>
      </x:c>
      <x:c r="D97" s="305" t="str">
        <x:v>SEBI-CORE-PRV-000093</x:v>
      </x:c>
      <x:c r="E97" s="305" t="str">
        <x:v>CAP-LAW047|Reg. 8|AP01|CAL01</x:v>
      </x:c>
      <x:c r="F97" s="305" t="str">
        <x:v>CAP-LAW047|Reg. 8|AP01</x:v>
      </x:c>
      <x:c r="G97" s="305" t="str">
        <x:v>CAP-LAW047|Reg. 8</x:v>
      </x:c>
      <x:c r="H97" s="305" t="str">
        <x:v>CAP-LAW047</x:v>
      </x:c>
      <x:c r="I97" s="305" t="str">
        <x:v>Reg. 8</x:v>
      </x:c>
      <x:c r="J97" s="305" t="str">
        <x:v>GATE|CORP_ACTION</x:v>
      </x:c>
      <x:c r="K97" s="305" t="str">
        <x:v>Buy-back</x:v>
      </x:c>
      <x:c r="L97" s="305" t="str">
        <x:v>Event-driven</x:v>
      </x:c>
      <x:c r="M97" s="305" t="str">
        <x:v>Per transaction / event timetable</x:v>
      </x:c>
      <x:c r="N97" s="305" t="str">
        <x:v>Tender-offer route active</x:v>
      </x:c>
      <x:c r="O97" s="305" t="str">
        <x:v>Before offer opening. Calculate the entity-specific due date from the documented trigger or period end and the current official provision/exchange operating calendar; retain the calculation, review and acknowledgement.</x:v>
      </x:c>
      <x:c r="P97" s="305" t="str">
        <x:v>Create the task when the documented trigger is approved, received or occurs; apply the legal lead time before the external deadline.</x:v>
      </x:c>
      <x:c r="Q97" s="305" t="str">
        <x:v>Final check before the prescribed pre-event cut-off; block execution where approval/filing is a condition precedent.</x:v>
      </x:c>
      <x:c r="R97" s="305" t="str">
        <x:v>Company Secretary / Transaction Legal Lead</x:v>
      </x:c>
      <x:c r="S97" s="305" t="str">
        <x:v>Secretarial, legal, finance and appointed transaction advisers</x:v>
      </x:c>
      <x:c r="T97" s="305" t="str">
        <x:v>Company Secretary / Compliance Officer plus approving Board or committee</x:v>
      </x:c>
      <x:c r="U97" s="305" t="str">
        <x:v>CAP-LAW047 Reg. 8; official source URL inherited from the P-2 atomic record.</x:v>
      </x:c>
      <x:c r="V97" s="305" t="str">
        <x:v>Event-driven</x:v>
      </x:c>
      <x:c r="W97" s="305" t="str">
        <x:v>Evidence must be complete through the legal performance/filing time and include later acknowledgement, correction or closure where applicable.</x:v>
      </x:c>
      <x:c r="X97" s="305" t="str">
        <x:v>Escalate predicted lateness before the legal cut-off; immediately record actual missed deadlines, failed conditions precedent or unclosed exceptions.</x:v>
      </x:c>
      <x:c r="Y97" s="305" t="str">
        <x:v>Evidence the gate GATE|CORP_ACTION, security/capacity (Shares or other specified securities), trigger (Tender-offer route active) and threshold/exemption (Apply current content, filing and dispatch provisions.).</x:v>
      </x:c>
      <x:c r="Z97" s="305" t="str">
        <x:v>RULE MAPPED — ENTITY DATE NOT POPULATED</x:v>
      </x:c>
      <x:c r="AA97" s="305" t="str">
        <x:v>https://www.sebi.gov.in/legal/regulations/jul-2026/securities-and-exchange-board-of-india-buy-back-of-securities-regulations-2018-last-amended-on-july-6-2026-_103042.html</x:v>
      </x:c>
      <x:c r="AB97" s="305" t="str">
        <x:v>MIGRATED — FROZEN</x:v>
      </x:c>
      <x:c r="AC97" s="305" t="str">
        <x:f>IF(COUNTIF('PROD Audit Master'!$A$5:$A$176,C97)=1,"YES","NO")</x:f>
        <x:v>YES</x:v>
      </x:c>
      <x:c r="AD97" s="305" t="str">
        <x:f>IF(COUNTIF('PROD Provision Master'!$A$5:$A$176,D97)=1,"YES","NO")</x:f>
        <x:v>YES</x:v>
      </x:c>
      <x:c r="AE97" s="305" t="str">
        <x:f>IF(COUNTIF($A$5:$A$176,A97)=1,"UNIQUE","DUPLICATE")</x:f>
        <x:v>UNIQUE</x:v>
      </x:c>
      <x:c r="AF97" s="305" t="str">
        <x:f>IF(COUNTIF($E$5:$E$176,E97)=1,"UNIQUE","DUPLICATE")</x:f>
        <x:v>UNIQUE</x:v>
      </x:c>
      <x:c r="AG97" s="305" t="str">
        <x:f>IF(AND(LEFT(A97,14)="SEBI-CORE-CAL-",LEN(A97)=20),"VALID","INVALID")</x:f>
        <x:v>VALID</x:v>
      </x:c>
      <x:c r="AH97" s="305" t="str">
        <x:v>FROZEN</x:v>
      </x:c>
    </x:row>
    <x:row r="98" ht="48" customHeight="1">
      <x:c r="A98" s="305" t="str">
        <x:v>SEBI-CORE-CAL-000094</x:v>
      </x:c>
      <x:c r="B98" s="305" t="n">
        <x:v>94</x:v>
      </x:c>
      <x:c r="C98" s="305" t="str">
        <x:v>SEBI-CORE-AUD-000094</x:v>
      </x:c>
      <x:c r="D98" s="305" t="str">
        <x:v>SEBI-CORE-PRV-000094</x:v>
      </x:c>
      <x:c r="E98" s="305" t="str">
        <x:v>CAP-LAW047|Reg. 9(xi)|AP01|CAL01</x:v>
      </x:c>
      <x:c r="F98" s="305" t="str">
        <x:v>CAP-LAW047|Reg. 9(xi)|AP01</x:v>
      </x:c>
      <x:c r="G98" s="305" t="str">
        <x:v>CAP-LAW047|Reg. 9(xi)</x:v>
      </x:c>
      <x:c r="H98" s="305" t="str">
        <x:v>CAP-LAW047</x:v>
      </x:c>
      <x:c r="I98" s="305" t="str">
        <x:v>Reg. 9(xi)</x:v>
      </x:c>
      <x:c r="J98" s="305" t="str">
        <x:v>GATE|CORP_ACTION</x:v>
      </x:c>
      <x:c r="K98" s="305" t="str">
        <x:v>Buy-back</x:v>
      </x:c>
      <x:c r="L98" s="305" t="str">
        <x:v>Transaction timetable</x:v>
      </x:c>
      <x:c r="M98" s="305" t="str">
        <x:v>Per triggering event</x:v>
      </x:c>
      <x:c r="N98" s="305" t="str">
        <x:v>Tender offer launched</x:v>
      </x:c>
      <x:c r="O98" s="305" t="str">
        <x:v>Before opening through completion. Calculate the entity-specific due date from the documented trigger or period end and the current official provision/exchange operating calendar; retain the calculation, review and acknowledgement.</x:v>
      </x:c>
      <x:c r="P98" s="305" t="str">
        <x:v>Create the task when the documented trigger is approved, received or occurs; apply the legal lead time before the external deadline.</x:v>
      </x:c>
      <x:c r="Q98" s="305" t="str">
        <x:v>Final check before the prescribed pre-event cut-off; block execution where approval/filing is a condition precedent.</x:v>
      </x:c>
      <x:c r="R98" s="305" t="str">
        <x:v>Company Secretary / Transaction Legal Lead</x:v>
      </x:c>
      <x:c r="S98" s="305" t="str">
        <x:v>Secretarial, legal, finance and appointed transaction advisers</x:v>
      </x:c>
      <x:c r="T98" s="305" t="str">
        <x:v>Company Secretary / Compliance Officer plus approving Board or committee</x:v>
      </x:c>
      <x:c r="U98" s="305" t="str">
        <x:v>CAP-LAW047 Reg. 9(xi); official source URL inherited from the P-2 atomic record.</x:v>
      </x:c>
      <x:c r="V98" s="305" t="str">
        <x:v>Event-driven</x:v>
      </x:c>
      <x:c r="W98" s="305" t="str">
        <x:v>Evidence must be complete through the legal performance/filing time and include later acknowledgement, correction or closure where applicable.</x:v>
      </x:c>
      <x:c r="X98" s="305" t="str">
        <x:v>Escalate predicted lateness before the legal cut-off; immediately record actual missed deadlines, failed conditions precedent or unclosed exceptions.</x:v>
      </x:c>
      <x:c r="Y98" s="305" t="str">
        <x:v>Evidence the gate GATE|CORP_ACTION, security/capacity (Shares or other specified securities), trigger (Tender offer launched) and threshold/exemption (Amount and permitted forms depend on the offer size and current text.).</x:v>
      </x:c>
      <x:c r="Z98" s="305" t="str">
        <x:v>RULE MAPPED — ENTITY DATE NOT POPULATED</x:v>
      </x:c>
      <x:c r="AA98" s="305" t="str">
        <x:v>https://www.sebi.gov.in/legal/regulations/jul-2026/securities-and-exchange-board-of-india-buy-back-of-securities-regulations-2018-last-amended-on-july-6-2026-_103042.html</x:v>
      </x:c>
      <x:c r="AB98" s="305" t="str">
        <x:v>MIGRATED — FROZEN</x:v>
      </x:c>
      <x:c r="AC98" s="305" t="str">
        <x:f>IF(COUNTIF('PROD Audit Master'!$A$5:$A$176,C98)=1,"YES","NO")</x:f>
        <x:v>YES</x:v>
      </x:c>
      <x:c r="AD98" s="305" t="str">
        <x:f>IF(COUNTIF('PROD Provision Master'!$A$5:$A$176,D98)=1,"YES","NO")</x:f>
        <x:v>YES</x:v>
      </x:c>
      <x:c r="AE98" s="305" t="str">
        <x:f>IF(COUNTIF($A$5:$A$176,A98)=1,"UNIQUE","DUPLICATE")</x:f>
        <x:v>UNIQUE</x:v>
      </x:c>
      <x:c r="AF98" s="305" t="str">
        <x:f>IF(COUNTIF($E$5:$E$176,E98)=1,"UNIQUE","DUPLICATE")</x:f>
        <x:v>UNIQUE</x:v>
      </x:c>
      <x:c r="AG98" s="305" t="str">
        <x:f>IF(AND(LEFT(A98,14)="SEBI-CORE-CAL-",LEN(A98)=20),"VALID","INVALID")</x:f>
        <x:v>VALID</x:v>
      </x:c>
      <x:c r="AH98" s="305" t="str">
        <x:v>FROZEN</x:v>
      </x:c>
    </x:row>
    <x:row r="99" ht="48" customHeight="1">
      <x:c r="A99" s="305" t="str">
        <x:v>SEBI-CORE-CAL-000095</x:v>
      </x:c>
      <x:c r="B99" s="305" t="n">
        <x:v>95</x:v>
      </x:c>
      <x:c r="C99" s="305" t="str">
        <x:v>SEBI-CORE-AUD-000095</x:v>
      </x:c>
      <x:c r="D99" s="305" t="str">
        <x:v>SEBI-CORE-PRV-000095</x:v>
      </x:c>
      <x:c r="E99" s="305" t="str">
        <x:v>CAP-LAW047|Reg. 9|AP01|CAL01</x:v>
      </x:c>
      <x:c r="F99" s="305" t="str">
        <x:v>CAP-LAW047|Reg. 9|AP01</x:v>
      </x:c>
      <x:c r="G99" s="305" t="str">
        <x:v>CAP-LAW047|Reg. 9</x:v>
      </x:c>
      <x:c r="H99" s="305" t="str">
        <x:v>CAP-LAW047</x:v>
      </x:c>
      <x:c r="I99" s="305" t="str">
        <x:v>Reg. 9</x:v>
      </x:c>
      <x:c r="J99" s="305" t="str">
        <x:v>GATE|CORP_ACTION</x:v>
      </x:c>
      <x:c r="K99" s="305" t="str">
        <x:v>Buy-back</x:v>
      </x:c>
      <x:c r="L99" s="305" t="str">
        <x:v>Transaction timetable</x:v>
      </x:c>
      <x:c r="M99" s="305" t="str">
        <x:v>Per transaction / event timetable</x:v>
      </x:c>
      <x:c r="N99" s="305" t="str">
        <x:v>Tender offer opens</x:v>
      </x:c>
      <x:c r="O99" s="305" t="str">
        <x:v>Offer period. Calculate the entity-specific due date from the documented trigger or period end and the current official provision/exchange operating calendar; retain the calculation, review and acknowledgement.</x:v>
      </x:c>
      <x:c r="P99" s="305" t="str">
        <x:v>Create the task when the documented trigger is approved, received or occurs; apply the legal lead time before the external deadline.</x:v>
      </x:c>
      <x:c r="Q99" s="305" t="str">
        <x:v>Final alert one business day before the internally calculated deadline; use an earlier alert where the legal period is one day or less.</x:v>
      </x:c>
      <x:c r="R99" s="305" t="str">
        <x:v>Company Secretary / Transaction Legal Lead</x:v>
      </x:c>
      <x:c r="S99" s="305" t="str">
        <x:v>Secretarial, legal, finance and appointed transaction advisers</x:v>
      </x:c>
      <x:c r="T99" s="305" t="str">
        <x:v>Company Secretary / Compliance Officer plus approving Board or committee</x:v>
      </x:c>
      <x:c r="U99" s="305" t="str">
        <x:v>CAP-LAW047 Reg. 9; official source URL inherited from the P-2 atomic record.</x:v>
      </x:c>
      <x:c r="V99" s="305" t="str">
        <x:v>Event-driven</x:v>
      </x:c>
      <x:c r="W99" s="305" t="str">
        <x:v>Evidence must be complete through the legal performance/filing time and include later acknowledgement, correction or closure where applicable.</x:v>
      </x:c>
      <x:c r="X99" s="305" t="str">
        <x:v>Escalate predicted lateness before the legal cut-off; immediately record actual missed deadlines, failed conditions precedent or unclosed exceptions.</x:v>
      </x:c>
      <x:c r="Y99" s="305" t="str">
        <x:v>Evidence the gate GATE|CORP_ACTION, security/capacity (Shares or other specified securities), trigger (Tender offer opens) and threshold/exemption (Apply entitlement, additional tender, acceptance and verification rules.).</x:v>
      </x:c>
      <x:c r="Z99" s="305" t="str">
        <x:v>RULE MAPPED — ENTITY DATE NOT POPULATED</x:v>
      </x:c>
      <x:c r="AA99" s="305" t="str">
        <x:v>https://www.sebi.gov.in/legal/regulations/jul-2026/securities-and-exchange-board-of-india-buy-back-of-securities-regulations-2018-last-amended-on-july-6-2026-_103042.html</x:v>
      </x:c>
      <x:c r="AB99" s="305" t="str">
        <x:v>MIGRATED — FROZEN</x:v>
      </x:c>
      <x:c r="AC99" s="305" t="str">
        <x:f>IF(COUNTIF('PROD Audit Master'!$A$5:$A$176,C99)=1,"YES","NO")</x:f>
        <x:v>YES</x:v>
      </x:c>
      <x:c r="AD99" s="305" t="str">
        <x:f>IF(COUNTIF('PROD Provision Master'!$A$5:$A$176,D99)=1,"YES","NO")</x:f>
        <x:v>YES</x:v>
      </x:c>
      <x:c r="AE99" s="305" t="str">
        <x:f>IF(COUNTIF($A$5:$A$176,A99)=1,"UNIQUE","DUPLICATE")</x:f>
        <x:v>UNIQUE</x:v>
      </x:c>
      <x:c r="AF99" s="305" t="str">
        <x:f>IF(COUNTIF($E$5:$E$176,E99)=1,"UNIQUE","DUPLICATE")</x:f>
        <x:v>UNIQUE</x:v>
      </x:c>
      <x:c r="AG99" s="305" t="str">
        <x:f>IF(AND(LEFT(A99,14)="SEBI-CORE-CAL-",LEN(A99)=20),"VALID","INVALID")</x:f>
        <x:v>VALID</x:v>
      </x:c>
      <x:c r="AH99" s="305" t="str">
        <x:v>FROZEN</x:v>
      </x:c>
    </x:row>
    <x:row r="100" ht="48" customHeight="1">
      <x:c r="A100" s="305" t="str">
        <x:v>SEBI-CORE-CAL-000096</x:v>
      </x:c>
      <x:c r="B100" s="305" t="n">
        <x:v>96</x:v>
      </x:c>
      <x:c r="C100" s="305" t="str">
        <x:v>SEBI-CORE-AUD-000096</x:v>
      </x:c>
      <x:c r="D100" s="305" t="str">
        <x:v>SEBI-CORE-PRV-000096</x:v>
      </x:c>
      <x:c r="E100" s="305" t="str">
        <x:v>CAP-LAW047|Reg. 10|AP01|CAL01</x:v>
      </x:c>
      <x:c r="F100" s="305" t="str">
        <x:v>CAP-LAW047|Reg. 10|AP01</x:v>
      </x:c>
      <x:c r="G100" s="305" t="str">
        <x:v>CAP-LAW047|Reg. 10</x:v>
      </x:c>
      <x:c r="H100" s="305" t="str">
        <x:v>CAP-LAW047</x:v>
      </x:c>
      <x:c r="I100" s="305" t="str">
        <x:v>Reg. 10</x:v>
      </x:c>
      <x:c r="J100" s="305" t="str">
        <x:v>GATE|CORP_ACTION</x:v>
      </x:c>
      <x:c r="K100" s="305" t="str">
        <x:v>Buy-back</x:v>
      </x:c>
      <x:c r="L100" s="305" t="str">
        <x:v>Event-driven</x:v>
      </x:c>
      <x:c r="M100" s="305" t="str">
        <x:v>Per transaction / event timetable</x:v>
      </x:c>
      <x:c r="N100" s="305" t="str">
        <x:v>Offer closes</x:v>
      </x:c>
      <x:c r="O100" s="305" t="str">
        <x:v>After offer closure as prescribed. Calculate the entity-specific due date from the documented trigger or period end and the current official provision/exchange operating calendar; retain the calculation, review and acknowledgement.</x:v>
      </x:c>
      <x:c r="P100" s="305" t="str">
        <x:v>Create the task when the documented trigger is approved, received or occurs; apply the legal lead time before the external deadline.</x:v>
      </x:c>
      <x:c r="Q100" s="305" t="str">
        <x:v>Final alert one business day before the internally calculated deadline; use an earlier alert where the legal period is one day or less.</x:v>
      </x:c>
      <x:c r="R100" s="305" t="str">
        <x:v>Company Secretary / Transaction Legal Lead</x:v>
      </x:c>
      <x:c r="S100" s="305" t="str">
        <x:v>Secretarial, legal, finance and appointed transaction advisers</x:v>
      </x:c>
      <x:c r="T100" s="305" t="str">
        <x:v>Company Secretary / Compliance Officer plus approving Board or committee</x:v>
      </x:c>
      <x:c r="U100" s="305" t="str">
        <x:v>CAP-LAW047 Reg. 10; official source URL inherited from the P-2 atomic record.</x:v>
      </x:c>
      <x:c r="V100" s="305" t="str">
        <x:v>Event-driven</x:v>
      </x:c>
      <x:c r="W100" s="305" t="str">
        <x:v>Evidence must be complete through the legal performance/filing time and include later acknowledgement, correction or closure where applicable.</x:v>
      </x:c>
      <x:c r="X100" s="305" t="str">
        <x:v>Escalate predicted lateness before the legal cut-off; immediately record actual missed deadlines, failed conditions precedent or unclosed exceptions.</x:v>
      </x:c>
      <x:c r="Y100" s="305" t="str">
        <x:v>Evidence the gate GATE|CORP_ACTION, security/capacity (Shares or other specified securities), trigger (Offer closes) and threshold/exemption (Apply current special-account, payment and return mechanics.).</x:v>
      </x:c>
      <x:c r="Z100" s="305" t="str">
        <x:v>RULE MAPPED — ENTITY DATE NOT POPULATED</x:v>
      </x:c>
      <x:c r="AA100" s="305" t="str">
        <x:v>https://www.sebi.gov.in/legal/regulations/jul-2026/securities-and-exchange-board-of-india-buy-back-of-securities-regulations-2018-last-amended-on-july-6-2026-_103042.html</x:v>
      </x:c>
      <x:c r="AB100" s="305" t="str">
        <x:v>MIGRATED — FROZEN</x:v>
      </x:c>
      <x:c r="AC100" s="305" t="str">
        <x:f>IF(COUNTIF('PROD Audit Master'!$A$5:$A$176,C100)=1,"YES","NO")</x:f>
        <x:v>YES</x:v>
      </x:c>
      <x:c r="AD100" s="305" t="str">
        <x:f>IF(COUNTIF('PROD Provision Master'!$A$5:$A$176,D100)=1,"YES","NO")</x:f>
        <x:v>YES</x:v>
      </x:c>
      <x:c r="AE100" s="305" t="str">
        <x:f>IF(COUNTIF($A$5:$A$176,A100)=1,"UNIQUE","DUPLICATE")</x:f>
        <x:v>UNIQUE</x:v>
      </x:c>
      <x:c r="AF100" s="305" t="str">
        <x:f>IF(COUNTIF($E$5:$E$176,E100)=1,"UNIQUE","DUPLICATE")</x:f>
        <x:v>UNIQUE</x:v>
      </x:c>
      <x:c r="AG100" s="305" t="str">
        <x:f>IF(AND(LEFT(A100,14)="SEBI-CORE-CAL-",LEN(A100)=20),"VALID","INVALID")</x:f>
        <x:v>VALID</x:v>
      </x:c>
      <x:c r="AH100" s="305" t="str">
        <x:v>FROZEN</x:v>
      </x:c>
    </x:row>
    <x:row r="101" ht="48" customHeight="1">
      <x:c r="A101" s="305" t="str">
        <x:v>SEBI-CORE-CAL-000097</x:v>
      </x:c>
      <x:c r="B101" s="305" t="n">
        <x:v>97</x:v>
      </x:c>
      <x:c r="C101" s="305" t="str">
        <x:v>SEBI-CORE-AUD-000097</x:v>
      </x:c>
      <x:c r="D101" s="305" t="str">
        <x:v>SEBI-CORE-PRV-000097</x:v>
      </x:c>
      <x:c r="E101" s="305" t="str">
        <x:v>CAP-LAW047|Reg. 11|AP01|CAL01</x:v>
      </x:c>
      <x:c r="F101" s="305" t="str">
        <x:v>CAP-LAW047|Reg. 11|AP01</x:v>
      </x:c>
      <x:c r="G101" s="305" t="str">
        <x:v>CAP-LAW047|Reg. 11</x:v>
      </x:c>
      <x:c r="H101" s="305" t="str">
        <x:v>CAP-LAW047</x:v>
      </x:c>
      <x:c r="I101" s="305" t="str">
        <x:v>Reg. 11</x:v>
      </x:c>
      <x:c r="J101" s="305" t="str">
        <x:v>GATE|CORP_ACTION</x:v>
      </x:c>
      <x:c r="K101" s="305" t="str">
        <x:v>Buy-back</x:v>
      </x:c>
      <x:c r="L101" s="305" t="str">
        <x:v>Transaction timetable</x:v>
      </x:c>
      <x:c r="M101" s="305" t="str">
        <x:v>Per triggering event</x:v>
      </x:c>
      <x:c r="N101" s="305" t="str">
        <x:v>Securities bought back</x:v>
      </x:c>
      <x:c r="O101" s="305" t="str">
        <x:v>Within prescribed post-closure period. Calculate the entity-specific due date from the documented trigger or period end and the current official provision/exchange operating calendar; retain the calculation, review and acknowledgement.</x:v>
      </x:c>
      <x:c r="P101" s="305" t="str">
        <x:v>Create the task when the documented trigger is approved, received or occurs; apply the legal lead time before the external deadline.</x:v>
      </x:c>
      <x:c r="Q101" s="305" t="str">
        <x:v>Final alert one business day before the internally calculated deadline; use an earlier alert where the legal period is one day or less.</x:v>
      </x:c>
      <x:c r="R101" s="305" t="str">
        <x:v>Company Secretary / Transaction Legal Lead</x:v>
      </x:c>
      <x:c r="S101" s="305" t="str">
        <x:v>Secretarial, legal, finance and appointed transaction advisers</x:v>
      </x:c>
      <x:c r="T101" s="305" t="str">
        <x:v>Company Secretary / Compliance Officer plus approving Board or committee</x:v>
      </x:c>
      <x:c r="U101" s="305" t="str">
        <x:v>CAP-LAW047 Reg. 11; official source URL inherited from the P-2 atomic record.</x:v>
      </x:c>
      <x:c r="V101" s="305" t="str">
        <x:v>Event-driven</x:v>
      </x:c>
      <x:c r="W101" s="305" t="str">
        <x:v>Evidence must be complete through the legal performance/filing time and include later acknowledgement, correction or closure where applicable.</x:v>
      </x:c>
      <x:c r="X101" s="305" t="str">
        <x:v>Escalate predicted lateness before the legal cut-off; immediately record actual missed deadlines, failed conditions precedent or unclosed exceptions.</x:v>
      </x:c>
      <x:c r="Y101" s="305" t="str">
        <x:v>Evidence the gate GATE|CORP_ACTION, security/capacity (Shares or other specified securities), trigger (Securities bought back) and threshold/exemption (Apply current depository, presence, certificate and filing requirements.).</x:v>
      </x:c>
      <x:c r="Z101" s="305" t="str">
        <x:v>RULE MAPPED — ENTITY DATE NOT POPULATED</x:v>
      </x:c>
      <x:c r="AA101" s="305" t="str">
        <x:v>https://www.sebi.gov.in/legal/regulations/jul-2026/securities-and-exchange-board-of-india-buy-back-of-securities-regulations-2018-last-amended-on-july-6-2026-_103042.html</x:v>
      </x:c>
      <x:c r="AB101" s="305" t="str">
        <x:v>MIGRATED — FROZEN</x:v>
      </x:c>
      <x:c r="AC101" s="305" t="str">
        <x:f>IF(COUNTIF('PROD Audit Master'!$A$5:$A$176,C101)=1,"YES","NO")</x:f>
        <x:v>YES</x:v>
      </x:c>
      <x:c r="AD101" s="305" t="str">
        <x:f>IF(COUNTIF('PROD Provision Master'!$A$5:$A$176,D101)=1,"YES","NO")</x:f>
        <x:v>YES</x:v>
      </x:c>
      <x:c r="AE101" s="305" t="str">
        <x:f>IF(COUNTIF($A$5:$A$176,A101)=1,"UNIQUE","DUPLICATE")</x:f>
        <x:v>UNIQUE</x:v>
      </x:c>
      <x:c r="AF101" s="305" t="str">
        <x:f>IF(COUNTIF($E$5:$E$176,E101)=1,"UNIQUE","DUPLICATE")</x:f>
        <x:v>UNIQUE</x:v>
      </x:c>
      <x:c r="AG101" s="305" t="str">
        <x:f>IF(AND(LEFT(A101,14)="SEBI-CORE-CAL-",LEN(A101)=20),"VALID","INVALID")</x:f>
        <x:v>VALID</x:v>
      </x:c>
      <x:c r="AH101" s="305" t="str">
        <x:v>FROZEN</x:v>
      </x:c>
    </x:row>
    <x:row r="102" ht="48" customHeight="1">
      <x:c r="A102" s="305" t="str">
        <x:v>SEBI-CORE-CAL-000098</x:v>
      </x:c>
      <x:c r="B102" s="305" t="n">
        <x:v>98</x:v>
      </x:c>
      <x:c r="C102" s="305" t="str">
        <x:v>SEBI-CORE-AUD-000098</x:v>
      </x:c>
      <x:c r="D102" s="305" t="str">
        <x:v>SEBI-CORE-PRV-000098</x:v>
      </x:c>
      <x:c r="E102" s="305" t="str">
        <x:v>CAP-LAW047|Reg. 24 general obligations|AP01|CAL01</x:v>
      </x:c>
      <x:c r="F102" s="305" t="str">
        <x:v>CAP-LAW047|Reg. 24 general obligations|AP01</x:v>
      </x:c>
      <x:c r="G102" s="305" t="str">
        <x:v>CAP-LAW047|Reg. 24 general obligations</x:v>
      </x:c>
      <x:c r="H102" s="305" t="str">
        <x:v>CAP-LAW047</x:v>
      </x:c>
      <x:c r="I102" s="305" t="str">
        <x:v>Reg. 24 general obligations</x:v>
      </x:c>
      <x:c r="J102" s="305" t="str">
        <x:v>GATE|CORP_ACTION</x:v>
      </x:c>
      <x:c r="K102" s="305" t="str">
        <x:v>Buy-back</x:v>
      </x:c>
      <x:c r="L102" s="305" t="str">
        <x:v>Event-driven</x:v>
      </x:c>
      <x:c r="M102" s="305" t="str">
        <x:v>Per triggering event</x:v>
      </x:c>
      <x:c r="N102" s="305" t="str">
        <x:v>Buy-back approved/ongoing</x:v>
      </x:c>
      <x:c r="O102" s="305" t="str">
        <x:v>Throughout buy-back and specified post-period. Calculate the entity-specific due date from the documented trigger or period end and the current official provision/exchange operating calendar; retain the calculation, review and acknowledgement.</x:v>
      </x:c>
      <x:c r="P102" s="305" t="str">
        <x:v>Create the task when the documented trigger is approved, received or occurs; apply the legal lead time before the external deadline.</x:v>
      </x:c>
      <x:c r="Q102" s="305" t="str">
        <x:v>Final alert one business day before the internally calculated deadline; use an earlier alert where the legal period is one day or less.</x:v>
      </x:c>
      <x:c r="R102" s="305" t="str">
        <x:v>Company Secretary / Transaction Legal Lead</x:v>
      </x:c>
      <x:c r="S102" s="305" t="str">
        <x:v>Secretarial, legal, finance and appointed transaction advisers</x:v>
      </x:c>
      <x:c r="T102" s="305" t="str">
        <x:v>Company Secretary / Compliance Officer plus approving Board or committee</x:v>
      </x:c>
      <x:c r="U102" s="305" t="str">
        <x:v>CAP-LAW047 Reg. 24 general obligations; official source URL inherited from the P-2 atomic record.</x:v>
      </x:c>
      <x:c r="V102" s="305" t="str">
        <x:v>Event-driven</x:v>
      </x:c>
      <x:c r="W102" s="305" t="str">
        <x:v>Evidence must be complete through the legal performance/filing time and include later acknowledgement, correction or closure where applicable.</x:v>
      </x:c>
      <x:c r="X102" s="305" t="str">
        <x:v>Escalate predicted lateness before the legal cut-off; immediately record actual missed deadlines, failed conditions precedent or unclosed exceptions.</x:v>
      </x:c>
      <x:c r="Y102" s="305" t="str">
        <x:v>Evidence the gate GATE|CORP_ACTION, security/capacity (Shares or other specified securities), trigger (Buy-back approved/ongoing) and threshold/exemption (Apply restrictions on further issue, promoter conduct, announcements and compliance certification.).</x:v>
      </x:c>
      <x:c r="Z102" s="305" t="str">
        <x:v>RULE MAPPED — ENTITY DATE NOT POPULATED</x:v>
      </x:c>
      <x:c r="AA102" s="305" t="str">
        <x:v>https://www.sebi.gov.in/legal/regulations/jul-2026/securities-and-exchange-board-of-india-buy-back-of-securities-regulations-2018-last-amended-on-july-6-2026-_103042.html</x:v>
      </x:c>
      <x:c r="AB102" s="305" t="str">
        <x:v>MIGRATED — FROZEN</x:v>
      </x:c>
      <x:c r="AC102" s="305" t="str">
        <x:f>IF(COUNTIF('PROD Audit Master'!$A$5:$A$176,C102)=1,"YES","NO")</x:f>
        <x:v>YES</x:v>
      </x:c>
      <x:c r="AD102" s="305" t="str">
        <x:f>IF(COUNTIF('PROD Provision Master'!$A$5:$A$176,D102)=1,"YES","NO")</x:f>
        <x:v>YES</x:v>
      </x:c>
      <x:c r="AE102" s="305" t="str">
        <x:f>IF(COUNTIF($A$5:$A$176,A102)=1,"UNIQUE","DUPLICATE")</x:f>
        <x:v>UNIQUE</x:v>
      </x:c>
      <x:c r="AF102" s="305" t="str">
        <x:f>IF(COUNTIF($E$5:$E$176,E102)=1,"UNIQUE","DUPLICATE")</x:f>
        <x:v>UNIQUE</x:v>
      </x:c>
      <x:c r="AG102" s="305" t="str">
        <x:f>IF(AND(LEFT(A102,14)="SEBI-CORE-CAL-",LEN(A102)=20),"VALID","INVALID")</x:f>
        <x:v>VALID</x:v>
      </x:c>
      <x:c r="AH102" s="305" t="str">
        <x:v>FROZEN</x:v>
      </x:c>
    </x:row>
    <x:row r="103" ht="48" customHeight="1">
      <x:c r="A103" s="305" t="str">
        <x:v>SEBI-CORE-CAL-000099</x:v>
      </x:c>
      <x:c r="B103" s="305" t="n">
        <x:v>99</x:v>
      </x:c>
      <x:c r="C103" s="305" t="str">
        <x:v>SEBI-CORE-AUD-000099</x:v>
      </x:c>
      <x:c r="D103" s="305" t="str">
        <x:v>SEBI-CORE-PRV-000099</x:v>
      </x:c>
      <x:c r="E103" s="305" t="str">
        <x:v>CAP-LAW239|Reg. 24(i)(ea) operationalisation|AP01|CAL01</x:v>
      </x:c>
      <x:c r="F103" s="305" t="str">
        <x:v>CAP-LAW239|Reg. 24(i)(ea) operationalisation|AP01</x:v>
      </x:c>
      <x:c r="G103" s="305" t="str">
        <x:v>CAP-LAW239|Reg. 24(i)(ea) operationalisation</x:v>
      </x:c>
      <x:c r="H103" s="305" t="str">
        <x:v>CAP-LAW239</x:v>
      </x:c>
      <x:c r="I103" s="305" t="str">
        <x:v>Reg. 24(i)(ea) operationalisation</x:v>
      </x:c>
      <x:c r="J103" s="305" t="str">
        <x:v>GATE|CORP_ACTION</x:v>
      </x:c>
      <x:c r="K103" s="305" t="str">
        <x:v>Buy-back</x:v>
      </x:c>
      <x:c r="L103" s="305" t="str">
        <x:v>Event-driven</x:v>
      </x:c>
      <x:c r="M103" s="305" t="str">
        <x:v>Per transaction / event timetable</x:v>
      </x:c>
      <x:c r="N103" s="305" t="str">
        <x:v>Board or special resolution approving buy-back</x:v>
      </x:c>
      <x:c r="O103" s="305" t="str">
        <x:v>From approval date to offer closing. Calculate the entity-specific due date from the documented trigger or period end and the current official provision/exchange operating calendar; retain the calculation, review and acknowledgement.</x:v>
      </x:c>
      <x:c r="P103" s="305" t="str">
        <x:v>Create the task when the documented trigger is approved, received or occurs; apply the legal lead time before the external deadline.</x:v>
      </x:c>
      <x:c r="Q103" s="305" t="str">
        <x:v>Final alert one business day before the internally calculated deadline; use an earlier alert where the legal period is one day or less.</x:v>
      </x:c>
      <x:c r="R103" s="305" t="str">
        <x:v>Company Secretary / Transaction Legal Lead</x:v>
      </x:c>
      <x:c r="S103" s="305" t="str">
        <x:v>Secretarial, legal, finance and appointed transaction advisers</x:v>
      </x:c>
      <x:c r="T103" s="305" t="str">
        <x:v>Company Secretary / Compliance Officer plus approving Board or committee</x:v>
      </x:c>
      <x:c r="U103" s="305" t="str">
        <x:v>CAP-LAW239 Reg. 24(i)(ea) operationalisation; official source URL inherited from the P-2 atomic record.</x:v>
      </x:c>
      <x:c r="V103" s="305" t="str">
        <x:v>Event-driven</x:v>
      </x:c>
      <x:c r="W103" s="305" t="str">
        <x:v>Evidence must be complete through the legal performance/filing time and include later acknowledgement, correction or closure where applicable.</x:v>
      </x:c>
      <x:c r="X103" s="305" t="str">
        <x:v>Escalate predicted lateness before the legal cut-off; immediately record actual missed deadlines, failed conditions precedent or unclosed exceptions.</x:v>
      </x:c>
      <x:c r="Y103" s="305" t="str">
        <x:v>Evidence the gate GATE|CORP_ACTION, security/capacity (Buy-back security ISIN), trigger (Board or special resolution approving buy-back) and threshold/exemption (Freeze permits tendering under tender route and invocation/release of pre-existing encumbrances as specified.).</x:v>
      </x:c>
      <x:c r="Z103" s="305" t="str">
        <x:v>RULE MAPPED — ENTITY DATE NOT POPULATED</x:v>
      </x:c>
      <x:c r="AA103" s="305" t="str">
        <x:v>https://www.sebi.gov.in/legal/circulars/jul-2026/operationalisation-of-freezing-of-holdings-of-promoter-and-promoter-group-including-their-associates-promoter-holdings-at-the-isin-level-under-regulation-24-i-ea-of-the-sebi-buy-back-of-securitie-_102978.html</x:v>
      </x:c>
      <x:c r="AB103" s="305" t="str">
        <x:v>MIGRATED — FROZEN</x:v>
      </x:c>
      <x:c r="AC103" s="305" t="str">
        <x:f>IF(COUNTIF('PROD Audit Master'!$A$5:$A$176,C103)=1,"YES","NO")</x:f>
        <x:v>YES</x:v>
      </x:c>
      <x:c r="AD103" s="305" t="str">
        <x:f>IF(COUNTIF('PROD Provision Master'!$A$5:$A$176,D103)=1,"YES","NO")</x:f>
        <x:v>YES</x:v>
      </x:c>
      <x:c r="AE103" s="305" t="str">
        <x:f>IF(COUNTIF($A$5:$A$176,A103)=1,"UNIQUE","DUPLICATE")</x:f>
        <x:v>UNIQUE</x:v>
      </x:c>
      <x:c r="AF103" s="305" t="str">
        <x:f>IF(COUNTIF($E$5:$E$176,E103)=1,"UNIQUE","DUPLICATE")</x:f>
        <x:v>UNIQUE</x:v>
      </x:c>
      <x:c r="AG103" s="305" t="str">
        <x:f>IF(AND(LEFT(A103,14)="SEBI-CORE-CAL-",LEN(A103)=20),"VALID","INVALID")</x:f>
        <x:v>VALID</x:v>
      </x:c>
      <x:c r="AH103" s="305" t="str">
        <x:v>FROZEN</x:v>
      </x:c>
    </x:row>
    <x:row r="104" ht="48" customHeight="1">
      <x:c r="A104" s="305" t="str">
        <x:v>SEBI-CORE-CAL-000100</x:v>
      </x:c>
      <x:c r="B104" s="305" t="n">
        <x:v>100</x:v>
      </x:c>
      <x:c r="C104" s="305" t="str">
        <x:v>SEBI-CORE-AUD-000100</x:v>
      </x:c>
      <x:c r="D104" s="305" t="str">
        <x:v>SEBI-CORE-PRV-000100</x:v>
      </x:c>
      <x:c r="E104" s="305" t="str">
        <x:v>CAP-LAW040|Reg. 8|AP01|CAL01</x:v>
      </x:c>
      <x:c r="F104" s="305" t="str">
        <x:v>CAP-LAW040|Reg. 8|AP01</x:v>
      </x:c>
      <x:c r="G104" s="305" t="str">
        <x:v>CAP-LAW040|Reg. 8</x:v>
      </x:c>
      <x:c r="H104" s="305" t="str">
        <x:v>CAP-LAW040</x:v>
      </x:c>
      <x:c r="I104" s="305" t="str">
        <x:v>Reg. 8</x:v>
      </x:c>
      <x:c r="J104" s="305" t="str">
        <x:v>GATE|CORP_ACTION</x:v>
      </x:c>
      <x:c r="K104" s="305" t="str">
        <x:v>Delisting</x:v>
      </x:c>
      <x:c r="L104" s="305" t="str">
        <x:v>Event-driven</x:v>
      </x:c>
      <x:c r="M104" s="305" t="str">
        <x:v>Per triggering event</x:v>
      </x:c>
      <x:c r="N104" s="305" t="str">
        <x:v>Acquirer decides to pursue voluntary delisting</x:v>
      </x:c>
      <x:c r="O104" s="305" t="str">
        <x:v>At decision / within prescribed delivery time. Calculate the entity-specific due date from the documented trigger or period end and the current official provision/exchange operating calendar; retain the calculation, review and acknowledgement.</x:v>
      </x:c>
      <x:c r="P104" s="305" t="str">
        <x:v>Create the task when the documented trigger is approved, received or occurs; apply the legal lead time before the external deadline.</x:v>
      </x:c>
      <x:c r="Q104" s="305" t="str">
        <x:v>Final alert one business day before the internally calculated deadline; use an earlier alert where the legal period is one day or less.</x:v>
      </x:c>
      <x:c r="R104" s="305" t="str">
        <x:v>Company Secretary / Transaction Legal Lead</x:v>
      </x:c>
      <x:c r="S104" s="305" t="str">
        <x:v>Secretarial, legal, finance and appointed transaction advisers</x:v>
      </x:c>
      <x:c r="T104" s="305" t="str">
        <x:v>Company Secretary / Compliance Officer plus approving Board or committee</x:v>
      </x:c>
      <x:c r="U104" s="305" t="str">
        <x:v>CAP-LAW040 Reg. 8; official source URL inherited from the P-2 atomic record.</x:v>
      </x:c>
      <x:c r="V104" s="305" t="str">
        <x:v>Event-driven</x:v>
      </x:c>
      <x:c r="W104" s="305" t="str">
        <x:v>Evidence must be complete through the legal performance/filing time and include later acknowledgement, correction or closure where applicable.</x:v>
      </x:c>
      <x:c r="X104" s="305" t="str">
        <x:v>Escalate predicted lateness before the legal cut-off; immediately record actual missed deadlines, failed conditions precedent or unclosed exceptions.</x:v>
      </x:c>
      <x:c r="Y104" s="305" t="str">
        <x:v>Evidence the gate GATE|CORP_ACTION, security/capacity (Equity shares), trigger (Acquirer decides to pursue voluntary delisting) and threshold/exemption (Apply content, truthfulness and delivery requirements.).</x:v>
      </x:c>
      <x:c r="Z104" s="305" t="str">
        <x:v>RULE MAPPED — ENTITY DATE NOT POPULATED</x:v>
      </x:c>
      <x:c r="AA104" s="305" t="str">
        <x:v>https://www.sebi.gov.in/legal/regulations/sep-2025/securities-and-exchange-board-of-india-delisting-of-equity-shares-regulations-2021-last-amended-on-september-3-2025-_96548.html</x:v>
      </x:c>
      <x:c r="AB104" s="305" t="str">
        <x:v>MIGRATED — FROZEN</x:v>
      </x:c>
      <x:c r="AC104" s="305" t="str">
        <x:f>IF(COUNTIF('PROD Audit Master'!$A$5:$A$176,C104)=1,"YES","NO")</x:f>
        <x:v>YES</x:v>
      </x:c>
      <x:c r="AD104" s="305" t="str">
        <x:f>IF(COUNTIF('PROD Provision Master'!$A$5:$A$176,D104)=1,"YES","NO")</x:f>
        <x:v>YES</x:v>
      </x:c>
      <x:c r="AE104" s="305" t="str">
        <x:f>IF(COUNTIF($A$5:$A$176,A104)=1,"UNIQUE","DUPLICATE")</x:f>
        <x:v>UNIQUE</x:v>
      </x:c>
      <x:c r="AF104" s="305" t="str">
        <x:f>IF(COUNTIF($E$5:$E$176,E104)=1,"UNIQUE","DUPLICATE")</x:f>
        <x:v>UNIQUE</x:v>
      </x:c>
      <x:c r="AG104" s="305" t="str">
        <x:f>IF(AND(LEFT(A104,14)="SEBI-CORE-CAL-",LEN(A104)=20),"VALID","INVALID")</x:f>
        <x:v>VALID</x:v>
      </x:c>
      <x:c r="AH104" s="305" t="str">
        <x:v>FROZEN</x:v>
      </x:c>
    </x:row>
    <x:row r="105" ht="48" customHeight="1">
      <x:c r="A105" s="305" t="str">
        <x:v>SEBI-CORE-CAL-000101</x:v>
      </x:c>
      <x:c r="B105" s="305" t="n">
        <x:v>101</x:v>
      </x:c>
      <x:c r="C105" s="305" t="str">
        <x:v>SEBI-CORE-AUD-000101</x:v>
      </x:c>
      <x:c r="D105" s="305" t="str">
        <x:v>SEBI-CORE-PRV-000101</x:v>
      </x:c>
      <x:c r="E105" s="305" t="str">
        <x:v>CAP-LAW040|Regs. 9 and 10(2)-(3)|AP01|CAL01</x:v>
      </x:c>
      <x:c r="F105" s="305" t="str">
        <x:v>CAP-LAW040|Regs. 9 and 10(2)-(3)|AP01</x:v>
      </x:c>
      <x:c r="G105" s="305" t="str">
        <x:v>CAP-LAW040|Regs. 9 and 10(2)-(3)</x:v>
      </x:c>
      <x:c r="H105" s="305" t="str">
        <x:v>CAP-LAW040</x:v>
      </x:c>
      <x:c r="I105" s="305" t="str">
        <x:v>Regs. 9 and 10(2)-(3)</x:v>
      </x:c>
      <x:c r="J105" s="305" t="str">
        <x:v>GATE|CORP_ACTION</x:v>
      </x:c>
      <x:c r="K105" s="305" t="str">
        <x:v>Delisting</x:v>
      </x:c>
      <x:c r="L105" s="305" t="str">
        <x:v>Event-driven</x:v>
      </x:c>
      <x:c r="M105" s="305" t="str">
        <x:v>Per triggering event</x:v>
      </x:c>
      <x:c r="N105" s="305" t="str">
        <x:v>Initial public announcement made</x:v>
      </x:c>
      <x:c r="O105" s="305" t="str">
        <x:v>Before board approval. Calculate the entity-specific due date from the documented trigger or period end and the current official provision/exchange operating calendar; retain the calculation, review and acknowledgement.</x:v>
      </x:c>
      <x:c r="P105" s="305" t="str">
        <x:v>Create the task when the documented trigger is approved, received or occurs; apply the legal lead time before the external deadline.</x:v>
      </x:c>
      <x:c r="Q105" s="305" t="str">
        <x:v>Final check before the prescribed pre-event cut-off; block execution where approval/filing is a condition precedent.</x:v>
      </x:c>
      <x:c r="R105" s="305" t="str">
        <x:v>Company Secretary / Transaction Legal Lead</x:v>
      </x:c>
      <x:c r="S105" s="305" t="str">
        <x:v>Secretarial, legal, finance and appointed transaction advisers</x:v>
      </x:c>
      <x:c r="T105" s="305" t="str">
        <x:v>Company Secretary / Compliance Officer plus approving Board or committee</x:v>
      </x:c>
      <x:c r="U105" s="305" t="str">
        <x:v>CAP-LAW040 Regs. 9 and 10(2)-(3); official source URL inherited from the P-2 atomic record.</x:v>
      </x:c>
      <x:c r="V105" s="305" t="str">
        <x:v>Event-driven</x:v>
      </x:c>
      <x:c r="W105" s="305" t="str">
        <x:v>Evidence must be complete through the legal performance/filing time and include later acknowledgement, correction or closure where applicable.</x:v>
      </x:c>
      <x:c r="X105" s="305" t="str">
        <x:v>Escalate predicted lateness before the legal cut-off; immediately record actual missed deadlines, failed conditions precedent or unclosed exceptions.</x:v>
      </x:c>
      <x:c r="Y105" s="305" t="str">
        <x:v>Evidence the gate GATE|CORP_ACTION, security/capacity (Equity shares), trigger (Initial public announcement made) and threshold/exemption (Apply independence, appointment timing and report-scope requirements.).</x:v>
      </x:c>
      <x:c r="Z105" s="305" t="str">
        <x:v>RULE MAPPED — ENTITY DATE NOT POPULATED</x:v>
      </x:c>
      <x:c r="AA105" s="305" t="str">
        <x:v>https://www.sebi.gov.in/legal/regulations/sep-2025/securities-and-exchange-board-of-india-delisting-of-equity-shares-regulations-2021-last-amended-on-september-3-2025-_96548.html</x:v>
      </x:c>
      <x:c r="AB105" s="305" t="str">
        <x:v>MIGRATED — FROZEN</x:v>
      </x:c>
      <x:c r="AC105" s="305" t="str">
        <x:f>IF(COUNTIF('PROD Audit Master'!$A$5:$A$176,C105)=1,"YES","NO")</x:f>
        <x:v>YES</x:v>
      </x:c>
      <x:c r="AD105" s="305" t="str">
        <x:f>IF(COUNTIF('PROD Provision Master'!$A$5:$A$176,D105)=1,"YES","NO")</x:f>
        <x:v>YES</x:v>
      </x:c>
      <x:c r="AE105" s="305" t="str">
        <x:f>IF(COUNTIF($A$5:$A$176,A105)=1,"UNIQUE","DUPLICATE")</x:f>
        <x:v>UNIQUE</x:v>
      </x:c>
      <x:c r="AF105" s="305" t="str">
        <x:f>IF(COUNTIF($E$5:$E$176,E105)=1,"UNIQUE","DUPLICATE")</x:f>
        <x:v>UNIQUE</x:v>
      </x:c>
      <x:c r="AG105" s="305" t="str">
        <x:f>IF(AND(LEFT(A105,14)="SEBI-CORE-CAL-",LEN(A105)=20),"VALID","INVALID")</x:f>
        <x:v>VALID</x:v>
      </x:c>
      <x:c r="AH105" s="305" t="str">
        <x:v>FROZEN</x:v>
      </x:c>
    </x:row>
    <x:row r="106" ht="48" customHeight="1">
      <x:c r="A106" s="305" t="str">
        <x:v>SEBI-CORE-CAL-000102</x:v>
      </x:c>
      <x:c r="B106" s="305" t="n">
        <x:v>102</x:v>
      </x:c>
      <x:c r="C106" s="305" t="str">
        <x:v>SEBI-CORE-AUD-000102</x:v>
      </x:c>
      <x:c r="D106" s="305" t="str">
        <x:v>SEBI-CORE-PRV-000102</x:v>
      </x:c>
      <x:c r="E106" s="305" t="str">
        <x:v>CAP-LAW040|Reg. 10(1),(4)-(6)|AP01|CAL01</x:v>
      </x:c>
      <x:c r="F106" s="305" t="str">
        <x:v>CAP-LAW040|Reg. 10(1),(4)-(6)|AP01</x:v>
      </x:c>
      <x:c r="G106" s="305" t="str">
        <x:v>CAP-LAW040|Reg. 10(1),(4)-(6)</x:v>
      </x:c>
      <x:c r="H106" s="305" t="str">
        <x:v>CAP-LAW040</x:v>
      </x:c>
      <x:c r="I106" s="305" t="str">
        <x:v>Reg. 10(1),(4)-(6)</x:v>
      </x:c>
      <x:c r="J106" s="305" t="str">
        <x:v>GATE|CORP_ACTION</x:v>
      </x:c>
      <x:c r="K106" s="305" t="str">
        <x:v>Delisting</x:v>
      </x:c>
      <x:c r="L106" s="305" t="str">
        <x:v>Event-driven</x:v>
      </x:c>
      <x:c r="M106" s="305" t="str">
        <x:v>Per triggering event</x:v>
      </x:c>
      <x:c r="N106" s="305" t="str">
        <x:v>Delisting considered by board</x:v>
      </x:c>
      <x:c r="O106" s="305" t="str">
        <x:v>At board meeting / promptly after. Calculate the entity-specific due date from the documented trigger or period end and the current official provision/exchange operating calendar; retain the calculation, review and acknowledgement.</x:v>
      </x:c>
      <x:c r="P106" s="305" t="str">
        <x:v>Create the task when the documented trigger is approved, received or occurs; apply the legal lead time before the external deadline.</x:v>
      </x:c>
      <x:c r="Q106" s="305" t="str">
        <x:v>Immediate escalation at trigger; no generic grace period.</x:v>
      </x:c>
      <x:c r="R106" s="305" t="str">
        <x:v>Company Secretary / Transaction Legal Lead</x:v>
      </x:c>
      <x:c r="S106" s="305" t="str">
        <x:v>Secretarial, legal, finance and appointed transaction advisers</x:v>
      </x:c>
      <x:c r="T106" s="305" t="str">
        <x:v>Company Secretary / Compliance Officer plus approving Board or committee</x:v>
      </x:c>
      <x:c r="U106" s="305" t="str">
        <x:v>CAP-LAW040 Reg. 10(1),(4)-(6); official source URL inherited from the P-2 atomic record.</x:v>
      </x:c>
      <x:c r="V106" s="305" t="str">
        <x:v>Event-driven</x:v>
      </x:c>
      <x:c r="W106" s="305" t="str">
        <x:v>Evidence must be complete through the legal performance/filing time and include later acknowledgement, correction or closure where applicable.</x:v>
      </x:c>
      <x:c r="X106" s="305" t="str">
        <x:v>Escalate predicted lateness before the legal cut-off; immediately record actual missed deadlines, failed conditions precedent or unclosed exceptions.</x:v>
      </x:c>
      <x:c r="Y106" s="305" t="str">
        <x:v>Evidence the gate GATE|CORP_ACTION, security/capacity (Equity shares), trigger (Delisting considered by board) and threshold/exemption (Apply current board findings, certification and disclosure conditions.).</x:v>
      </x:c>
      <x:c r="Z106" s="305" t="str">
        <x:v>RULE MAPPED — ENTITY DATE NOT POPULATED</x:v>
      </x:c>
      <x:c r="AA106" s="305" t="str">
        <x:v>https://www.sebi.gov.in/legal/regulations/sep-2025/securities-and-exchange-board-of-india-delisting-of-equity-shares-regulations-2021-last-amended-on-september-3-2025-_96548.html</x:v>
      </x:c>
      <x:c r="AB106" s="305" t="str">
        <x:v>MIGRATED — FROZEN</x:v>
      </x:c>
      <x:c r="AC106" s="305" t="str">
        <x:f>IF(COUNTIF('PROD Audit Master'!$A$5:$A$176,C106)=1,"YES","NO")</x:f>
        <x:v>YES</x:v>
      </x:c>
      <x:c r="AD106" s="305" t="str">
        <x:f>IF(COUNTIF('PROD Provision Master'!$A$5:$A$176,D106)=1,"YES","NO")</x:f>
        <x:v>YES</x:v>
      </x:c>
      <x:c r="AE106" s="305" t="str">
        <x:f>IF(COUNTIF($A$5:$A$176,A106)=1,"UNIQUE","DUPLICATE")</x:f>
        <x:v>UNIQUE</x:v>
      </x:c>
      <x:c r="AF106" s="305" t="str">
        <x:f>IF(COUNTIF($E$5:$E$176,E106)=1,"UNIQUE","DUPLICATE")</x:f>
        <x:v>UNIQUE</x:v>
      </x:c>
      <x:c r="AG106" s="305" t="str">
        <x:f>IF(AND(LEFT(A106,14)="SEBI-CORE-CAL-",LEN(A106)=20),"VALID","INVALID")</x:f>
        <x:v>VALID</x:v>
      </x:c>
      <x:c r="AH106" s="305" t="str">
        <x:v>FROZEN</x:v>
      </x:c>
    </x:row>
    <x:row r="107" ht="48" customHeight="1">
      <x:c r="A107" s="305" t="str">
        <x:v>SEBI-CORE-CAL-000103</x:v>
      </x:c>
      <x:c r="B107" s="305" t="n">
        <x:v>103</x:v>
      </x:c>
      <x:c r="C107" s="305" t="str">
        <x:v>SEBI-CORE-AUD-000103</x:v>
      </x:c>
      <x:c r="D107" s="305" t="str">
        <x:v>SEBI-CORE-PRV-000103</x:v>
      </x:c>
      <x:c r="E107" s="305" t="str">
        <x:v>CAP-LAW040|Reg. 11|AP01|CAL01</x:v>
      </x:c>
      <x:c r="F107" s="305" t="str">
        <x:v>CAP-LAW040|Reg. 11|AP01</x:v>
      </x:c>
      <x:c r="G107" s="305" t="str">
        <x:v>CAP-LAW040|Reg. 11</x:v>
      </x:c>
      <x:c r="H107" s="305" t="str">
        <x:v>CAP-LAW040</x:v>
      </x:c>
      <x:c r="I107" s="305" t="str">
        <x:v>Reg. 11</x:v>
      </x:c>
      <x:c r="J107" s="305" t="str">
        <x:v>GATE|CORP_ACTION</x:v>
      </x:c>
      <x:c r="K107" s="305" t="str">
        <x:v>Delisting</x:v>
      </x:c>
      <x:c r="L107" s="305" t="str">
        <x:v>Event-driven</x:v>
      </x:c>
      <x:c r="M107" s="305" t="str">
        <x:v>Per triggering event</x:v>
      </x:c>
      <x:c r="N107" s="305" t="str">
        <x:v>Delisting approved by board</x:v>
      </x:c>
      <x:c r="O107" s="305" t="str">
        <x:v>Before exchange in-principle approval. Calculate the entity-specific due date from the documented trigger or period end and the current official provision/exchange operating calendar; retain the calculation, review and acknowledgement.</x:v>
      </x:c>
      <x:c r="P107" s="305" t="str">
        <x:v>Create the task when the documented trigger is approved, received or occurs; apply the legal lead time before the external deadline.</x:v>
      </x:c>
      <x:c r="Q107" s="305" t="str">
        <x:v>Final check before the prescribed pre-event cut-off; block execution where approval/filing is a condition precedent.</x:v>
      </x:c>
      <x:c r="R107" s="305" t="str">
        <x:v>Company Secretary / Transaction Legal Lead</x:v>
      </x:c>
      <x:c r="S107" s="305" t="str">
        <x:v>Secretarial, legal, finance and appointed transaction advisers</x:v>
      </x:c>
      <x:c r="T107" s="305" t="str">
        <x:v>Company Secretary / Compliance Officer plus approving Board or committee</x:v>
      </x:c>
      <x:c r="U107" s="305" t="str">
        <x:v>CAP-LAW040 Reg. 11; official source URL inherited from the P-2 atomic record.</x:v>
      </x:c>
      <x:c r="V107" s="305" t="str">
        <x:v>Event-driven</x:v>
      </x:c>
      <x:c r="W107" s="305" t="str">
        <x:v>Evidence must be complete through the legal performance/filing time and include later acknowledgement, correction or closure where applicable.</x:v>
      </x:c>
      <x:c r="X107" s="305" t="str">
        <x:v>Escalate predicted lateness before the legal cut-off; immediately record actual missed deadlines, failed conditions precedent or unclosed exceptions.</x:v>
      </x:c>
      <x:c r="Y107" s="305" t="str">
        <x:v>Evidence the gate GATE|CORP_ACTION, security/capacity (Equity shares), trigger (Delisting approved by board) and threshold/exemption (Apply postal-ballot/e-voting and public-shareholder vote test.).</x:v>
      </x:c>
      <x:c r="Z107" s="305" t="str">
        <x:v>RULE MAPPED — ENTITY DATE NOT POPULATED</x:v>
      </x:c>
      <x:c r="AA107" s="305" t="str">
        <x:v>https://www.sebi.gov.in/legal/regulations/sep-2025/securities-and-exchange-board-of-india-delisting-of-equity-shares-regulations-2021-last-amended-on-september-3-2025-_96548.html</x:v>
      </x:c>
      <x:c r="AB107" s="305" t="str">
        <x:v>MIGRATED — FROZEN</x:v>
      </x:c>
      <x:c r="AC107" s="305" t="str">
        <x:f>IF(COUNTIF('PROD Audit Master'!$A$5:$A$176,C107)=1,"YES","NO")</x:f>
        <x:v>YES</x:v>
      </x:c>
      <x:c r="AD107" s="305" t="str">
        <x:f>IF(COUNTIF('PROD Provision Master'!$A$5:$A$176,D107)=1,"YES","NO")</x:f>
        <x:v>YES</x:v>
      </x:c>
      <x:c r="AE107" s="305" t="str">
        <x:f>IF(COUNTIF($A$5:$A$176,A107)=1,"UNIQUE","DUPLICATE")</x:f>
        <x:v>UNIQUE</x:v>
      </x:c>
      <x:c r="AF107" s="305" t="str">
        <x:f>IF(COUNTIF($E$5:$E$176,E107)=1,"UNIQUE","DUPLICATE")</x:f>
        <x:v>UNIQUE</x:v>
      </x:c>
      <x:c r="AG107" s="305" t="str">
        <x:f>IF(AND(LEFT(A107,14)="SEBI-CORE-CAL-",LEN(A107)=20),"VALID","INVALID")</x:f>
        <x:v>VALID</x:v>
      </x:c>
      <x:c r="AH107" s="305" t="str">
        <x:v>FROZEN</x:v>
      </x:c>
    </x:row>
    <x:row r="108" ht="48" customHeight="1">
      <x:c r="A108" s="305" t="str">
        <x:v>SEBI-CORE-CAL-000104</x:v>
      </x:c>
      <x:c r="B108" s="305" t="n">
        <x:v>104</x:v>
      </x:c>
      <x:c r="C108" s="305" t="str">
        <x:v>SEBI-CORE-AUD-000104</x:v>
      </x:c>
      <x:c r="D108" s="305" t="str">
        <x:v>SEBI-CORE-PRV-000104</x:v>
      </x:c>
      <x:c r="E108" s="305" t="str">
        <x:v>CAP-LAW040|Reg. 12|AP01|CAL01</x:v>
      </x:c>
      <x:c r="F108" s="305" t="str">
        <x:v>CAP-LAW040|Reg. 12|AP01</x:v>
      </x:c>
      <x:c r="G108" s="305" t="str">
        <x:v>CAP-LAW040|Reg. 12</x:v>
      </x:c>
      <x:c r="H108" s="305" t="str">
        <x:v>CAP-LAW040</x:v>
      </x:c>
      <x:c r="I108" s="305" t="str">
        <x:v>Reg. 12</x:v>
      </x:c>
      <x:c r="J108" s="305" t="str">
        <x:v>GATE|CORP_ACTION</x:v>
      </x:c>
      <x:c r="K108" s="305" t="str">
        <x:v>Delisting</x:v>
      </x:c>
      <x:c r="L108" s="305" t="str">
        <x:v>Event-driven</x:v>
      </x:c>
      <x:c r="M108" s="305" t="str">
        <x:v>Per triggering event</x:v>
      </x:c>
      <x:c r="N108" s="305" t="str">
        <x:v>Shareholder approval obtained</x:v>
      </x:c>
      <x:c r="O108" s="305" t="str">
        <x:v>Within the current prescribed period. Calculate the entity-specific due date from the documented trigger or period end and the current official provision/exchange operating calendar; retain the calculation, review and acknowledgement.</x:v>
      </x:c>
      <x:c r="P108" s="305" t="str">
        <x:v>Create the task when the documented trigger is approved, received or occurs; apply the legal lead time before the external deadline.</x:v>
      </x:c>
      <x:c r="Q108" s="305" t="str">
        <x:v>Final alert one business day before the internally calculated deadline; use an earlier alert where the legal period is one day or less.</x:v>
      </x:c>
      <x:c r="R108" s="305" t="str">
        <x:v>Company Secretary / Transaction Legal Lead</x:v>
      </x:c>
      <x:c r="S108" s="305" t="str">
        <x:v>Secretarial, legal, finance and appointed transaction advisers</x:v>
      </x:c>
      <x:c r="T108" s="305" t="str">
        <x:v>Company Secretary / Compliance Officer plus approving Board or committee</x:v>
      </x:c>
      <x:c r="U108" s="305" t="str">
        <x:v>CAP-LAW040 Reg. 12; official source URL inherited from the P-2 atomic record.</x:v>
      </x:c>
      <x:c r="V108" s="305" t="str">
        <x:v>Event-driven</x:v>
      </x:c>
      <x:c r="W108" s="305" t="str">
        <x:v>Evidence must be complete through the legal performance/filing time and include later acknowledgement, correction or closure where applicable.</x:v>
      </x:c>
      <x:c r="X108" s="305" t="str">
        <x:v>Escalate predicted lateness before the legal cut-off; immediately record actual missed deadlines, failed conditions precedent or unclosed exceptions.</x:v>
      </x:c>
      <x:c r="Y108" s="305" t="str">
        <x:v>Evidence the gate GATE|CORP_ACTION, security/capacity (Equity shares), trigger (Shareholder approval obtained) and threshold/exemption (Apply filing, compliance and exchange-query requirements.).</x:v>
      </x:c>
      <x:c r="Z108" s="305" t="str">
        <x:v>RULE MAPPED — ENTITY DATE NOT POPULATED</x:v>
      </x:c>
      <x:c r="AA108" s="305" t="str">
        <x:v>https://www.sebi.gov.in/legal/regulations/sep-2025/securities-and-exchange-board-of-india-delisting-of-equity-shares-regulations-2021-last-amended-on-september-3-2025-_96548.html</x:v>
      </x:c>
      <x:c r="AB108" s="305" t="str">
        <x:v>MIGRATED — FROZEN</x:v>
      </x:c>
      <x:c r="AC108" s="305" t="str">
        <x:f>IF(COUNTIF('PROD Audit Master'!$A$5:$A$176,C108)=1,"YES","NO")</x:f>
        <x:v>YES</x:v>
      </x:c>
      <x:c r="AD108" s="305" t="str">
        <x:f>IF(COUNTIF('PROD Provision Master'!$A$5:$A$176,D108)=1,"YES","NO")</x:f>
        <x:v>YES</x:v>
      </x:c>
      <x:c r="AE108" s="305" t="str">
        <x:f>IF(COUNTIF($A$5:$A$176,A108)=1,"UNIQUE","DUPLICATE")</x:f>
        <x:v>UNIQUE</x:v>
      </x:c>
      <x:c r="AF108" s="305" t="str">
        <x:f>IF(COUNTIF($E$5:$E$176,E108)=1,"UNIQUE","DUPLICATE")</x:f>
        <x:v>UNIQUE</x:v>
      </x:c>
      <x:c r="AG108" s="305" t="str">
        <x:f>IF(AND(LEFT(A108,14)="SEBI-CORE-CAL-",LEN(A108)=20),"VALID","INVALID")</x:f>
        <x:v>VALID</x:v>
      </x:c>
      <x:c r="AH108" s="305" t="str">
        <x:v>FROZEN</x:v>
      </x:c>
    </x:row>
    <x:row r="109" ht="48" customHeight="1">
      <x:c r="A109" s="305" t="str">
        <x:v>SEBI-CORE-CAL-000105</x:v>
      </x:c>
      <x:c r="B109" s="305" t="n">
        <x:v>105</x:v>
      </x:c>
      <x:c r="C109" s="305" t="str">
        <x:v>SEBI-CORE-AUD-000105</x:v>
      </x:c>
      <x:c r="D109" s="305" t="str">
        <x:v>SEBI-CORE-PRV-000105</x:v>
      </x:c>
      <x:c r="E109" s="305" t="str">
        <x:v>CAP-LAW040|Reg. 14|AP01|CAL01</x:v>
      </x:c>
      <x:c r="F109" s="305" t="str">
        <x:v>CAP-LAW040|Reg. 14|AP01</x:v>
      </x:c>
      <x:c r="G109" s="305" t="str">
        <x:v>CAP-LAW040|Reg. 14</x:v>
      </x:c>
      <x:c r="H109" s="305" t="str">
        <x:v>CAP-LAW040</x:v>
      </x:c>
      <x:c r="I109" s="305" t="str">
        <x:v>Reg. 14</x:v>
      </x:c>
      <x:c r="J109" s="305" t="str">
        <x:v>GATE|CORP_ACTION</x:v>
      </x:c>
      <x:c r="K109" s="305" t="str">
        <x:v>Delisting</x:v>
      </x:c>
      <x:c r="L109" s="305" t="str">
        <x:v>Event-driven</x:v>
      </x:c>
      <x:c r="M109" s="305" t="str">
        <x:v>Per triggering event</x:v>
      </x:c>
      <x:c r="N109" s="305" t="str">
        <x:v>Shareholder approval obtained / exit offer proceeds</x:v>
      </x:c>
      <x:c r="O109" s="305" t="str">
        <x:v>Before detailed public announcement and through payment. Calculate the entity-specific due date from the documented trigger or period end and the current official provision/exchange operating calendar; retain the calculation, review and acknowledgement.</x:v>
      </x:c>
      <x:c r="P109" s="305" t="str">
        <x:v>Create the task when the documented trigger is approved, received or occurs; apply the legal lead time before the external deadline.</x:v>
      </x:c>
      <x:c r="Q109" s="305" t="str">
        <x:v>Final check before the prescribed pre-event cut-off; block execution where approval/filing is a condition precedent.</x:v>
      </x:c>
      <x:c r="R109" s="305" t="str">
        <x:v>Company Secretary / Transaction Legal Lead</x:v>
      </x:c>
      <x:c r="S109" s="305" t="str">
        <x:v>Secretarial, legal, finance and appointed transaction advisers</x:v>
      </x:c>
      <x:c r="T109" s="305" t="str">
        <x:v>Company Secretary / Compliance Officer plus approving Board or committee</x:v>
      </x:c>
      <x:c r="U109" s="305" t="str">
        <x:v>CAP-LAW040 Reg. 14; official source URL inherited from the P-2 atomic record.</x:v>
      </x:c>
      <x:c r="V109" s="305" t="str">
        <x:v>Event-driven</x:v>
      </x:c>
      <x:c r="W109" s="305" t="str">
        <x:v>Evidence must be complete through the legal performance/filing time and include later acknowledgement, correction or closure where applicable.</x:v>
      </x:c>
      <x:c r="X109" s="305" t="str">
        <x:v>Escalate predicted lateness before the legal cut-off; immediately record actual missed deadlines, failed conditions precedent or unclosed exceptions.</x:v>
      </x:c>
      <x:c r="Y109" s="305" t="str">
        <x:v>Evidence the gate GATE|CORP_ACTION, security/capacity (Equity shares), trigger (Shareholder approval obtained / exit offer proceeds) and threshold/exemption (Apply amount, form, top-up, release and failure provisions.).</x:v>
      </x:c>
      <x:c r="Z109" s="305" t="str">
        <x:v>RULE MAPPED — ENTITY DATE NOT POPULATED</x:v>
      </x:c>
      <x:c r="AA109" s="305" t="str">
        <x:v>https://www.sebi.gov.in/legal/regulations/sep-2025/securities-and-exchange-board-of-india-delisting-of-equity-shares-regulations-2021-last-amended-on-september-3-2025-_96548.html</x:v>
      </x:c>
      <x:c r="AB109" s="305" t="str">
        <x:v>MIGRATED — FROZEN</x:v>
      </x:c>
      <x:c r="AC109" s="305" t="str">
        <x:f>IF(COUNTIF('PROD Audit Master'!$A$5:$A$176,C109)=1,"YES","NO")</x:f>
        <x:v>YES</x:v>
      </x:c>
      <x:c r="AD109" s="305" t="str">
        <x:f>IF(COUNTIF('PROD Provision Master'!$A$5:$A$176,D109)=1,"YES","NO")</x:f>
        <x:v>YES</x:v>
      </x:c>
      <x:c r="AE109" s="305" t="str">
        <x:f>IF(COUNTIF($A$5:$A$176,A109)=1,"UNIQUE","DUPLICATE")</x:f>
        <x:v>UNIQUE</x:v>
      </x:c>
      <x:c r="AF109" s="305" t="str">
        <x:f>IF(COUNTIF($E$5:$E$176,E109)=1,"UNIQUE","DUPLICATE")</x:f>
        <x:v>UNIQUE</x:v>
      </x:c>
      <x:c r="AG109" s="305" t="str">
        <x:f>IF(AND(LEFT(A109,14)="SEBI-CORE-CAL-",LEN(A109)=20),"VALID","INVALID")</x:f>
        <x:v>VALID</x:v>
      </x:c>
      <x:c r="AH109" s="305" t="str">
        <x:v>FROZEN</x:v>
      </x:c>
    </x:row>
    <x:row r="110" ht="48" customHeight="1">
      <x:c r="A110" s="305" t="str">
        <x:v>SEBI-CORE-CAL-000106</x:v>
      </x:c>
      <x:c r="B110" s="305" t="n">
        <x:v>106</x:v>
      </x:c>
      <x:c r="C110" s="305" t="str">
        <x:v>SEBI-CORE-AUD-000106</x:v>
      </x:c>
      <x:c r="D110" s="305" t="str">
        <x:v>SEBI-CORE-PRV-000106</x:v>
      </x:c>
      <x:c r="E110" s="305" t="str">
        <x:v>CAP-LAW040|Reg. 15|AP01|CAL01</x:v>
      </x:c>
      <x:c r="F110" s="305" t="str">
        <x:v>CAP-LAW040|Reg. 15|AP01</x:v>
      </x:c>
      <x:c r="G110" s="305" t="str">
        <x:v>CAP-LAW040|Reg. 15</x:v>
      </x:c>
      <x:c r="H110" s="305" t="str">
        <x:v>CAP-LAW040</x:v>
      </x:c>
      <x:c r="I110" s="305" t="str">
        <x:v>Reg. 15</x:v>
      </x:c>
      <x:c r="J110" s="305" t="str">
        <x:v>GATE|CORP_ACTION</x:v>
      </x:c>
      <x:c r="K110" s="305" t="str">
        <x:v>Delisting</x:v>
      </x:c>
      <x:c r="L110" s="305" t="str">
        <x:v>Event-driven</x:v>
      </x:c>
      <x:c r="M110" s="305" t="str">
        <x:v>Per triggering event</x:v>
      </x:c>
      <x:c r="N110" s="305" t="str">
        <x:v>In-principle approval received and escrow funded</x:v>
      </x:c>
      <x:c r="O110" s="305" t="str">
        <x:v>Before bidding opens. Calculate the entity-specific due date from the documented trigger or period end and the current official provision/exchange operating calendar; retain the calculation, review and acknowledgement.</x:v>
      </x:c>
      <x:c r="P110" s="305" t="str">
        <x:v>Create the task when the documented trigger is approved, received or occurs; apply the legal lead time before the external deadline.</x:v>
      </x:c>
      <x:c r="Q110" s="305" t="str">
        <x:v>Final check before the prescribed pre-event cut-off; block execution where approval/filing is a condition precedent.</x:v>
      </x:c>
      <x:c r="R110" s="305" t="str">
        <x:v>Company Secretary / Transaction Legal Lead</x:v>
      </x:c>
      <x:c r="S110" s="305" t="str">
        <x:v>Secretarial, legal, finance and appointed transaction advisers</x:v>
      </x:c>
      <x:c r="T110" s="305" t="str">
        <x:v>Company Secretary / Compliance Officer plus approving Board or committee</x:v>
      </x:c>
      <x:c r="U110" s="305" t="str">
        <x:v>CAP-LAW040 Reg. 15; official source URL inherited from the P-2 atomic record.</x:v>
      </x:c>
      <x:c r="V110" s="305" t="str">
        <x:v>Event-driven</x:v>
      </x:c>
      <x:c r="W110" s="305" t="str">
        <x:v>Evidence must be complete through the legal performance/filing time and include later acknowledgement, correction or closure where applicable.</x:v>
      </x:c>
      <x:c r="X110" s="305" t="str">
        <x:v>Escalate predicted lateness before the legal cut-off; immediately record actual missed deadlines, failed conditions precedent or unclosed exceptions.</x:v>
      </x:c>
      <x:c r="Y110" s="305" t="str">
        <x:v>Evidence the gate GATE|CORP_ACTION, security/capacity (Equity shares), trigger (In-principle approval received and escrow funded) and threshold/exemption (Apply Schedule I, publication and correction requirements.).</x:v>
      </x:c>
      <x:c r="Z110" s="305" t="str">
        <x:v>RULE MAPPED — ENTITY DATE NOT POPULATED</x:v>
      </x:c>
      <x:c r="AA110" s="305" t="str">
        <x:v>https://www.sebi.gov.in/legal/regulations/sep-2025/securities-and-exchange-board-of-india-delisting-of-equity-shares-regulations-2021-last-amended-on-september-3-2025-_96548.html</x:v>
      </x:c>
      <x:c r="AB110" s="305" t="str">
        <x:v>MIGRATED — FROZEN</x:v>
      </x:c>
      <x:c r="AC110" s="305" t="str">
        <x:f>IF(COUNTIF('PROD Audit Master'!$A$5:$A$176,C110)=1,"YES","NO")</x:f>
        <x:v>YES</x:v>
      </x:c>
      <x:c r="AD110" s="305" t="str">
        <x:f>IF(COUNTIF('PROD Provision Master'!$A$5:$A$176,D110)=1,"YES","NO")</x:f>
        <x:v>YES</x:v>
      </x:c>
      <x:c r="AE110" s="305" t="str">
        <x:f>IF(COUNTIF($A$5:$A$176,A110)=1,"UNIQUE","DUPLICATE")</x:f>
        <x:v>UNIQUE</x:v>
      </x:c>
      <x:c r="AF110" s="305" t="str">
        <x:f>IF(COUNTIF($E$5:$E$176,E110)=1,"UNIQUE","DUPLICATE")</x:f>
        <x:v>UNIQUE</x:v>
      </x:c>
      <x:c r="AG110" s="305" t="str">
        <x:f>IF(AND(LEFT(A110,14)="SEBI-CORE-CAL-",LEN(A110)=20),"VALID","INVALID")</x:f>
        <x:v>VALID</x:v>
      </x:c>
      <x:c r="AH110" s="305" t="str">
        <x:v>FROZEN</x:v>
      </x:c>
    </x:row>
    <x:row r="111" ht="48" customHeight="1">
      <x:c r="A111" s="305" t="str">
        <x:v>SEBI-CORE-CAL-000107</x:v>
      </x:c>
      <x:c r="B111" s="305" t="n">
        <x:v>107</x:v>
      </x:c>
      <x:c r="C111" s="305" t="str">
        <x:v>SEBI-CORE-AUD-000107</x:v>
      </x:c>
      <x:c r="D111" s="305" t="str">
        <x:v>SEBI-CORE-PRV-000107</x:v>
      </x:c>
      <x:c r="E111" s="305" t="str">
        <x:v>CAP-LAW040|Reg. 16|AP01|CAL01</x:v>
      </x:c>
      <x:c r="F111" s="305" t="str">
        <x:v>CAP-LAW040|Reg. 16|AP01</x:v>
      </x:c>
      <x:c r="G111" s="305" t="str">
        <x:v>CAP-LAW040|Reg. 16</x:v>
      </x:c>
      <x:c r="H111" s="305" t="str">
        <x:v>CAP-LAW040</x:v>
      </x:c>
      <x:c r="I111" s="305" t="str">
        <x:v>Reg. 16</x:v>
      </x:c>
      <x:c r="J111" s="305" t="str">
        <x:v>GATE|CORP_ACTION</x:v>
      </x:c>
      <x:c r="K111" s="305" t="str">
        <x:v>Delisting</x:v>
      </x:c>
      <x:c r="L111" s="305" t="str">
        <x:v>Transaction timetable</x:v>
      </x:c>
      <x:c r="M111" s="305" t="str">
        <x:v>Per transaction / event timetable</x:v>
      </x:c>
      <x:c r="N111" s="305" t="str">
        <x:v>Detailed public announcement issued</x:v>
      </x:c>
      <x:c r="O111" s="305" t="str">
        <x:v>Within the prescribed offer timetable. Calculate the entity-specific due date from the documented trigger or period end and the current official provision/exchange operating calendar; retain the calculation, review and acknowledgement.</x:v>
      </x:c>
      <x:c r="P111" s="305" t="str">
        <x:v>Create the task when the documented trigger is approved, received or occurs; apply the legal lead time before the external deadline.</x:v>
      </x:c>
      <x:c r="Q111" s="305" t="str">
        <x:v>Final alert one business day before the internally calculated deadline; use an earlier alert where the legal period is one day or less.</x:v>
      </x:c>
      <x:c r="R111" s="305" t="str">
        <x:v>Company Secretary / Transaction Legal Lead</x:v>
      </x:c>
      <x:c r="S111" s="305" t="str">
        <x:v>Secretarial, legal, finance and appointed transaction advisers</x:v>
      </x:c>
      <x:c r="T111" s="305" t="str">
        <x:v>Company Secretary / Compliance Officer plus approving Board or committee</x:v>
      </x:c>
      <x:c r="U111" s="305" t="str">
        <x:v>CAP-LAW040 Reg. 16; official source URL inherited from the P-2 atomic record.</x:v>
      </x:c>
      <x:c r="V111" s="305" t="str">
        <x:v>Event-driven</x:v>
      </x:c>
      <x:c r="W111" s="305" t="str">
        <x:v>Evidence must be complete through the legal performance/filing time and include later acknowledgement, correction or closure where applicable.</x:v>
      </x:c>
      <x:c r="X111" s="305" t="str">
        <x:v>Escalate predicted lateness before the legal cut-off; immediately record actual missed deadlines, failed conditions precedent or unclosed exceptions.</x:v>
      </x:c>
      <x:c r="Y111" s="305" t="str">
        <x:v>Evidence the gate GATE|CORP_ACTION, security/capacity (Equity shares), trigger (Detailed public announcement issued) and threshold/exemption (Apply content, electronic/physical dispatch and delivery requirements.).</x:v>
      </x:c>
      <x:c r="Z111" s="305" t="str">
        <x:v>RULE MAPPED — ENTITY DATE NOT POPULATED</x:v>
      </x:c>
      <x:c r="AA111" s="305" t="str">
        <x:v>https://www.sebi.gov.in/legal/regulations/sep-2025/securities-and-exchange-board-of-india-delisting-of-equity-shares-regulations-2021-last-amended-on-september-3-2025-_96548.html</x:v>
      </x:c>
      <x:c r="AB111" s="305" t="str">
        <x:v>MIGRATED — FROZEN</x:v>
      </x:c>
      <x:c r="AC111" s="305" t="str">
        <x:f>IF(COUNTIF('PROD Audit Master'!$A$5:$A$176,C111)=1,"YES","NO")</x:f>
        <x:v>YES</x:v>
      </x:c>
      <x:c r="AD111" s="305" t="str">
        <x:f>IF(COUNTIF('PROD Provision Master'!$A$5:$A$176,D111)=1,"YES","NO")</x:f>
        <x:v>YES</x:v>
      </x:c>
      <x:c r="AE111" s="305" t="str">
        <x:f>IF(COUNTIF($A$5:$A$176,A111)=1,"UNIQUE","DUPLICATE")</x:f>
        <x:v>UNIQUE</x:v>
      </x:c>
      <x:c r="AF111" s="305" t="str">
        <x:f>IF(COUNTIF($E$5:$E$176,E111)=1,"UNIQUE","DUPLICATE")</x:f>
        <x:v>UNIQUE</x:v>
      </x:c>
      <x:c r="AG111" s="305" t="str">
        <x:f>IF(AND(LEFT(A111,14)="SEBI-CORE-CAL-",LEN(A111)=20),"VALID","INVALID")</x:f>
        <x:v>VALID</x:v>
      </x:c>
      <x:c r="AH111" s="305" t="str">
        <x:v>FROZEN</x:v>
      </x:c>
    </x:row>
    <x:row r="112" ht="48" customHeight="1">
      <x:c r="A112" s="305" t="str">
        <x:v>SEBI-CORE-CAL-000108</x:v>
      </x:c>
      <x:c r="B112" s="305" t="n">
        <x:v>108</x:v>
      </x:c>
      <x:c r="C112" s="305" t="str">
        <x:v>SEBI-CORE-AUD-000108</x:v>
      </x:c>
      <x:c r="D112" s="305" t="str">
        <x:v>SEBI-CORE-PRV-000108</x:v>
      </x:c>
      <x:c r="E112" s="305" t="str">
        <x:v>CAP-LAW040|Regs. 19A-23 and Schedules II/IV|AP01|CAL01</x:v>
      </x:c>
      <x:c r="F112" s="305" t="str">
        <x:v>CAP-LAW040|Regs. 19A-23 and Schedules II/IV|AP01</x:v>
      </x:c>
      <x:c r="G112" s="305" t="str">
        <x:v>CAP-LAW040|Regs. 19A-23 and Schedules II/IV</x:v>
      </x:c>
      <x:c r="H112" s="305" t="str">
        <x:v>CAP-LAW040</x:v>
      </x:c>
      <x:c r="I112" s="305" t="str">
        <x:v>Regs. 19A-23 and Schedules II/IV</x:v>
      </x:c>
      <x:c r="J112" s="305" t="str">
        <x:v>GATE|CORP_ACTION</x:v>
      </x:c>
      <x:c r="K112" s="305" t="str">
        <x:v>Delisting</x:v>
      </x:c>
      <x:c r="L112" s="305" t="str">
        <x:v>Transaction timetable</x:v>
      </x:c>
      <x:c r="M112" s="305" t="str">
        <x:v>Per transaction / event timetable</x:v>
      </x:c>
      <x:c r="N112" s="305" t="str">
        <x:v>Delisting bidding period opens</x:v>
      </x:c>
      <x:c r="O112" s="305" t="str">
        <x:v>Offer period. Calculate the entity-specific due date from the documented trigger or period end and the current official provision/exchange operating calendar; retain the calculation, review and acknowledgement.</x:v>
      </x:c>
      <x:c r="P112" s="305" t="str">
        <x:v>Create the task when the documented trigger is approved, received or occurs; apply the legal lead time before the external deadline.</x:v>
      </x:c>
      <x:c r="Q112" s="305" t="str">
        <x:v>Final alert one business day before the internally calculated deadline; use an earlier alert where the legal period is one day or less.</x:v>
      </x:c>
      <x:c r="R112" s="305" t="str">
        <x:v>Company Secretary / Transaction Legal Lead</x:v>
      </x:c>
      <x:c r="S112" s="305" t="str">
        <x:v>Secretarial, legal, finance and appointed transaction advisers</x:v>
      </x:c>
      <x:c r="T112" s="305" t="str">
        <x:v>Company Secretary / Compliance Officer plus approving Board or committee</x:v>
      </x:c>
      <x:c r="U112" s="305" t="str">
        <x:v>CAP-LAW040 Regs. 19A-23 and Schedules II/IV; official source URL inherited from the P-2 atomic record.</x:v>
      </x:c>
      <x:c r="V112" s="305" t="str">
        <x:v>Event-driven</x:v>
      </x:c>
      <x:c r="W112" s="305" t="str">
        <x:v>Evidence must be complete through the legal performance/filing time and include later acknowledgement, correction or closure where applicable.</x:v>
      </x:c>
      <x:c r="X112" s="305" t="str">
        <x:v>Escalate predicted lateness before the legal cut-off; immediately record actual missed deadlines, failed conditions precedent or unclosed exceptions.</x:v>
      </x:c>
      <x:c r="Y112" s="305" t="str">
        <x:v>Evidence the gate GATE|CORP_ACTION, security/capacity (Equity shares), trigger (Delisting bidding period opens) and threshold/exemption (Apply floor price, bidding, 90% success condition, counter-offer and failure rules.).</x:v>
      </x:c>
      <x:c r="Z112" s="305" t="str">
        <x:v>RULE MAPPED — ENTITY DATE NOT POPULATED</x:v>
      </x:c>
      <x:c r="AA112" s="305" t="str">
        <x:v>https://www.sebi.gov.in/legal/regulations/sep-2025/securities-and-exchange-board-of-india-delisting-of-equity-shares-regulations-2021-last-amended-on-september-3-2025-_96548.html</x:v>
      </x:c>
      <x:c r="AB112" s="305" t="str">
        <x:v>MIGRATED — FROZEN</x:v>
      </x:c>
      <x:c r="AC112" s="305" t="str">
        <x:f>IF(COUNTIF('PROD Audit Master'!$A$5:$A$176,C112)=1,"YES","NO")</x:f>
        <x:v>YES</x:v>
      </x:c>
      <x:c r="AD112" s="305" t="str">
        <x:f>IF(COUNTIF('PROD Provision Master'!$A$5:$A$176,D112)=1,"YES","NO")</x:f>
        <x:v>YES</x:v>
      </x:c>
      <x:c r="AE112" s="305" t="str">
        <x:f>IF(COUNTIF($A$5:$A$176,A112)=1,"UNIQUE","DUPLICATE")</x:f>
        <x:v>UNIQUE</x:v>
      </x:c>
      <x:c r="AF112" s="305" t="str">
        <x:f>IF(COUNTIF($E$5:$E$176,E112)=1,"UNIQUE","DUPLICATE")</x:f>
        <x:v>UNIQUE</x:v>
      </x:c>
      <x:c r="AG112" s="305" t="str">
        <x:f>IF(AND(LEFT(A112,14)="SEBI-CORE-CAL-",LEN(A112)=20),"VALID","INVALID")</x:f>
        <x:v>VALID</x:v>
      </x:c>
      <x:c r="AH112" s="305" t="str">
        <x:v>FROZEN</x:v>
      </x:c>
    </x:row>
    <x:row r="113" ht="48" customHeight="1">
      <x:c r="A113" s="305" t="str">
        <x:v>SEBI-CORE-CAL-000109</x:v>
      </x:c>
      <x:c r="B113" s="305" t="n">
        <x:v>109</x:v>
      </x:c>
      <x:c r="C113" s="305" t="str">
        <x:v>SEBI-CORE-AUD-000109</x:v>
      </x:c>
      <x:c r="D113" s="305" t="str">
        <x:v>SEBI-CORE-PRV-000109</x:v>
      </x:c>
      <x:c r="E113" s="305" t="str">
        <x:v>CAP-LAW040|Reg. 24|AP01|CAL01</x:v>
      </x:c>
      <x:c r="F113" s="305" t="str">
        <x:v>CAP-LAW040|Reg. 24|AP01</x:v>
      </x:c>
      <x:c r="G113" s="305" t="str">
        <x:v>CAP-LAW040|Reg. 24</x:v>
      </x:c>
      <x:c r="H113" s="305" t="str">
        <x:v>CAP-LAW040</x:v>
      </x:c>
      <x:c r="I113" s="305" t="str">
        <x:v>Reg. 24</x:v>
      </x:c>
      <x:c r="J113" s="305" t="str">
        <x:v>GATE|CORP_ACTION</x:v>
      </x:c>
      <x:c r="K113" s="305" t="str">
        <x:v>Delisting</x:v>
      </x:c>
      <x:c r="L113" s="305" t="str">
        <x:v>Event-driven</x:v>
      </x:c>
      <x:c r="M113" s="305" t="str">
        <x:v>Per transaction / event timetable</x:v>
      </x:c>
      <x:c r="N113" s="305" t="str">
        <x:v>Successful delisting offer</x:v>
      </x:c>
      <x:c r="O113" s="305" t="str">
        <x:v>Post offer within prescribed period. Calculate the entity-specific due date from the documented trigger or period end and the current official provision/exchange operating calendar; retain the calculation, review and acknowledgement.</x:v>
      </x:c>
      <x:c r="P113" s="305" t="str">
        <x:v>Create the task when the documented trigger is approved, received or occurs; apply the legal lead time before the external deadline.</x:v>
      </x:c>
      <x:c r="Q113" s="305" t="str">
        <x:v>Final alert one business day before the internally calculated deadline; use an earlier alert where the legal period is one day or less.</x:v>
      </x:c>
      <x:c r="R113" s="305" t="str">
        <x:v>Company Secretary / Transaction Legal Lead</x:v>
      </x:c>
      <x:c r="S113" s="305" t="str">
        <x:v>Secretarial, legal, finance and appointed transaction advisers</x:v>
      </x:c>
      <x:c r="T113" s="305" t="str">
        <x:v>Company Secretary / Compliance Officer plus approving Board or committee</x:v>
      </x:c>
      <x:c r="U113" s="305" t="str">
        <x:v>CAP-LAW040 Reg. 24; official source URL inherited from the P-2 atomic record.</x:v>
      </x:c>
      <x:c r="V113" s="305" t="str">
        <x:v>Event-driven</x:v>
      </x:c>
      <x:c r="W113" s="305" t="str">
        <x:v>Evidence must be complete through the legal performance/filing time and include later acknowledgement, correction or closure where applicable.</x:v>
      </x:c>
      <x:c r="X113" s="305" t="str">
        <x:v>Escalate predicted lateness before the legal cut-off; immediately record actual missed deadlines, failed conditions precedent or unclosed exceptions.</x:v>
      </x:c>
      <x:c r="Y113" s="305" t="str">
        <x:v>Evidence the gate GATE|CORP_ACTION, security/capacity (Equity shares), trigger (Successful delisting offer) and threshold/exemption (Apply settlement route and delay-interest provisions.).</x:v>
      </x:c>
      <x:c r="Z113" s="305" t="str">
        <x:v>RULE MAPPED — ENTITY DATE NOT POPULATED</x:v>
      </x:c>
      <x:c r="AA113" s="305" t="str">
        <x:v>https://www.sebi.gov.in/legal/regulations/sep-2025/securities-and-exchange-board-of-india-delisting-of-equity-shares-regulations-2021-last-amended-on-september-3-2025-_96548.html</x:v>
      </x:c>
      <x:c r="AB113" s="305" t="str">
        <x:v>MIGRATED — FROZEN</x:v>
      </x:c>
      <x:c r="AC113" s="305" t="str">
        <x:f>IF(COUNTIF('PROD Audit Master'!$A$5:$A$176,C113)=1,"YES","NO")</x:f>
        <x:v>YES</x:v>
      </x:c>
      <x:c r="AD113" s="305" t="str">
        <x:f>IF(COUNTIF('PROD Provision Master'!$A$5:$A$176,D113)=1,"YES","NO")</x:f>
        <x:v>YES</x:v>
      </x:c>
      <x:c r="AE113" s="305" t="str">
        <x:f>IF(COUNTIF($A$5:$A$176,A113)=1,"UNIQUE","DUPLICATE")</x:f>
        <x:v>UNIQUE</x:v>
      </x:c>
      <x:c r="AF113" s="305" t="str">
        <x:f>IF(COUNTIF($E$5:$E$176,E113)=1,"UNIQUE","DUPLICATE")</x:f>
        <x:v>UNIQUE</x:v>
      </x:c>
      <x:c r="AG113" s="305" t="str">
        <x:f>IF(AND(LEFT(A113,14)="SEBI-CORE-CAL-",LEN(A113)=20),"VALID","INVALID")</x:f>
        <x:v>VALID</x:v>
      </x:c>
      <x:c r="AH113" s="305" t="str">
        <x:v>FROZEN</x:v>
      </x:c>
    </x:row>
    <x:row r="114" ht="48" customHeight="1">
      <x:c r="A114" s="305" t="str">
        <x:v>SEBI-CORE-CAL-000110</x:v>
      </x:c>
      <x:c r="B114" s="305" t="n">
        <x:v>110</x:v>
      </x:c>
      <x:c r="C114" s="305" t="str">
        <x:v>SEBI-CORE-AUD-000110</x:v>
      </x:c>
      <x:c r="D114" s="305" t="str">
        <x:v>SEBI-CORE-PRV-000110</x:v>
      </x:c>
      <x:c r="E114" s="305" t="str">
        <x:v>CAP-LAW040|Reg. 25|AP01|CAL01</x:v>
      </x:c>
      <x:c r="F114" s="305" t="str">
        <x:v>CAP-LAW040|Reg. 25|AP01</x:v>
      </x:c>
      <x:c r="G114" s="305" t="str">
        <x:v>CAP-LAW040|Reg. 25</x:v>
      </x:c>
      <x:c r="H114" s="305" t="str">
        <x:v>CAP-LAW040</x:v>
      </x:c>
      <x:c r="I114" s="305" t="str">
        <x:v>Reg. 25</x:v>
      </x:c>
      <x:c r="J114" s="305" t="str">
        <x:v>GATE|CORP_ACTION</x:v>
      </x:c>
      <x:c r="K114" s="305" t="str">
        <x:v>Delisting</x:v>
      </x:c>
      <x:c r="L114" s="305" t="str">
        <x:v>Event-driven</x:v>
      </x:c>
      <x:c r="M114" s="305" t="str">
        <x:v>Per triggering event</x:v>
      </x:c>
      <x:c r="N114" s="305" t="str">
        <x:v>Payment completed</x:v>
      </x:c>
      <x:c r="O114" s="305" t="str">
        <x:v>Within current prescribed post-payment period. Calculate the entity-specific due date from the documented trigger or period end and the current official provision/exchange operating calendar; retain the calculation, review and acknowledgement.</x:v>
      </x:c>
      <x:c r="P114" s="305" t="str">
        <x:v>Create the task when the documented trigger is approved, received or occurs; apply the legal lead time before the external deadline.</x:v>
      </x:c>
      <x:c r="Q114" s="305" t="str">
        <x:v>Final alert one business day before the internally calculated deadline; use an earlier alert where the legal period is one day or less.</x:v>
      </x:c>
      <x:c r="R114" s="305" t="str">
        <x:v>Company Secretary / Transaction Legal Lead</x:v>
      </x:c>
      <x:c r="S114" s="305" t="str">
        <x:v>Secretarial, legal, finance and appointed transaction advisers</x:v>
      </x:c>
      <x:c r="T114" s="305" t="str">
        <x:v>Company Secretary / Compliance Officer plus approving Board or committee</x:v>
      </x:c>
      <x:c r="U114" s="305" t="str">
        <x:v>CAP-LAW040 Reg. 25; official source URL inherited from the P-2 atomic record.</x:v>
      </x:c>
      <x:c r="V114" s="305" t="str">
        <x:v>Event-driven</x:v>
      </x:c>
      <x:c r="W114" s="305" t="str">
        <x:v>Evidence must be complete through the legal performance/filing time and include later acknowledgement, correction or closure where applicable.</x:v>
      </x:c>
      <x:c r="X114" s="305" t="str">
        <x:v>Escalate predicted lateness before the legal cut-off; immediately record actual missed deadlines, failed conditions precedent or unclosed exceptions.</x:v>
      </x:c>
      <x:c r="Y114" s="305" t="str">
        <x:v>Evidence the gate GATE|CORP_ACTION, security/capacity (Equity shares), trigger (Payment completed) and threshold/exemption (Apply filing content and deadline.).</x:v>
      </x:c>
      <x:c r="Z114" s="305" t="str">
        <x:v>RULE MAPPED — ENTITY DATE NOT POPULATED</x:v>
      </x:c>
      <x:c r="AA114" s="305" t="str">
        <x:v>https://www.sebi.gov.in/legal/regulations/sep-2025/securities-and-exchange-board-of-india-delisting-of-equity-shares-regulations-2021-last-amended-on-september-3-2025-_96548.html</x:v>
      </x:c>
      <x:c r="AB114" s="305" t="str">
        <x:v>MIGRATED — FROZEN</x:v>
      </x:c>
      <x:c r="AC114" s="305" t="str">
        <x:f>IF(COUNTIF('PROD Audit Master'!$A$5:$A$176,C114)=1,"YES","NO")</x:f>
        <x:v>YES</x:v>
      </x:c>
      <x:c r="AD114" s="305" t="str">
        <x:f>IF(COUNTIF('PROD Provision Master'!$A$5:$A$176,D114)=1,"YES","NO")</x:f>
        <x:v>YES</x:v>
      </x:c>
      <x:c r="AE114" s="305" t="str">
        <x:f>IF(COUNTIF($A$5:$A$176,A114)=1,"UNIQUE","DUPLICATE")</x:f>
        <x:v>UNIQUE</x:v>
      </x:c>
      <x:c r="AF114" s="305" t="str">
        <x:f>IF(COUNTIF($E$5:$E$176,E114)=1,"UNIQUE","DUPLICATE")</x:f>
        <x:v>UNIQUE</x:v>
      </x:c>
      <x:c r="AG114" s="305" t="str">
        <x:f>IF(AND(LEFT(A114,14)="SEBI-CORE-CAL-",LEN(A114)=20),"VALID","INVALID")</x:f>
        <x:v>VALID</x:v>
      </x:c>
      <x:c r="AH114" s="305" t="str">
        <x:v>FROZEN</x:v>
      </x:c>
    </x:row>
    <x:row r="115" ht="48" customHeight="1">
      <x:c r="A115" s="305" t="str">
        <x:v>SEBI-CORE-CAL-000111</x:v>
      </x:c>
      <x:c r="B115" s="305" t="n">
        <x:v>111</x:v>
      </x:c>
      <x:c r="C115" s="305" t="str">
        <x:v>SEBI-CORE-AUD-000111</x:v>
      </x:c>
      <x:c r="D115" s="305" t="str">
        <x:v>SEBI-CORE-PRV-000111</x:v>
      </x:c>
      <x:c r="E115" s="305" t="str">
        <x:v>CAP-LAW042|Reg. 5|AP01|CAL01</x:v>
      </x:c>
      <x:c r="F115" s="305" t="str">
        <x:v>CAP-LAW042|Reg. 5|AP01</x:v>
      </x:c>
      <x:c r="G115" s="305" t="str">
        <x:v>CAP-LAW042|Reg. 5</x:v>
      </x:c>
      <x:c r="H115" s="305" t="str">
        <x:v>CAP-LAW042</x:v>
      </x:c>
      <x:c r="I115" s="305" t="str">
        <x:v>Reg. 5</x:v>
      </x:c>
      <x:c r="J115" s="305" t="str">
        <x:v>GATE|CORP_ACTION</x:v>
      </x:c>
      <x:c r="K115" s="305" t="str">
        <x:v>Employee benefits</x:v>
      </x:c>
      <x:c r="L115" s="305" t="str">
        <x:v>Continuous monitoring</x:v>
      </x:c>
      <x:c r="M115" s="305" t="str">
        <x:v>Continuous</x:v>
      </x:c>
      <x:c r="N115" s="305" t="str">
        <x:v>SBEB scheme proposed/operated</x:v>
      </x:c>
      <x:c r="O115" s="305" t="str">
        <x:v>Continuous while scheme exists. Calculate the entity-specific due date from the documented trigger or period end and the current official provision/exchange operating calendar; retain the calculation, review and acknowledgement.</x:v>
      </x:c>
      <x:c r="P115" s="305" t="str">
        <x:v>Continuous control with scheduled owner review; open an exception immediately on breach, override or data-feed failure.</x:v>
      </x:c>
      <x:c r="Q115" s="305" t="str">
        <x:v>Immediate exception alert when the control condition is not met.</x:v>
      </x:c>
      <x:c r="R115" s="305" t="str">
        <x:v>Company Secretary / HR or Compensation Owner</x:v>
      </x:c>
      <x:c r="S115" s="305" t="str">
        <x:v>HR, secretarial and trust administration team</x:v>
      </x:c>
      <x:c r="T115" s="305" t="str">
        <x:v>Company Secretary / Compliance Officer plus approving Board or committee</x:v>
      </x:c>
      <x:c r="U115" s="305" t="str">
        <x:v>CAP-LAW042 Reg. 5; official source URL inherited from the P-2 atomic record.</x:v>
      </x:c>
      <x:c r="V115" s="305" t="str">
        <x:v>Recurring / monitored</x:v>
      </x:c>
      <x:c r="W115" s="305" t="str">
        <x:v>Evidence must be complete through the legal performance/filing time and include later acknowledgement, correction or closure where applicable.</x:v>
      </x:c>
      <x:c r="X115" s="305" t="str">
        <x:v>Escalate predicted lateness before the legal cut-off; immediately record actual missed deadlines, failed conditions precedent or unclosed exceptions.</x:v>
      </x:c>
      <x:c r="Y115" s="305" t="str">
        <x:v>Evidence the gate GATE|CORP_ACTION, security/capacity (Equity-linked employee benefits), trigger (SBEB scheme proposed/operated) and threshold/exemption (Apply composition and independent-director requirements.).</x:v>
      </x:c>
      <x:c r="Z115" s="305" t="str">
        <x:v>RULE MAPPED — ENTITY DATE NOT POPULATED</x:v>
      </x:c>
      <x:c r="AA115" s="305" t="str">
        <x:v>https://www.sebi.gov.in/legal/regulations/dec-2025/securities-and-exchange-board-of-india-share-based-employee-benefits-and-sweat-equity-regulations-2021-last-amended-on-december-4-2025-_98638.html</x:v>
      </x:c>
      <x:c r="AB115" s="305" t="str">
        <x:v>MIGRATED — FROZEN</x:v>
      </x:c>
      <x:c r="AC115" s="305" t="str">
        <x:f>IF(COUNTIF('PROD Audit Master'!$A$5:$A$176,C115)=1,"YES","NO")</x:f>
        <x:v>YES</x:v>
      </x:c>
      <x:c r="AD115" s="305" t="str">
        <x:f>IF(COUNTIF('PROD Provision Master'!$A$5:$A$176,D115)=1,"YES","NO")</x:f>
        <x:v>YES</x:v>
      </x:c>
      <x:c r="AE115" s="305" t="str">
        <x:f>IF(COUNTIF($A$5:$A$176,A115)=1,"UNIQUE","DUPLICATE")</x:f>
        <x:v>UNIQUE</x:v>
      </x:c>
      <x:c r="AF115" s="305" t="str">
        <x:f>IF(COUNTIF($E$5:$E$176,E115)=1,"UNIQUE","DUPLICATE")</x:f>
        <x:v>UNIQUE</x:v>
      </x:c>
      <x:c r="AG115" s="305" t="str">
        <x:f>IF(AND(LEFT(A115,14)="SEBI-CORE-CAL-",LEN(A115)=20),"VALID","INVALID")</x:f>
        <x:v>VALID</x:v>
      </x:c>
      <x:c r="AH115" s="305" t="str">
        <x:v>FROZEN</x:v>
      </x:c>
    </x:row>
    <x:row r="116" ht="48" customHeight="1">
      <x:c r="A116" s="305" t="str">
        <x:v>SEBI-CORE-CAL-000112</x:v>
      </x:c>
      <x:c r="B116" s="305" t="n">
        <x:v>112</x:v>
      </x:c>
      <x:c r="C116" s="305" t="str">
        <x:v>SEBI-CORE-AUD-000112</x:v>
      </x:c>
      <x:c r="D116" s="305" t="str">
        <x:v>SEBI-CORE-PRV-000112</x:v>
      </x:c>
      <x:c r="E116" s="305" t="str">
        <x:v>CAP-LAW042|Reg. 6|AP01|CAL01</x:v>
      </x:c>
      <x:c r="F116" s="305" t="str">
        <x:v>CAP-LAW042|Reg. 6|AP01</x:v>
      </x:c>
      <x:c r="G116" s="305" t="str">
        <x:v>CAP-LAW042|Reg. 6</x:v>
      </x:c>
      <x:c r="H116" s="305" t="str">
        <x:v>CAP-LAW042</x:v>
      </x:c>
      <x:c r="I116" s="305" t="str">
        <x:v>Reg. 6</x:v>
      </x:c>
      <x:c r="J116" s="305" t="str">
        <x:v>GATE|CORP_ACTION</x:v>
      </x:c>
      <x:c r="K116" s="305" t="str">
        <x:v>Employee benefits</x:v>
      </x:c>
      <x:c r="L116" s="305" t="str">
        <x:v>Event-driven</x:v>
      </x:c>
      <x:c r="M116" s="305" t="str">
        <x:v>Per triggering event</x:v>
      </x:c>
      <x:c r="N116" s="305" t="str">
        <x:v>Scheme/grant/variation proposed</x:v>
      </x:c>
      <x:c r="O116" s="305" t="str">
        <x:v>Before implementation/grant/change. Calculate the entity-specific due date from the documented trigger or period end and the current official provision/exchange operating calendar; retain the calculation, review and acknowledgement.</x:v>
      </x:c>
      <x:c r="P116" s="305" t="str">
        <x:v>Create the task when the documented trigger is approved, received or occurs; apply the legal lead time before the external deadline.</x:v>
      </x:c>
      <x:c r="Q116" s="305" t="str">
        <x:v>Final check before the prescribed pre-event cut-off; block execution where approval/filing is a condition precedent.</x:v>
      </x:c>
      <x:c r="R116" s="305" t="str">
        <x:v>Company Secretary / HR or Compensation Owner</x:v>
      </x:c>
      <x:c r="S116" s="305" t="str">
        <x:v>HR, secretarial and trust administration team</x:v>
      </x:c>
      <x:c r="T116" s="305" t="str">
        <x:v>Company Secretary / Compliance Officer or delegated independent reviewer</x:v>
      </x:c>
      <x:c r="U116" s="305" t="str">
        <x:v>CAP-LAW042 Reg. 6; official source URL inherited from the P-2 atomic record.</x:v>
      </x:c>
      <x:c r="V116" s="305" t="str">
        <x:v>Event-driven</x:v>
      </x:c>
      <x:c r="W116" s="305" t="str">
        <x:v>Evidence must be complete through the legal performance/filing time and include later acknowledgement, correction or closure where applicable.</x:v>
      </x:c>
      <x:c r="X116" s="305" t="str">
        <x:v>Escalate predicted lateness before the legal cut-off; immediately record actual missed deadlines, failed conditions precedent or unclosed exceptions.</x:v>
      </x:c>
      <x:c r="Y116" s="305" t="str">
        <x:v>Evidence the gate GATE|CORP_ACTION, security/capacity (Equity-linked employee benefits), trigger (Scheme/grant/variation proposed) and threshold/exemption (Apply special-resolution and separate-approval conditions.).</x:v>
      </x:c>
      <x:c r="Z116" s="305" t="str">
        <x:v>RULE MAPPED — ENTITY DATE NOT POPULATED</x:v>
      </x:c>
      <x:c r="AA116" s="305" t="str">
        <x:v>https://www.sebi.gov.in/legal/regulations/dec-2025/securities-and-exchange-board-of-india-share-based-employee-benefits-and-sweat-equity-regulations-2021-last-amended-on-december-4-2025-_98638.html</x:v>
      </x:c>
      <x:c r="AB116" s="305" t="str">
        <x:v>MIGRATED — FROZEN</x:v>
      </x:c>
      <x:c r="AC116" s="305" t="str">
        <x:f>IF(COUNTIF('PROD Audit Master'!$A$5:$A$176,C116)=1,"YES","NO")</x:f>
        <x:v>YES</x:v>
      </x:c>
      <x:c r="AD116" s="305" t="str">
        <x:f>IF(COUNTIF('PROD Provision Master'!$A$5:$A$176,D116)=1,"YES","NO")</x:f>
        <x:v>YES</x:v>
      </x:c>
      <x:c r="AE116" s="305" t="str">
        <x:f>IF(COUNTIF($A$5:$A$176,A116)=1,"UNIQUE","DUPLICATE")</x:f>
        <x:v>UNIQUE</x:v>
      </x:c>
      <x:c r="AF116" s="305" t="str">
        <x:f>IF(COUNTIF($E$5:$E$176,E116)=1,"UNIQUE","DUPLICATE")</x:f>
        <x:v>UNIQUE</x:v>
      </x:c>
      <x:c r="AG116" s="305" t="str">
        <x:f>IF(AND(LEFT(A116,14)="SEBI-CORE-CAL-",LEN(A116)=20),"VALID","INVALID")</x:f>
        <x:v>VALID</x:v>
      </x:c>
      <x:c r="AH116" s="305" t="str">
        <x:v>FROZEN</x:v>
      </x:c>
    </x:row>
    <x:row r="117" ht="48" customHeight="1">
      <x:c r="A117" s="305" t="str">
        <x:v>SEBI-CORE-CAL-000113</x:v>
      </x:c>
      <x:c r="B117" s="305" t="n">
        <x:v>113</x:v>
      </x:c>
      <x:c r="C117" s="305" t="str">
        <x:v>SEBI-CORE-AUD-000113</x:v>
      </x:c>
      <x:c r="D117" s="305" t="str">
        <x:v>SEBI-CORE-PRV-000113</x:v>
      </x:c>
      <x:c r="E117" s="305" t="str">
        <x:v>CAP-LAW042|Regs. 6 and 14 / Schedule I|AP01|CAL01</x:v>
      </x:c>
      <x:c r="F117" s="305" t="str">
        <x:v>CAP-LAW042|Regs. 6 and 14 / Schedule I|AP01</x:v>
      </x:c>
      <x:c r="G117" s="305" t="str">
        <x:v>CAP-LAW042|Regs. 6 and 14 / Schedule I</x:v>
      </x:c>
      <x:c r="H117" s="305" t="str">
        <x:v>CAP-LAW042</x:v>
      </x:c>
      <x:c r="I117" s="305" t="str">
        <x:v>Regs. 6 and 14 / Schedule I</x:v>
      </x:c>
      <x:c r="J117" s="305" t="str">
        <x:v>GATE|CORP_ACTION</x:v>
      </x:c>
      <x:c r="K117" s="305" t="str">
        <x:v>Employee benefits</x:v>
      </x:c>
      <x:c r="L117" s="305" t="str">
        <x:v>Recurring</x:v>
      </x:c>
      <x:c r="M117" s="305" t="str">
        <x:v>Annual</x:v>
      </x:c>
      <x:c r="N117" s="305" t="str">
        <x:v>Scheme approval or annual reporting</x:v>
      </x:c>
      <x:c r="O117" s="305" t="str">
        <x:v>At approval; annual and on update. Calculate the entity-specific due date from the documented trigger or period end and the current official provision/exchange operating calendar; retain the calculation, review and acknowledgement.</x:v>
      </x:c>
      <x:c r="P117" s="305" t="str">
        <x:v>Create annual task at least 30 days before the internal completion date; accelerate where the legal lead time is shorter.</x:v>
      </x:c>
      <x:c r="Q117" s="305" t="str">
        <x:v>Final alert one business day before the internally calculated deadline; use an earlier alert where the legal period is one day or less.</x:v>
      </x:c>
      <x:c r="R117" s="305" t="str">
        <x:v>Company Secretary / HR or Compensation Owner</x:v>
      </x:c>
      <x:c r="S117" s="305" t="str">
        <x:v>HR, secretarial and trust administration team</x:v>
      </x:c>
      <x:c r="T117" s="305" t="str">
        <x:v>Company Secretary / Compliance Officer or delegated independent reviewer</x:v>
      </x:c>
      <x:c r="U117" s="305" t="str">
        <x:v>CAP-LAW042 Regs. 6 and 14 / Schedule I; official source URL inherited from the P-2 atomic record.</x:v>
      </x:c>
      <x:c r="V117" s="305" t="str">
        <x:v>Recurring / monitored</x:v>
      </x:c>
      <x:c r="W117" s="305" t="str">
        <x:v>Evidence must be complete through the legal performance/filing time and include later acknowledgement, correction or closure where applicable.</x:v>
      </x:c>
      <x:c r="X117" s="305" t="str">
        <x:v>Escalate predicted lateness before the legal cut-off; immediately record actual missed deadlines, failed conditions precedent or unclosed exceptions.</x:v>
      </x:c>
      <x:c r="Y117" s="305" t="str">
        <x:v>Evidence the gate GATE|CORP_ACTION, security/capacity (Equity-linked employee benefits), trigger (Scheme approval or annual reporting) and threshold/exemption (Apply scheme-type and trust disclosure tables.).</x:v>
      </x:c>
      <x:c r="Z117" s="305" t="str">
        <x:v>RULE MAPPED — ENTITY DATE NOT POPULATED</x:v>
      </x:c>
      <x:c r="AA117" s="305" t="str">
        <x:v>https://www.sebi.gov.in/legal/regulations/dec-2025/securities-and-exchange-board-of-india-share-based-employee-benefits-and-sweat-equity-regulations-2021-last-amended-on-december-4-2025-_98638.html</x:v>
      </x:c>
      <x:c r="AB117" s="305" t="str">
        <x:v>MIGRATED — FROZEN</x:v>
      </x:c>
      <x:c r="AC117" s="305" t="str">
        <x:f>IF(COUNTIF('PROD Audit Master'!$A$5:$A$176,C117)=1,"YES","NO")</x:f>
        <x:v>YES</x:v>
      </x:c>
      <x:c r="AD117" s="305" t="str">
        <x:f>IF(COUNTIF('PROD Provision Master'!$A$5:$A$176,D117)=1,"YES","NO")</x:f>
        <x:v>YES</x:v>
      </x:c>
      <x:c r="AE117" s="305" t="str">
        <x:f>IF(COUNTIF($A$5:$A$176,A117)=1,"UNIQUE","DUPLICATE")</x:f>
        <x:v>UNIQUE</x:v>
      </x:c>
      <x:c r="AF117" s="305" t="str">
        <x:f>IF(COUNTIF($E$5:$E$176,E117)=1,"UNIQUE","DUPLICATE")</x:f>
        <x:v>UNIQUE</x:v>
      </x:c>
      <x:c r="AG117" s="305" t="str">
        <x:f>IF(AND(LEFT(A117,14)="SEBI-CORE-CAL-",LEN(A117)=20),"VALID","INVALID")</x:f>
        <x:v>VALID</x:v>
      </x:c>
      <x:c r="AH117" s="305" t="str">
        <x:v>FROZEN</x:v>
      </x:c>
    </x:row>
    <x:row r="118" ht="48" customHeight="1">
      <x:c r="A118" s="305" t="str">
        <x:v>SEBI-CORE-CAL-000114</x:v>
      </x:c>
      <x:c r="B118" s="305" t="n">
        <x:v>114</x:v>
      </x:c>
      <x:c r="C118" s="305" t="str">
        <x:v>SEBI-CORE-AUD-000114</x:v>
      </x:c>
      <x:c r="D118" s="305" t="str">
        <x:v>SEBI-CORE-PRV-000114</x:v>
      </x:c>
      <x:c r="E118" s="305" t="str">
        <x:v>CAP-LAW042|Reg. 3|AP01|CAL01</x:v>
      </x:c>
      <x:c r="F118" s="305" t="str">
        <x:v>CAP-LAW042|Reg. 3|AP01</x:v>
      </x:c>
      <x:c r="G118" s="305" t="str">
        <x:v>CAP-LAW042|Reg. 3</x:v>
      </x:c>
      <x:c r="H118" s="305" t="str">
        <x:v>CAP-LAW042</x:v>
      </x:c>
      <x:c r="I118" s="305" t="str">
        <x:v>Reg. 3</x:v>
      </x:c>
      <x:c r="J118" s="305" t="str">
        <x:v>GATE|CORP_ACTION</x:v>
      </x:c>
      <x:c r="K118" s="305" t="str">
        <x:v>Employee benefits</x:v>
      </x:c>
      <x:c r="L118" s="305" t="str">
        <x:v>Continuous monitoring</x:v>
      </x:c>
      <x:c r="M118" s="305" t="str">
        <x:v>Continuous</x:v>
      </x:c>
      <x:c r="N118" s="305" t="str">
        <x:v>Trust route or secondary acquisition used</x:v>
      </x:c>
      <x:c r="O118" s="305" t="str">
        <x:v>Continuous / transaction-based. Calculate the entity-specific due date from the documented trigger or period end and the current official provision/exchange operating calendar; retain the calculation, review and acknowledgement.</x:v>
      </x:c>
      <x:c r="P118" s="305" t="str">
        <x:v>Continuous control with scheduled owner review; open an exception immediately on breach, override or data-feed failure.</x:v>
      </x:c>
      <x:c r="Q118" s="305" t="str">
        <x:v>Immediate exception alert when the control condition is not met.</x:v>
      </x:c>
      <x:c r="R118" s="305" t="str">
        <x:v>Company Secretary / HR or Compensation Owner</x:v>
      </x:c>
      <x:c r="S118" s="305" t="str">
        <x:v>HR, secretarial and trust administration team</x:v>
      </x:c>
      <x:c r="T118" s="305" t="str">
        <x:v>Company Secretary / Compliance Officer or delegated independent reviewer</x:v>
      </x:c>
      <x:c r="U118" s="305" t="str">
        <x:v>CAP-LAW042 Reg. 3; official source URL inherited from the P-2 atomic record.</x:v>
      </x:c>
      <x:c r="V118" s="305" t="str">
        <x:v>Recurring / monitored</x:v>
      </x:c>
      <x:c r="W118" s="305" t="str">
        <x:v>Evidence must be complete through the legal performance/filing time and include later acknowledgement, correction or closure where applicable.</x:v>
      </x:c>
      <x:c r="X118" s="305" t="str">
        <x:v>Escalate predicted lateness before the legal cut-off; immediately record actual missed deadlines, failed conditions precedent or unclosed exceptions.</x:v>
      </x:c>
      <x:c r="Y118" s="305" t="str">
        <x:v>Evidence the gate GATE|CORP_ACTION, security/capacity (Equity-linked employee benefits), trigger (Trust route or secondary acquisition used) and threshold/exemption (Apply trust independence, funding, holding, acquisition and sale limits.).</x:v>
      </x:c>
      <x:c r="Z118" s="305" t="str">
        <x:v>RULE MAPPED — ENTITY DATE NOT POPULATED</x:v>
      </x:c>
      <x:c r="AA118" s="305" t="str">
        <x:v>https://www.sebi.gov.in/legal/regulations/dec-2025/securities-and-exchange-board-of-india-share-based-employee-benefits-and-sweat-equity-regulations-2021-last-amended-on-december-4-2025-_98638.html</x:v>
      </x:c>
      <x:c r="AB118" s="305" t="str">
        <x:v>MIGRATED — FROZEN</x:v>
      </x:c>
      <x:c r="AC118" s="305" t="str">
        <x:f>IF(COUNTIF('PROD Audit Master'!$A$5:$A$176,C118)=1,"YES","NO")</x:f>
        <x:v>YES</x:v>
      </x:c>
      <x:c r="AD118" s="305" t="str">
        <x:f>IF(COUNTIF('PROD Provision Master'!$A$5:$A$176,D118)=1,"YES","NO")</x:f>
        <x:v>YES</x:v>
      </x:c>
      <x:c r="AE118" s="305" t="str">
        <x:f>IF(COUNTIF($A$5:$A$176,A118)=1,"UNIQUE","DUPLICATE")</x:f>
        <x:v>UNIQUE</x:v>
      </x:c>
      <x:c r="AF118" s="305" t="str">
        <x:f>IF(COUNTIF($E$5:$E$176,E118)=1,"UNIQUE","DUPLICATE")</x:f>
        <x:v>UNIQUE</x:v>
      </x:c>
      <x:c r="AG118" s="305" t="str">
        <x:f>IF(AND(LEFT(A118,14)="SEBI-CORE-CAL-",LEN(A118)=20),"VALID","INVALID")</x:f>
        <x:v>VALID</x:v>
      </x:c>
      <x:c r="AH118" s="305" t="str">
        <x:v>FROZEN</x:v>
      </x:c>
    </x:row>
    <x:row r="119" ht="48" customHeight="1">
      <x:c r="A119" s="305" t="str">
        <x:v>SEBI-CORE-CAL-000115</x:v>
      </x:c>
      <x:c r="B119" s="305" t="n">
        <x:v>115</x:v>
      </x:c>
      <x:c r="C119" s="305" t="str">
        <x:v>SEBI-CORE-AUD-000115</x:v>
      </x:c>
      <x:c r="D119" s="305" t="str">
        <x:v>SEBI-CORE-PRV-000115</x:v>
      </x:c>
      <x:c r="E119" s="305" t="str">
        <x:v>CAP-LAW042|Reg. 12(3)|AP01|CAL01</x:v>
      </x:c>
      <x:c r="F119" s="305" t="str">
        <x:v>CAP-LAW042|Reg. 12(3)|AP01</x:v>
      </x:c>
      <x:c r="G119" s="305" t="str">
        <x:v>CAP-LAW042|Reg. 12(3)</x:v>
      </x:c>
      <x:c r="H119" s="305" t="str">
        <x:v>CAP-LAW042</x:v>
      </x:c>
      <x:c r="I119" s="305" t="str">
        <x:v>Reg. 12(3)</x:v>
      </x:c>
      <x:c r="J119" s="305" t="str">
        <x:v>GATE|CORP_ACTION</x:v>
      </x:c>
      <x:c r="K119" s="305" t="str">
        <x:v>Employee benefits</x:v>
      </x:c>
      <x:c r="L119" s="305" t="str">
        <x:v>Event-driven</x:v>
      </x:c>
      <x:c r="M119" s="305" t="str">
        <x:v>Per triggering event</x:v>
      </x:c>
      <x:c r="N119" s="305" t="str">
        <x:v>New-share issuance under ESOS/ESPS/SAR scheme</x:v>
      </x:c>
      <x:c r="O119" s="305" t="str">
        <x:v>Before grant as prescribed. Calculate the entity-specific due date from the documented trigger or period end and the current official provision/exchange operating calendar; retain the calculation, review and acknowledgement.</x:v>
      </x:c>
      <x:c r="P119" s="305" t="str">
        <x:v>Create the task when the documented trigger is approved, received or occurs; apply the legal lead time before the external deadline.</x:v>
      </x:c>
      <x:c r="Q119" s="305" t="str">
        <x:v>Final check before the prescribed pre-event cut-off; block execution where approval/filing is a condition precedent.</x:v>
      </x:c>
      <x:c r="R119" s="305" t="str">
        <x:v>Company Secretary / HR or Compensation Owner</x:v>
      </x:c>
      <x:c r="S119" s="305" t="str">
        <x:v>HR, secretarial and trust administration team</x:v>
      </x:c>
      <x:c r="T119" s="305" t="str">
        <x:v>Company Secretary / Compliance Officer or delegated independent reviewer</x:v>
      </x:c>
      <x:c r="U119" s="305" t="str">
        <x:v>CAP-LAW042 Reg. 12(3); official source URL inherited from the P-2 atomic record.</x:v>
      </x:c>
      <x:c r="V119" s="305" t="str">
        <x:v>Event-driven</x:v>
      </x:c>
      <x:c r="W119" s="305" t="str">
        <x:v>Evidence must be complete through the legal performance/filing time and include later acknowledgement, correction or closure where applicable.</x:v>
      </x:c>
      <x:c r="X119" s="305" t="str">
        <x:v>Escalate predicted lateness before the legal cut-off; immediately record actual missed deadlines, failed conditions precedent or unclosed exceptions.</x:v>
      </x:c>
      <x:c r="Y119" s="305" t="str">
        <x:v>Evidence the gate GATE|CORP_ACTION, security/capacity (Equity-linked employee benefits), trigger (New-share issuance under ESOS/ESPS/SAR scheme) and threshold/exemption (Apply exchange-document requirements.).</x:v>
      </x:c>
      <x:c r="Z119" s="305" t="str">
        <x:v>RULE MAPPED — ENTITY DATE NOT POPULATED</x:v>
      </x:c>
      <x:c r="AA119" s="305" t="str">
        <x:v>https://www.sebi.gov.in/legal/regulations/dec-2025/securities-and-exchange-board-of-india-share-based-employee-benefits-and-sweat-equity-regulations-2021-last-amended-on-december-4-2025-_98638.html</x:v>
      </x:c>
      <x:c r="AB119" s="305" t="str">
        <x:v>MIGRATED — FROZEN</x:v>
      </x:c>
      <x:c r="AC119" s="305" t="str">
        <x:f>IF(COUNTIF('PROD Audit Master'!$A$5:$A$176,C119)=1,"YES","NO")</x:f>
        <x:v>YES</x:v>
      </x:c>
      <x:c r="AD119" s="305" t="str">
        <x:f>IF(COUNTIF('PROD Provision Master'!$A$5:$A$176,D119)=1,"YES","NO")</x:f>
        <x:v>YES</x:v>
      </x:c>
      <x:c r="AE119" s="305" t="str">
        <x:f>IF(COUNTIF($A$5:$A$176,A119)=1,"UNIQUE","DUPLICATE")</x:f>
        <x:v>UNIQUE</x:v>
      </x:c>
      <x:c r="AF119" s="305" t="str">
        <x:f>IF(COUNTIF($E$5:$E$176,E119)=1,"UNIQUE","DUPLICATE")</x:f>
        <x:v>UNIQUE</x:v>
      </x:c>
      <x:c r="AG119" s="305" t="str">
        <x:f>IF(AND(LEFT(A119,14)="SEBI-CORE-CAL-",LEN(A119)=20),"VALID","INVALID")</x:f>
        <x:v>VALID</x:v>
      </x:c>
      <x:c r="AH119" s="305" t="str">
        <x:v>FROZEN</x:v>
      </x:c>
    </x:row>
    <x:row r="120" ht="48" customHeight="1">
      <x:c r="A120" s="305" t="str">
        <x:v>SEBI-CORE-CAL-000116</x:v>
      </x:c>
      <x:c r="B120" s="305" t="n">
        <x:v>116</x:v>
      </x:c>
      <x:c r="C120" s="305" t="str">
        <x:v>SEBI-CORE-AUD-000116</x:v>
      </x:c>
      <x:c r="D120" s="305" t="str">
        <x:v>SEBI-CORE-PRV-000116</x:v>
      </x:c>
      <x:c r="E120" s="305" t="str">
        <x:v>CAP-LAW042|Regs. 10 and 12|AP01|CAL01</x:v>
      </x:c>
      <x:c r="F120" s="305" t="str">
        <x:v>CAP-LAW042|Regs. 10 and 12|AP01</x:v>
      </x:c>
      <x:c r="G120" s="305" t="str">
        <x:v>CAP-LAW042|Regs. 10 and 12</x:v>
      </x:c>
      <x:c r="H120" s="305" t="str">
        <x:v>CAP-LAW042</x:v>
      </x:c>
      <x:c r="I120" s="305" t="str">
        <x:v>Regs. 10 and 12</x:v>
      </x:c>
      <x:c r="J120" s="305" t="str">
        <x:v>GATE|CORP_ACTION</x:v>
      </x:c>
      <x:c r="K120" s="305" t="str">
        <x:v>Employee benefits</x:v>
      </x:c>
      <x:c r="L120" s="305" t="str">
        <x:v>Event-driven</x:v>
      </x:c>
      <x:c r="M120" s="305" t="str">
        <x:v>Per transaction / event timetable</x:v>
      </x:c>
      <x:c r="N120" s="305" t="str">
        <x:v>Options/benefits exercised and shares issued</x:v>
      </x:c>
      <x:c r="O120" s="305" t="str">
        <x:v>At each issue/allotment cycle. Calculate the entity-specific due date from the documented trigger or period end and the current official provision/exchange operating calendar; retain the calculation, review and acknowledgement.</x:v>
      </x:c>
      <x:c r="P120" s="305" t="str">
        <x:v>Create the task when the documented trigger is approved, received or occurs; apply the legal lead time before the external deadline.</x:v>
      </x:c>
      <x:c r="Q120" s="305" t="str">
        <x:v>Final alert one business day before the internally calculated deadline; use an earlier alert where the legal period is one day or less.</x:v>
      </x:c>
      <x:c r="R120" s="305" t="str">
        <x:v>Investor Services Head / RTA Relationship Owner</x:v>
      </x:c>
      <x:c r="S120" s="305" t="str">
        <x:v>Issuer investor-service team or contracted RTA team</x:v>
      </x:c>
      <x:c r="T120" s="305" t="str">
        <x:v>Company Secretary / Compliance Officer plus approving Board or committee</x:v>
      </x:c>
      <x:c r="U120" s="305" t="str">
        <x:v>CAP-LAW042 Regs. 10 and 12; official source URL inherited from the P-2 atomic record.</x:v>
      </x:c>
      <x:c r="V120" s="305" t="str">
        <x:v>Event-driven</x:v>
      </x:c>
      <x:c r="W120" s="305" t="str">
        <x:v>Evidence must be complete through the legal performance/filing time and include later acknowledgement, correction or closure where applicable.</x:v>
      </x:c>
      <x:c r="X120" s="305" t="str">
        <x:v>Escalate predicted lateness before the legal cut-off; immediately record actual missed deadlines, failed conditions precedent or unclosed exceptions.</x:v>
      </x:c>
      <x:c r="Y120" s="305" t="str">
        <x:v>Evidence the gate GATE|CORP_ACTION, security/capacity (Equity-linked employee benefits), trigger (Options/benefits exercised and shares issued) and threshold/exemption (Apply scheme, exchange notification and listing conditions.).</x:v>
      </x:c>
      <x:c r="Z120" s="305" t="str">
        <x:v>RULE MAPPED — ENTITY DATE NOT POPULATED</x:v>
      </x:c>
      <x:c r="AA120" s="305" t="str">
        <x:v>https://www.sebi.gov.in/legal/regulations/dec-2025/securities-and-exchange-board-of-india-share-based-employee-benefits-and-sweat-equity-regulations-2021-last-amended-on-december-4-2025-_98638.html</x:v>
      </x:c>
      <x:c r="AB120" s="305" t="str">
        <x:v>MIGRATED — FROZEN</x:v>
      </x:c>
      <x:c r="AC120" s="305" t="str">
        <x:f>IF(COUNTIF('PROD Audit Master'!$A$5:$A$176,C120)=1,"YES","NO")</x:f>
        <x:v>YES</x:v>
      </x:c>
      <x:c r="AD120" s="305" t="str">
        <x:f>IF(COUNTIF('PROD Provision Master'!$A$5:$A$176,D120)=1,"YES","NO")</x:f>
        <x:v>YES</x:v>
      </x:c>
      <x:c r="AE120" s="305" t="str">
        <x:f>IF(COUNTIF($A$5:$A$176,A120)=1,"UNIQUE","DUPLICATE")</x:f>
        <x:v>UNIQUE</x:v>
      </x:c>
      <x:c r="AF120" s="305" t="str">
        <x:f>IF(COUNTIF($E$5:$E$176,E120)=1,"UNIQUE","DUPLICATE")</x:f>
        <x:v>UNIQUE</x:v>
      </x:c>
      <x:c r="AG120" s="305" t="str">
        <x:f>IF(AND(LEFT(A120,14)="SEBI-CORE-CAL-",LEN(A120)=20),"VALID","INVALID")</x:f>
        <x:v>VALID</x:v>
      </x:c>
      <x:c r="AH120" s="305" t="str">
        <x:v>FROZEN</x:v>
      </x:c>
    </x:row>
    <x:row r="121" ht="48" customHeight="1">
      <x:c r="A121" s="305" t="str">
        <x:v>SEBI-CORE-CAL-000117</x:v>
      </x:c>
      <x:c r="B121" s="305" t="n">
        <x:v>117</x:v>
      </x:c>
      <x:c r="C121" s="305" t="str">
        <x:v>SEBI-CORE-AUD-000117</x:v>
      </x:c>
      <x:c r="D121" s="305" t="str">
        <x:v>SEBI-CORE-PRV-000117</x:v>
      </x:c>
      <x:c r="E121" s="305" t="str">
        <x:v>CAP-LAW042|Reg. 14 / Schedule I Part F|AP01|CAL01</x:v>
      </x:c>
      <x:c r="F121" s="305" t="str">
        <x:v>CAP-LAW042|Reg. 14 / Schedule I Part F|AP01</x:v>
      </x:c>
      <x:c r="G121" s="305" t="str">
        <x:v>CAP-LAW042|Reg. 14 / Schedule I Part F</x:v>
      </x:c>
      <x:c r="H121" s="305" t="str">
        <x:v>CAP-LAW042</x:v>
      </x:c>
      <x:c r="I121" s="305" t="str">
        <x:v>Reg. 14 / Schedule I Part F</x:v>
      </x:c>
      <x:c r="J121" s="305" t="str">
        <x:v>GATE|CORP_ACTION</x:v>
      </x:c>
      <x:c r="K121" s="305" t="str">
        <x:v>Employee benefits</x:v>
      </x:c>
      <x:c r="L121" s="305" t="str">
        <x:v>Recurring</x:v>
      </x:c>
      <x:c r="M121" s="305" t="str">
        <x:v>Annual</x:v>
      </x:c>
      <x:c r="N121" s="305" t="str">
        <x:v>Scheme remains active / year closes</x:v>
      </x:c>
      <x:c r="O121" s="305" t="str">
        <x:v>Annual and on update. Calculate the entity-specific due date from the documented trigger or period end and the current official provision/exchange operating calendar; retain the calculation, review and acknowledgement.</x:v>
      </x:c>
      <x:c r="P121" s="305" t="str">
        <x:v>Create annual task at least 30 days before the internal completion date; accelerate where the legal lead time is shorter.</x:v>
      </x:c>
      <x:c r="Q121" s="305" t="str">
        <x:v>Final alert one business day before the internally calculated deadline; use an earlier alert where the legal period is one day or less.</x:v>
      </x:c>
      <x:c r="R121" s="305" t="str">
        <x:v>Company Secretary / HR or Compensation Owner</x:v>
      </x:c>
      <x:c r="S121" s="305" t="str">
        <x:v>HR, secretarial and trust administration team</x:v>
      </x:c>
      <x:c r="T121" s="305" t="str">
        <x:v>Company Secretary / Compliance Officer or delegated independent reviewer</x:v>
      </x:c>
      <x:c r="U121" s="305" t="str">
        <x:v>CAP-LAW042 Reg. 14 / Schedule I Part F; official source URL inherited from the P-2 atomic record.</x:v>
      </x:c>
      <x:c r="V121" s="305" t="str">
        <x:v>Recurring / monitored</x:v>
      </x:c>
      <x:c r="W121" s="305" t="str">
        <x:v>Evidence must be complete through the legal performance/filing time and include later acknowledgement, correction or closure where applicable.</x:v>
      </x:c>
      <x:c r="X121" s="305" t="str">
        <x:v>Escalate predicted lateness before the legal cut-off; immediately record actual missed deadlines, failed conditions precedent or unclosed exceptions.</x:v>
      </x:c>
      <x:c r="Y121" s="305" t="str">
        <x:v>Evidence the gate GATE|CORP_ACTION, security/capacity (Equity-linked employee benefits), trigger (Scheme remains active / year closes) and threshold/exemption (Apply scheme-type disclosure tables.).</x:v>
      </x:c>
      <x:c r="Z121" s="305" t="str">
        <x:v>RULE MAPPED — ENTITY DATE NOT POPULATED</x:v>
      </x:c>
      <x:c r="AA121" s="305" t="str">
        <x:v>https://www.sebi.gov.in/legal/regulations/dec-2025/securities-and-exchange-board-of-india-share-based-employee-benefits-and-sweat-equity-regulations-2021-last-amended-on-december-4-2025-_98638.html</x:v>
      </x:c>
      <x:c r="AB121" s="305" t="str">
        <x:v>MIGRATED — FROZEN</x:v>
      </x:c>
      <x:c r="AC121" s="305" t="str">
        <x:f>IF(COUNTIF('PROD Audit Master'!$A$5:$A$176,C121)=1,"YES","NO")</x:f>
        <x:v>YES</x:v>
      </x:c>
      <x:c r="AD121" s="305" t="str">
        <x:f>IF(COUNTIF('PROD Provision Master'!$A$5:$A$176,D121)=1,"YES","NO")</x:f>
        <x:v>YES</x:v>
      </x:c>
      <x:c r="AE121" s="305" t="str">
        <x:f>IF(COUNTIF($A$5:$A$176,A121)=1,"UNIQUE","DUPLICATE")</x:f>
        <x:v>UNIQUE</x:v>
      </x:c>
      <x:c r="AF121" s="305" t="str">
        <x:f>IF(COUNTIF($E$5:$E$176,E121)=1,"UNIQUE","DUPLICATE")</x:f>
        <x:v>UNIQUE</x:v>
      </x:c>
      <x:c r="AG121" s="305" t="str">
        <x:f>IF(AND(LEFT(A121,14)="SEBI-CORE-CAL-",LEN(A121)=20),"VALID","INVALID")</x:f>
        <x:v>VALID</x:v>
      </x:c>
      <x:c r="AH121" s="305" t="str">
        <x:v>FROZEN</x:v>
      </x:c>
    </x:row>
    <x:row r="122" ht="48" customHeight="1">
      <x:c r="A122" s="305" t="str">
        <x:v>SEBI-CORE-CAL-000118</x:v>
      </x:c>
      <x:c r="B122" s="305" t="n">
        <x:v>118</x:v>
      </x:c>
      <x:c r="C122" s="305" t="str">
        <x:v>SEBI-CORE-AUD-000118</x:v>
      </x:c>
      <x:c r="D122" s="305" t="str">
        <x:v>SEBI-CORE-PRV-000118</x:v>
      </x:c>
      <x:c r="E122" s="305" t="str">
        <x:v>CAP-LAW042|Reg. 13|AP01|CAL01</x:v>
      </x:c>
      <x:c r="F122" s="305" t="str">
        <x:v>CAP-LAW042|Reg. 13|AP01</x:v>
      </x:c>
      <x:c r="G122" s="305" t="str">
        <x:v>CAP-LAW042|Reg. 13</x:v>
      </x:c>
      <x:c r="H122" s="305" t="str">
        <x:v>CAP-LAW042</x:v>
      </x:c>
      <x:c r="I122" s="305" t="str">
        <x:v>Reg. 13</x:v>
      </x:c>
      <x:c r="J122" s="305" t="str">
        <x:v>GATE|CORP_ACTION</x:v>
      </x:c>
      <x:c r="K122" s="305" t="str">
        <x:v>Employee benefits</x:v>
      </x:c>
      <x:c r="L122" s="305" t="str">
        <x:v>Recurring</x:v>
      </x:c>
      <x:c r="M122" s="305" t="str">
        <x:v>Annual</x:v>
      </x:c>
      <x:c r="N122" s="305" t="str">
        <x:v>Annual general meeting cycle</x:v>
      </x:c>
      <x:c r="O122" s="305" t="str">
        <x:v>Annual. Calculate the entity-specific due date from the documented trigger or period end and the current official provision/exchange operating calendar; retain the calculation, review and acknowledgement.</x:v>
      </x:c>
      <x:c r="P122" s="305" t="str">
        <x:v>Create annual task at least 30 days before the internal completion date; accelerate where the legal lead time is shorter.</x:v>
      </x:c>
      <x:c r="Q122" s="305" t="str">
        <x:v>Final alert one business day before the internally calculated deadline; use an earlier alert where the legal period is one day or less.</x:v>
      </x:c>
      <x:c r="R122" s="305" t="str">
        <x:v>Company Secretary / HR or Compensation Owner</x:v>
      </x:c>
      <x:c r="S122" s="305" t="str">
        <x:v>HR, secretarial and trust administration team</x:v>
      </x:c>
      <x:c r="T122" s="305" t="str">
        <x:v>Company Secretary / Compliance Officer or delegated independent reviewer</x:v>
      </x:c>
      <x:c r="U122" s="305" t="str">
        <x:v>CAP-LAW042 Reg. 13; official source URL inherited from the P-2 atomic record.</x:v>
      </x:c>
      <x:c r="V122" s="305" t="str">
        <x:v>Recurring / monitored</x:v>
      </x:c>
      <x:c r="W122" s="305" t="str">
        <x:v>Evidence must be complete through the legal performance/filing time and include later acknowledgement, correction or closure where applicable.</x:v>
      </x:c>
      <x:c r="X122" s="305" t="str">
        <x:v>Escalate predicted lateness before the legal cut-off; immediately record actual missed deadlines, failed conditions precedent or unclosed exceptions.</x:v>
      </x:c>
      <x:c r="Y122" s="305" t="str">
        <x:v>Evidence the gate GATE|CORP_ACTION, security/capacity (Equity-linked employee benefits), trigger (Annual general meeting cycle) and threshold/exemption (Certificate covers compliance with regulations and the shareholder resolution.).</x:v>
      </x:c>
      <x:c r="Z122" s="305" t="str">
        <x:v>RULE MAPPED — ENTITY DATE NOT POPULATED</x:v>
      </x:c>
      <x:c r="AA122" s="305" t="str">
        <x:v>https://www.sebi.gov.in/legal/regulations/dec-2025/securities-and-exchange-board-of-india-share-based-employee-benefits-and-sweat-equity-regulations-2021-last-amended-on-december-4-2025-_98638.html</x:v>
      </x:c>
      <x:c r="AB122" s="305" t="str">
        <x:v>MIGRATED — FROZEN</x:v>
      </x:c>
      <x:c r="AC122" s="305" t="str">
        <x:f>IF(COUNTIF('PROD Audit Master'!$A$5:$A$176,C122)=1,"YES","NO")</x:f>
        <x:v>YES</x:v>
      </x:c>
      <x:c r="AD122" s="305" t="str">
        <x:f>IF(COUNTIF('PROD Provision Master'!$A$5:$A$176,D122)=1,"YES","NO")</x:f>
        <x:v>YES</x:v>
      </x:c>
      <x:c r="AE122" s="305" t="str">
        <x:f>IF(COUNTIF($A$5:$A$176,A122)=1,"UNIQUE","DUPLICATE")</x:f>
        <x:v>UNIQUE</x:v>
      </x:c>
      <x:c r="AF122" s="305" t="str">
        <x:f>IF(COUNTIF($E$5:$E$176,E122)=1,"UNIQUE","DUPLICATE")</x:f>
        <x:v>UNIQUE</x:v>
      </x:c>
      <x:c r="AG122" s="305" t="str">
        <x:f>IF(AND(LEFT(A122,14)="SEBI-CORE-CAL-",LEN(A122)=20),"VALID","INVALID")</x:f>
        <x:v>VALID</x:v>
      </x:c>
      <x:c r="AH122" s="305" t="str">
        <x:v>FROZEN</x:v>
      </x:c>
    </x:row>
    <x:row r="123" ht="48" customHeight="1">
      <x:c r="A123" s="305" t="str">
        <x:v>SEBI-CORE-CAL-000119</x:v>
      </x:c>
      <x:c r="B123" s="305" t="n">
        <x:v>119</x:v>
      </x:c>
      <x:c r="C123" s="305" t="str">
        <x:v>SEBI-CORE-AUD-000119</x:v>
      </x:c>
      <x:c r="D123" s="305" t="str">
        <x:v>SEBI-CORE-PRV-000119</x:v>
      </x:c>
      <x:c r="E123" s="305" t="str">
        <x:v>CAP-LAW042|Chapter IV (Regs. 28-38)|AP01|CAL01</x:v>
      </x:c>
      <x:c r="F123" s="305" t="str">
        <x:v>CAP-LAW042|Chapter IV (Regs. 28-38)|AP01</x:v>
      </x:c>
      <x:c r="G123" s="305" t="str">
        <x:v>CAP-LAW042|Chapter IV (Regs. 28-38)</x:v>
      </x:c>
      <x:c r="H123" s="305" t="str">
        <x:v>CAP-LAW042</x:v>
      </x:c>
      <x:c r="I123" s="305" t="str">
        <x:v>Chapter IV (Regs. 28-38)</x:v>
      </x:c>
      <x:c r="J123" s="305" t="str">
        <x:v>GATE|CORP_ACTION</x:v>
      </x:c>
      <x:c r="K123" s="305" t="str">
        <x:v>Employee benefits</x:v>
      </x:c>
      <x:c r="L123" s="305" t="str">
        <x:v>Event-driven</x:v>
      </x:c>
      <x:c r="M123" s="305" t="str">
        <x:v>Per transaction / event timetable</x:v>
      </x:c>
      <x:c r="N123" s="305" t="str">
        <x:v>Sweat equity proposed</x:v>
      </x:c>
      <x:c r="O123" s="305" t="str">
        <x:v>Before issue through post-allotment. Calculate the entity-specific due date from the documented trigger or period end and the current official provision/exchange operating calendar; retain the calculation, review and acknowledgement.</x:v>
      </x:c>
      <x:c r="P123" s="305" t="str">
        <x:v>Create the task when the documented trigger is approved, received or occurs; apply the legal lead time before the external deadline.</x:v>
      </x:c>
      <x:c r="Q123" s="305" t="str">
        <x:v>Final check before the prescribed pre-event cut-off; block execution where approval/filing is a condition precedent.</x:v>
      </x:c>
      <x:c r="R123" s="305" t="str">
        <x:v>Company Secretary / Transaction Legal Lead</x:v>
      </x:c>
      <x:c r="S123" s="305" t="str">
        <x:v>Secretarial, legal, finance and appointed transaction advisers</x:v>
      </x:c>
      <x:c r="T123" s="305" t="str">
        <x:v>Company Secretary / Compliance Officer plus approving Board or committee</x:v>
      </x:c>
      <x:c r="U123" s="305" t="str">
        <x:v>CAP-LAW042 Chapter IV (Regs. 28-38); official source URL inherited from the P-2 atomic record.</x:v>
      </x:c>
      <x:c r="V123" s="305" t="str">
        <x:v>Event-driven</x:v>
      </x:c>
      <x:c r="W123" s="305" t="str">
        <x:v>Evidence must be complete through the legal performance/filing time and include later acknowledgement, correction or closure where applicable.</x:v>
      </x:c>
      <x:c r="X123" s="305" t="str">
        <x:v>Escalate predicted lateness before the legal cut-off; immediately record actual missed deadlines, failed conditions precedent or unclosed exceptions.</x:v>
      </x:c>
      <x:c r="Y123" s="305" t="str">
        <x:v>Evidence the gate GATE|CORP_ACTION, security/capacity (Sweat equity shares), trigger (Sweat equity proposed) and threshold/exemption (Apply employee/director, annual/overall quantum and current valuer conditions.).</x:v>
      </x:c>
      <x:c r="Z123" s="305" t="str">
        <x:v>RULE MAPPED — ENTITY DATE NOT POPULATED</x:v>
      </x:c>
      <x:c r="AA123" s="305" t="str">
        <x:v>https://www.sebi.gov.in/legal/regulations/dec-2025/securities-and-exchange-board-of-india-share-based-employee-benefits-and-sweat-equity-regulations-2021-last-amended-on-december-4-2025-_98638.html</x:v>
      </x:c>
      <x:c r="AB123" s="305" t="str">
        <x:v>MIGRATED — FROZEN</x:v>
      </x:c>
      <x:c r="AC123" s="305" t="str">
        <x:f>IF(COUNTIF('PROD Audit Master'!$A$5:$A$176,C123)=1,"YES","NO")</x:f>
        <x:v>YES</x:v>
      </x:c>
      <x:c r="AD123" s="305" t="str">
        <x:f>IF(COUNTIF('PROD Provision Master'!$A$5:$A$176,D123)=1,"YES","NO")</x:f>
        <x:v>YES</x:v>
      </x:c>
      <x:c r="AE123" s="305" t="str">
        <x:f>IF(COUNTIF($A$5:$A$176,A123)=1,"UNIQUE","DUPLICATE")</x:f>
        <x:v>UNIQUE</x:v>
      </x:c>
      <x:c r="AF123" s="305" t="str">
        <x:f>IF(COUNTIF($E$5:$E$176,E123)=1,"UNIQUE","DUPLICATE")</x:f>
        <x:v>UNIQUE</x:v>
      </x:c>
      <x:c r="AG123" s="305" t="str">
        <x:f>IF(AND(LEFT(A123,14)="SEBI-CORE-CAL-",LEN(A123)=20),"VALID","INVALID")</x:f>
        <x:v>VALID</x:v>
      </x:c>
      <x:c r="AH123" s="305" t="str">
        <x:v>FROZEN</x:v>
      </x:c>
    </x:row>
    <x:row r="124" ht="48" customHeight="1">
      <x:c r="A124" s="305" t="str">
        <x:v>SEBI-CORE-CAL-000120</x:v>
      </x:c>
      <x:c r="B124" s="305" t="n">
        <x:v>120</x:v>
      </x:c>
      <x:c r="C124" s="305" t="str">
        <x:v>SEBI-CORE-AUD-000120</x:v>
      </x:c>
      <x:c r="D124" s="305" t="str">
        <x:v>SEBI-CORE-PRV-000120</x:v>
      </x:c>
      <x:c r="E124" s="305" t="str">
        <x:v>CAP-LAW041|Eligibility / general conditions|AP01|CAL01</x:v>
      </x:c>
      <x:c r="F124" s="305" t="str">
        <x:v>CAP-LAW041|Eligibility / general conditions|AP01</x:v>
      </x:c>
      <x:c r="G124" s="305" t="str">
        <x:v>CAP-LAW041|Eligibility / general conditions</x:v>
      </x:c>
      <x:c r="H124" s="305" t="str">
        <x:v>CAP-LAW041</x:v>
      </x:c>
      <x:c r="I124" s="305" t="str">
        <x:v>Eligibility / general conditions</x:v>
      </x:c>
      <x:c r="J124" s="305" t="str">
        <x:v>GATE|PROPOSED_ISSUE or GATE|DEBT</x:v>
      </x:c>
      <x:c r="K124" s="305" t="str">
        <x:v>Debt issuance</x:v>
      </x:c>
      <x:c r="L124" s="305" t="str">
        <x:v>Event-driven</x:v>
      </x:c>
      <x:c r="M124" s="305" t="str">
        <x:v>Per transaction / event timetable</x:v>
      </x:c>
      <x:c r="N124" s="305" t="str">
        <x:v>Listed NCS issue proposed</x:v>
      </x:c>
      <x:c r="O124" s="305" t="str">
        <x:v>Before offer/placement. Calculate the entity-specific due date from the documented trigger or period end and the current official provision/exchange operating calendar; retain the calculation, review and acknowledgement.</x:v>
      </x:c>
      <x:c r="P124" s="305" t="str">
        <x:v>Create the task when the documented trigger is approved, received or occurs; apply the legal lead time before the external deadline.</x:v>
      </x:c>
      <x:c r="Q124" s="305" t="str">
        <x:v>Final check before the prescribed pre-event cut-off; block execution where approval/filing is a condition precedent.</x:v>
      </x:c>
      <x:c r="R124" s="305" t="str">
        <x:v>Treasury or Finance Head / Company Secretary</x:v>
      </x:c>
      <x:c r="S124" s="305" t="str">
        <x:v>Treasury, finance and secretarial team</x:v>
      </x:c>
      <x:c r="T124" s="305" t="str">
        <x:v>Company Secretary / Compliance Officer plus approving Board or committee</x:v>
      </x:c>
      <x:c r="U124" s="305" t="str">
        <x:v>CAP-LAW041 Eligibility / general conditions; official source URL inherited from the P-2 atomic record.</x:v>
      </x:c>
      <x:c r="V124" s="305" t="str">
        <x:v>Event-driven</x:v>
      </x:c>
      <x:c r="W124" s="305" t="str">
        <x:v>Evidence must be complete through the legal performance/filing time and include later acknowledgement, correction or closure where applicable.</x:v>
      </x:c>
      <x:c r="X124" s="305" t="str">
        <x:v>Escalate predicted lateness before the legal cut-off; immediately record actual missed deadlines, failed conditions precedent or unclosed exceptions.</x:v>
      </x:c>
      <x:c r="Y124" s="305" t="str">
        <x:v>Evidence the gate GATE|PROPOSED_ISSUE or GATE|DEBT, security/capacity (NCS / NCRPS), trigger (Listed NCS issue proposed) and threshold/exemption (Apply public/private placement, secured/unsecured and issuer-class provisions.).</x:v>
      </x:c>
      <x:c r="Z124" s="305" t="str">
        <x:v>RULE MAPPED — ENTITY DATE NOT POPULATED</x:v>
      </x:c>
      <x:c r="AA124" s="305" t="str">
        <x:v>https://www.sebi.gov.in/legal/regulations/jan-2026/securities-and-exchange-board-of-india-issue-and-listing-of-non-convertible-securities-regulations-2021-last-amended-as-on-january-21-2026-_99288.html</x:v>
      </x:c>
      <x:c r="AB124" s="305" t="str">
        <x:v>MIGRATED — FROZEN</x:v>
      </x:c>
      <x:c r="AC124" s="305" t="str">
        <x:f>IF(COUNTIF('PROD Audit Master'!$A$5:$A$176,C124)=1,"YES","NO")</x:f>
        <x:v>YES</x:v>
      </x:c>
      <x:c r="AD124" s="305" t="str">
        <x:f>IF(COUNTIF('PROD Provision Master'!$A$5:$A$176,D124)=1,"YES","NO")</x:f>
        <x:v>YES</x:v>
      </x:c>
      <x:c r="AE124" s="305" t="str">
        <x:f>IF(COUNTIF($A$5:$A$176,A124)=1,"UNIQUE","DUPLICATE")</x:f>
        <x:v>UNIQUE</x:v>
      </x:c>
      <x:c r="AF124" s="305" t="str">
        <x:f>IF(COUNTIF($E$5:$E$176,E124)=1,"UNIQUE","DUPLICATE")</x:f>
        <x:v>UNIQUE</x:v>
      </x:c>
      <x:c r="AG124" s="305" t="str">
        <x:f>IF(AND(LEFT(A124,14)="SEBI-CORE-CAL-",LEN(A124)=20),"VALID","INVALID")</x:f>
        <x:v>VALID</x:v>
      </x:c>
      <x:c r="AH124" s="305" t="str">
        <x:v>FROZEN</x:v>
      </x:c>
    </x:row>
    <x:row r="125" ht="48" customHeight="1">
      <x:c r="A125" s="305" t="str">
        <x:v>SEBI-CORE-CAL-000121</x:v>
      </x:c>
      <x:c r="B125" s="305" t="n">
        <x:v>121</x:v>
      </x:c>
      <x:c r="C125" s="305" t="str">
        <x:v>SEBI-CORE-AUD-000121</x:v>
      </x:c>
      <x:c r="D125" s="305" t="str">
        <x:v>SEBI-CORE-PRV-000121</x:v>
      </x:c>
      <x:c r="E125" s="305" t="str">
        <x:v>CAP-LAW041|Offer document / placement memorandum|AP01|CAL01</x:v>
      </x:c>
      <x:c r="F125" s="305" t="str">
        <x:v>CAP-LAW041|Offer document / placement memorandum|AP01</x:v>
      </x:c>
      <x:c r="G125" s="305" t="str">
        <x:v>CAP-LAW041|Offer document / placement memorandum</x:v>
      </x:c>
      <x:c r="H125" s="305" t="str">
        <x:v>CAP-LAW041</x:v>
      </x:c>
      <x:c r="I125" s="305" t="str">
        <x:v>Offer document / placement memorandum</x:v>
      </x:c>
      <x:c r="J125" s="305" t="str">
        <x:v>GATE|PROPOSED_ISSUE or GATE|DEBT</x:v>
      </x:c>
      <x:c r="K125" s="305" t="str">
        <x:v>Debt issuance</x:v>
      </x:c>
      <x:c r="L125" s="305" t="str">
        <x:v>Event-driven</x:v>
      </x:c>
      <x:c r="M125" s="305" t="str">
        <x:v>Per transaction / event timetable</x:v>
      </x:c>
      <x:c r="N125" s="305" t="str">
        <x:v>Debt issue proposed</x:v>
      </x:c>
      <x:c r="O125" s="305" t="str">
        <x:v>Before issue opens/allotment. Calculate the entity-specific due date from the documented trigger or period end and the current official provision/exchange operating calendar; retain the calculation, review and acknowledgement.</x:v>
      </x:c>
      <x:c r="P125" s="305" t="str">
        <x:v>Create the task when the documented trigger is approved, received or occurs; apply the legal lead time before the external deadline.</x:v>
      </x:c>
      <x:c r="Q125" s="305" t="str">
        <x:v>Final check before the prescribed pre-event cut-off; block execution where approval/filing is a condition precedent.</x:v>
      </x:c>
      <x:c r="R125" s="305" t="str">
        <x:v>Company Secretary / Transaction Legal Lead</x:v>
      </x:c>
      <x:c r="S125" s="305" t="str">
        <x:v>Secretarial, legal, finance and appointed transaction advisers</x:v>
      </x:c>
      <x:c r="T125" s="305" t="str">
        <x:v>Company Secretary / Compliance Officer plus approving Board or committee</x:v>
      </x:c>
      <x:c r="U125" s="305" t="str">
        <x:v>CAP-LAW041 Offer document / placement memorandum; official source URL inherited from the P-2 atomic record.</x:v>
      </x:c>
      <x:c r="V125" s="305" t="str">
        <x:v>Event-driven</x:v>
      </x:c>
      <x:c r="W125" s="305" t="str">
        <x:v>Evidence must be complete through the legal performance/filing time and include later acknowledgement, correction or closure where applicable.</x:v>
      </x:c>
      <x:c r="X125" s="305" t="str">
        <x:v>Escalate predicted lateness before the legal cut-off; immediately record actual missed deadlines, failed conditions precedent or unclosed exceptions.</x:v>
      </x:c>
      <x:c r="Y125" s="305" t="str">
        <x:v>Evidence the gate GATE|PROPOSED_ISSUE or GATE|DEBT, security/capacity (NCS / NCRPS), trigger (Debt issue proposed) and threshold/exemption (Apply route, issuer and instrument-specific schedules.).</x:v>
      </x:c>
      <x:c r="Z125" s="305" t="str">
        <x:v>RULE MAPPED — ENTITY DATE NOT POPULATED</x:v>
      </x:c>
      <x:c r="AA125" s="305" t="str">
        <x:v>https://www.sebi.gov.in/legal/regulations/jan-2026/securities-and-exchange-board-of-india-issue-and-listing-of-non-convertible-securities-regulations-2021-last-amended-as-on-january-21-2026-_99288.html</x:v>
      </x:c>
      <x:c r="AB125" s="305" t="str">
        <x:v>MIGRATED — FROZEN</x:v>
      </x:c>
      <x:c r="AC125" s="305" t="str">
        <x:f>IF(COUNTIF('PROD Audit Master'!$A$5:$A$176,C125)=1,"YES","NO")</x:f>
        <x:v>YES</x:v>
      </x:c>
      <x:c r="AD125" s="305" t="str">
        <x:f>IF(COUNTIF('PROD Provision Master'!$A$5:$A$176,D125)=1,"YES","NO")</x:f>
        <x:v>YES</x:v>
      </x:c>
      <x:c r="AE125" s="305" t="str">
        <x:f>IF(COUNTIF($A$5:$A$176,A125)=1,"UNIQUE","DUPLICATE")</x:f>
        <x:v>UNIQUE</x:v>
      </x:c>
      <x:c r="AF125" s="305" t="str">
        <x:f>IF(COUNTIF($E$5:$E$176,E125)=1,"UNIQUE","DUPLICATE")</x:f>
        <x:v>UNIQUE</x:v>
      </x:c>
      <x:c r="AG125" s="305" t="str">
        <x:f>IF(AND(LEFT(A125,14)="SEBI-CORE-CAL-",LEN(A125)=20),"VALID","INVALID")</x:f>
        <x:v>VALID</x:v>
      </x:c>
      <x:c r="AH125" s="305" t="str">
        <x:v>FROZEN</x:v>
      </x:c>
    </x:row>
    <x:row r="126" ht="48" customHeight="1">
      <x:c r="A126" s="305" t="str">
        <x:v>SEBI-CORE-CAL-000122</x:v>
      </x:c>
      <x:c r="B126" s="305" t="n">
        <x:v>122</x:v>
      </x:c>
      <x:c r="C126" s="305" t="str">
        <x:v>SEBI-CORE-AUD-000122</x:v>
      </x:c>
      <x:c r="D126" s="305" t="str">
        <x:v>SEBI-CORE-PRV-000122</x:v>
      </x:c>
      <x:c r="E126" s="305" t="str">
        <x:v>CAP-LAW041|Debenture trustee / security / rating provisions|AP01|CAL01</x:v>
      </x:c>
      <x:c r="F126" s="305" t="str">
        <x:v>CAP-LAW041|Debenture trustee / security / rating provisions|AP01</x:v>
      </x:c>
      <x:c r="G126" s="305" t="str">
        <x:v>CAP-LAW041|Debenture trustee / security / rating provisions</x:v>
      </x:c>
      <x:c r="H126" s="305" t="str">
        <x:v>CAP-LAW041</x:v>
      </x:c>
      <x:c r="I126" s="305" t="str">
        <x:v>Debenture trustee / security / rating provisions</x:v>
      </x:c>
      <x:c r="J126" s="305" t="str">
        <x:v>GATE|PROPOSED_ISSUE or GATE|DEBT</x:v>
      </x:c>
      <x:c r="K126" s="305" t="str">
        <x:v>Debt issuance</x:v>
      </x:c>
      <x:c r="L126" s="305" t="str">
        <x:v>Event-driven</x:v>
      </x:c>
      <x:c r="M126" s="305" t="str">
        <x:v>Per transaction / event timetable</x:v>
      </x:c>
      <x:c r="N126" s="305" t="str">
        <x:v>Debt issue proposed</x:v>
      </x:c>
      <x:c r="O126" s="305" t="str">
        <x:v>Before issue/allotment and within prescribed post-allotment period. Calculate the entity-specific due date from the documented trigger or period end and the current official provision/exchange operating calendar; retain the calculation, review and acknowledgement.</x:v>
      </x:c>
      <x:c r="P126" s="305" t="str">
        <x:v>Create the task when the documented trigger is approved, received or occurs; apply the legal lead time before the external deadline.</x:v>
      </x:c>
      <x:c r="Q126" s="305" t="str">
        <x:v>Final check before the prescribed pre-event cut-off; block execution where approval/filing is a condition precedent.</x:v>
      </x:c>
      <x:c r="R126" s="305" t="str">
        <x:v>Company Secretary / Transaction Legal Lead</x:v>
      </x:c>
      <x:c r="S126" s="305" t="str">
        <x:v>Secretarial, legal, finance and appointed transaction advisers</x:v>
      </x:c>
      <x:c r="T126" s="305" t="str">
        <x:v>Company Secretary / Compliance Officer plus approving Board or committee</x:v>
      </x:c>
      <x:c r="U126" s="305" t="str">
        <x:v>CAP-LAW041 Debenture trustee / security / rating provisions; official source URL inherited from the P-2 atomic record.</x:v>
      </x:c>
      <x:c r="V126" s="305" t="str">
        <x:v>Event-driven</x:v>
      </x:c>
      <x:c r="W126" s="305" t="str">
        <x:v>Evidence must be complete through the legal performance/filing time and include later acknowledgement, correction or closure where applicable.</x:v>
      </x:c>
      <x:c r="X126" s="305" t="str">
        <x:v>Escalate predicted lateness before the legal cut-off; immediately record actual missed deadlines, failed conditions precedent or unclosed exceptions.</x:v>
      </x:c>
      <x:c r="Y126" s="305" t="str">
        <x:v>Evidence the gate GATE|PROPOSED_ISSUE or GATE|DEBT, security/capacity (Debt securities), trigger (Debt issue proposed) and threshold/exemption (Apply secured/unsecured, public/private and conversion features.).</x:v>
      </x:c>
      <x:c r="Z126" s="305" t="str">
        <x:v>RULE MAPPED — ENTITY DATE NOT POPULATED</x:v>
      </x:c>
      <x:c r="AA126" s="305" t="str">
        <x:v>https://www.sebi.gov.in/legal/regulations/jan-2026/securities-and-exchange-board-of-india-issue-and-listing-of-non-convertible-securities-regulations-2021-last-amended-as-on-january-21-2026-_99288.html</x:v>
      </x:c>
      <x:c r="AB126" s="305" t="str">
        <x:v>MIGRATED — FROZEN</x:v>
      </x:c>
      <x:c r="AC126" s="305" t="str">
        <x:f>IF(COUNTIF('PROD Audit Master'!$A$5:$A$176,C126)=1,"YES","NO")</x:f>
        <x:v>YES</x:v>
      </x:c>
      <x:c r="AD126" s="305" t="str">
        <x:f>IF(COUNTIF('PROD Provision Master'!$A$5:$A$176,D126)=1,"YES","NO")</x:f>
        <x:v>YES</x:v>
      </x:c>
      <x:c r="AE126" s="305" t="str">
        <x:f>IF(COUNTIF($A$5:$A$176,A126)=1,"UNIQUE","DUPLICATE")</x:f>
        <x:v>UNIQUE</x:v>
      </x:c>
      <x:c r="AF126" s="305" t="str">
        <x:f>IF(COUNTIF($E$5:$E$176,E126)=1,"UNIQUE","DUPLICATE")</x:f>
        <x:v>UNIQUE</x:v>
      </x:c>
      <x:c r="AG126" s="305" t="str">
        <x:f>IF(AND(LEFT(A126,14)="SEBI-CORE-CAL-",LEN(A126)=20),"VALID","INVALID")</x:f>
        <x:v>VALID</x:v>
      </x:c>
      <x:c r="AH126" s="305" t="str">
        <x:v>FROZEN</x:v>
      </x:c>
    </x:row>
    <x:row r="127" ht="48" customHeight="1">
      <x:c r="A127" s="305" t="str">
        <x:v>SEBI-CORE-CAL-000123</x:v>
      </x:c>
      <x:c r="B127" s="305" t="n">
        <x:v>123</x:v>
      </x:c>
      <x:c r="C127" s="305" t="str">
        <x:v>SEBI-CORE-AUD-000123</x:v>
      </x:c>
      <x:c r="D127" s="305" t="str">
        <x:v>SEBI-CORE-PRV-000123</x:v>
      </x:c>
      <x:c r="E127" s="305" t="str">
        <x:v>CAP-LAW041|Allotment / listing provisions|AP01|CAL01</x:v>
      </x:c>
      <x:c r="F127" s="305" t="str">
        <x:v>CAP-LAW041|Allotment / listing provisions|AP01</x:v>
      </x:c>
      <x:c r="G127" s="305" t="str">
        <x:v>CAP-LAW041|Allotment / listing provisions</x:v>
      </x:c>
      <x:c r="H127" s="305" t="str">
        <x:v>CAP-LAW041</x:v>
      </x:c>
      <x:c r="I127" s="305" t="str">
        <x:v>Allotment / listing provisions</x:v>
      </x:c>
      <x:c r="J127" s="305" t="str">
        <x:v>GATE|PROPOSED_ISSUE or GATE|DEBT</x:v>
      </x:c>
      <x:c r="K127" s="305" t="str">
        <x:v>Debt issuance</x:v>
      </x:c>
      <x:c r="L127" s="305" t="str">
        <x:v>Transaction timetable</x:v>
      </x:c>
      <x:c r="M127" s="305" t="str">
        <x:v>Per transaction / event timetable</x:v>
      </x:c>
      <x:c r="N127" s="305" t="str">
        <x:v>Issue closes</x:v>
      </x:c>
      <x:c r="O127" s="305" t="str">
        <x:v>Transaction timetable. Calculate the entity-specific due date from the documented trigger or period end and the current official provision/exchange operating calendar; retain the calculation, review and acknowledgement.</x:v>
      </x:c>
      <x:c r="P127" s="305" t="str">
        <x:v>Create the task when the documented trigger is approved, received or occurs; apply the legal lead time before the external deadline.</x:v>
      </x:c>
      <x:c r="Q127" s="305" t="str">
        <x:v>Final alert one business day before the internally calculated deadline; use an earlier alert where the legal period is one day or less.</x:v>
      </x:c>
      <x:c r="R127" s="305" t="str">
        <x:v>Investor Services Head / RTA Relationship Owner</x:v>
      </x:c>
      <x:c r="S127" s="305" t="str">
        <x:v>Issuer investor-service team or contracted RTA team</x:v>
      </x:c>
      <x:c r="T127" s="305" t="str">
        <x:v>Company Secretary / Compliance Officer plus approving Board or committee</x:v>
      </x:c>
      <x:c r="U127" s="305" t="str">
        <x:v>CAP-LAW041 Allotment / listing provisions; official source URL inherited from the P-2 atomic record.</x:v>
      </x:c>
      <x:c r="V127" s="305" t="str">
        <x:v>Event-driven</x:v>
      </x:c>
      <x:c r="W127" s="305" t="str">
        <x:v>Evidence must be complete through the legal performance/filing time and include later acknowledgement, correction or closure where applicable.</x:v>
      </x:c>
      <x:c r="X127" s="305" t="str">
        <x:v>Escalate predicted lateness before the legal cut-off; immediately record actual missed deadlines, failed conditions precedent or unclosed exceptions.</x:v>
      </x:c>
      <x:c r="Y127" s="305" t="str">
        <x:v>Evidence the gate GATE|PROPOSED_ISSUE or GATE|DEBT, security/capacity (NCS / NCRPS), trigger (Issue closes) and threshold/exemption (Apply route-specific timelines and delay consequences.).</x:v>
      </x:c>
      <x:c r="Z127" s="305" t="str">
        <x:v>RULE MAPPED — ENTITY DATE NOT POPULATED</x:v>
      </x:c>
      <x:c r="AA127" s="305" t="str">
        <x:v>https://www.sebi.gov.in/legal/regulations/jan-2026/securities-and-exchange-board-of-india-issue-and-listing-of-non-convertible-securities-regulations-2021-last-amended-as-on-january-21-2026-_99288.html</x:v>
      </x:c>
      <x:c r="AB127" s="305" t="str">
        <x:v>MIGRATED — FROZEN</x:v>
      </x:c>
      <x:c r="AC127" s="305" t="str">
        <x:f>IF(COUNTIF('PROD Audit Master'!$A$5:$A$176,C127)=1,"YES","NO")</x:f>
        <x:v>YES</x:v>
      </x:c>
      <x:c r="AD127" s="305" t="str">
        <x:f>IF(COUNTIF('PROD Provision Master'!$A$5:$A$176,D127)=1,"YES","NO")</x:f>
        <x:v>YES</x:v>
      </x:c>
      <x:c r="AE127" s="305" t="str">
        <x:f>IF(COUNTIF($A$5:$A$176,A127)=1,"UNIQUE","DUPLICATE")</x:f>
        <x:v>UNIQUE</x:v>
      </x:c>
      <x:c r="AF127" s="305" t="str">
        <x:f>IF(COUNTIF($E$5:$E$176,E127)=1,"UNIQUE","DUPLICATE")</x:f>
        <x:v>UNIQUE</x:v>
      </x:c>
      <x:c r="AG127" s="305" t="str">
        <x:f>IF(AND(LEFT(A127,14)="SEBI-CORE-CAL-",LEN(A127)=20),"VALID","INVALID")</x:f>
        <x:v>VALID</x:v>
      </x:c>
      <x:c r="AH127" s="305" t="str">
        <x:v>FROZEN</x:v>
      </x:c>
    </x:row>
    <x:row r="128" ht="48" customHeight="1">
      <x:c r="A128" s="305" t="str">
        <x:v>SEBI-CORE-CAL-000124</x:v>
      </x:c>
      <x:c r="B128" s="305" t="n">
        <x:v>124</x:v>
      </x:c>
      <x:c r="C128" s="305" t="str">
        <x:v>SEBI-CORE-AUD-000124</x:v>
      </x:c>
      <x:c r="D128" s="305" t="str">
        <x:v>SEBI-CORE-PRV-000124</x:v>
      </x:c>
      <x:c r="E128" s="305" t="str">
        <x:v>CAP-LAW085|Public issue / ASBA chapter|AP01|CAL01</x:v>
      </x:c>
      <x:c r="F128" s="305" t="str">
        <x:v>CAP-LAW085|Public issue / ASBA chapter|AP01</x:v>
      </x:c>
      <x:c r="G128" s="305" t="str">
        <x:v>CAP-LAW085|Public issue / ASBA chapter</x:v>
      </x:c>
      <x:c r="H128" s="305" t="str">
        <x:v>CAP-LAW085</x:v>
      </x:c>
      <x:c r="I128" s="305" t="str">
        <x:v>Public issue / ASBA chapter</x:v>
      </x:c>
      <x:c r="J128" s="305" t="str">
        <x:v>GATE|PROPOSED_ISSUE</x:v>
      </x:c>
      <x:c r="K128" s="305" t="str">
        <x:v>Debt issuance</x:v>
      </x:c>
      <x:c r="L128" s="305" t="str">
        <x:v>Transaction timetable</x:v>
      </x:c>
      <x:c r="M128" s="305" t="str">
        <x:v>Per transaction / event timetable</x:v>
      </x:c>
      <x:c r="N128" s="305" t="str">
        <x:v>Public debt issue selected</x:v>
      </x:c>
      <x:c r="O128" s="305" t="str">
        <x:v>Transaction timetable. Calculate the entity-specific due date from the documented trigger or period end and the current official provision/exchange operating calendar; retain the calculation, review and acknowledgement.</x:v>
      </x:c>
      <x:c r="P128" s="305" t="str">
        <x:v>Create the task when the documented trigger is approved, received or occurs; apply the legal lead time before the external deadline.</x:v>
      </x:c>
      <x:c r="Q128" s="305" t="str">
        <x:v>Final alert one business day before the internally calculated deadline; use an earlier alert where the legal period is one day or less.</x:v>
      </x:c>
      <x:c r="R128" s="305" t="str">
        <x:v>Treasury or Finance Head / Company Secretary</x:v>
      </x:c>
      <x:c r="S128" s="305" t="str">
        <x:v>Treasury, finance and secretarial team</x:v>
      </x:c>
      <x:c r="T128" s="305" t="str">
        <x:v>Company Secretary / Compliance Officer plus approving Board or committee</x:v>
      </x:c>
      <x:c r="U128" s="305" t="str">
        <x:v>CAP-LAW085 Public issue / ASBA chapter; official source URL inherited from the P-2 atomic record.</x:v>
      </x:c>
      <x:c r="V128" s="305" t="str">
        <x:v>Event-driven</x:v>
      </x:c>
      <x:c r="W128" s="305" t="str">
        <x:v>Evidence must be complete through the legal performance/filing time and include later acknowledgement, correction or closure where applicable.</x:v>
      </x:c>
      <x:c r="X128" s="305" t="str">
        <x:v>Escalate predicted lateness before the legal cut-off; immediately record actual missed deadlines, failed conditions precedent or unclosed exceptions.</x:v>
      </x:c>
      <x:c r="Y128" s="305" t="str">
        <x:v>Evidence the gate GATE|PROPOSED_ISSUE, security/capacity (Public NCS / NCRPS), trigger (Public debt issue selected) and threshold/exemption (Apply current issue size, bidding and application provisions.).</x:v>
      </x:c>
      <x:c r="Z128" s="305" t="str">
        <x:v>RULE MAPPED — ENTITY DATE NOT POPULATED</x:v>
      </x:c>
      <x:c r="AA128" s="305" t="str">
        <x:v>https://www.sebi.gov.in/legal/master-circulars/oct-2025/master-circular-for-issue-and-listing-of-non-convertible-securities-securitised-debt-instruments-security-receipts-municipal-debt-securities-and-commercial-paper_97343.html</x:v>
      </x:c>
      <x:c r="AB128" s="305" t="str">
        <x:v>MIGRATED — FROZEN</x:v>
      </x:c>
      <x:c r="AC128" s="305" t="str">
        <x:f>IF(COUNTIF('PROD Audit Master'!$A$5:$A$176,C128)=1,"YES","NO")</x:f>
        <x:v>YES</x:v>
      </x:c>
      <x:c r="AD128" s="305" t="str">
        <x:f>IF(COUNTIF('PROD Provision Master'!$A$5:$A$176,D128)=1,"YES","NO")</x:f>
        <x:v>YES</x:v>
      </x:c>
      <x:c r="AE128" s="305" t="str">
        <x:f>IF(COUNTIF($A$5:$A$176,A128)=1,"UNIQUE","DUPLICATE")</x:f>
        <x:v>UNIQUE</x:v>
      </x:c>
      <x:c r="AF128" s="305" t="str">
        <x:f>IF(COUNTIF($E$5:$E$176,E128)=1,"UNIQUE","DUPLICATE")</x:f>
        <x:v>UNIQUE</x:v>
      </x:c>
      <x:c r="AG128" s="305" t="str">
        <x:f>IF(AND(LEFT(A128,14)="SEBI-CORE-CAL-",LEN(A128)=20),"VALID","INVALID")</x:f>
        <x:v>VALID</x:v>
      </x:c>
      <x:c r="AH128" s="305" t="str">
        <x:v>FROZEN</x:v>
      </x:c>
    </x:row>
    <x:row r="129" ht="48" customHeight="1">
      <x:c r="A129" s="305" t="str">
        <x:v>SEBI-CORE-CAL-000125</x:v>
      </x:c>
      <x:c r="B129" s="305" t="n">
        <x:v>125</x:v>
      </x:c>
      <x:c r="C129" s="305" t="str">
        <x:v>SEBI-CORE-AUD-000125</x:v>
      </x:c>
      <x:c r="D129" s="305" t="str">
        <x:v>SEBI-CORE-PRV-000125</x:v>
      </x:c>
      <x:c r="E129" s="305" t="str">
        <x:v>CAP-LAW085|Private placement / EBP chapter|AP01|CAL01</x:v>
      </x:c>
      <x:c r="F129" s="305" t="str">
        <x:v>CAP-LAW085|Private placement / EBP chapter|AP01</x:v>
      </x:c>
      <x:c r="G129" s="305" t="str">
        <x:v>CAP-LAW085|Private placement / EBP chapter</x:v>
      </x:c>
      <x:c r="H129" s="305" t="str">
        <x:v>CAP-LAW085</x:v>
      </x:c>
      <x:c r="I129" s="305" t="str">
        <x:v>Private placement / EBP chapter</x:v>
      </x:c>
      <x:c r="J129" s="305" t="str">
        <x:v>GATE|PROPOSED_ISSUE</x:v>
      </x:c>
      <x:c r="K129" s="305" t="str">
        <x:v>Debt issuance</x:v>
      </x:c>
      <x:c r="L129" s="305" t="str">
        <x:v>Transaction timetable</x:v>
      </x:c>
      <x:c r="M129" s="305" t="str">
        <x:v>Per transaction / event timetable</x:v>
      </x:c>
      <x:c r="N129" s="305" t="str">
        <x:v>Private placement proposed</x:v>
      </x:c>
      <x:c r="O129" s="305" t="str">
        <x:v>Transaction timetable. Calculate the entity-specific due date from the documented trigger or period end and the current official provision/exchange operating calendar; retain the calculation, review and acknowledgement.</x:v>
      </x:c>
      <x:c r="P129" s="305" t="str">
        <x:v>Create the task when the documented trigger is approved, received or occurs; apply the legal lead time before the external deadline.</x:v>
      </x:c>
      <x:c r="Q129" s="305" t="str">
        <x:v>Final alert one business day before the internally calculated deadline; use an earlier alert where the legal period is one day or less.</x:v>
      </x:c>
      <x:c r="R129" s="305" t="str">
        <x:v>Treasury or Finance Head / Company Secretary</x:v>
      </x:c>
      <x:c r="S129" s="305" t="str">
        <x:v>Treasury, finance and secretarial team</x:v>
      </x:c>
      <x:c r="T129" s="305" t="str">
        <x:v>Company Secretary / Compliance Officer plus approving Board or committee</x:v>
      </x:c>
      <x:c r="U129" s="305" t="str">
        <x:v>CAP-LAW085 Private placement / EBP chapter; official source URL inherited from the P-2 atomic record.</x:v>
      </x:c>
      <x:c r="V129" s="305" t="str">
        <x:v>Event-driven</x:v>
      </x:c>
      <x:c r="W129" s="305" t="str">
        <x:v>Evidence must be complete through the legal performance/filing time and include later acknowledgement, correction or closure where applicable.</x:v>
      </x:c>
      <x:c r="X129" s="305" t="str">
        <x:v>Escalate predicted lateness before the legal cut-off; immediately record actual missed deadlines, failed conditions precedent or unclosed exceptions.</x:v>
      </x:c>
      <x:c r="Y129" s="305" t="str">
        <x:v>Evidence the gate GATE|PROPOSED_ISSUE, security/capacity (Privately placed NCS / NCRPS), trigger (Private placement proposed) and threshold/exemption (Apply issue-size, eligible-investor, bidding and exception provisions.).</x:v>
      </x:c>
      <x:c r="Z129" s="305" t="str">
        <x:v>RULE MAPPED — ENTITY DATE NOT POPULATED</x:v>
      </x:c>
      <x:c r="AA129" s="305" t="str">
        <x:v>https://www.sebi.gov.in/legal/master-circulars/oct-2025/master-circular-for-issue-and-listing-of-non-convertible-securities-securitised-debt-instruments-security-receipts-municipal-debt-securities-and-commercial-paper_97343.html</x:v>
      </x:c>
      <x:c r="AB129" s="305" t="str">
        <x:v>MIGRATED — FROZEN</x:v>
      </x:c>
      <x:c r="AC129" s="305" t="str">
        <x:f>IF(COUNTIF('PROD Audit Master'!$A$5:$A$176,C129)=1,"YES","NO")</x:f>
        <x:v>YES</x:v>
      </x:c>
      <x:c r="AD129" s="305" t="str">
        <x:f>IF(COUNTIF('PROD Provision Master'!$A$5:$A$176,D129)=1,"YES","NO")</x:f>
        <x:v>YES</x:v>
      </x:c>
      <x:c r="AE129" s="305" t="str">
        <x:f>IF(COUNTIF($A$5:$A$176,A129)=1,"UNIQUE","DUPLICATE")</x:f>
        <x:v>UNIQUE</x:v>
      </x:c>
      <x:c r="AF129" s="305" t="str">
        <x:f>IF(COUNTIF($E$5:$E$176,E129)=1,"UNIQUE","DUPLICATE")</x:f>
        <x:v>UNIQUE</x:v>
      </x:c>
      <x:c r="AG129" s="305" t="str">
        <x:f>IF(AND(LEFT(A129,14)="SEBI-CORE-CAL-",LEN(A129)=20),"VALID","INVALID")</x:f>
        <x:v>VALID</x:v>
      </x:c>
      <x:c r="AH129" s="305" t="str">
        <x:v>FROZEN</x:v>
      </x:c>
    </x:row>
    <x:row r="130" ht="48" customHeight="1">
      <x:c r="A130" s="305" t="str">
        <x:v>SEBI-CORE-CAL-000126</x:v>
      </x:c>
      <x:c r="B130" s="305" t="n">
        <x:v>126</x:v>
      </x:c>
      <x:c r="C130" s="305" t="str">
        <x:v>SEBI-CORE-AUD-000126</x:v>
      </x:c>
      <x:c r="D130" s="305" t="str">
        <x:v>SEBI-CORE-PRV-000126</x:v>
      </x:c>
      <x:c r="E130" s="305" t="str">
        <x:v>CAP-LAW085|ISIN / dematerialisation chapter|AP01|CAL01</x:v>
      </x:c>
      <x:c r="F130" s="305" t="str">
        <x:v>CAP-LAW085|ISIN / dematerialisation chapter|AP01</x:v>
      </x:c>
      <x:c r="G130" s="305" t="str">
        <x:v>CAP-LAW085|ISIN / dematerialisation chapter</x:v>
      </x:c>
      <x:c r="H130" s="305" t="str">
        <x:v>CAP-LAW085</x:v>
      </x:c>
      <x:c r="I130" s="305" t="str">
        <x:v>ISIN / dematerialisation chapter</x:v>
      </x:c>
      <x:c r="J130" s="305" t="str">
        <x:v>GATE|PROPOSED_ISSUE or GATE|DEBT</x:v>
      </x:c>
      <x:c r="K130" s="305" t="str">
        <x:v>Debt issuance</x:v>
      </x:c>
      <x:c r="L130" s="305" t="str">
        <x:v>Transaction timetable</x:v>
      </x:c>
      <x:c r="M130" s="305" t="str">
        <x:v>Continuous</x:v>
      </x:c>
      <x:c r="N130" s="305" t="str">
        <x:v>Issue proposed / instrument outstanding</x:v>
      </x:c>
      <x:c r="O130" s="305" t="str">
        <x:v>Before issue and continuous maintenance. Calculate the entity-specific due date from the documented trigger or period end and the current official provision/exchange operating calendar; retain the calculation, review and acknowledgement.</x:v>
      </x:c>
      <x:c r="P130" s="305" t="str">
        <x:v>Continuous control with scheduled owner review; open an exception immediately on breach, override or data-feed failure.</x:v>
      </x:c>
      <x:c r="Q130" s="305" t="str">
        <x:v>Final check before the prescribed pre-event cut-off; block execution where approval/filing is a condition precedent.</x:v>
      </x:c>
      <x:c r="R130" s="305" t="str">
        <x:v>Investor Services Head / RTA Relationship Owner</x:v>
      </x:c>
      <x:c r="S130" s="305" t="str">
        <x:v>Issuer investor-service team or contracted RTA team</x:v>
      </x:c>
      <x:c r="T130" s="305" t="str">
        <x:v>Company Secretary / Compliance Officer plus approving Board or committee</x:v>
      </x:c>
      <x:c r="U130" s="305" t="str">
        <x:v>CAP-LAW085 ISIN / dematerialisation chapter; official source URL inherited from the P-2 atomic record.</x:v>
      </x:c>
      <x:c r="V130" s="305" t="str">
        <x:v>Event-driven</x:v>
      </x:c>
      <x:c r="W130" s="305" t="str">
        <x:v>Evidence must be complete through the legal performance/filing time and include later acknowledgement, correction or closure where applicable.</x:v>
      </x:c>
      <x:c r="X130" s="305" t="str">
        <x:v>Escalate predicted lateness before the legal cut-off; immediately record actual missed deadlines, failed conditions precedent or unclosed exceptions.</x:v>
      </x:c>
      <x:c r="Y130" s="305" t="str">
        <x:v>Evidence the gate GATE|PROPOSED_ISSUE or GATE|DEBT, security/capacity (NCS / SDI / SR / CP as applicable), trigger (Issue proposed / instrument outstanding) and threshold/exemption (Apply fungibility, ISIN cap and instrument-specific instructions.).</x:v>
      </x:c>
      <x:c r="Z130" s="305" t="str">
        <x:v>RULE MAPPED — ENTITY DATE NOT POPULATED</x:v>
      </x:c>
      <x:c r="AA130" s="305" t="str">
        <x:v>https://www.sebi.gov.in/legal/master-circulars/oct-2025/master-circular-for-issue-and-listing-of-non-convertible-securities-securitised-debt-instruments-security-receipts-municipal-debt-securities-and-commercial-paper_97343.html</x:v>
      </x:c>
      <x:c r="AB130" s="305" t="str">
        <x:v>MIGRATED — FROZEN</x:v>
      </x:c>
      <x:c r="AC130" s="305" t="str">
        <x:f>IF(COUNTIF('PROD Audit Master'!$A$5:$A$176,C130)=1,"YES","NO")</x:f>
        <x:v>YES</x:v>
      </x:c>
      <x:c r="AD130" s="305" t="str">
        <x:f>IF(COUNTIF('PROD Provision Master'!$A$5:$A$176,D130)=1,"YES","NO")</x:f>
        <x:v>YES</x:v>
      </x:c>
      <x:c r="AE130" s="305" t="str">
        <x:f>IF(COUNTIF($A$5:$A$176,A130)=1,"UNIQUE","DUPLICATE")</x:f>
        <x:v>UNIQUE</x:v>
      </x:c>
      <x:c r="AF130" s="305" t="str">
        <x:f>IF(COUNTIF($E$5:$E$176,E130)=1,"UNIQUE","DUPLICATE")</x:f>
        <x:v>UNIQUE</x:v>
      </x:c>
      <x:c r="AG130" s="305" t="str">
        <x:f>IF(AND(LEFT(A130,14)="SEBI-CORE-CAL-",LEN(A130)=20),"VALID","INVALID")</x:f>
        <x:v>VALID</x:v>
      </x:c>
      <x:c r="AH130" s="305" t="str">
        <x:v>FROZEN</x:v>
      </x:c>
    </x:row>
    <x:row r="131" ht="48" customHeight="1">
      <x:c r="A131" s="305" t="str">
        <x:v>SEBI-CORE-CAL-000127</x:v>
      </x:c>
      <x:c r="B131" s="305" t="n">
        <x:v>127</x:v>
      </x:c>
      <x:c r="C131" s="305" t="str">
        <x:v>SEBI-CORE-AUD-000127</x:v>
      </x:c>
      <x:c r="D131" s="305" t="str">
        <x:v>SEBI-CORE-PRV-000127</x:v>
      </x:c>
      <x:c r="E131" s="305" t="str">
        <x:v>CAP-LAW085|Centralised bond database / reporting chapter|AP01|CAL01</x:v>
      </x:c>
      <x:c r="F131" s="305" t="str">
        <x:v>CAP-LAW085|Centralised bond database / reporting chapter|AP01</x:v>
      </x:c>
      <x:c r="G131" s="305" t="str">
        <x:v>CAP-LAW085|Centralised bond database / reporting chapter</x:v>
      </x:c>
      <x:c r="H131" s="305" t="str">
        <x:v>CAP-LAW085</x:v>
      </x:c>
      <x:c r="I131" s="305" t="str">
        <x:v>Centralised bond database / reporting chapter</x:v>
      </x:c>
      <x:c r="J131" s="305" t="str">
        <x:v>GATE|PROPOSED_ISSUE or GATE|DEBT</x:v>
      </x:c>
      <x:c r="K131" s="305" t="str">
        <x:v>Debt reporting</x:v>
      </x:c>
      <x:c r="L131" s="305" t="str">
        <x:v>Event-driven</x:v>
      </x:c>
      <x:c r="M131" s="305" t="str">
        <x:v>Per transaction / event timetable</x:v>
      </x:c>
      <x:c r="N131" s="305" t="str">
        <x:v>Issue/allotment/update occurs</x:v>
      </x:c>
      <x:c r="O131" s="305" t="str">
        <x:v>At issue and prescribed updates. Calculate the entity-specific due date from the documented trigger or period end and the current official provision/exchange operating calendar; retain the calculation, review and acknowledgement.</x:v>
      </x:c>
      <x:c r="P131" s="305" t="str">
        <x:v>Create the task when the documented trigger is approved, received or occurs; apply the legal lead time before the external deadline.</x:v>
      </x:c>
      <x:c r="Q131" s="305" t="str">
        <x:v>Final alert one business day before the internally calculated deadline; use an earlier alert where the legal period is one day or less.</x:v>
      </x:c>
      <x:c r="R131" s="305" t="str">
        <x:v>Treasury or Finance Head / Company Secretary</x:v>
      </x:c>
      <x:c r="S131" s="305" t="str">
        <x:v>Treasury, finance and secretarial team</x:v>
      </x:c>
      <x:c r="T131" s="305" t="str">
        <x:v>Company Secretary / Compliance Officer plus approving Board or committee</x:v>
      </x:c>
      <x:c r="U131" s="305" t="str">
        <x:v>CAP-LAW085 Centralised bond database / reporting chapter; official source URL inherited from the P-2 atomic record.</x:v>
      </x:c>
      <x:c r="V131" s="305" t="str">
        <x:v>Event-driven</x:v>
      </x:c>
      <x:c r="W131" s="305" t="str">
        <x:v>Evidence must be complete through the legal performance/filing time and include later acknowledgement, correction or closure where applicable.</x:v>
      </x:c>
      <x:c r="X131" s="305" t="str">
        <x:v>Escalate predicted lateness before the legal cut-off; immediately record actual missed deadlines, failed conditions precedent or unclosed exceptions.</x:v>
      </x:c>
      <x:c r="Y131" s="305" t="str">
        <x:v>Evidence the gate GATE|PROPOSED_ISSUE or GATE|DEBT, security/capacity (Debt securities), trigger (Issue/allotment/update occurs) and threshold/exemption (Apply current data fields and update triggers.).</x:v>
      </x:c>
      <x:c r="Z131" s="305" t="str">
        <x:v>RULE MAPPED — ENTITY DATE NOT POPULATED</x:v>
      </x:c>
      <x:c r="AA131" s="305" t="str">
        <x:v>https://www.sebi.gov.in/legal/master-circulars/oct-2025/master-circular-for-issue-and-listing-of-non-convertible-securities-securitised-debt-instruments-security-receipts-municipal-debt-securities-and-commercial-paper_97343.html</x:v>
      </x:c>
      <x:c r="AB131" s="305" t="str">
        <x:v>MIGRATED — FROZEN</x:v>
      </x:c>
      <x:c r="AC131" s="305" t="str">
        <x:f>IF(COUNTIF('PROD Audit Master'!$A$5:$A$176,C131)=1,"YES","NO")</x:f>
        <x:v>YES</x:v>
      </x:c>
      <x:c r="AD131" s="305" t="str">
        <x:f>IF(COUNTIF('PROD Provision Master'!$A$5:$A$176,D131)=1,"YES","NO")</x:f>
        <x:v>YES</x:v>
      </x:c>
      <x:c r="AE131" s="305" t="str">
        <x:f>IF(COUNTIF($A$5:$A$176,A131)=1,"UNIQUE","DUPLICATE")</x:f>
        <x:v>UNIQUE</x:v>
      </x:c>
      <x:c r="AF131" s="305" t="str">
        <x:f>IF(COUNTIF($E$5:$E$176,E131)=1,"UNIQUE","DUPLICATE")</x:f>
        <x:v>UNIQUE</x:v>
      </x:c>
      <x:c r="AG131" s="305" t="str">
        <x:f>IF(AND(LEFT(A131,14)="SEBI-CORE-CAL-",LEN(A131)=20),"VALID","INVALID")</x:f>
        <x:v>VALID</x:v>
      </x:c>
      <x:c r="AH131" s="305" t="str">
        <x:v>FROZEN</x:v>
      </x:c>
    </x:row>
    <x:row r="132" ht="48" customHeight="1">
      <x:c r="A132" s="305" t="str">
        <x:v>SEBI-CORE-CAL-000128</x:v>
      </x:c>
      <x:c r="B132" s="305" t="n">
        <x:v>128</x:v>
      </x:c>
      <x:c r="C132" s="305" t="str">
        <x:v>SEBI-CORE-AUD-000128</x:v>
      </x:c>
      <x:c r="D132" s="305" t="str">
        <x:v>SEBI-CORE-PRV-000128</x:v>
      </x:c>
      <x:c r="E132" s="305" t="str">
        <x:v>CAP-LAW085|Commercial paper chapter|AP01|CAL01</x:v>
      </x:c>
      <x:c r="F132" s="305" t="str">
        <x:v>CAP-LAW085|Commercial paper chapter|AP01</x:v>
      </x:c>
      <x:c r="G132" s="305" t="str">
        <x:v>CAP-LAW085|Commercial paper chapter</x:v>
      </x:c>
      <x:c r="H132" s="305" t="str">
        <x:v>CAP-LAW085</x:v>
      </x:c>
      <x:c r="I132" s="305" t="str">
        <x:v>Commercial paper chapter</x:v>
      </x:c>
      <x:c r="J132" s="305" t="str">
        <x:v>GATE|SDI_SR_CP</x:v>
      </x:c>
      <x:c r="K132" s="305" t="str">
        <x:v>Debt issuance</x:v>
      </x:c>
      <x:c r="L132" s="305" t="str">
        <x:v>Transaction timetable</x:v>
      </x:c>
      <x:c r="M132" s="305" t="str">
        <x:v>Continuous</x:v>
      </x:c>
      <x:c r="N132" s="305" t="str">
        <x:v>CP proposed/listed</x:v>
      </x:c>
      <x:c r="O132" s="305" t="str">
        <x:v>Issue and continuous periods. Calculate the entity-specific due date from the documented trigger or period end and the current official provision/exchange operating calendar; retain the calculation, review and acknowledgement.</x:v>
      </x:c>
      <x:c r="P132" s="305" t="str">
        <x:v>Continuous control with scheduled owner review; open an exception immediately on breach, override or data-feed failure.</x:v>
      </x:c>
      <x:c r="Q132" s="305" t="str">
        <x:v>Immediate exception alert when the control condition is not met.</x:v>
      </x:c>
      <x:c r="R132" s="305" t="str">
        <x:v>Treasury or Finance Head / Company Secretary</x:v>
      </x:c>
      <x:c r="S132" s="305" t="str">
        <x:v>Treasury, finance and secretarial team</x:v>
      </x:c>
      <x:c r="T132" s="305" t="str">
        <x:v>Company Secretary / Compliance Officer plus approving Board or committee</x:v>
      </x:c>
      <x:c r="U132" s="305" t="str">
        <x:v>CAP-LAW085 Commercial paper chapter; official source URL inherited from the P-2 atomic record.</x:v>
      </x:c>
      <x:c r="V132" s="305" t="str">
        <x:v>Event-driven</x:v>
      </x:c>
      <x:c r="W132" s="305" t="str">
        <x:v>Evidence must be complete through the legal performance/filing time and include later acknowledgement, correction or closure where applicable.</x:v>
      </x:c>
      <x:c r="X132" s="305" t="str">
        <x:v>Escalate predicted lateness before the legal cut-off; immediately record actual missed deadlines, failed conditions precedent or unclosed exceptions.</x:v>
      </x:c>
      <x:c r="Y132" s="305" t="str">
        <x:v>Evidence the gate GATE|SDI_SR_CP, security/capacity (Commercial paper), trigger (CP proposed/listed) and threshold/exemption (Apply eligibility, disclosure, ISIN, listing and reporting provisions.).</x:v>
      </x:c>
      <x:c r="Z132" s="305" t="str">
        <x:v>RULE MAPPED — ENTITY DATE NOT POPULATED</x:v>
      </x:c>
      <x:c r="AA132" s="305" t="str">
        <x:v>https://www.sebi.gov.in/legal/master-circulars/oct-2025/master-circular-for-issue-and-listing-of-non-convertible-securities-securitised-debt-instruments-security-receipts-municipal-debt-securities-and-commercial-paper_97343.html</x:v>
      </x:c>
      <x:c r="AB132" s="305" t="str">
        <x:v>MIGRATED — FROZEN</x:v>
      </x:c>
      <x:c r="AC132" s="305" t="str">
        <x:f>IF(COUNTIF('PROD Audit Master'!$A$5:$A$176,C132)=1,"YES","NO")</x:f>
        <x:v>YES</x:v>
      </x:c>
      <x:c r="AD132" s="305" t="str">
        <x:f>IF(COUNTIF('PROD Provision Master'!$A$5:$A$176,D132)=1,"YES","NO")</x:f>
        <x:v>YES</x:v>
      </x:c>
      <x:c r="AE132" s="305" t="str">
        <x:f>IF(COUNTIF($A$5:$A$176,A132)=1,"UNIQUE","DUPLICATE")</x:f>
        <x:v>UNIQUE</x:v>
      </x:c>
      <x:c r="AF132" s="305" t="str">
        <x:f>IF(COUNTIF($E$5:$E$176,E132)=1,"UNIQUE","DUPLICATE")</x:f>
        <x:v>UNIQUE</x:v>
      </x:c>
      <x:c r="AG132" s="305" t="str">
        <x:f>IF(AND(LEFT(A132,14)="SEBI-CORE-CAL-",LEN(A132)=20),"VALID","INVALID")</x:f>
        <x:v>VALID</x:v>
      </x:c>
      <x:c r="AH132" s="305" t="str">
        <x:v>FROZEN</x:v>
      </x:c>
    </x:row>
    <x:row r="133" ht="48" customHeight="1">
      <x:c r="A133" s="305" t="str">
        <x:v>SEBI-CORE-CAL-000129</x:v>
      </x:c>
      <x:c r="B133" s="305" t="n">
        <x:v>129</x:v>
      </x:c>
      <x:c r="C133" s="305" t="str">
        <x:v>SEBI-CORE-AUD-000129</x:v>
      </x:c>
      <x:c r="D133" s="305" t="str">
        <x:v>SEBI-CORE-PRV-000129</x:v>
      </x:c>
      <x:c r="E133" s="305" t="str">
        <x:v>CAP-LAW085|LEI chapter|AP01|CAL01</x:v>
      </x:c>
      <x:c r="F133" s="305" t="str">
        <x:v>CAP-LAW085|LEI chapter|AP01</x:v>
      </x:c>
      <x:c r="G133" s="305" t="str">
        <x:v>CAP-LAW085|LEI chapter</x:v>
      </x:c>
      <x:c r="H133" s="305" t="str">
        <x:v>CAP-LAW085</x:v>
      </x:c>
      <x:c r="I133" s="305" t="str">
        <x:v>LEI chapter</x:v>
      </x:c>
      <x:c r="J133" s="305" t="str">
        <x:v>GATE|PROPOSED_ISSUE or GATE|DEBT</x:v>
      </x:c>
      <x:c r="K133" s="305" t="str">
        <x:v>Debt reporting</x:v>
      </x:c>
      <x:c r="L133" s="305" t="str">
        <x:v>Event-driven</x:v>
      </x:c>
      <x:c r="M133" s="305" t="str">
        <x:v>Per transaction / event timetable</x:v>
      </x:c>
      <x:c r="N133" s="305" t="str">
        <x:v>Transaction falls within LEI scope</x:v>
      </x:c>
      <x:c r="O133" s="305" t="str">
        <x:v>Before transaction / update. Calculate the entity-specific due date from the documented trigger or period end and the current official provision/exchange operating calendar; retain the calculation, review and acknowledgement.</x:v>
      </x:c>
      <x:c r="P133" s="305" t="str">
        <x:v>Create the task when the documented trigger is approved, received or occurs; apply the legal lead time before the external deadline.</x:v>
      </x:c>
      <x:c r="Q133" s="305" t="str">
        <x:v>Final check before the prescribed pre-event cut-off; block execution where approval/filing is a condition precedent.</x:v>
      </x:c>
      <x:c r="R133" s="305" t="str">
        <x:v>Treasury or Finance Head / Company Secretary</x:v>
      </x:c>
      <x:c r="S133" s="305" t="str">
        <x:v>Treasury, finance and secretarial team</x:v>
      </x:c>
      <x:c r="T133" s="305" t="str">
        <x:v>Company Secretary / Compliance Officer plus approving Board or committee</x:v>
      </x:c>
      <x:c r="U133" s="305" t="str">
        <x:v>CAP-LAW085 LEI chapter; official source URL inherited from the P-2 atomic record.</x:v>
      </x:c>
      <x:c r="V133" s="305" t="str">
        <x:v>Event-driven</x:v>
      </x:c>
      <x:c r="W133" s="305" t="str">
        <x:v>Evidence must be complete through the legal performance/filing time and include later acknowledgement, correction or closure where applicable.</x:v>
      </x:c>
      <x:c r="X133" s="305" t="str">
        <x:v>Escalate predicted lateness before the legal cut-off; immediately record actual missed deadlines, failed conditions precedent or unclosed exceptions.</x:v>
      </x:c>
      <x:c r="Y133" s="305" t="str">
        <x:v>Evidence the gate GATE|PROPOSED_ISSUE or GATE|DEBT, security/capacity (Covered debt instruments), trigger (Transaction falls within LEI scope) and threshold/exemption (Apply current issuer/instrument/transaction thresholds and exemptions.).</x:v>
      </x:c>
      <x:c r="Z133" s="305" t="str">
        <x:v>RULE MAPPED — ENTITY DATE NOT POPULATED</x:v>
      </x:c>
      <x:c r="AA133" s="305" t="str">
        <x:v>https://www.sebi.gov.in/legal/master-circulars/oct-2025/master-circular-for-issue-and-listing-of-non-convertible-securities-securitised-debt-instruments-security-receipts-municipal-debt-securities-and-commercial-paper_97343.html</x:v>
      </x:c>
      <x:c r="AB133" s="305" t="str">
        <x:v>MIGRATED — FROZEN</x:v>
      </x:c>
      <x:c r="AC133" s="305" t="str">
        <x:f>IF(COUNTIF('PROD Audit Master'!$A$5:$A$176,C133)=1,"YES","NO")</x:f>
        <x:v>YES</x:v>
      </x:c>
      <x:c r="AD133" s="305" t="str">
        <x:f>IF(COUNTIF('PROD Provision Master'!$A$5:$A$176,D133)=1,"YES","NO")</x:f>
        <x:v>YES</x:v>
      </x:c>
      <x:c r="AE133" s="305" t="str">
        <x:f>IF(COUNTIF($A$5:$A$176,A133)=1,"UNIQUE","DUPLICATE")</x:f>
        <x:v>UNIQUE</x:v>
      </x:c>
      <x:c r="AF133" s="305" t="str">
        <x:f>IF(COUNTIF($E$5:$E$176,E133)=1,"UNIQUE","DUPLICATE")</x:f>
        <x:v>UNIQUE</x:v>
      </x:c>
      <x:c r="AG133" s="305" t="str">
        <x:f>IF(AND(LEFT(A133,14)="SEBI-CORE-CAL-",LEN(A133)=20),"VALID","INVALID")</x:f>
        <x:v>VALID</x:v>
      </x:c>
      <x:c r="AH133" s="305" t="str">
        <x:v>FROZEN</x:v>
      </x:c>
    </x:row>
    <x:row r="134" ht="48" customHeight="1">
      <x:c r="A134" s="305" t="str">
        <x:v>SEBI-CORE-CAL-000130</x:v>
      </x:c>
      <x:c r="B134" s="305" t="n">
        <x:v>130</x:v>
      </x:c>
      <x:c r="C134" s="305" t="str">
        <x:v>SEBI-CORE-AUD-000130</x:v>
      </x:c>
      <x:c r="D134" s="305" t="str">
        <x:v>SEBI-CORE-PRV-000130</x:v>
      </x:c>
      <x:c r="E134" s="305" t="str">
        <x:v>CAP-LAW247|NCS MC Ch. V para 1.3|AP01|CAL01</x:v>
      </x:c>
      <x:c r="F134" s="305" t="str">
        <x:v>CAP-LAW247|NCS MC Ch. V para 1.3|AP01</x:v>
      </x:c>
      <x:c r="G134" s="305" t="str">
        <x:v>CAP-LAW247|NCS MC Ch. V para 1.3</x:v>
      </x:c>
      <x:c r="H134" s="305" t="str">
        <x:v>CAP-LAW247</x:v>
      </x:c>
      <x:c r="I134" s="305" t="str">
        <x:v>NCS MC Ch. V para 1.3</x:v>
      </x:c>
      <x:c r="J134" s="305" t="str">
        <x:v>GATE|PROPOSED_ISSUE</x:v>
      </x:c>
      <x:c r="K134" s="305" t="str">
        <x:v>Debt issuance</x:v>
      </x:c>
      <x:c r="L134" s="305" t="str">
        <x:v>Event-driven</x:v>
      </x:c>
      <x:c r="M134" s="305" t="str">
        <x:v>Per transaction / event timetable</x:v>
      </x:c>
      <x:c r="N134" s="305" t="str">
        <x:v>Issuer elects reduced denomination</x:v>
      </x:c>
      <x:c r="O134" s="305" t="str">
        <x:v>For issues proposed to be listed from 2025-12-18. Calculate the entity-specific due date from the documented trigger or period end and the current official provision/exchange operating calendar; retain the calculation, review and acknowledgement.</x:v>
      </x:c>
      <x:c r="P134" s="305" t="str">
        <x:v>Create the task when the documented trigger is approved, received or occurs; apply the legal lead time before the external deadline.</x:v>
      </x:c>
      <x:c r="Q134" s="305" t="str">
        <x:v>Final alert one business day before the internally calculated deadline; use an earlier alert where the legal period is one day or less.</x:v>
      </x:c>
      <x:c r="R134" s="305" t="str">
        <x:v>Treasury or Finance Head / Company Secretary</x:v>
      </x:c>
      <x:c r="S134" s="305" t="str">
        <x:v>Treasury, finance and secretarial team</x:v>
      </x:c>
      <x:c r="T134" s="305" t="str">
        <x:v>Company Secretary / Compliance Officer plus approving Board or committee</x:v>
      </x:c>
      <x:c r="U134" s="305" t="str">
        <x:v>CAP-LAW247 NCS MC Ch. V para 1.3; official source URL inherited from the P-2 atomic record.</x:v>
      </x:c>
      <x:c r="V134" s="305" t="str">
        <x:v>Event-driven</x:v>
      </x:c>
      <x:c r="W134" s="305" t="str">
        <x:v>Evidence must be complete through the legal performance/filing time and include later acknowledgement, correction or closure where applicable.</x:v>
      </x:c>
      <x:c r="X134" s="305" t="str">
        <x:v>Escalate predicted lateness before the legal cut-off; immediately record actual missed deadlines, failed conditions precedent or unclosed exceptions.</x:v>
      </x:c>
      <x:c r="Y134" s="305" t="str">
        <x:v>Evidence the gate GATE|PROPOSED_ISSUE, security/capacity (Private-placement debt / NCRPS), trigger (Issuer elects reduced denomination) and threshold/exemption (Interest/dividend-bearing fixed-maturity non-structured securities or zero-coupon fixed-maturity non-structured debt, plus all other para 1.3 conditions.).</x:v>
      </x:c>
      <x:c r="Z134" s="305" t="str">
        <x:v>RULE MAPPED — ENTITY DATE NOT POPULATED</x:v>
      </x:c>
      <x:c r="AA134" s="305" t="str">
        <x:v>https://www.sebi.gov.in/legal/circulars/dec-2025/modification-in-the-conditions-specified-for-reduction-in-denomination-of-debt-securities_98463.html</x:v>
      </x:c>
      <x:c r="AB134" s="305" t="str">
        <x:v>MIGRATED — FROZEN</x:v>
      </x:c>
      <x:c r="AC134" s="305" t="str">
        <x:f>IF(COUNTIF('PROD Audit Master'!$A$5:$A$176,C134)=1,"YES","NO")</x:f>
        <x:v>YES</x:v>
      </x:c>
      <x:c r="AD134" s="305" t="str">
        <x:f>IF(COUNTIF('PROD Provision Master'!$A$5:$A$176,D134)=1,"YES","NO")</x:f>
        <x:v>YES</x:v>
      </x:c>
      <x:c r="AE134" s="305" t="str">
        <x:f>IF(COUNTIF($A$5:$A$176,A134)=1,"UNIQUE","DUPLICATE")</x:f>
        <x:v>UNIQUE</x:v>
      </x:c>
      <x:c r="AF134" s="305" t="str">
        <x:f>IF(COUNTIF($E$5:$E$176,E134)=1,"UNIQUE","DUPLICATE")</x:f>
        <x:v>UNIQUE</x:v>
      </x:c>
      <x:c r="AG134" s="305" t="str">
        <x:f>IF(AND(LEFT(A134,14)="SEBI-CORE-CAL-",LEN(A134)=20),"VALID","INVALID")</x:f>
        <x:v>VALID</x:v>
      </x:c>
      <x:c r="AH134" s="305" t="str">
        <x:v>FROZEN</x:v>
      </x:c>
    </x:row>
    <x:row r="135" ht="48" customHeight="1">
      <x:c r="A135" s="305" t="str">
        <x:v>SEBI-CORE-CAL-000131</x:v>
      </x:c>
      <x:c r="B135" s="305" t="n">
        <x:v>131</x:v>
      </x:c>
      <x:c r="C135" s="305" t="str">
        <x:v>SEBI-CORE-AUD-000131</x:v>
      </x:c>
      <x:c r="D135" s="305" t="str">
        <x:v>SEBI-CORE-PRV-000131</x:v>
      </x:c>
      <x:c r="E135" s="305" t="str">
        <x:v>CAP-LAW085|Green / ESG debt disclosure chapter|AP01|CAL01</x:v>
      </x:c>
      <x:c r="F135" s="305" t="str">
        <x:v>CAP-LAW085|Green / ESG debt disclosure chapter|AP01</x:v>
      </x:c>
      <x:c r="G135" s="305" t="str">
        <x:v>CAP-LAW085|Green / ESG debt disclosure chapter</x:v>
      </x:c>
      <x:c r="H135" s="305" t="str">
        <x:v>CAP-LAW085</x:v>
      </x:c>
      <x:c r="I135" s="305" t="str">
        <x:v>Green / ESG debt disclosure chapter</x:v>
      </x:c>
      <x:c r="J135" s="305" t="str">
        <x:v>GATE|GREEN_DEBT</x:v>
      </x:c>
      <x:c r="K135" s="305" t="str">
        <x:v>Sustainable finance</x:v>
      </x:c>
      <x:c r="L135" s="305" t="str">
        <x:v>Recurring</x:v>
      </x:c>
      <x:c r="M135" s="305" t="str">
        <x:v>Rule-defined periodic</x:v>
      </x:c>
      <x:c r="N135" s="305" t="str">
        <x:v>Labelled debt proposed or outstanding</x:v>
      </x:c>
      <x:c r="O135" s="305" t="str">
        <x:v>At issue and periodic until obligations end. Calculate the entity-specific due date from the documented trigger or period end and the current official provision/exchange operating calendar; retain the calculation, review and acknowledgement.</x:v>
      </x:c>
      <x:c r="P135" s="305" t="str">
        <x:v>Create the task when the documented trigger is approved, received or occurs; apply the legal lead time before the external deadline.</x:v>
      </x:c>
      <x:c r="Q135" s="305" t="str">
        <x:v>Final alert one business day before the internally calculated deadline; use an earlier alert where the legal period is one day or less.</x:v>
      </x:c>
      <x:c r="R135" s="305" t="str">
        <x:v>Treasury or Finance Head / Company Secretary</x:v>
      </x:c>
      <x:c r="S135" s="305" t="str">
        <x:v>Treasury, finance and secretarial team</x:v>
      </x:c>
      <x:c r="T135" s="305" t="str">
        <x:v>Company Secretary / Compliance Officer plus approving Board or committee</x:v>
      </x:c>
      <x:c r="U135" s="305" t="str">
        <x:v>CAP-LAW085 Green / ESG debt disclosure chapter; official source URL inherited from the P-2 atomic record.</x:v>
      </x:c>
      <x:c r="V135" s="305" t="str">
        <x:v>Recurring / monitored</x:v>
      </x:c>
      <x:c r="W135" s="305" t="str">
        <x:v>Evidence must be complete through the legal performance/filing time and include later acknowledgement, correction or closure where applicable.</x:v>
      </x:c>
      <x:c r="X135" s="305" t="str">
        <x:v>Escalate predicted lateness before the legal cut-off; immediately record actual missed deadlines, failed conditions precedent or unclosed exceptions.</x:v>
      </x:c>
      <x:c r="Y135" s="305" t="str">
        <x:v>Evidence the gate GATE|GREEN_DEBT, security/capacity (Green debt / relevant ESG debt), trigger (Labelled debt proposed or outstanding) and threshold/exemption (Apply label-specific taxonomy, disclosure and review conditions.).</x:v>
      </x:c>
      <x:c r="Z135" s="305" t="str">
        <x:v>RULE MAPPED — ENTITY DATE NOT POPULATED</x:v>
      </x:c>
      <x:c r="AA135" s="305" t="str">
        <x:v>https://www.sebi.gov.in/legal/master-circulars/oct-2025/master-circular-for-issue-and-listing-of-non-convertible-securities-securitised-debt-instruments-security-receipts-municipal-debt-securities-and-commercial-paper_97343.html</x:v>
      </x:c>
      <x:c r="AB135" s="305" t="str">
        <x:v>MIGRATED — FROZEN</x:v>
      </x:c>
      <x:c r="AC135" s="305" t="str">
        <x:f>IF(COUNTIF('PROD Audit Master'!$A$5:$A$176,C135)=1,"YES","NO")</x:f>
        <x:v>YES</x:v>
      </x:c>
      <x:c r="AD135" s="305" t="str">
        <x:f>IF(COUNTIF('PROD Provision Master'!$A$5:$A$176,D135)=1,"YES","NO")</x:f>
        <x:v>YES</x:v>
      </x:c>
      <x:c r="AE135" s="305" t="str">
        <x:f>IF(COUNTIF($A$5:$A$176,A135)=1,"UNIQUE","DUPLICATE")</x:f>
        <x:v>UNIQUE</x:v>
      </x:c>
      <x:c r="AF135" s="305" t="str">
        <x:f>IF(COUNTIF($E$5:$E$176,E135)=1,"UNIQUE","DUPLICATE")</x:f>
        <x:v>UNIQUE</x:v>
      </x:c>
      <x:c r="AG135" s="305" t="str">
        <x:f>IF(AND(LEFT(A135,14)="SEBI-CORE-CAL-",LEN(A135)=20),"VALID","INVALID")</x:f>
        <x:v>VALID</x:v>
      </x:c>
      <x:c r="AH135" s="305" t="str">
        <x:v>FROZEN</x:v>
      </x:c>
    </x:row>
    <x:row r="136" ht="48" customHeight="1">
      <x:c r="A136" s="305" t="str">
        <x:v>SEBI-CORE-CAL-000132</x:v>
      </x:c>
      <x:c r="B136" s="305" t="n">
        <x:v>132</x:v>
      </x:c>
      <x:c r="C136" s="305" t="str">
        <x:v>SEBI-CORE-AUD-000132</x:v>
      </x:c>
      <x:c r="D136" s="305" t="str">
        <x:v>SEBI-CORE-PRV-000132</x:v>
      </x:c>
      <x:c r="E136" s="305" t="str">
        <x:v>CAP-LAW249|Ch. IX para 5.1|AP01|CAL01</x:v>
      </x:c>
      <x:c r="F136" s="305" t="str">
        <x:v>CAP-LAW249|Ch. IX para 5.1|AP01</x:v>
      </x:c>
      <x:c r="G136" s="305" t="str">
        <x:v>CAP-LAW249|Ch. IX para 5.1</x:v>
      </x:c>
      <x:c r="H136" s="305" t="str">
        <x:v>CAP-LAW249</x:v>
      </x:c>
      <x:c r="I136" s="305" t="str">
        <x:v>Ch. IX para 5.1</x:v>
      </x:c>
      <x:c r="J136" s="305" t="str">
        <x:v>GATE|GREEN_DEBT</x:v>
      </x:c>
      <x:c r="K136" s="305" t="str">
        <x:v>Sustainable finance</x:v>
      </x:c>
      <x:c r="L136" s="305" t="str">
        <x:v>Event-driven</x:v>
      </x:c>
      <x:c r="M136" s="305" t="str">
        <x:v>Per triggering event</x:v>
      </x:c>
      <x:c r="N136" s="305" t="str">
        <x:v>Green debt proposed</x:v>
      </x:c>
      <x:c r="O136" s="305" t="str">
        <x:v>Before/for issuance review. Calculate the entity-specific due date from the documented trigger or period end and the current official provision/exchange operating calendar; retain the calculation, review and acknowledgement.</x:v>
      </x:c>
      <x:c r="P136" s="305" t="str">
        <x:v>Create the task when the documented trigger is approved, received or occurs; apply the legal lead time before the external deadline.</x:v>
      </x:c>
      <x:c r="Q136" s="305" t="str">
        <x:v>Final check before the prescribed pre-event cut-off; block execution where approval/filing is a condition precedent.</x:v>
      </x:c>
      <x:c r="R136" s="305" t="str">
        <x:v>Treasury or Finance Head / Company Secretary</x:v>
      </x:c>
      <x:c r="S136" s="305" t="str">
        <x:v>Treasury, finance and secretarial team</x:v>
      </x:c>
      <x:c r="T136" s="305" t="str">
        <x:v>Company Secretary / Compliance Officer plus approving Board or committee</x:v>
      </x:c>
      <x:c r="U136" s="305" t="str">
        <x:v>CAP-LAW249 Ch. IX para 5.1; official source URL inherited from the P-2 atomic record.</x:v>
      </x:c>
      <x:c r="V136" s="305" t="str">
        <x:v>Event-driven</x:v>
      </x:c>
      <x:c r="W136" s="305" t="str">
        <x:v>Evidence must be complete through the legal performance/filing time and include later acknowledgement, correction or closure where applicable.</x:v>
      </x:c>
      <x:c r="X136" s="305" t="str">
        <x:v>Escalate predicted lateness before the legal cut-off; immediately record actual missed deadlines, failed conditions precedent or unclosed exceptions.</x:v>
      </x:c>
      <x:c r="Y136" s="305" t="str">
        <x:v>Evidence the gate GATE|GREEN_DEBT, security/capacity (Green debt securities), trigger (Green debt proposed) and threshold/exemption (Reviewer must be independent of issuer, directors, senior management and KMP; remuneration must avoid conflict; reviewer must have ESG-debt expertise.).</x:v>
      </x:c>
      <x:c r="Z136" s="305" t="str">
        <x:v>RULE MAPPED — ENTITY DATE NOT POPULATED</x:v>
      </x:c>
      <x:c r="AA136" s="305" t="str">
        <x:v>https://www.sebi.gov.in/legal/circulars/feb-2026/revised-norms-for-appointment-of-an-independent-third-party-reviewer-certifier-for-green-debt-security_100043.html</x:v>
      </x:c>
      <x:c r="AB136" s="305" t="str">
        <x:v>MIGRATED — FROZEN</x:v>
      </x:c>
      <x:c r="AC136" s="305" t="str">
        <x:f>IF(COUNTIF('PROD Audit Master'!$A$5:$A$176,C136)=1,"YES","NO")</x:f>
        <x:v>YES</x:v>
      </x:c>
      <x:c r="AD136" s="305" t="str">
        <x:f>IF(COUNTIF('PROD Provision Master'!$A$5:$A$176,D136)=1,"YES","NO")</x:f>
        <x:v>YES</x:v>
      </x:c>
      <x:c r="AE136" s="305" t="str">
        <x:f>IF(COUNTIF($A$5:$A$176,A136)=1,"UNIQUE","DUPLICATE")</x:f>
        <x:v>UNIQUE</x:v>
      </x:c>
      <x:c r="AF136" s="305" t="str">
        <x:f>IF(COUNTIF($E$5:$E$176,E136)=1,"UNIQUE","DUPLICATE")</x:f>
        <x:v>UNIQUE</x:v>
      </x:c>
      <x:c r="AG136" s="305" t="str">
        <x:f>IF(AND(LEFT(A136,14)="SEBI-CORE-CAL-",LEN(A136)=20),"VALID","INVALID")</x:f>
        <x:v>VALID</x:v>
      </x:c>
      <x:c r="AH136" s="305" t="str">
        <x:v>FROZEN</x:v>
      </x:c>
    </x:row>
    <x:row r="137" ht="48" customHeight="1">
      <x:c r="A137" s="305" t="str">
        <x:v>SEBI-CORE-CAL-000133</x:v>
      </x:c>
      <x:c r="B137" s="305" t="n">
        <x:v>133</x:v>
      </x:c>
      <x:c r="C137" s="305" t="str">
        <x:v>SEBI-CORE-AUD-000133</x:v>
      </x:c>
      <x:c r="D137" s="305" t="str">
        <x:v>SEBI-CORE-PRV-000133</x:v>
      </x:c>
      <x:c r="E137" s="305" t="str">
        <x:v>CAP-LAW249|Ch. IX paras 5.2-5.4|AP01|CAL01</x:v>
      </x:c>
      <x:c r="F137" s="305" t="str">
        <x:v>CAP-LAW249|Ch. IX paras 5.2-5.4|AP01</x:v>
      </x:c>
      <x:c r="G137" s="305" t="str">
        <x:v>CAP-LAW249|Ch. IX paras 5.2-5.4</x:v>
      </x:c>
      <x:c r="H137" s="305" t="str">
        <x:v>CAP-LAW249</x:v>
      </x:c>
      <x:c r="I137" s="305" t="str">
        <x:v>Ch. IX paras 5.2-5.4</x:v>
      </x:c>
      <x:c r="J137" s="305" t="str">
        <x:v>GATE|GREEN_DEBT</x:v>
      </x:c>
      <x:c r="K137" s="305" t="str">
        <x:v>Sustainable finance</x:v>
      </x:c>
      <x:c r="L137" s="305" t="str">
        <x:v>Event-driven</x:v>
      </x:c>
      <x:c r="M137" s="305" t="str">
        <x:v>Per transaction / event timetable</x:v>
      </x:c>
      <x:c r="N137" s="305" t="str">
        <x:v>Offer document prepared</x:v>
      </x:c>
      <x:c r="O137" s="305" t="str">
        <x:v>At offer-document filing. Calculate the entity-specific due date from the documented trigger or period end and the current official provision/exchange operating calendar; retain the calculation, review and acknowledgement.</x:v>
      </x:c>
      <x:c r="P137" s="305" t="str">
        <x:v>Create the task when the documented trigger is approved, received or occurs; apply the legal lead time before the external deadline.</x:v>
      </x:c>
      <x:c r="Q137" s="305" t="str">
        <x:v>Final alert one business day before the internally calculated deadline; use an earlier alert where the legal period is one day or less.</x:v>
      </x:c>
      <x:c r="R137" s="305" t="str">
        <x:v>Company Secretary / Transaction Legal Lead</x:v>
      </x:c>
      <x:c r="S137" s="305" t="str">
        <x:v>Secretarial, legal, finance and appointed transaction advisers</x:v>
      </x:c>
      <x:c r="T137" s="305" t="str">
        <x:v>Company Secretary / Compliance Officer plus approving Board or committee</x:v>
      </x:c>
      <x:c r="U137" s="305" t="str">
        <x:v>CAP-LAW249 Ch. IX paras 5.2-5.4; official source URL inherited from the P-2 atomic record.</x:v>
      </x:c>
      <x:c r="V137" s="305" t="str">
        <x:v>Event-driven</x:v>
      </x:c>
      <x:c r="W137" s="305" t="str">
        <x:v>Evidence must be complete through the legal performance/filing time and include later acknowledgement, correction or closure where applicable.</x:v>
      </x:c>
      <x:c r="X137" s="305" t="str">
        <x:v>Escalate predicted lateness before the legal cut-off; immediately record actual missed deadlines, failed conditions precedent or unclosed exceptions.</x:v>
      </x:c>
      <x:c r="Y137" s="305" t="str">
        <x:v>Evidence the gate GATE|GREEN_DEBT, security/capacity (Green debt securities), trigger (Offer document prepared) and threshold/exemption (Review may use permitted external-review forms.).</x:v>
      </x:c>
      <x:c r="Z137" s="305" t="str">
        <x:v>RULE MAPPED — ENTITY DATE NOT POPULATED</x:v>
      </x:c>
      <x:c r="AA137" s="305" t="str">
        <x:v>https://www.sebi.gov.in/legal/circulars/feb-2026/revised-norms-for-appointment-of-an-independent-third-party-reviewer-certifier-for-green-debt-security_100043.html</x:v>
      </x:c>
      <x:c r="AB137" s="305" t="str">
        <x:v>MIGRATED — FROZEN</x:v>
      </x:c>
      <x:c r="AC137" s="305" t="str">
        <x:f>IF(COUNTIF('PROD Audit Master'!$A$5:$A$176,C137)=1,"YES","NO")</x:f>
        <x:v>YES</x:v>
      </x:c>
      <x:c r="AD137" s="305" t="str">
        <x:f>IF(COUNTIF('PROD Provision Master'!$A$5:$A$176,D137)=1,"YES","NO")</x:f>
        <x:v>YES</x:v>
      </x:c>
      <x:c r="AE137" s="305" t="str">
        <x:f>IF(COUNTIF($A$5:$A$176,A137)=1,"UNIQUE","DUPLICATE")</x:f>
        <x:v>UNIQUE</x:v>
      </x:c>
      <x:c r="AF137" s="305" t="str">
        <x:f>IF(COUNTIF($E$5:$E$176,E137)=1,"UNIQUE","DUPLICATE")</x:f>
        <x:v>UNIQUE</x:v>
      </x:c>
      <x:c r="AG137" s="305" t="str">
        <x:f>IF(AND(LEFT(A137,14)="SEBI-CORE-CAL-",LEN(A137)=20),"VALID","INVALID")</x:f>
        <x:v>VALID</x:v>
      </x:c>
      <x:c r="AH137" s="305" t="str">
        <x:v>FROZEN</x:v>
      </x:c>
    </x:row>
    <x:row r="138" ht="48" customHeight="1">
      <x:c r="A138" s="305" t="str">
        <x:v>SEBI-CORE-CAL-000134</x:v>
      </x:c>
      <x:c r="B138" s="305" t="n">
        <x:v>134</x:v>
      </x:c>
      <x:c r="C138" s="305" t="str">
        <x:v>SEBI-CORE-AUD-000134</x:v>
      </x:c>
      <x:c r="D138" s="305" t="str">
        <x:v>SEBI-CORE-PRV-000134</x:v>
      </x:c>
      <x:c r="E138" s="305" t="str">
        <x:v>CAP-LAW090|Reg. 50|AP01|CAL01</x:v>
      </x:c>
      <x:c r="F138" s="305" t="str">
        <x:v>CAP-LAW090|Reg. 50|AP01</x:v>
      </x:c>
      <x:c r="G138" s="305" t="str">
        <x:v>CAP-LAW090|Reg. 50</x:v>
      </x:c>
      <x:c r="H138" s="305" t="str">
        <x:v>CAP-LAW090</x:v>
      </x:c>
      <x:c r="I138" s="305" t="str">
        <x:v>Reg. 50</x:v>
      </x:c>
      <x:c r="J138" s="305" t="str">
        <x:v>GATE|DEBT</x:v>
      </x:c>
      <x:c r="K138" s="305" t="str">
        <x:v>Debt continuous disclosure</x:v>
      </x:c>
      <x:c r="L138" s="305" t="str">
        <x:v>Event-driven</x:v>
      </x:c>
      <x:c r="M138" s="305" t="str">
        <x:v>Per triggering event</x:v>
      </x:c>
      <x:c r="N138" s="305" t="str">
        <x:v>Specified agenda/action planned</x:v>
      </x:c>
      <x:c r="O138" s="305" t="str">
        <x:v>Before event. Calculate the entity-specific due date from the documented trigger or period end and the current official provision/exchange operating calendar; retain the calculation, review and acknowledgement.</x:v>
      </x:c>
      <x:c r="P138" s="305" t="str">
        <x:v>Create the task when the documented trigger is approved, received or occurs; apply the legal lead time before the external deadline.</x:v>
      </x:c>
      <x:c r="Q138" s="305" t="str">
        <x:v>Final check before the prescribed pre-event cut-off; block execution where approval/filing is a condition precedent.</x:v>
      </x:c>
      <x:c r="R138" s="305" t="str">
        <x:v>Treasury or Finance Head / Company Secretary</x:v>
      </x:c>
      <x:c r="S138" s="305" t="str">
        <x:v>Treasury, finance and secretarial team</x:v>
      </x:c>
      <x:c r="T138" s="305" t="str">
        <x:v>CFO / Company Secretary / Compliance Officer</x:v>
      </x:c>
      <x:c r="U138" s="305" t="str">
        <x:v>CAP-LAW090 Reg. 50; official source URL inherited from the P-2 atomic record.</x:v>
      </x:c>
      <x:c r="V138" s="305" t="str">
        <x:v>Event-driven</x:v>
      </x:c>
      <x:c r="W138" s="305" t="str">
        <x:v>Evidence must be complete through the legal performance/filing time and include later acknowledgement, correction or closure where applicable.</x:v>
      </x:c>
      <x:c r="X138" s="305" t="str">
        <x:v>Escalate predicted lateness before the legal cut-off; immediately record actual missed deadlines, failed conditions precedent or unclosed exceptions.</x:v>
      </x:c>
      <x:c r="Y138" s="305" t="str">
        <x:v>Evidence the gate GATE|DEBT, security/capacity (Listed NCS / NCRPS), trigger (Specified agenda/action planned) and threshold/exemption (Apply instrument-specific notice period.).</x:v>
      </x:c>
      <x:c r="Z138" s="305" t="str">
        <x:v>RULE MAPPED — ENTITY DATE NOT POPULATED</x:v>
      </x:c>
      <x:c r="AA138" s="305" t="str">
        <x:v>https://www.sebi.gov.in/legal/master-circulars/jul-2025/master-circular-for-listing-obligations-and-disclosure-requirements-for-non-convertible-securities-securitized-debt-instruments-and-or-commercial-paper_95230.html</x:v>
      </x:c>
      <x:c r="AB138" s="305" t="str">
        <x:v>MIGRATED — FROZEN</x:v>
      </x:c>
      <x:c r="AC138" s="305" t="str">
        <x:f>IF(COUNTIF('PROD Audit Master'!$A$5:$A$176,C138)=1,"YES","NO")</x:f>
        <x:v>YES</x:v>
      </x:c>
      <x:c r="AD138" s="305" t="str">
        <x:f>IF(COUNTIF('PROD Provision Master'!$A$5:$A$176,D138)=1,"YES","NO")</x:f>
        <x:v>YES</x:v>
      </x:c>
      <x:c r="AE138" s="305" t="str">
        <x:f>IF(COUNTIF($A$5:$A$176,A138)=1,"UNIQUE","DUPLICATE")</x:f>
        <x:v>UNIQUE</x:v>
      </x:c>
      <x:c r="AF138" s="305" t="str">
        <x:f>IF(COUNTIF($E$5:$E$176,E138)=1,"UNIQUE","DUPLICATE")</x:f>
        <x:v>UNIQUE</x:v>
      </x:c>
      <x:c r="AG138" s="305" t="str">
        <x:f>IF(AND(LEFT(A138,14)="SEBI-CORE-CAL-",LEN(A138)=20),"VALID","INVALID")</x:f>
        <x:v>VALID</x:v>
      </x:c>
      <x:c r="AH138" s="305" t="str">
        <x:v>FROZEN</x:v>
      </x:c>
    </x:row>
    <x:row r="139" ht="48" customHeight="1">
      <x:c r="A139" s="305" t="str">
        <x:v>SEBI-CORE-CAL-000135</x:v>
      </x:c>
      <x:c r="B139" s="305" t="n">
        <x:v>135</x:v>
      </x:c>
      <x:c r="C139" s="305" t="str">
        <x:v>SEBI-CORE-AUD-000135</x:v>
      </x:c>
      <x:c r="D139" s="305" t="str">
        <x:v>SEBI-CORE-PRV-000135</x:v>
      </x:c>
      <x:c r="E139" s="305" t="str">
        <x:v>CAP-LAW090|Reg. 51|AP01|CAL01</x:v>
      </x:c>
      <x:c r="F139" s="305" t="str">
        <x:v>CAP-LAW090|Reg. 51|AP01</x:v>
      </x:c>
      <x:c r="G139" s="305" t="str">
        <x:v>CAP-LAW090|Reg. 51</x:v>
      </x:c>
      <x:c r="H139" s="305" t="str">
        <x:v>CAP-LAW090</x:v>
      </x:c>
      <x:c r="I139" s="305" t="str">
        <x:v>Reg. 51</x:v>
      </x:c>
      <x:c r="J139" s="305" t="str">
        <x:v>GATE|DEBT</x:v>
      </x:c>
      <x:c r="K139" s="305" t="str">
        <x:v>Debt continuous disclosure</x:v>
      </x:c>
      <x:c r="L139" s="305" t="str">
        <x:v>Event-driven</x:v>
      </x:c>
      <x:c r="M139" s="305" t="str">
        <x:v>Per triggering event</x:v>
      </x:c>
      <x:c r="N139" s="305" t="str">
        <x:v>Material event/information occurs</x:v>
      </x:c>
      <x:c r="O139" s="305" t="str">
        <x:v>Promptly within current prescribed deadline. Calculate the entity-specific due date from the documented trigger or period end and the current official provision/exchange operating calendar; retain the calculation, review and acknowledgement.</x:v>
      </x:c>
      <x:c r="P139" s="305" t="str">
        <x:v>Create the task when the documented trigger is approved, received or occurs; apply the legal lead time before the external deadline.</x:v>
      </x:c>
      <x:c r="Q139" s="305" t="str">
        <x:v>Immediate escalation at trigger; no generic grace period.</x:v>
      </x:c>
      <x:c r="R139" s="305" t="str">
        <x:v>Treasury or Finance Head / Company Secretary</x:v>
      </x:c>
      <x:c r="S139" s="305" t="str">
        <x:v>Treasury, finance and secretarial team</x:v>
      </x:c>
      <x:c r="T139" s="305" t="str">
        <x:v>CFO / Company Secretary / Compliance Officer</x:v>
      </x:c>
      <x:c r="U139" s="305" t="str">
        <x:v>CAP-LAW090 Reg. 51; official source URL inherited from the P-2 atomic record.</x:v>
      </x:c>
      <x:c r="V139" s="305" t="str">
        <x:v>Event-driven</x:v>
      </x:c>
      <x:c r="W139" s="305" t="str">
        <x:v>Evidence must be complete through the legal performance/filing time and include later acknowledgement, correction or closure where applicable.</x:v>
      </x:c>
      <x:c r="X139" s="305" t="str">
        <x:v>Escalate predicted lateness before the legal cut-off; immediately record actual missed deadlines, failed conditions precedent or unclosed exceptions.</x:v>
      </x:c>
      <x:c r="Y139" s="305" t="str">
        <x:v>Evidence the gate GATE|DEBT, security/capacity (Listed NCS / NCRPS), trigger (Material event/information occurs) and threshold/exemption (Apply Part B of Schedule III and updates.).</x:v>
      </x:c>
      <x:c r="Z139" s="305" t="str">
        <x:v>RULE MAPPED — ENTITY DATE NOT POPULATED</x:v>
      </x:c>
      <x:c r="AA139" s="305" t="str">
        <x:v>https://www.sebi.gov.in/legal/master-circulars/jul-2025/master-circular-for-listing-obligations-and-disclosure-requirements-for-non-convertible-securities-securitized-debt-instruments-and-or-commercial-paper_95230.html</x:v>
      </x:c>
      <x:c r="AB139" s="305" t="str">
        <x:v>MIGRATED — FROZEN</x:v>
      </x:c>
      <x:c r="AC139" s="305" t="str">
        <x:f>IF(COUNTIF('PROD Audit Master'!$A$5:$A$176,C139)=1,"YES","NO")</x:f>
        <x:v>YES</x:v>
      </x:c>
      <x:c r="AD139" s="305" t="str">
        <x:f>IF(COUNTIF('PROD Provision Master'!$A$5:$A$176,D139)=1,"YES","NO")</x:f>
        <x:v>YES</x:v>
      </x:c>
      <x:c r="AE139" s="305" t="str">
        <x:f>IF(COUNTIF($A$5:$A$176,A139)=1,"UNIQUE","DUPLICATE")</x:f>
        <x:v>UNIQUE</x:v>
      </x:c>
      <x:c r="AF139" s="305" t="str">
        <x:f>IF(COUNTIF($E$5:$E$176,E139)=1,"UNIQUE","DUPLICATE")</x:f>
        <x:v>UNIQUE</x:v>
      </x:c>
      <x:c r="AG139" s="305" t="str">
        <x:f>IF(AND(LEFT(A139,14)="SEBI-CORE-CAL-",LEN(A139)=20),"VALID","INVALID")</x:f>
        <x:v>VALID</x:v>
      </x:c>
      <x:c r="AH139" s="305" t="str">
        <x:v>FROZEN</x:v>
      </x:c>
    </x:row>
    <x:row r="140" ht="48" customHeight="1">
      <x:c r="A140" s="305" t="str">
        <x:v>SEBI-CORE-CAL-000136</x:v>
      </x:c>
      <x:c r="B140" s="305" t="n">
        <x:v>136</x:v>
      </x:c>
      <x:c r="C140" s="305" t="str">
        <x:v>SEBI-CORE-AUD-000136</x:v>
      </x:c>
      <x:c r="D140" s="305" t="str">
        <x:v>SEBI-CORE-PRV-000136</x:v>
      </x:c>
      <x:c r="E140" s="305" t="str">
        <x:v>CAP-LAW090|Reg. 52(1)-(2)|AP01|CAL01</x:v>
      </x:c>
      <x:c r="F140" s="305" t="str">
        <x:v>CAP-LAW090|Reg. 52(1)-(2)|AP01</x:v>
      </x:c>
      <x:c r="G140" s="305" t="str">
        <x:v>CAP-LAW090|Reg. 52(1)-(2)</x:v>
      </x:c>
      <x:c r="H140" s="305" t="str">
        <x:v>CAP-LAW090</x:v>
      </x:c>
      <x:c r="I140" s="305" t="str">
        <x:v>Reg. 52(1)-(2)</x:v>
      </x:c>
      <x:c r="J140" s="305" t="str">
        <x:v>GATE|DEBT</x:v>
      </x:c>
      <x:c r="K140" s="305" t="str">
        <x:v>Debt financial reporting</x:v>
      </x:c>
      <x:c r="L140" s="305" t="str">
        <x:v>Recurring</x:v>
      </x:c>
      <x:c r="M140" s="305" t="str">
        <x:v>Quarterly</x:v>
      </x:c>
      <x:c r="N140" s="305" t="str">
        <x:v>Reporting period closes</x:v>
      </x:c>
      <x:c r="O140" s="305" t="str">
        <x:v>Quarterly/annual as prescribed. Calculate the entity-specific due date from the documented trigger or period end and the current official provision/exchange operating calendar; retain the calculation, review and acknowledgement.</x:v>
      </x:c>
      <x:c r="P140" s="305" t="str">
        <x:v>Create task at period end with a 15-day internal lead or the earlier approved legal timetable.</x:v>
      </x:c>
      <x:c r="Q140" s="305" t="str">
        <x:v>Final alert one business day before the internally calculated deadline; use an earlier alert where the legal period is one day or less.</x:v>
      </x:c>
      <x:c r="R140" s="305" t="str">
        <x:v>Treasury or Finance Head / Company Secretary</x:v>
      </x:c>
      <x:c r="S140" s="305" t="str">
        <x:v>Treasury, finance and secretarial team</x:v>
      </x:c>
      <x:c r="T140" s="305" t="str">
        <x:v>Compliance Officer plus Audit Committee / Board where prescribed</x:v>
      </x:c>
      <x:c r="U140" s="305" t="str">
        <x:v>CAP-LAW090 Reg. 52(1)-(2); official source URL inherited from the P-2 atomic record.</x:v>
      </x:c>
      <x:c r="V140" s="305" t="str">
        <x:v>Recurring / monitored</x:v>
      </x:c>
      <x:c r="W140" s="305" t="str">
        <x:v>Evidence must be complete through the legal performance/filing time and include later acknowledgement, correction or closure where applicable.</x:v>
      </x:c>
      <x:c r="X140" s="305" t="str">
        <x:v>Escalate predicted lateness before the legal cut-off; immediately record actual missed deadlines, failed conditions precedent or unclosed exceptions.</x:v>
      </x:c>
      <x:c r="Y140" s="305" t="str">
        <x:v>Evidence the gate GATE|DEBT, security/capacity (Listed NCS / NCRPS), trigger (Reporting period closes) and threshold/exemption (Apply entity type, consolidation and half-year statement requirements.).</x:v>
      </x:c>
      <x:c r="Z140" s="305" t="str">
        <x:v>RULE MAPPED — ENTITY DATE NOT POPULATED</x:v>
      </x:c>
      <x:c r="AA140" s="305" t="str">
        <x:v>https://www.sebi.gov.in/legal/master-circulars/jul-2025/master-circular-for-listing-obligations-and-disclosure-requirements-for-non-convertible-securities-securitized-debt-instruments-and-or-commercial-paper_95230.html</x:v>
      </x:c>
      <x:c r="AB140" s="305" t="str">
        <x:v>MIGRATED — FROZEN</x:v>
      </x:c>
      <x:c r="AC140" s="305" t="str">
        <x:f>IF(COUNTIF('PROD Audit Master'!$A$5:$A$176,C140)=1,"YES","NO")</x:f>
        <x:v>YES</x:v>
      </x:c>
      <x:c r="AD140" s="305" t="str">
        <x:f>IF(COUNTIF('PROD Provision Master'!$A$5:$A$176,D140)=1,"YES","NO")</x:f>
        <x:v>YES</x:v>
      </x:c>
      <x:c r="AE140" s="305" t="str">
        <x:f>IF(COUNTIF($A$5:$A$176,A140)=1,"UNIQUE","DUPLICATE")</x:f>
        <x:v>UNIQUE</x:v>
      </x:c>
      <x:c r="AF140" s="305" t="str">
        <x:f>IF(COUNTIF($E$5:$E$176,E140)=1,"UNIQUE","DUPLICATE")</x:f>
        <x:v>UNIQUE</x:v>
      </x:c>
      <x:c r="AG140" s="305" t="str">
        <x:f>IF(AND(LEFT(A140,14)="SEBI-CORE-CAL-",LEN(A140)=20),"VALID","INVALID")</x:f>
        <x:v>VALID</x:v>
      </x:c>
      <x:c r="AH140" s="305" t="str">
        <x:v>FROZEN</x:v>
      </x:c>
    </x:row>
    <x:row r="141" ht="48" customHeight="1">
      <x:c r="A141" s="305" t="str">
        <x:v>SEBI-CORE-CAL-000137</x:v>
      </x:c>
      <x:c r="B141" s="305" t="n">
        <x:v>137</x:v>
      </x:c>
      <x:c r="C141" s="305" t="str">
        <x:v>SEBI-CORE-AUD-000137</x:v>
      </x:c>
      <x:c r="D141" s="305" t="str">
        <x:v>SEBI-CORE-PRV-000137</x:v>
      </x:c>
      <x:c r="E141" s="305" t="str">
        <x:v>CAP-LAW090|Reg. 52 delay notice|AP01|CAL01</x:v>
      </x:c>
      <x:c r="F141" s="305" t="str">
        <x:v>CAP-LAW090|Reg. 52 delay notice|AP01</x:v>
      </x:c>
      <x:c r="G141" s="305" t="str">
        <x:v>CAP-LAW090|Reg. 52 delay notice</x:v>
      </x:c>
      <x:c r="H141" s="305" t="str">
        <x:v>CAP-LAW090</x:v>
      </x:c>
      <x:c r="I141" s="305" t="str">
        <x:v>Reg. 52 delay notice</x:v>
      </x:c>
      <x:c r="J141" s="305" t="str">
        <x:v>GATE|DEBT</x:v>
      </x:c>
      <x:c r="K141" s="305" t="str">
        <x:v>Debt financial reporting</x:v>
      </x:c>
      <x:c r="L141" s="305" t="str">
        <x:v>Event-driven</x:v>
      </x:c>
      <x:c r="M141" s="305" t="str">
        <x:v>Per triggering event</x:v>
      </x:c>
      <x:c r="N141" s="305" t="str">
        <x:v>Due date missed or decision indicates delay</x:v>
      </x:c>
      <x:c r="O141" s="305" t="str">
        <x:v>Within one working day of due date/decision as applicable. Calculate the entity-specific due date from the documented trigger or period end and the current official provision/exchange operating calendar; retain the calculation, review and acknowledgement.</x:v>
      </x:c>
      <x:c r="P141" s="305" t="str">
        <x:v>Create the task when the documented trigger is approved, received or occurs; apply the legal lead time before the external deadline.</x:v>
      </x:c>
      <x:c r="Q141" s="305" t="str">
        <x:v>Final alert one business day before the internally calculated deadline; use an earlier alert where the legal period is one day or less.</x:v>
      </x:c>
      <x:c r="R141" s="305" t="str">
        <x:v>Treasury or Finance Head / Company Secretary</x:v>
      </x:c>
      <x:c r="S141" s="305" t="str">
        <x:v>Treasury, finance and secretarial team</x:v>
      </x:c>
      <x:c r="T141" s="305" t="str">
        <x:v>Compliance Officer plus Audit Committee / Board where prescribed</x:v>
      </x:c>
      <x:c r="U141" s="305" t="str">
        <x:v>CAP-LAW090 Reg. 52 delay notice; official source URL inherited from the P-2 atomic record.</x:v>
      </x:c>
      <x:c r="V141" s="305" t="str">
        <x:v>Event-driven</x:v>
      </x:c>
      <x:c r="W141" s="305" t="str">
        <x:v>Evidence must be complete through the legal performance/filing time and include later acknowledgement, correction or closure where applicable.</x:v>
      </x:c>
      <x:c r="X141" s="305" t="str">
        <x:v>Escalate predicted lateness before the legal cut-off; immediately record actual missed deadlines, failed conditions precedent or unclosed exceptions.</x:v>
      </x:c>
      <x:c r="Y141" s="305" t="str">
        <x:v>Evidence the gate GATE|DEBT, security/capacity (Listed NCS / NCRPS), trigger (Due date missed or decision indicates delay) and threshold/exemption (Apply current trigger wording.).</x:v>
      </x:c>
      <x:c r="Z141" s="305" t="str">
        <x:v>RULE MAPPED — ENTITY DATE NOT POPULATED</x:v>
      </x:c>
      <x:c r="AA141" s="305" t="str">
        <x:v>https://www.sebi.gov.in/legal/master-circulars/jul-2025/master-circular-for-listing-obligations-and-disclosure-requirements-for-non-convertible-securities-securitized-debt-instruments-and-or-commercial-paper_95230.html</x:v>
      </x:c>
      <x:c r="AB141" s="305" t="str">
        <x:v>MIGRATED — FROZEN</x:v>
      </x:c>
      <x:c r="AC141" s="305" t="str">
        <x:f>IF(COUNTIF('PROD Audit Master'!$A$5:$A$176,C141)=1,"YES","NO")</x:f>
        <x:v>YES</x:v>
      </x:c>
      <x:c r="AD141" s="305" t="str">
        <x:f>IF(COUNTIF('PROD Provision Master'!$A$5:$A$176,D141)=1,"YES","NO")</x:f>
        <x:v>YES</x:v>
      </x:c>
      <x:c r="AE141" s="305" t="str">
        <x:f>IF(COUNTIF($A$5:$A$176,A141)=1,"UNIQUE","DUPLICATE")</x:f>
        <x:v>UNIQUE</x:v>
      </x:c>
      <x:c r="AF141" s="305" t="str">
        <x:f>IF(COUNTIF($E$5:$E$176,E141)=1,"UNIQUE","DUPLICATE")</x:f>
        <x:v>UNIQUE</x:v>
      </x:c>
      <x:c r="AG141" s="305" t="str">
        <x:f>IF(AND(LEFT(A141,14)="SEBI-CORE-CAL-",LEN(A141)=20),"VALID","INVALID")</x:f>
        <x:v>VALID</x:v>
      </x:c>
      <x:c r="AH141" s="305" t="str">
        <x:v>FROZEN</x:v>
      </x:c>
    </x:row>
    <x:row r="142" ht="48" customHeight="1">
      <x:c r="A142" s="305" t="str">
        <x:v>SEBI-CORE-CAL-000138</x:v>
      </x:c>
      <x:c r="B142" s="305" t="n">
        <x:v>138</x:v>
      </x:c>
      <x:c r="C142" s="305" t="str">
        <x:v>SEBI-CORE-AUD-000138</x:v>
      </x:c>
      <x:c r="D142" s="305" t="str">
        <x:v>SEBI-CORE-PRV-000138</x:v>
      </x:c>
      <x:c r="E142" s="305" t="str">
        <x:v>CAP-LAW090|Reg. 52 use-of-proceeds statements|AP01|CAL01</x:v>
      </x:c>
      <x:c r="F142" s="305" t="str">
        <x:v>CAP-LAW090|Reg. 52 use-of-proceeds statements|AP01</x:v>
      </x:c>
      <x:c r="G142" s="305" t="str">
        <x:v>CAP-LAW090|Reg. 52 use-of-proceeds statements</x:v>
      </x:c>
      <x:c r="H142" s="305" t="str">
        <x:v>CAP-LAW090</x:v>
      </x:c>
      <x:c r="I142" s="305" t="str">
        <x:v>Reg. 52 use-of-proceeds statements</x:v>
      </x:c>
      <x:c r="J142" s="305" t="str">
        <x:v>GATE|DEBT</x:v>
      </x:c>
      <x:c r="K142" s="305" t="str">
        <x:v>Use of proceeds</x:v>
      </x:c>
      <x:c r="L142" s="305" t="str">
        <x:v>Recurring</x:v>
      </x:c>
      <x:c r="M142" s="305" t="str">
        <x:v>Rule-defined periodic</x:v>
      </x:c>
      <x:c r="N142" s="305" t="str">
        <x:v>Issue proceeds outstanding / reporting date</x:v>
      </x:c>
      <x:c r="O142" s="305" t="str">
        <x:v>Periodic until full utilisation as prescribed. Calculate the entity-specific due date from the documented trigger or period end and the current official provision/exchange operating calendar; retain the calculation, review and acknowledgement.</x:v>
      </x:c>
      <x:c r="P142" s="305" t="str">
        <x:v>Create the task when the documented trigger is approved, received or occurs; apply the legal lead time before the external deadline.</x:v>
      </x:c>
      <x:c r="Q142" s="305" t="str">
        <x:v>Final alert one business day before the internally calculated deadline; use an earlier alert where the legal period is one day or less.</x:v>
      </x:c>
      <x:c r="R142" s="305" t="str">
        <x:v>CFO / Company Secretary / Reporting Owner</x:v>
      </x:c>
      <x:c r="S142" s="305" t="str">
        <x:v>Finance, sustainability or reporting team</x:v>
      </x:c>
      <x:c r="T142" s="305" t="str">
        <x:v>Company Secretary / Compliance Officer or delegated independent reviewer</x:v>
      </x:c>
      <x:c r="U142" s="305" t="str">
        <x:v>CAP-LAW090 Reg. 52 use-of-proceeds statements; official source URL inherited from the P-2 atomic record.</x:v>
      </x:c>
      <x:c r="V142" s="305" t="str">
        <x:v>Recurring / monitored</x:v>
      </x:c>
      <x:c r="W142" s="305" t="str">
        <x:v>Evidence must be complete through the legal performance/filing time and include later acknowledgement, correction or closure where applicable.</x:v>
      </x:c>
      <x:c r="X142" s="305" t="str">
        <x:v>Escalate predicted lateness before the legal cut-off; immediately record actual missed deadlines, failed conditions precedent or unclosed exceptions.</x:v>
      </x:c>
      <x:c r="Y142" s="305" t="str">
        <x:v>Evidence the gate GATE|DEBT, security/capacity (Listed NCS / NCRPS), trigger (Issue proceeds outstanding / reporting date) and threshold/exemption (Apply trustee/audit review and format requirements.).</x:v>
      </x:c>
      <x:c r="Z142" s="305" t="str">
        <x:v>RULE MAPPED — ENTITY DATE NOT POPULATED</x:v>
      </x:c>
      <x:c r="AA142" s="305" t="str">
        <x:v>https://www.sebi.gov.in/legal/master-circulars/jul-2025/master-circular-for-listing-obligations-and-disclosure-requirements-for-non-convertible-securities-securitized-debt-instruments-and-or-commercial-paper_95230.html</x:v>
      </x:c>
      <x:c r="AB142" s="305" t="str">
        <x:v>MIGRATED — FROZEN</x:v>
      </x:c>
      <x:c r="AC142" s="305" t="str">
        <x:f>IF(COUNTIF('PROD Audit Master'!$A$5:$A$176,C142)=1,"YES","NO")</x:f>
        <x:v>YES</x:v>
      </x:c>
      <x:c r="AD142" s="305" t="str">
        <x:f>IF(COUNTIF('PROD Provision Master'!$A$5:$A$176,D142)=1,"YES","NO")</x:f>
        <x:v>YES</x:v>
      </x:c>
      <x:c r="AE142" s="305" t="str">
        <x:f>IF(COUNTIF($A$5:$A$176,A142)=1,"UNIQUE","DUPLICATE")</x:f>
        <x:v>UNIQUE</x:v>
      </x:c>
      <x:c r="AF142" s="305" t="str">
        <x:f>IF(COUNTIF($E$5:$E$176,E142)=1,"UNIQUE","DUPLICATE")</x:f>
        <x:v>UNIQUE</x:v>
      </x:c>
      <x:c r="AG142" s="305" t="str">
        <x:f>IF(AND(LEFT(A142,14)="SEBI-CORE-CAL-",LEN(A142)=20),"VALID","INVALID")</x:f>
        <x:v>VALID</x:v>
      </x:c>
      <x:c r="AH142" s="305" t="str">
        <x:v>FROZEN</x:v>
      </x:c>
    </x:row>
    <x:row r="143" ht="48" customHeight="1">
      <x:c r="A143" s="305" t="str">
        <x:v>SEBI-CORE-CAL-000139</x:v>
      </x:c>
      <x:c r="B143" s="305" t="n">
        <x:v>139</x:v>
      </x:c>
      <x:c r="C143" s="305" t="str">
        <x:v>SEBI-CORE-AUD-000139</x:v>
      </x:c>
      <x:c r="D143" s="305" t="str">
        <x:v>SEBI-CORE-PRV-000139</x:v>
      </x:c>
      <x:c r="E143" s="305" t="str">
        <x:v>CAP-LAW090|Reg. 53|AP01|CAL01</x:v>
      </x:c>
      <x:c r="F143" s="305" t="str">
        <x:v>CAP-LAW090|Reg. 53|AP01</x:v>
      </x:c>
      <x:c r="G143" s="305" t="str">
        <x:v>CAP-LAW090|Reg. 53</x:v>
      </x:c>
      <x:c r="H143" s="305" t="str">
        <x:v>CAP-LAW090</x:v>
      </x:c>
      <x:c r="I143" s="305" t="str">
        <x:v>Reg. 53</x:v>
      </x:c>
      <x:c r="J143" s="305" t="str">
        <x:v>GATE|DEBT</x:v>
      </x:c>
      <x:c r="K143" s="305" t="str">
        <x:v>Debt annual reporting</x:v>
      </x:c>
      <x:c r="L143" s="305" t="str">
        <x:v>Recurring</x:v>
      </x:c>
      <x:c r="M143" s="305" t="str">
        <x:v>Annual</x:v>
      </x:c>
      <x:c r="N143" s="305" t="str">
        <x:v>Financial year closes</x:v>
      </x:c>
      <x:c r="O143" s="305" t="str">
        <x:v>Annual. Calculate the entity-specific due date from the documented trigger or period end and the current official provision/exchange operating calendar; retain the calculation, review and acknowledgement.</x:v>
      </x:c>
      <x:c r="P143" s="305" t="str">
        <x:v>Create annual task at least 30 days before the internal completion date; accelerate where the legal lead time is shorter.</x:v>
      </x:c>
      <x:c r="Q143" s="305" t="str">
        <x:v>Final alert one business day before the internally calculated deadline; use an earlier alert where the legal period is one day or less.</x:v>
      </x:c>
      <x:c r="R143" s="305" t="str">
        <x:v>Treasury or Finance Head / Company Secretary</x:v>
      </x:c>
      <x:c r="S143" s="305" t="str">
        <x:v>Treasury, finance and secretarial team</x:v>
      </x:c>
      <x:c r="T143" s="305" t="str">
        <x:v>CFO / Company Secretary / Compliance Officer</x:v>
      </x:c>
      <x:c r="U143" s="305" t="str">
        <x:v>CAP-LAW090 Reg. 53; official source URL inherited from the P-2 atomic record.</x:v>
      </x:c>
      <x:c r="V143" s="305" t="str">
        <x:v>Recurring / monitored</x:v>
      </x:c>
      <x:c r="W143" s="305" t="str">
        <x:v>Evidence must be complete through the legal performance/filing time and include later acknowledgement, correction or closure where applicable.</x:v>
      </x:c>
      <x:c r="X143" s="305" t="str">
        <x:v>Escalate predicted lateness before the legal cut-off; immediately record actual missed deadlines, failed conditions precedent or unclosed exceptions.</x:v>
      </x:c>
      <x:c r="Y143" s="305" t="str">
        <x:v>Evidence the gate GATE|DEBT, security/capacity (Listed NCS / NCRPS), trigger (Financial year closes) and threshold/exemption (Apply annual-report content and dispatch/filing provisions.).</x:v>
      </x:c>
      <x:c r="Z143" s="305" t="str">
        <x:v>RULE MAPPED — ENTITY DATE NOT POPULATED</x:v>
      </x:c>
      <x:c r="AA143" s="305" t="str">
        <x:v>https://www.sebi.gov.in/legal/master-circulars/jul-2025/master-circular-for-listing-obligations-and-disclosure-requirements-for-non-convertible-securities-securitized-debt-instruments-and-or-commercial-paper_95230.html</x:v>
      </x:c>
      <x:c r="AB143" s="305" t="str">
        <x:v>MIGRATED — FROZEN</x:v>
      </x:c>
      <x:c r="AC143" s="305" t="str">
        <x:f>IF(COUNTIF('PROD Audit Master'!$A$5:$A$176,C143)=1,"YES","NO")</x:f>
        <x:v>YES</x:v>
      </x:c>
      <x:c r="AD143" s="305" t="str">
        <x:f>IF(COUNTIF('PROD Provision Master'!$A$5:$A$176,D143)=1,"YES","NO")</x:f>
        <x:v>YES</x:v>
      </x:c>
      <x:c r="AE143" s="305" t="str">
        <x:f>IF(COUNTIF($A$5:$A$176,A143)=1,"UNIQUE","DUPLICATE")</x:f>
        <x:v>UNIQUE</x:v>
      </x:c>
      <x:c r="AF143" s="305" t="str">
        <x:f>IF(COUNTIF($E$5:$E$176,E143)=1,"UNIQUE","DUPLICATE")</x:f>
        <x:v>UNIQUE</x:v>
      </x:c>
      <x:c r="AG143" s="305" t="str">
        <x:f>IF(AND(LEFT(A143,14)="SEBI-CORE-CAL-",LEN(A143)=20),"VALID","INVALID")</x:f>
        <x:v>VALID</x:v>
      </x:c>
      <x:c r="AH143" s="305" t="str">
        <x:v>FROZEN</x:v>
      </x:c>
    </x:row>
    <x:row r="144" ht="48" customHeight="1">
      <x:c r="A144" s="305" t="str">
        <x:v>SEBI-CORE-CAL-000140</x:v>
      </x:c>
      <x:c r="B144" s="305" t="n">
        <x:v>140</x:v>
      </x:c>
      <x:c r="C144" s="305" t="str">
        <x:v>SEBI-CORE-AUD-000140</x:v>
      </x:c>
      <x:c r="D144" s="305" t="str">
        <x:v>SEBI-CORE-PRV-000140</x:v>
      </x:c>
      <x:c r="E144" s="305" t="str">
        <x:v>CAP-LAW090|Reg. 54|AP01|CAL01</x:v>
      </x:c>
      <x:c r="F144" s="305" t="str">
        <x:v>CAP-LAW090|Reg. 54|AP01</x:v>
      </x:c>
      <x:c r="G144" s="305" t="str">
        <x:v>CAP-LAW090|Reg. 54</x:v>
      </x:c>
      <x:c r="H144" s="305" t="str">
        <x:v>CAP-LAW090</x:v>
      </x:c>
      <x:c r="I144" s="305" t="str">
        <x:v>Reg. 54</x:v>
      </x:c>
      <x:c r="J144" s="305" t="str">
        <x:v>GATE|DEBT</x:v>
      </x:c>
      <x:c r="K144" s="305" t="str">
        <x:v>Security cover</x:v>
      </x:c>
      <x:c r="L144" s="305" t="str">
        <x:v>Hybrid continuous/event</x:v>
      </x:c>
      <x:c r="M144" s="305" t="str">
        <x:v>Continuous</x:v>
      </x:c>
      <x:c r="N144" s="305" t="str">
        <x:v>Secured debt outstanding</x:v>
      </x:c>
      <x:c r="O144" s="305" t="str">
        <x:v>Continuous; periodic reporting. Calculate the entity-specific due date from the documented trigger or period end and the current official provision/exchange operating calendar; retain the calculation, review and acknowledgement.</x:v>
      </x:c>
      <x:c r="P144" s="305" t="str">
        <x:v>Continuous control with scheduled owner review; open an exception immediately on breach, override or data-feed failure.</x:v>
      </x:c>
      <x:c r="Q144" s="305" t="str">
        <x:v>Immediate exception alert when the control condition is not met.</x:v>
      </x:c>
      <x:c r="R144" s="305" t="str">
        <x:v>Treasury or Finance Head / Company Secretary</x:v>
      </x:c>
      <x:c r="S144" s="305" t="str">
        <x:v>Treasury, finance and secretarial team</x:v>
      </x:c>
      <x:c r="T144" s="305" t="str">
        <x:v>CFO / Company Secretary / Compliance Officer</x:v>
      </x:c>
      <x:c r="U144" s="305" t="str">
        <x:v>CAP-LAW090 Reg. 54; official source URL inherited from the P-2 atomic record.</x:v>
      </x:c>
      <x:c r="V144" s="305" t="str">
        <x:v>Recurring / monitored</x:v>
      </x:c>
      <x:c r="W144" s="305" t="str">
        <x:v>Evidence must be complete through the legal performance/filing time and include later acknowledgement, correction or closure where applicable.</x:v>
      </x:c>
      <x:c r="X144" s="305" t="str">
        <x:v>Escalate predicted lateness before the legal cut-off; immediately record actual missed deadlines, failed conditions precedent or unclosed exceptions.</x:v>
      </x:c>
      <x:c r="Y144" s="305" t="str">
        <x:v>Evidence the gate GATE|DEBT, security/capacity (Secured listed NCS), trigger (Secured debt outstanding) and threshold/exemption (Apply asset cover, certificate and format requirements.).</x:v>
      </x:c>
      <x:c r="Z144" s="305" t="str">
        <x:v>RULE MAPPED — ENTITY DATE NOT POPULATED</x:v>
      </x:c>
      <x:c r="AA144" s="305" t="str">
        <x:v>https://www.sebi.gov.in/legal/master-circulars/jul-2025/master-circular-for-listing-obligations-and-disclosure-requirements-for-non-convertible-securities-securitized-debt-instruments-and-or-commercial-paper_95230.html</x:v>
      </x:c>
      <x:c r="AB144" s="305" t="str">
        <x:v>MIGRATED — FROZEN</x:v>
      </x:c>
      <x:c r="AC144" s="305" t="str">
        <x:f>IF(COUNTIF('PROD Audit Master'!$A$5:$A$176,C144)=1,"YES","NO")</x:f>
        <x:v>YES</x:v>
      </x:c>
      <x:c r="AD144" s="305" t="str">
        <x:f>IF(COUNTIF('PROD Provision Master'!$A$5:$A$176,D144)=1,"YES","NO")</x:f>
        <x:v>YES</x:v>
      </x:c>
      <x:c r="AE144" s="305" t="str">
        <x:f>IF(COUNTIF($A$5:$A$176,A144)=1,"UNIQUE","DUPLICATE")</x:f>
        <x:v>UNIQUE</x:v>
      </x:c>
      <x:c r="AF144" s="305" t="str">
        <x:f>IF(COUNTIF($E$5:$E$176,E144)=1,"UNIQUE","DUPLICATE")</x:f>
        <x:v>UNIQUE</x:v>
      </x:c>
      <x:c r="AG144" s="305" t="str">
        <x:f>IF(AND(LEFT(A144,14)="SEBI-CORE-CAL-",LEN(A144)=20),"VALID","INVALID")</x:f>
        <x:v>VALID</x:v>
      </x:c>
      <x:c r="AH144" s="305" t="str">
        <x:v>FROZEN</x:v>
      </x:c>
    </x:row>
    <x:row r="145" ht="48" customHeight="1">
      <x:c r="A145" s="305" t="str">
        <x:v>SEBI-CORE-CAL-000141</x:v>
      </x:c>
      <x:c r="B145" s="305" t="n">
        <x:v>141</x:v>
      </x:c>
      <x:c r="C145" s="305" t="str">
        <x:v>SEBI-CORE-AUD-000141</x:v>
      </x:c>
      <x:c r="D145" s="305" t="str">
        <x:v>SEBI-CORE-PRV-000141</x:v>
      </x:c>
      <x:c r="E145" s="305" t="str">
        <x:v>CAP-LAW090|Reg. 55|AP01|CAL01</x:v>
      </x:c>
      <x:c r="F145" s="305" t="str">
        <x:v>CAP-LAW090|Reg. 55|AP01</x:v>
      </x:c>
      <x:c r="G145" s="305" t="str">
        <x:v>CAP-LAW090|Reg. 55</x:v>
      </x:c>
      <x:c r="H145" s="305" t="str">
        <x:v>CAP-LAW090</x:v>
      </x:c>
      <x:c r="I145" s="305" t="str">
        <x:v>Reg. 55</x:v>
      </x:c>
      <x:c r="J145" s="305" t="str">
        <x:v>GATE|DEBT</x:v>
      </x:c>
      <x:c r="K145" s="305" t="str">
        <x:v>Credit rating</x:v>
      </x:c>
      <x:c r="L145" s="305" t="str">
        <x:v>Recurring</x:v>
      </x:c>
      <x:c r="M145" s="305" t="str">
        <x:v>Rule-defined periodic</x:v>
      </x:c>
      <x:c r="N145" s="305" t="str">
        <x:v>Rating assigned/reviewed/changed</x:v>
      </x:c>
      <x:c r="O145" s="305" t="str">
        <x:v>Periodic and on change. Calculate the entity-specific due date from the documented trigger or period end and the current official provision/exchange operating calendar; retain the calculation, review and acknowledgement.</x:v>
      </x:c>
      <x:c r="P145" s="305" t="str">
        <x:v>Create the task when the documented trigger is approved, received or occurs; apply the legal lead time before the external deadline.</x:v>
      </x:c>
      <x:c r="Q145" s="305" t="str">
        <x:v>Final alert one business day before the internally calculated deadline; use an earlier alert where the legal period is one day or less.</x:v>
      </x:c>
      <x:c r="R145" s="305" t="str">
        <x:v>Treasury or Finance Head / Company Secretary</x:v>
      </x:c>
      <x:c r="S145" s="305" t="str">
        <x:v>Treasury, finance and secretarial team</x:v>
      </x:c>
      <x:c r="T145" s="305" t="str">
        <x:v>CFO / Company Secretary / Compliance Officer</x:v>
      </x:c>
      <x:c r="U145" s="305" t="str">
        <x:v>CAP-LAW090 Reg. 55; official source URL inherited from the P-2 atomic record.</x:v>
      </x:c>
      <x:c r="V145" s="305" t="str">
        <x:v>Recurring / monitored</x:v>
      </x:c>
      <x:c r="W145" s="305" t="str">
        <x:v>Evidence must be complete through the legal performance/filing time and include later acknowledgement, correction or closure where applicable.</x:v>
      </x:c>
      <x:c r="X145" s="305" t="str">
        <x:v>Escalate predicted lateness before the legal cut-off; immediately record actual missed deadlines, failed conditions precedent or unclosed exceptions.</x:v>
      </x:c>
      <x:c r="Y145" s="305" t="str">
        <x:v>Evidence the gate GATE|DEBT, security/capacity (Rated listed NCS / NCRPS), trigger (Rating assigned/reviewed/changed) and threshold/exemption (Apply review and disclosure requirements.).</x:v>
      </x:c>
      <x:c r="Z145" s="305" t="str">
        <x:v>RULE MAPPED — ENTITY DATE NOT POPULATED</x:v>
      </x:c>
      <x:c r="AA145" s="305" t="str">
        <x:v>https://www.sebi.gov.in/legal/master-circulars/jul-2025/master-circular-for-listing-obligations-and-disclosure-requirements-for-non-convertible-securities-securitized-debt-instruments-and-or-commercial-paper_95230.html</x:v>
      </x:c>
      <x:c r="AB145" s="305" t="str">
        <x:v>MIGRATED — FROZEN</x:v>
      </x:c>
      <x:c r="AC145" s="305" t="str">
        <x:f>IF(COUNTIF('PROD Audit Master'!$A$5:$A$176,C145)=1,"YES","NO")</x:f>
        <x:v>YES</x:v>
      </x:c>
      <x:c r="AD145" s="305" t="str">
        <x:f>IF(COUNTIF('PROD Provision Master'!$A$5:$A$176,D145)=1,"YES","NO")</x:f>
        <x:v>YES</x:v>
      </x:c>
      <x:c r="AE145" s="305" t="str">
        <x:f>IF(COUNTIF($A$5:$A$176,A145)=1,"UNIQUE","DUPLICATE")</x:f>
        <x:v>UNIQUE</x:v>
      </x:c>
      <x:c r="AF145" s="305" t="str">
        <x:f>IF(COUNTIF($E$5:$E$176,E145)=1,"UNIQUE","DUPLICATE")</x:f>
        <x:v>UNIQUE</x:v>
      </x:c>
      <x:c r="AG145" s="305" t="str">
        <x:f>IF(AND(LEFT(A145,14)="SEBI-CORE-CAL-",LEN(A145)=20),"VALID","INVALID")</x:f>
        <x:v>VALID</x:v>
      </x:c>
      <x:c r="AH145" s="305" t="str">
        <x:v>FROZEN</x:v>
      </x:c>
    </x:row>
    <x:row r="146" ht="48" customHeight="1">
      <x:c r="A146" s="305" t="str">
        <x:v>SEBI-CORE-CAL-000142</x:v>
      </x:c>
      <x:c r="B146" s="305" t="n">
        <x:v>142</x:v>
      </x:c>
      <x:c r="C146" s="305" t="str">
        <x:v>SEBI-CORE-AUD-000142</x:v>
      </x:c>
      <x:c r="D146" s="305" t="str">
        <x:v>SEBI-CORE-PRV-000142</x:v>
      </x:c>
      <x:c r="E146" s="305" t="str">
        <x:v>CAP-LAW090|Reg. 56|AP01|CAL01</x:v>
      </x:c>
      <x:c r="F146" s="305" t="str">
        <x:v>CAP-LAW090|Reg. 56|AP01</x:v>
      </x:c>
      <x:c r="G146" s="305" t="str">
        <x:v>CAP-LAW090|Reg. 56</x:v>
      </x:c>
      <x:c r="H146" s="305" t="str">
        <x:v>CAP-LAW090</x:v>
      </x:c>
      <x:c r="I146" s="305" t="str">
        <x:v>Reg. 56</x:v>
      </x:c>
      <x:c r="J146" s="305" t="str">
        <x:v>GATE|DEBT</x:v>
      </x:c>
      <x:c r="K146" s="305" t="str">
        <x:v>Trustee interface</x:v>
      </x:c>
      <x:c r="L146" s="305" t="str">
        <x:v>Recurring</x:v>
      </x:c>
      <x:c r="M146" s="305" t="str">
        <x:v>Rule-defined periodic</x:v>
      </x:c>
      <x:c r="N146" s="305" t="str">
        <x:v>Periodic/event information due</x:v>
      </x:c>
      <x:c r="O146" s="305" t="str">
        <x:v>Periodic and event-based. Calculate the entity-specific due date from the documented trigger or period end and the current official provision/exchange operating calendar; retain the calculation, review and acknowledgement.</x:v>
      </x:c>
      <x:c r="P146" s="305" t="str">
        <x:v>Create the task when the documented trigger is approved, received or occurs; apply the legal lead time before the external deadline.</x:v>
      </x:c>
      <x:c r="Q146" s="305" t="str">
        <x:v>Final alert one business day before the internally calculated deadline; use an earlier alert where the legal period is one day or less.</x:v>
      </x:c>
      <x:c r="R146" s="305" t="str">
        <x:v>Treasury or Finance Head / Company Secretary</x:v>
      </x:c>
      <x:c r="S146" s="305" t="str">
        <x:v>Treasury, finance and secretarial team</x:v>
      </x:c>
      <x:c r="T146" s="305" t="str">
        <x:v>Company Secretary / Compliance Officer or delegated independent reviewer</x:v>
      </x:c>
      <x:c r="U146" s="305" t="str">
        <x:v>CAP-LAW090 Reg. 56; official source URL inherited from the P-2 atomic record.</x:v>
      </x:c>
      <x:c r="V146" s="305" t="str">
        <x:v>Recurring / monitored</x:v>
      </x:c>
      <x:c r="W146" s="305" t="str">
        <x:v>Evidence must be complete through the legal performance/filing time and include later acknowledgement, correction or closure where applicable.</x:v>
      </x:c>
      <x:c r="X146" s="305" t="str">
        <x:v>Escalate predicted lateness before the legal cut-off; immediately record actual missed deadlines, failed conditions precedent or unclosed exceptions.</x:v>
      </x:c>
      <x:c r="Y146" s="305" t="str">
        <x:v>Evidence the gate GATE|DEBT, security/capacity (Listed debt with debenture trustee), trigger (Periodic/event information due) and threshold/exemption (Apply security, covenant, default and financial-document requirements.).</x:v>
      </x:c>
      <x:c r="Z146" s="305" t="str">
        <x:v>RULE MAPPED — ENTITY DATE NOT POPULATED</x:v>
      </x:c>
      <x:c r="AA146" s="305" t="str">
        <x:v>https://www.sebi.gov.in/legal/master-circulars/jul-2025/master-circular-for-listing-obligations-and-disclosure-requirements-for-non-convertible-securities-securitized-debt-instruments-and-or-commercial-paper_95230.html</x:v>
      </x:c>
      <x:c r="AB146" s="305" t="str">
        <x:v>MIGRATED — FROZEN</x:v>
      </x:c>
      <x:c r="AC146" s="305" t="str">
        <x:f>IF(COUNTIF('PROD Audit Master'!$A$5:$A$176,C146)=1,"YES","NO")</x:f>
        <x:v>YES</x:v>
      </x:c>
      <x:c r="AD146" s="305" t="str">
        <x:f>IF(COUNTIF('PROD Provision Master'!$A$5:$A$176,D146)=1,"YES","NO")</x:f>
        <x:v>YES</x:v>
      </x:c>
      <x:c r="AE146" s="305" t="str">
        <x:f>IF(COUNTIF($A$5:$A$176,A146)=1,"UNIQUE","DUPLICATE")</x:f>
        <x:v>UNIQUE</x:v>
      </x:c>
      <x:c r="AF146" s="305" t="str">
        <x:f>IF(COUNTIF($E$5:$E$176,E146)=1,"UNIQUE","DUPLICATE")</x:f>
        <x:v>UNIQUE</x:v>
      </x:c>
      <x:c r="AG146" s="305" t="str">
        <x:f>IF(AND(LEFT(A146,14)="SEBI-CORE-CAL-",LEN(A146)=20),"VALID","INVALID")</x:f>
        <x:v>VALID</x:v>
      </x:c>
      <x:c r="AH146" s="305" t="str">
        <x:v>FROZEN</x:v>
      </x:c>
    </x:row>
    <x:row r="147" ht="48" customHeight="1">
      <x:c r="A147" s="305" t="str">
        <x:v>SEBI-CORE-CAL-000143</x:v>
      </x:c>
      <x:c r="B147" s="305" t="n">
        <x:v>143</x:v>
      </x:c>
      <x:c r="C147" s="305" t="str">
        <x:v>SEBI-CORE-AUD-000143</x:v>
      </x:c>
      <x:c r="D147" s="305" t="str">
        <x:v>SEBI-CORE-PRV-000143</x:v>
      </x:c>
      <x:c r="E147" s="305" t="str">
        <x:v>CAP-LAW090|Reg. 57|AP01|CAL01</x:v>
      </x:c>
      <x:c r="F147" s="305" t="str">
        <x:v>CAP-LAW090|Reg. 57|AP01</x:v>
      </x:c>
      <x:c r="G147" s="305" t="str">
        <x:v>CAP-LAW090|Reg. 57</x:v>
      </x:c>
      <x:c r="H147" s="305" t="str">
        <x:v>CAP-LAW090</x:v>
      </x:c>
      <x:c r="I147" s="305" t="str">
        <x:v>Reg. 57</x:v>
      </x:c>
      <x:c r="J147" s="305" t="str">
        <x:v>GATE|DEBT</x:v>
      </x:c>
      <x:c r="K147" s="305" t="str">
        <x:v>Debt servicing</x:v>
      </x:c>
      <x:c r="L147" s="305" t="str">
        <x:v>Event-driven</x:v>
      </x:c>
      <x:c r="M147" s="305" t="str">
        <x:v>Per triggering event</x:v>
      </x:c>
      <x:c r="N147" s="305" t="str">
        <x:v>Payment due/completed</x:v>
      </x:c>
      <x:c r="O147" s="305" t="str">
        <x:v>At each payment event. Calculate the entity-specific due date from the documented trigger or period end and the current official provision/exchange operating calendar; retain the calculation, review and acknowledgement.</x:v>
      </x:c>
      <x:c r="P147" s="305" t="str">
        <x:v>Create the task when the documented trigger is approved, received or occurs; apply the legal lead time before the external deadline.</x:v>
      </x:c>
      <x:c r="Q147" s="305" t="str">
        <x:v>Final alert one business day before the internally calculated deadline; use an earlier alert where the legal period is one day or less.</x:v>
      </x:c>
      <x:c r="R147" s="305" t="str">
        <x:v>Treasury or Finance Head / Company Secretary</x:v>
      </x:c>
      <x:c r="S147" s="305" t="str">
        <x:v>Treasury, finance and secretarial team</x:v>
      </x:c>
      <x:c r="T147" s="305" t="str">
        <x:v>CFO / Company Secretary / Compliance Officer</x:v>
      </x:c>
      <x:c r="U147" s="305" t="str">
        <x:v>CAP-LAW090 Reg. 57; official source URL inherited from the P-2 atomic record.</x:v>
      </x:c>
      <x:c r="V147" s="305" t="str">
        <x:v>Event-driven</x:v>
      </x:c>
      <x:c r="W147" s="305" t="str">
        <x:v>Evidence must be complete through the legal performance/filing time and include later acknowledgement, correction or closure where applicable.</x:v>
      </x:c>
      <x:c r="X147" s="305" t="str">
        <x:v>Escalate predicted lateness before the legal cut-off; immediately record actual missed deadlines, failed conditions precedent or unclosed exceptions.</x:v>
      </x:c>
      <x:c r="Y147" s="305" t="str">
        <x:v>Evidence the gate GATE|DEBT, security/capacity (Listed NCS / NCRPS), trigger (Payment due/completed) and threshold/exemption (Apply exchange/trustee format and timing.).</x:v>
      </x:c>
      <x:c r="Z147" s="305" t="str">
        <x:v>RULE MAPPED — ENTITY DATE NOT POPULATED</x:v>
      </x:c>
      <x:c r="AA147" s="305" t="str">
        <x:v>https://www.sebi.gov.in/legal/master-circulars/jul-2025/master-circular-for-listing-obligations-and-disclosure-requirements-for-non-convertible-securities-securitized-debt-instruments-and-or-commercial-paper_95230.html</x:v>
      </x:c>
      <x:c r="AB147" s="305" t="str">
        <x:v>MIGRATED — FROZEN</x:v>
      </x:c>
      <x:c r="AC147" s="305" t="str">
        <x:f>IF(COUNTIF('PROD Audit Master'!$A$5:$A$176,C147)=1,"YES","NO")</x:f>
        <x:v>YES</x:v>
      </x:c>
      <x:c r="AD147" s="305" t="str">
        <x:f>IF(COUNTIF('PROD Provision Master'!$A$5:$A$176,D147)=1,"YES","NO")</x:f>
        <x:v>YES</x:v>
      </x:c>
      <x:c r="AE147" s="305" t="str">
        <x:f>IF(COUNTIF($A$5:$A$176,A147)=1,"UNIQUE","DUPLICATE")</x:f>
        <x:v>UNIQUE</x:v>
      </x:c>
      <x:c r="AF147" s="305" t="str">
        <x:f>IF(COUNTIF($E$5:$E$176,E147)=1,"UNIQUE","DUPLICATE")</x:f>
        <x:v>UNIQUE</x:v>
      </x:c>
      <x:c r="AG147" s="305" t="str">
        <x:f>IF(AND(LEFT(A147,14)="SEBI-CORE-CAL-",LEN(A147)=20),"VALID","INVALID")</x:f>
        <x:v>VALID</x:v>
      </x:c>
      <x:c r="AH147" s="305" t="str">
        <x:v>FROZEN</x:v>
      </x:c>
    </x:row>
    <x:row r="148" ht="48" customHeight="1">
      <x:c r="A148" s="305" t="str">
        <x:v>SEBI-CORE-CAL-000144</x:v>
      </x:c>
      <x:c r="B148" s="305" t="n">
        <x:v>144</x:v>
      </x:c>
      <x:c r="C148" s="305" t="str">
        <x:v>SEBI-CORE-AUD-000144</x:v>
      </x:c>
      <x:c r="D148" s="305" t="str">
        <x:v>SEBI-CORE-PRV-000144</x:v>
      </x:c>
      <x:c r="E148" s="305" t="str">
        <x:v>CAP-LAW090|Reg. 58|AP01|CAL01</x:v>
      </x:c>
      <x:c r="F148" s="305" t="str">
        <x:v>CAP-LAW090|Reg. 58|AP01</x:v>
      </x:c>
      <x:c r="G148" s="305" t="str">
        <x:v>CAP-LAW090|Reg. 58</x:v>
      </x:c>
      <x:c r="H148" s="305" t="str">
        <x:v>CAP-LAW090</x:v>
      </x:c>
      <x:c r="I148" s="305" t="str">
        <x:v>Reg. 58</x:v>
      </x:c>
      <x:c r="J148" s="305" t="str">
        <x:v>GATE|DEBT</x:v>
      </x:c>
      <x:c r="K148" s="305" t="str">
        <x:v>Holder communication</x:v>
      </x:c>
      <x:c r="L148" s="305" t="str">
        <x:v>Hybrid continuous/event</x:v>
      </x:c>
      <x:c r="M148" s="305" t="str">
        <x:v>Rule-defined periodic</x:v>
      </x:c>
      <x:c r="N148" s="305" t="str">
        <x:v>Holder request / periodic delivery</x:v>
      </x:c>
      <x:c r="O148" s="305" t="str">
        <x:v>Event-based / periodic. Calculate the entity-specific due date from the documented trigger or period end and the current official provision/exchange operating calendar; retain the calculation, review and acknowledgement.</x:v>
      </x:c>
      <x:c r="P148" s="305" t="str">
        <x:v>Create the task when the documented trigger is approved, received or occurs; apply the legal lead time before the external deadline.</x:v>
      </x:c>
      <x:c r="Q148" s="305" t="str">
        <x:v>Final alert one business day before the internally calculated deadline; use an earlier alert where the legal period is one day or less.</x:v>
      </x:c>
      <x:c r="R148" s="305" t="str">
        <x:v>Treasury or Finance Head / Company Secretary</x:v>
      </x:c>
      <x:c r="S148" s="305" t="str">
        <x:v>Treasury, finance and secretarial team</x:v>
      </x:c>
      <x:c r="T148" s="305" t="str">
        <x:v>Company Secretary / Compliance Officer or delegated independent reviewer</x:v>
      </x:c>
      <x:c r="U148" s="305" t="str">
        <x:v>CAP-LAW090 Reg. 58; official source URL inherited from the P-2 atomic record.</x:v>
      </x:c>
      <x:c r="V148" s="305" t="str">
        <x:v>Recurring / monitored</x:v>
      </x:c>
      <x:c r="W148" s="305" t="str">
        <x:v>Evidence must be complete through the legal performance/filing time and include later acknowledgement, correction or closure where applicable.</x:v>
      </x:c>
      <x:c r="X148" s="305" t="str">
        <x:v>Escalate predicted lateness before the legal cut-off; immediately record actual missed deadlines, failed conditions precedent or unclosed exceptions.</x:v>
      </x:c>
      <x:c r="Y148" s="305" t="str">
        <x:v>Evidence the gate GATE|DEBT, security/capacity (Listed NCS / NCRPS), trigger (Holder request / periodic delivery) and threshold/exemption (Apply electronic/physical and document-scope requirements.).</x:v>
      </x:c>
      <x:c r="Z148" s="305" t="str">
        <x:v>RULE MAPPED — ENTITY DATE NOT POPULATED</x:v>
      </x:c>
      <x:c r="AA148" s="305" t="str">
        <x:v>https://www.sebi.gov.in/legal/master-circulars/jul-2025/master-circular-for-listing-obligations-and-disclosure-requirements-for-non-convertible-securities-securitized-debt-instruments-and-or-commercial-paper_95230.html</x:v>
      </x:c>
      <x:c r="AB148" s="305" t="str">
        <x:v>MIGRATED — FROZEN</x:v>
      </x:c>
      <x:c r="AC148" s="305" t="str">
        <x:f>IF(COUNTIF('PROD Audit Master'!$A$5:$A$176,C148)=1,"YES","NO")</x:f>
        <x:v>YES</x:v>
      </x:c>
      <x:c r="AD148" s="305" t="str">
        <x:f>IF(COUNTIF('PROD Provision Master'!$A$5:$A$176,D148)=1,"YES","NO")</x:f>
        <x:v>YES</x:v>
      </x:c>
      <x:c r="AE148" s="305" t="str">
        <x:f>IF(COUNTIF($A$5:$A$176,A148)=1,"UNIQUE","DUPLICATE")</x:f>
        <x:v>UNIQUE</x:v>
      </x:c>
      <x:c r="AF148" s="305" t="str">
        <x:f>IF(COUNTIF($E$5:$E$176,E148)=1,"UNIQUE","DUPLICATE")</x:f>
        <x:v>UNIQUE</x:v>
      </x:c>
      <x:c r="AG148" s="305" t="str">
        <x:f>IF(AND(LEFT(A148,14)="SEBI-CORE-CAL-",LEN(A148)=20),"VALID","INVALID")</x:f>
        <x:v>VALID</x:v>
      </x:c>
      <x:c r="AH148" s="305" t="str">
        <x:v>FROZEN</x:v>
      </x:c>
    </x:row>
    <x:row r="149" ht="48" customHeight="1">
      <x:c r="A149" s="305" t="str">
        <x:v>SEBI-CORE-CAL-000145</x:v>
      </x:c>
      <x:c r="B149" s="305" t="n">
        <x:v>145</x:v>
      </x:c>
      <x:c r="C149" s="305" t="str">
        <x:v>SEBI-CORE-AUD-000145</x:v>
      </x:c>
      <x:c r="D149" s="305" t="str">
        <x:v>SEBI-CORE-PRV-000145</x:v>
      </x:c>
      <x:c r="E149" s="305" t="str">
        <x:v>CAP-LAW090|Reg. 59|AP01|CAL01</x:v>
      </x:c>
      <x:c r="F149" s="305" t="str">
        <x:v>CAP-LAW090|Reg. 59|AP01</x:v>
      </x:c>
      <x:c r="G149" s="305" t="str">
        <x:v>CAP-LAW090|Reg. 59</x:v>
      </x:c>
      <x:c r="H149" s="305" t="str">
        <x:v>CAP-LAW090</x:v>
      </x:c>
      <x:c r="I149" s="305" t="str">
        <x:v>Reg. 59</x:v>
      </x:c>
      <x:c r="J149" s="305" t="str">
        <x:v>GATE|DEBT</x:v>
      </x:c>
      <x:c r="K149" s="305" t="str">
        <x:v>Debt modification</x:v>
      </x:c>
      <x:c r="L149" s="305" t="str">
        <x:v>Event-driven</x:v>
      </x:c>
      <x:c r="M149" s="305" t="str">
        <x:v>Per triggering event</x:v>
      </x:c>
      <x:c r="N149" s="305" t="str">
        <x:v>Change to structure/terms proposed</x:v>
      </x:c>
      <x:c r="O149" s="305" t="str">
        <x:v>Before modification. Calculate the entity-specific due date from the documented trigger or period end and the current official provision/exchange operating calendar; retain the calculation, review and acknowledgement.</x:v>
      </x:c>
      <x:c r="P149" s="305" t="str">
        <x:v>Create the task when the documented trigger is approved, received or occurs; apply the legal lead time before the external deadline.</x:v>
      </x:c>
      <x:c r="Q149" s="305" t="str">
        <x:v>Final check before the prescribed pre-event cut-off; block execution where approval/filing is a condition precedent.</x:v>
      </x:c>
      <x:c r="R149" s="305" t="str">
        <x:v>Treasury or Finance Head / Company Secretary</x:v>
      </x:c>
      <x:c r="S149" s="305" t="str">
        <x:v>Treasury, finance and secretarial team</x:v>
      </x:c>
      <x:c r="T149" s="305" t="str">
        <x:v>CFO / Company Secretary / Compliance Officer</x:v>
      </x:c>
      <x:c r="U149" s="305" t="str">
        <x:v>CAP-LAW090 Reg. 59; official source URL inherited from the P-2 atomic record.</x:v>
      </x:c>
      <x:c r="V149" s="305" t="str">
        <x:v>Event-driven</x:v>
      </x:c>
      <x:c r="W149" s="305" t="str">
        <x:v>Evidence must be complete through the legal performance/filing time and include later acknowledgement, correction or closure where applicable.</x:v>
      </x:c>
      <x:c r="X149" s="305" t="str">
        <x:v>Escalate predicted lateness before the legal cut-off; immediately record actual missed deadlines, failed conditions precedent or unclosed exceptions.</x:v>
      </x:c>
      <x:c r="Y149" s="305" t="str">
        <x:v>Evidence the gate GATE|DEBT, security/capacity (Listed NCS / NCRPS), trigger (Change to structure/terms proposed) and threshold/exemption (Apply holder, exchange and trustee approval conditions.).</x:v>
      </x:c>
      <x:c r="Z149" s="305" t="str">
        <x:v>RULE MAPPED — ENTITY DATE NOT POPULATED</x:v>
      </x:c>
      <x:c r="AA149" s="305" t="str">
        <x:v>https://www.sebi.gov.in/legal/master-circulars/jul-2025/master-circular-for-listing-obligations-and-disclosure-requirements-for-non-convertible-securities-securitized-debt-instruments-and-or-commercial-paper_95230.html</x:v>
      </x:c>
      <x:c r="AB149" s="305" t="str">
        <x:v>MIGRATED — FROZEN</x:v>
      </x:c>
      <x:c r="AC149" s="305" t="str">
        <x:f>IF(COUNTIF('PROD Audit Master'!$A$5:$A$176,C149)=1,"YES","NO")</x:f>
        <x:v>YES</x:v>
      </x:c>
      <x:c r="AD149" s="305" t="str">
        <x:f>IF(COUNTIF('PROD Provision Master'!$A$5:$A$176,D149)=1,"YES","NO")</x:f>
        <x:v>YES</x:v>
      </x:c>
      <x:c r="AE149" s="305" t="str">
        <x:f>IF(COUNTIF($A$5:$A$176,A149)=1,"UNIQUE","DUPLICATE")</x:f>
        <x:v>UNIQUE</x:v>
      </x:c>
      <x:c r="AF149" s="305" t="str">
        <x:f>IF(COUNTIF($E$5:$E$176,E149)=1,"UNIQUE","DUPLICATE")</x:f>
        <x:v>UNIQUE</x:v>
      </x:c>
      <x:c r="AG149" s="305" t="str">
        <x:f>IF(AND(LEFT(A149,14)="SEBI-CORE-CAL-",LEN(A149)=20),"VALID","INVALID")</x:f>
        <x:v>VALID</x:v>
      </x:c>
      <x:c r="AH149" s="305" t="str">
        <x:v>FROZEN</x:v>
      </x:c>
    </x:row>
    <x:row r="150" ht="48" customHeight="1">
      <x:c r="A150" s="305" t="str">
        <x:v>SEBI-CORE-CAL-000146</x:v>
      </x:c>
      <x:c r="B150" s="305" t="n">
        <x:v>146</x:v>
      </x:c>
      <x:c r="C150" s="305" t="str">
        <x:v>SEBI-CORE-AUD-000146</x:v>
      </x:c>
      <x:c r="D150" s="305" t="str">
        <x:v>SEBI-CORE-PRV-000146</x:v>
      </x:c>
      <x:c r="E150" s="305" t="str">
        <x:v>CAP-LAW090|Reg. 60|AP01|CAL01</x:v>
      </x:c>
      <x:c r="F150" s="305" t="str">
        <x:v>CAP-LAW090|Reg. 60|AP01</x:v>
      </x:c>
      <x:c r="G150" s="305" t="str">
        <x:v>CAP-LAW090|Reg. 60</x:v>
      </x:c>
      <x:c r="H150" s="305" t="str">
        <x:v>CAP-LAW090</x:v>
      </x:c>
      <x:c r="I150" s="305" t="str">
        <x:v>Reg. 60</x:v>
      </x:c>
      <x:c r="J150" s="305" t="str">
        <x:v>GATE|DEBT</x:v>
      </x:c>
      <x:c r="K150" s="305" t="str">
        <x:v>Debt servicing</x:v>
      </x:c>
      <x:c r="L150" s="305" t="str">
        <x:v>Event-driven</x:v>
      </x:c>
      <x:c r="M150" s="305" t="str">
        <x:v>Per triggering event</x:v>
      </x:c>
      <x:c r="N150" s="305" t="str">
        <x:v>Payment or corporate action requires record date</x:v>
      </x:c>
      <x:c r="O150" s="305" t="str">
        <x:v>Before record date. Calculate the entity-specific due date from the documented trigger or period end and the current official provision/exchange operating calendar; retain the calculation, review and acknowledgement.</x:v>
      </x:c>
      <x:c r="P150" s="305" t="str">
        <x:v>Create the task when the documented trigger is approved, received or occurs; apply the legal lead time before the external deadline.</x:v>
      </x:c>
      <x:c r="Q150" s="305" t="str">
        <x:v>Final check before the prescribed pre-event cut-off; block execution where approval/filing is a condition precedent.</x:v>
      </x:c>
      <x:c r="R150" s="305" t="str">
        <x:v>Treasury or Finance Head / Company Secretary</x:v>
      </x:c>
      <x:c r="S150" s="305" t="str">
        <x:v>Treasury, finance and secretarial team</x:v>
      </x:c>
      <x:c r="T150" s="305" t="str">
        <x:v>CFO / Company Secretary / Compliance Officer</x:v>
      </x:c>
      <x:c r="U150" s="305" t="str">
        <x:v>CAP-LAW090 Reg. 60; official source URL inherited from the P-2 atomic record.</x:v>
      </x:c>
      <x:c r="V150" s="305" t="str">
        <x:v>Event-driven</x:v>
      </x:c>
      <x:c r="W150" s="305" t="str">
        <x:v>Evidence must be complete through the legal performance/filing time and include later acknowledgement, correction or closure where applicable.</x:v>
      </x:c>
      <x:c r="X150" s="305" t="str">
        <x:v>Escalate predicted lateness before the legal cut-off; immediately record actual missed deadlines, failed conditions precedent or unclosed exceptions.</x:v>
      </x:c>
      <x:c r="Y150" s="305" t="str">
        <x:v>Evidence the gate GATE|DEBT, security/capacity (Listed NCS / NCRPS), trigger (Payment or corporate action requires record date) and threshold/exemption (Apply current lead time.).</x:v>
      </x:c>
      <x:c r="Z150" s="305" t="str">
        <x:v>RULE MAPPED — ENTITY DATE NOT POPULATED</x:v>
      </x:c>
      <x:c r="AA150" s="305" t="str">
        <x:v>https://www.sebi.gov.in/legal/master-circulars/jul-2025/master-circular-for-listing-obligations-and-disclosure-requirements-for-non-convertible-securities-securitized-debt-instruments-and-or-commercial-paper_95230.html</x:v>
      </x:c>
      <x:c r="AB150" s="305" t="str">
        <x:v>MIGRATED — FROZEN</x:v>
      </x:c>
      <x:c r="AC150" s="305" t="str">
        <x:f>IF(COUNTIF('PROD Audit Master'!$A$5:$A$176,C150)=1,"YES","NO")</x:f>
        <x:v>YES</x:v>
      </x:c>
      <x:c r="AD150" s="305" t="str">
        <x:f>IF(COUNTIF('PROD Provision Master'!$A$5:$A$176,D150)=1,"YES","NO")</x:f>
        <x:v>YES</x:v>
      </x:c>
      <x:c r="AE150" s="305" t="str">
        <x:f>IF(COUNTIF($A$5:$A$176,A150)=1,"UNIQUE","DUPLICATE")</x:f>
        <x:v>UNIQUE</x:v>
      </x:c>
      <x:c r="AF150" s="305" t="str">
        <x:f>IF(COUNTIF($E$5:$E$176,E150)=1,"UNIQUE","DUPLICATE")</x:f>
        <x:v>UNIQUE</x:v>
      </x:c>
      <x:c r="AG150" s="305" t="str">
        <x:f>IF(AND(LEFT(A150,14)="SEBI-CORE-CAL-",LEN(A150)=20),"VALID","INVALID")</x:f>
        <x:v>VALID</x:v>
      </x:c>
      <x:c r="AH150" s="305" t="str">
        <x:v>FROZEN</x:v>
      </x:c>
    </x:row>
    <x:row r="151" ht="48" customHeight="1">
      <x:c r="A151" s="305" t="str">
        <x:v>SEBI-CORE-CAL-000147</x:v>
      </x:c>
      <x:c r="B151" s="305" t="n">
        <x:v>147</x:v>
      </x:c>
      <x:c r="C151" s="305" t="str">
        <x:v>SEBI-CORE-AUD-000147</x:v>
      </x:c>
      <x:c r="D151" s="305" t="str">
        <x:v>SEBI-CORE-PRV-000147</x:v>
      </x:c>
      <x:c r="E151" s="305" t="str">
        <x:v>CAP-LAW090|Reg. 61B / unclaimed amounts|AP01|CAL01</x:v>
      </x:c>
      <x:c r="F151" s="305" t="str">
        <x:v>CAP-LAW090|Reg. 61B / unclaimed amounts|AP01</x:v>
      </x:c>
      <x:c r="G151" s="305" t="str">
        <x:v>CAP-LAW090|Reg. 61B / unclaimed amounts</x:v>
      </x:c>
      <x:c r="H151" s="305" t="str">
        <x:v>CAP-LAW090</x:v>
      </x:c>
      <x:c r="I151" s="305" t="str">
        <x:v>Reg. 61B / unclaimed amounts</x:v>
      </x:c>
      <x:c r="J151" s="305" t="str">
        <x:v>GATE|DEBT</x:v>
      </x:c>
      <x:c r="K151" s="305" t="str">
        <x:v>Unclaimed amounts</x:v>
      </x:c>
      <x:c r="L151" s="305" t="str">
        <x:v>Continuous monitoring</x:v>
      </x:c>
      <x:c r="M151" s="305" t="str">
        <x:v>Continuous</x:v>
      </x:c>
      <x:c r="N151" s="305" t="str">
        <x:v>Payment remains unclaimed</x:v>
      </x:c>
      <x:c r="O151" s="305" t="str">
        <x:v>When aging threshold is reached; ongoing claims. Calculate the entity-specific due date from the documented trigger or period end and the current official provision/exchange operating calendar; retain the calculation, review and acknowledgement.</x:v>
      </x:c>
      <x:c r="P151" s="305" t="str">
        <x:v>Continuous control with scheduled owner review; open an exception immediately on breach, override or data-feed failure.</x:v>
      </x:c>
      <x:c r="Q151" s="305" t="str">
        <x:v>Final alert one business day before the internally calculated deadline; use an earlier alert where the legal period is one day or less.</x:v>
      </x:c>
      <x:c r="R151" s="305" t="str">
        <x:v>Investor Services Head / RTA Relationship Owner</x:v>
      </x:c>
      <x:c r="S151" s="305" t="str">
        <x:v>Issuer investor-service team or contracted RTA team</x:v>
      </x:c>
      <x:c r="T151" s="305" t="str">
        <x:v>Company Secretary / Compliance Officer or delegated independent reviewer</x:v>
      </x:c>
      <x:c r="U151" s="305" t="str">
        <x:v>CAP-LAW090 Reg. 61B / unclaimed amounts; official source URL inherited from the P-2 atomic record.</x:v>
      </x:c>
      <x:c r="V151" s="305" t="str">
        <x:v>Recurring / monitored</x:v>
      </x:c>
      <x:c r="W151" s="305" t="str">
        <x:v>Evidence must be complete through the legal performance/filing time and include later acknowledgement, correction or closure where applicable.</x:v>
      </x:c>
      <x:c r="X151" s="305" t="str">
        <x:v>Escalate predicted lateness before the legal cut-off; immediately record actual missed deadlines, failed conditions precedent or unclosed exceptions.</x:v>
      </x:c>
      <x:c r="Y151" s="305" t="str">
        <x:v>Evidence the gate GATE|DEBT, security/capacity (Listed NCS / NCRPS), trigger (Payment remains unclaimed) and threshold/exemption (Apply current escrow/fund, claim and disclosure provisions.).</x:v>
      </x:c>
      <x:c r="Z151" s="305" t="str">
        <x:v>RULE MAPPED — ENTITY DATE NOT POPULATED</x:v>
      </x:c>
      <x:c r="AA151" s="305" t="str">
        <x:v>https://www.sebi.gov.in/legal/master-circulars/jul-2025/master-circular-for-listing-obligations-and-disclosure-requirements-for-non-convertible-securities-securitized-debt-instruments-and-or-commercial-paper_95230.html</x:v>
      </x:c>
      <x:c r="AB151" s="305" t="str">
        <x:v>MIGRATED — FROZEN</x:v>
      </x:c>
      <x:c r="AC151" s="305" t="str">
        <x:f>IF(COUNTIF('PROD Audit Master'!$A$5:$A$176,C151)=1,"YES","NO")</x:f>
        <x:v>YES</x:v>
      </x:c>
      <x:c r="AD151" s="305" t="str">
        <x:f>IF(COUNTIF('PROD Provision Master'!$A$5:$A$176,D151)=1,"YES","NO")</x:f>
        <x:v>YES</x:v>
      </x:c>
      <x:c r="AE151" s="305" t="str">
        <x:f>IF(COUNTIF($A$5:$A$176,A151)=1,"UNIQUE","DUPLICATE")</x:f>
        <x:v>UNIQUE</x:v>
      </x:c>
      <x:c r="AF151" s="305" t="str">
        <x:f>IF(COUNTIF($E$5:$E$176,E151)=1,"UNIQUE","DUPLICATE")</x:f>
        <x:v>UNIQUE</x:v>
      </x:c>
      <x:c r="AG151" s="305" t="str">
        <x:f>IF(AND(LEFT(A151,14)="SEBI-CORE-CAL-",LEN(A151)=20),"VALID","INVALID")</x:f>
        <x:v>VALID</x:v>
      </x:c>
      <x:c r="AH151" s="305" t="str">
        <x:v>FROZEN</x:v>
      </x:c>
    </x:row>
    <x:row r="152" ht="48" customHeight="1">
      <x:c r="A152" s="305" t="str">
        <x:v>SEBI-CORE-CAL-000148</x:v>
      </x:c>
      <x:c r="B152" s="305" t="n">
        <x:v>148</x:v>
      </x:c>
      <x:c r="C152" s="305" t="str">
        <x:v>SEBI-CORE-AUD-000148</x:v>
      </x:c>
      <x:c r="D152" s="305" t="str">
        <x:v>SEBI-CORE-PRV-000148</x:v>
      </x:c>
      <x:c r="E152" s="305" t="str">
        <x:v>CAP-LAW090|Reg. 62|AP01|CAL01</x:v>
      </x:c>
      <x:c r="F152" s="305" t="str">
        <x:v>CAP-LAW090|Reg. 62|AP01</x:v>
      </x:c>
      <x:c r="G152" s="305" t="str">
        <x:v>CAP-LAW090|Reg. 62</x:v>
      </x:c>
      <x:c r="H152" s="305" t="str">
        <x:v>CAP-LAW090</x:v>
      </x:c>
      <x:c r="I152" s="305" t="str">
        <x:v>Reg. 62</x:v>
      </x:c>
      <x:c r="J152" s="305" t="str">
        <x:v>GATE|DEBT</x:v>
      </x:c>
      <x:c r="K152" s="305" t="str">
        <x:v>Website disclosure</x:v>
      </x:c>
      <x:c r="L152" s="305" t="str">
        <x:v>Continuous monitoring</x:v>
      </x:c>
      <x:c r="M152" s="305" t="str">
        <x:v>Continuous</x:v>
      </x:c>
      <x:c r="N152" s="305" t="str">
        <x:v>Instrument remains listed / disclosure changes</x:v>
      </x:c>
      <x:c r="O152" s="305" t="str">
        <x:v>Continuous. Calculate the entity-specific due date from the documented trigger or period end and the current official provision/exchange operating calendar; retain the calculation, review and acknowledgement.</x:v>
      </x:c>
      <x:c r="P152" s="305" t="str">
        <x:v>Continuous control with scheduled owner review; open an exception immediately on breach, override or data-feed failure.</x:v>
      </x:c>
      <x:c r="Q152" s="305" t="str">
        <x:v>Immediate exception alert when the control condition is not met.</x:v>
      </x:c>
      <x:c r="R152" s="305" t="str">
        <x:v>Treasury or Finance Head / Company Secretary</x:v>
      </x:c>
      <x:c r="S152" s="305" t="str">
        <x:v>Treasury, finance and secretarial team</x:v>
      </x:c>
      <x:c r="T152" s="305" t="str">
        <x:v>CFO / Company Secretary / Compliance Officer</x:v>
      </x:c>
      <x:c r="U152" s="305" t="str">
        <x:v>CAP-LAW090 Reg. 62; official source URL inherited from the P-2 atomic record.</x:v>
      </x:c>
      <x:c r="V152" s="305" t="str">
        <x:v>Recurring / monitored</x:v>
      </x:c>
      <x:c r="W152" s="305" t="str">
        <x:v>Evidence must be complete through the legal performance/filing time and include later acknowledgement, correction or closure where applicable.</x:v>
      </x:c>
      <x:c r="X152" s="305" t="str">
        <x:v>Escalate predicted lateness before the legal cut-off; immediately record actual missed deadlines, failed conditions precedent or unclosed exceptions.</x:v>
      </x:c>
      <x:c r="Y152" s="305" t="str">
        <x:v>Evidence the gate GATE|DEBT, security/capacity (Listed NCS / NCRPS / other covered instruments), trigger (Instrument remains listed / disclosure changes) and threshold/exemption (Apply content and update requirements for the security class.).</x:v>
      </x:c>
      <x:c r="Z152" s="305" t="str">
        <x:v>RULE MAPPED — ENTITY DATE NOT POPULATED</x:v>
      </x:c>
      <x:c r="AA152" s="305" t="str">
        <x:v>https://www.sebi.gov.in/legal/master-circulars/jul-2025/master-circular-for-listing-obligations-and-disclosure-requirements-for-non-convertible-securities-securitized-debt-instruments-and-or-commercial-paper_95230.html</x:v>
      </x:c>
      <x:c r="AB152" s="305" t="str">
        <x:v>MIGRATED — FROZEN</x:v>
      </x:c>
      <x:c r="AC152" s="305" t="str">
        <x:f>IF(COUNTIF('PROD Audit Master'!$A$5:$A$176,C152)=1,"YES","NO")</x:f>
        <x:v>YES</x:v>
      </x:c>
      <x:c r="AD152" s="305" t="str">
        <x:f>IF(COUNTIF('PROD Provision Master'!$A$5:$A$176,D152)=1,"YES","NO")</x:f>
        <x:v>YES</x:v>
      </x:c>
      <x:c r="AE152" s="305" t="str">
        <x:f>IF(COUNTIF($A$5:$A$176,A152)=1,"UNIQUE","DUPLICATE")</x:f>
        <x:v>UNIQUE</x:v>
      </x:c>
      <x:c r="AF152" s="305" t="str">
        <x:f>IF(COUNTIF($E$5:$E$176,E152)=1,"UNIQUE","DUPLICATE")</x:f>
        <x:v>UNIQUE</x:v>
      </x:c>
      <x:c r="AG152" s="305" t="str">
        <x:f>IF(AND(LEFT(A152,14)="SEBI-CORE-CAL-",LEN(A152)=20),"VALID","INVALID")</x:f>
        <x:v>VALID</x:v>
      </x:c>
      <x:c r="AH152" s="305" t="str">
        <x:v>FROZEN</x:v>
      </x:c>
    </x:row>
    <x:row r="153" ht="48" customHeight="1">
      <x:c r="A153" s="305" t="str">
        <x:v>SEBI-CORE-CAL-000149</x:v>
      </x:c>
      <x:c r="B153" s="305" t="n">
        <x:v>149</x:v>
      </x:c>
      <x:c r="C153" s="305" t="str">
        <x:v>SEBI-CORE-AUD-000149</x:v>
      </x:c>
      <x:c r="D153" s="305" t="str">
        <x:v>SEBI-CORE-PRV-000149</x:v>
      </x:c>
      <x:c r="E153" s="305" t="str">
        <x:v>CAP-LAW090|HVDLE corporate-governance chapter|AP01|CAL01</x:v>
      </x:c>
      <x:c r="F153" s="305" t="str">
        <x:v>CAP-LAW090|HVDLE corporate-governance chapter|AP01</x:v>
      </x:c>
      <x:c r="G153" s="305" t="str">
        <x:v>CAP-LAW090|HVDLE corporate-governance chapter</x:v>
      </x:c>
      <x:c r="H153" s="305" t="str">
        <x:v>CAP-LAW090</x:v>
      </x:c>
      <x:c r="I153" s="305" t="str">
        <x:v>HVDLE corporate-governance chapter</x:v>
      </x:c>
      <x:c r="J153" s="305" t="str">
        <x:v>GATE|HVDLE</x:v>
      </x:c>
      <x:c r="K153" s="305" t="str">
        <x:v>Debt governance</x:v>
      </x:c>
      <x:c r="L153" s="305" t="str">
        <x:v>Continuous monitoring</x:v>
      </x:c>
      <x:c r="M153" s="305" t="str">
        <x:v>Continuous</x:v>
      </x:c>
      <x:c r="N153" s="305" t="str">
        <x:v>Current HVDLE threshold/test met</x:v>
      </x:c>
      <x:c r="O153" s="305" t="str">
        <x:v>Continuous after activation. Calculate the entity-specific due date from the documented trigger or period end and the current official provision/exchange operating calendar; retain the calculation, review and acknowledgement.</x:v>
      </x:c>
      <x:c r="P153" s="305" t="str">
        <x:v>Continuous control with scheduled owner review; open an exception immediately on breach, override or data-feed failure.</x:v>
      </x:c>
      <x:c r="Q153" s="305" t="str">
        <x:v>Immediate exception alert when the control condition is not met.</x:v>
      </x:c>
      <x:c r="R153" s="305" t="str">
        <x:v>Treasury or Finance Head / Company Secretary</x:v>
      </x:c>
      <x:c r="S153" s="305" t="str">
        <x:v>Treasury, finance and secretarial team</x:v>
      </x:c>
      <x:c r="T153" s="305" t="str">
        <x:v>Company Secretary / Compliance Officer plus approving Board or committee</x:v>
      </x:c>
      <x:c r="U153" s="305" t="str">
        <x:v>CAP-LAW090 HVDLE corporate-governance chapter; official source URL inherited from the P-2 atomic record.</x:v>
      </x:c>
      <x:c r="V153" s="305" t="str">
        <x:v>Recurring / monitored</x:v>
      </x:c>
      <x:c r="W153" s="305" t="str">
        <x:v>Evidence must be complete through the legal performance/filing time and include later acknowledgement, correction or closure where applicable.</x:v>
      </x:c>
      <x:c r="X153" s="305" t="str">
        <x:v>Escalate predicted lateness before the legal cut-off; immediately record actual missed deadlines, failed conditions precedent or unclosed exceptions.</x:v>
      </x:c>
      <x:c r="Y153" s="305" t="str">
        <x:v>Evidence the gate GATE|HVDLE, security/capacity (High-value listed debt), trigger (Current HVDLE threshold/test met) and threshold/exemption (Apply measurement, transition, exemption and listed-subsidiary provisions then in force.).</x:v>
      </x:c>
      <x:c r="Z153" s="305" t="str">
        <x:v>RULE MAPPED — ENTITY DATE NOT POPULATED</x:v>
      </x:c>
      <x:c r="AA153" s="305" t="str">
        <x:v>https://www.sebi.gov.in/legal/master-circulars/jul-2025/master-circular-for-listing-obligations-and-disclosure-requirements-for-non-convertible-securities-securitized-debt-instruments-and-or-commercial-paper_95230.html</x:v>
      </x:c>
      <x:c r="AB153" s="305" t="str">
        <x:v>MIGRATED — FROZEN</x:v>
      </x:c>
      <x:c r="AC153" s="305" t="str">
        <x:f>IF(COUNTIF('PROD Audit Master'!$A$5:$A$176,C153)=1,"YES","NO")</x:f>
        <x:v>YES</x:v>
      </x:c>
      <x:c r="AD153" s="305" t="str">
        <x:f>IF(COUNTIF('PROD Provision Master'!$A$5:$A$176,D153)=1,"YES","NO")</x:f>
        <x:v>YES</x:v>
      </x:c>
      <x:c r="AE153" s="305" t="str">
        <x:f>IF(COUNTIF($A$5:$A$176,A153)=1,"UNIQUE","DUPLICATE")</x:f>
        <x:v>UNIQUE</x:v>
      </x:c>
      <x:c r="AF153" s="305" t="str">
        <x:f>IF(COUNTIF($E$5:$E$176,E153)=1,"UNIQUE","DUPLICATE")</x:f>
        <x:v>UNIQUE</x:v>
      </x:c>
      <x:c r="AG153" s="305" t="str">
        <x:f>IF(AND(LEFT(A153,14)="SEBI-CORE-CAL-",LEN(A153)=20),"VALID","INVALID")</x:f>
        <x:v>VALID</x:v>
      </x:c>
      <x:c r="AH153" s="305" t="str">
        <x:v>FROZEN</x:v>
      </x:c>
    </x:row>
    <x:row r="154" ht="48" customHeight="1">
      <x:c r="A154" s="305" t="str">
        <x:v>SEBI-CORE-CAL-000150</x:v>
      </x:c>
      <x:c r="B154" s="305" t="n">
        <x:v>150</x:v>
      </x:c>
      <x:c r="C154" s="305" t="str">
        <x:v>SEBI-CORE-AUD-000150</x:v>
      </x:c>
      <x:c r="D154" s="305" t="str">
        <x:v>SEBI-CORE-PRV-000150</x:v>
      </x:c>
      <x:c r="E154" s="305" t="str">
        <x:v>CAP-LAW064|Issue/listing provisions|AP01|CAL01</x:v>
      </x:c>
      <x:c r="F154" s="305" t="str">
        <x:v>CAP-LAW064|Issue/listing provisions|AP01</x:v>
      </x:c>
      <x:c r="G154" s="305" t="str">
        <x:v>CAP-LAW064|Issue/listing provisions</x:v>
      </x:c>
      <x:c r="H154" s="305" t="str">
        <x:v>CAP-LAW064</x:v>
      </x:c>
      <x:c r="I154" s="305" t="str">
        <x:v>Issue/listing provisions</x:v>
      </x:c>
      <x:c r="J154" s="305" t="str">
        <x:v>GATE|SDI_SR_CP</x:v>
      </x:c>
      <x:c r="K154" s="305" t="str">
        <x:v>Structured finance</x:v>
      </x:c>
      <x:c r="L154" s="305" t="str">
        <x:v>Transaction timetable</x:v>
      </x:c>
      <x:c r="M154" s="305" t="str">
        <x:v>Continuous</x:v>
      </x:c>
      <x:c r="N154" s="305" t="str">
        <x:v>SDI/SR issuance or listing exists</x:v>
      </x:c>
      <x:c r="O154" s="305" t="str">
        <x:v>Issue and continuous periods. Calculate the entity-specific due date from the documented trigger or period end and the current official provision/exchange operating calendar; retain the calculation, review and acknowledgement.</x:v>
      </x:c>
      <x:c r="P154" s="305" t="str">
        <x:v>Continuous control with scheduled owner review; open an exception immediately on breach, override or data-feed failure.</x:v>
      </x:c>
      <x:c r="Q154" s="305" t="str">
        <x:v>Immediate exception alert when the control condition is not met.</x:v>
      </x:c>
      <x:c r="R154" s="305" t="str">
        <x:v>Treasury or Finance Head / Company Secretary</x:v>
      </x:c>
      <x:c r="S154" s="305" t="str">
        <x:v>Treasury, finance and secretarial team</x:v>
      </x:c>
      <x:c r="T154" s="305" t="str">
        <x:v>Company Secretary / Compliance Officer plus approving Board or committee</x:v>
      </x:c>
      <x:c r="U154" s="305" t="str">
        <x:v>CAP-LAW064 Issue/listing provisions; official source URL inherited from the P-2 atomic record.</x:v>
      </x:c>
      <x:c r="V154" s="305" t="str">
        <x:v>Event-driven</x:v>
      </x:c>
      <x:c r="W154" s="305" t="str">
        <x:v>Evidence must be complete through the legal performance/filing time and include later acknowledgement, correction or closure where applicable.</x:v>
      </x:c>
      <x:c r="X154" s="305" t="str">
        <x:v>Escalate predicted lateness before the legal cut-off; immediately record actual missed deadlines, failed conditions precedent or unclosed exceptions.</x:v>
      </x:c>
      <x:c r="Y154" s="305" t="str">
        <x:v>Evidence the gate GATE|SDI_SR_CP, security/capacity (SDI / security receipt), trigger (SDI/SR issuance or listing exists) and threshold/exemption (Apply instrument and duty-holder-specific provisions.).</x:v>
      </x:c>
      <x:c r="Z154" s="305" t="str">
        <x:v>RULE MAPPED — ENTITY DATE NOT POPULATED</x:v>
      </x:c>
      <x:c r="AA154" s="305" t="str">
        <x:v>https://www.sebi.gov.in/legal/regulations/jul-2026/securities-and-exchange-board-of-india-issue-and-listing-of-securitised-debt-instruments-and-security-receipts-regulations-2008-last-amended-on-july-06-2026-_102674.html</x:v>
      </x:c>
      <x:c r="AB154" s="305" t="str">
        <x:v>MIGRATED — FROZEN</x:v>
      </x:c>
      <x:c r="AC154" s="305" t="str">
        <x:f>IF(COUNTIF('PROD Audit Master'!$A$5:$A$176,C154)=1,"YES","NO")</x:f>
        <x:v>YES</x:v>
      </x:c>
      <x:c r="AD154" s="305" t="str">
        <x:f>IF(COUNTIF('PROD Provision Master'!$A$5:$A$176,D154)=1,"YES","NO")</x:f>
        <x:v>YES</x:v>
      </x:c>
      <x:c r="AE154" s="305" t="str">
        <x:f>IF(COUNTIF($A$5:$A$176,A154)=1,"UNIQUE","DUPLICATE")</x:f>
        <x:v>UNIQUE</x:v>
      </x:c>
      <x:c r="AF154" s="305" t="str">
        <x:f>IF(COUNTIF($E$5:$E$176,E154)=1,"UNIQUE","DUPLICATE")</x:f>
        <x:v>UNIQUE</x:v>
      </x:c>
      <x:c r="AG154" s="305" t="str">
        <x:f>IF(AND(LEFT(A154,14)="SEBI-CORE-CAL-",LEN(A154)=20),"VALID","INVALID")</x:f>
        <x:v>VALID</x:v>
      </x:c>
      <x:c r="AH154" s="305" t="str">
        <x:v>FROZEN</x:v>
      </x:c>
    </x:row>
    <x:row r="155" ht="48" customHeight="1">
      <x:c r="A155" s="305" t="str">
        <x:v>SEBI-CORE-CAL-000151</x:v>
      </x:c>
      <x:c r="B155" s="305" t="n">
        <x:v>151</x:v>
      </x:c>
      <x:c r="C155" s="305" t="str">
        <x:v>SEBI-CORE-AUD-000151</x:v>
      </x:c>
      <x:c r="D155" s="305" t="str">
        <x:v>SEBI-CORE-PRV-000151</x:v>
      </x:c>
      <x:c r="E155" s="305" t="str">
        <x:v>CAP-LAW248|Reg. 11B / Circular para 2|AP01|CAL01</x:v>
      </x:c>
      <x:c r="F155" s="305" t="str">
        <x:v>CAP-LAW248|Reg. 11B / Circular para 2|AP01</x:v>
      </x:c>
      <x:c r="G155" s="305" t="str">
        <x:v>CAP-LAW248|Reg. 11B / Circular para 2</x:v>
      </x:c>
      <x:c r="H155" s="305" t="str">
        <x:v>CAP-LAW248</x:v>
      </x:c>
      <x:c r="I155" s="305" t="str">
        <x:v>Reg. 11B / Circular para 2</x:v>
      </x:c>
      <x:c r="J155" s="305" t="str">
        <x:v>GATE|SDI_SR_CP</x:v>
      </x:c>
      <x:c r="K155" s="305" t="str">
        <x:v>SDI disclosure</x:v>
      </x:c>
      <x:c r="L155" s="305" t="str">
        <x:v>Event-driven</x:v>
      </x:c>
      <x:c r="M155" s="305" t="str">
        <x:v>Half-yearly</x:v>
      </x:c>
      <x:c r="N155" s="305" t="str">
        <x:v>SDI remains listed</x:v>
      </x:c>
      <x:c r="O155" s="305" t="str">
        <x:v>Within 30 days after end of March and September. Calculate the entity-specific due date from the documented trigger or period end and the current official provision/exchange operating calendar; retain the calculation, review and acknowledgement.</x:v>
      </x:c>
      <x:c r="P155" s="305" t="str">
        <x:v>Create task at period end with a 20-day internal lead or the earlier approved legal timetable.</x:v>
      </x:c>
      <x:c r="Q155" s="305" t="str">
        <x:v>Alert at 50% of the legal SLA and again two business days before expiry; escalate any predicted breach.</x:v>
      </x:c>
      <x:c r="R155" s="305" t="str">
        <x:v>Treasury or Finance Head / Company Secretary</x:v>
      </x:c>
      <x:c r="S155" s="305" t="str">
        <x:v>Treasury, finance and secretarial team</x:v>
      </x:c>
      <x:c r="T155" s="305" t="str">
        <x:v>Company Secretary / Compliance Officer or delegated independent reviewer</x:v>
      </x:c>
      <x:c r="U155" s="305" t="str">
        <x:v>CAP-LAW248 Reg. 11B / Circular para 2; official source URL inherited from the P-2 atomic record.</x:v>
      </x:c>
      <x:c r="V155" s="305" t="str">
        <x:v>Event-driven</x:v>
      </x:c>
      <x:c r="W155" s="305" t="str">
        <x:v>Evidence must be complete through the legal performance/filing time and include later acknowledgement, correction or closure where applicable.</x:v>
      </x:c>
      <x:c r="X155" s="305" t="str">
        <x:v>Escalate predicted lateness before the legal cut-off; immediately record actual missed deadlines, failed conditions precedent or unclosed exceptions.</x:v>
      </x:c>
      <x:c r="Y155" s="305" t="str">
        <x:v>Evidence the gate GATE|SDI_SR_CP, security/capacity (Listed SDI), trigger (SDI remains listed) and threshold/exemption (Use Annexure I for loan/listed-debt/credit-facility pools and Annexure II for other exposures.).</x:v>
      </x:c>
      <x:c r="Z155" s="305" t="str">
        <x:v>RULE MAPPED — ENTITY DATE NOT POPULATED</x:v>
      </x:c>
      <x:c r="AA155" s="305" t="str">
        <x:v>https://www.sebi.gov.in/legal/circulars/dec-2025/mandating-periodic-disclosure-requirements-securitised-debt-instruments-sdis-_98409.html</x:v>
      </x:c>
      <x:c r="AB155" s="305" t="str">
        <x:v>MIGRATED — FROZEN</x:v>
      </x:c>
      <x:c r="AC155" s="305" t="str">
        <x:f>IF(COUNTIF('PROD Audit Master'!$A$5:$A$176,C155)=1,"YES","NO")</x:f>
        <x:v>YES</x:v>
      </x:c>
      <x:c r="AD155" s="305" t="str">
        <x:f>IF(COUNTIF('PROD Provision Master'!$A$5:$A$176,D155)=1,"YES","NO")</x:f>
        <x:v>YES</x:v>
      </x:c>
      <x:c r="AE155" s="305" t="str">
        <x:f>IF(COUNTIF($A$5:$A$176,A155)=1,"UNIQUE","DUPLICATE")</x:f>
        <x:v>UNIQUE</x:v>
      </x:c>
      <x:c r="AF155" s="305" t="str">
        <x:f>IF(COUNTIF($E$5:$E$176,E155)=1,"UNIQUE","DUPLICATE")</x:f>
        <x:v>UNIQUE</x:v>
      </x:c>
      <x:c r="AG155" s="305" t="str">
        <x:f>IF(AND(LEFT(A155,14)="SEBI-CORE-CAL-",LEN(A155)=20),"VALID","INVALID")</x:f>
        <x:v>VALID</x:v>
      </x:c>
      <x:c r="AH155" s="305" t="str">
        <x:v>FROZEN</x:v>
      </x:c>
    </x:row>
    <x:row r="156" ht="48" customHeight="1">
      <x:c r="A156" s="305" t="str">
        <x:v>SEBI-CORE-CAL-000152</x:v>
      </x:c>
      <x:c r="B156" s="305" t="n">
        <x:v>152</x:v>
      </x:c>
      <x:c r="C156" s="305" t="str">
        <x:v>SEBI-CORE-AUD-000152</x:v>
      </x:c>
      <x:c r="D156" s="305" t="str">
        <x:v>SEBI-CORE-PRV-000152</x:v>
      </x:c>
      <x:c r="E156" s="305" t="str">
        <x:v>P1-GAP003|Paras 2-4|AP01|CAL01</x:v>
      </x:c>
      <x:c r="F156" s="305" t="str">
        <x:v>P1-GAP003|Paras 2-4|AP01</x:v>
      </x:c>
      <x:c r="G156" s="305" t="str">
        <x:v>P1-GAP003|Paras 2-4</x:v>
      </x:c>
      <x:c r="H156" s="305" t="str">
        <x:v>P1-GAP003</x:v>
      </x:c>
      <x:c r="I156" s="305" t="str">
        <x:v>Paras 2-4</x:v>
      </x:c>
      <x:c r="J156" s="305" t="str">
        <x:v>GATE|INVESTOR_SERVICE</x:v>
      </x:c>
      <x:c r="K156" s="305" t="str">
        <x:v>Investor service</x:v>
      </x:c>
      <x:c r="L156" s="305" t="str">
        <x:v>Time-limited programme</x:v>
      </x:c>
      <x:c r="M156" s="305" t="str">
        <x:v>Per triggering event</x:v>
      </x:c>
      <x:c r="N156" s="305" t="str">
        <x:v>Transfer was executed before 2019-04-01 and request falls within window</x:v>
      </x:c>
      <x:c r="O156" s="305" t="str">
        <x:v>During special window. Calculate the entity-specific due date from the documented trigger or period end and the current official provision/exchange operating calendar; retain the calculation, review and acknowledgement.</x:v>
      </x:c>
      <x:c r="P156" s="305" t="str">
        <x:v>Create the task when the documented trigger is approved, received or occurs; apply the legal lead time before the external deadline.</x:v>
      </x:c>
      <x:c r="Q156" s="305" t="str">
        <x:v>Final alert one business day before the internally calculated deadline; use an earlier alert where the legal period is one day or less.</x:v>
      </x:c>
      <x:c r="R156" s="305" t="str">
        <x:v>Investor Services Head / RTA Relationship Owner</x:v>
      </x:c>
      <x:c r="S156" s="305" t="str">
        <x:v>Issuer investor-service team or contracted RTA team</x:v>
      </x:c>
      <x:c r="T156" s="305" t="str">
        <x:v>Company Secretary / Compliance Officer or delegated independent reviewer</x:v>
      </x:c>
      <x:c r="U156" s="305" t="str">
        <x:v>P1-GAP003 Paras 2-4; official source URL inherited from the P-2 atomic record.</x:v>
      </x:c>
      <x:c r="V156" s="305" t="str">
        <x:v>Recurring / monitored</x:v>
      </x:c>
      <x:c r="W156" s="305" t="str">
        <x:v>Evidence must be complete through the legal performance/filing time and include later acknowledgement, correction or closure where applicable.</x:v>
      </x:c>
      <x:c r="X156" s="305" t="str">
        <x:v>Escalate predicted lateness before the legal cut-off; immediately record actual missed deadlines, failed conditions precedent or unclosed exceptions.</x:v>
      </x:c>
      <x:c r="Y156" s="305" t="str">
        <x:v>Evidence the gate GATE|INVESTOR_SERVICE, security/capacity (Physical securities), trigger (Transfer was executed before 2019-04-01 and request falls within window) and threshold/exemption (Window runs 2026-02-05 through 2027-02-04; earlier rejected/returned requests can qualify.).</x:v>
      </x:c>
      <x:c r="Z156" s="305" t="str">
        <x:v>RULE MAPPED — ENTITY DATE NOT POPULATED</x:v>
      </x:c>
      <x:c r="AA156" s="305" t="str">
        <x:v>https://www.sebi.gov.in/legal/circulars/jan-2026/ease-of-doing-investment-special-window-for-transfer-and-dematerialisation-of-physical-securities_99411.html</x:v>
      </x:c>
      <x:c r="AB156" s="305" t="str">
        <x:v>MIGRATED — FROZEN</x:v>
      </x:c>
      <x:c r="AC156" s="305" t="str">
        <x:f>IF(COUNTIF('PROD Audit Master'!$A$5:$A$176,C156)=1,"YES","NO")</x:f>
        <x:v>YES</x:v>
      </x:c>
      <x:c r="AD156" s="305" t="str">
        <x:f>IF(COUNTIF('PROD Provision Master'!$A$5:$A$176,D156)=1,"YES","NO")</x:f>
        <x:v>YES</x:v>
      </x:c>
      <x:c r="AE156" s="305" t="str">
        <x:f>IF(COUNTIF($A$5:$A$176,A156)=1,"UNIQUE","DUPLICATE")</x:f>
        <x:v>UNIQUE</x:v>
      </x:c>
      <x:c r="AF156" s="305" t="str">
        <x:f>IF(COUNTIF($E$5:$E$176,E156)=1,"UNIQUE","DUPLICATE")</x:f>
        <x:v>UNIQUE</x:v>
      </x:c>
      <x:c r="AG156" s="305" t="str">
        <x:f>IF(AND(LEFT(A156,14)="SEBI-CORE-CAL-",LEN(A156)=20),"VALID","INVALID")</x:f>
        <x:v>VALID</x:v>
      </x:c>
      <x:c r="AH156" s="305" t="str">
        <x:v>FROZEN</x:v>
      </x:c>
    </x:row>
    <x:row r="157" ht="48" customHeight="1">
      <x:c r="A157" s="305" t="str">
        <x:v>SEBI-CORE-CAL-000153</x:v>
      </x:c>
      <x:c r="B157" s="305" t="n">
        <x:v>153</x:v>
      </x:c>
      <x:c r="C157" s="305" t="str">
        <x:v>SEBI-CORE-AUD-000153</x:v>
      </x:c>
      <x:c r="D157" s="305" t="str">
        <x:v>SEBI-CORE-PRV-000153</x:v>
      </x:c>
      <x:c r="E157" s="305" t="str">
        <x:v>P1-GAP003|Demat and lock-in conditions|AP01|CAL01</x:v>
      </x:c>
      <x:c r="F157" s="305" t="str">
        <x:v>P1-GAP003|Demat and lock-in conditions|AP01</x:v>
      </x:c>
      <x:c r="G157" s="305" t="str">
        <x:v>P1-GAP003|Demat and lock-in conditions</x:v>
      </x:c>
      <x:c r="H157" s="305" t="str">
        <x:v>P1-GAP003</x:v>
      </x:c>
      <x:c r="I157" s="305" t="str">
        <x:v>Demat and lock-in conditions</x:v>
      </x:c>
      <x:c r="J157" s="305" t="str">
        <x:v>GATE|INVESTOR_SERVICE</x:v>
      </x:c>
      <x:c r="K157" s="305" t="str">
        <x:v>Investor service</x:v>
      </x:c>
      <x:c r="L157" s="305" t="str">
        <x:v>Event-driven</x:v>
      </x:c>
      <x:c r="M157" s="305" t="str">
        <x:v>Per triggering event</x:v>
      </x:c>
      <x:c r="N157" s="305" t="str">
        <x:v>Eligible special-window transfer approved</x:v>
      </x:c>
      <x:c r="O157" s="305" t="str">
        <x:v>At transfer/demat completion. Calculate the entity-specific due date from the documented trigger or period end and the current official provision/exchange operating calendar; retain the calculation, review and acknowledgement.</x:v>
      </x:c>
      <x:c r="P157" s="305" t="str">
        <x:v>Create the task when the documented trigger is approved, received or occurs; apply the legal lead time before the external deadline.</x:v>
      </x:c>
      <x:c r="Q157" s="305" t="str">
        <x:v>Final alert one business day before the internally calculated deadline; use an earlier alert where the legal period is one day or less.</x:v>
      </x:c>
      <x:c r="R157" s="305" t="str">
        <x:v>Investor Services Head / RTA Relationship Owner</x:v>
      </x:c>
      <x:c r="S157" s="305" t="str">
        <x:v>Issuer investor-service team or contracted RTA team</x:v>
      </x:c>
      <x:c r="T157" s="305" t="str">
        <x:v>Company Secretary / Compliance Officer or delegated independent reviewer</x:v>
      </x:c>
      <x:c r="U157" s="305" t="str">
        <x:v>P1-GAP003 Demat and lock-in conditions; official source URL inherited from the P-2 atomic record.</x:v>
      </x:c>
      <x:c r="V157" s="305" t="str">
        <x:v>Event-driven</x:v>
      </x:c>
      <x:c r="W157" s="305" t="str">
        <x:v>Evidence must be complete through the legal performance/filing time and include later acknowledgement, correction or closure where applicable.</x:v>
      </x:c>
      <x:c r="X157" s="305" t="str">
        <x:v>Escalate predicted lateness before the legal cut-off; immediately record actual missed deadlines, failed conditions precedent or unclosed exceptions.</x:v>
      </x:c>
      <x:c r="Y157" s="305" t="str">
        <x:v>Evidence the gate GATE|INVESTOR_SERVICE, security/capacity (Physical securities), trigger (Eligible special-window transfer approved) and threshold/exemption (Mandatory demat and one-year lock-in.).</x:v>
      </x:c>
      <x:c r="Z157" s="305" t="str">
        <x:v>RULE MAPPED — ENTITY DATE NOT POPULATED</x:v>
      </x:c>
      <x:c r="AA157" s="305" t="str">
        <x:v>https://www.sebi.gov.in/legal/circulars/jan-2026/ease-of-doing-investment-special-window-for-transfer-and-dematerialisation-of-physical-securities_99411.html</x:v>
      </x:c>
      <x:c r="AB157" s="305" t="str">
        <x:v>MIGRATED — FROZEN</x:v>
      </x:c>
      <x:c r="AC157" s="305" t="str">
        <x:f>IF(COUNTIF('PROD Audit Master'!$A$5:$A$176,C157)=1,"YES","NO")</x:f>
        <x:v>YES</x:v>
      </x:c>
      <x:c r="AD157" s="305" t="str">
        <x:f>IF(COUNTIF('PROD Provision Master'!$A$5:$A$176,D157)=1,"YES","NO")</x:f>
        <x:v>YES</x:v>
      </x:c>
      <x:c r="AE157" s="305" t="str">
        <x:f>IF(COUNTIF($A$5:$A$176,A157)=1,"UNIQUE","DUPLICATE")</x:f>
        <x:v>UNIQUE</x:v>
      </x:c>
      <x:c r="AF157" s="305" t="str">
        <x:f>IF(COUNTIF($E$5:$E$176,E157)=1,"UNIQUE","DUPLICATE")</x:f>
        <x:v>UNIQUE</x:v>
      </x:c>
      <x:c r="AG157" s="305" t="str">
        <x:f>IF(AND(LEFT(A157,14)="SEBI-CORE-CAL-",LEN(A157)=20),"VALID","INVALID")</x:f>
        <x:v>VALID</x:v>
      </x:c>
      <x:c r="AH157" s="305" t="str">
        <x:v>FROZEN</x:v>
      </x:c>
    </x:row>
    <x:row r="158" ht="48" customHeight="1">
      <x:c r="A158" s="305" t="str">
        <x:v>SEBI-CORE-CAL-000154</x:v>
      </x:c>
      <x:c r="B158" s="305" t="n">
        <x:v>154</x:v>
      </x:c>
      <x:c r="C158" s="305" t="str">
        <x:v>SEBI-CORE-AUD-000154</x:v>
      </x:c>
      <x:c r="D158" s="305" t="str">
        <x:v>SEBI-CORE-PRV-000154</x:v>
      </x:c>
      <x:c r="E158" s="305" t="str">
        <x:v>P1-GAP003|Verification / notice process|AP01|CAL01</x:v>
      </x:c>
      <x:c r="F158" s="305" t="str">
        <x:v>P1-GAP003|Verification / notice process|AP01</x:v>
      </x:c>
      <x:c r="G158" s="305" t="str">
        <x:v>P1-GAP003|Verification / notice process</x:v>
      </x:c>
      <x:c r="H158" s="305" t="str">
        <x:v>P1-GAP003</x:v>
      </x:c>
      <x:c r="I158" s="305" t="str">
        <x:v>Verification / notice process</x:v>
      </x:c>
      <x:c r="J158" s="305" t="str">
        <x:v>GATE|INVESTOR_SERVICE</x:v>
      </x:c>
      <x:c r="K158" s="305" t="str">
        <x:v>Investor service</x:v>
      </x:c>
      <x:c r="L158" s="305" t="str">
        <x:v>Event-driven</x:v>
      </x:c>
      <x:c r="M158" s="305" t="str">
        <x:v>Per triggering event</x:v>
      </x:c>
      <x:c r="N158" s="305" t="str">
        <x:v>Eligible special-window request; transferor unavailable if applicable</x:v>
      </x:c>
      <x:c r="O158" s="305" t="str">
        <x:v>During request processing. Calculate the entity-specific due date from the documented trigger or period end and the current official provision/exchange operating calendar; retain the calculation, review and acknowledgement.</x:v>
      </x:c>
      <x:c r="P158" s="305" t="str">
        <x:v>Create the task when the documented trigger is approved, received or occurs; apply the legal lead time before the external deadline.</x:v>
      </x:c>
      <x:c r="Q158" s="305" t="str">
        <x:v>Final alert one business day before the internally calculated deadline; use an earlier alert where the legal period is one day or less.</x:v>
      </x:c>
      <x:c r="R158" s="305" t="str">
        <x:v>Investor Services Head / RTA Relationship Owner</x:v>
      </x:c>
      <x:c r="S158" s="305" t="str">
        <x:v>Issuer investor-service team or contracted RTA team</x:v>
      </x:c>
      <x:c r="T158" s="305" t="str">
        <x:v>Company Secretary / Compliance Officer or delegated independent reviewer</x:v>
      </x:c>
      <x:c r="U158" s="305" t="str">
        <x:v>P1-GAP003 Verification / notice process; official source URL inherited from the P-2 atomic record.</x:v>
      </x:c>
      <x:c r="V158" s="305" t="str">
        <x:v>Event-driven</x:v>
      </x:c>
      <x:c r="W158" s="305" t="str">
        <x:v>Evidence must be complete through the legal performance/filing time and include later acknowledgement, correction or closure where applicable.</x:v>
      </x:c>
      <x:c r="X158" s="305" t="str">
        <x:v>Escalate predicted lateness before the legal cut-off; immediately record actual missed deadlines, failed conditions precedent or unclosed exceptions.</x:v>
      </x:c>
      <x:c r="Y158" s="305" t="str">
        <x:v>Evidence the gate GATE|INVESTOR_SERVICE, security/capacity (Physical securities), trigger (Eligible special-window request; transferor unavailable if applicable) and threshold/exemption (Objection period is 30 days; website posting/public notice as prescribed.).</x:v>
      </x:c>
      <x:c r="Z158" s="305" t="str">
        <x:v>RULE MAPPED — ENTITY DATE NOT POPULATED</x:v>
      </x:c>
      <x:c r="AA158" s="305" t="str">
        <x:v>https://www.sebi.gov.in/legal/circulars/jan-2026/ease-of-doing-investment-special-window-for-transfer-and-dematerialisation-of-physical-securities_99411.html</x:v>
      </x:c>
      <x:c r="AB158" s="305" t="str">
        <x:v>MIGRATED — FROZEN</x:v>
      </x:c>
      <x:c r="AC158" s="305" t="str">
        <x:f>IF(COUNTIF('PROD Audit Master'!$A$5:$A$176,C158)=1,"YES","NO")</x:f>
        <x:v>YES</x:v>
      </x:c>
      <x:c r="AD158" s="305" t="str">
        <x:f>IF(COUNTIF('PROD Provision Master'!$A$5:$A$176,D158)=1,"YES","NO")</x:f>
        <x:v>YES</x:v>
      </x:c>
      <x:c r="AE158" s="305" t="str">
        <x:f>IF(COUNTIF($A$5:$A$176,A158)=1,"UNIQUE","DUPLICATE")</x:f>
        <x:v>UNIQUE</x:v>
      </x:c>
      <x:c r="AF158" s="305" t="str">
        <x:f>IF(COUNTIF($E$5:$E$176,E158)=1,"UNIQUE","DUPLICATE")</x:f>
        <x:v>UNIQUE</x:v>
      </x:c>
      <x:c r="AG158" s="305" t="str">
        <x:f>IF(AND(LEFT(A158,14)="SEBI-CORE-CAL-",LEN(A158)=20),"VALID","INVALID")</x:f>
        <x:v>VALID</x:v>
      </x:c>
      <x:c r="AH158" s="305" t="str">
        <x:v>FROZEN</x:v>
      </x:c>
    </x:row>
    <x:row r="159" ht="48" customHeight="1">
      <x:c r="A159" s="305" t="str">
        <x:v>SEBI-CORE-CAL-000155</x:v>
      </x:c>
      <x:c r="B159" s="305" t="n">
        <x:v>155</x:v>
      </x:c>
      <x:c r="C159" s="305" t="str">
        <x:v>SEBI-CORE-AUD-000155</x:v>
      </x:c>
      <x:c r="D159" s="305" t="str">
        <x:v>SEBI-CORE-PRV-000155</x:v>
      </x:c>
      <x:c r="E159" s="305" t="str">
        <x:v>P1-GAP003|Processing timeline|AP01|CAL01</x:v>
      </x:c>
      <x:c r="F159" s="305" t="str">
        <x:v>P1-GAP003|Processing timeline|AP01</x:v>
      </x:c>
      <x:c r="G159" s="305" t="str">
        <x:v>P1-GAP003|Processing timeline</x:v>
      </x:c>
      <x:c r="H159" s="305" t="str">
        <x:v>P1-GAP003</x:v>
      </x:c>
      <x:c r="I159" s="305" t="str">
        <x:v>Processing timeline</x:v>
      </x:c>
      <x:c r="J159" s="305" t="str">
        <x:v>GATE|INVESTOR_SERVICE</x:v>
      </x:c>
      <x:c r="K159" s="305" t="str">
        <x:v>Investor service</x:v>
      </x:c>
      <x:c r="L159" s="305" t="str">
        <x:v>Event-driven</x:v>
      </x:c>
      <x:c r="M159" s="305" t="str">
        <x:v>Per triggering event</x:v>
      </x:c>
      <x:c r="N159" s="305" t="str">
        <x:v>Complete request received</x:v>
      </x:c>
      <x:c r="O159" s="305" t="str">
        <x:v>Within 70 days. Calculate the entity-specific due date from the documented trigger or period end and the current official provision/exchange operating calendar; retain the calculation, review and acknowledgement.</x:v>
      </x:c>
      <x:c r="P159" s="305" t="str">
        <x:v>Create the task when the documented trigger is approved, received or occurs; apply the legal lead time before the external deadline.</x:v>
      </x:c>
      <x:c r="Q159" s="305" t="str">
        <x:v>Alert at 50% of the legal SLA and again two business days before expiry; escalate any predicted breach.</x:v>
      </x:c>
      <x:c r="R159" s="305" t="str">
        <x:v>Investor Services Head / RTA Relationship Owner</x:v>
      </x:c>
      <x:c r="S159" s="305" t="str">
        <x:v>Issuer investor-service team or contracted RTA team</x:v>
      </x:c>
      <x:c r="T159" s="305" t="str">
        <x:v>Company Secretary / Compliance Officer or delegated independent reviewer</x:v>
      </x:c>
      <x:c r="U159" s="305" t="str">
        <x:v>P1-GAP003 Processing timeline; official source URL inherited from the P-2 atomic record.</x:v>
      </x:c>
      <x:c r="V159" s="305" t="str">
        <x:v>Event-driven</x:v>
      </x:c>
      <x:c r="W159" s="305" t="str">
        <x:v>Evidence must be complete through the legal performance/filing time and include later acknowledgement, correction or closure where applicable.</x:v>
      </x:c>
      <x:c r="X159" s="305" t="str">
        <x:v>Escalate predicted lateness before the legal cut-off; immediately record actual missed deadlines, failed conditions precedent or unclosed exceptions.</x:v>
      </x:c>
      <x:c r="Y159" s="305" t="str">
        <x:v>Evidence the gate GATE|INVESTOR_SERVICE, security/capacity (Physical securities), trigger (Complete request received) and threshold/exemption (70-day service standard, subject to circular conditions.).</x:v>
      </x:c>
      <x:c r="Z159" s="305" t="str">
        <x:v>RULE MAPPED — ENTITY DATE NOT POPULATED</x:v>
      </x:c>
      <x:c r="AA159" s="305" t="str">
        <x:v>https://www.sebi.gov.in/legal/circulars/jan-2026/ease-of-doing-investment-special-window-for-transfer-and-dematerialisation-of-physical-securities_99411.html</x:v>
      </x:c>
      <x:c r="AB159" s="305" t="str">
        <x:v>MIGRATED — FROZEN</x:v>
      </x:c>
      <x:c r="AC159" s="305" t="str">
        <x:f>IF(COUNTIF('PROD Audit Master'!$A$5:$A$176,C159)=1,"YES","NO")</x:f>
        <x:v>YES</x:v>
      </x:c>
      <x:c r="AD159" s="305" t="str">
        <x:f>IF(COUNTIF('PROD Provision Master'!$A$5:$A$176,D159)=1,"YES","NO")</x:f>
        <x:v>YES</x:v>
      </x:c>
      <x:c r="AE159" s="305" t="str">
        <x:f>IF(COUNTIF($A$5:$A$176,A159)=1,"UNIQUE","DUPLICATE")</x:f>
        <x:v>UNIQUE</x:v>
      </x:c>
      <x:c r="AF159" s="305" t="str">
        <x:f>IF(COUNTIF($E$5:$E$176,E159)=1,"UNIQUE","DUPLICATE")</x:f>
        <x:v>UNIQUE</x:v>
      </x:c>
      <x:c r="AG159" s="305" t="str">
        <x:f>IF(AND(LEFT(A159,14)="SEBI-CORE-CAL-",LEN(A159)=20),"VALID","INVALID")</x:f>
        <x:v>VALID</x:v>
      </x:c>
      <x:c r="AH159" s="305" t="str">
        <x:v>FROZEN</x:v>
      </x:c>
    </x:row>
    <x:row r="160" ht="48" customHeight="1">
      <x:c r="A160" s="305" t="str">
        <x:v>SEBI-CORE-CAL-000156</x:v>
      </x:c>
      <x:c r="B160" s="305" t="n">
        <x:v>156</x:v>
      </x:c>
      <x:c r="C160" s="305" t="str">
        <x:v>SEBI-CORE-AUD-000156</x:v>
      </x:c>
      <x:c r="D160" s="305" t="str">
        <x:v>SEBI-CORE-PRV-000156</x:v>
      </x:c>
      <x:c r="E160" s="305" t="str">
        <x:v>P1-GAP003|Publicity requirement|AP01|CAL01</x:v>
      </x:c>
      <x:c r="F160" s="305" t="str">
        <x:v>P1-GAP003|Publicity requirement|AP01</x:v>
      </x:c>
      <x:c r="G160" s="305" t="str">
        <x:v>P1-GAP003|Publicity requirement</x:v>
      </x:c>
      <x:c r="H160" s="305" t="str">
        <x:v>P1-GAP003</x:v>
      </x:c>
      <x:c r="I160" s="305" t="str">
        <x:v>Publicity requirement</x:v>
      </x:c>
      <x:c r="J160" s="305" t="str">
        <x:v>GATE|INVESTOR_SERVICE</x:v>
      </x:c>
      <x:c r="K160" s="305" t="str">
        <x:v>Investor service</x:v>
      </x:c>
      <x:c r="L160" s="305" t="str">
        <x:v>Time-limited programme</x:v>
      </x:c>
      <x:c r="M160" s="305" t="str">
        <x:v>Every two months</x:v>
      </x:c>
      <x:c r="N160" s="305" t="str">
        <x:v>Special window remains open</x:v>
      </x:c>
      <x:c r="O160" s="305" t="str">
        <x:v>Every two months through 2027-02-04. Calculate the entity-specific due date from the documented trigger or period end and the current official provision/exchange operating calendar; retain the calculation, review and acknowledgement.</x:v>
      </x:c>
      <x:c r="P160" s="305" t="str">
        <x:v>Create each milestone on programme activation and alert 10 days before the planned publication date.</x:v>
      </x:c>
      <x:c r="Q160" s="305" t="str">
        <x:v>Final alert one business day before the internally calculated deadline; use an earlier alert where the legal period is one day or less.</x:v>
      </x:c>
      <x:c r="R160" s="305" t="str">
        <x:v>Investor Services Head / RTA Relationship Owner</x:v>
      </x:c>
      <x:c r="S160" s="305" t="str">
        <x:v>Issuer investor-service team or contracted RTA team</x:v>
      </x:c>
      <x:c r="T160" s="305" t="str">
        <x:v>Company Secretary / Compliance Officer or delegated independent reviewer</x:v>
      </x:c>
      <x:c r="U160" s="305" t="str">
        <x:v>P1-GAP003 Publicity requirement; official source URL inherited from the P-2 atomic record.</x:v>
      </x:c>
      <x:c r="V160" s="305" t="str">
        <x:v>Recurring / monitored</x:v>
      </x:c>
      <x:c r="W160" s="305" t="str">
        <x:v>Evidence must be complete through the legal performance/filing time and include later acknowledgement, correction or closure where applicable.</x:v>
      </x:c>
      <x:c r="X160" s="305" t="str">
        <x:v>Escalate predicted lateness before the legal cut-off; immediately record actual missed deadlines, failed conditions precedent or unclosed exceptions.</x:v>
      </x:c>
      <x:c r="Y160" s="305" t="str">
        <x:v>Evidence the gate GATE|INVESTOR_SERVICE, security/capacity (Physical securities), trigger (Special window remains open) and threshold/exemption (Publicity every two months during the one-year window.).</x:v>
      </x:c>
      <x:c r="Z160" s="305" t="str">
        <x:v>RULE MAPPED — ENTITY DATE NOT POPULATED</x:v>
      </x:c>
      <x:c r="AA160" s="305" t="str">
        <x:v>https://www.sebi.gov.in/legal/circulars/jan-2026/ease-of-doing-investment-special-window-for-transfer-and-dematerialisation-of-physical-securities_99411.html</x:v>
      </x:c>
      <x:c r="AB160" s="305" t="str">
        <x:v>MIGRATED — FROZEN</x:v>
      </x:c>
      <x:c r="AC160" s="305" t="str">
        <x:f>IF(COUNTIF('PROD Audit Master'!$A$5:$A$176,C160)=1,"YES","NO")</x:f>
        <x:v>YES</x:v>
      </x:c>
      <x:c r="AD160" s="305" t="str">
        <x:f>IF(COUNTIF('PROD Provision Master'!$A$5:$A$176,D160)=1,"YES","NO")</x:f>
        <x:v>YES</x:v>
      </x:c>
      <x:c r="AE160" s="305" t="str">
        <x:f>IF(COUNTIF($A$5:$A$176,A160)=1,"UNIQUE","DUPLICATE")</x:f>
        <x:v>UNIQUE</x:v>
      </x:c>
      <x:c r="AF160" s="305" t="str">
        <x:f>IF(COUNTIF($E$5:$E$176,E160)=1,"UNIQUE","DUPLICATE")</x:f>
        <x:v>UNIQUE</x:v>
      </x:c>
      <x:c r="AG160" s="305" t="str">
        <x:f>IF(AND(LEFT(A160,14)="SEBI-CORE-CAL-",LEN(A160)=20),"VALID","INVALID")</x:f>
        <x:v>VALID</x:v>
      </x:c>
      <x:c r="AH160" s="305" t="str">
        <x:v>FROZEN</x:v>
      </x:c>
    </x:row>
    <x:row r="161" ht="48" customHeight="1">
      <x:c r="A161" s="305" t="str">
        <x:v>SEBI-CORE-CAL-000157</x:v>
      </x:c>
      <x:c r="B161" s="305" t="n">
        <x:v>157</x:v>
      </x:c>
      <x:c r="C161" s="305" t="str">
        <x:v>SEBI-CORE-AUD-000157</x:v>
      </x:c>
      <x:c r="D161" s="305" t="str">
        <x:v>SEBI-CORE-PRV-000157</x:v>
      </x:c>
      <x:c r="E161" s="305" t="str">
        <x:v>P1-GAP004|Paras 2-4|AP01|CAL01</x:v>
      </x:c>
      <x:c r="F161" s="305" t="str">
        <x:v>P1-GAP004|Paras 2-4|AP01</x:v>
      </x:c>
      <x:c r="G161" s="305" t="str">
        <x:v>P1-GAP004|Paras 2-4</x:v>
      </x:c>
      <x:c r="H161" s="305" t="str">
        <x:v>P1-GAP004</x:v>
      </x:c>
      <x:c r="I161" s="305" t="str">
        <x:v>Paras 2-4</x:v>
      </x:c>
      <x:c r="J161" s="305" t="str">
        <x:v>GATE|INVESTOR_SERVICE</x:v>
      </x:c>
      <x:c r="K161" s="305" t="str">
        <x:v>Investor service</x:v>
      </x:c>
      <x:c r="L161" s="305" t="str">
        <x:v>Event-driven</x:v>
      </x:c>
      <x:c r="M161" s="305" t="str">
        <x:v>Per triggering event</x:v>
      </x:c>
      <x:c r="N161" s="305" t="str">
        <x:v>Complete service request / objections cured</x:v>
      </x:c>
      <x:c r="O161" s="305" t="str">
        <x:v>Event-based. Calculate the entity-specific due date from the documented trigger or period end and the current official provision/exchange operating calendar; retain the calculation, review and acknowledgement.</x:v>
      </x:c>
      <x:c r="P161" s="305" t="str">
        <x:v>Create the task when the documented trigger is approved, received or occurs; apply the legal lead time before the external deadline.</x:v>
      </x:c>
      <x:c r="Q161" s="305" t="str">
        <x:v>Final alert one business day before the internally calculated deadline; use an earlier alert where the legal period is one day or less.</x:v>
      </x:c>
      <x:c r="R161" s="305" t="str">
        <x:v>Investor Services Head / RTA Relationship Owner</x:v>
      </x:c>
      <x:c r="S161" s="305" t="str">
        <x:v>Issuer investor-service team or contracted RTA team</x:v>
      </x:c>
      <x:c r="T161" s="305" t="str">
        <x:v>Company Secretary / Compliance Officer plus approving Board or committee</x:v>
      </x:c>
      <x:c r="U161" s="305" t="str">
        <x:v>P1-GAP004 Paras 2-4; official source URL inherited from the P-2 atomic record.</x:v>
      </x:c>
      <x:c r="V161" s="305" t="str">
        <x:v>Event-driven</x:v>
      </x:c>
      <x:c r="W161" s="305" t="str">
        <x:v>Evidence must be complete through the legal performance/filing time and include later acknowledgement, correction or closure where applicable.</x:v>
      </x:c>
      <x:c r="X161" s="305" t="str">
        <x:v>Escalate predicted lateness before the legal cut-off; immediately record actual missed deadlines, failed conditions precedent or unclosed exceptions.</x:v>
      </x:c>
      <x:c r="Y161" s="305" t="str">
        <x:v>Evidence the gate GATE|INVESTOR_SERVICE, security/capacity (Covered listed securities), trigger (Complete service request / objections cured) and threshold/exemption (Apply transitional treatment to earlier letters of confirmation.).</x:v>
      </x:c>
      <x:c r="Z161" s="305" t="str">
        <x:v>RULE MAPPED — ENTITY DATE NOT POPULATED</x:v>
      </x:c>
      <x:c r="AA161" s="305" t="str">
        <x:v>https://www.sebi.gov.in/legal/circulars/jan-2026/ease-of-doing-investment-and-ease-of-doing-business-doing-away-with-requirement-of-issuance-of-letter-of-confirmation-loc-and-to-effect-direct-credit-of-securities-in-dematerialisation-account-o-_99421.html</x:v>
      </x:c>
      <x:c r="AB161" s="305" t="str">
        <x:v>MIGRATED — FROZEN</x:v>
      </x:c>
      <x:c r="AC161" s="305" t="str">
        <x:f>IF(COUNTIF('PROD Audit Master'!$A$5:$A$176,C161)=1,"YES","NO")</x:f>
        <x:v>YES</x:v>
      </x:c>
      <x:c r="AD161" s="305" t="str">
        <x:f>IF(COUNTIF('PROD Provision Master'!$A$5:$A$176,D161)=1,"YES","NO")</x:f>
        <x:v>YES</x:v>
      </x:c>
      <x:c r="AE161" s="305" t="str">
        <x:f>IF(COUNTIF($A$5:$A$176,A161)=1,"UNIQUE","DUPLICATE")</x:f>
        <x:v>UNIQUE</x:v>
      </x:c>
      <x:c r="AF161" s="305" t="str">
        <x:f>IF(COUNTIF($E$5:$E$176,E161)=1,"UNIQUE","DUPLICATE")</x:f>
        <x:v>UNIQUE</x:v>
      </x:c>
      <x:c r="AG161" s="305" t="str">
        <x:f>IF(AND(LEFT(A161,14)="SEBI-CORE-CAL-",LEN(A161)=20),"VALID","INVALID")</x:f>
        <x:v>VALID</x:v>
      </x:c>
      <x:c r="AH161" s="305" t="str">
        <x:v>FROZEN</x:v>
      </x:c>
    </x:row>
    <x:row r="162" ht="48" customHeight="1">
      <x:c r="A162" s="305" t="str">
        <x:v>SEBI-CORE-CAL-000158</x:v>
      </x:c>
      <x:c r="B162" s="305" t="n">
        <x:v>158</x:v>
      </x:c>
      <x:c r="C162" s="305" t="str">
        <x:v>SEBI-CORE-AUD-000158</x:v>
      </x:c>
      <x:c r="D162" s="305" t="str">
        <x:v>SEBI-CORE-PRV-000158</x:v>
      </x:c>
      <x:c r="E162" s="305" t="str">
        <x:v>P1-GAP004|Direct-credit timeline|AP01|CAL01</x:v>
      </x:c>
      <x:c r="F162" s="305" t="str">
        <x:v>P1-GAP004|Direct-credit timeline|AP01</x:v>
      </x:c>
      <x:c r="G162" s="305" t="str">
        <x:v>P1-GAP004|Direct-credit timeline</x:v>
      </x:c>
      <x:c r="H162" s="305" t="str">
        <x:v>P1-GAP004</x:v>
      </x:c>
      <x:c r="I162" s="305" t="str">
        <x:v>Direct-credit timeline</x:v>
      </x:c>
      <x:c r="J162" s="305" t="str">
        <x:v>GATE|INVESTOR_SERVICE</x:v>
      </x:c>
      <x:c r="K162" s="305" t="str">
        <x:v>Investor service</x:v>
      </x:c>
      <x:c r="L162" s="305" t="str">
        <x:v>Event-driven</x:v>
      </x:c>
      <x:c r="M162" s="305" t="str">
        <x:v>Per triggering event</x:v>
      </x:c>
      <x:c r="N162" s="305" t="str">
        <x:v>Complete request and objections removed</x:v>
      </x:c>
      <x:c r="O162" s="305" t="str">
        <x:v>Within 30 days after objections are removed. Calculate the entity-specific due date from the documented trigger or period end and the current official provision/exchange operating calendar; retain the calculation, review and acknowledgement.</x:v>
      </x:c>
      <x:c r="P162" s="305" t="str">
        <x:v>Create the task when the documented trigger is approved, received or occurs; apply the legal lead time before the external deadline.</x:v>
      </x:c>
      <x:c r="Q162" s="305" t="str">
        <x:v>Alert at 50% of the legal SLA and again two business days before expiry; escalate any predicted breach.</x:v>
      </x:c>
      <x:c r="R162" s="305" t="str">
        <x:v>Investor Services Head / RTA Relationship Owner</x:v>
      </x:c>
      <x:c r="S162" s="305" t="str">
        <x:v>Issuer investor-service team or contracted RTA team</x:v>
      </x:c>
      <x:c r="T162" s="305" t="str">
        <x:v>Company Secretary / Compliance Officer plus approving Board or committee</x:v>
      </x:c>
      <x:c r="U162" s="305" t="str">
        <x:v>P1-GAP004 Direct-credit timeline; official source URL inherited from the P-2 atomic record.</x:v>
      </x:c>
      <x:c r="V162" s="305" t="str">
        <x:v>Event-driven</x:v>
      </x:c>
      <x:c r="W162" s="305" t="str">
        <x:v>Evidence must be complete through the legal performance/filing time and include later acknowledgement, correction or closure where applicable.</x:v>
      </x:c>
      <x:c r="X162" s="305" t="str">
        <x:v>Escalate predicted lateness before the legal cut-off; immediately record actual missed deadlines, failed conditions precedent or unclosed exceptions.</x:v>
      </x:c>
      <x:c r="Y162" s="305" t="str">
        <x:v>Evidence the gate GATE|INVESTOR_SERVICE, security/capacity (Covered listed securities), trigger (Complete request and objections removed) and threshold/exemption (30-day direct-credit period.).</x:v>
      </x:c>
      <x:c r="Z162" s="305" t="str">
        <x:v>RULE MAPPED — ENTITY DATE NOT POPULATED</x:v>
      </x:c>
      <x:c r="AA162" s="305" t="str">
        <x:v>https://www.sebi.gov.in/legal/circulars/jan-2026/ease-of-doing-investment-and-ease-of-doing-business-doing-away-with-requirement-of-issuance-of-letter-of-confirmation-loc-and-to-effect-direct-credit-of-securities-in-dematerialisation-account-o-_99421.html</x:v>
      </x:c>
      <x:c r="AB162" s="305" t="str">
        <x:v>MIGRATED — FROZEN</x:v>
      </x:c>
      <x:c r="AC162" s="305" t="str">
        <x:f>IF(COUNTIF('PROD Audit Master'!$A$5:$A$176,C162)=1,"YES","NO")</x:f>
        <x:v>YES</x:v>
      </x:c>
      <x:c r="AD162" s="305" t="str">
        <x:f>IF(COUNTIF('PROD Provision Master'!$A$5:$A$176,D162)=1,"YES","NO")</x:f>
        <x:v>YES</x:v>
      </x:c>
      <x:c r="AE162" s="305" t="str">
        <x:f>IF(COUNTIF($A$5:$A$176,A162)=1,"UNIQUE","DUPLICATE")</x:f>
        <x:v>UNIQUE</x:v>
      </x:c>
      <x:c r="AF162" s="305" t="str">
        <x:f>IF(COUNTIF($E$5:$E$176,E162)=1,"UNIQUE","DUPLICATE")</x:f>
        <x:v>UNIQUE</x:v>
      </x:c>
      <x:c r="AG162" s="305" t="str">
        <x:f>IF(AND(LEFT(A162,14)="SEBI-CORE-CAL-",LEN(A162)=20),"VALID","INVALID")</x:f>
        <x:v>VALID</x:v>
      </x:c>
      <x:c r="AH162" s="305" t="str">
        <x:v>FROZEN</x:v>
      </x:c>
    </x:row>
    <x:row r="163" ht="48" customHeight="1">
      <x:c r="A163" s="305" t="str">
        <x:v>SEBI-CORE-CAL-000159</x:v>
      </x:c>
      <x:c r="B163" s="305" t="n">
        <x:v>159</x:v>
      </x:c>
      <x:c r="C163" s="305" t="str">
        <x:v>SEBI-CORE-AUD-000159</x:v>
      </x:c>
      <x:c r="D163" s="305" t="str">
        <x:v>SEBI-CORE-PRV-000159</x:v>
      </x:c>
      <x:c r="E163" s="305" t="str">
        <x:v>P1-GAP004|Investor notification|AP01|CAL01</x:v>
      </x:c>
      <x:c r="F163" s="305" t="str">
        <x:v>P1-GAP004|Investor notification|AP01</x:v>
      </x:c>
      <x:c r="G163" s="305" t="str">
        <x:v>P1-GAP004|Investor notification</x:v>
      </x:c>
      <x:c r="H163" s="305" t="str">
        <x:v>P1-GAP004</x:v>
      </x:c>
      <x:c r="I163" s="305" t="str">
        <x:v>Investor notification</x:v>
      </x:c>
      <x:c r="J163" s="305" t="str">
        <x:v>GATE|INVESTOR_SERVICE</x:v>
      </x:c>
      <x:c r="K163" s="305" t="str">
        <x:v>Investor service</x:v>
      </x:c>
      <x:c r="L163" s="305" t="str">
        <x:v>Event-driven</x:v>
      </x:c>
      <x:c r="M163" s="305" t="str">
        <x:v>Per triggering event</x:v>
      </x:c>
      <x:c r="N163" s="305" t="str">
        <x:v>Direct credit completed</x:v>
      </x:c>
      <x:c r="O163" s="305" t="str">
        <x:v>On successful credit. Calculate the entity-specific due date from the documented trigger or period end and the current official provision/exchange operating calendar; retain the calculation, review and acknowledgement.</x:v>
      </x:c>
      <x:c r="P163" s="305" t="str">
        <x:v>Create the task when the documented trigger is approved, received or occurs; apply the legal lead time before the external deadline.</x:v>
      </x:c>
      <x:c r="Q163" s="305" t="str">
        <x:v>Final alert one business day before the internally calculated deadline; use an earlier alert where the legal period is one day or less.</x:v>
      </x:c>
      <x:c r="R163" s="305" t="str">
        <x:v>Investor Services Head / RTA Relationship Owner</x:v>
      </x:c>
      <x:c r="S163" s="305" t="str">
        <x:v>Issuer investor-service team or contracted RTA team</x:v>
      </x:c>
      <x:c r="T163" s="305" t="str">
        <x:v>Company Secretary / Compliance Officer plus approving Board or committee</x:v>
      </x:c>
      <x:c r="U163" s="305" t="str">
        <x:v>P1-GAP004 Investor notification; official source URL inherited from the P-2 atomic record.</x:v>
      </x:c>
      <x:c r="V163" s="305" t="str">
        <x:v>Event-driven</x:v>
      </x:c>
      <x:c r="W163" s="305" t="str">
        <x:v>Evidence must be complete through the legal performance/filing time and include later acknowledgement, correction or closure where applicable.</x:v>
      </x:c>
      <x:c r="X163" s="305" t="str">
        <x:v>Escalate predicted lateness before the legal cut-off; immediately record actual missed deadlines, failed conditions precedent or unclosed exceptions.</x:v>
      </x:c>
      <x:c r="Y163" s="305" t="str">
        <x:v>Evidence the gate GATE|INVESTOR_SERVICE, security/capacity (Covered listed securities), trigger (Direct credit completed) and threshold/exemption (Use prescribed communication details.).</x:v>
      </x:c>
      <x:c r="Z163" s="305" t="str">
        <x:v>RULE MAPPED — ENTITY DATE NOT POPULATED</x:v>
      </x:c>
      <x:c r="AA163" s="305" t="str">
        <x:v>https://www.sebi.gov.in/legal/circulars/jan-2026/ease-of-doing-investment-and-ease-of-doing-business-doing-away-with-requirement-of-issuance-of-letter-of-confirmation-loc-and-to-effect-direct-credit-of-securities-in-dematerialisation-account-o-_99421.html</x:v>
      </x:c>
      <x:c r="AB163" s="305" t="str">
        <x:v>MIGRATED — FROZEN</x:v>
      </x:c>
      <x:c r="AC163" s="305" t="str">
        <x:f>IF(COUNTIF('PROD Audit Master'!$A$5:$A$176,C163)=1,"YES","NO")</x:f>
        <x:v>YES</x:v>
      </x:c>
      <x:c r="AD163" s="305" t="str">
        <x:f>IF(COUNTIF('PROD Provision Master'!$A$5:$A$176,D163)=1,"YES","NO")</x:f>
        <x:v>YES</x:v>
      </x:c>
      <x:c r="AE163" s="305" t="str">
        <x:f>IF(COUNTIF($A$5:$A$176,A163)=1,"UNIQUE","DUPLICATE")</x:f>
        <x:v>UNIQUE</x:v>
      </x:c>
      <x:c r="AF163" s="305" t="str">
        <x:f>IF(COUNTIF($E$5:$E$176,E163)=1,"UNIQUE","DUPLICATE")</x:f>
        <x:v>UNIQUE</x:v>
      </x:c>
      <x:c r="AG163" s="305" t="str">
        <x:f>IF(AND(LEFT(A163,14)="SEBI-CORE-CAL-",LEN(A163)=20),"VALID","INVALID")</x:f>
        <x:v>VALID</x:v>
      </x:c>
      <x:c r="AH163" s="305" t="str">
        <x:v>FROZEN</x:v>
      </x:c>
    </x:row>
    <x:row r="164" ht="48" customHeight="1">
      <x:c r="A164" s="305" t="str">
        <x:v>SEBI-CORE-CAL-000160</x:v>
      </x:c>
      <x:c r="B164" s="305" t="n">
        <x:v>160</x:v>
      </x:c>
      <x:c r="C164" s="305" t="str">
        <x:v>SEBI-CORE-AUD-000160</x:v>
      </x:c>
      <x:c r="D164" s="305" t="str">
        <x:v>SEBI-CORE-PRV-000160</x:v>
      </x:c>
      <x:c r="E164" s="305" t="str">
        <x:v>P1-GAP004|Form ISR-4 website|AP01|CAL01</x:v>
      </x:c>
      <x:c r="F164" s="305" t="str">
        <x:v>P1-GAP004|Form ISR-4 website|AP01</x:v>
      </x:c>
      <x:c r="G164" s="305" t="str">
        <x:v>P1-GAP004|Form ISR-4 website</x:v>
      </x:c>
      <x:c r="H164" s="305" t="str">
        <x:v>P1-GAP004</x:v>
      </x:c>
      <x:c r="I164" s="305" t="str">
        <x:v>Form ISR-4 website</x:v>
      </x:c>
      <x:c r="J164" s="305" t="str">
        <x:v>GATE|INVESTOR_SERVICE</x:v>
      </x:c>
      <x:c r="K164" s="305" t="str">
        <x:v>Website disclosure</x:v>
      </x:c>
      <x:c r="L164" s="305" t="str">
        <x:v>Continuous monitoring</x:v>
      </x:c>
      <x:c r="M164" s="305" t="str">
        <x:v>Continuous</x:v>
      </x:c>
      <x:c r="N164" s="305" t="str">
        <x:v>Framework applies</x:v>
      </x:c>
      <x:c r="O164" s="305" t="str">
        <x:v>Continuous from effective date. Calculate the entity-specific due date from the documented trigger or period end and the current official provision/exchange operating calendar; retain the calculation, review and acknowledgement.</x:v>
      </x:c>
      <x:c r="P164" s="305" t="str">
        <x:v>Continuous control with scheduled owner review; open an exception immediately on breach, override or data-feed failure.</x:v>
      </x:c>
      <x:c r="Q164" s="305" t="str">
        <x:v>Immediate exception alert when the control condition is not met.</x:v>
      </x:c>
      <x:c r="R164" s="305" t="str">
        <x:v>Company Secretary / Disclosure and Website Owner</x:v>
      </x:c>
      <x:c r="S164" s="305" t="str">
        <x:v>Disclosure owner and authorised website publisher</x:v>
      </x:c>
      <x:c r="T164" s="305" t="str">
        <x:v>Company Secretary / Compliance Officer plus approving Board or committee</x:v>
      </x:c>
      <x:c r="U164" s="305" t="str">
        <x:v>P1-GAP004 Form ISR-4 website; official source URL inherited from the P-2 atomic record.</x:v>
      </x:c>
      <x:c r="V164" s="305" t="str">
        <x:v>Recurring / monitored</x:v>
      </x:c>
      <x:c r="W164" s="305" t="str">
        <x:v>Evidence must be complete through the legal performance/filing time and include later acknowledgement, correction or closure where applicable.</x:v>
      </x:c>
      <x:c r="X164" s="305" t="str">
        <x:v>Escalate predicted lateness before the legal cut-off; immediately record actual missed deadlines, failed conditions precedent or unclosed exceptions.</x:v>
      </x:c>
      <x:c r="Y164" s="305" t="str">
        <x:v>Evidence the gate GATE|INVESTOR_SERVICE, security/capacity (Covered listed securities), trigger (Framework applies) and threshold/exemption (Use current form/version.).</x:v>
      </x:c>
      <x:c r="Z164" s="305" t="str">
        <x:v>RULE MAPPED — ENTITY DATE NOT POPULATED</x:v>
      </x:c>
      <x:c r="AA164" s="305" t="str">
        <x:v>https://www.sebi.gov.in/legal/circulars/jan-2026/ease-of-doing-investment-and-ease-of-doing-business-doing-away-with-requirement-of-issuance-of-letter-of-confirmation-loc-and-to-effect-direct-credit-of-securities-in-dematerialisation-account-o-_99421.html</x:v>
      </x:c>
      <x:c r="AB164" s="305" t="str">
        <x:v>MIGRATED — FROZEN</x:v>
      </x:c>
      <x:c r="AC164" s="305" t="str">
        <x:f>IF(COUNTIF('PROD Audit Master'!$A$5:$A$176,C164)=1,"YES","NO")</x:f>
        <x:v>YES</x:v>
      </x:c>
      <x:c r="AD164" s="305" t="str">
        <x:f>IF(COUNTIF('PROD Provision Master'!$A$5:$A$176,D164)=1,"YES","NO")</x:f>
        <x:v>YES</x:v>
      </x:c>
      <x:c r="AE164" s="305" t="str">
        <x:f>IF(COUNTIF($A$5:$A$176,A164)=1,"UNIQUE","DUPLICATE")</x:f>
        <x:v>UNIQUE</x:v>
      </x:c>
      <x:c r="AF164" s="305" t="str">
        <x:f>IF(COUNTIF($E$5:$E$176,E164)=1,"UNIQUE","DUPLICATE")</x:f>
        <x:v>UNIQUE</x:v>
      </x:c>
      <x:c r="AG164" s="305" t="str">
        <x:f>IF(AND(LEFT(A164,14)="SEBI-CORE-CAL-",LEN(A164)=20),"VALID","INVALID")</x:f>
        <x:v>VALID</x:v>
      </x:c>
      <x:c r="AH164" s="305" t="str">
        <x:v>FROZEN</x:v>
      </x:c>
    </x:row>
    <x:row r="165" ht="48" customHeight="1">
      <x:c r="A165" s="305" t="str">
        <x:v>SEBI-CORE-CAL-000161</x:v>
      </x:c>
      <x:c r="B165" s="305" t="n">
        <x:v>161</x:v>
      </x:c>
      <x:c r="C165" s="305" t="str">
        <x:v>SEBI-CORE-AUD-000161</x:v>
      </x:c>
      <x:c r="D165" s="305" t="str">
        <x:v>SEBI-CORE-PRV-000161</x:v>
      </x:c>
      <x:c r="E165" s="305" t="str">
        <x:v>P1-GAP005|Paras 6.1.1-6.1.4|AP01|CAL01</x:v>
      </x:c>
      <x:c r="F165" s="305" t="str">
        <x:v>P1-GAP005|Paras 6.1.1-6.1.4|AP01</x:v>
      </x:c>
      <x:c r="G165" s="305" t="str">
        <x:v>P1-GAP005|Paras 6.1.1-6.1.4</x:v>
      </x:c>
      <x:c r="H165" s="305" t="str">
        <x:v>P1-GAP005</x:v>
      </x:c>
      <x:c r="I165" s="305" t="str">
        <x:v>Paras 6.1.1-6.1.4</x:v>
      </x:c>
      <x:c r="J165" s="305" t="str">
        <x:v>GATE|INVESTOR_SERVICE</x:v>
      </x:c>
      <x:c r="K165" s="305" t="str">
        <x:v>Investor service</x:v>
      </x:c>
      <x:c r="L165" s="305" t="str">
        <x:v>Event-driven</x:v>
      </x:c>
      <x:c r="M165" s="305" t="str">
        <x:v>Per triggering event</x:v>
      </x:c>
      <x:c r="N165" s="305" t="str">
        <x:v>Death-based transmission claim received</x:v>
      </x:c>
      <x:c r="O165" s="305" t="str">
        <x:v>Promptly during intake. Calculate the entity-specific due date from the documented trigger or period end and the current official provision/exchange operating calendar; retain the calculation, review and acknowledgement.</x:v>
      </x:c>
      <x:c r="P165" s="305" t="str">
        <x:v>Create the task when the documented trigger is approved, received or occurs; apply the legal lead time before the external deadline.</x:v>
      </x:c>
      <x:c r="Q165" s="305" t="str">
        <x:v>Immediate escalation at trigger; no generic grace period.</x:v>
      </x:c>
      <x:c r="R165" s="305" t="str">
        <x:v>Investor Services Head / RTA Relationship Owner</x:v>
      </x:c>
      <x:c r="S165" s="305" t="str">
        <x:v>Issuer investor-service team or contracted RTA team</x:v>
      </x:c>
      <x:c r="T165" s="305" t="str">
        <x:v>Company Secretary / Compliance Officer plus approving Board or committee</x:v>
      </x:c>
      <x:c r="U165" s="305" t="str">
        <x:v>P1-GAP005 Paras 6.1.1-6.1.4; official source URL inherited from the P-2 atomic record.</x:v>
      </x:c>
      <x:c r="V165" s="305" t="str">
        <x:v>Event-driven</x:v>
      </x:c>
      <x:c r="W165" s="305" t="str">
        <x:v>Evidence must be complete through the legal performance/filing time and include later acknowledgement, correction or closure where applicable.</x:v>
      </x:c>
      <x:c r="X165" s="305" t="str">
        <x:v>Escalate predicted lateness before the legal cut-off; immediately record actual missed deadlines, failed conditions precedent or unclosed exceptions.</x:v>
      </x:c>
      <x:c r="Y165" s="305" t="str">
        <x:v>Evidence the gate GATE|INVESTOR_SERVICE, security/capacity (Listed securities), trigger (Death-based transmission claim received) and threshold/exemption (Apply claim mode and claimant configuration.).</x:v>
      </x:c>
      <x:c r="Z165" s="305" t="str">
        <x:v>RULE MAPPED — ENTITY DATE NOT POPULATED</x:v>
      </x:c>
      <x:c r="AA165" s="305" t="str">
        <x:v>https://www.sebi.gov.in/legal/circulars/jul-2026/ease-of-doing-investment-and-ease-of-doing-business-simplification-and-standardisation-of-the-framework-for-transmission-of-securities_103030.html</x:v>
      </x:c>
      <x:c r="AB165" s="305" t="str">
        <x:v>MIGRATED — FROZEN</x:v>
      </x:c>
      <x:c r="AC165" s="305" t="str">
        <x:f>IF(COUNTIF('PROD Audit Master'!$A$5:$A$176,C165)=1,"YES","NO")</x:f>
        <x:v>YES</x:v>
      </x:c>
      <x:c r="AD165" s="305" t="str">
        <x:f>IF(COUNTIF('PROD Provision Master'!$A$5:$A$176,D165)=1,"YES","NO")</x:f>
        <x:v>YES</x:v>
      </x:c>
      <x:c r="AE165" s="305" t="str">
        <x:f>IF(COUNTIF($A$5:$A$176,A165)=1,"UNIQUE","DUPLICATE")</x:f>
        <x:v>UNIQUE</x:v>
      </x:c>
      <x:c r="AF165" s="305" t="str">
        <x:f>IF(COUNTIF($E$5:$E$176,E165)=1,"UNIQUE","DUPLICATE")</x:f>
        <x:v>UNIQUE</x:v>
      </x:c>
      <x:c r="AG165" s="305" t="str">
        <x:f>IF(AND(LEFT(A165,14)="SEBI-CORE-CAL-",LEN(A165)=20),"VALID","INVALID")</x:f>
        <x:v>VALID</x:v>
      </x:c>
      <x:c r="AH165" s="305" t="str">
        <x:v>FROZEN</x:v>
      </x:c>
    </x:row>
    <x:row r="166" ht="48" customHeight="1">
      <x:c r="A166" s="305" t="str">
        <x:v>SEBI-CORE-CAL-000162</x:v>
      </x:c>
      <x:c r="B166" s="305" t="n">
        <x:v>162</x:v>
      </x:c>
      <x:c r="C166" s="305" t="str">
        <x:v>SEBI-CORE-AUD-000162</x:v>
      </x:c>
      <x:c r="D166" s="305" t="str">
        <x:v>SEBI-CORE-PRV-000162</x:v>
      </x:c>
      <x:c r="E166" s="305" t="str">
        <x:v>P1-GAP005|Quick transmission procedure thresholds|AP01|CAL01</x:v>
      </x:c>
      <x:c r="F166" s="305" t="str">
        <x:v>P1-GAP005|Quick transmission procedure thresholds|AP01</x:v>
      </x:c>
      <x:c r="G166" s="305" t="str">
        <x:v>P1-GAP005|Quick transmission procedure thresholds</x:v>
      </x:c>
      <x:c r="H166" s="305" t="str">
        <x:v>P1-GAP005</x:v>
      </x:c>
      <x:c r="I166" s="305" t="str">
        <x:v>Quick transmission procedure thresholds</x:v>
      </x:c>
      <x:c r="J166" s="305" t="str">
        <x:v>GATE|INVESTOR_SERVICE</x:v>
      </x:c>
      <x:c r="K166" s="305" t="str">
        <x:v>Investor service</x:v>
      </x:c>
      <x:c r="L166" s="305" t="str">
        <x:v>Event-driven</x:v>
      </x:c>
      <x:c r="M166" s="305" t="str">
        <x:v>Per triggering event</x:v>
      </x:c>
      <x:c r="N166" s="305" t="str">
        <x:v>Eligible death-based transmission claim</x:v>
      </x:c>
      <x:c r="O166" s="305" t="str">
        <x:v>At claim assessment. Calculate the entity-specific due date from the documented trigger or period end and the current official provision/exchange operating calendar; retain the calculation, review and acknowledgement.</x:v>
      </x:c>
      <x:c r="P166" s="305" t="str">
        <x:v>Create the task when the documented trigger is approved, received or occurs; apply the legal lead time before the external deadline.</x:v>
      </x:c>
      <x:c r="Q166" s="305" t="str">
        <x:v>Final alert one business day before the internally calculated deadline; use an earlier alert where the legal period is one day or less.</x:v>
      </x:c>
      <x:c r="R166" s="305" t="str">
        <x:v>Investor Services Head / RTA Relationship Owner</x:v>
      </x:c>
      <x:c r="S166" s="305" t="str">
        <x:v>Issuer investor-service team or contracted RTA team</x:v>
      </x:c>
      <x:c r="T166" s="305" t="str">
        <x:v>Company Secretary / Compliance Officer or delegated independent reviewer</x:v>
      </x:c>
      <x:c r="U166" s="305" t="str">
        <x:v>P1-GAP005 Quick transmission procedure thresholds; official source URL inherited from the P-2 atomic record.</x:v>
      </x:c>
      <x:c r="V166" s="305" t="str">
        <x:v>Event-driven</x:v>
      </x:c>
      <x:c r="W166" s="305" t="str">
        <x:v>Evidence must be complete through the legal performance/filing time and include later acknowledgement, correction or closure where applicable.</x:v>
      </x:c>
      <x:c r="X166" s="305" t="str">
        <x:v>Escalate predicted lateness before the legal cut-off; immediately record actual missed deadlines, failed conditions precedent or unclosed exceptions.</x:v>
      </x:c>
      <x:c r="Y166" s="305" t="str">
        <x:v>Evidence the gate GATE|INVESTOR_SERVICE, security/capacity (Physical/demat securities), trigger (Eligible death-based transmission claim) and threshold/exemption (₹10,000 for physical securities; ₹30,000 for demat securities.).</x:v>
      </x:c>
      <x:c r="Z166" s="305" t="str">
        <x:v>RULE MAPPED — ENTITY DATE NOT POPULATED</x:v>
      </x:c>
      <x:c r="AA166" s="305" t="str">
        <x:v>https://www.sebi.gov.in/legal/circulars/jul-2026/ease-of-doing-investment-and-ease-of-doing-business-simplification-and-standardisation-of-the-framework-for-transmission-of-securities_103030.html</x:v>
      </x:c>
      <x:c r="AB166" s="305" t="str">
        <x:v>MIGRATED — FROZEN</x:v>
      </x:c>
      <x:c r="AC166" s="305" t="str">
        <x:f>IF(COUNTIF('PROD Audit Master'!$A$5:$A$176,C166)=1,"YES","NO")</x:f>
        <x:v>YES</x:v>
      </x:c>
      <x:c r="AD166" s="305" t="str">
        <x:f>IF(COUNTIF('PROD Provision Master'!$A$5:$A$176,D166)=1,"YES","NO")</x:f>
        <x:v>YES</x:v>
      </x:c>
      <x:c r="AE166" s="305" t="str">
        <x:f>IF(COUNTIF($A$5:$A$176,A166)=1,"UNIQUE","DUPLICATE")</x:f>
        <x:v>UNIQUE</x:v>
      </x:c>
      <x:c r="AF166" s="305" t="str">
        <x:f>IF(COUNTIF($E$5:$E$176,E166)=1,"UNIQUE","DUPLICATE")</x:f>
        <x:v>UNIQUE</x:v>
      </x:c>
      <x:c r="AG166" s="305" t="str">
        <x:f>IF(AND(LEFT(A166,14)="SEBI-CORE-CAL-",LEN(A166)=20),"VALID","INVALID")</x:f>
        <x:v>VALID</x:v>
      </x:c>
      <x:c r="AH166" s="305" t="str">
        <x:v>FROZEN</x:v>
      </x:c>
    </x:row>
    <x:row r="167" ht="48" customHeight="1">
      <x:c r="A167" s="305" t="str">
        <x:v>SEBI-CORE-CAL-000163</x:v>
      </x:c>
      <x:c r="B167" s="305" t="n">
        <x:v>163</x:v>
      </x:c>
      <x:c r="C167" s="305" t="str">
        <x:v>SEBI-CORE-AUD-000163</x:v>
      </x:c>
      <x:c r="D167" s="305" t="str">
        <x:v>SEBI-CORE-PRV-000163</x:v>
      </x:c>
      <x:c r="E167" s="305" t="str">
        <x:v>P1-GAP005|Simplified-documentation thresholds|AP01|CAL01</x:v>
      </x:c>
      <x:c r="F167" s="305" t="str">
        <x:v>P1-GAP005|Simplified-documentation thresholds|AP01</x:v>
      </x:c>
      <x:c r="G167" s="305" t="str">
        <x:v>P1-GAP005|Simplified-documentation thresholds</x:v>
      </x:c>
      <x:c r="H167" s="305" t="str">
        <x:v>P1-GAP005</x:v>
      </x:c>
      <x:c r="I167" s="305" t="str">
        <x:v>Simplified-documentation thresholds</x:v>
      </x:c>
      <x:c r="J167" s="305" t="str">
        <x:v>GATE|INVESTOR_SERVICE</x:v>
      </x:c>
      <x:c r="K167" s="305" t="str">
        <x:v>Investor service</x:v>
      </x:c>
      <x:c r="L167" s="305" t="str">
        <x:v>Event-driven</x:v>
      </x:c>
      <x:c r="M167" s="305" t="str">
        <x:v>Per triggering event</x:v>
      </x:c>
      <x:c r="N167" s="305" t="str">
        <x:v>Eligible death-based transmission claim</x:v>
      </x:c>
      <x:c r="O167" s="305" t="str">
        <x:v>At claim assessment. Calculate the entity-specific due date from the documented trigger or period end and the current official provision/exchange operating calendar; retain the calculation, review and acknowledgement.</x:v>
      </x:c>
      <x:c r="P167" s="305" t="str">
        <x:v>Create the task when the documented trigger is approved, received or occurs; apply the legal lead time before the external deadline.</x:v>
      </x:c>
      <x:c r="Q167" s="305" t="str">
        <x:v>Final alert one business day before the internally calculated deadline; use an earlier alert where the legal period is one day or less.</x:v>
      </x:c>
      <x:c r="R167" s="305" t="str">
        <x:v>Investor Services Head / RTA Relationship Owner</x:v>
      </x:c>
      <x:c r="S167" s="305" t="str">
        <x:v>Issuer investor-service team or contracted RTA team</x:v>
      </x:c>
      <x:c r="T167" s="305" t="str">
        <x:v>Company Secretary / Compliance Officer plus approving Board or committee</x:v>
      </x:c>
      <x:c r="U167" s="305" t="str">
        <x:v>P1-GAP005 Simplified-documentation thresholds; official source URL inherited from the P-2 atomic record.</x:v>
      </x:c>
      <x:c r="V167" s="305" t="str">
        <x:v>Event-driven</x:v>
      </x:c>
      <x:c r="W167" s="305" t="str">
        <x:v>Evidence must be complete through the legal performance/filing time and include later acknowledgement, correction or closure where applicable.</x:v>
      </x:c>
      <x:c r="X167" s="305" t="str">
        <x:v>Escalate predicted lateness before the legal cut-off; immediately record actual missed deadlines, failed conditions precedent or unclosed exceptions.</x:v>
      </x:c>
      <x:c r="Y167" s="305" t="str">
        <x:v>Evidence the gate GATE|INVESTOR_SERVICE, security/capacity (Physical/demat securities), trigger (Eligible death-based transmission claim) and threshold/exemption (₹10 lakh for physical securities; ₹30 lakh for demat securities.).</x:v>
      </x:c>
      <x:c r="Z167" s="305" t="str">
        <x:v>RULE MAPPED — ENTITY DATE NOT POPULATED</x:v>
      </x:c>
      <x:c r="AA167" s="305" t="str">
        <x:v>https://www.sebi.gov.in/legal/circulars/jul-2026/ease-of-doing-investment-and-ease-of-doing-business-simplification-and-standardisation-of-the-framework-for-transmission-of-securities_103030.html</x:v>
      </x:c>
      <x:c r="AB167" s="305" t="str">
        <x:v>MIGRATED — FROZEN</x:v>
      </x:c>
      <x:c r="AC167" s="305" t="str">
        <x:f>IF(COUNTIF('PROD Audit Master'!$A$5:$A$176,C167)=1,"YES","NO")</x:f>
        <x:v>YES</x:v>
      </x:c>
      <x:c r="AD167" s="305" t="str">
        <x:f>IF(COUNTIF('PROD Provision Master'!$A$5:$A$176,D167)=1,"YES","NO")</x:f>
        <x:v>YES</x:v>
      </x:c>
      <x:c r="AE167" s="305" t="str">
        <x:f>IF(COUNTIF($A$5:$A$176,A167)=1,"UNIQUE","DUPLICATE")</x:f>
        <x:v>UNIQUE</x:v>
      </x:c>
      <x:c r="AF167" s="305" t="str">
        <x:f>IF(COUNTIF($E$5:$E$176,E167)=1,"UNIQUE","DUPLICATE")</x:f>
        <x:v>UNIQUE</x:v>
      </x:c>
      <x:c r="AG167" s="305" t="str">
        <x:f>IF(AND(LEFT(A167,14)="SEBI-CORE-CAL-",LEN(A167)=20),"VALID","INVALID")</x:f>
        <x:v>VALID</x:v>
      </x:c>
      <x:c r="AH167" s="305" t="str">
        <x:v>FROZEN</x:v>
      </x:c>
    </x:row>
    <x:row r="168" ht="48" customHeight="1">
      <x:c r="A168" s="305" t="str">
        <x:v>SEBI-CORE-CAL-000164</x:v>
      </x:c>
      <x:c r="B168" s="305" t="n">
        <x:v>164</x:v>
      </x:c>
      <x:c r="C168" s="305" t="str">
        <x:v>SEBI-CORE-AUD-000164</x:v>
      </x:c>
      <x:c r="D168" s="305" t="str">
        <x:v>SEBI-CORE-PRV-000164</x:v>
      </x:c>
      <x:c r="E168" s="305" t="str">
        <x:v>P1-GAP005|Processing timeline|AP01|CAL01</x:v>
      </x:c>
      <x:c r="F168" s="305" t="str">
        <x:v>P1-GAP005|Processing timeline|AP01</x:v>
      </x:c>
      <x:c r="G168" s="305" t="str">
        <x:v>P1-GAP005|Processing timeline</x:v>
      </x:c>
      <x:c r="H168" s="305" t="str">
        <x:v>P1-GAP005</x:v>
      </x:c>
      <x:c r="I168" s="305" t="str">
        <x:v>Processing timeline</x:v>
      </x:c>
      <x:c r="J168" s="305" t="str">
        <x:v>GATE|INVESTOR_SERVICE</x:v>
      </x:c>
      <x:c r="K168" s="305" t="str">
        <x:v>Investor service</x:v>
      </x:c>
      <x:c r="L168" s="305" t="str">
        <x:v>Event-driven</x:v>
      </x:c>
      <x:c r="M168" s="305" t="str">
        <x:v>Per triggering event</x:v>
      </x:c>
      <x:c r="N168" s="305" t="str">
        <x:v>Complete transmission documents received</x:v>
      </x:c>
      <x:c r="O168" s="305" t="str">
        <x:v>Within 21 calendar days. Calculate the entity-specific due date from the documented trigger or period end and the current official provision/exchange operating calendar; retain the calculation, review and acknowledgement.</x:v>
      </x:c>
      <x:c r="P168" s="305" t="str">
        <x:v>Create the task when the documented trigger is approved, received or occurs; apply the legal lead time before the external deadline.</x:v>
      </x:c>
      <x:c r="Q168" s="305" t="str">
        <x:v>Alert at 50% of the legal SLA and again two business days before expiry; escalate any predicted breach.</x:v>
      </x:c>
      <x:c r="R168" s="305" t="str">
        <x:v>Investor Services Head / RTA Relationship Owner</x:v>
      </x:c>
      <x:c r="S168" s="305" t="str">
        <x:v>Issuer investor-service team or contracted RTA team</x:v>
      </x:c>
      <x:c r="T168" s="305" t="str">
        <x:v>Company Secretary / Compliance Officer or delegated independent reviewer</x:v>
      </x:c>
      <x:c r="U168" s="305" t="str">
        <x:v>P1-GAP005 Processing timeline; official source URL inherited from the P-2 atomic record.</x:v>
      </x:c>
      <x:c r="V168" s="305" t="str">
        <x:v>Event-driven</x:v>
      </x:c>
      <x:c r="W168" s="305" t="str">
        <x:v>Evidence must be complete through the legal performance/filing time and include later acknowledgement, correction or closure where applicable.</x:v>
      </x:c>
      <x:c r="X168" s="305" t="str">
        <x:v>Escalate predicted lateness before the legal cut-off; immediately record actual missed deadlines, failed conditions precedent or unclosed exceptions.</x:v>
      </x:c>
      <x:c r="Y168" s="305" t="str">
        <x:v>Evidence the gate GATE|INVESTOR_SERVICE, security/capacity (Listed securities), trigger (Complete transmission documents received) and threshold/exemption (21 calendar days.).</x:v>
      </x:c>
      <x:c r="Z168" s="305" t="str">
        <x:v>RULE MAPPED — ENTITY DATE NOT POPULATED</x:v>
      </x:c>
      <x:c r="AA168" s="305" t="str">
        <x:v>https://www.sebi.gov.in/legal/circulars/jul-2026/ease-of-doing-investment-and-ease-of-doing-business-simplification-and-standardisation-of-the-framework-for-transmission-of-securities_103030.html</x:v>
      </x:c>
      <x:c r="AB168" s="305" t="str">
        <x:v>MIGRATED — FROZEN</x:v>
      </x:c>
      <x:c r="AC168" s="305" t="str">
        <x:f>IF(COUNTIF('PROD Audit Master'!$A$5:$A$176,C168)=1,"YES","NO")</x:f>
        <x:v>YES</x:v>
      </x:c>
      <x:c r="AD168" s="305" t="str">
        <x:f>IF(COUNTIF('PROD Provision Master'!$A$5:$A$176,D168)=1,"YES","NO")</x:f>
        <x:v>YES</x:v>
      </x:c>
      <x:c r="AE168" s="305" t="str">
        <x:f>IF(COUNTIF($A$5:$A$176,A168)=1,"UNIQUE","DUPLICATE")</x:f>
        <x:v>UNIQUE</x:v>
      </x:c>
      <x:c r="AF168" s="305" t="str">
        <x:f>IF(COUNTIF($E$5:$E$176,E168)=1,"UNIQUE","DUPLICATE")</x:f>
        <x:v>UNIQUE</x:v>
      </x:c>
      <x:c r="AG168" s="305" t="str">
        <x:f>IF(AND(LEFT(A168,14)="SEBI-CORE-CAL-",LEN(A168)=20),"VALID","INVALID")</x:f>
        <x:v>VALID</x:v>
      </x:c>
      <x:c r="AH168" s="305" t="str">
        <x:v>FROZEN</x:v>
      </x:c>
    </x:row>
    <x:row r="169" ht="48" customHeight="1">
      <x:c r="A169" s="305" t="str">
        <x:v>SEBI-CORE-CAL-000165</x:v>
      </x:c>
      <x:c r="B169" s="305" t="n">
        <x:v>165</x:v>
      </x:c>
      <x:c r="C169" s="305" t="str">
        <x:v>SEBI-CORE-AUD-000165</x:v>
      </x:c>
      <x:c r="D169" s="305" t="str">
        <x:v>SEBI-CORE-PRV-000165</x:v>
      </x:c>
      <x:c r="E169" s="305" t="str">
        <x:v>P1-GAP005|Delay / rejection reasons|AP01|CAL01</x:v>
      </x:c>
      <x:c r="F169" s="305" t="str">
        <x:v>P1-GAP005|Delay / rejection reasons|AP01</x:v>
      </x:c>
      <x:c r="G169" s="305" t="str">
        <x:v>P1-GAP005|Delay / rejection reasons</x:v>
      </x:c>
      <x:c r="H169" s="305" t="str">
        <x:v>P1-GAP005</x:v>
      </x:c>
      <x:c r="I169" s="305" t="str">
        <x:v>Delay / rejection reasons</x:v>
      </x:c>
      <x:c r="J169" s="305" t="str">
        <x:v>GATE|INVESTOR_SERVICE</x:v>
      </x:c>
      <x:c r="K169" s="305" t="str">
        <x:v>Investor service</x:v>
      </x:c>
      <x:c r="L169" s="305" t="str">
        <x:v>Event-driven</x:v>
      </x:c>
      <x:c r="M169" s="305" t="str">
        <x:v>Per triggering event</x:v>
      </x:c>
      <x:c r="N169" s="305" t="str">
        <x:v>Claim delayed or rejected</x:v>
      </x:c>
      <x:c r="O169" s="305" t="str">
        <x:v>When delay/rejection occurs. Calculate the entity-specific due date from the documented trigger or period end and the current official provision/exchange operating calendar; retain the calculation, review and acknowledgement.</x:v>
      </x:c>
      <x:c r="P169" s="305" t="str">
        <x:v>Create the task when the documented trigger is approved, received or occurs; apply the legal lead time before the external deadline.</x:v>
      </x:c>
      <x:c r="Q169" s="305" t="str">
        <x:v>Final alert one business day before the internally calculated deadline; use an earlier alert where the legal period is one day or less.</x:v>
      </x:c>
      <x:c r="R169" s="305" t="str">
        <x:v>Investor Services Head / RTA Relationship Owner</x:v>
      </x:c>
      <x:c r="S169" s="305" t="str">
        <x:v>Issuer investor-service team or contracted RTA team</x:v>
      </x:c>
      <x:c r="T169" s="305" t="str">
        <x:v>Company Secretary / Compliance Officer plus approving Board or committee</x:v>
      </x:c>
      <x:c r="U169" s="305" t="str">
        <x:v>P1-GAP005 Delay / rejection reasons; official source URL inherited from the P-2 atomic record.</x:v>
      </x:c>
      <x:c r="V169" s="305" t="str">
        <x:v>Event-driven</x:v>
      </x:c>
      <x:c r="W169" s="305" t="str">
        <x:v>Evidence must be complete through the legal performance/filing time and include later acknowledgement, correction or closure where applicable.</x:v>
      </x:c>
      <x:c r="X169" s="305" t="str">
        <x:v>Escalate predicted lateness before the legal cut-off; immediately record actual missed deadlines, failed conditions precedent or unclosed exceptions.</x:v>
      </x:c>
      <x:c r="Y169" s="305" t="str">
        <x:v>Evidence the gate GATE|INVESTOR_SERVICE, security/capacity (Listed securities), trigger (Claim delayed or rejected) and threshold/exemption (Reason must be specific and documented.).</x:v>
      </x:c>
      <x:c r="Z169" s="305" t="str">
        <x:v>RULE MAPPED — ENTITY DATE NOT POPULATED</x:v>
      </x:c>
      <x:c r="AA169" s="305" t="str">
        <x:v>https://www.sebi.gov.in/legal/circulars/jul-2026/ease-of-doing-investment-and-ease-of-doing-business-simplification-and-standardisation-of-the-framework-for-transmission-of-securities_103030.html</x:v>
      </x:c>
      <x:c r="AB169" s="305" t="str">
        <x:v>MIGRATED — FROZEN</x:v>
      </x:c>
      <x:c r="AC169" s="305" t="str">
        <x:f>IF(COUNTIF('PROD Audit Master'!$A$5:$A$176,C169)=1,"YES","NO")</x:f>
        <x:v>YES</x:v>
      </x:c>
      <x:c r="AD169" s="305" t="str">
        <x:f>IF(COUNTIF('PROD Provision Master'!$A$5:$A$176,D169)=1,"YES","NO")</x:f>
        <x:v>YES</x:v>
      </x:c>
      <x:c r="AE169" s="305" t="str">
        <x:f>IF(COUNTIF($A$5:$A$176,A169)=1,"UNIQUE","DUPLICATE")</x:f>
        <x:v>UNIQUE</x:v>
      </x:c>
      <x:c r="AF169" s="305" t="str">
        <x:f>IF(COUNTIF($E$5:$E$176,E169)=1,"UNIQUE","DUPLICATE")</x:f>
        <x:v>UNIQUE</x:v>
      </x:c>
      <x:c r="AG169" s="305" t="str">
        <x:f>IF(AND(LEFT(A169,14)="SEBI-CORE-CAL-",LEN(A169)=20),"VALID","INVALID")</x:f>
        <x:v>VALID</x:v>
      </x:c>
      <x:c r="AH169" s="305" t="str">
        <x:v>FROZEN</x:v>
      </x:c>
    </x:row>
    <x:row r="170" ht="48" customHeight="1">
      <x:c r="A170" s="305" t="str">
        <x:v>SEBI-CORE-CAL-000166</x:v>
      </x:c>
      <x:c r="B170" s="305" t="n">
        <x:v>166</x:v>
      </x:c>
      <x:c r="C170" s="305" t="str">
        <x:v>SEBI-CORE-AUD-000166</x:v>
      </x:c>
      <x:c r="D170" s="305" t="str">
        <x:v>SEBI-CORE-PRV-000166</x:v>
      </x:c>
      <x:c r="E170" s="305" t="str">
        <x:v>P1-GAP005|Survivorship claim|AP01|CAL01</x:v>
      </x:c>
      <x:c r="F170" s="305" t="str">
        <x:v>P1-GAP005|Survivorship claim|AP01</x:v>
      </x:c>
      <x:c r="G170" s="305" t="str">
        <x:v>P1-GAP005|Survivorship claim</x:v>
      </x:c>
      <x:c r="H170" s="305" t="str">
        <x:v>P1-GAP005</x:v>
      </x:c>
      <x:c r="I170" s="305" t="str">
        <x:v>Survivorship claim</x:v>
      </x:c>
      <x:c r="J170" s="305" t="str">
        <x:v>GATE|INVESTOR_SERVICE</x:v>
      </x:c>
      <x:c r="K170" s="305" t="str">
        <x:v>Investor service</x:v>
      </x:c>
      <x:c r="L170" s="305" t="str">
        <x:v>Event-driven</x:v>
      </x:c>
      <x:c r="M170" s="305" t="str">
        <x:v>Per triggering event</x:v>
      </x:c>
      <x:c r="N170" s="305" t="str">
        <x:v>Death of joint holder</x:v>
      </x:c>
      <x:c r="O170" s="305" t="str">
        <x:v>At claim processing. Calculate the entity-specific due date from the documented trigger or period end and the current official provision/exchange operating calendar; retain the calculation, review and acknowledgement.</x:v>
      </x:c>
      <x:c r="P170" s="305" t="str">
        <x:v>Create the task when the documented trigger is approved, received or occurs; apply the legal lead time before the external deadline.</x:v>
      </x:c>
      <x:c r="Q170" s="305" t="str">
        <x:v>Final alert one business day before the internally calculated deadline; use an earlier alert where the legal period is one day or less.</x:v>
      </x:c>
      <x:c r="R170" s="305" t="str">
        <x:v>Investor Services Head / RTA Relationship Owner</x:v>
      </x:c>
      <x:c r="S170" s="305" t="str">
        <x:v>Issuer investor-service team or contracted RTA team</x:v>
      </x:c>
      <x:c r="T170" s="305" t="str">
        <x:v>Company Secretary / Compliance Officer plus approving Board or committee</x:v>
      </x:c>
      <x:c r="U170" s="305" t="str">
        <x:v>P1-GAP005 Survivorship claim; official source URL inherited from the P-2 atomic record.</x:v>
      </x:c>
      <x:c r="V170" s="305" t="str">
        <x:v>Event-driven</x:v>
      </x:c>
      <x:c r="W170" s="305" t="str">
        <x:v>Evidence must be complete through the legal performance/filing time and include later acknowledgement, correction or closure where applicable.</x:v>
      </x:c>
      <x:c r="X170" s="305" t="str">
        <x:v>Escalate predicted lateness before the legal cut-off; immediately record actual missed deadlines, failed conditions precedent or unclosed exceptions.</x:v>
      </x:c>
      <x:c r="Y170" s="305" t="str">
        <x:v>Evidence the gate GATE|INVESTOR_SERVICE, security/capacity (Joint holding with survivorship), trigger (Death of joint holder) and threshold/exemption (No additional transmission documentation beyond death certificate, subject to stated conditions.).</x:v>
      </x:c>
      <x:c r="Z170" s="305" t="str">
        <x:v>RULE MAPPED — ENTITY DATE NOT POPULATED</x:v>
      </x:c>
      <x:c r="AA170" s="305" t="str">
        <x:v>https://www.sebi.gov.in/legal/circulars/jul-2026/ease-of-doing-investment-and-ease-of-doing-business-simplification-and-standardisation-of-the-framework-for-transmission-of-securities_103030.html</x:v>
      </x:c>
      <x:c r="AB170" s="305" t="str">
        <x:v>MIGRATED — FROZEN</x:v>
      </x:c>
      <x:c r="AC170" s="305" t="str">
        <x:f>IF(COUNTIF('PROD Audit Master'!$A$5:$A$176,C170)=1,"YES","NO")</x:f>
        <x:v>YES</x:v>
      </x:c>
      <x:c r="AD170" s="305" t="str">
        <x:f>IF(COUNTIF('PROD Provision Master'!$A$5:$A$176,D170)=1,"YES","NO")</x:f>
        <x:v>YES</x:v>
      </x:c>
      <x:c r="AE170" s="305" t="str">
        <x:f>IF(COUNTIF($A$5:$A$176,A170)=1,"UNIQUE","DUPLICATE")</x:f>
        <x:v>UNIQUE</x:v>
      </x:c>
      <x:c r="AF170" s="305" t="str">
        <x:f>IF(COUNTIF($E$5:$E$176,E170)=1,"UNIQUE","DUPLICATE")</x:f>
        <x:v>UNIQUE</x:v>
      </x:c>
      <x:c r="AG170" s="305" t="str">
        <x:f>IF(AND(LEFT(A170,14)="SEBI-CORE-CAL-",LEN(A170)=20),"VALID","INVALID")</x:f>
        <x:v>VALID</x:v>
      </x:c>
      <x:c r="AH170" s="305" t="str">
        <x:v>FROZEN</x:v>
      </x:c>
    </x:row>
    <x:row r="171" ht="48" customHeight="1">
      <x:c r="A171" s="305" t="str">
        <x:v>SEBI-CORE-CAL-000167</x:v>
      </x:c>
      <x:c r="B171" s="305" t="n">
        <x:v>167</x:v>
      </x:c>
      <x:c r="C171" s="305" t="str">
        <x:v>SEBI-CORE-AUD-000167</x:v>
      </x:c>
      <x:c r="D171" s="305" t="str">
        <x:v>SEBI-CORE-PRV-000167</x:v>
      </x:c>
      <x:c r="E171" s="305" t="str">
        <x:v>P1-GAP005|Physical-to-demat credit|AP01|CAL01</x:v>
      </x:c>
      <x:c r="F171" s="305" t="str">
        <x:v>P1-GAP005|Physical-to-demat credit|AP01</x:v>
      </x:c>
      <x:c r="G171" s="305" t="str">
        <x:v>P1-GAP005|Physical-to-demat credit</x:v>
      </x:c>
      <x:c r="H171" s="305" t="str">
        <x:v>P1-GAP005</x:v>
      </x:c>
      <x:c r="I171" s="305" t="str">
        <x:v>Physical-to-demat credit</x:v>
      </x:c>
      <x:c r="J171" s="305" t="str">
        <x:v>GATE|INVESTOR_SERVICE</x:v>
      </x:c>
      <x:c r="K171" s="305" t="str">
        <x:v>Investor service</x:v>
      </x:c>
      <x:c r="L171" s="305" t="str">
        <x:v>Event-driven</x:v>
      </x:c>
      <x:c r="M171" s="305" t="str">
        <x:v>Per triggering event</x:v>
      </x:c>
      <x:c r="N171" s="305" t="str">
        <x:v>Transmission approved</x:v>
      </x:c>
      <x:c r="O171" s="305" t="str">
        <x:v>At transmission completion. Calculate the entity-specific due date from the documented trigger or period end and the current official provision/exchange operating calendar; retain the calculation, review and acknowledgement.</x:v>
      </x:c>
      <x:c r="P171" s="305" t="str">
        <x:v>Create the task when the documented trigger is approved, received or occurs; apply the legal lead time before the external deadline.</x:v>
      </x:c>
      <x:c r="Q171" s="305" t="str">
        <x:v>Final alert one business day before the internally calculated deadline; use an earlier alert where the legal period is one day or less.</x:v>
      </x:c>
      <x:c r="R171" s="305" t="str">
        <x:v>Investor Services Head / RTA Relationship Owner</x:v>
      </x:c>
      <x:c r="S171" s="305" t="str">
        <x:v>Issuer investor-service team or contracted RTA team</x:v>
      </x:c>
      <x:c r="T171" s="305" t="str">
        <x:v>Company Secretary / Compliance Officer or delegated independent reviewer</x:v>
      </x:c>
      <x:c r="U171" s="305" t="str">
        <x:v>P1-GAP005 Physical-to-demat credit; official source URL inherited from the P-2 atomic record.</x:v>
      </x:c>
      <x:c r="V171" s="305" t="str">
        <x:v>Event-driven</x:v>
      </x:c>
      <x:c r="W171" s="305" t="str">
        <x:v>Evidence must be complete through the legal performance/filing time and include later acknowledgement, correction or closure where applicable.</x:v>
      </x:c>
      <x:c r="X171" s="305" t="str">
        <x:v>Escalate predicted lateness before the legal cut-off; immediately record actual missed deadlines, failed conditions precedent or unclosed exceptions.</x:v>
      </x:c>
      <x:c r="Y171" s="305" t="str">
        <x:v>Evidence the gate GATE|INVESTOR_SERVICE, security/capacity (Physical securities), trigger (Transmission approved) and threshold/exemption (Demat account required under the framework.).</x:v>
      </x:c>
      <x:c r="Z171" s="305" t="str">
        <x:v>RULE MAPPED — ENTITY DATE NOT POPULATED</x:v>
      </x:c>
      <x:c r="AA171" s="305" t="str">
        <x:v>https://www.sebi.gov.in/legal/circulars/jul-2026/ease-of-doing-investment-and-ease-of-doing-business-simplification-and-standardisation-of-the-framework-for-transmission-of-securities_103030.html</x:v>
      </x:c>
      <x:c r="AB171" s="305" t="str">
        <x:v>MIGRATED — FROZEN</x:v>
      </x:c>
      <x:c r="AC171" s="305" t="str">
        <x:f>IF(COUNTIF('PROD Audit Master'!$A$5:$A$176,C171)=1,"YES","NO")</x:f>
        <x:v>YES</x:v>
      </x:c>
      <x:c r="AD171" s="305" t="str">
        <x:f>IF(COUNTIF('PROD Provision Master'!$A$5:$A$176,D171)=1,"YES","NO")</x:f>
        <x:v>YES</x:v>
      </x:c>
      <x:c r="AE171" s="305" t="str">
        <x:f>IF(COUNTIF($A$5:$A$176,A171)=1,"UNIQUE","DUPLICATE")</x:f>
        <x:v>UNIQUE</x:v>
      </x:c>
      <x:c r="AF171" s="305" t="str">
        <x:f>IF(COUNTIF($E$5:$E$176,E171)=1,"UNIQUE","DUPLICATE")</x:f>
        <x:v>UNIQUE</x:v>
      </x:c>
      <x:c r="AG171" s="305" t="str">
        <x:f>IF(AND(LEFT(A171,14)="SEBI-CORE-CAL-",LEN(A171)=20),"VALID","INVALID")</x:f>
        <x:v>VALID</x:v>
      </x:c>
      <x:c r="AH171" s="305" t="str">
        <x:v>FROZEN</x:v>
      </x:c>
    </x:row>
    <x:row r="172" ht="48" customHeight="1">
      <x:c r="A172" s="305" t="str">
        <x:v>SEBI-CORE-CAL-000168</x:v>
      </x:c>
      <x:c r="B172" s="305" t="n">
        <x:v>168</x:v>
      </x:c>
      <x:c r="C172" s="305" t="str">
        <x:v>SEBI-CORE-AUD-000168</x:v>
      </x:c>
      <x:c r="D172" s="305" t="str">
        <x:v>SEBI-CORE-PRV-000168</x:v>
      </x:c>
      <x:c r="E172" s="305" t="str">
        <x:v>P1-GAP005|Implementation reporting|AP01|CAL01</x:v>
      </x:c>
      <x:c r="F172" s="305" t="str">
        <x:v>P1-GAP005|Implementation reporting|AP01</x:v>
      </x:c>
      <x:c r="G172" s="305" t="str">
        <x:v>P1-GAP005|Implementation reporting</x:v>
      </x:c>
      <x:c r="H172" s="305" t="str">
        <x:v>P1-GAP005</x:v>
      </x:c>
      <x:c r="I172" s="305" t="str">
        <x:v>Implementation reporting</x:v>
      </x:c>
      <x:c r="J172" s="305" t="str">
        <x:v>GATE|INVESTOR_SERVICE</x:v>
      </x:c>
      <x:c r="K172" s="305" t="str">
        <x:v>Investor service</x:v>
      </x:c>
      <x:c r="L172" s="305" t="str">
        <x:v>Time-limited programme</x:v>
      </x:c>
      <x:c r="M172" s="305" t="str">
        <x:v>Monthly</x:v>
      </x:c>
      <x:c r="N172" s="305" t="str">
        <x:v>Framework effective</x:v>
      </x:c>
      <x:c r="O172" s="305" t="str">
        <x:v>Monthly for six months from effective implementation. Calculate the entity-specific due date from the documented trigger or period end and the current official provision/exchange operating calendar; retain the calculation, review and acknowledgement.</x:v>
      </x:c>
      <x:c r="P172" s="305" t="str">
        <x:v>Create task at period end with a 7-day internal lead or the earlier approved legal timetable.</x:v>
      </x:c>
      <x:c r="Q172" s="305" t="str">
        <x:v>Final alert one business day before the internally calculated deadline; use an earlier alert where the legal period is one day or less.</x:v>
      </x:c>
      <x:c r="R172" s="305" t="str">
        <x:v>Investor Services Head / RTA Relationship Owner</x:v>
      </x:c>
      <x:c r="S172" s="305" t="str">
        <x:v>Issuer investor-service team or contracted RTA team</x:v>
      </x:c>
      <x:c r="T172" s="305" t="str">
        <x:v>Company Secretary / Compliance Officer or delegated independent reviewer</x:v>
      </x:c>
      <x:c r="U172" s="305" t="str">
        <x:v>P1-GAP005 Implementation reporting; official source URL inherited from the P-2 atomic record.</x:v>
      </x:c>
      <x:c r="V172" s="305" t="str">
        <x:v>Recurring / monitored</x:v>
      </x:c>
      <x:c r="W172" s="305" t="str">
        <x:v>Evidence must be complete through the legal performance/filing time and include later acknowledgement, correction or closure where applicable.</x:v>
      </x:c>
      <x:c r="X172" s="305" t="str">
        <x:v>Escalate predicted lateness before the legal cut-off; immediately record actual missed deadlines, failed conditions precedent or unclosed exceptions.</x:v>
      </x:c>
      <x:c r="Y172" s="305" t="str">
        <x:v>Evidence the gate GATE|INVESTOR_SERVICE, security/capacity (Listed securities), trigger (Framework effective) and threshold/exemption (Monthly reporting for six months in prescribed manner.).</x:v>
      </x:c>
      <x:c r="Z172" s="305" t="str">
        <x:v>RULE MAPPED — ENTITY DATE NOT POPULATED</x:v>
      </x:c>
      <x:c r="AA172" s="305" t="str">
        <x:v>https://www.sebi.gov.in/legal/circulars/jul-2026/ease-of-doing-investment-and-ease-of-doing-business-simplification-and-standardisation-of-the-framework-for-transmission-of-securities_103030.html</x:v>
      </x:c>
      <x:c r="AB172" s="305" t="str">
        <x:v>MIGRATED — FROZEN</x:v>
      </x:c>
      <x:c r="AC172" s="305" t="str">
        <x:f>IF(COUNTIF('PROD Audit Master'!$A$5:$A$176,C172)=1,"YES","NO")</x:f>
        <x:v>YES</x:v>
      </x:c>
      <x:c r="AD172" s="305" t="str">
        <x:f>IF(COUNTIF('PROD Provision Master'!$A$5:$A$176,D172)=1,"YES","NO")</x:f>
        <x:v>YES</x:v>
      </x:c>
      <x:c r="AE172" s="305" t="str">
        <x:f>IF(COUNTIF($A$5:$A$176,A172)=1,"UNIQUE","DUPLICATE")</x:f>
        <x:v>UNIQUE</x:v>
      </x:c>
      <x:c r="AF172" s="305" t="str">
        <x:f>IF(COUNTIF($E$5:$E$176,E172)=1,"UNIQUE","DUPLICATE")</x:f>
        <x:v>UNIQUE</x:v>
      </x:c>
      <x:c r="AG172" s="305" t="str">
        <x:f>IF(AND(LEFT(A172,14)="SEBI-CORE-CAL-",LEN(A172)=20),"VALID","INVALID")</x:f>
        <x:v>VALID</x:v>
      </x:c>
      <x:c r="AH172" s="305" t="str">
        <x:v>FROZEN</x:v>
      </x:c>
    </x:row>
    <x:row r="173" ht="48" customHeight="1">
      <x:c r="A173" s="305" t="str">
        <x:v>SEBI-CORE-CAL-000169</x:v>
      </x:c>
      <x:c r="B173" s="305" t="n">
        <x:v>169</x:v>
      </x:c>
      <x:c r="C173" s="305" t="str">
        <x:v>SEBI-CORE-AUD-000169</x:v>
      </x:c>
      <x:c r="D173" s="305" t="str">
        <x:v>SEBI-CORE-PRV-000169</x:v>
      </x:c>
      <x:c r="E173" s="305" t="str">
        <x:v>CAP-LAW285|SCORES registration/interface|AP01|CAL01</x:v>
      </x:c>
      <x:c r="F173" s="305" t="str">
        <x:v>CAP-LAW285|SCORES registration/interface|AP01</x:v>
      </x:c>
      <x:c r="G173" s="305" t="str">
        <x:v>CAP-LAW285|SCORES registration/interface</x:v>
      </x:c>
      <x:c r="H173" s="305" t="str">
        <x:v>CAP-LAW285</x:v>
      </x:c>
      <x:c r="I173" s="305" t="str">
        <x:v>SCORES registration/interface</x:v>
      </x:c>
      <x:c r="J173" s="305" t="str">
        <x:v>GATE|INVESTOR_SERVICE</x:v>
      </x:c>
      <x:c r="K173" s="305" t="str">
        <x:v>Grievance redressal</x:v>
      </x:c>
      <x:c r="L173" s="305" t="str">
        <x:v>Continuous monitoring</x:v>
      </x:c>
      <x:c r="M173" s="305" t="str">
        <x:v>Continuous</x:v>
      </x:c>
      <x:c r="N173" s="305" t="str">
        <x:v>Entity remains within SCORES</x:v>
      </x:c>
      <x:c r="O173" s="305" t="str">
        <x:v>Continuous. Calculate the entity-specific due date from the documented trigger or period end and the current official provision/exchange operating calendar; retain the calculation, review and acknowledgement.</x:v>
      </x:c>
      <x:c r="P173" s="305" t="str">
        <x:v>Continuous control with scheduled owner review; open an exception immediately on breach, override or data-feed failure.</x:v>
      </x:c>
      <x:c r="Q173" s="305" t="str">
        <x:v>Immediate exception alert when the control condition is not met.</x:v>
      </x:c>
      <x:c r="R173" s="305" t="str">
        <x:v>Investor Services Head / RTA Relationship Owner</x:v>
      </x:c>
      <x:c r="S173" s="305" t="str">
        <x:v>Issuer investor-service team or contracted RTA team</x:v>
      </x:c>
      <x:c r="T173" s="305" t="str">
        <x:v>Company Secretary / Compliance Officer or delegated independent reviewer</x:v>
      </x:c>
      <x:c r="U173" s="305" t="str">
        <x:v>CAP-LAW285 SCORES registration/interface; official source URL inherited from the P-2 atomic record.</x:v>
      </x:c>
      <x:c r="V173" s="305" t="str">
        <x:v>Recurring / monitored</x:v>
      </x:c>
      <x:c r="W173" s="305" t="str">
        <x:v>Evidence must be complete through the legal performance/filing time and include later acknowledgement, correction or closure where applicable.</x:v>
      </x:c>
      <x:c r="X173" s="305" t="str">
        <x:v>Escalate predicted lateness before the legal cut-off; immediately record actual missed deadlines, failed conditions precedent or unclosed exceptions.</x:v>
      </x:c>
      <x:c r="Y173" s="305" t="str">
        <x:v>Evidence the gate GATE|INVESTOR_SERVICE, security/capacity (All listed securities), trigger (Entity remains within SCORES) and threshold/exemption (Apply current SCORES 2.0 registration and user-control requirements.).</x:v>
      </x:c>
      <x:c r="Z173" s="305" t="str">
        <x:v>RULE MAPPED — ENTITY DATE NOT POPULATED</x:v>
      </x:c>
      <x:c r="AA173" s="305" t="str">
        <x:v>https://scores.sebi.gov.in/</x:v>
      </x:c>
      <x:c r="AB173" s="305" t="str">
        <x:v>MIGRATED — FROZEN</x:v>
      </x:c>
      <x:c r="AC173" s="305" t="str">
        <x:f>IF(COUNTIF('PROD Audit Master'!$A$5:$A$176,C173)=1,"YES","NO")</x:f>
        <x:v>YES</x:v>
      </x:c>
      <x:c r="AD173" s="305" t="str">
        <x:f>IF(COUNTIF('PROD Provision Master'!$A$5:$A$176,D173)=1,"YES","NO")</x:f>
        <x:v>YES</x:v>
      </x:c>
      <x:c r="AE173" s="305" t="str">
        <x:f>IF(COUNTIF($A$5:$A$176,A173)=1,"UNIQUE","DUPLICATE")</x:f>
        <x:v>UNIQUE</x:v>
      </x:c>
      <x:c r="AF173" s="305" t="str">
        <x:f>IF(COUNTIF($E$5:$E$176,E173)=1,"UNIQUE","DUPLICATE")</x:f>
        <x:v>UNIQUE</x:v>
      </x:c>
      <x:c r="AG173" s="305" t="str">
        <x:f>IF(AND(LEFT(A173,14)="SEBI-CORE-CAL-",LEN(A173)=20),"VALID","INVALID")</x:f>
        <x:v>VALID</x:v>
      </x:c>
      <x:c r="AH173" s="305" t="str">
        <x:v>FROZEN</x:v>
      </x:c>
    </x:row>
    <x:row r="174" ht="48" customHeight="1">
      <x:c r="A174" s="305" t="str">
        <x:v>SEBI-CORE-CAL-000170</x:v>
      </x:c>
      <x:c r="B174" s="305" t="n">
        <x:v>170</x:v>
      </x:c>
      <x:c r="C174" s="305" t="str">
        <x:v>SEBI-CORE-AUD-000170</x:v>
      </x:c>
      <x:c r="D174" s="305" t="str">
        <x:v>SEBI-CORE-PRV-000170</x:v>
      </x:c>
      <x:c r="E174" s="305" t="str">
        <x:v>CAP-LAW285|SCORES complaint handling|AP01|CAL01</x:v>
      </x:c>
      <x:c r="F174" s="305" t="str">
        <x:v>CAP-LAW285|SCORES complaint handling|AP01</x:v>
      </x:c>
      <x:c r="G174" s="305" t="str">
        <x:v>CAP-LAW285|SCORES complaint handling</x:v>
      </x:c>
      <x:c r="H174" s="305" t="str">
        <x:v>CAP-LAW285</x:v>
      </x:c>
      <x:c r="I174" s="305" t="str">
        <x:v>SCORES complaint handling</x:v>
      </x:c>
      <x:c r="J174" s="305" t="str">
        <x:v>GATE|INVESTOR_SERVICE</x:v>
      </x:c>
      <x:c r="K174" s="305" t="str">
        <x:v>Grievance redressal</x:v>
      </x:c>
      <x:c r="L174" s="305" t="str">
        <x:v>Event-driven</x:v>
      </x:c>
      <x:c r="M174" s="305" t="str">
        <x:v>Per triggering event</x:v>
      </x:c>
      <x:c r="N174" s="305" t="str">
        <x:v>Complaint is routed to entity</x:v>
      </x:c>
      <x:c r="O174" s="305" t="str">
        <x:v>Per complaint. Calculate the entity-specific due date from the documented trigger or period end and the current official provision/exchange operating calendar; retain the calculation, review and acknowledgement.</x:v>
      </x:c>
      <x:c r="P174" s="305" t="str">
        <x:v>Create the task when the documented trigger is approved, received or occurs; apply the legal lead time before the external deadline.</x:v>
      </x:c>
      <x:c r="Q174" s="305" t="str">
        <x:v>Final alert one business day before the internally calculated deadline; use an earlier alert where the legal period is one day or less.</x:v>
      </x:c>
      <x:c r="R174" s="305" t="str">
        <x:v>Investor Services Head / RTA Relationship Owner</x:v>
      </x:c>
      <x:c r="S174" s="305" t="str">
        <x:v>Issuer investor-service team or contracted RTA team</x:v>
      </x:c>
      <x:c r="T174" s="305" t="str">
        <x:v>Company Secretary / Compliance Officer or delegated independent reviewer</x:v>
      </x:c>
      <x:c r="U174" s="305" t="str">
        <x:v>CAP-LAW285 SCORES complaint handling; official source URL inherited from the P-2 atomic record.</x:v>
      </x:c>
      <x:c r="V174" s="305" t="str">
        <x:v>Event-driven</x:v>
      </x:c>
      <x:c r="W174" s="305" t="str">
        <x:v>Evidence must be complete through the legal performance/filing time and include later acknowledgement, correction or closure where applicable.</x:v>
      </x:c>
      <x:c r="X174" s="305" t="str">
        <x:v>Escalate predicted lateness before the legal cut-off; immediately record actual missed deadlines, failed conditions precedent or unclosed exceptions.</x:v>
      </x:c>
      <x:c r="Y174" s="305" t="str">
        <x:v>Evidence the gate GATE|INVESTOR_SERVICE, security/capacity (All listed securities), trigger (Complaint is routed to entity) and threshold/exemption (Apply Action Taken Report, review and escalation stages then in force.).</x:v>
      </x:c>
      <x:c r="Z174" s="305" t="str">
        <x:v>RULE MAPPED — ENTITY DATE NOT POPULATED</x:v>
      </x:c>
      <x:c r="AA174" s="305" t="str">
        <x:v>https://scores.sebi.gov.in/</x:v>
      </x:c>
      <x:c r="AB174" s="305" t="str">
        <x:v>MIGRATED — FROZEN</x:v>
      </x:c>
      <x:c r="AC174" s="305" t="str">
        <x:f>IF(COUNTIF('PROD Audit Master'!$A$5:$A$176,C174)=1,"YES","NO")</x:f>
        <x:v>YES</x:v>
      </x:c>
      <x:c r="AD174" s="305" t="str">
        <x:f>IF(COUNTIF('PROD Provision Master'!$A$5:$A$176,D174)=1,"YES","NO")</x:f>
        <x:v>YES</x:v>
      </x:c>
      <x:c r="AE174" s="305" t="str">
        <x:f>IF(COUNTIF($A$5:$A$176,A174)=1,"UNIQUE","DUPLICATE")</x:f>
        <x:v>UNIQUE</x:v>
      </x:c>
      <x:c r="AF174" s="305" t="str">
        <x:f>IF(COUNTIF($E$5:$E$176,E174)=1,"UNIQUE","DUPLICATE")</x:f>
        <x:v>UNIQUE</x:v>
      </x:c>
      <x:c r="AG174" s="305" t="str">
        <x:f>IF(AND(LEFT(A174,14)="SEBI-CORE-CAL-",LEN(A174)=20),"VALID","INVALID")</x:f>
        <x:v>VALID</x:v>
      </x:c>
      <x:c r="AH174" s="305" t="str">
        <x:v>FROZEN</x:v>
      </x:c>
    </x:row>
    <x:row r="175" ht="48" customHeight="1">
      <x:c r="A175" s="305" t="str">
        <x:v>SEBI-CORE-CAL-000171</x:v>
      </x:c>
      <x:c r="B175" s="305" t="n">
        <x:v>171</x:v>
      </x:c>
      <x:c r="C175" s="305" t="str">
        <x:v>SEBI-CORE-AUD-000171</x:v>
      </x:c>
      <x:c r="D175" s="305" t="str">
        <x:v>SEBI-CORE-PRV-000171</x:v>
      </x:c>
      <x:c r="E175" s="305" t="str">
        <x:v>CAP-LAW099|ODR participation|AP01|CAL01</x:v>
      </x:c>
      <x:c r="F175" s="305" t="str">
        <x:v>CAP-LAW099|ODR participation|AP01</x:v>
      </x:c>
      <x:c r="G175" s="305" t="str">
        <x:v>CAP-LAW099|ODR participation</x:v>
      </x:c>
      <x:c r="H175" s="305" t="str">
        <x:v>CAP-LAW099</x:v>
      </x:c>
      <x:c r="I175" s="305" t="str">
        <x:v>ODR participation</x:v>
      </x:c>
      <x:c r="J175" s="305" t="str">
        <x:v>GATE|INVESTOR_SERVICE</x:v>
      </x:c>
      <x:c r="K175" s="305" t="str">
        <x:v>Dispute resolution</x:v>
      </x:c>
      <x:c r="L175" s="305" t="str">
        <x:v>Event-driven</x:v>
      </x:c>
      <x:c r="M175" s="305" t="str">
        <x:v>Per triggering event</x:v>
      </x:c>
      <x:c r="N175" s="305" t="str">
        <x:v>ODR escalation/notice received</x:v>
      </x:c>
      <x:c r="O175" s="305" t="str">
        <x:v>At each ODR stage. Calculate the entity-specific due date from the documented trigger or period end and the current official provision/exchange operating calendar; retain the calculation, review and acknowledgement.</x:v>
      </x:c>
      <x:c r="P175" s="305" t="str">
        <x:v>Create the task when the documented trigger is approved, received or occurs; apply the legal lead time before the external deadline.</x:v>
      </x:c>
      <x:c r="Q175" s="305" t="str">
        <x:v>Final alert one business day before the internally calculated deadline; use an earlier alert where the legal period is one day or less.</x:v>
      </x:c>
      <x:c r="R175" s="305" t="str">
        <x:v>Investor Services Head / RTA Relationship Owner</x:v>
      </x:c>
      <x:c r="S175" s="305" t="str">
        <x:v>Issuer investor-service team or contracted RTA team</x:v>
      </x:c>
      <x:c r="T175" s="305" t="str">
        <x:v>Company Secretary / Compliance Officer or delegated independent reviewer</x:v>
      </x:c>
      <x:c r="U175" s="305" t="str">
        <x:v>CAP-LAW099 ODR participation; official source URL inherited from the P-2 atomic record.</x:v>
      </x:c>
      <x:c r="V175" s="305" t="str">
        <x:v>Event-driven</x:v>
      </x:c>
      <x:c r="W175" s="305" t="str">
        <x:v>Evidence must be complete through the legal performance/filing time and include later acknowledgement, correction or closure where applicable.</x:v>
      </x:c>
      <x:c r="X175" s="305" t="str">
        <x:v>Escalate predicted lateness before the legal cut-off; immediately record actual missed deadlines, failed conditions precedent or unclosed exceptions.</x:v>
      </x:c>
      <x:c r="Y175" s="305" t="str">
        <x:v>Evidence the gate GATE|INVESTOR_SERVICE, security/capacity (Covered securities dispute), trigger (ODR escalation/notice received) and threshold/exemption (Apply admissibility, limitation, conciliation/arbitration and fee provisions.).</x:v>
      </x:c>
      <x:c r="Z175" s="305" t="str">
        <x:v>RULE MAPPED — ENTITY DATE NOT POPULATED</x:v>
      </x:c>
      <x:c r="AA175" s="305" t="str">
        <x:v>https://www.sebi.gov.in/legal/master-circulars/dec-2023/master-circular-for-online-resolution-of-disputes-in-the-indian-securities-market_80236.html</x:v>
      </x:c>
      <x:c r="AB175" s="305" t="str">
        <x:v>MIGRATED — FROZEN</x:v>
      </x:c>
      <x:c r="AC175" s="305" t="str">
        <x:f>IF(COUNTIF('PROD Audit Master'!$A$5:$A$176,C175)=1,"YES","NO")</x:f>
        <x:v>YES</x:v>
      </x:c>
      <x:c r="AD175" s="305" t="str">
        <x:f>IF(COUNTIF('PROD Provision Master'!$A$5:$A$176,D175)=1,"YES","NO")</x:f>
        <x:v>YES</x:v>
      </x:c>
      <x:c r="AE175" s="305" t="str">
        <x:f>IF(COUNTIF($A$5:$A$176,A175)=1,"UNIQUE","DUPLICATE")</x:f>
        <x:v>UNIQUE</x:v>
      </x:c>
      <x:c r="AF175" s="305" t="str">
        <x:f>IF(COUNTIF($E$5:$E$176,E175)=1,"UNIQUE","DUPLICATE")</x:f>
        <x:v>UNIQUE</x:v>
      </x:c>
      <x:c r="AG175" s="305" t="str">
        <x:f>IF(AND(LEFT(A175,14)="SEBI-CORE-CAL-",LEN(A175)=20),"VALID","INVALID")</x:f>
        <x:v>VALID</x:v>
      </x:c>
      <x:c r="AH175" s="305" t="str">
        <x:v>FROZEN</x:v>
      </x:c>
    </x:row>
    <x:row r="176" ht="48" customHeight="1">
      <x:c r="A176" s="306" t="str">
        <x:v>SEBI-CORE-CAL-000172</x:v>
      </x:c>
      <x:c r="B176" s="306" t="n">
        <x:v>172</x:v>
      </x:c>
      <x:c r="C176" s="306" t="str">
        <x:v>SEBI-CORE-AUD-000172</x:v>
      </x:c>
      <x:c r="D176" s="306" t="str">
        <x:v>SEBI-CORE-PRV-000172</x:v>
      </x:c>
      <x:c r="E176" s="306" t="str">
        <x:v>CAP-LAW099|ODR outcome|AP01|CAL01</x:v>
      </x:c>
      <x:c r="F176" s="306" t="str">
        <x:v>CAP-LAW099|ODR outcome|AP01</x:v>
      </x:c>
      <x:c r="G176" s="306" t="str">
        <x:v>CAP-LAW099|ODR outcome</x:v>
      </x:c>
      <x:c r="H176" s="306" t="str">
        <x:v>CAP-LAW099</x:v>
      </x:c>
      <x:c r="I176" s="306" t="str">
        <x:v>ODR outcome</x:v>
      </x:c>
      <x:c r="J176" s="306" t="str">
        <x:v>GATE|INVESTOR_SERVICE</x:v>
      </x:c>
      <x:c r="K176" s="306" t="str">
        <x:v>Dispute resolution</x:v>
      </x:c>
      <x:c r="L176" s="306" t="str">
        <x:v>Event-driven</x:v>
      </x:c>
      <x:c r="M176" s="306" t="str">
        <x:v>Per triggering event</x:v>
      </x:c>
      <x:c r="N176" s="306" t="str">
        <x:v>Settlement/award/direction issued</x:v>
      </x:c>
      <x:c r="O176" s="306" t="str">
        <x:v>Within outcome-specific deadline. Calculate the entity-specific due date from the documented trigger or period end and the current official provision/exchange operating calendar; retain the calculation, review and acknowledgement.</x:v>
      </x:c>
      <x:c r="P176" s="306" t="str">
        <x:v>Create the task when the documented trigger is approved, received or occurs; apply the legal lead time before the external deadline.</x:v>
      </x:c>
      <x:c r="Q176" s="306" t="str">
        <x:v>Final alert one business day before the internally calculated deadline; use an earlier alert where the legal period is one day or less.</x:v>
      </x:c>
      <x:c r="R176" s="306" t="str">
        <x:v>Company Secretary / Records Custodian</x:v>
      </x:c>
      <x:c r="S176" s="306" t="str">
        <x:v>Assigned compliance process team</x:v>
      </x:c>
      <x:c r="T176" s="306" t="str">
        <x:v>Company Secretary / Compliance Officer or delegated independent reviewer</x:v>
      </x:c>
      <x:c r="U176" s="306" t="str">
        <x:v>CAP-LAW099 ODR outcome; official source URL inherited from the P-2 atomic record.</x:v>
      </x:c>
      <x:c r="V176" s="306" t="str">
        <x:v>Event-driven</x:v>
      </x:c>
      <x:c r="W176" s="306" t="str">
        <x:v>Evidence must be complete through the legal performance/filing time and include later acknowledgement, correction or closure where applicable.</x:v>
      </x:c>
      <x:c r="X176" s="306" t="str">
        <x:v>Escalate predicted lateness before the legal cut-off; immediately record actual missed deadlines, failed conditions precedent or unclosed exceptions.</x:v>
      </x:c>
      <x:c r="Y176" s="306" t="str">
        <x:v>Evidence the gate GATE|INVESTOR_SERVICE, security/capacity (Covered securities dispute), trigger (Settlement/award/direction issued) and threshold/exemption (Apply payment/deposit and challenge framework.).</x:v>
      </x:c>
      <x:c r="Z176" s="306" t="str">
        <x:v>RULE MAPPED — ENTITY DATE NOT POPULATED</x:v>
      </x:c>
      <x:c r="AA176" s="306" t="str">
        <x:v>https://www.sebi.gov.in/legal/master-circulars/dec-2023/master-circular-for-online-resolution-of-disputes-in-the-indian-securities-market_80236.html</x:v>
      </x:c>
      <x:c r="AB176" s="306" t="str">
        <x:v>MIGRATED — FROZEN</x:v>
      </x:c>
      <x:c r="AC176" s="306" t="str">
        <x:f>IF(COUNTIF('PROD Audit Master'!$A$5:$A$176,C176)=1,"YES","NO")</x:f>
        <x:v>YES</x:v>
      </x:c>
      <x:c r="AD176" s="306" t="str">
        <x:f>IF(COUNTIF('PROD Provision Master'!$A$5:$A$176,D176)=1,"YES","NO")</x:f>
        <x:v>YES</x:v>
      </x:c>
      <x:c r="AE176" s="306" t="str">
        <x:f>IF(COUNTIF($A$5:$A$176,A176)=1,"UNIQUE","DUPLICATE")</x:f>
        <x:v>UNIQUE</x:v>
      </x:c>
      <x:c r="AF176" s="306" t="str">
        <x:f>IF(COUNTIF($E$5:$E$176,E176)=1,"UNIQUE","DUPLICATE")</x:f>
        <x:v>UNIQUE</x:v>
      </x:c>
      <x:c r="AG176" s="306" t="str">
        <x:f>IF(AND(LEFT(A176,14)="SEBI-CORE-CAL-",LEN(A176)=20),"VALID","INVALID")</x:f>
        <x:v>VALID</x:v>
      </x:c>
      <x:c r="AH176" s="306" t="str">
        <x:v>FROZEN</x:v>
      </x:c>
    </x:row>
  </x:sheetData>
  <x:mergeCells>
    <x:mergeCell ref="A1:AH1"/>
    <x:mergeCell ref="A2:AH2"/>
  </x:mergeCells>
  <x:conditionalFormatting sqref="AB5:AH176">
    <x:cfRule type="containsText" dxfId="165" priority="1" operator="containsText" text="PASS"/>
    <x:cfRule type="containsText" dxfId="166" priority="2" operator="containsText" text="YES"/>
    <x:cfRule type="containsText" dxfId="167" priority="3" operator="containsText" text="UNIQUE"/>
    <x:cfRule type="containsText" dxfId="168" priority="4" operator="containsText" text="VALID"/>
    <x:cfRule type="containsText" dxfId="169" priority="5" operator="containsText" text="COMPLETE"/>
    <x:cfRule type="containsText" dxfId="170" priority="6" operator="containsText" text="FROZEN"/>
    <x:cfRule type="containsText" dxfId="171" priority="7" operator="containsText" text="APPROVED"/>
    <x:cfRule type="containsText" dxfId="172" priority="8" operator="containsText" text="LINKED"/>
    <x:cfRule type="containsText" dxfId="173" priority="9" operator="containsText" text="NO"/>
    <x:cfRule type="containsText" dxfId="174" priority="10" operator="containsText" text="FAIL"/>
    <x:cfRule type="containsText" dxfId="175" priority="11" operator="containsText" text="DUPLICATE"/>
    <x:cfRule type="containsText" dxfId="176" priority="12" operator="containsText" text="INVALID"/>
    <x:cfRule type="containsText" dxfId="177" priority="13" operator="containsText" text="INCOMPLETE"/>
    <x:cfRule type="containsText" dxfId="178" priority="14" operator="containsText" text="ORPHAN"/>
  </x:conditionalFormatting>
  <x:pageMargins left="0.7" right="0.7" top="0.75" bottom="0.75" header="0.3" footer="0.3"/>
  <x:tableParts count="1">
    <x:tablePart xmlns:r="http://schemas.openxmlformats.org/officeDocument/2006/relationships" r:id="Rd8c5b25f76bd4ca4"/>
  </x:tableParts>
</x:worksheet>
</file>

<file path=xl/worksheets/sheet51.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26" hidden="0" customWidth="1"/>
    <x:col min="4" max="4" width="26" hidden="0" customWidth="1"/>
    <x:col min="5" max="5" width="34" hidden="0" customWidth="1"/>
    <x:col min="6" max="6" width="16" hidden="0" customWidth="1"/>
    <x:col min="7" max="7" width="24" hidden="0" customWidth="1"/>
    <x:col min="8" max="8" width="64" hidden="0" customWidth="1"/>
    <x:col min="9" max="9" width="30" hidden="0" customWidth="1"/>
    <x:col min="10" max="10" width="36" hidden="0" customWidth="1"/>
    <x:col min="11" max="11" width="38" hidden="0" customWidth="1"/>
    <x:col min="12" max="12" width="42" hidden="0" customWidth="1"/>
    <x:col min="13" max="13" width="54" hidden="0" customWidth="1"/>
    <x:col min="14" max="14" width="30" hidden="0" customWidth="1"/>
    <x:col min="15" max="15" width="24" hidden="0" customWidth="1"/>
    <x:col min="16" max="16" width="48" hidden="0" customWidth="1"/>
    <x:col min="17" max="17" width="76" hidden="0" customWidth="1"/>
    <x:col min="18" max="18" width="86" hidden="0" customWidth="1"/>
    <x:col min="19" max="19" width="76" hidden="0" customWidth="1"/>
    <x:col min="20" max="20" width="20" hidden="0" customWidth="1"/>
    <x:col min="21" max="21" width="24" hidden="0" customWidth="1"/>
    <x:col min="22" max="22" width="62" hidden="0" customWidth="1"/>
    <x:col min="23" max="23" width="24" hidden="0" customWidth="1"/>
    <x:col min="24" max="24" width="18" hidden="0" customWidth="1"/>
    <x:col min="25" max="25" width="18" hidden="0" customWidth="1"/>
    <x:col min="26" max="26" width="18" hidden="0" customWidth="1"/>
    <x:col min="27" max="27" width="18" hidden="0" customWidth="1"/>
    <x:col min="28" max="28" width="16" hidden="0" customWidth="1"/>
    <x:col min="29" max="29" width="16" hidden="0" customWidth="1"/>
  </x:cols>
  <x:sheetData>
    <x:row r="1" ht="30" customHeight="1">
      <x:c r="A1" s="499" t="str">
        <x:v>Common SEBI Listed-Entity Overlay — Frozen Applicability Master</x:v>
      </x:c>
      <x:c r="B1" s="499" t="str">
        <x:v>Common SEBI Listed-Entity Overlay — Frozen Applicability Master</x:v>
      </x:c>
      <x:c r="C1" s="499" t="str">
        <x:v>Common SEBI Listed-Entity Overlay — Frozen Applicability Master</x:v>
      </x:c>
      <x:c r="D1" s="499" t="str">
        <x:v>Common SEBI Listed-Entity Overlay — Frozen Applicability Master</x:v>
      </x:c>
      <x:c r="E1" s="499" t="str">
        <x:v>Common SEBI Listed-Entity Overlay — Frozen Applicability Master</x:v>
      </x:c>
      <x:c r="F1" s="499" t="str">
        <x:v>Common SEBI Listed-Entity Overlay — Frozen Applicability Master</x:v>
      </x:c>
      <x:c r="G1" s="499" t="str">
        <x:v>Common SEBI Listed-Entity Overlay — Frozen Applicability Master</x:v>
      </x:c>
      <x:c r="H1" s="499" t="str">
        <x:v>Common SEBI Listed-Entity Overlay — Frozen Applicability Master</x:v>
      </x:c>
      <x:c r="I1" s="499" t="str">
        <x:v>Common SEBI Listed-Entity Overlay — Frozen Applicability Master</x:v>
      </x:c>
      <x:c r="J1" s="499" t="str">
        <x:v>Common SEBI Listed-Entity Overlay — Frozen Applicability Master</x:v>
      </x:c>
      <x:c r="K1" s="499" t="str">
        <x:v>Common SEBI Listed-Entity Overlay — Frozen Applicability Master</x:v>
      </x:c>
      <x:c r="L1" s="499" t="str">
        <x:v>Common SEBI Listed-Entity Overlay — Frozen Applicability Master</x:v>
      </x:c>
      <x:c r="M1" s="499" t="str">
        <x:v>Common SEBI Listed-Entity Overlay — Frozen Applicability Master</x:v>
      </x:c>
      <x:c r="N1" s="499" t="str">
        <x:v>Common SEBI Listed-Entity Overlay — Frozen Applicability Master</x:v>
      </x:c>
      <x:c r="O1" s="499" t="str">
        <x:v>Common SEBI Listed-Entity Overlay — Frozen Applicability Master</x:v>
      </x:c>
      <x:c r="P1" s="499" t="str">
        <x:v>Common SEBI Listed-Entity Overlay — Frozen Applicability Master</x:v>
      </x:c>
      <x:c r="Q1" s="499" t="str">
        <x:v>Common SEBI Listed-Entity Overlay — Frozen Applicability Master</x:v>
      </x:c>
      <x:c r="R1" s="499" t="str">
        <x:v>Common SEBI Listed-Entity Overlay — Frozen Applicability Master</x:v>
      </x:c>
      <x:c r="S1" s="499" t="str">
        <x:v>Common SEBI Listed-Entity Overlay — Frozen Applicability Master</x:v>
      </x:c>
      <x:c r="T1" s="499" t="str">
        <x:v>Common SEBI Listed-Entity Overlay — Frozen Applicability Master</x:v>
      </x:c>
      <x:c r="U1" s="499" t="str">
        <x:v>Common SEBI Listed-Entity Overlay — Frozen Applicability Master</x:v>
      </x:c>
      <x:c r="V1" s="499" t="str">
        <x:v>Common SEBI Listed-Entity Overlay — Frozen Applicability Master</x:v>
      </x:c>
      <x:c r="W1" s="499" t="str">
        <x:v>Common SEBI Listed-Entity Overlay — Frozen Applicability Master</x:v>
      </x:c>
      <x:c r="X1" s="499" t="str">
        <x:v>Common SEBI Listed-Entity Overlay — Frozen Applicability Master</x:v>
      </x:c>
      <x:c r="Y1" s="499" t="str">
        <x:v>Common SEBI Listed-Entity Overlay — Frozen Applicability Master</x:v>
      </x:c>
      <x:c r="Z1" s="499" t="str">
        <x:v>Common SEBI Listed-Entity Overlay — Frozen Applicability Master</x:v>
      </x:c>
      <x:c r="AA1" s="499" t="str">
        <x:v>Common SEBI Listed-Entity Overlay — Frozen Applicability Master</x:v>
      </x:c>
      <x:c r="AB1" s="499" t="str">
        <x:v>Common SEBI Listed-Entity Overlay — Frozen Applicability Master</x:v>
      </x:c>
      <x:c r="AC1" s="499" t="str">
        <x:v>Common SEBI Listed-Entity Overlay — Frozen Applicability Master</x:v>
      </x:c>
    </x:row>
    <x:row r="2" ht="38" customHeight="1">
      <x:c r="A2" s="503" t="str">
        <x:v>Permanent Applicability IDs retain the validated load and exclusion rules for each provision. Runtime still requires company facts; this freeze does not assert that a particular company is compliant.</x:v>
      </x:c>
      <x:c r="B2" s="503" t="str">
        <x:v>Permanent Applicability IDs retain the validated load and exclusion rules for each provision. Runtime still requires company facts; this freeze does not assert that a particular company is compliant.</x:v>
      </x:c>
      <x:c r="C2" s="503" t="str">
        <x:v>Permanent Applicability IDs retain the validated load and exclusion rules for each provision. Runtime still requires company facts; this freeze does not assert that a particular company is compliant.</x:v>
      </x:c>
      <x:c r="D2" s="503" t="str">
        <x:v>Permanent Applicability IDs retain the validated load and exclusion rules for each provision. Runtime still requires company facts; this freeze does not assert that a particular company is compliant.</x:v>
      </x:c>
      <x:c r="E2" s="503" t="str">
        <x:v>Permanent Applicability IDs retain the validated load and exclusion rules for each provision. Runtime still requires company facts; this freeze does not assert that a particular company is compliant.</x:v>
      </x:c>
      <x:c r="F2" s="503" t="str">
        <x:v>Permanent Applicability IDs retain the validated load and exclusion rules for each provision. Runtime still requires company facts; this freeze does not assert that a particular company is compliant.</x:v>
      </x:c>
      <x:c r="G2" s="503" t="str">
        <x:v>Permanent Applicability IDs retain the validated load and exclusion rules for each provision. Runtime still requires company facts; this freeze does not assert that a particular company is compliant.</x:v>
      </x:c>
      <x:c r="H2" s="503" t="str">
        <x:v>Permanent Applicability IDs retain the validated load and exclusion rules for each provision. Runtime still requires company facts; this freeze does not assert that a particular company is compliant.</x:v>
      </x:c>
      <x:c r="I2" s="503" t="str">
        <x:v>Permanent Applicability IDs retain the validated load and exclusion rules for each provision. Runtime still requires company facts; this freeze does not assert that a particular company is compliant.</x:v>
      </x:c>
      <x:c r="J2" s="503" t="str">
        <x:v>Permanent Applicability IDs retain the validated load and exclusion rules for each provision. Runtime still requires company facts; this freeze does not assert that a particular company is compliant.</x:v>
      </x:c>
      <x:c r="K2" s="503" t="str">
        <x:v>Permanent Applicability IDs retain the validated load and exclusion rules for each provision. Runtime still requires company facts; this freeze does not assert that a particular company is compliant.</x:v>
      </x:c>
      <x:c r="L2" s="503" t="str">
        <x:v>Permanent Applicability IDs retain the validated load and exclusion rules for each provision. Runtime still requires company facts; this freeze does not assert that a particular company is compliant.</x:v>
      </x:c>
      <x:c r="M2" s="503" t="str">
        <x:v>Permanent Applicability IDs retain the validated load and exclusion rules for each provision. Runtime still requires company facts; this freeze does not assert that a particular company is compliant.</x:v>
      </x:c>
      <x:c r="N2" s="503" t="str">
        <x:v>Permanent Applicability IDs retain the validated load and exclusion rules for each provision. Runtime still requires company facts; this freeze does not assert that a particular company is compliant.</x:v>
      </x:c>
      <x:c r="O2" s="503" t="str">
        <x:v>Permanent Applicability IDs retain the validated load and exclusion rules for each provision. Runtime still requires company facts; this freeze does not assert that a particular company is compliant.</x:v>
      </x:c>
      <x:c r="P2" s="503" t="str">
        <x:v>Permanent Applicability IDs retain the validated load and exclusion rules for each provision. Runtime still requires company facts; this freeze does not assert that a particular company is compliant.</x:v>
      </x:c>
      <x:c r="Q2" s="503" t="str">
        <x:v>Permanent Applicability IDs retain the validated load and exclusion rules for each provision. Runtime still requires company facts; this freeze does not assert that a particular company is compliant.</x:v>
      </x:c>
      <x:c r="R2" s="503" t="str">
        <x:v>Permanent Applicability IDs retain the validated load and exclusion rules for each provision. Runtime still requires company facts; this freeze does not assert that a particular company is compliant.</x:v>
      </x:c>
      <x:c r="S2" s="503" t="str">
        <x:v>Permanent Applicability IDs retain the validated load and exclusion rules for each provision. Runtime still requires company facts; this freeze does not assert that a particular company is compliant.</x:v>
      </x:c>
      <x:c r="T2" s="503" t="str">
        <x:v>Permanent Applicability IDs retain the validated load and exclusion rules for each provision. Runtime still requires company facts; this freeze does not assert that a particular company is compliant.</x:v>
      </x:c>
      <x:c r="U2" s="503" t="str">
        <x:v>Permanent Applicability IDs retain the validated load and exclusion rules for each provision. Runtime still requires company facts; this freeze does not assert that a particular company is compliant.</x:v>
      </x:c>
      <x:c r="V2" s="503" t="str">
        <x:v>Permanent Applicability IDs retain the validated load and exclusion rules for each provision. Runtime still requires company facts; this freeze does not assert that a particular company is compliant.</x:v>
      </x:c>
      <x:c r="W2" s="503" t="str">
        <x:v>Permanent Applicability IDs retain the validated load and exclusion rules for each provision. Runtime still requires company facts; this freeze does not assert that a particular company is compliant.</x:v>
      </x:c>
      <x:c r="X2" s="503" t="str">
        <x:v>Permanent Applicability IDs retain the validated load and exclusion rules for each provision. Runtime still requires company facts; this freeze does not assert that a particular company is compliant.</x:v>
      </x:c>
      <x:c r="Y2" s="503" t="str">
        <x:v>Permanent Applicability IDs retain the validated load and exclusion rules for each provision. Runtime still requires company facts; this freeze does not assert that a particular company is compliant.</x:v>
      </x:c>
      <x:c r="Z2" s="503" t="str">
        <x:v>Permanent Applicability IDs retain the validated load and exclusion rules for each provision. Runtime still requires company facts; this freeze does not assert that a particular company is compliant.</x:v>
      </x:c>
      <x:c r="AA2" s="503" t="str">
        <x:v>Permanent Applicability IDs retain the validated load and exclusion rules for each provision. Runtime still requires company facts; this freeze does not assert that a particular company is compliant.</x:v>
      </x:c>
      <x:c r="AB2" s="503" t="str">
        <x:v>Permanent Applicability IDs retain the validated load and exclusion rules for each provision. Runtime still requires company facts; this freeze does not assert that a particular company is compliant.</x:v>
      </x:c>
      <x:c r="AC2" s="503" t="str">
        <x:v>Permanent Applicability IDs retain the validated load and exclusion rules for each provision. Runtime still requires company facts; this freeze does not assert that a particular company is compliant.</x:v>
      </x:c>
    </x:row>
    <x:row r="4" ht="38" customHeight="1">
      <x:c r="A4" s="515" t="str">
        <x:v>Production Applicability ID</x:v>
      </x:c>
      <x:c r="B4" s="516" t="str">
        <x:v>Sequence</x:v>
      </x:c>
      <x:c r="C4" s="516" t="str">
        <x:v>Production Provision ID</x:v>
      </x:c>
      <x:c r="D4" s="516" t="str">
        <x:v>Production Compliance ID</x:v>
      </x:c>
      <x:c r="E4" s="516" t="str">
        <x:v>Working Atomic Key</x:v>
      </x:c>
      <x:c r="F4" s="516" t="str">
        <x:v>Source Law ID</x:v>
      </x:c>
      <x:c r="G4" s="516" t="str">
        <x:v>Provision Reference</x:v>
      </x:c>
      <x:c r="H4" s="516" t="str">
        <x:v>Atomic Obligation</x:v>
      </x:c>
      <x:c r="I4" s="516" t="str">
        <x:v>Primary Duty Holder</x:v>
      </x:c>
      <x:c r="J4" s="516" t="str">
        <x:v>Activation Gate</x:v>
      </x:c>
      <x:c r="K4" s="516" t="str">
        <x:v>Security / Capacity</x:v>
      </x:c>
      <x:c r="L4" s="516" t="str">
        <x:v>Event / Trigger</x:v>
      </x:c>
      <x:c r="M4" s="516" t="str">
        <x:v>Threshold / Exemption</x:v>
      </x:c>
      <x:c r="N4" s="516" t="str">
        <x:v>Timing / Frequency</x:v>
      </x:c>
      <x:c r="O4" s="516" t="str">
        <x:v>Compliance Area</x:v>
      </x:c>
      <x:c r="P4" s="516" t="str">
        <x:v>Runtime Module</x:v>
      </x:c>
      <x:c r="Q4" s="516" t="str">
        <x:v>Positive Load Rule</x:v>
      </x:c>
      <x:c r="R4" s="516" t="str">
        <x:v>Negative / Exclusion Rule</x:v>
      </x:c>
      <x:c r="S4" s="516" t="str">
        <x:v>Required Company Facts</x:v>
      </x:c>
      <x:c r="T4" s="516" t="str">
        <x:v>P-4 Validation Status</x:v>
      </x:c>
      <x:c r="U4" s="516" t="str">
        <x:v>Technical Content Status</x:v>
      </x:c>
      <x:c r="V4" s="516" t="str">
        <x:v>Official Source URL</x:v>
      </x:c>
      <x:c r="W4" s="516" t="str">
        <x:v>Migration Status</x:v>
      </x:c>
      <x:c r="X4" s="516" t="str">
        <x:v>Provision Exists?</x:v>
      </x:c>
      <x:c r="Y4" s="516" t="str">
        <x:v>Compliance Exists?</x:v>
      </x:c>
      <x:c r="Z4" s="516" t="str">
        <x:v>Production ID Unique?</x:v>
      </x:c>
      <x:c r="AA4" s="516" t="str">
        <x:v>Working Alias Unique?</x:v>
      </x:c>
      <x:c r="AB4" s="516" t="str">
        <x:v>Format Valid?</x:v>
      </x:c>
      <x:c r="AC4" s="517" t="str">
        <x:v>Freeze Status</x:v>
      </x:c>
    </x:row>
    <x:row r="5" ht="48" customHeight="1">
      <x:c r="A5" s="304" t="str">
        <x:v>SEBI-CORE-APP-000001</x:v>
      </x:c>
      <x:c r="B5" s="304" t="n">
        <x:v>1</x:v>
      </x:c>
      <x:c r="C5" s="304" t="str">
        <x:v>SEBI-CORE-PRV-000001</x:v>
      </x:c>
      <x:c r="D5" s="304" t="str">
        <x:v>SEBI-CORE-CMP-000001</x:v>
      </x:c>
      <x:c r="E5" s="304" t="str">
        <x:v>CAP-LAW003|Rule 19(2)(b)</x:v>
      </x:c>
      <x:c r="F5" s="304" t="str">
        <x:v>CAP-LAW003</x:v>
      </x:c>
      <x:c r="G5" s="304" t="str">
        <x:v>Rule 19(2)(b)</x:v>
      </x:c>
      <x:c r="H5" s="304" t="str">
        <x:v>Satisfy the applicable conditions for admission of specified securities to listing.</x:v>
      </x:c>
      <x:c r="I5" s="304" t="str">
        <x:v>Issuer</x:v>
      </x:c>
      <x:c r="J5" s="304" t="str">
        <x:v>GATE|PROPOSED_ISSUE</x:v>
      </x:c>
      <x:c r="K5" s="304" t="str">
        <x:v>Equity / specified securities</x:v>
      </x:c>
      <x:c r="L5" s="304" t="str">
        <x:v>Application for listing</x:v>
      </x:c>
      <x:c r="M5" s="304" t="str">
        <x:v>Apply the route-specific rule conditions and permitted relaxations.</x:v>
      </x:c>
      <x:c r="N5" s="304" t="str">
        <x:v>Before listing approval</x:v>
      </x:c>
      <x:c r="O5" s="304" t="str">
        <x:v>Listing eligibility</x:v>
      </x:c>
      <x:c r="P5" s="304" t="str">
        <x:v>Equity or route-specific issue module</x:v>
      </x:c>
      <x:c r="Q5" s="304" t="str">
        <x:v>Load this atomic row only when GATE|PROPOSED_ISSUE is true and the documented security/capacity, trigger and threshold/exemption tests are satisfied.</x:v>
      </x:c>
      <x:c r="R5" s="304" t="str">
        <x:v>Do not load when the gate is false; do not expand the duty beyond the stated holder or into Common Corporate Core/Capital Markets role content. Preserve boundary: Route-specific ICDR requirements remain separately mapped.</x:v>
      </x:c>
      <x:c r="S5" s="304" t="str">
        <x:v>Entity/listing master; security/ISIN and capacity evidence; event record (Application for listing); threshold/exemption analysis (Apply the route-specific rule conditions and permitted relaxations.).</x:v>
      </x:c>
      <x:c r="T5" s="304" t="str">
        <x:v>P4 VALIDATED</x:v>
      </x:c>
      <x:c r="U5" s="304" t="str">
        <x:v>PRODUCTION FROZEN</x:v>
      </x:c>
      <x:c r="V5" s="304" t="str">
        <x:v>https://www.sebi.gov.in/legal/rules/mar-2026/securities-contracts-regulation-rules-1957-last-amended-on-march-13-2026-_100665.html</x:v>
      </x:c>
      <x:c r="W5" s="304" t="str">
        <x:v>MIGRATED — FROZEN</x:v>
      </x:c>
      <x:c r="X5" s="304" t="str">
        <x:f>IF(COUNTIF('PROD Provision Master'!$A$5:$A$176,C5)=1,"YES","NO")</x:f>
        <x:v>YES</x:v>
      </x:c>
      <x:c r="Y5" s="304" t="str">
        <x:f>IF(COUNTIF('PROD Compliance Master'!$A$5:$A$176,D5)=1,"YES","NO")</x:f>
        <x:v>YES</x:v>
      </x:c>
      <x:c r="Z5" s="304" t="str">
        <x:f>IF(COUNTIF($A$5:$A$176,A5)=1,"UNIQUE","DUPLICATE")</x:f>
        <x:v>UNIQUE</x:v>
      </x:c>
      <x:c r="AA5" s="304" t="str">
        <x:f>IF(COUNTIF($E$5:$E$176,E5)=1,"UNIQUE","DUPLICATE")</x:f>
        <x:v>UNIQUE</x:v>
      </x:c>
      <x:c r="AB5" s="304" t="str">
        <x:f>IF(AND(LEFT(A5,14)="SEBI-CORE-APP-",LEN(A5)=20),"VALID","INVALID")</x:f>
        <x:v>VALID</x:v>
      </x:c>
      <x:c r="AC5" s="304" t="str">
        <x:v>FROZEN</x:v>
      </x:c>
    </x:row>
    <x:row r="6" ht="48" customHeight="1">
      <x:c r="A6" s="305" t="str">
        <x:v>SEBI-CORE-APP-000002</x:v>
      </x:c>
      <x:c r="B6" s="305" t="n">
        <x:v>2</x:v>
      </x:c>
      <x:c r="C6" s="305" t="str">
        <x:v>SEBI-CORE-PRV-000002</x:v>
      </x:c>
      <x:c r="D6" s="305" t="str">
        <x:v>SEBI-CORE-CMP-000002</x:v>
      </x:c>
      <x:c r="E6" s="305" t="str">
        <x:v>CAP-LAW003|Rule 19A</x:v>
      </x:c>
      <x:c r="F6" s="305" t="str">
        <x:v>CAP-LAW003</x:v>
      </x:c>
      <x:c r="G6" s="305" t="str">
        <x:v>Rule 19A</x:v>
      </x:c>
      <x:c r="H6" s="305" t="str">
        <x:v>Maintain minimum public shareholding and restore it within the period prescribed when it falls below the minimum.</x:v>
      </x:c>
      <x:c r="I6" s="305" t="str">
        <x:v>Listed entity</x:v>
      </x:c>
      <x:c r="J6" s="305" t="str">
        <x:v>GATE|EQUITY_MAIN or GATE|EQUITY_SME</x:v>
      </x:c>
      <x:c r="K6" s="305" t="str">
        <x:v>Specified securities</x:v>
      </x:c>
      <x:c r="L6" s="305" t="str">
        <x:v>Continuing listing / MPS shortfall</x:v>
      </x:c>
      <x:c r="M6" s="305" t="str">
        <x:v>Apply the current minimum, exemptions and restoration route for the entity class.</x:v>
      </x:c>
      <x:c r="N6" s="305" t="str">
        <x:v>Continuous; cure period when triggered</x:v>
      </x:c>
      <x:c r="O6" s="305" t="str">
        <x:v>Shareholding</x:v>
      </x:c>
      <x:c r="P6" s="305" t="str">
        <x:v>Equity-listed entity module subject to SME/applicability tests</x:v>
      </x:c>
      <x:c r="Q6" s="305" t="str">
        <x:v>Load this atomic row only when GATE|EQUITY_MAIN or GATE|EQUITY_SME is true and the documented security/capacity, trigger and threshold/exemption tests are satisfied.</x:v>
      </x:c>
      <x:c r="R6" s="305" t="str">
        <x:v>Do not load when the gate is false; do not expand the duty beyond the stated holder or into Common Corporate Core/Capital Markets role content. Preserve boundary: CAP-LAW228 is an enforcement-relaxation condition, not a second MPS duty.</x:v>
      </x:c>
      <x:c r="S6" s="305" t="str">
        <x:v>Entity/listing master; security/ISIN and capacity evidence; event record (Continuing listing / MPS shortfall); threshold/exemption analysis (Apply the current minimum, exemptions and restoration route for the entity class.).</x:v>
      </x:c>
      <x:c r="T6" s="305" t="str">
        <x:v>P4 VALIDATED</x:v>
      </x:c>
      <x:c r="U6" s="305" t="str">
        <x:v>PRODUCTION FROZEN</x:v>
      </x:c>
      <x:c r="V6" s="305" t="str">
        <x:v>https://www.sebi.gov.in/legal/rules/mar-2026/securities-contracts-regulation-rules-1957-last-amended-on-march-13-2026-_100665.html</x:v>
      </x:c>
      <x:c r="W6" s="305" t="str">
        <x:v>MIGRATED — FROZEN</x:v>
      </x:c>
      <x:c r="X6" s="305" t="str">
        <x:f>IF(COUNTIF('PROD Provision Master'!$A$5:$A$176,C6)=1,"YES","NO")</x:f>
        <x:v>YES</x:v>
      </x:c>
      <x:c r="Y6" s="305" t="str">
        <x:f>IF(COUNTIF('PROD Compliance Master'!$A$5:$A$176,D6)=1,"YES","NO")</x:f>
        <x:v>YES</x:v>
      </x:c>
      <x:c r="Z6" s="305" t="str">
        <x:f>IF(COUNTIF($A$5:$A$176,A6)=1,"UNIQUE","DUPLICATE")</x:f>
        <x:v>UNIQUE</x:v>
      </x:c>
      <x:c r="AA6" s="305" t="str">
        <x:f>IF(COUNTIF($E$5:$E$176,E6)=1,"UNIQUE","DUPLICATE")</x:f>
        <x:v>UNIQUE</x:v>
      </x:c>
      <x:c r="AB6" s="305" t="str">
        <x:f>IF(AND(LEFT(A6,14)="SEBI-CORE-APP-",LEN(A6)=20),"VALID","INVALID")</x:f>
        <x:v>VALID</x:v>
      </x:c>
      <x:c r="AC6" s="305" t="str">
        <x:v>FROZEN</x:v>
      </x:c>
    </x:row>
    <x:row r="7" ht="48" customHeight="1">
      <x:c r="A7" s="305" t="str">
        <x:v>SEBI-CORE-APP-000003</x:v>
      </x:c>
      <x:c r="B7" s="305" t="n">
        <x:v>3</x:v>
      </x:c>
      <x:c r="C7" s="305" t="str">
        <x:v>SEBI-CORE-PRV-000003</x:v>
      </x:c>
      <x:c r="D7" s="305" t="str">
        <x:v>SEBI-CORE-CMP-000003</x:v>
      </x:c>
      <x:c r="E7" s="305" t="str">
        <x:v>CAP-LAW053|Reg. 5</x:v>
      </x:c>
      <x:c r="F7" s="305" t="str">
        <x:v>CAP-LAW053</x:v>
      </x:c>
      <x:c r="G7" s="305" t="str">
        <x:v>Reg. 5</x:v>
      </x:c>
      <x:c r="H7" s="305" t="str">
        <x:v>Ensure responsibility for compliance with LODR obligations.</x:v>
      </x:c>
      <x:c r="I7" s="305" t="str">
        <x:v>Listed entity</x:v>
      </x:c>
      <x:c r="J7" s="305" t="str">
        <x:v>GATE|EQUITY_MAIN or GATE|EQUITY_SME</x:v>
      </x:c>
      <x:c r="K7" s="305" t="str">
        <x:v>Specified securities</x:v>
      </x:c>
      <x:c r="L7" s="305" t="str">
        <x:v>Listing remains active</x:v>
      </x:c>
      <x:c r="M7" s="305" t="str">
        <x:v>Subject to Reg. 15 and other stated applicability provisions.</x:v>
      </x:c>
      <x:c r="N7" s="305" t="str">
        <x:v>Continuous</x:v>
      </x:c>
      <x:c r="O7" s="305" t="str">
        <x:v>Governance</x:v>
      </x:c>
      <x:c r="P7" s="305" t="str">
        <x:v>Equity-listed entity module subject to SME/applicability tests</x:v>
      </x:c>
      <x:c r="Q7" s="305" t="str">
        <x:v>Load this atomic row only when GATE|EQUITY_MAIN or GATE|EQUITY_SME is true and the documented security/capacity, trigger and threshold/exemption tests are satisfied.</x:v>
      </x:c>
      <x:c r="R7" s="305" t="str">
        <x:v>Do not load when the gate is false; do not expand the duty beyond the stated holder or into Common Corporate Core/Capital Markets role content. Preserve boundary: General accountability row; underlying duties remain separately atomic.</x:v>
      </x:c>
      <x:c r="S7" s="305" t="str">
        <x:v>Entity/listing master; security/ISIN and capacity evidence; event record (Listing remains active); threshold/exemption analysis (Subject to Reg. 15 and other stated applicability provisions.).</x:v>
      </x:c>
      <x:c r="T7" s="305" t="str">
        <x:v>P4 VALIDATED</x:v>
      </x:c>
      <x:c r="U7" s="305" t="str">
        <x:v>PRODUCTION FROZEN</x:v>
      </x:c>
      <x:c r="V7" s="305" t="str">
        <x:v>https://www.sebi.gov.in/legal/regulations/jul-2026/securities-and-exchange-board-of-india-listing-obligations-and-disclosure-requirements-regulations-2015-last-amended-on-july-14-2026-_102974.html</x:v>
      </x:c>
      <x:c r="W7" s="305" t="str">
        <x:v>MIGRATED — FROZEN</x:v>
      </x:c>
      <x:c r="X7" s="305" t="str">
        <x:f>IF(COUNTIF('PROD Provision Master'!$A$5:$A$176,C7)=1,"YES","NO")</x:f>
        <x:v>YES</x:v>
      </x:c>
      <x:c r="Y7" s="305" t="str">
        <x:f>IF(COUNTIF('PROD Compliance Master'!$A$5:$A$176,D7)=1,"YES","NO")</x:f>
        <x:v>YES</x:v>
      </x:c>
      <x:c r="Z7" s="305" t="str">
        <x:f>IF(COUNTIF($A$5:$A$176,A7)=1,"UNIQUE","DUPLICATE")</x:f>
        <x:v>UNIQUE</x:v>
      </x:c>
      <x:c r="AA7" s="305" t="str">
        <x:f>IF(COUNTIF($E$5:$E$176,E7)=1,"UNIQUE","DUPLICATE")</x:f>
        <x:v>UNIQUE</x:v>
      </x:c>
      <x:c r="AB7" s="305" t="str">
        <x:f>IF(AND(LEFT(A7,14)="SEBI-CORE-APP-",LEN(A7)=20),"VALID","INVALID")</x:f>
        <x:v>VALID</x:v>
      </x:c>
      <x:c r="AC7" s="305" t="str">
        <x:v>FROZEN</x:v>
      </x:c>
    </x:row>
    <x:row r="8" ht="48" customHeight="1">
      <x:c r="A8" s="305" t="str">
        <x:v>SEBI-CORE-APP-000004</x:v>
      </x:c>
      <x:c r="B8" s="305" t="n">
        <x:v>4</x:v>
      </x:c>
      <x:c r="C8" s="305" t="str">
        <x:v>SEBI-CORE-PRV-000004</x:v>
      </x:c>
      <x:c r="D8" s="305" t="str">
        <x:v>SEBI-CORE-CMP-000004</x:v>
      </x:c>
      <x:c r="E8" s="305" t="str">
        <x:v>CAP-LAW053|Reg. 6</x:v>
      </x:c>
      <x:c r="F8" s="305" t="str">
        <x:v>CAP-LAW053</x:v>
      </x:c>
      <x:c r="G8" s="305" t="str">
        <x:v>Reg. 6</x:v>
      </x:c>
      <x:c r="H8" s="305" t="str">
        <x:v>Appoint and maintain an eligible compliance officer and ensure the prescribed reporting line.</x:v>
      </x:c>
      <x:c r="I8" s="305" t="str">
        <x:v>Listed entity</x:v>
      </x:c>
      <x:c r="J8" s="305" t="str">
        <x:v>GATE|EQUITY_MAIN or GATE|EQUITY_SME</x:v>
      </x:c>
      <x:c r="K8" s="305" t="str">
        <x:v>Specified securities</x:v>
      </x:c>
      <x:c r="L8" s="305" t="str">
        <x:v>Listing remains active</x:v>
      </x:c>
      <x:c r="M8" s="305" t="str">
        <x:v>Apply current qualification, full-time and reporting requirements.</x:v>
      </x:c>
      <x:c r="N8" s="305" t="str">
        <x:v>Continuous; vacancy/appointment event</x:v>
      </x:c>
      <x:c r="O8" s="305" t="str">
        <x:v>Governance</x:v>
      </x:c>
      <x:c r="P8" s="305" t="str">
        <x:v>Equity-listed entity module subject to SME/applicability tests</x:v>
      </x:c>
      <x:c r="Q8" s="305" t="str">
        <x:v>Load this atomic row only when GATE|EQUITY_MAIN or GATE|EQUITY_SME is true and the documented security/capacity, trigger and threshold/exemption tests are satisfied.</x:v>
      </x:c>
      <x:c r="R8" s="305" t="str">
        <x:v>Do not load when the gate is false; do not expand the duty beyond the stated holder or into Common Corporate Core/Capital Markets role content. Preserve boundary: Validate latest amended text before production.</x:v>
      </x:c>
      <x:c r="S8" s="305" t="str">
        <x:v>Entity/listing master; security/ISIN and capacity evidence; event record (Listing remains active); threshold/exemption analysis (Apply current qualification, full-time and reporting requirements.).</x:v>
      </x:c>
      <x:c r="T8" s="305" t="str">
        <x:v>P4 VALIDATED</x:v>
      </x:c>
      <x:c r="U8" s="305" t="str">
        <x:v>PRODUCTION FROZEN</x:v>
      </x:c>
      <x:c r="V8" s="305" t="str">
        <x:v>https://www.sebi.gov.in/legal/regulations/jul-2026/securities-and-exchange-board-of-india-listing-obligations-and-disclosure-requirements-regulations-2015-last-amended-on-july-14-2026-_102974.html</x:v>
      </x:c>
      <x:c r="W8" s="305" t="str">
        <x:v>MIGRATED — FROZEN</x:v>
      </x:c>
      <x:c r="X8" s="305" t="str">
        <x:f>IF(COUNTIF('PROD Provision Master'!$A$5:$A$176,C8)=1,"YES","NO")</x:f>
        <x:v>YES</x:v>
      </x:c>
      <x:c r="Y8" s="305" t="str">
        <x:f>IF(COUNTIF('PROD Compliance Master'!$A$5:$A$176,D8)=1,"YES","NO")</x:f>
        <x:v>YES</x:v>
      </x:c>
      <x:c r="Z8" s="305" t="str">
        <x:f>IF(COUNTIF($A$5:$A$176,A8)=1,"UNIQUE","DUPLICATE")</x:f>
        <x:v>UNIQUE</x:v>
      </x:c>
      <x:c r="AA8" s="305" t="str">
        <x:f>IF(COUNTIF($E$5:$E$176,E8)=1,"UNIQUE","DUPLICATE")</x:f>
        <x:v>UNIQUE</x:v>
      </x:c>
      <x:c r="AB8" s="305" t="str">
        <x:f>IF(AND(LEFT(A8,14)="SEBI-CORE-APP-",LEN(A8)=20),"VALID","INVALID")</x:f>
        <x:v>VALID</x:v>
      </x:c>
      <x:c r="AC8" s="305" t="str">
        <x:v>FROZEN</x:v>
      </x:c>
    </x:row>
    <x:row r="9" ht="48" customHeight="1">
      <x:c r="A9" s="305" t="str">
        <x:v>SEBI-CORE-APP-000005</x:v>
      </x:c>
      <x:c r="B9" s="305" t="n">
        <x:v>5</x:v>
      </x:c>
      <x:c r="C9" s="305" t="str">
        <x:v>SEBI-CORE-PRV-000005</x:v>
      </x:c>
      <x:c r="D9" s="305" t="str">
        <x:v>SEBI-CORE-CMP-000005</x:v>
      </x:c>
      <x:c r="E9" s="305" t="str">
        <x:v>CAP-LAW053|Reg. 7</x:v>
      </x:c>
      <x:c r="F9" s="305" t="str">
        <x:v>CAP-LAW053</x:v>
      </x:c>
      <x:c r="G9" s="305" t="str">
        <x:v>Reg. 7</x:v>
      </x:c>
      <x:c r="H9" s="305" t="str">
        <x:v>Maintain a share-transfer facility in-house or through an eligible RTA and complete the prescribed certification.</x:v>
      </x:c>
      <x:c r="I9" s="305" t="str">
        <x:v>Listed entity</x:v>
      </x:c>
      <x:c r="J9" s="305" t="str">
        <x:v>GATE|INVESTOR_SERVICE</x:v>
      </x:c>
      <x:c r="K9" s="305" t="str">
        <x:v>Specified securities</x:v>
      </x:c>
      <x:c r="L9" s="305" t="str">
        <x:v>Investor-service function active</x:v>
      </x:c>
      <x:c r="M9" s="305" t="str">
        <x:v>Apply the current holder-count and RTA conditions.</x:v>
      </x:c>
      <x:c r="N9" s="305" t="str">
        <x:v>Continuous; certification as prescribed</x:v>
      </x:c>
      <x:c r="O9" s="305" t="str">
        <x:v>Investor service</x:v>
      </x:c>
      <x:c r="P9" s="305" t="str">
        <x:v>Issuer investor-service / grievance module</x:v>
      </x:c>
      <x:c r="Q9" s="305" t="str">
        <x:v>Load this atomic row only when GATE|INVESTOR_SERVICE is true and the documented security/capacity, trigger and threshold/exemption tests are satisfied.</x:v>
      </x:c>
      <x:c r="R9" s="305" t="str">
        <x:v>Do not load when the gate is false; do not expand the duty beyond the stated holder or into Common Corporate Core/Capital Markets role content. Preserve boundary: RTA-owned internal controls are excluded.</x:v>
      </x:c>
      <x:c r="S9" s="305" t="str">
        <x:v>Entity/listing master; security/ISIN and capacity evidence; event record (Investor-service function active); threshold/exemption analysis (Apply the current holder-count and RTA conditions.).</x:v>
      </x:c>
      <x:c r="T9" s="305" t="str">
        <x:v>P4 VALIDATED</x:v>
      </x:c>
      <x:c r="U9" s="305" t="str">
        <x:v>PRODUCTION FROZEN</x:v>
      </x:c>
      <x:c r="V9" s="305" t="str">
        <x:v>https://www.sebi.gov.in/legal/regulations/jul-2026/securities-and-exchange-board-of-india-listing-obligations-and-disclosure-requirements-regulations-2015-last-amended-on-july-14-2026-_102974.html</x:v>
      </x:c>
      <x:c r="W9" s="305" t="str">
        <x:v>MIGRATED — FROZEN</x:v>
      </x:c>
      <x:c r="X9" s="305" t="str">
        <x:f>IF(COUNTIF('PROD Provision Master'!$A$5:$A$176,C9)=1,"YES","NO")</x:f>
        <x:v>YES</x:v>
      </x:c>
      <x:c r="Y9" s="305" t="str">
        <x:f>IF(COUNTIF('PROD Compliance Master'!$A$5:$A$176,D9)=1,"YES","NO")</x:f>
        <x:v>YES</x:v>
      </x:c>
      <x:c r="Z9" s="305" t="str">
        <x:f>IF(COUNTIF($A$5:$A$176,A9)=1,"UNIQUE","DUPLICATE")</x:f>
        <x:v>UNIQUE</x:v>
      </x:c>
      <x:c r="AA9" s="305" t="str">
        <x:f>IF(COUNTIF($E$5:$E$176,E9)=1,"UNIQUE","DUPLICATE")</x:f>
        <x:v>UNIQUE</x:v>
      </x:c>
      <x:c r="AB9" s="305" t="str">
        <x:f>IF(AND(LEFT(A9,14)="SEBI-CORE-APP-",LEN(A9)=20),"VALID","INVALID")</x:f>
        <x:v>VALID</x:v>
      </x:c>
      <x:c r="AC9" s="305" t="str">
        <x:v>FROZEN</x:v>
      </x:c>
    </x:row>
    <x:row r="10" ht="48" customHeight="1">
      <x:c r="A10" s="305" t="str">
        <x:v>SEBI-CORE-APP-000006</x:v>
      </x:c>
      <x:c r="B10" s="305" t="n">
        <x:v>6</x:v>
      </x:c>
      <x:c r="C10" s="305" t="str">
        <x:v>SEBI-CORE-PRV-000006</x:v>
      </x:c>
      <x:c r="D10" s="305" t="str">
        <x:v>SEBI-CORE-CMP-000006</x:v>
      </x:c>
      <x:c r="E10" s="305" t="str">
        <x:v>CAP-LAW053|Reg. 9</x:v>
      </x:c>
      <x:c r="F10" s="305" t="str">
        <x:v>CAP-LAW053</x:v>
      </x:c>
      <x:c r="G10" s="305" t="str">
        <x:v>Reg. 9</x:v>
      </x:c>
      <x:c r="H10" s="305" t="str">
        <x:v>Preserve documents under an approved policy for the prescribed periods.</x:v>
      </x:c>
      <x:c r="I10" s="305" t="str">
        <x:v>Listed entity</x:v>
      </x:c>
      <x:c r="J10" s="305" t="str">
        <x:v>GATE|EQUITY_MAIN or GATE|EQUITY_SME</x:v>
      </x:c>
      <x:c r="K10" s="305" t="str">
        <x:v>Specified securities</x:v>
      </x:c>
      <x:c r="L10" s="305" t="str">
        <x:v>Records created under securities law</x:v>
      </x:c>
      <x:c r="M10" s="305" t="str">
        <x:v>Permanent or minimum-period categories as prescribed.</x:v>
      </x:c>
      <x:c r="N10" s="305" t="str">
        <x:v>Continuous</x:v>
      </x:c>
      <x:c r="O10" s="305" t="str">
        <x:v>Records</x:v>
      </x:c>
      <x:c r="P10" s="305" t="str">
        <x:v>Equity-listed entity module subject to SME/applicability tests</x:v>
      </x:c>
      <x:c r="Q10" s="305" t="str">
        <x:v>Load this atomic row only when GATE|EQUITY_MAIN or GATE|EQUITY_SME is true and the documented security/capacity, trigger and threshold/exemption tests are satisfied.</x:v>
      </x:c>
      <x:c r="R10" s="305" t="str">
        <x:v>Do not load when the gate is false; do not expand the duty beyond the stated holder or into Common Corporate Core/Capital Markets role content. Preserve boundary: Common Corporate Core retention duties are referenced, not duplicated.</x:v>
      </x:c>
      <x:c r="S10" s="305" t="str">
        <x:v>Entity/listing master; security/ISIN and capacity evidence; event record (Records created under securities law); threshold/exemption analysis (Permanent or minimum-period categories as prescribed.).</x:v>
      </x:c>
      <x:c r="T10" s="305" t="str">
        <x:v>P4 VALIDATED</x:v>
      </x:c>
      <x:c r="U10" s="305" t="str">
        <x:v>PRODUCTION FROZEN</x:v>
      </x:c>
      <x:c r="V10" s="305" t="str">
        <x:v>https://www.sebi.gov.in/legal/regulations/jul-2026/securities-and-exchange-board-of-india-listing-obligations-and-disclosure-requirements-regulations-2015-last-amended-on-july-14-2026-_102974.html</x:v>
      </x:c>
      <x:c r="W10" s="305" t="str">
        <x:v>MIGRATED — FROZEN</x:v>
      </x:c>
      <x:c r="X10" s="305" t="str">
        <x:f>IF(COUNTIF('PROD Provision Master'!$A$5:$A$176,C10)=1,"YES","NO")</x:f>
        <x:v>YES</x:v>
      </x:c>
      <x:c r="Y10" s="305" t="str">
        <x:f>IF(COUNTIF('PROD Compliance Master'!$A$5:$A$176,D10)=1,"YES","NO")</x:f>
        <x:v>YES</x:v>
      </x:c>
      <x:c r="Z10" s="305" t="str">
        <x:f>IF(COUNTIF($A$5:$A$176,A10)=1,"UNIQUE","DUPLICATE")</x:f>
        <x:v>UNIQUE</x:v>
      </x:c>
      <x:c r="AA10" s="305" t="str">
        <x:f>IF(COUNTIF($E$5:$E$176,E10)=1,"UNIQUE","DUPLICATE")</x:f>
        <x:v>UNIQUE</x:v>
      </x:c>
      <x:c r="AB10" s="305" t="str">
        <x:f>IF(AND(LEFT(A10,14)="SEBI-CORE-APP-",LEN(A10)=20),"VALID","INVALID")</x:f>
        <x:v>VALID</x:v>
      </x:c>
      <x:c r="AC10" s="305" t="str">
        <x:v>FROZEN</x:v>
      </x:c>
    </x:row>
    <x:row r="11" ht="48" customHeight="1">
      <x:c r="A11" s="305" t="str">
        <x:v>SEBI-CORE-APP-000007</x:v>
      </x:c>
      <x:c r="B11" s="305" t="n">
        <x:v>7</x:v>
      </x:c>
      <x:c r="C11" s="305" t="str">
        <x:v>SEBI-CORE-PRV-000007</x:v>
      </x:c>
      <x:c r="D11" s="305" t="str">
        <x:v>SEBI-CORE-CMP-000007</x:v>
      </x:c>
      <x:c r="E11" s="305" t="str">
        <x:v>CAP-LAW053|Reg. 10</x:v>
      </x:c>
      <x:c r="F11" s="305" t="str">
        <x:v>CAP-LAW053</x:v>
      </x:c>
      <x:c r="G11" s="305" t="str">
        <x:v>Reg. 10</x:v>
      </x:c>
      <x:c r="H11" s="305" t="str">
        <x:v>File reports, statements and documents with the stock exchange in the prescribed electronic manner.</x:v>
      </x:c>
      <x:c r="I11" s="305" t="str">
        <x:v>Listed entity</x:v>
      </x:c>
      <x:c r="J11" s="305" t="str">
        <x:v>GATE|EQUITY_MAIN or GATE|EQUITY_SME</x:v>
      </x:c>
      <x:c r="K11" s="305" t="str">
        <x:v>Specified securities</x:v>
      </x:c>
      <x:c r="L11" s="305" t="str">
        <x:v>A filing obligation becomes due</x:v>
      </x:c>
      <x:c r="M11" s="305" t="str">
        <x:v>Use the exchange/SEBI format and system then in force.</x:v>
      </x:c>
      <x:c r="N11" s="305" t="str">
        <x:v>At each filing due date</x:v>
      </x:c>
      <x:c r="O11" s="305" t="str">
        <x:v>Regulatory filing</x:v>
      </x:c>
      <x:c r="P11" s="305" t="str">
        <x:v>Equity-listed entity module subject to SME/applicability tests</x:v>
      </x:c>
      <x:c r="Q11" s="305" t="str">
        <x:v>Load this atomic row only when GATE|EQUITY_MAIN or GATE|EQUITY_SME is true and the documented security/capacity, trigger and threshold/exemption tests are satisfied.</x:v>
      </x:c>
      <x:c r="R11" s="305" t="str">
        <x:v>Do not load when the gate is false; do not expand the duty beyond the stated holder or into Common Corporate Core/Capital Markets role content. Preserve boundary: Operational formats may sit in CAP-LAW083.</x:v>
      </x:c>
      <x:c r="S11" s="305" t="str">
        <x:v>Entity/listing master; security/ISIN and capacity evidence; event record (A filing obligation becomes due); threshold/exemption analysis (Use the exchange/SEBI format and system then in force.).</x:v>
      </x:c>
      <x:c r="T11" s="305" t="str">
        <x:v>P4 VALIDATED</x:v>
      </x:c>
      <x:c r="U11" s="305" t="str">
        <x:v>PRODUCTION FROZEN</x:v>
      </x:c>
      <x:c r="V11" s="305" t="str">
        <x:v>https://www.sebi.gov.in/legal/regulations/jul-2026/securities-and-exchange-board-of-india-listing-obligations-and-disclosure-requirements-regulations-2015-last-amended-on-july-14-2026-_102974.html</x:v>
      </x:c>
      <x:c r="W11" s="305" t="str">
        <x:v>MIGRATED — FROZEN</x:v>
      </x:c>
      <x:c r="X11" s="305" t="str">
        <x:f>IF(COUNTIF('PROD Provision Master'!$A$5:$A$176,C11)=1,"YES","NO")</x:f>
        <x:v>YES</x:v>
      </x:c>
      <x:c r="Y11" s="305" t="str">
        <x:f>IF(COUNTIF('PROD Compliance Master'!$A$5:$A$176,D11)=1,"YES","NO")</x:f>
        <x:v>YES</x:v>
      </x:c>
      <x:c r="Z11" s="305" t="str">
        <x:f>IF(COUNTIF($A$5:$A$176,A11)=1,"UNIQUE","DUPLICATE")</x:f>
        <x:v>UNIQUE</x:v>
      </x:c>
      <x:c r="AA11" s="305" t="str">
        <x:f>IF(COUNTIF($E$5:$E$176,E11)=1,"UNIQUE","DUPLICATE")</x:f>
        <x:v>UNIQUE</x:v>
      </x:c>
      <x:c r="AB11" s="305" t="str">
        <x:f>IF(AND(LEFT(A11,14)="SEBI-CORE-APP-",LEN(A11)=20),"VALID","INVALID")</x:f>
        <x:v>VALID</x:v>
      </x:c>
      <x:c r="AC11" s="305" t="str">
        <x:v>FROZEN</x:v>
      </x:c>
    </x:row>
    <x:row r="12" ht="48" customHeight="1">
      <x:c r="A12" s="305" t="str">
        <x:v>SEBI-CORE-APP-000008</x:v>
      </x:c>
      <x:c r="B12" s="305" t="n">
        <x:v>8</x:v>
      </x:c>
      <x:c r="C12" s="305" t="str">
        <x:v>SEBI-CORE-PRV-000008</x:v>
      </x:c>
      <x:c r="D12" s="305" t="str">
        <x:v>SEBI-CORE-CMP-000008</x:v>
      </x:c>
      <x:c r="E12" s="305" t="str">
        <x:v>CAP-LAW053|Reg. 12</x:v>
      </x:c>
      <x:c r="F12" s="305" t="str">
        <x:v>CAP-LAW053</x:v>
      </x:c>
      <x:c r="G12" s="305" t="str">
        <x:v>Reg. 12</x:v>
      </x:c>
      <x:c r="H12" s="305" t="str">
        <x:v>Use electronic modes for payments to security holders, subject to the stated exceptions.</x:v>
      </x:c>
      <x:c r="I12" s="305" t="str">
        <x:v>Listed entity</x:v>
      </x:c>
      <x:c r="J12" s="305" t="str">
        <x:v>GATE|EQUITY_MAIN or GATE|EQUITY_SME</x:v>
      </x:c>
      <x:c r="K12" s="305" t="str">
        <x:v>Specified securities</x:v>
      </x:c>
      <x:c r="L12" s="305" t="str">
        <x:v>Payment to security holder</x:v>
      </x:c>
      <x:c r="M12" s="305" t="str">
        <x:v>Apply the prescribed electronic-payment rule and exception handling.</x:v>
      </x:c>
      <x:c r="N12" s="305" t="str">
        <x:v>At payment event</x:v>
      </x:c>
      <x:c r="O12" s="305" t="str">
        <x:v>Investor payment</x:v>
      </x:c>
      <x:c r="P12" s="305" t="str">
        <x:v>Equity-listed entity module subject to SME/applicability tests</x:v>
      </x:c>
      <x:c r="Q12" s="305" t="str">
        <x:v>Load this atomic row only when GATE|EQUITY_MAIN or GATE|EQUITY_SME is true and the documented security/capacity, trigger and threshold/exemption tests are satisfied.</x:v>
      </x:c>
      <x:c r="R12" s="305" t="str">
        <x:v>Do not load when the gate is false; do not expand the duty beyond the stated holder or into Common Corporate Core/Capital Markets role content. Preserve boundary: Instrument-specific payment rules may add requirements.</x:v>
      </x:c>
      <x:c r="S12" s="305" t="str">
        <x:v>Entity/listing master; security/ISIN and capacity evidence; event record (Payment to security holder); threshold/exemption analysis (Apply the prescribed electronic-payment rule and exception handling.).</x:v>
      </x:c>
      <x:c r="T12" s="305" t="str">
        <x:v>P4 VALIDATED</x:v>
      </x:c>
      <x:c r="U12" s="305" t="str">
        <x:v>PRODUCTION FROZEN</x:v>
      </x:c>
      <x:c r="V12" s="305" t="str">
        <x:v>https://www.sebi.gov.in/legal/regulations/jul-2026/securities-and-exchange-board-of-india-listing-obligations-and-disclosure-requirements-regulations-2015-last-amended-on-july-14-2026-_102974.html</x:v>
      </x:c>
      <x:c r="W12" s="305" t="str">
        <x:v>MIGRATED — FROZEN</x:v>
      </x:c>
      <x:c r="X12" s="305" t="str">
        <x:f>IF(COUNTIF('PROD Provision Master'!$A$5:$A$176,C12)=1,"YES","NO")</x:f>
        <x:v>YES</x:v>
      </x:c>
      <x:c r="Y12" s="305" t="str">
        <x:f>IF(COUNTIF('PROD Compliance Master'!$A$5:$A$176,D12)=1,"YES","NO")</x:f>
        <x:v>YES</x:v>
      </x:c>
      <x:c r="Z12" s="305" t="str">
        <x:f>IF(COUNTIF($A$5:$A$176,A12)=1,"UNIQUE","DUPLICATE")</x:f>
        <x:v>UNIQUE</x:v>
      </x:c>
      <x:c r="AA12" s="305" t="str">
        <x:f>IF(COUNTIF($E$5:$E$176,E12)=1,"UNIQUE","DUPLICATE")</x:f>
        <x:v>UNIQUE</x:v>
      </x:c>
      <x:c r="AB12" s="305" t="str">
        <x:f>IF(AND(LEFT(A12,14)="SEBI-CORE-APP-",LEN(A12)=20),"VALID","INVALID")</x:f>
        <x:v>VALID</x:v>
      </x:c>
      <x:c r="AC12" s="305" t="str">
        <x:v>FROZEN</x:v>
      </x:c>
    </x:row>
    <x:row r="13" ht="48" customHeight="1">
      <x:c r="A13" s="305" t="str">
        <x:v>SEBI-CORE-APP-000009</x:v>
      </x:c>
      <x:c r="B13" s="305" t="n">
        <x:v>9</x:v>
      </x:c>
      <x:c r="C13" s="305" t="str">
        <x:v>SEBI-CORE-PRV-000009</x:v>
      </x:c>
      <x:c r="D13" s="305" t="str">
        <x:v>SEBI-CORE-CMP-000009</x:v>
      </x:c>
      <x:c r="E13" s="305" t="str">
        <x:v>CAP-LAW053|Reg. 13</x:v>
      </x:c>
      <x:c r="F13" s="305" t="str">
        <x:v>CAP-LAW053</x:v>
      </x:c>
      <x:c r="G13" s="305" t="str">
        <x:v>Reg. 13</x:v>
      </x:c>
      <x:c r="H13" s="305" t="str">
        <x:v>Register, resolve and report investor complaints in the prescribed manner.</x:v>
      </x:c>
      <x:c r="I13" s="305" t="str">
        <x:v>Listed entity</x:v>
      </x:c>
      <x:c r="J13" s="305" t="str">
        <x:v>GATE|INVESTOR_SERVICE</x:v>
      </x:c>
      <x:c r="K13" s="305" t="str">
        <x:v>Specified securities</x:v>
      </x:c>
      <x:c r="L13" s="305" t="str">
        <x:v>Complaint received / periodic statement due</x:v>
      </x:c>
      <x:c r="M13" s="305" t="str">
        <x:v>Use current SCORES, exchange and integrated-filing requirements.</x:v>
      </x:c>
      <x:c r="N13" s="305" t="str">
        <x:v>Ongoing; periodic reporting</x:v>
      </x:c>
      <x:c r="O13" s="305" t="str">
        <x:v>Grievance redressal</x:v>
      </x:c>
      <x:c r="P13" s="305" t="str">
        <x:v>Issuer investor-service / grievance module</x:v>
      </x:c>
      <x:c r="Q13" s="305" t="str">
        <x:v>Load this atomic row only when GATE|INVESTOR_SERVICE is true and the documented security/capacity, trigger and threshold/exemption tests are satisfied.</x:v>
      </x:c>
      <x:c r="R13" s="305" t="str">
        <x:v>Do not load when the gate is false; do not expand the duty beyond the stated holder or into Common Corporate Core/Capital Markets role content. Preserve boundary: CAP-LAW285 and CAP-LAW099 provide channel/escalation layers.</x:v>
      </x:c>
      <x:c r="S13" s="305" t="str">
        <x:v>Entity/listing master; security/ISIN and capacity evidence; event record (Complaint received / periodic statement due); threshold/exemption analysis (Use current SCORES, exchange and integrated-filing requirements.).</x:v>
      </x:c>
      <x:c r="T13" s="305" t="str">
        <x:v>P4 VALIDATED</x:v>
      </x:c>
      <x:c r="U13" s="305" t="str">
        <x:v>PRODUCTION FROZEN</x:v>
      </x:c>
      <x:c r="V13" s="305" t="str">
        <x:v>https://www.sebi.gov.in/legal/regulations/jul-2026/securities-and-exchange-board-of-india-listing-obligations-and-disclosure-requirements-regulations-2015-last-amended-on-july-14-2026-_102974.html</x:v>
      </x:c>
      <x:c r="W13" s="305" t="str">
        <x:v>MIGRATED — FROZEN</x:v>
      </x:c>
      <x:c r="X13" s="305" t="str">
        <x:f>IF(COUNTIF('PROD Provision Master'!$A$5:$A$176,C13)=1,"YES","NO")</x:f>
        <x:v>YES</x:v>
      </x:c>
      <x:c r="Y13" s="305" t="str">
        <x:f>IF(COUNTIF('PROD Compliance Master'!$A$5:$A$176,D13)=1,"YES","NO")</x:f>
        <x:v>YES</x:v>
      </x:c>
      <x:c r="Z13" s="305" t="str">
        <x:f>IF(COUNTIF($A$5:$A$176,A13)=1,"UNIQUE","DUPLICATE")</x:f>
        <x:v>UNIQUE</x:v>
      </x:c>
      <x:c r="AA13" s="305" t="str">
        <x:f>IF(COUNTIF($E$5:$E$176,E13)=1,"UNIQUE","DUPLICATE")</x:f>
        <x:v>UNIQUE</x:v>
      </x:c>
      <x:c r="AB13" s="305" t="str">
        <x:f>IF(AND(LEFT(A13,14)="SEBI-CORE-APP-",LEN(A13)=20),"VALID","INVALID")</x:f>
        <x:v>VALID</x:v>
      </x:c>
      <x:c r="AC13" s="305" t="str">
        <x:v>FROZEN</x:v>
      </x:c>
    </x:row>
    <x:row r="14" ht="48" customHeight="1">
      <x:c r="A14" s="305" t="str">
        <x:v>SEBI-CORE-APP-000010</x:v>
      </x:c>
      <x:c r="B14" s="305" t="n">
        <x:v>10</x:v>
      </x:c>
      <x:c r="C14" s="305" t="str">
        <x:v>SEBI-CORE-PRV-000010</x:v>
      </x:c>
      <x:c r="D14" s="305" t="str">
        <x:v>SEBI-CORE-CMP-000010</x:v>
      </x:c>
      <x:c r="E14" s="305" t="str">
        <x:v>CAP-LAW053|Reg. 14</x:v>
      </x:c>
      <x:c r="F14" s="305" t="str">
        <x:v>CAP-LAW053</x:v>
      </x:c>
      <x:c r="G14" s="305" t="str">
        <x:v>Reg. 14</x:v>
      </x:c>
      <x:c r="H14" s="305" t="str">
        <x:v>Pay annual listing fees to the recognised stock exchange.</x:v>
      </x:c>
      <x:c r="I14" s="305" t="str">
        <x:v>Listed entity</x:v>
      </x:c>
      <x:c r="J14" s="305" t="str">
        <x:v>GATE|EQUITY_MAIN or GATE|EQUITY_SME</x:v>
      </x:c>
      <x:c r="K14" s="305" t="str">
        <x:v>Specified securities</x:v>
      </x:c>
      <x:c r="L14" s="305" t="str">
        <x:v>Annual fee becomes due</x:v>
      </x:c>
      <x:c r="M14" s="305" t="str">
        <x:v>Amount and due date per exchange schedule.</x:v>
      </x:c>
      <x:c r="N14" s="305" t="str">
        <x:v>Annual</x:v>
      </x:c>
      <x:c r="O14" s="305" t="str">
        <x:v>Fees</x:v>
      </x:c>
      <x:c r="P14" s="305" t="str">
        <x:v>Equity-listed entity module subject to SME/applicability tests</x:v>
      </x:c>
      <x:c r="Q14" s="305" t="str">
        <x:v>Load this atomic row only when GATE|EQUITY_MAIN or GATE|EQUITY_SME is true and the documented security/capacity, trigger and threshold/exemption tests are satisfied.</x:v>
      </x:c>
      <x:c r="R14" s="305" t="str">
        <x:v>Do not load when the gate is false; do not expand the duty beyond the stated holder or into Common Corporate Core/Capital Markets role content. Preserve boundary: Exchange commercial charges outside the regulation are not mapped.</x:v>
      </x:c>
      <x:c r="S14" s="305" t="str">
        <x:v>Entity/listing master; security/ISIN and capacity evidence; event record (Annual fee becomes due); threshold/exemption analysis (Amount and due date per exchange schedule.).</x:v>
      </x:c>
      <x:c r="T14" s="305" t="str">
        <x:v>P4 VALIDATED</x:v>
      </x:c>
      <x:c r="U14" s="305" t="str">
        <x:v>PRODUCTION FROZEN</x:v>
      </x:c>
      <x:c r="V14" s="305" t="str">
        <x:v>https://www.sebi.gov.in/legal/regulations/jul-2026/securities-and-exchange-board-of-india-listing-obligations-and-disclosure-requirements-regulations-2015-last-amended-on-july-14-2026-_102974.html</x:v>
      </x:c>
      <x:c r="W14" s="305" t="str">
        <x:v>MIGRATED — FROZEN</x:v>
      </x:c>
      <x:c r="X14" s="305" t="str">
        <x:f>IF(COUNTIF('PROD Provision Master'!$A$5:$A$176,C14)=1,"YES","NO")</x:f>
        <x:v>YES</x:v>
      </x:c>
      <x:c r="Y14" s="305" t="str">
        <x:f>IF(COUNTIF('PROD Compliance Master'!$A$5:$A$176,D14)=1,"YES","NO")</x:f>
        <x:v>YES</x:v>
      </x:c>
      <x:c r="Z14" s="305" t="str">
        <x:f>IF(COUNTIF($A$5:$A$176,A14)=1,"UNIQUE","DUPLICATE")</x:f>
        <x:v>UNIQUE</x:v>
      </x:c>
      <x:c r="AA14" s="305" t="str">
        <x:f>IF(COUNTIF($E$5:$E$176,E14)=1,"UNIQUE","DUPLICATE")</x:f>
        <x:v>UNIQUE</x:v>
      </x:c>
      <x:c r="AB14" s="305" t="str">
        <x:f>IF(AND(LEFT(A14,14)="SEBI-CORE-APP-",LEN(A14)=20),"VALID","INVALID")</x:f>
        <x:v>VALID</x:v>
      </x:c>
      <x:c r="AC14" s="305" t="str">
        <x:v>FROZEN</x:v>
      </x:c>
    </x:row>
    <x:row r="15" ht="48" customHeight="1">
      <x:c r="A15" s="305" t="str">
        <x:v>SEBI-CORE-APP-000011</x:v>
      </x:c>
      <x:c r="B15" s="305" t="n">
        <x:v>11</x:v>
      </x:c>
      <x:c r="C15" s="305" t="str">
        <x:v>SEBI-CORE-PRV-000011</x:v>
      </x:c>
      <x:c r="D15" s="305" t="str">
        <x:v>SEBI-CORE-CMP-000011</x:v>
      </x:c>
      <x:c r="E15" s="305" t="str">
        <x:v>CAP-LAW053|Reg. 15</x:v>
      </x:c>
      <x:c r="F15" s="305" t="str">
        <x:v>CAP-LAW053</x:v>
      </x:c>
      <x:c r="G15" s="305" t="str">
        <x:v>Reg. 15</x:v>
      </x:c>
      <x:c r="H15" s="305" t="str">
        <x:v>Apply the corporate-governance chapter only after testing the current applicability, exemption and transition provisions.</x:v>
      </x:c>
      <x:c r="I15" s="305" t="str">
        <x:v>Listed entity</x:v>
      </x:c>
      <x:c r="J15" s="305" t="str">
        <x:v>GATE|EQUITY_MAIN or GATE|EQUITY_SME or GATE|HVDLE</x:v>
      </x:c>
      <x:c r="K15" s="305" t="str">
        <x:v>Specified securities / high-value debt</x:v>
      </x:c>
      <x:c r="L15" s="305" t="str">
        <x:v>Governance applicability assessment</x:v>
      </x:c>
      <x:c r="M15" s="305" t="str">
        <x:v>Use current paid-up capital, net worth, security class, entity type and transition rules.</x:v>
      </x:c>
      <x:c r="N15" s="305" t="str">
        <x:v>At year start and on relevant change</x:v>
      </x:c>
      <x:c r="O15" s="305" t="str">
        <x:v>Applicability</x:v>
      </x:c>
      <x:c r="P15" s="305" t="str">
        <x:v>Applicable HVDLE governance overlay</x:v>
      </x:c>
      <x:c r="Q15" s="305" t="str">
        <x:v>Load this atomic row only when GATE|EQUITY_MAIN or GATE|EQUITY_SME or GATE|HVDLE is true and the documented security/capacity, trigger and threshold/exemption tests are satisfied.</x:v>
      </x:c>
      <x:c r="R15" s="305" t="str">
        <x:v>Do not load when the gate is false; do not expand the duty beyond the stated holder or into Common Corporate Core/Capital Markets role content. Preserve boundary: This is an applicability control, not a blanket governance duty.</x:v>
      </x:c>
      <x:c r="S15" s="305" t="str">
        <x:v>Entity/listing master; security/ISIN and capacity evidence; event record (Governance applicability assessment); threshold/exemption analysis (Use current paid-up capital, net worth, security class, entity type and transition rules.).</x:v>
      </x:c>
      <x:c r="T15" s="305" t="str">
        <x:v>P4 VALIDATED</x:v>
      </x:c>
      <x:c r="U15" s="305" t="str">
        <x:v>PRODUCTION FROZEN</x:v>
      </x:c>
      <x:c r="V15" s="305" t="str">
        <x:v>https://www.sebi.gov.in/legal/regulations/jul-2026/securities-and-exchange-board-of-india-listing-obligations-and-disclosure-requirements-regulations-2015-last-amended-on-july-14-2026-_102974.html</x:v>
      </x:c>
      <x:c r="W15" s="305" t="str">
        <x:v>MIGRATED — FROZEN</x:v>
      </x:c>
      <x:c r="X15" s="305" t="str">
        <x:f>IF(COUNTIF('PROD Provision Master'!$A$5:$A$176,C15)=1,"YES","NO")</x:f>
        <x:v>YES</x:v>
      </x:c>
      <x:c r="Y15" s="305" t="str">
        <x:f>IF(COUNTIF('PROD Compliance Master'!$A$5:$A$176,D15)=1,"YES","NO")</x:f>
        <x:v>YES</x:v>
      </x:c>
      <x:c r="Z15" s="305" t="str">
        <x:f>IF(COUNTIF($A$5:$A$176,A15)=1,"UNIQUE","DUPLICATE")</x:f>
        <x:v>UNIQUE</x:v>
      </x:c>
      <x:c r="AA15" s="305" t="str">
        <x:f>IF(COUNTIF($E$5:$E$176,E15)=1,"UNIQUE","DUPLICATE")</x:f>
        <x:v>UNIQUE</x:v>
      </x:c>
      <x:c r="AB15" s="305" t="str">
        <x:f>IF(AND(LEFT(A15,14)="SEBI-CORE-APP-",LEN(A15)=20),"VALID","INVALID")</x:f>
        <x:v>VALID</x:v>
      </x:c>
      <x:c r="AC15" s="305" t="str">
        <x:v>FROZEN</x:v>
      </x:c>
    </x:row>
    <x:row r="16" ht="48" customHeight="1">
      <x:c r="A16" s="305" t="str">
        <x:v>SEBI-CORE-APP-000012</x:v>
      </x:c>
      <x:c r="B16" s="305" t="n">
        <x:v>12</x:v>
      </x:c>
      <x:c r="C16" s="305" t="str">
        <x:v>SEBI-CORE-PRV-000012</x:v>
      </x:c>
      <x:c r="D16" s="305" t="str">
        <x:v>SEBI-CORE-CMP-000012</x:v>
      </x:c>
      <x:c r="E16" s="305" t="str">
        <x:v>CAP-LAW053|Reg. 17(1)-(2)</x:v>
      </x:c>
      <x:c r="F16" s="305" t="str">
        <x:v>CAP-LAW053</x:v>
      </x:c>
      <x:c r="G16" s="305" t="str">
        <x:v>Reg. 17(1)-(2)</x:v>
      </x:c>
      <x:c r="H16" s="305" t="str">
        <x:v>Maintain the board composition, independence, gender and meeting requirements that apply to the entity.</x:v>
      </x:c>
      <x:c r="I16" s="305" t="str">
        <x:v>Listed entity / board</x:v>
      </x:c>
      <x:c r="J16" s="305" t="str">
        <x:v>GATE|EQUITY_MAIN or GATE|HVDLE</x:v>
      </x:c>
      <x:c r="K16" s="305" t="str">
        <x:v>Specified securities / HVDLE</x:v>
      </x:c>
      <x:c r="L16" s="305" t="str">
        <x:v>Governance chapter applies</x:v>
      </x:c>
      <x:c r="M16" s="305" t="str">
        <x:v>Apply entity-specific composition and top-entity requirements.</x:v>
      </x:c>
      <x:c r="N16" s="305" t="str">
        <x:v>Continuous; meetings as prescribed</x:v>
      </x:c>
      <x:c r="O16" s="305" t="str">
        <x:v>Board governance</x:v>
      </x:c>
      <x:c r="P16" s="305" t="str">
        <x:v>Applicable HVDLE governance overlay</x:v>
      </x:c>
      <x:c r="Q16" s="305" t="str">
        <x:v>Load this atomic row only when GATE|EQUITY_MAIN or GATE|HVDLE is true and the documented security/capacity, trigger and threshold/exemption tests are satisfied.</x:v>
      </x:c>
      <x:c r="R16" s="305" t="str">
        <x:v>Do not load when the gate is false; do not expand the duty beyond the stated holder or into Common Corporate Core/Capital Markets role content. Preserve boundary: SME/exempt entities require a separate applicability conclusion.</x:v>
      </x:c>
      <x:c r="S16" s="305" t="str">
        <x:v>Entity/listing master; security/ISIN and capacity evidence; event record (Governance chapter applies); threshold/exemption analysis (Apply entity-specific composition and top-entity requirements.).</x:v>
      </x:c>
      <x:c r="T16" s="305" t="str">
        <x:v>P4 VALIDATED</x:v>
      </x:c>
      <x:c r="U16" s="305" t="str">
        <x:v>PRODUCTION FROZEN</x:v>
      </x:c>
      <x:c r="V16" s="305" t="str">
        <x:v>https://www.sebi.gov.in/legal/regulations/jul-2026/securities-and-exchange-board-of-india-listing-obligations-and-disclosure-requirements-regulations-2015-last-amended-on-july-14-2026-_102974.html</x:v>
      </x:c>
      <x:c r="W16" s="305" t="str">
        <x:v>MIGRATED — FROZEN</x:v>
      </x:c>
      <x:c r="X16" s="305" t="str">
        <x:f>IF(COUNTIF('PROD Provision Master'!$A$5:$A$176,C16)=1,"YES","NO")</x:f>
        <x:v>YES</x:v>
      </x:c>
      <x:c r="Y16" s="305" t="str">
        <x:f>IF(COUNTIF('PROD Compliance Master'!$A$5:$A$176,D16)=1,"YES","NO")</x:f>
        <x:v>YES</x:v>
      </x:c>
      <x:c r="Z16" s="305" t="str">
        <x:f>IF(COUNTIF($A$5:$A$176,A16)=1,"UNIQUE","DUPLICATE")</x:f>
        <x:v>UNIQUE</x:v>
      </x:c>
      <x:c r="AA16" s="305" t="str">
        <x:f>IF(COUNTIF($E$5:$E$176,E16)=1,"UNIQUE","DUPLICATE")</x:f>
        <x:v>UNIQUE</x:v>
      </x:c>
      <x:c r="AB16" s="305" t="str">
        <x:f>IF(AND(LEFT(A16,14)="SEBI-CORE-APP-",LEN(A16)=20),"VALID","INVALID")</x:f>
        <x:v>VALID</x:v>
      </x:c>
      <x:c r="AC16" s="305" t="str">
        <x:v>FROZEN</x:v>
      </x:c>
    </x:row>
    <x:row r="17" ht="48" customHeight="1">
      <x:c r="A17" s="305" t="str">
        <x:v>SEBI-CORE-APP-000013</x:v>
      </x:c>
      <x:c r="B17" s="305" t="n">
        <x:v>13</x:v>
      </x:c>
      <x:c r="C17" s="305" t="str">
        <x:v>SEBI-CORE-PRV-000013</x:v>
      </x:c>
      <x:c r="D17" s="305" t="str">
        <x:v>SEBI-CORE-CMP-000013</x:v>
      </x:c>
      <x:c r="E17" s="305" t="str">
        <x:v>CAP-LAW053|Reg. 17(8)</x:v>
      </x:c>
      <x:c r="F17" s="305" t="str">
        <x:v>CAP-LAW053</x:v>
      </x:c>
      <x:c r="G17" s="305" t="str">
        <x:v>Reg. 17(8)</x:v>
      </x:c>
      <x:c r="H17" s="305" t="str">
        <x:v>Obtain the prescribed chief executive and chief financial officer compliance certification.</x:v>
      </x:c>
      <x:c r="I17" s="305" t="str">
        <x:v>CEO and CFO / listed entity</x:v>
      </x:c>
      <x:c r="J17" s="305" t="str">
        <x:v>GATE|EQUITY_MAIN or GATE|HVDLE</x:v>
      </x:c>
      <x:c r="K17" s="305" t="str">
        <x:v>Specified securities / HVDLE</x:v>
      </x:c>
      <x:c r="L17" s="305" t="str">
        <x:v>Financial reporting cycle</x:v>
      </x:c>
      <x:c r="M17" s="305" t="str">
        <x:v>Governance chapter applies.</x:v>
      </x:c>
      <x:c r="N17" s="305" t="str">
        <x:v>Annual / reporting cycle as prescribed</x:v>
      </x:c>
      <x:c r="O17" s="305" t="str">
        <x:v>Financial governance</x:v>
      </x:c>
      <x:c r="P17" s="305" t="str">
        <x:v>Applicable HVDLE governance overlay</x:v>
      </x:c>
      <x:c r="Q17" s="305" t="str">
        <x:v>Load this atomic row only when GATE|EQUITY_MAIN or GATE|HVDLE is true and the documented security/capacity, trigger and threshold/exemption tests are satisfied.</x:v>
      </x:c>
      <x:c r="R17" s="305" t="str">
        <x:v>Do not load when the gate is false; do not expand the duty beyond the stated holder or into Common Corporate Core/Capital Markets role content. Preserve boundary: Do not merge with Companies Act certifications.</x:v>
      </x:c>
      <x:c r="S17" s="305" t="str">
        <x:v>Entity/listing master; security/ISIN and capacity evidence; event record (Financial reporting cycle); threshold/exemption analysis (Governance chapter applies.).</x:v>
      </x:c>
      <x:c r="T17" s="305" t="str">
        <x:v>P4 VALIDATED</x:v>
      </x:c>
      <x:c r="U17" s="305" t="str">
        <x:v>PRODUCTION FROZEN</x:v>
      </x:c>
      <x:c r="V17" s="305" t="str">
        <x:v>https://www.sebi.gov.in/legal/regulations/jul-2026/securities-and-exchange-board-of-india-listing-obligations-and-disclosure-requirements-regulations-2015-last-amended-on-july-14-2026-_102974.html</x:v>
      </x:c>
      <x:c r="W17" s="305" t="str">
        <x:v>MIGRATED — FROZEN</x:v>
      </x:c>
      <x:c r="X17" s="305" t="str">
        <x:f>IF(COUNTIF('PROD Provision Master'!$A$5:$A$176,C17)=1,"YES","NO")</x:f>
        <x:v>YES</x:v>
      </x:c>
      <x:c r="Y17" s="305" t="str">
        <x:f>IF(COUNTIF('PROD Compliance Master'!$A$5:$A$176,D17)=1,"YES","NO")</x:f>
        <x:v>YES</x:v>
      </x:c>
      <x:c r="Z17" s="305" t="str">
        <x:f>IF(COUNTIF($A$5:$A$176,A17)=1,"UNIQUE","DUPLICATE")</x:f>
        <x:v>UNIQUE</x:v>
      </x:c>
      <x:c r="AA17" s="305" t="str">
        <x:f>IF(COUNTIF($E$5:$E$176,E17)=1,"UNIQUE","DUPLICATE")</x:f>
        <x:v>UNIQUE</x:v>
      </x:c>
      <x:c r="AB17" s="305" t="str">
        <x:f>IF(AND(LEFT(A17,14)="SEBI-CORE-APP-",LEN(A17)=20),"VALID","INVALID")</x:f>
        <x:v>VALID</x:v>
      </x:c>
      <x:c r="AC17" s="305" t="str">
        <x:v>FROZEN</x:v>
      </x:c>
    </x:row>
    <x:row r="18" ht="48" customHeight="1">
      <x:c r="A18" s="305" t="str">
        <x:v>SEBI-CORE-APP-000014</x:v>
      </x:c>
      <x:c r="B18" s="305" t="n">
        <x:v>14</x:v>
      </x:c>
      <x:c r="C18" s="305" t="str">
        <x:v>SEBI-CORE-PRV-000014</x:v>
      </x:c>
      <x:c r="D18" s="305" t="str">
        <x:v>SEBI-CORE-CMP-000014</x:v>
      </x:c>
      <x:c r="E18" s="305" t="str">
        <x:v>CAP-LAW053|Reg. 18</x:v>
      </x:c>
      <x:c r="F18" s="305" t="str">
        <x:v>CAP-LAW053</x:v>
      </x:c>
      <x:c r="G18" s="305" t="str">
        <x:v>Reg. 18</x:v>
      </x:c>
      <x:c r="H18" s="305" t="str">
        <x:v>Constitute and operate the audit committee with the prescribed composition, meetings, powers and review responsibilities.</x:v>
      </x:c>
      <x:c r="I18" s="305" t="str">
        <x:v>Listed entity / audit committee</x:v>
      </x:c>
      <x:c r="J18" s="305" t="str">
        <x:v>GATE|EQUITY_MAIN or GATE|HVDLE</x:v>
      </x:c>
      <x:c r="K18" s="305" t="str">
        <x:v>Specified securities / HVDLE</x:v>
      </x:c>
      <x:c r="L18" s="305" t="str">
        <x:v>Governance chapter applies</x:v>
      </x:c>
      <x:c r="M18" s="305" t="str">
        <x:v>Apply stated exemptions and transition periods.</x:v>
      </x:c>
      <x:c r="N18" s="305" t="str">
        <x:v>Continuous; each meeting cycle</x:v>
      </x:c>
      <x:c r="O18" s="305" t="str">
        <x:v>Committee governance</x:v>
      </x:c>
      <x:c r="P18" s="305" t="str">
        <x:v>Applicable HVDLE governance overlay</x:v>
      </x:c>
      <x:c r="Q18" s="305" t="str">
        <x:v>Load this atomic row only when GATE|EQUITY_MAIN or GATE|HVDLE is true and the documented security/capacity, trigger and threshold/exemption tests are satisfied.</x:v>
      </x:c>
      <x:c r="R18" s="305" t="str">
        <x:v>Do not load when the gate is false; do not expand the duty beyond the stated holder or into Common Corporate Core/Capital Markets role content. Preserve boundary: Subsidiary financial review is separately mapped under Reg. 24.</x:v>
      </x:c>
      <x:c r="S18" s="305" t="str">
        <x:v>Entity/listing master; security/ISIN and capacity evidence; event record (Governance chapter applies); threshold/exemption analysis (Apply stated exemptions and transition periods.).</x:v>
      </x:c>
      <x:c r="T18" s="305" t="str">
        <x:v>P4 VALIDATED</x:v>
      </x:c>
      <x:c r="U18" s="305" t="str">
        <x:v>PRODUCTION FROZEN</x:v>
      </x:c>
      <x:c r="V18" s="305" t="str">
        <x:v>https://www.sebi.gov.in/legal/regulations/jul-2026/securities-and-exchange-board-of-india-listing-obligations-and-disclosure-requirements-regulations-2015-last-amended-on-july-14-2026-_102974.html</x:v>
      </x:c>
      <x:c r="W18" s="305" t="str">
        <x:v>MIGRATED — FROZEN</x:v>
      </x:c>
      <x:c r="X18" s="305" t="str">
        <x:f>IF(COUNTIF('PROD Provision Master'!$A$5:$A$176,C18)=1,"YES","NO")</x:f>
        <x:v>YES</x:v>
      </x:c>
      <x:c r="Y18" s="305" t="str">
        <x:f>IF(COUNTIF('PROD Compliance Master'!$A$5:$A$176,D18)=1,"YES","NO")</x:f>
        <x:v>YES</x:v>
      </x:c>
      <x:c r="Z18" s="305" t="str">
        <x:f>IF(COUNTIF($A$5:$A$176,A18)=1,"UNIQUE","DUPLICATE")</x:f>
        <x:v>UNIQUE</x:v>
      </x:c>
      <x:c r="AA18" s="305" t="str">
        <x:f>IF(COUNTIF($E$5:$E$176,E18)=1,"UNIQUE","DUPLICATE")</x:f>
        <x:v>UNIQUE</x:v>
      </x:c>
      <x:c r="AB18" s="305" t="str">
        <x:f>IF(AND(LEFT(A18,14)="SEBI-CORE-APP-",LEN(A18)=20),"VALID","INVALID")</x:f>
        <x:v>VALID</x:v>
      </x:c>
      <x:c r="AC18" s="305" t="str">
        <x:v>FROZEN</x:v>
      </x:c>
    </x:row>
    <x:row r="19" ht="48" customHeight="1">
      <x:c r="A19" s="305" t="str">
        <x:v>SEBI-CORE-APP-000015</x:v>
      </x:c>
      <x:c r="B19" s="305" t="n">
        <x:v>15</x:v>
      </x:c>
      <x:c r="C19" s="305" t="str">
        <x:v>SEBI-CORE-PRV-000015</x:v>
      </x:c>
      <x:c r="D19" s="305" t="str">
        <x:v>SEBI-CORE-CMP-000015</x:v>
      </x:c>
      <x:c r="E19" s="305" t="str">
        <x:v>CAP-LAW053|Reg. 19</x:v>
      </x:c>
      <x:c r="F19" s="305" t="str">
        <x:v>CAP-LAW053</x:v>
      </x:c>
      <x:c r="G19" s="305" t="str">
        <x:v>Reg. 19</x:v>
      </x:c>
      <x:c r="H19" s="305" t="str">
        <x:v>Constitute and operate the nomination and remuneration committee as prescribed.</x:v>
      </x:c>
      <x:c r="I19" s="305" t="str">
        <x:v>Listed entity / NRC</x:v>
      </x:c>
      <x:c r="J19" s="305" t="str">
        <x:v>GATE|EQUITY_MAIN or GATE|HVDLE</x:v>
      </x:c>
      <x:c r="K19" s="305" t="str">
        <x:v>Specified securities / HVDLE</x:v>
      </x:c>
      <x:c r="L19" s="305" t="str">
        <x:v>Governance chapter applies</x:v>
      </x:c>
      <x:c r="M19" s="305" t="str">
        <x:v>Apply stated exemptions.</x:v>
      </x:c>
      <x:c r="N19" s="305" t="str">
        <x:v>Continuous; as events arise</x:v>
      </x:c>
      <x:c r="O19" s="305" t="str">
        <x:v>Committee governance</x:v>
      </x:c>
      <x:c r="P19" s="305" t="str">
        <x:v>Applicable HVDLE governance overlay</x:v>
      </x:c>
      <x:c r="Q19" s="305" t="str">
        <x:v>Load this atomic row only when GATE|EQUITY_MAIN or GATE|HVDLE is true and the documented security/capacity, trigger and threshold/exemption tests are satisfied.</x:v>
      </x:c>
      <x:c r="R19" s="305" t="str">
        <x:v>Do not load when the gate is false; do not expand the duty beyond the stated holder or into Common Corporate Core/Capital Markets role content. Preserve boundary: Companies Act overlap is Common Corporate Core.</x:v>
      </x:c>
      <x:c r="S19" s="305" t="str">
        <x:v>Entity/listing master; security/ISIN and capacity evidence; event record (Governance chapter applies); threshold/exemption analysis (Apply stated exemptions.).</x:v>
      </x:c>
      <x:c r="T19" s="305" t="str">
        <x:v>P4 VALIDATED</x:v>
      </x:c>
      <x:c r="U19" s="305" t="str">
        <x:v>PRODUCTION FROZEN</x:v>
      </x:c>
      <x:c r="V19" s="305" t="str">
        <x:v>https://www.sebi.gov.in/legal/regulations/jul-2026/securities-and-exchange-board-of-india-listing-obligations-and-disclosure-requirements-regulations-2015-last-amended-on-july-14-2026-_102974.html</x:v>
      </x:c>
      <x:c r="W19" s="305" t="str">
        <x:v>MIGRATED — FROZEN</x:v>
      </x:c>
      <x:c r="X19" s="305" t="str">
        <x:f>IF(COUNTIF('PROD Provision Master'!$A$5:$A$176,C19)=1,"YES","NO")</x:f>
        <x:v>YES</x:v>
      </x:c>
      <x:c r="Y19" s="305" t="str">
        <x:f>IF(COUNTIF('PROD Compliance Master'!$A$5:$A$176,D19)=1,"YES","NO")</x:f>
        <x:v>YES</x:v>
      </x:c>
      <x:c r="Z19" s="305" t="str">
        <x:f>IF(COUNTIF($A$5:$A$176,A19)=1,"UNIQUE","DUPLICATE")</x:f>
        <x:v>UNIQUE</x:v>
      </x:c>
      <x:c r="AA19" s="305" t="str">
        <x:f>IF(COUNTIF($E$5:$E$176,E19)=1,"UNIQUE","DUPLICATE")</x:f>
        <x:v>UNIQUE</x:v>
      </x:c>
      <x:c r="AB19" s="305" t="str">
        <x:f>IF(AND(LEFT(A19,14)="SEBI-CORE-APP-",LEN(A19)=20),"VALID","INVALID")</x:f>
        <x:v>VALID</x:v>
      </x:c>
      <x:c r="AC19" s="305" t="str">
        <x:v>FROZEN</x:v>
      </x:c>
    </x:row>
    <x:row r="20" ht="48" customHeight="1">
      <x:c r="A20" s="305" t="str">
        <x:v>SEBI-CORE-APP-000016</x:v>
      </x:c>
      <x:c r="B20" s="305" t="n">
        <x:v>16</x:v>
      </x:c>
      <x:c r="C20" s="305" t="str">
        <x:v>SEBI-CORE-PRV-000016</x:v>
      </x:c>
      <x:c r="D20" s="305" t="str">
        <x:v>SEBI-CORE-CMP-000016</x:v>
      </x:c>
      <x:c r="E20" s="305" t="str">
        <x:v>CAP-LAW053|Reg. 20</x:v>
      </x:c>
      <x:c r="F20" s="305" t="str">
        <x:v>CAP-LAW053</x:v>
      </x:c>
      <x:c r="G20" s="305" t="str">
        <x:v>Reg. 20</x:v>
      </x:c>
      <x:c r="H20" s="305" t="str">
        <x:v>Constitute and operate the stakeholders relationship committee and review security-holder service matters.</x:v>
      </x:c>
      <x:c r="I20" s="305" t="str">
        <x:v>Listed entity / SRC</x:v>
      </x:c>
      <x:c r="J20" s="305" t="str">
        <x:v>GATE|EQUITY_MAIN or GATE|HVDLE</x:v>
      </x:c>
      <x:c r="K20" s="305" t="str">
        <x:v>Specified securities / HVDLE</x:v>
      </x:c>
      <x:c r="L20" s="305" t="str">
        <x:v>Governance chapter applies / grievances exist</x:v>
      </x:c>
      <x:c r="M20" s="305" t="str">
        <x:v>Apply current composition and meeting requirements.</x:v>
      </x:c>
      <x:c r="N20" s="305" t="str">
        <x:v>Continuous; periodic meetings</x:v>
      </x:c>
      <x:c r="O20" s="305" t="str">
        <x:v>Investor governance</x:v>
      </x:c>
      <x:c r="P20" s="305" t="str">
        <x:v>Applicable HVDLE governance overlay</x:v>
      </x:c>
      <x:c r="Q20" s="305" t="str">
        <x:v>Load this atomic row only when GATE|EQUITY_MAIN or GATE|HVDLE is true and the documented security/capacity, trigger and threshold/exemption tests are satisfied.</x:v>
      </x:c>
      <x:c r="R20" s="305" t="str">
        <x:v>Do not load when the gate is false; do not expand the duty beyond the stated holder or into Common Corporate Core/Capital Markets role content. Preserve boundary: Operational complaint processing is separately mapped.</x:v>
      </x:c>
      <x:c r="S20" s="305" t="str">
        <x:v>Entity/listing master; security/ISIN and capacity evidence; event record (Governance chapter applies / grievances exist); threshold/exemption analysis (Apply current composition and meeting requirements.).</x:v>
      </x:c>
      <x:c r="T20" s="305" t="str">
        <x:v>P4 VALIDATED</x:v>
      </x:c>
      <x:c r="U20" s="305" t="str">
        <x:v>PRODUCTION FROZEN</x:v>
      </x:c>
      <x:c r="V20" s="305" t="str">
        <x:v>https://www.sebi.gov.in/legal/regulations/jul-2026/securities-and-exchange-board-of-india-listing-obligations-and-disclosure-requirements-regulations-2015-last-amended-on-july-14-2026-_102974.html</x:v>
      </x:c>
      <x:c r="W20" s="305" t="str">
        <x:v>MIGRATED — FROZEN</x:v>
      </x:c>
      <x:c r="X20" s="305" t="str">
        <x:f>IF(COUNTIF('PROD Provision Master'!$A$5:$A$176,C20)=1,"YES","NO")</x:f>
        <x:v>YES</x:v>
      </x:c>
      <x:c r="Y20" s="305" t="str">
        <x:f>IF(COUNTIF('PROD Compliance Master'!$A$5:$A$176,D20)=1,"YES","NO")</x:f>
        <x:v>YES</x:v>
      </x:c>
      <x:c r="Z20" s="305" t="str">
        <x:f>IF(COUNTIF($A$5:$A$176,A20)=1,"UNIQUE","DUPLICATE")</x:f>
        <x:v>UNIQUE</x:v>
      </x:c>
      <x:c r="AA20" s="305" t="str">
        <x:f>IF(COUNTIF($E$5:$E$176,E20)=1,"UNIQUE","DUPLICATE")</x:f>
        <x:v>UNIQUE</x:v>
      </x:c>
      <x:c r="AB20" s="305" t="str">
        <x:f>IF(AND(LEFT(A20,14)="SEBI-CORE-APP-",LEN(A20)=20),"VALID","INVALID")</x:f>
        <x:v>VALID</x:v>
      </x:c>
      <x:c r="AC20" s="305" t="str">
        <x:v>FROZEN</x:v>
      </x:c>
    </x:row>
    <x:row r="21" ht="48" customHeight="1">
      <x:c r="A21" s="305" t="str">
        <x:v>SEBI-CORE-APP-000017</x:v>
      </x:c>
      <x:c r="B21" s="305" t="n">
        <x:v>17</x:v>
      </x:c>
      <x:c r="C21" s="305" t="str">
        <x:v>SEBI-CORE-PRV-000017</x:v>
      </x:c>
      <x:c r="D21" s="305" t="str">
        <x:v>SEBI-CORE-CMP-000017</x:v>
      </x:c>
      <x:c r="E21" s="305" t="str">
        <x:v>CAP-LAW053|Reg. 21</x:v>
      </x:c>
      <x:c r="F21" s="305" t="str">
        <x:v>CAP-LAW053</x:v>
      </x:c>
      <x:c r="G21" s="305" t="str">
        <x:v>Reg. 21</x:v>
      </x:c>
      <x:c r="H21" s="305" t="str">
        <x:v>Constitute and operate the risk management committee where the current applicability test is met.</x:v>
      </x:c>
      <x:c r="I21" s="305" t="str">
        <x:v>Listed entity / RMC</x:v>
      </x:c>
      <x:c r="J21" s="305" t="str">
        <x:v>GATE|EQUITY_MAIN</x:v>
      </x:c>
      <x:c r="K21" s="305" t="str">
        <x:v>Specified securities</x:v>
      </x:c>
      <x:c r="L21" s="305" t="str">
        <x:v>Entity falls within prescribed class/ranking</x:v>
      </x:c>
      <x:c r="M21" s="305" t="str">
        <x:v>Apply current ranking, composition and meeting rules.</x:v>
      </x:c>
      <x:c r="N21" s="305" t="str">
        <x:v>Continuous; periodic meetings</x:v>
      </x:c>
      <x:c r="O21" s="305" t="str">
        <x:v>Risk governance</x:v>
      </x:c>
      <x:c r="P21" s="305" t="str">
        <x:v>Equity-listed entity module subject to SME/applicability tests</x:v>
      </x:c>
      <x:c r="Q21" s="305" t="str">
        <x:v>Load this atomic row only when GATE|EQUITY_MAIN is true and the documented security/capacity, trigger and threshold/exemption tests are satisfied.</x:v>
      </x:c>
      <x:c r="R21" s="305" t="str">
        <x:v>Do not load when the gate is false; do not expand the duty beyond the stated holder or into Common Corporate Core/Capital Markets role content. Preserve boundary: Do not auto-apply to every listed entity.</x:v>
      </x:c>
      <x:c r="S21" s="305" t="str">
        <x:v>Entity/listing master; security/ISIN and capacity evidence; event record (Entity falls within prescribed class/ranking); threshold/exemption analysis (Apply current ranking, composition and meeting rules.).</x:v>
      </x:c>
      <x:c r="T21" s="305" t="str">
        <x:v>P4 VALIDATED</x:v>
      </x:c>
      <x:c r="U21" s="305" t="str">
        <x:v>PRODUCTION FROZEN</x:v>
      </x:c>
      <x:c r="V21" s="305" t="str">
        <x:v>https://www.sebi.gov.in/legal/regulations/jul-2026/securities-and-exchange-board-of-india-listing-obligations-and-disclosure-requirements-regulations-2015-last-amended-on-july-14-2026-_102974.html</x:v>
      </x:c>
      <x:c r="W21" s="305" t="str">
        <x:v>MIGRATED — FROZEN</x:v>
      </x:c>
      <x:c r="X21" s="305" t="str">
        <x:f>IF(COUNTIF('PROD Provision Master'!$A$5:$A$176,C21)=1,"YES","NO")</x:f>
        <x:v>YES</x:v>
      </x:c>
      <x:c r="Y21" s="305" t="str">
        <x:f>IF(COUNTIF('PROD Compliance Master'!$A$5:$A$176,D21)=1,"YES","NO")</x:f>
        <x:v>YES</x:v>
      </x:c>
      <x:c r="Z21" s="305" t="str">
        <x:f>IF(COUNTIF($A$5:$A$176,A21)=1,"UNIQUE","DUPLICATE")</x:f>
        <x:v>UNIQUE</x:v>
      </x:c>
      <x:c r="AA21" s="305" t="str">
        <x:f>IF(COUNTIF($E$5:$E$176,E21)=1,"UNIQUE","DUPLICATE")</x:f>
        <x:v>UNIQUE</x:v>
      </x:c>
      <x:c r="AB21" s="305" t="str">
        <x:f>IF(AND(LEFT(A21,14)="SEBI-CORE-APP-",LEN(A21)=20),"VALID","INVALID")</x:f>
        <x:v>VALID</x:v>
      </x:c>
      <x:c r="AC21" s="305" t="str">
        <x:v>FROZEN</x:v>
      </x:c>
    </x:row>
    <x:row r="22" ht="48" customHeight="1">
      <x:c r="A22" s="305" t="str">
        <x:v>SEBI-CORE-APP-000018</x:v>
      </x:c>
      <x:c r="B22" s="305" t="n">
        <x:v>18</x:v>
      </x:c>
      <x:c r="C22" s="305" t="str">
        <x:v>SEBI-CORE-PRV-000018</x:v>
      </x:c>
      <x:c r="D22" s="305" t="str">
        <x:v>SEBI-CORE-CMP-000018</x:v>
      </x:c>
      <x:c r="E22" s="305" t="str">
        <x:v>CAP-LAW053|Reg. 22</x:v>
      </x:c>
      <x:c r="F22" s="305" t="str">
        <x:v>CAP-LAW053</x:v>
      </x:c>
      <x:c r="G22" s="305" t="str">
        <x:v>Reg. 22</x:v>
      </x:c>
      <x:c r="H22" s="305" t="str">
        <x:v>Maintain a vigil mechanism for directors and employees.</x:v>
      </x:c>
      <x:c r="I22" s="305" t="str">
        <x:v>Listed entity</x:v>
      </x:c>
      <x:c r="J22" s="305" t="str">
        <x:v>GATE|EQUITY_MAIN or GATE|HVDLE</x:v>
      </x:c>
      <x:c r="K22" s="305" t="str">
        <x:v>Specified securities / HVDLE</x:v>
      </x:c>
      <x:c r="L22" s="305" t="str">
        <x:v>Governance chapter applies</x:v>
      </x:c>
      <x:c r="M22" s="305" t="str">
        <x:v>Provide safeguards and audit-committee access as prescribed.</x:v>
      </x:c>
      <x:c r="N22" s="305" t="str">
        <x:v>Continuous</x:v>
      </x:c>
      <x:c r="O22" s="305" t="str">
        <x:v>Whistleblowing</x:v>
      </x:c>
      <x:c r="P22" s="305" t="str">
        <x:v>Applicable HVDLE governance overlay</x:v>
      </x:c>
      <x:c r="Q22" s="305" t="str">
        <x:v>Load this atomic row only when GATE|EQUITY_MAIN or GATE|HVDLE is true and the documented security/capacity, trigger and threshold/exemption tests are satisfied.</x:v>
      </x:c>
      <x:c r="R22" s="305" t="str">
        <x:v>Do not load when the gate is false; do not expand the duty beyond the stated holder or into Common Corporate Core/Capital Markets role content. Preserve boundary: Common Corporate Core mechanism may be reused if requirements are met.</x:v>
      </x:c>
      <x:c r="S22" s="305" t="str">
        <x:v>Entity/listing master; security/ISIN and capacity evidence; event record (Governance chapter applies); threshold/exemption analysis (Provide safeguards and audit-committee access as prescribed.).</x:v>
      </x:c>
      <x:c r="T22" s="305" t="str">
        <x:v>P4 VALIDATED</x:v>
      </x:c>
      <x:c r="U22" s="305" t="str">
        <x:v>PRODUCTION FROZEN</x:v>
      </x:c>
      <x:c r="V22" s="305" t="str">
        <x:v>https://www.sebi.gov.in/legal/regulations/jul-2026/securities-and-exchange-board-of-india-listing-obligations-and-disclosure-requirements-regulations-2015-last-amended-on-july-14-2026-_102974.html</x:v>
      </x:c>
      <x:c r="W22" s="305" t="str">
        <x:v>MIGRATED — FROZEN</x:v>
      </x:c>
      <x:c r="X22" s="305" t="str">
        <x:f>IF(COUNTIF('PROD Provision Master'!$A$5:$A$176,C22)=1,"YES","NO")</x:f>
        <x:v>YES</x:v>
      </x:c>
      <x:c r="Y22" s="305" t="str">
        <x:f>IF(COUNTIF('PROD Compliance Master'!$A$5:$A$176,D22)=1,"YES","NO")</x:f>
        <x:v>YES</x:v>
      </x:c>
      <x:c r="Z22" s="305" t="str">
        <x:f>IF(COUNTIF($A$5:$A$176,A22)=1,"UNIQUE","DUPLICATE")</x:f>
        <x:v>UNIQUE</x:v>
      </x:c>
      <x:c r="AA22" s="305" t="str">
        <x:f>IF(COUNTIF($E$5:$E$176,E22)=1,"UNIQUE","DUPLICATE")</x:f>
        <x:v>UNIQUE</x:v>
      </x:c>
      <x:c r="AB22" s="305" t="str">
        <x:f>IF(AND(LEFT(A22,14)="SEBI-CORE-APP-",LEN(A22)=20),"VALID","INVALID")</x:f>
        <x:v>VALID</x:v>
      </x:c>
      <x:c r="AC22" s="305" t="str">
        <x:v>FROZEN</x:v>
      </x:c>
    </x:row>
    <x:row r="23" ht="48" customHeight="1">
      <x:c r="A23" s="305" t="str">
        <x:v>SEBI-CORE-APP-000019</x:v>
      </x:c>
      <x:c r="B23" s="305" t="n">
        <x:v>19</x:v>
      </x:c>
      <x:c r="C23" s="305" t="str">
        <x:v>SEBI-CORE-PRV-000019</x:v>
      </x:c>
      <x:c r="D23" s="305" t="str">
        <x:v>SEBI-CORE-CMP-000019</x:v>
      </x:c>
      <x:c r="E23" s="305" t="str">
        <x:v>CAP-LAW053|Reg. 23(1)</x:v>
      </x:c>
      <x:c r="F23" s="305" t="str">
        <x:v>CAP-LAW053</x:v>
      </x:c>
      <x:c r="G23" s="305" t="str">
        <x:v>Reg. 23(1)</x:v>
      </x:c>
      <x:c r="H23" s="305" t="str">
        <x:v>Adopt and periodically review a policy on materiality of related-party transactions and dealing with related parties.</x:v>
      </x:c>
      <x:c r="I23" s="305" t="str">
        <x:v>Listed entity / board</x:v>
      </x:c>
      <x:c r="J23" s="305" t="str">
        <x:v>GATE|EQUITY_MAIN or GATE|HVDLE</x:v>
      </x:c>
      <x:c r="K23" s="305" t="str">
        <x:v>Specified securities / HVDLE</x:v>
      </x:c>
      <x:c r="L23" s="305" t="str">
        <x:v>Governance chapter applies</x:v>
      </x:c>
      <x:c r="M23" s="305" t="str">
        <x:v>Use current materiality thresholds and review cycle.</x:v>
      </x:c>
      <x:c r="N23" s="305" t="str">
        <x:v>Periodic / on policy change</x:v>
      </x:c>
      <x:c r="O23" s="305" t="str">
        <x:v>Related parties</x:v>
      </x:c>
      <x:c r="P23" s="305" t="str">
        <x:v>Applicable HVDLE governance overlay</x:v>
      </x:c>
      <x:c r="Q23" s="305" t="str">
        <x:v>Load this atomic row only when GATE|EQUITY_MAIN or GATE|HVDLE is true and the documented security/capacity, trigger and threshold/exemption tests are satisfied.</x:v>
      </x:c>
      <x:c r="R23" s="305" t="str">
        <x:v>Do not load when the gate is false; do not expand the duty beyond the stated holder or into Common Corporate Core/Capital Markets role content. Preserve boundary: Companies Act RPT policy is not duplicated.</x:v>
      </x:c>
      <x:c r="S23" s="305" t="str">
        <x:v>Entity/listing master; security/ISIN and capacity evidence; event record (Governance chapter applies); threshold/exemption analysis (Use current materiality thresholds and review cycle.).</x:v>
      </x:c>
      <x:c r="T23" s="305" t="str">
        <x:v>P4 VALIDATED</x:v>
      </x:c>
      <x:c r="U23" s="305" t="str">
        <x:v>PRODUCTION FROZEN</x:v>
      </x:c>
      <x:c r="V23" s="305" t="str">
        <x:v>https://www.sebi.gov.in/legal/regulations/jul-2026/securities-and-exchange-board-of-india-listing-obligations-and-disclosure-requirements-regulations-2015-last-amended-on-july-14-2026-_102974.html</x:v>
      </x:c>
      <x:c r="W23" s="305" t="str">
        <x:v>MIGRATED — FROZEN</x:v>
      </x:c>
      <x:c r="X23" s="305" t="str">
        <x:f>IF(COUNTIF('PROD Provision Master'!$A$5:$A$176,C23)=1,"YES","NO")</x:f>
        <x:v>YES</x:v>
      </x:c>
      <x:c r="Y23" s="305" t="str">
        <x:f>IF(COUNTIF('PROD Compliance Master'!$A$5:$A$176,D23)=1,"YES","NO")</x:f>
        <x:v>YES</x:v>
      </x:c>
      <x:c r="Z23" s="305" t="str">
        <x:f>IF(COUNTIF($A$5:$A$176,A23)=1,"UNIQUE","DUPLICATE")</x:f>
        <x:v>UNIQUE</x:v>
      </x:c>
      <x:c r="AA23" s="305" t="str">
        <x:f>IF(COUNTIF($E$5:$E$176,E23)=1,"UNIQUE","DUPLICATE")</x:f>
        <x:v>UNIQUE</x:v>
      </x:c>
      <x:c r="AB23" s="305" t="str">
        <x:f>IF(AND(LEFT(A23,14)="SEBI-CORE-APP-",LEN(A23)=20),"VALID","INVALID")</x:f>
        <x:v>VALID</x:v>
      </x:c>
      <x:c r="AC23" s="305" t="str">
        <x:v>FROZEN</x:v>
      </x:c>
    </x:row>
    <x:row r="24" ht="48" customHeight="1">
      <x:c r="A24" s="305" t="str">
        <x:v>SEBI-CORE-APP-000020</x:v>
      </x:c>
      <x:c r="B24" s="305" t="n">
        <x:v>20</x:v>
      </x:c>
      <x:c r="C24" s="305" t="str">
        <x:v>SEBI-CORE-PRV-000020</x:v>
      </x:c>
      <x:c r="D24" s="305" t="str">
        <x:v>SEBI-CORE-CMP-000020</x:v>
      </x:c>
      <x:c r="E24" s="305" t="str">
        <x:v>CAP-LAW053|Reg. 23(2)-(4)</x:v>
      </x:c>
      <x:c r="F24" s="305" t="str">
        <x:v>CAP-LAW053</x:v>
      </x:c>
      <x:c r="G24" s="305" t="str">
        <x:v>Reg. 23(2)-(4)</x:v>
      </x:c>
      <x:c r="H24" s="305" t="str">
        <x:v>Obtain the required audit-committee and shareholder approvals before entering applicable related-party transactions.</x:v>
      </x:c>
      <x:c r="I24" s="305" t="str">
        <x:v>Listed entity / audit committee / shareholders</x:v>
      </x:c>
      <x:c r="J24" s="305" t="str">
        <x:v>GATE|EQUITY_MAIN or GATE|HVDLE</x:v>
      </x:c>
      <x:c r="K24" s="305" t="str">
        <x:v>Specified securities / HVDLE</x:v>
      </x:c>
      <x:c r="L24" s="305" t="str">
        <x:v>RPT proposed</x:v>
      </x:c>
      <x:c r="M24" s="305" t="str">
        <x:v>Apply omnibus, materiality, voting and exemption provisions.</x:v>
      </x:c>
      <x:c r="N24" s="305" t="str">
        <x:v>Before transaction; ratification only where allowed</x:v>
      </x:c>
      <x:c r="O24" s="305" t="str">
        <x:v>Related parties</x:v>
      </x:c>
      <x:c r="P24" s="305" t="str">
        <x:v>Applicable HVDLE governance overlay</x:v>
      </x:c>
      <x:c r="Q24" s="305" t="str">
        <x:v>Load this atomic row only when GATE|EQUITY_MAIN or GATE|HVDLE is true and the documented security/capacity, trigger and threshold/exemption tests are satisfied.</x:v>
      </x:c>
      <x:c r="R24" s="305" t="str">
        <x:v>Do not load when the gate is false; do not expand the duty beyond the stated holder or into Common Corporate Core/Capital Markets role content. Preserve boundary: Threshold and exemption tests stay in the transaction file.</x:v>
      </x:c>
      <x:c r="S24" s="305" t="str">
        <x:v>Entity/listing master; security/ISIN and capacity evidence; event record (RPT proposed); threshold/exemption analysis (Apply omnibus, materiality, voting and exemption provisions.).</x:v>
      </x:c>
      <x:c r="T24" s="305" t="str">
        <x:v>P4 VALIDATED</x:v>
      </x:c>
      <x:c r="U24" s="305" t="str">
        <x:v>PRODUCTION FROZEN</x:v>
      </x:c>
      <x:c r="V24" s="305" t="str">
        <x:v>https://www.sebi.gov.in/legal/regulations/jul-2026/securities-and-exchange-board-of-india-listing-obligations-and-disclosure-requirements-regulations-2015-last-amended-on-july-14-2026-_102974.html</x:v>
      </x:c>
      <x:c r="W24" s="305" t="str">
        <x:v>MIGRATED — FROZEN</x:v>
      </x:c>
      <x:c r="X24" s="305" t="str">
        <x:f>IF(COUNTIF('PROD Provision Master'!$A$5:$A$176,C24)=1,"YES","NO")</x:f>
        <x:v>YES</x:v>
      </x:c>
      <x:c r="Y24" s="305" t="str">
        <x:f>IF(COUNTIF('PROD Compliance Master'!$A$5:$A$176,D24)=1,"YES","NO")</x:f>
        <x:v>YES</x:v>
      </x:c>
      <x:c r="Z24" s="305" t="str">
        <x:f>IF(COUNTIF($A$5:$A$176,A24)=1,"UNIQUE","DUPLICATE")</x:f>
        <x:v>UNIQUE</x:v>
      </x:c>
      <x:c r="AA24" s="305" t="str">
        <x:f>IF(COUNTIF($E$5:$E$176,E24)=1,"UNIQUE","DUPLICATE")</x:f>
        <x:v>UNIQUE</x:v>
      </x:c>
      <x:c r="AB24" s="305" t="str">
        <x:f>IF(AND(LEFT(A24,14)="SEBI-CORE-APP-",LEN(A24)=20),"VALID","INVALID")</x:f>
        <x:v>VALID</x:v>
      </x:c>
      <x:c r="AC24" s="305" t="str">
        <x:v>FROZEN</x:v>
      </x:c>
    </x:row>
    <x:row r="25" ht="48" customHeight="1">
      <x:c r="A25" s="305" t="str">
        <x:v>SEBI-CORE-APP-000021</x:v>
      </x:c>
      <x:c r="B25" s="305" t="n">
        <x:v>21</x:v>
      </x:c>
      <x:c r="C25" s="305" t="str">
        <x:v>SEBI-CORE-PRV-000021</x:v>
      </x:c>
      <x:c r="D25" s="305" t="str">
        <x:v>SEBI-CORE-CMP-000021</x:v>
      </x:c>
      <x:c r="E25" s="305" t="str">
        <x:v>CAP-LAW053|Reg. 23(9)</x:v>
      </x:c>
      <x:c r="F25" s="305" t="str">
        <x:v>CAP-LAW053</x:v>
      </x:c>
      <x:c r="G25" s="305" t="str">
        <x:v>Reg. 23(9)</x:v>
      </x:c>
      <x:c r="H25" s="305" t="str">
        <x:v>Disclose related-party transactions in the prescribed format.</x:v>
      </x:c>
      <x:c r="I25" s="305" t="str">
        <x:v>Listed entity</x:v>
      </x:c>
      <x:c r="J25" s="305" t="str">
        <x:v>GATE|EQUITY_MAIN or GATE|HVDLE</x:v>
      </x:c>
      <x:c r="K25" s="305" t="str">
        <x:v>Specified securities / HVDLE</x:v>
      </x:c>
      <x:c r="L25" s="305" t="str">
        <x:v>Periodic RPT disclosure due</x:v>
      </x:c>
      <x:c r="M25" s="305" t="str">
        <x:v>Use current SEBI/exchange format and timing.</x:v>
      </x:c>
      <x:c r="N25" s="305" t="str">
        <x:v>Periodic as prescribed</x:v>
      </x:c>
      <x:c r="O25" s="305" t="str">
        <x:v>Disclosure</x:v>
      </x:c>
      <x:c r="P25" s="305" t="str">
        <x:v>Applicable HVDLE governance overlay</x:v>
      </x:c>
      <x:c r="Q25" s="305" t="str">
        <x:v>Load this atomic row only when GATE|EQUITY_MAIN or GATE|HVDLE is true and the documented security/capacity, trigger and threshold/exemption tests are satisfied.</x:v>
      </x:c>
      <x:c r="R25" s="305" t="str">
        <x:v>Do not load when the gate is false; do not expand the duty beyond the stated holder or into Common Corporate Core/Capital Markets role content. Preserve boundary: CAP-LAW083 may prescribe the current format.</x:v>
      </x:c>
      <x:c r="S25" s="305" t="str">
        <x:v>Entity/listing master; security/ISIN and capacity evidence; event record (Periodic RPT disclosure due); threshold/exemption analysis (Use current SEBI/exchange format and timing.).</x:v>
      </x:c>
      <x:c r="T25" s="305" t="str">
        <x:v>P4 VALIDATED</x:v>
      </x:c>
      <x:c r="U25" s="305" t="str">
        <x:v>PRODUCTION FROZEN</x:v>
      </x:c>
      <x:c r="V25" s="305" t="str">
        <x:v>https://www.sebi.gov.in/legal/regulations/jul-2026/securities-and-exchange-board-of-india-listing-obligations-and-disclosure-requirements-regulations-2015-last-amended-on-july-14-2026-_102974.html</x:v>
      </x:c>
      <x:c r="W25" s="305" t="str">
        <x:v>MIGRATED — FROZEN</x:v>
      </x:c>
      <x:c r="X25" s="305" t="str">
        <x:f>IF(COUNTIF('PROD Provision Master'!$A$5:$A$176,C25)=1,"YES","NO")</x:f>
        <x:v>YES</x:v>
      </x:c>
      <x:c r="Y25" s="305" t="str">
        <x:f>IF(COUNTIF('PROD Compliance Master'!$A$5:$A$176,D25)=1,"YES","NO")</x:f>
        <x:v>YES</x:v>
      </x:c>
      <x:c r="Z25" s="305" t="str">
        <x:f>IF(COUNTIF($A$5:$A$176,A25)=1,"UNIQUE","DUPLICATE")</x:f>
        <x:v>UNIQUE</x:v>
      </x:c>
      <x:c r="AA25" s="305" t="str">
        <x:f>IF(COUNTIF($E$5:$E$176,E25)=1,"UNIQUE","DUPLICATE")</x:f>
        <x:v>UNIQUE</x:v>
      </x:c>
      <x:c r="AB25" s="305" t="str">
        <x:f>IF(AND(LEFT(A25,14)="SEBI-CORE-APP-",LEN(A25)=20),"VALID","INVALID")</x:f>
        <x:v>VALID</x:v>
      </x:c>
      <x:c r="AC25" s="305" t="str">
        <x:v>FROZEN</x:v>
      </x:c>
    </x:row>
    <x:row r="26" ht="48" customHeight="1">
      <x:c r="A26" s="305" t="str">
        <x:v>SEBI-CORE-APP-000022</x:v>
      </x:c>
      <x:c r="B26" s="305" t="n">
        <x:v>22</x:v>
      </x:c>
      <x:c r="C26" s="305" t="str">
        <x:v>SEBI-CORE-PRV-000022</x:v>
      </x:c>
      <x:c r="D26" s="305" t="str">
        <x:v>SEBI-CORE-CMP-000022</x:v>
      </x:c>
      <x:c r="E26" s="305" t="str">
        <x:v>CAP-LAW053|Reg. 24(1)</x:v>
      </x:c>
      <x:c r="F26" s="305" t="str">
        <x:v>CAP-LAW053</x:v>
      </x:c>
      <x:c r="G26" s="305" t="str">
        <x:v>Reg. 24(1)</x:v>
      </x:c>
      <x:c r="H26" s="305" t="str">
        <x:v>Ensure the board of an unlisted material subsidiary includes the independent director required by LODR.</x:v>
      </x:c>
      <x:c r="I26" s="305" t="str">
        <x:v>Listed entity / material unlisted subsidiary</x:v>
      </x:c>
      <x:c r="J26" s="305" t="str">
        <x:v>GATE|MATERIAL_SUB</x:v>
      </x:c>
      <x:c r="K26" s="305" t="str">
        <x:v>Material unlisted subsidiary</x:v>
      </x:c>
      <x:c r="L26" s="305" t="str">
        <x:v>Subsidiary meets current materiality test</x:v>
      </x:c>
      <x:c r="M26" s="305" t="str">
        <x:v>Apply location, definition and exemption conditions in current text.</x:v>
      </x:c>
      <x:c r="N26" s="305" t="str">
        <x:v>Continuous while gate remains true</x:v>
      </x:c>
      <x:c r="O26" s="305" t="str">
        <x:v>Subsidiary governance</x:v>
      </x:c>
      <x:c r="P26" s="305" t="str">
        <x:v>Material-subsidiary Reg. 24/24A flow-down</x:v>
      </x:c>
      <x:c r="Q26" s="305" t="str">
        <x:v>Load this atomic row only when GATE|MATERIAL_SUB is true and the documented security/capacity, trigger and threshold/exemption tests are satisfied.</x:v>
      </x:c>
      <x:c r="R26" s="305" t="str">
        <x:v>Do not load when the gate is false; do not expand the duty beyond the stated holder or into Common Corporate Core/Capital Markets role content. Preserve boundary: Flow-down only; subsidiary is not classified as listed.</x:v>
      </x:c>
      <x:c r="S26" s="305" t="str">
        <x:v>Entity/listing master; security/ISIN and capacity evidence; event record (Subsidiary meets current materiality test); threshold/exemption analysis (Apply location, definition and exemption conditions in current text.).</x:v>
      </x:c>
      <x:c r="T26" s="305" t="str">
        <x:v>P4 VALIDATED</x:v>
      </x:c>
      <x:c r="U26" s="305" t="str">
        <x:v>PRODUCTION FROZEN</x:v>
      </x:c>
      <x:c r="V26" s="305" t="str">
        <x:v>https://www.sebi.gov.in/legal/regulations/jul-2026/securities-and-exchange-board-of-india-listing-obligations-and-disclosure-requirements-regulations-2015-last-amended-on-july-14-2026-_102974.html</x:v>
      </x:c>
      <x:c r="W26" s="305" t="str">
        <x:v>MIGRATED — FROZEN</x:v>
      </x:c>
      <x:c r="X26" s="305" t="str">
        <x:f>IF(COUNTIF('PROD Provision Master'!$A$5:$A$176,C26)=1,"YES","NO")</x:f>
        <x:v>YES</x:v>
      </x:c>
      <x:c r="Y26" s="305" t="str">
        <x:f>IF(COUNTIF('PROD Compliance Master'!$A$5:$A$176,D26)=1,"YES","NO")</x:f>
        <x:v>YES</x:v>
      </x:c>
      <x:c r="Z26" s="305" t="str">
        <x:f>IF(COUNTIF($A$5:$A$176,A26)=1,"UNIQUE","DUPLICATE")</x:f>
        <x:v>UNIQUE</x:v>
      </x:c>
      <x:c r="AA26" s="305" t="str">
        <x:f>IF(COUNTIF($E$5:$E$176,E26)=1,"UNIQUE","DUPLICATE")</x:f>
        <x:v>UNIQUE</x:v>
      </x:c>
      <x:c r="AB26" s="305" t="str">
        <x:f>IF(AND(LEFT(A26,14)="SEBI-CORE-APP-",LEN(A26)=20),"VALID","INVALID")</x:f>
        <x:v>VALID</x:v>
      </x:c>
      <x:c r="AC26" s="305" t="str">
        <x:v>FROZEN</x:v>
      </x:c>
    </x:row>
    <x:row r="27" ht="48" customHeight="1">
      <x:c r="A27" s="305" t="str">
        <x:v>SEBI-CORE-APP-000023</x:v>
      </x:c>
      <x:c r="B27" s="305" t="n">
        <x:v>23</x:v>
      </x:c>
      <x:c r="C27" s="305" t="str">
        <x:v>SEBI-CORE-PRV-000023</x:v>
      </x:c>
      <x:c r="D27" s="305" t="str">
        <x:v>SEBI-CORE-CMP-000023</x:v>
      </x:c>
      <x:c r="E27" s="305" t="str">
        <x:v>CAP-LAW053|Reg. 24(2)</x:v>
      </x:c>
      <x:c r="F27" s="305" t="str">
        <x:v>CAP-LAW053</x:v>
      </x:c>
      <x:c r="G27" s="305" t="str">
        <x:v>Reg. 24(2)</x:v>
      </x:c>
      <x:c r="H27" s="305" t="str">
        <x:v>Have the listed entity audit committee review the financial statements and investments of unlisted subsidiaries as prescribed.</x:v>
      </x:c>
      <x:c r="I27" s="305" t="str">
        <x:v>Listed entity / audit committee</x:v>
      </x:c>
      <x:c r="J27" s="305" t="str">
        <x:v>GATE|MATERIAL_SUB</x:v>
      </x:c>
      <x:c r="K27" s="305" t="str">
        <x:v>Unlisted subsidiary</x:v>
      </x:c>
      <x:c r="L27" s="305" t="str">
        <x:v>Specified review cycle</x:v>
      </x:c>
      <x:c r="M27" s="305" t="str">
        <x:v>Scope is the subsidiary information identified by the provision.</x:v>
      </x:c>
      <x:c r="N27" s="305" t="str">
        <x:v>Periodic</x:v>
      </x:c>
      <x:c r="O27" s="305" t="str">
        <x:v>Subsidiary oversight</x:v>
      </x:c>
      <x:c r="P27" s="305" t="str">
        <x:v>Material-subsidiary Reg. 24/24A flow-down</x:v>
      </x:c>
      <x:c r="Q27" s="305" t="str">
        <x:v>Load this atomic row only when GATE|MATERIAL_SUB is true and the documented security/capacity, trigger and threshold/exemption tests are satisfied.</x:v>
      </x:c>
      <x:c r="R27" s="305" t="str">
        <x:v>Do not load when the gate is false; do not expand the duty beyond the stated holder or into Common Corporate Core/Capital Markets role content. Preserve boundary: This is a parent-listed-entity duty.</x:v>
      </x:c>
      <x:c r="S27" s="305" t="str">
        <x:v>Entity/listing master; security/ISIN and capacity evidence; event record (Specified review cycle); threshold/exemption analysis (Scope is the subsidiary information identified by the provision.).</x:v>
      </x:c>
      <x:c r="T27" s="305" t="str">
        <x:v>P4 VALIDATED</x:v>
      </x:c>
      <x:c r="U27" s="305" t="str">
        <x:v>PRODUCTION FROZEN</x:v>
      </x:c>
      <x:c r="V27" s="305" t="str">
        <x:v>https://www.sebi.gov.in/legal/regulations/jul-2026/securities-and-exchange-board-of-india-listing-obligations-and-disclosure-requirements-regulations-2015-last-amended-on-july-14-2026-_102974.html</x:v>
      </x:c>
      <x:c r="W27" s="305" t="str">
        <x:v>MIGRATED — FROZEN</x:v>
      </x:c>
      <x:c r="X27" s="305" t="str">
        <x:f>IF(COUNTIF('PROD Provision Master'!$A$5:$A$176,C27)=1,"YES","NO")</x:f>
        <x:v>YES</x:v>
      </x:c>
      <x:c r="Y27" s="305" t="str">
        <x:f>IF(COUNTIF('PROD Compliance Master'!$A$5:$A$176,D27)=1,"YES","NO")</x:f>
        <x:v>YES</x:v>
      </x:c>
      <x:c r="Z27" s="305" t="str">
        <x:f>IF(COUNTIF($A$5:$A$176,A27)=1,"UNIQUE","DUPLICATE")</x:f>
        <x:v>UNIQUE</x:v>
      </x:c>
      <x:c r="AA27" s="305" t="str">
        <x:f>IF(COUNTIF($E$5:$E$176,E27)=1,"UNIQUE","DUPLICATE")</x:f>
        <x:v>UNIQUE</x:v>
      </x:c>
      <x:c r="AB27" s="305" t="str">
        <x:f>IF(AND(LEFT(A27,14)="SEBI-CORE-APP-",LEN(A27)=20),"VALID","INVALID")</x:f>
        <x:v>VALID</x:v>
      </x:c>
      <x:c r="AC27" s="305" t="str">
        <x:v>FROZEN</x:v>
      </x:c>
    </x:row>
    <x:row r="28" ht="48" customHeight="1">
      <x:c r="A28" s="305" t="str">
        <x:v>SEBI-CORE-APP-000024</x:v>
      </x:c>
      <x:c r="B28" s="305" t="n">
        <x:v>24</x:v>
      </x:c>
      <x:c r="C28" s="305" t="str">
        <x:v>SEBI-CORE-PRV-000024</x:v>
      </x:c>
      <x:c r="D28" s="305" t="str">
        <x:v>SEBI-CORE-CMP-000024</x:v>
      </x:c>
      <x:c r="E28" s="305" t="str">
        <x:v>CAP-LAW053|Reg. 24(3)</x:v>
      </x:c>
      <x:c r="F28" s="305" t="str">
        <x:v>CAP-LAW053</x:v>
      </x:c>
      <x:c r="G28" s="305" t="str">
        <x:v>Reg. 24(3)</x:v>
      </x:c>
      <x:c r="H28" s="305" t="str">
        <x:v>Place minutes of unlisted-subsidiary board meetings before the listed entity board.</x:v>
      </x:c>
      <x:c r="I28" s="305" t="str">
        <x:v>Listed entity / board</x:v>
      </x:c>
      <x:c r="J28" s="305" t="str">
        <x:v>GATE|MATERIAL_SUB</x:v>
      </x:c>
      <x:c r="K28" s="305" t="str">
        <x:v>Unlisted subsidiary</x:v>
      </x:c>
      <x:c r="L28" s="305" t="str">
        <x:v>Subsidiary board meeting held</x:v>
      </x:c>
      <x:c r="M28" s="305" t="str">
        <x:v>All unlisted subsidiaries within the clause scope.</x:v>
      </x:c>
      <x:c r="N28" s="305" t="str">
        <x:v>At listed-entity board cycle</x:v>
      </x:c>
      <x:c r="O28" s="305" t="str">
        <x:v>Subsidiary oversight</x:v>
      </x:c>
      <x:c r="P28" s="305" t="str">
        <x:v>Material-subsidiary Reg. 24/24A flow-down</x:v>
      </x:c>
      <x:c r="Q28" s="305" t="str">
        <x:v>Load this atomic row only when GATE|MATERIAL_SUB is true and the documented security/capacity, trigger and threshold/exemption tests are satisfied.</x:v>
      </x:c>
      <x:c r="R28" s="305" t="str">
        <x:v>Do not load when the gate is false; do not expand the duty beyond the stated holder or into Common Corporate Core/Capital Markets role content. Preserve boundary: Do not convert subsidiary governance generally into LODR duties.</x:v>
      </x:c>
      <x:c r="S28" s="305" t="str">
        <x:v>Entity/listing master; security/ISIN and capacity evidence; event record (Subsidiary board meeting held); threshold/exemption analysis (All unlisted subsidiaries within the clause scope.).</x:v>
      </x:c>
      <x:c r="T28" s="305" t="str">
        <x:v>P4 VALIDATED</x:v>
      </x:c>
      <x:c r="U28" s="305" t="str">
        <x:v>PRODUCTION FROZEN</x:v>
      </x:c>
      <x:c r="V28" s="305" t="str">
        <x:v>https://www.sebi.gov.in/legal/regulations/jul-2026/securities-and-exchange-board-of-india-listing-obligations-and-disclosure-requirements-regulations-2015-last-amended-on-july-14-2026-_102974.html</x:v>
      </x:c>
      <x:c r="W28" s="305" t="str">
        <x:v>MIGRATED — FROZEN</x:v>
      </x:c>
      <x:c r="X28" s="305" t="str">
        <x:f>IF(COUNTIF('PROD Provision Master'!$A$5:$A$176,C28)=1,"YES","NO")</x:f>
        <x:v>YES</x:v>
      </x:c>
      <x:c r="Y28" s="305" t="str">
        <x:f>IF(COUNTIF('PROD Compliance Master'!$A$5:$A$176,D28)=1,"YES","NO")</x:f>
        <x:v>YES</x:v>
      </x:c>
      <x:c r="Z28" s="305" t="str">
        <x:f>IF(COUNTIF($A$5:$A$176,A28)=1,"UNIQUE","DUPLICATE")</x:f>
        <x:v>UNIQUE</x:v>
      </x:c>
      <x:c r="AA28" s="305" t="str">
        <x:f>IF(COUNTIF($E$5:$E$176,E28)=1,"UNIQUE","DUPLICATE")</x:f>
        <x:v>UNIQUE</x:v>
      </x:c>
      <x:c r="AB28" s="305" t="str">
        <x:f>IF(AND(LEFT(A28,14)="SEBI-CORE-APP-",LEN(A28)=20),"VALID","INVALID")</x:f>
        <x:v>VALID</x:v>
      </x:c>
      <x:c r="AC28" s="305" t="str">
        <x:v>FROZEN</x:v>
      </x:c>
    </x:row>
    <x:row r="29" ht="48" customHeight="1">
      <x:c r="A29" s="305" t="str">
        <x:v>SEBI-CORE-APP-000025</x:v>
      </x:c>
      <x:c r="B29" s="305" t="n">
        <x:v>25</x:v>
      </x:c>
      <x:c r="C29" s="305" t="str">
        <x:v>SEBI-CORE-PRV-000025</x:v>
      </x:c>
      <x:c r="D29" s="305" t="str">
        <x:v>SEBI-CORE-CMP-000025</x:v>
      </x:c>
      <x:c r="E29" s="305" t="str">
        <x:v>CAP-LAW053|Reg. 24(4)</x:v>
      </x:c>
      <x:c r="F29" s="305" t="str">
        <x:v>CAP-LAW053</x:v>
      </x:c>
      <x:c r="G29" s="305" t="str">
        <x:v>Reg. 24(4)</x:v>
      </x:c>
      <x:c r="H29" s="305" t="str">
        <x:v>Bring significant transactions and arrangements of unlisted subsidiaries to the listed entity board.</x:v>
      </x:c>
      <x:c r="I29" s="305" t="str">
        <x:v>Listed entity / board</x:v>
      </x:c>
      <x:c r="J29" s="305" t="str">
        <x:v>GATE|MATERIAL_SUB</x:v>
      </x:c>
      <x:c r="K29" s="305" t="str">
        <x:v>Unlisted subsidiary</x:v>
      </x:c>
      <x:c r="L29" s="305" t="str">
        <x:v>Significant subsidiary transaction/arrangement</x:v>
      </x:c>
      <x:c r="M29" s="305" t="str">
        <x:v>Apply the percentage definition in the provision.</x:v>
      </x:c>
      <x:c r="N29" s="305" t="str">
        <x:v>At occurrence / board cycle</x:v>
      </x:c>
      <x:c r="O29" s="305" t="str">
        <x:v>Subsidiary oversight</x:v>
      </x:c>
      <x:c r="P29" s="305" t="str">
        <x:v>Material-subsidiary Reg. 24/24A flow-down</x:v>
      </x:c>
      <x:c r="Q29" s="305" t="str">
        <x:v>Load this atomic row only when GATE|MATERIAL_SUB is true and the documented security/capacity, trigger and threshold/exemption tests are satisfied.</x:v>
      </x:c>
      <x:c r="R29" s="305" t="str">
        <x:v>Do not load when the gate is false; do not expand the duty beyond the stated holder or into Common Corporate Core/Capital Markets role content. Preserve boundary: Threshold must be calculated from current subsidiary metrics.</x:v>
      </x:c>
      <x:c r="S29" s="305" t="str">
        <x:v>Entity/listing master; security/ISIN and capacity evidence; event record (Significant subsidiary transaction/arrangement); threshold/exemption analysis (Apply the percentage definition in the provision.).</x:v>
      </x:c>
      <x:c r="T29" s="305" t="str">
        <x:v>P4 VALIDATED</x:v>
      </x:c>
      <x:c r="U29" s="305" t="str">
        <x:v>PRODUCTION FROZEN</x:v>
      </x:c>
      <x:c r="V29" s="305" t="str">
        <x:v>https://www.sebi.gov.in/legal/regulations/jul-2026/securities-and-exchange-board-of-india-listing-obligations-and-disclosure-requirements-regulations-2015-last-amended-on-july-14-2026-_102974.html</x:v>
      </x:c>
      <x:c r="W29" s="305" t="str">
        <x:v>MIGRATED — FROZEN</x:v>
      </x:c>
      <x:c r="X29" s="305" t="str">
        <x:f>IF(COUNTIF('PROD Provision Master'!$A$5:$A$176,C29)=1,"YES","NO")</x:f>
        <x:v>YES</x:v>
      </x:c>
      <x:c r="Y29" s="305" t="str">
        <x:f>IF(COUNTIF('PROD Compliance Master'!$A$5:$A$176,D29)=1,"YES","NO")</x:f>
        <x:v>YES</x:v>
      </x:c>
      <x:c r="Z29" s="305" t="str">
        <x:f>IF(COUNTIF($A$5:$A$176,A29)=1,"UNIQUE","DUPLICATE")</x:f>
        <x:v>UNIQUE</x:v>
      </x:c>
      <x:c r="AA29" s="305" t="str">
        <x:f>IF(COUNTIF($E$5:$E$176,E29)=1,"UNIQUE","DUPLICATE")</x:f>
        <x:v>UNIQUE</x:v>
      </x:c>
      <x:c r="AB29" s="305" t="str">
        <x:f>IF(AND(LEFT(A29,14)="SEBI-CORE-APP-",LEN(A29)=20),"VALID","INVALID")</x:f>
        <x:v>VALID</x:v>
      </x:c>
      <x:c r="AC29" s="305" t="str">
        <x:v>FROZEN</x:v>
      </x:c>
    </x:row>
    <x:row r="30" ht="48" customHeight="1">
      <x:c r="A30" s="305" t="str">
        <x:v>SEBI-CORE-APP-000026</x:v>
      </x:c>
      <x:c r="B30" s="305" t="n">
        <x:v>26</x:v>
      </x:c>
      <x:c r="C30" s="305" t="str">
        <x:v>SEBI-CORE-PRV-000026</x:v>
      </x:c>
      <x:c r="D30" s="305" t="str">
        <x:v>SEBI-CORE-CMP-000026</x:v>
      </x:c>
      <x:c r="E30" s="305" t="str">
        <x:v>CAP-LAW053|Reg. 24(5)-(6)</x:v>
      </x:c>
      <x:c r="F30" s="305" t="str">
        <x:v>CAP-LAW053</x:v>
      </x:c>
      <x:c r="G30" s="305" t="str">
        <x:v>Reg. 24(5)-(6)</x:v>
      </x:c>
      <x:c r="H30" s="305" t="str">
        <x:v>Obtain required shareholder approval before disposal of shares or assets of a material subsidiary beyond the permitted limits.</x:v>
      </x:c>
      <x:c r="I30" s="305" t="str">
        <x:v>Listed entity</x:v>
      </x:c>
      <x:c r="J30" s="305" t="str">
        <x:v>GATE|MATERIAL_SUB</x:v>
      </x:c>
      <x:c r="K30" s="305" t="str">
        <x:v>Material subsidiary</x:v>
      </x:c>
      <x:c r="L30" s="305" t="str">
        <x:v>Proposed disposal / loss of control</x:v>
      </x:c>
      <x:c r="M30" s="305" t="str">
        <x:v>Apply ordinary-course, scheme and stated exception provisions.</x:v>
      </x:c>
      <x:c r="N30" s="305" t="str">
        <x:v>Before disposal</x:v>
      </x:c>
      <x:c r="O30" s="305" t="str">
        <x:v>Corporate action</x:v>
      </x:c>
      <x:c r="P30" s="305" t="str">
        <x:v>Material-subsidiary Reg. 24/24A flow-down</x:v>
      </x:c>
      <x:c r="Q30" s="305" t="str">
        <x:v>Load this atomic row only when GATE|MATERIAL_SUB is true and the documented security/capacity, trigger and threshold/exemption tests are satisfied.</x:v>
      </x:c>
      <x:c r="R30" s="305" t="str">
        <x:v>Do not load when the gate is false; do not expand the duty beyond the stated holder or into Common Corporate Core/Capital Markets role content. Preserve boundary: Only the specified disposal flow-down applies.</x:v>
      </x:c>
      <x:c r="S30" s="305" t="str">
        <x:v>Entity/listing master; security/ISIN and capacity evidence; event record (Proposed disposal / loss of control); threshold/exemption analysis (Apply ordinary-course, scheme and stated exception provisions.).</x:v>
      </x:c>
      <x:c r="T30" s="305" t="str">
        <x:v>P4 VALIDATED</x:v>
      </x:c>
      <x:c r="U30" s="305" t="str">
        <x:v>PRODUCTION FROZEN</x:v>
      </x:c>
      <x:c r="V30" s="305" t="str">
        <x:v>https://www.sebi.gov.in/legal/regulations/jul-2026/securities-and-exchange-board-of-india-listing-obligations-and-disclosure-requirements-regulations-2015-last-amended-on-july-14-2026-_102974.html</x:v>
      </x:c>
      <x:c r="W30" s="305" t="str">
        <x:v>MIGRATED — FROZEN</x:v>
      </x:c>
      <x:c r="X30" s="305" t="str">
        <x:f>IF(COUNTIF('PROD Provision Master'!$A$5:$A$176,C30)=1,"YES","NO")</x:f>
        <x:v>YES</x:v>
      </x:c>
      <x:c r="Y30" s="305" t="str">
        <x:f>IF(COUNTIF('PROD Compliance Master'!$A$5:$A$176,D30)=1,"YES","NO")</x:f>
        <x:v>YES</x:v>
      </x:c>
      <x:c r="Z30" s="305" t="str">
        <x:f>IF(COUNTIF($A$5:$A$176,A30)=1,"UNIQUE","DUPLICATE")</x:f>
        <x:v>UNIQUE</x:v>
      </x:c>
      <x:c r="AA30" s="305" t="str">
        <x:f>IF(COUNTIF($E$5:$E$176,E30)=1,"UNIQUE","DUPLICATE")</x:f>
        <x:v>UNIQUE</x:v>
      </x:c>
      <x:c r="AB30" s="305" t="str">
        <x:f>IF(AND(LEFT(A30,14)="SEBI-CORE-APP-",LEN(A30)=20),"VALID","INVALID")</x:f>
        <x:v>VALID</x:v>
      </x:c>
      <x:c r="AC30" s="305" t="str">
        <x:v>FROZEN</x:v>
      </x:c>
    </x:row>
    <x:row r="31" ht="48" customHeight="1">
      <x:c r="A31" s="305" t="str">
        <x:v>SEBI-CORE-APP-000027</x:v>
      </x:c>
      <x:c r="B31" s="305" t="n">
        <x:v>27</x:v>
      </x:c>
      <x:c r="C31" s="305" t="str">
        <x:v>SEBI-CORE-PRV-000027</x:v>
      </x:c>
      <x:c r="D31" s="305" t="str">
        <x:v>SEBI-CORE-CMP-000027</x:v>
      </x:c>
      <x:c r="E31" s="305" t="str">
        <x:v>CAP-LAW053|Reg. 24A</x:v>
      </x:c>
      <x:c r="F31" s="305" t="str">
        <x:v>CAP-LAW053</x:v>
      </x:c>
      <x:c r="G31" s="305" t="str">
        <x:v>Reg. 24A</x:v>
      </x:c>
      <x:c r="H31" s="305" t="str">
        <x:v>Ensure the listed entity and covered material unlisted Indian subsidiaries undergo secretarial audit and provide the required reports/compliance filing.</x:v>
      </x:c>
      <x:c r="I31" s="305" t="str">
        <x:v>Listed entity / material unlisted Indian subsidiary</x:v>
      </x:c>
      <x:c r="J31" s="305" t="str">
        <x:v>GATE|MATERIAL_SUB or GATE|EQUITY_MAIN</x:v>
      </x:c>
      <x:c r="K31" s="305" t="str">
        <x:v>Specified securities / covered subsidiary</x:v>
      </x:c>
      <x:c r="L31" s="305" t="str">
        <x:v>Annual audit and filing cycle</x:v>
      </x:c>
      <x:c r="M31" s="305" t="str">
        <x:v>Apply current entity coverage, format and due date.</x:v>
      </x:c>
      <x:c r="N31" s="305" t="str">
        <x:v>Annual</x:v>
      </x:c>
      <x:c r="O31" s="305" t="str">
        <x:v>Secretarial compliance</x:v>
      </x:c>
      <x:c r="P31" s="305" t="str">
        <x:v>Equity overlay + material-subsidiary flow-down</x:v>
      </x:c>
      <x:c r="Q31" s="305" t="str">
        <x:v>Load this atomic row only when GATE|MATERIAL_SUB or GATE|EQUITY_MAIN is true and the documented security/capacity, trigger and threshold/exemption tests are satisfied.</x:v>
      </x:c>
      <x:c r="R31" s="305" t="str">
        <x:v>Do not load when the gate is false; do not expand the duty beyond the stated holder or into Common Corporate Core/Capital Markets role content. Preserve boundary: Subsidiary coverage is clause-specific, not full listing status.</x:v>
      </x:c>
      <x:c r="S31" s="305" t="str">
        <x:v>Entity/listing master; security/ISIN and capacity evidence; event record (Annual audit and filing cycle); threshold/exemption analysis (Apply current entity coverage, format and due date.).</x:v>
      </x:c>
      <x:c r="T31" s="305" t="str">
        <x:v>P4 VALIDATED</x:v>
      </x:c>
      <x:c r="U31" s="305" t="str">
        <x:v>PRODUCTION FROZEN</x:v>
      </x:c>
      <x:c r="V31" s="305" t="str">
        <x:v>https://www.sebi.gov.in/legal/regulations/jul-2026/securities-and-exchange-board-of-india-listing-obligations-and-disclosure-requirements-regulations-2015-last-amended-on-july-14-2026-_102974.html</x:v>
      </x:c>
      <x:c r="W31" s="305" t="str">
        <x:v>MIGRATED — FROZEN</x:v>
      </x:c>
      <x:c r="X31" s="305" t="str">
        <x:f>IF(COUNTIF('PROD Provision Master'!$A$5:$A$176,C31)=1,"YES","NO")</x:f>
        <x:v>YES</x:v>
      </x:c>
      <x:c r="Y31" s="305" t="str">
        <x:f>IF(COUNTIF('PROD Compliance Master'!$A$5:$A$176,D31)=1,"YES","NO")</x:f>
        <x:v>YES</x:v>
      </x:c>
      <x:c r="Z31" s="305" t="str">
        <x:f>IF(COUNTIF($A$5:$A$176,A31)=1,"UNIQUE","DUPLICATE")</x:f>
        <x:v>UNIQUE</x:v>
      </x:c>
      <x:c r="AA31" s="305" t="str">
        <x:f>IF(COUNTIF($E$5:$E$176,E31)=1,"UNIQUE","DUPLICATE")</x:f>
        <x:v>UNIQUE</x:v>
      </x:c>
      <x:c r="AB31" s="305" t="str">
        <x:f>IF(AND(LEFT(A31,14)="SEBI-CORE-APP-",LEN(A31)=20),"VALID","INVALID")</x:f>
        <x:v>VALID</x:v>
      </x:c>
      <x:c r="AC31" s="305" t="str">
        <x:v>FROZEN</x:v>
      </x:c>
    </x:row>
    <x:row r="32" ht="48" customHeight="1">
      <x:c r="A32" s="305" t="str">
        <x:v>SEBI-CORE-APP-000028</x:v>
      </x:c>
      <x:c r="B32" s="305" t="n">
        <x:v>28</x:v>
      </x:c>
      <x:c r="C32" s="305" t="str">
        <x:v>SEBI-CORE-PRV-000028</x:v>
      </x:c>
      <x:c r="D32" s="305" t="str">
        <x:v>SEBI-CORE-CMP-000028</x:v>
      </x:c>
      <x:c r="E32" s="305" t="str">
        <x:v>CAP-LAW053|Reg. 25</x:v>
      </x:c>
      <x:c r="F32" s="305" t="str">
        <x:v>CAP-LAW053</x:v>
      </x:c>
      <x:c r="G32" s="305" t="str">
        <x:v>Reg. 25</x:v>
      </x:c>
      <x:c r="H32" s="305" t="str">
        <x:v>Comply with appointment, tenure, meeting, liability, familiarisation and other applicable independent-director requirements.</x:v>
      </x:c>
      <x:c r="I32" s="305" t="str">
        <x:v>Listed entity / independent directors</x:v>
      </x:c>
      <x:c r="J32" s="305" t="str">
        <x:v>GATE|EQUITY_MAIN or GATE|HVDLE</x:v>
      </x:c>
      <x:c r="K32" s="305" t="str">
        <x:v>Specified securities / HVDLE</x:v>
      </x:c>
      <x:c r="L32" s="305" t="str">
        <x:v>Governance chapter applies</x:v>
      </x:c>
      <x:c r="M32" s="305" t="str">
        <x:v>Apply current exemptions and transition provisions.</x:v>
      </x:c>
      <x:c r="N32" s="305" t="str">
        <x:v>Continuous / annual</x:v>
      </x:c>
      <x:c r="O32" s="305" t="str">
        <x:v>Board governance</x:v>
      </x:c>
      <x:c r="P32" s="305" t="str">
        <x:v>Applicable HVDLE governance overlay</x:v>
      </x:c>
      <x:c r="Q32" s="305" t="str">
        <x:v>Load this atomic row only when GATE|EQUITY_MAIN or GATE|HVDLE is true and the documented security/capacity, trigger and threshold/exemption tests are satisfied.</x:v>
      </x:c>
      <x:c r="R32" s="305" t="str">
        <x:v>Do not load when the gate is false; do not expand the duty beyond the stated holder or into Common Corporate Core/Capital Markets role content. Preserve boundary: Companies Act duties are referenced through Common Corporate Core.</x:v>
      </x:c>
      <x:c r="S32" s="305" t="str">
        <x:v>Entity/listing master; security/ISIN and capacity evidence; event record (Governance chapter applies); threshold/exemption analysis (Apply current exemptions and transition provisions.).</x:v>
      </x:c>
      <x:c r="T32" s="305" t="str">
        <x:v>P4 VALIDATED</x:v>
      </x:c>
      <x:c r="U32" s="305" t="str">
        <x:v>PRODUCTION FROZEN</x:v>
      </x:c>
      <x:c r="V32" s="305" t="str">
        <x:v>https://www.sebi.gov.in/legal/regulations/jul-2026/securities-and-exchange-board-of-india-listing-obligations-and-disclosure-requirements-regulations-2015-last-amended-on-july-14-2026-_102974.html</x:v>
      </x:c>
      <x:c r="W32" s="305" t="str">
        <x:v>MIGRATED — FROZEN</x:v>
      </x:c>
      <x:c r="X32" s="305" t="str">
        <x:f>IF(COUNTIF('PROD Provision Master'!$A$5:$A$176,C32)=1,"YES","NO")</x:f>
        <x:v>YES</x:v>
      </x:c>
      <x:c r="Y32" s="305" t="str">
        <x:f>IF(COUNTIF('PROD Compliance Master'!$A$5:$A$176,D32)=1,"YES","NO")</x:f>
        <x:v>YES</x:v>
      </x:c>
      <x:c r="Z32" s="305" t="str">
        <x:f>IF(COUNTIF($A$5:$A$176,A32)=1,"UNIQUE","DUPLICATE")</x:f>
        <x:v>UNIQUE</x:v>
      </x:c>
      <x:c r="AA32" s="305" t="str">
        <x:f>IF(COUNTIF($E$5:$E$176,E32)=1,"UNIQUE","DUPLICATE")</x:f>
        <x:v>UNIQUE</x:v>
      </x:c>
      <x:c r="AB32" s="305" t="str">
        <x:f>IF(AND(LEFT(A32,14)="SEBI-CORE-APP-",LEN(A32)=20),"VALID","INVALID")</x:f>
        <x:v>VALID</x:v>
      </x:c>
      <x:c r="AC32" s="305" t="str">
        <x:v>FROZEN</x:v>
      </x:c>
    </x:row>
    <x:row r="33" ht="48" customHeight="1">
      <x:c r="A33" s="305" t="str">
        <x:v>SEBI-CORE-APP-000029</x:v>
      </x:c>
      <x:c r="B33" s="305" t="n">
        <x:v>29</x:v>
      </x:c>
      <x:c r="C33" s="305" t="str">
        <x:v>SEBI-CORE-PRV-000029</x:v>
      </x:c>
      <x:c r="D33" s="305" t="str">
        <x:v>SEBI-CORE-CMP-000029</x:v>
      </x:c>
      <x:c r="E33" s="305" t="str">
        <x:v>CAP-LAW053|Reg. 26</x:v>
      </x:c>
      <x:c r="F33" s="305" t="str">
        <x:v>CAP-LAW053</x:v>
      </x:c>
      <x:c r="G33" s="305" t="str">
        <x:v>Reg. 26</x:v>
      </x:c>
      <x:c r="H33" s="305" t="str">
        <x:v>Comply with applicable obligations of directors and senior management, including code-of-conduct and disclosure controls.</x:v>
      </x:c>
      <x:c r="I33" s="305" t="str">
        <x:v>Directors / senior management / listed entity</x:v>
      </x:c>
      <x:c r="J33" s="305" t="str">
        <x:v>GATE|EQUITY_MAIN or GATE|HVDLE</x:v>
      </x:c>
      <x:c r="K33" s="305" t="str">
        <x:v>Specified securities / HVDLE</x:v>
      </x:c>
      <x:c r="L33" s="305" t="str">
        <x:v>Governance chapter applies</x:v>
      </x:c>
      <x:c r="M33" s="305" t="str">
        <x:v>Apply current conflict, compensation and disclosure clauses.</x:v>
      </x:c>
      <x:c r="N33" s="305" t="str">
        <x:v>Continuous / annual declarations</x:v>
      </x:c>
      <x:c r="O33" s="305" t="str">
        <x:v>Conduct</x:v>
      </x:c>
      <x:c r="P33" s="305" t="str">
        <x:v>Applicable HVDLE governance overlay</x:v>
      </x:c>
      <x:c r="Q33" s="305" t="str">
        <x:v>Load this atomic row only when GATE|EQUITY_MAIN or GATE|HVDLE is true and the documented security/capacity, trigger and threshold/exemption tests are satisfied.</x:v>
      </x:c>
      <x:c r="R33" s="305" t="str">
        <x:v>Do not load when the gate is false; do not expand the duty beyond the stated holder or into Common Corporate Core/Capital Markets role content. Preserve boundary: Role-specific disclosures are not treated as issuer acts where the duty holder is personal.</x:v>
      </x:c>
      <x:c r="S33" s="305" t="str">
        <x:v>Entity/listing master; security/ISIN and capacity evidence; event record (Governance chapter applies); threshold/exemption analysis (Apply current conflict, compensation and disclosure clauses.).</x:v>
      </x:c>
      <x:c r="T33" s="305" t="str">
        <x:v>P4 VALIDATED</x:v>
      </x:c>
      <x:c r="U33" s="305" t="str">
        <x:v>PRODUCTION FROZEN</x:v>
      </x:c>
      <x:c r="V33" s="305" t="str">
        <x:v>https://www.sebi.gov.in/legal/regulations/jul-2026/securities-and-exchange-board-of-india-listing-obligations-and-disclosure-requirements-regulations-2015-last-amended-on-july-14-2026-_102974.html</x:v>
      </x:c>
      <x:c r="W33" s="305" t="str">
        <x:v>MIGRATED — FROZEN</x:v>
      </x:c>
      <x:c r="X33" s="305" t="str">
        <x:f>IF(COUNTIF('PROD Provision Master'!$A$5:$A$176,C33)=1,"YES","NO")</x:f>
        <x:v>YES</x:v>
      </x:c>
      <x:c r="Y33" s="305" t="str">
        <x:f>IF(COUNTIF('PROD Compliance Master'!$A$5:$A$176,D33)=1,"YES","NO")</x:f>
        <x:v>YES</x:v>
      </x:c>
      <x:c r="Z33" s="305" t="str">
        <x:f>IF(COUNTIF($A$5:$A$176,A33)=1,"UNIQUE","DUPLICATE")</x:f>
        <x:v>UNIQUE</x:v>
      </x:c>
      <x:c r="AA33" s="305" t="str">
        <x:f>IF(COUNTIF($E$5:$E$176,E33)=1,"UNIQUE","DUPLICATE")</x:f>
        <x:v>UNIQUE</x:v>
      </x:c>
      <x:c r="AB33" s="305" t="str">
        <x:f>IF(AND(LEFT(A33,14)="SEBI-CORE-APP-",LEN(A33)=20),"VALID","INVALID")</x:f>
        <x:v>VALID</x:v>
      </x:c>
      <x:c r="AC33" s="305" t="str">
        <x:v>FROZEN</x:v>
      </x:c>
    </x:row>
    <x:row r="34" ht="48" customHeight="1">
      <x:c r="A34" s="305" t="str">
        <x:v>SEBI-CORE-APP-000030</x:v>
      </x:c>
      <x:c r="B34" s="305" t="n">
        <x:v>30</x:v>
      </x:c>
      <x:c r="C34" s="305" t="str">
        <x:v>SEBI-CORE-PRV-000030</x:v>
      </x:c>
      <x:c r="D34" s="305" t="str">
        <x:v>SEBI-CORE-CMP-000030</x:v>
      </x:c>
      <x:c r="E34" s="305" t="str">
        <x:v>CAP-LAW053|Reg. 27</x:v>
      </x:c>
      <x:c r="F34" s="305" t="str">
        <x:v>CAP-LAW053</x:v>
      </x:c>
      <x:c r="G34" s="305" t="str">
        <x:v>Reg. 27</x:v>
      </x:c>
      <x:c r="H34" s="305" t="str">
        <x:v>File the corporate-governance compliance report in the current form.</x:v>
      </x:c>
      <x:c r="I34" s="305" t="str">
        <x:v>Listed entity</x:v>
      </x:c>
      <x:c r="J34" s="305" t="str">
        <x:v>GATE|EQUITY_MAIN or GATE|HVDLE</x:v>
      </x:c>
      <x:c r="K34" s="305" t="str">
        <x:v>Specified securities / HVDLE</x:v>
      </x:c>
      <x:c r="L34" s="305" t="str">
        <x:v>Reporting period closes</x:v>
      </x:c>
      <x:c r="M34" s="305" t="str">
        <x:v>Apply integrated-filing format and current applicability.</x:v>
      </x:c>
      <x:c r="N34" s="305" t="str">
        <x:v>Periodic as prescribed</x:v>
      </x:c>
      <x:c r="O34" s="305" t="str">
        <x:v>Regulatory filing</x:v>
      </x:c>
      <x:c r="P34" s="305" t="str">
        <x:v>Applicable HVDLE governance overlay</x:v>
      </x:c>
      <x:c r="Q34" s="305" t="str">
        <x:v>Load this atomic row only when GATE|EQUITY_MAIN or GATE|HVDLE is true and the documented security/capacity, trigger and threshold/exemption tests are satisfied.</x:v>
      </x:c>
      <x:c r="R34" s="305" t="str">
        <x:v>Do not load when the gate is false; do not expand the duty beyond the stated holder or into Common Corporate Core/Capital Markets role content. Preserve boundary: Use CAP-LAW083 operational format.</x:v>
      </x:c>
      <x:c r="S34" s="305" t="str">
        <x:v>Entity/listing master; security/ISIN and capacity evidence; event record (Reporting period closes); threshold/exemption analysis (Apply integrated-filing format and current applicability.).</x:v>
      </x:c>
      <x:c r="T34" s="305" t="str">
        <x:v>P4 VALIDATED</x:v>
      </x:c>
      <x:c r="U34" s="305" t="str">
        <x:v>PRODUCTION FROZEN</x:v>
      </x:c>
      <x:c r="V34" s="305" t="str">
        <x:v>https://www.sebi.gov.in/legal/regulations/jul-2026/securities-and-exchange-board-of-india-listing-obligations-and-disclosure-requirements-regulations-2015-last-amended-on-july-14-2026-_102974.html</x:v>
      </x:c>
      <x:c r="W34" s="305" t="str">
        <x:v>MIGRATED — FROZEN</x:v>
      </x:c>
      <x:c r="X34" s="305" t="str">
        <x:f>IF(COUNTIF('PROD Provision Master'!$A$5:$A$176,C34)=1,"YES","NO")</x:f>
        <x:v>YES</x:v>
      </x:c>
      <x:c r="Y34" s="305" t="str">
        <x:f>IF(COUNTIF('PROD Compliance Master'!$A$5:$A$176,D34)=1,"YES","NO")</x:f>
        <x:v>YES</x:v>
      </x:c>
      <x:c r="Z34" s="305" t="str">
        <x:f>IF(COUNTIF($A$5:$A$176,A34)=1,"UNIQUE","DUPLICATE")</x:f>
        <x:v>UNIQUE</x:v>
      </x:c>
      <x:c r="AA34" s="305" t="str">
        <x:f>IF(COUNTIF($E$5:$E$176,E34)=1,"UNIQUE","DUPLICATE")</x:f>
        <x:v>UNIQUE</x:v>
      </x:c>
      <x:c r="AB34" s="305" t="str">
        <x:f>IF(AND(LEFT(A34,14)="SEBI-CORE-APP-",LEN(A34)=20),"VALID","INVALID")</x:f>
        <x:v>VALID</x:v>
      </x:c>
      <x:c r="AC34" s="305" t="str">
        <x:v>FROZEN</x:v>
      </x:c>
    </x:row>
    <x:row r="35" ht="48" customHeight="1">
      <x:c r="A35" s="305" t="str">
        <x:v>SEBI-CORE-APP-000031</x:v>
      </x:c>
      <x:c r="B35" s="305" t="n">
        <x:v>31</x:v>
      </x:c>
      <x:c r="C35" s="305" t="str">
        <x:v>SEBI-CORE-PRV-000031</x:v>
      </x:c>
      <x:c r="D35" s="305" t="str">
        <x:v>SEBI-CORE-CMP-000031</x:v>
      </x:c>
      <x:c r="E35" s="305" t="str">
        <x:v>CAP-LAW053|Reg. 29</x:v>
      </x:c>
      <x:c r="F35" s="305" t="str">
        <x:v>CAP-LAW053</x:v>
      </x:c>
      <x:c r="G35" s="305" t="str">
        <x:v>Reg. 29</x:v>
      </x:c>
      <x:c r="H35" s="305" t="str">
        <x:v>Give prior intimation of specified board meetings and proposals to the stock exchange.</x:v>
      </x:c>
      <x:c r="I35" s="305" t="str">
        <x:v>Listed entity</x:v>
      </x:c>
      <x:c r="J35" s="305" t="str">
        <x:v>GATE|EQUITY_MAIN or GATE|EQUITY_SME</x:v>
      </x:c>
      <x:c r="K35" s="305" t="str">
        <x:v>Specified securities</x:v>
      </x:c>
      <x:c r="L35" s="305" t="str">
        <x:v>Specified board agenda item planned</x:v>
      </x:c>
      <x:c r="M35" s="305" t="str">
        <x:v>Apply topic-specific notice period and exceptions.</x:v>
      </x:c>
      <x:c r="N35" s="305" t="str">
        <x:v>Before board meeting</x:v>
      </x:c>
      <x:c r="O35" s="305" t="str">
        <x:v>Disclosure</x:v>
      </x:c>
      <x:c r="P35" s="305" t="str">
        <x:v>Equity-listed entity module subject to SME/applicability tests</x:v>
      </x:c>
      <x:c r="Q35" s="305" t="str">
        <x:v>Load this atomic row only when GATE|EQUITY_MAIN or GATE|EQUITY_SME is true and the documented security/capacity, trigger and threshold/exemption tests are satisfied.</x:v>
      </x:c>
      <x:c r="R35" s="305" t="str">
        <x:v>Do not load when the gate is false; do not expand the duty beyond the stated holder or into Common Corporate Core/Capital Markets role content. Preserve boundary: P3 must calendar each topic-specific deadline.</x:v>
      </x:c>
      <x:c r="S35" s="305" t="str">
        <x:v>Entity/listing master; security/ISIN and capacity evidence; event record (Specified board agenda item planned); threshold/exemption analysis (Apply topic-specific notice period and exceptions.).</x:v>
      </x:c>
      <x:c r="T35" s="305" t="str">
        <x:v>P4 VALIDATED</x:v>
      </x:c>
      <x:c r="U35" s="305" t="str">
        <x:v>PRODUCTION FROZEN</x:v>
      </x:c>
      <x:c r="V35" s="305" t="str">
        <x:v>https://www.sebi.gov.in/legal/regulations/jul-2026/securities-and-exchange-board-of-india-listing-obligations-and-disclosure-requirements-regulations-2015-last-amended-on-july-14-2026-_102974.html</x:v>
      </x:c>
      <x:c r="W35" s="305" t="str">
        <x:v>MIGRATED — FROZEN</x:v>
      </x:c>
      <x:c r="X35" s="305" t="str">
        <x:f>IF(COUNTIF('PROD Provision Master'!$A$5:$A$176,C35)=1,"YES","NO")</x:f>
        <x:v>YES</x:v>
      </x:c>
      <x:c r="Y35" s="305" t="str">
        <x:f>IF(COUNTIF('PROD Compliance Master'!$A$5:$A$176,D35)=1,"YES","NO")</x:f>
        <x:v>YES</x:v>
      </x:c>
      <x:c r="Z35" s="305" t="str">
        <x:f>IF(COUNTIF($A$5:$A$176,A35)=1,"UNIQUE","DUPLICATE")</x:f>
        <x:v>UNIQUE</x:v>
      </x:c>
      <x:c r="AA35" s="305" t="str">
        <x:f>IF(COUNTIF($E$5:$E$176,E35)=1,"UNIQUE","DUPLICATE")</x:f>
        <x:v>UNIQUE</x:v>
      </x:c>
      <x:c r="AB35" s="305" t="str">
        <x:f>IF(AND(LEFT(A35,14)="SEBI-CORE-APP-",LEN(A35)=20),"VALID","INVALID")</x:f>
        <x:v>VALID</x:v>
      </x:c>
      <x:c r="AC35" s="305" t="str">
        <x:v>FROZEN</x:v>
      </x:c>
    </x:row>
    <x:row r="36" ht="48" customHeight="1">
      <x:c r="A36" s="305" t="str">
        <x:v>SEBI-CORE-APP-000032</x:v>
      </x:c>
      <x:c r="B36" s="305" t="n">
        <x:v>32</x:v>
      </x:c>
      <x:c r="C36" s="305" t="str">
        <x:v>SEBI-CORE-PRV-000032</x:v>
      </x:c>
      <x:c r="D36" s="305" t="str">
        <x:v>SEBI-CORE-CMP-000032</x:v>
      </x:c>
      <x:c r="E36" s="305" t="str">
        <x:v>CAP-LAW053|Reg. 30</x:v>
      </x:c>
      <x:c r="F36" s="305" t="str">
        <x:v>CAP-LAW053</x:v>
      </x:c>
      <x:c r="G36" s="305" t="str">
        <x:v>Reg. 30</x:v>
      </x:c>
      <x:c r="H36" s="305" t="str">
        <x:v>Determine materiality and disclose listed events or information to the stock exchange.</x:v>
      </x:c>
      <x:c r="I36" s="305" t="str">
        <x:v>Listed entity</x:v>
      </x:c>
      <x:c r="J36" s="305" t="str">
        <x:v>GATE|EQUITY_MAIN or GATE|EQUITY_SME</x:v>
      </x:c>
      <x:c r="K36" s="305" t="str">
        <x:v>Specified securities</x:v>
      </x:c>
      <x:c r="L36" s="305" t="str">
        <x:v>Schedule III event/information occurs</x:v>
      </x:c>
      <x:c r="M36" s="305" t="str">
        <x:v>Apply deemed-material events, quantitative/qualitative tests, verification and update duties.</x:v>
      </x:c>
      <x:c r="N36" s="305" t="str">
        <x:v>Promptly within the applicable current deadline; update until closure</x:v>
      </x:c>
      <x:c r="O36" s="305" t="str">
        <x:v>Continuous disclosure</x:v>
      </x:c>
      <x:c r="P36" s="305" t="str">
        <x:v>Equity-listed entity module subject to SME/applicability tests</x:v>
      </x:c>
      <x:c r="Q36" s="305" t="str">
        <x:v>Load this atomic row only when GATE|EQUITY_MAIN or GATE|EQUITY_SME is true and the documented security/capacity, trigger and threshold/exemption tests are satisfied.</x:v>
      </x:c>
      <x:c r="R36" s="305" t="str">
        <x:v>Do not load when the gate is false; do not expand the duty beyond the stated holder or into Common Corporate Core/Capital Markets role content. Preserve boundary: Exact event deadline belongs in P3 operational calendar.</x:v>
      </x:c>
      <x:c r="S36" s="305" t="str">
        <x:v>Entity/listing master; security/ISIN and capacity evidence; event record (Schedule III event/information occurs); threshold/exemption analysis (Apply deemed-material events, quantitative/qualitative tests, verification and update duties.).</x:v>
      </x:c>
      <x:c r="T36" s="305" t="str">
        <x:v>P4 VALIDATED</x:v>
      </x:c>
      <x:c r="U36" s="305" t="str">
        <x:v>PRODUCTION FROZEN</x:v>
      </x:c>
      <x:c r="V36" s="305" t="str">
        <x:v>https://www.sebi.gov.in/legal/regulations/jul-2026/securities-and-exchange-board-of-india-listing-obligations-and-disclosure-requirements-regulations-2015-last-amended-on-july-14-2026-_102974.html</x:v>
      </x:c>
      <x:c r="W36" s="305" t="str">
        <x:v>MIGRATED — FROZEN</x:v>
      </x:c>
      <x:c r="X36" s="305" t="str">
        <x:f>IF(COUNTIF('PROD Provision Master'!$A$5:$A$176,C36)=1,"YES","NO")</x:f>
        <x:v>YES</x:v>
      </x:c>
      <x:c r="Y36" s="305" t="str">
        <x:f>IF(COUNTIF('PROD Compliance Master'!$A$5:$A$176,D36)=1,"YES","NO")</x:f>
        <x:v>YES</x:v>
      </x:c>
      <x:c r="Z36" s="305" t="str">
        <x:f>IF(COUNTIF($A$5:$A$176,A36)=1,"UNIQUE","DUPLICATE")</x:f>
        <x:v>UNIQUE</x:v>
      </x:c>
      <x:c r="AA36" s="305" t="str">
        <x:f>IF(COUNTIF($E$5:$E$176,E36)=1,"UNIQUE","DUPLICATE")</x:f>
        <x:v>UNIQUE</x:v>
      </x:c>
      <x:c r="AB36" s="305" t="str">
        <x:f>IF(AND(LEFT(A36,14)="SEBI-CORE-APP-",LEN(A36)=20),"VALID","INVALID")</x:f>
        <x:v>VALID</x:v>
      </x:c>
      <x:c r="AC36" s="305" t="str">
        <x:v>FROZEN</x:v>
      </x:c>
    </x:row>
    <x:row r="37" ht="48" customHeight="1">
      <x:c r="A37" s="305" t="str">
        <x:v>SEBI-CORE-APP-000033</x:v>
      </x:c>
      <x:c r="B37" s="305" t="n">
        <x:v>33</x:v>
      </x:c>
      <x:c r="C37" s="305" t="str">
        <x:v>SEBI-CORE-PRV-000033</x:v>
      </x:c>
      <x:c r="D37" s="305" t="str">
        <x:v>SEBI-CORE-CMP-000033</x:v>
      </x:c>
      <x:c r="E37" s="305" t="str">
        <x:v>CAP-LAW053|Reg. 30A</x:v>
      </x:c>
      <x:c r="F37" s="305" t="str">
        <x:v>CAP-LAW053</x:v>
      </x:c>
      <x:c r="G37" s="305" t="str">
        <x:v>Reg. 30A</x:v>
      </x:c>
      <x:c r="H37" s="305" t="str">
        <x:v>Disclose covered agreements binding the listed entity and meet the associated governance requirements.</x:v>
      </x:c>
      <x:c r="I37" s="305" t="str">
        <x:v>Listed entity / covered parties</x:v>
      </x:c>
      <x:c r="J37" s="305" t="str">
        <x:v>GATE|EQUITY_MAIN or GATE|EQUITY_SME</x:v>
      </x:c>
      <x:c r="K37" s="305" t="str">
        <x:v>Specified securities</x:v>
      </x:c>
      <x:c r="L37" s="305" t="str">
        <x:v>Covered agreement exists or changes</x:v>
      </x:c>
      <x:c r="M37" s="305" t="str">
        <x:v>Apply party, subject-matter, disclosure and legacy-agreement conditions.</x:v>
      </x:c>
      <x:c r="N37" s="305" t="str">
        <x:v>At execution/change and as otherwise prescribed</x:v>
      </x:c>
      <x:c r="O37" s="305" t="str">
        <x:v>Disclosure</x:v>
      </x:c>
      <x:c r="P37" s="305" t="str">
        <x:v>Equity-listed entity module subject to SME/applicability tests</x:v>
      </x:c>
      <x:c r="Q37" s="305" t="str">
        <x:v>Load this atomic row only when GATE|EQUITY_MAIN or GATE|EQUITY_SME is true and the documented security/capacity, trigger and threshold/exemption tests are satisfied.</x:v>
      </x:c>
      <x:c r="R37" s="305" t="str">
        <x:v>Do not load when the gate is false; do not expand the duty beyond the stated holder or into Common Corporate Core/Capital Markets role content. Preserve boundary: Personal duty-holder elements must be separately assigned.</x:v>
      </x:c>
      <x:c r="S37" s="305" t="str">
        <x:v>Entity/listing master; security/ISIN and capacity evidence; event record (Covered agreement exists or changes); threshold/exemption analysis (Apply party, subject-matter, disclosure and legacy-agreement conditions.).</x:v>
      </x:c>
      <x:c r="T37" s="305" t="str">
        <x:v>P4 VALIDATED</x:v>
      </x:c>
      <x:c r="U37" s="305" t="str">
        <x:v>PRODUCTION FROZEN</x:v>
      </x:c>
      <x:c r="V37" s="305" t="str">
        <x:v>https://www.sebi.gov.in/legal/regulations/jul-2026/securities-and-exchange-board-of-india-listing-obligations-and-disclosure-requirements-regulations-2015-last-amended-on-july-14-2026-_102974.html</x:v>
      </x:c>
      <x:c r="W37" s="305" t="str">
        <x:v>MIGRATED — FROZEN</x:v>
      </x:c>
      <x:c r="X37" s="305" t="str">
        <x:f>IF(COUNTIF('PROD Provision Master'!$A$5:$A$176,C37)=1,"YES","NO")</x:f>
        <x:v>YES</x:v>
      </x:c>
      <x:c r="Y37" s="305" t="str">
        <x:f>IF(COUNTIF('PROD Compliance Master'!$A$5:$A$176,D37)=1,"YES","NO")</x:f>
        <x:v>YES</x:v>
      </x:c>
      <x:c r="Z37" s="305" t="str">
        <x:f>IF(COUNTIF($A$5:$A$176,A37)=1,"UNIQUE","DUPLICATE")</x:f>
        <x:v>UNIQUE</x:v>
      </x:c>
      <x:c r="AA37" s="305" t="str">
        <x:f>IF(COUNTIF($E$5:$E$176,E37)=1,"UNIQUE","DUPLICATE")</x:f>
        <x:v>UNIQUE</x:v>
      </x:c>
      <x:c r="AB37" s="305" t="str">
        <x:f>IF(AND(LEFT(A37,14)="SEBI-CORE-APP-",LEN(A37)=20),"VALID","INVALID")</x:f>
        <x:v>VALID</x:v>
      </x:c>
      <x:c r="AC37" s="305" t="str">
        <x:v>FROZEN</x:v>
      </x:c>
    </x:row>
    <x:row r="38" ht="48" customHeight="1">
      <x:c r="A38" s="305" t="str">
        <x:v>SEBI-CORE-APP-000034</x:v>
      </x:c>
      <x:c r="B38" s="305" t="n">
        <x:v>34</x:v>
      </x:c>
      <x:c r="C38" s="305" t="str">
        <x:v>SEBI-CORE-PRV-000034</x:v>
      </x:c>
      <x:c r="D38" s="305" t="str">
        <x:v>SEBI-CORE-CMP-000034</x:v>
      </x:c>
      <x:c r="E38" s="305" t="str">
        <x:v>CAP-LAW053|Reg. 31</x:v>
      </x:c>
      <x:c r="F38" s="305" t="str">
        <x:v>CAP-LAW053</x:v>
      </x:c>
      <x:c r="G38" s="305" t="str">
        <x:v>Reg. 31</x:v>
      </x:c>
      <x:c r="H38" s="305" t="str">
        <x:v>File the shareholding pattern in the prescribed form.</x:v>
      </x:c>
      <x:c r="I38" s="305" t="str">
        <x:v>Listed entity</x:v>
      </x:c>
      <x:c r="J38" s="305" t="str">
        <x:v>GATE|EQUITY_MAIN or GATE|EQUITY_SME</x:v>
      </x:c>
      <x:c r="K38" s="305" t="str">
        <x:v>Specified securities</x:v>
      </x:c>
      <x:c r="L38" s="305" t="str">
        <x:v>Quarter/event triggers in the provision</x:v>
      </x:c>
      <x:c r="M38" s="305" t="str">
        <x:v>Use current format and classification rules.</x:v>
      </x:c>
      <x:c r="N38" s="305" t="str">
        <x:v>Periodic / event-based</x:v>
      </x:c>
      <x:c r="O38" s="305" t="str">
        <x:v>Shareholding</x:v>
      </x:c>
      <x:c r="P38" s="305" t="str">
        <x:v>Equity-listed entity module subject to SME/applicability tests</x:v>
      </x:c>
      <x:c r="Q38" s="305" t="str">
        <x:v>Load this atomic row only when GATE|EQUITY_MAIN or GATE|EQUITY_SME is true and the documented security/capacity, trigger and threshold/exemption tests are satisfied.</x:v>
      </x:c>
      <x:c r="R38" s="305" t="str">
        <x:v>Do not load when the gate is false; do not expand the duty beyond the stated holder or into Common Corporate Core/Capital Markets role content. Preserve boundary: CAP-LAW083 contains operational format.</x:v>
      </x:c>
      <x:c r="S38" s="305" t="str">
        <x:v>Entity/listing master; security/ISIN and capacity evidence; event record (Quarter/event triggers in the provision); threshold/exemption analysis (Use current format and classification rules.).</x:v>
      </x:c>
      <x:c r="T38" s="305" t="str">
        <x:v>P4 VALIDATED</x:v>
      </x:c>
      <x:c r="U38" s="305" t="str">
        <x:v>PRODUCTION FROZEN</x:v>
      </x:c>
      <x:c r="V38" s="305" t="str">
        <x:v>https://www.sebi.gov.in/legal/regulations/jul-2026/securities-and-exchange-board-of-india-listing-obligations-and-disclosure-requirements-regulations-2015-last-amended-on-july-14-2026-_102974.html</x:v>
      </x:c>
      <x:c r="W38" s="305" t="str">
        <x:v>MIGRATED — FROZEN</x:v>
      </x:c>
      <x:c r="X38" s="305" t="str">
        <x:f>IF(COUNTIF('PROD Provision Master'!$A$5:$A$176,C38)=1,"YES","NO")</x:f>
        <x:v>YES</x:v>
      </x:c>
      <x:c r="Y38" s="305" t="str">
        <x:f>IF(COUNTIF('PROD Compliance Master'!$A$5:$A$176,D38)=1,"YES","NO")</x:f>
        <x:v>YES</x:v>
      </x:c>
      <x:c r="Z38" s="305" t="str">
        <x:f>IF(COUNTIF($A$5:$A$176,A38)=1,"UNIQUE","DUPLICATE")</x:f>
        <x:v>UNIQUE</x:v>
      </x:c>
      <x:c r="AA38" s="305" t="str">
        <x:f>IF(COUNTIF($E$5:$E$176,E38)=1,"UNIQUE","DUPLICATE")</x:f>
        <x:v>UNIQUE</x:v>
      </x:c>
      <x:c r="AB38" s="305" t="str">
        <x:f>IF(AND(LEFT(A38,14)="SEBI-CORE-APP-",LEN(A38)=20),"VALID","INVALID")</x:f>
        <x:v>VALID</x:v>
      </x:c>
      <x:c r="AC38" s="305" t="str">
        <x:v>FROZEN</x:v>
      </x:c>
    </x:row>
    <x:row r="39" ht="48" customHeight="1">
      <x:c r="A39" s="305" t="str">
        <x:v>SEBI-CORE-APP-000035</x:v>
      </x:c>
      <x:c r="B39" s="305" t="n">
        <x:v>35</x:v>
      </x:c>
      <x:c r="C39" s="305" t="str">
        <x:v>SEBI-CORE-PRV-000035</x:v>
      </x:c>
      <x:c r="D39" s="305" t="str">
        <x:v>SEBI-CORE-CMP-000035</x:v>
      </x:c>
      <x:c r="E39" s="305" t="str">
        <x:v>CAP-LAW053|Reg. 31A</x:v>
      </x:c>
      <x:c r="F39" s="305" t="str">
        <x:v>CAP-LAW053</x:v>
      </x:c>
      <x:c r="G39" s="305" t="str">
        <x:v>Reg. 31A</x:v>
      </x:c>
      <x:c r="H39" s="305" t="str">
        <x:v>Follow the prescribed conditions and process for promoter/public reclassification.</x:v>
      </x:c>
      <x:c r="I39" s="305" t="str">
        <x:v>Listed entity</x:v>
      </x:c>
      <x:c r="J39" s="305" t="str">
        <x:v>GATE|EQUITY_MAIN or GATE|EQUITY_SME</x:v>
      </x:c>
      <x:c r="K39" s="305" t="str">
        <x:v>Specified securities</x:v>
      </x:c>
      <x:c r="L39" s="305" t="str">
        <x:v>Reclassification requested or proposed</x:v>
      </x:c>
      <x:c r="M39" s="305" t="str">
        <x:v>Apply eligibility, approvals, voting, disclosure and post-event conditions.</x:v>
      </x:c>
      <x:c r="N39" s="305" t="str">
        <x:v>Event-based</x:v>
      </x:c>
      <x:c r="O39" s="305" t="str">
        <x:v>Shareholding</x:v>
      </x:c>
      <x:c r="P39" s="305" t="str">
        <x:v>Equity-listed entity module subject to SME/applicability tests</x:v>
      </x:c>
      <x:c r="Q39" s="305" t="str">
        <x:v>Load this atomic row only when GATE|EQUITY_MAIN or GATE|EQUITY_SME is true and the documented security/capacity, trigger and threshold/exemption tests are satisfied.</x:v>
      </x:c>
      <x:c r="R39" s="305" t="str">
        <x:v>Do not load when the gate is false; do not expand the duty beyond the stated holder or into Common Corporate Core/Capital Markets role content. Preserve boundary: Do not infer reclassification from factual dilution alone.</x:v>
      </x:c>
      <x:c r="S39" s="305" t="str">
        <x:v>Entity/listing master; security/ISIN and capacity evidence; event record (Reclassification requested or proposed); threshold/exemption analysis (Apply eligibility, approvals, voting, disclosure and post-event conditions.).</x:v>
      </x:c>
      <x:c r="T39" s="305" t="str">
        <x:v>P4 VALIDATED</x:v>
      </x:c>
      <x:c r="U39" s="305" t="str">
        <x:v>PRODUCTION FROZEN</x:v>
      </x:c>
      <x:c r="V39" s="305" t="str">
        <x:v>https://www.sebi.gov.in/legal/regulations/jul-2026/securities-and-exchange-board-of-india-listing-obligations-and-disclosure-requirements-regulations-2015-last-amended-on-july-14-2026-_102974.html</x:v>
      </x:c>
      <x:c r="W39" s="305" t="str">
        <x:v>MIGRATED — FROZEN</x:v>
      </x:c>
      <x:c r="X39" s="305" t="str">
        <x:f>IF(COUNTIF('PROD Provision Master'!$A$5:$A$176,C39)=1,"YES","NO")</x:f>
        <x:v>YES</x:v>
      </x:c>
      <x:c r="Y39" s="305" t="str">
        <x:f>IF(COUNTIF('PROD Compliance Master'!$A$5:$A$176,D39)=1,"YES","NO")</x:f>
        <x:v>YES</x:v>
      </x:c>
      <x:c r="Z39" s="305" t="str">
        <x:f>IF(COUNTIF($A$5:$A$176,A39)=1,"UNIQUE","DUPLICATE")</x:f>
        <x:v>UNIQUE</x:v>
      </x:c>
      <x:c r="AA39" s="305" t="str">
        <x:f>IF(COUNTIF($E$5:$E$176,E39)=1,"UNIQUE","DUPLICATE")</x:f>
        <x:v>UNIQUE</x:v>
      </x:c>
      <x:c r="AB39" s="305" t="str">
        <x:f>IF(AND(LEFT(A39,14)="SEBI-CORE-APP-",LEN(A39)=20),"VALID","INVALID")</x:f>
        <x:v>VALID</x:v>
      </x:c>
      <x:c r="AC39" s="305" t="str">
        <x:v>FROZEN</x:v>
      </x:c>
    </x:row>
    <x:row r="40" ht="48" customHeight="1">
      <x:c r="A40" s="305" t="str">
        <x:v>SEBI-CORE-APP-000036</x:v>
      </x:c>
      <x:c r="B40" s="305" t="n">
        <x:v>36</x:v>
      </x:c>
      <x:c r="C40" s="305" t="str">
        <x:v>SEBI-CORE-PRV-000036</x:v>
      </x:c>
      <x:c r="D40" s="305" t="str">
        <x:v>SEBI-CORE-CMP-000036</x:v>
      </x:c>
      <x:c r="E40" s="305" t="str">
        <x:v>CAP-LAW053|Reg. 32</x:v>
      </x:c>
      <x:c r="F40" s="305" t="str">
        <x:v>CAP-LAW053</x:v>
      </x:c>
      <x:c r="G40" s="305" t="str">
        <x:v>Reg. 32</x:v>
      </x:c>
      <x:c r="H40" s="305" t="str">
        <x:v>File statements of deviation or variation in use of issue proceeds and obtain the prescribed review.</x:v>
      </x:c>
      <x:c r="I40" s="305" t="str">
        <x:v>Listed entity / audit committee</x:v>
      </x:c>
      <x:c r="J40" s="305" t="str">
        <x:v>GATE|EQUITY_MAIN or GATE|EQUITY_SME</x:v>
      </x:c>
      <x:c r="K40" s="305" t="str">
        <x:v>Specified securities</x:v>
      </x:c>
      <x:c r="L40" s="305" t="str">
        <x:v>Issue proceeds remain to be fully utilised</x:v>
      </x:c>
      <x:c r="M40" s="305" t="str">
        <x:v>Apply issue type, monitoring-agency and format requirements.</x:v>
      </x:c>
      <x:c r="N40" s="305" t="str">
        <x:v>Periodic until full utilisation</x:v>
      </x:c>
      <x:c r="O40" s="305" t="str">
        <x:v>Use of proceeds</x:v>
      </x:c>
      <x:c r="P40" s="305" t="str">
        <x:v>Equity-listed entity module subject to SME/applicability tests</x:v>
      </x:c>
      <x:c r="Q40" s="305" t="str">
        <x:v>Load this atomic row only when GATE|EQUITY_MAIN or GATE|EQUITY_SME is true and the documented security/capacity, trigger and threshold/exemption tests are satisfied.</x:v>
      </x:c>
      <x:c r="R40" s="305" t="str">
        <x:v>Do not load when the gate is false; do not expand the duty beyond the stated holder or into Common Corporate Core/Capital Markets role content. Preserve boundary: Issue-specific monitoring obligations may also arise under ICDR.</x:v>
      </x:c>
      <x:c r="S40" s="305" t="str">
        <x:v>Entity/listing master; security/ISIN and capacity evidence; event record (Issue proceeds remain to be fully utilised); threshold/exemption analysis (Apply issue type, monitoring-agency and format requirements.).</x:v>
      </x:c>
      <x:c r="T40" s="305" t="str">
        <x:v>P4 VALIDATED</x:v>
      </x:c>
      <x:c r="U40" s="305" t="str">
        <x:v>PRODUCTION FROZEN</x:v>
      </x:c>
      <x:c r="V40" s="305" t="str">
        <x:v>https://www.sebi.gov.in/legal/regulations/jul-2026/securities-and-exchange-board-of-india-listing-obligations-and-disclosure-requirements-regulations-2015-last-amended-on-july-14-2026-_102974.html</x:v>
      </x:c>
      <x:c r="W40" s="305" t="str">
        <x:v>MIGRATED — FROZEN</x:v>
      </x:c>
      <x:c r="X40" s="305" t="str">
        <x:f>IF(COUNTIF('PROD Provision Master'!$A$5:$A$176,C40)=1,"YES","NO")</x:f>
        <x:v>YES</x:v>
      </x:c>
      <x:c r="Y40" s="305" t="str">
        <x:f>IF(COUNTIF('PROD Compliance Master'!$A$5:$A$176,D40)=1,"YES","NO")</x:f>
        <x:v>YES</x:v>
      </x:c>
      <x:c r="Z40" s="305" t="str">
        <x:f>IF(COUNTIF($A$5:$A$176,A40)=1,"UNIQUE","DUPLICATE")</x:f>
        <x:v>UNIQUE</x:v>
      </x:c>
      <x:c r="AA40" s="305" t="str">
        <x:f>IF(COUNTIF($E$5:$E$176,E40)=1,"UNIQUE","DUPLICATE")</x:f>
        <x:v>UNIQUE</x:v>
      </x:c>
      <x:c r="AB40" s="305" t="str">
        <x:f>IF(AND(LEFT(A40,14)="SEBI-CORE-APP-",LEN(A40)=20),"VALID","INVALID")</x:f>
        <x:v>VALID</x:v>
      </x:c>
      <x:c r="AC40" s="305" t="str">
        <x:v>FROZEN</x:v>
      </x:c>
    </x:row>
    <x:row r="41" ht="48" customHeight="1">
      <x:c r="A41" s="305" t="str">
        <x:v>SEBI-CORE-APP-000037</x:v>
      </x:c>
      <x:c r="B41" s="305" t="n">
        <x:v>37</x:v>
      </x:c>
      <x:c r="C41" s="305" t="str">
        <x:v>SEBI-CORE-PRV-000037</x:v>
      </x:c>
      <x:c r="D41" s="305" t="str">
        <x:v>SEBI-CORE-CMP-000037</x:v>
      </x:c>
      <x:c r="E41" s="305" t="str">
        <x:v>CAP-LAW053|Reg. 33</x:v>
      </x:c>
      <x:c r="F41" s="305" t="str">
        <x:v>CAP-LAW053</x:v>
      </x:c>
      <x:c r="G41" s="305" t="str">
        <x:v>Reg. 33</x:v>
      </x:c>
      <x:c r="H41" s="305" t="str">
        <x:v>Prepare, approve, audit/review and file financial results in accordance with the prescribed standards and timelines.</x:v>
      </x:c>
      <x:c r="I41" s="305" t="str">
        <x:v>Listed entity / board / auditors</x:v>
      </x:c>
      <x:c r="J41" s="305" t="str">
        <x:v>GATE|EQUITY_MAIN or GATE|EQUITY_SME</x:v>
      </x:c>
      <x:c r="K41" s="305" t="str">
        <x:v>Specified securities</x:v>
      </x:c>
      <x:c r="L41" s="305" t="str">
        <x:v>Reporting period closes</x:v>
      </x:c>
      <x:c r="M41" s="305" t="str">
        <x:v>Apply standalone/consolidated, limited-review/audit and extension provisions.</x:v>
      </x:c>
      <x:c r="N41" s="305" t="str">
        <x:v>Quarterly and annual as prescribed</x:v>
      </x:c>
      <x:c r="O41" s="305" t="str">
        <x:v>Financial reporting</x:v>
      </x:c>
      <x:c r="P41" s="305" t="str">
        <x:v>Equity-listed entity module subject to SME/applicability tests</x:v>
      </x:c>
      <x:c r="Q41" s="305" t="str">
        <x:v>Load this atomic row only when GATE|EQUITY_MAIN or GATE|EQUITY_SME is true and the documented security/capacity, trigger and threshold/exemption tests are satisfied.</x:v>
      </x:c>
      <x:c r="R41" s="305" t="str">
        <x:v>Do not load when the gate is false; do not expand the duty beyond the stated holder or into Common Corporate Core/Capital Markets role content. Preserve boundary: Exact due dates and modified-opinion formats belong in P3.</x:v>
      </x:c>
      <x:c r="S41" s="305" t="str">
        <x:v>Entity/listing master; security/ISIN and capacity evidence; event record (Reporting period closes); threshold/exemption analysis (Apply standalone/consolidated, limited-review/audit and extension provisions.).</x:v>
      </x:c>
      <x:c r="T41" s="305" t="str">
        <x:v>P4 VALIDATED</x:v>
      </x:c>
      <x:c r="U41" s="305" t="str">
        <x:v>PRODUCTION FROZEN</x:v>
      </x:c>
      <x:c r="V41" s="305" t="str">
        <x:v>https://www.sebi.gov.in/legal/regulations/jul-2026/securities-and-exchange-board-of-india-listing-obligations-and-disclosure-requirements-regulations-2015-last-amended-on-july-14-2026-_102974.html</x:v>
      </x:c>
      <x:c r="W41" s="305" t="str">
        <x:v>MIGRATED — FROZEN</x:v>
      </x:c>
      <x:c r="X41" s="305" t="str">
        <x:f>IF(COUNTIF('PROD Provision Master'!$A$5:$A$176,C41)=1,"YES","NO")</x:f>
        <x:v>YES</x:v>
      </x:c>
      <x:c r="Y41" s="305" t="str">
        <x:f>IF(COUNTIF('PROD Compliance Master'!$A$5:$A$176,D41)=1,"YES","NO")</x:f>
        <x:v>YES</x:v>
      </x:c>
      <x:c r="Z41" s="305" t="str">
        <x:f>IF(COUNTIF($A$5:$A$176,A41)=1,"UNIQUE","DUPLICATE")</x:f>
        <x:v>UNIQUE</x:v>
      </x:c>
      <x:c r="AA41" s="305" t="str">
        <x:f>IF(COUNTIF($E$5:$E$176,E41)=1,"UNIQUE","DUPLICATE")</x:f>
        <x:v>UNIQUE</x:v>
      </x:c>
      <x:c r="AB41" s="305" t="str">
        <x:f>IF(AND(LEFT(A41,14)="SEBI-CORE-APP-",LEN(A41)=20),"VALID","INVALID")</x:f>
        <x:v>VALID</x:v>
      </x:c>
      <x:c r="AC41" s="305" t="str">
        <x:v>FROZEN</x:v>
      </x:c>
    </x:row>
    <x:row r="42" ht="48" customHeight="1">
      <x:c r="A42" s="305" t="str">
        <x:v>SEBI-CORE-APP-000038</x:v>
      </x:c>
      <x:c r="B42" s="305" t="n">
        <x:v>38</x:v>
      </x:c>
      <x:c r="C42" s="305" t="str">
        <x:v>SEBI-CORE-PRV-000038</x:v>
      </x:c>
      <x:c r="D42" s="305" t="str">
        <x:v>SEBI-CORE-CMP-000038</x:v>
      </x:c>
      <x:c r="E42" s="305" t="str">
        <x:v>CAP-LAW053|Reg. 34</x:v>
      </x:c>
      <x:c r="F42" s="305" t="str">
        <x:v>CAP-LAW053</x:v>
      </x:c>
      <x:c r="G42" s="305" t="str">
        <x:v>Reg. 34</x:v>
      </x:c>
      <x:c r="H42" s="305" t="str">
        <x:v>Submit and publish the annual report with the prescribed contents.</x:v>
      </x:c>
      <x:c r="I42" s="305" t="str">
        <x:v>Listed entity</x:v>
      </x:c>
      <x:c r="J42" s="305" t="str">
        <x:v>GATE|EQUITY_MAIN or GATE|EQUITY_SME</x:v>
      </x:c>
      <x:c r="K42" s="305" t="str">
        <x:v>Specified securities</x:v>
      </x:c>
      <x:c r="L42" s="305" t="str">
        <x:v>Annual general meeting cycle</x:v>
      </x:c>
      <x:c r="M42" s="305" t="str">
        <x:v>Apply BRSR, governance, subsidiary and electronic-delivery requirements as applicable.</x:v>
      </x:c>
      <x:c r="N42" s="305" t="str">
        <x:v>Annual before/after AGM as prescribed</x:v>
      </x:c>
      <x:c r="O42" s="305" t="str">
        <x:v>Annual reporting</x:v>
      </x:c>
      <x:c r="P42" s="305" t="str">
        <x:v>Equity-listed entity module subject to SME/applicability tests</x:v>
      </x:c>
      <x:c r="Q42" s="305" t="str">
        <x:v>Load this atomic row only when GATE|EQUITY_MAIN or GATE|EQUITY_SME is true and the documented security/capacity, trigger and threshold/exemption tests are satisfied.</x:v>
      </x:c>
      <x:c r="R42" s="305" t="str">
        <x:v>Do not load when the gate is false; do not expand the duty beyond the stated holder or into Common Corporate Core/Capital Markets role content. Preserve boundary: Common Corporate Core annual-report content is incorporated by reference.</x:v>
      </x:c>
      <x:c r="S42" s="305" t="str">
        <x:v>Entity/listing master; security/ISIN and capacity evidence; event record (Annual general meeting cycle); threshold/exemption analysis (Apply BRSR, governance, subsidiary and electronic-delivery requirements as applicable.).</x:v>
      </x:c>
      <x:c r="T42" s="305" t="str">
        <x:v>P4 VALIDATED</x:v>
      </x:c>
      <x:c r="U42" s="305" t="str">
        <x:v>PRODUCTION FROZEN</x:v>
      </x:c>
      <x:c r="V42" s="305" t="str">
        <x:v>https://www.sebi.gov.in/legal/regulations/jul-2026/securities-and-exchange-board-of-india-listing-obligations-and-disclosure-requirements-regulations-2015-last-amended-on-july-14-2026-_102974.html</x:v>
      </x:c>
      <x:c r="W42" s="305" t="str">
        <x:v>MIGRATED — FROZEN</x:v>
      </x:c>
      <x:c r="X42" s="305" t="str">
        <x:f>IF(COUNTIF('PROD Provision Master'!$A$5:$A$176,C42)=1,"YES","NO")</x:f>
        <x:v>YES</x:v>
      </x:c>
      <x:c r="Y42" s="305" t="str">
        <x:f>IF(COUNTIF('PROD Compliance Master'!$A$5:$A$176,D42)=1,"YES","NO")</x:f>
        <x:v>YES</x:v>
      </x:c>
      <x:c r="Z42" s="305" t="str">
        <x:f>IF(COUNTIF($A$5:$A$176,A42)=1,"UNIQUE","DUPLICATE")</x:f>
        <x:v>UNIQUE</x:v>
      </x:c>
      <x:c r="AA42" s="305" t="str">
        <x:f>IF(COUNTIF($E$5:$E$176,E42)=1,"UNIQUE","DUPLICATE")</x:f>
        <x:v>UNIQUE</x:v>
      </x:c>
      <x:c r="AB42" s="305" t="str">
        <x:f>IF(AND(LEFT(A42,14)="SEBI-CORE-APP-",LEN(A42)=20),"VALID","INVALID")</x:f>
        <x:v>VALID</x:v>
      </x:c>
      <x:c r="AC42" s="305" t="str">
        <x:v>FROZEN</x:v>
      </x:c>
    </x:row>
    <x:row r="43" ht="48" customHeight="1">
      <x:c r="A43" s="305" t="str">
        <x:v>SEBI-CORE-APP-000039</x:v>
      </x:c>
      <x:c r="B43" s="305" t="n">
        <x:v>39</x:v>
      </x:c>
      <x:c r="C43" s="305" t="str">
        <x:v>SEBI-CORE-PRV-000039</x:v>
      </x:c>
      <x:c r="D43" s="305" t="str">
        <x:v>SEBI-CORE-CMP-000039</x:v>
      </x:c>
      <x:c r="E43" s="305" t="str">
        <x:v>CAP-LAW053|Reg. 36</x:v>
      </x:c>
      <x:c r="F43" s="305" t="str">
        <x:v>CAP-LAW053</x:v>
      </x:c>
      <x:c r="G43" s="305" t="str">
        <x:v>Reg. 36</x:v>
      </x:c>
      <x:c r="H43" s="305" t="str">
        <x:v>Send the annual report and other specified documents/information to holders within the applicable period.</x:v>
      </x:c>
      <x:c r="I43" s="305" t="str">
        <x:v>Listed entity</x:v>
      </x:c>
      <x:c r="J43" s="305" t="str">
        <x:v>GATE|EQUITY_MAIN or GATE|EQUITY_SME</x:v>
      </x:c>
      <x:c r="K43" s="305" t="str">
        <x:v>Specified securities</x:v>
      </x:c>
      <x:c r="L43" s="305" t="str">
        <x:v>General meeting / information delivery</x:v>
      </x:c>
      <x:c r="M43" s="305" t="str">
        <x:v>Apply electronic, physical and notice requirements then in force.</x:v>
      </x:c>
      <x:c r="N43" s="305" t="str">
        <x:v>Before meeting / on request</x:v>
      </x:c>
      <x:c r="O43" s="305" t="str">
        <x:v>Security-holder communication</x:v>
      </x:c>
      <x:c r="P43" s="305" t="str">
        <x:v>Equity-listed entity module subject to SME/applicability tests</x:v>
      </x:c>
      <x:c r="Q43" s="305" t="str">
        <x:v>Load this atomic row only when GATE|EQUITY_MAIN or GATE|EQUITY_SME is true and the documented security/capacity, trigger and threshold/exemption tests are satisfied.</x:v>
      </x:c>
      <x:c r="R43" s="305" t="str">
        <x:v>Do not load when the gate is false; do not expand the duty beyond the stated holder or into Common Corporate Core/Capital Markets role content. Preserve boundary: Companies Act notice requirements remain in Common Corporate Core.</x:v>
      </x:c>
      <x:c r="S43" s="305" t="str">
        <x:v>Entity/listing master; security/ISIN and capacity evidence; event record (General meeting / information delivery); threshold/exemption analysis (Apply electronic, physical and notice requirements then in force.).</x:v>
      </x:c>
      <x:c r="T43" s="305" t="str">
        <x:v>P4 VALIDATED</x:v>
      </x:c>
      <x:c r="U43" s="305" t="str">
        <x:v>PRODUCTION FROZEN</x:v>
      </x:c>
      <x:c r="V43" s="305" t="str">
        <x:v>https://www.sebi.gov.in/legal/regulations/jul-2026/securities-and-exchange-board-of-india-listing-obligations-and-disclosure-requirements-regulations-2015-last-amended-on-july-14-2026-_102974.html</x:v>
      </x:c>
      <x:c r="W43" s="305" t="str">
        <x:v>MIGRATED — FROZEN</x:v>
      </x:c>
      <x:c r="X43" s="305" t="str">
        <x:f>IF(COUNTIF('PROD Provision Master'!$A$5:$A$176,C43)=1,"YES","NO")</x:f>
        <x:v>YES</x:v>
      </x:c>
      <x:c r="Y43" s="305" t="str">
        <x:f>IF(COUNTIF('PROD Compliance Master'!$A$5:$A$176,D43)=1,"YES","NO")</x:f>
        <x:v>YES</x:v>
      </x:c>
      <x:c r="Z43" s="305" t="str">
        <x:f>IF(COUNTIF($A$5:$A$176,A43)=1,"UNIQUE","DUPLICATE")</x:f>
        <x:v>UNIQUE</x:v>
      </x:c>
      <x:c r="AA43" s="305" t="str">
        <x:f>IF(COUNTIF($E$5:$E$176,E43)=1,"UNIQUE","DUPLICATE")</x:f>
        <x:v>UNIQUE</x:v>
      </x:c>
      <x:c r="AB43" s="305" t="str">
        <x:f>IF(AND(LEFT(A43,14)="SEBI-CORE-APP-",LEN(A43)=20),"VALID","INVALID")</x:f>
        <x:v>VALID</x:v>
      </x:c>
      <x:c r="AC43" s="305" t="str">
        <x:v>FROZEN</x:v>
      </x:c>
    </x:row>
    <x:row r="44" ht="48" customHeight="1">
      <x:c r="A44" s="305" t="str">
        <x:v>SEBI-CORE-APP-000040</x:v>
      </x:c>
      <x:c r="B44" s="305" t="n">
        <x:v>40</x:v>
      </x:c>
      <x:c r="C44" s="305" t="str">
        <x:v>SEBI-CORE-PRV-000040</x:v>
      </x:c>
      <x:c r="D44" s="305" t="str">
        <x:v>SEBI-CORE-CMP-000040</x:v>
      </x:c>
      <x:c r="E44" s="305" t="str">
        <x:v>CAP-LAW053|Reg. 37</x:v>
      </x:c>
      <x:c r="F44" s="305" t="str">
        <x:v>CAP-LAW053</x:v>
      </x:c>
      <x:c r="G44" s="305" t="str">
        <x:v>Reg. 37</x:v>
      </x:c>
      <x:c r="H44" s="305" t="str">
        <x:v>Obtain the stock exchange no-objection/observation process for a scheme of arrangement before filing it with the tribunal.</x:v>
      </x:c>
      <x:c r="I44" s="305" t="str">
        <x:v>Listed entity</x:v>
      </x:c>
      <x:c r="J44" s="305" t="str">
        <x:v>GATE|CORP_ACTION</x:v>
      </x:c>
      <x:c r="K44" s="305" t="str">
        <x:v>Specified securities</x:v>
      </x:c>
      <x:c r="L44" s="305" t="str">
        <x:v>Scheme of arrangement proposed</x:v>
      </x:c>
      <x:c r="M44" s="305" t="str">
        <x:v>Apply exclusions, valuation, fairness, audit-committee and voting conditions.</x:v>
      </x:c>
      <x:c r="N44" s="305" t="str">
        <x:v>Before tribunal filing</x:v>
      </x:c>
      <x:c r="O44" s="305" t="str">
        <x:v>Restructuring</x:v>
      </x:c>
      <x:c r="P44" s="305" t="str">
        <x:v>Corporate-action event module</x:v>
      </x:c>
      <x:c r="Q44" s="305" t="str">
        <x:v>Load this atomic row only when GATE|CORP_ACTION is true and the documented security/capacity, trigger and threshold/exemption tests are satisfied.</x:v>
      </x:c>
      <x:c r="R44" s="305" t="str">
        <x:v>Do not load when the gate is false; do not expand the duty beyond the stated holder or into Common Corporate Core/Capital Markets role content. Preserve boundary: Company-law scheme procedure remains in Common Corporate Core.</x:v>
      </x:c>
      <x:c r="S44" s="305" t="str">
        <x:v>Entity/listing master; security/ISIN and capacity evidence; event record (Scheme of arrangement proposed); threshold/exemption analysis (Apply exclusions, valuation, fairness, audit-committee and voting conditions.).</x:v>
      </x:c>
      <x:c r="T44" s="305" t="str">
        <x:v>P4 VALIDATED</x:v>
      </x:c>
      <x:c r="U44" s="305" t="str">
        <x:v>PRODUCTION FROZEN</x:v>
      </x:c>
      <x:c r="V44" s="305" t="str">
        <x:v>https://www.sebi.gov.in/legal/regulations/jul-2026/securities-and-exchange-board-of-india-listing-obligations-and-disclosure-requirements-regulations-2015-last-amended-on-july-14-2026-_102974.html</x:v>
      </x:c>
      <x:c r="W44" s="305" t="str">
        <x:v>MIGRATED — FROZEN</x:v>
      </x:c>
      <x:c r="X44" s="305" t="str">
        <x:f>IF(COUNTIF('PROD Provision Master'!$A$5:$A$176,C44)=1,"YES","NO")</x:f>
        <x:v>YES</x:v>
      </x:c>
      <x:c r="Y44" s="305" t="str">
        <x:f>IF(COUNTIF('PROD Compliance Master'!$A$5:$A$176,D44)=1,"YES","NO")</x:f>
        <x:v>YES</x:v>
      </x:c>
      <x:c r="Z44" s="305" t="str">
        <x:f>IF(COUNTIF($A$5:$A$176,A44)=1,"UNIQUE","DUPLICATE")</x:f>
        <x:v>UNIQUE</x:v>
      </x:c>
      <x:c r="AA44" s="305" t="str">
        <x:f>IF(COUNTIF($E$5:$E$176,E44)=1,"UNIQUE","DUPLICATE")</x:f>
        <x:v>UNIQUE</x:v>
      </x:c>
      <x:c r="AB44" s="305" t="str">
        <x:f>IF(AND(LEFT(A44,14)="SEBI-CORE-APP-",LEN(A44)=20),"VALID","INVALID")</x:f>
        <x:v>VALID</x:v>
      </x:c>
      <x:c r="AC44" s="305" t="str">
        <x:v>FROZEN</x:v>
      </x:c>
    </x:row>
    <x:row r="45" ht="48" customHeight="1">
      <x:c r="A45" s="305" t="str">
        <x:v>SEBI-CORE-APP-000041</x:v>
      </x:c>
      <x:c r="B45" s="305" t="n">
        <x:v>41</x:v>
      </x:c>
      <x:c r="C45" s="305" t="str">
        <x:v>SEBI-CORE-PRV-000041</x:v>
      </x:c>
      <x:c r="D45" s="305" t="str">
        <x:v>SEBI-CORE-CMP-000041</x:v>
      </x:c>
      <x:c r="E45" s="305" t="str">
        <x:v>CAP-LAW053|Reg. 38</x:v>
      </x:c>
      <x:c r="F45" s="305" t="str">
        <x:v>CAP-LAW053</x:v>
      </x:c>
      <x:c r="G45" s="305" t="str">
        <x:v>Reg. 38</x:v>
      </x:c>
      <x:c r="H45" s="305" t="str">
        <x:v>Comply with minimum public shareholding requirements.</x:v>
      </x:c>
      <x:c r="I45" s="305" t="str">
        <x:v>Listed entity</x:v>
      </x:c>
      <x:c r="J45" s="305" t="str">
        <x:v>GATE|EQUITY_MAIN or GATE|EQUITY_SME</x:v>
      </x:c>
      <x:c r="K45" s="305" t="str">
        <x:v>Specified securities</x:v>
      </x:c>
      <x:c r="L45" s="305" t="str">
        <x:v>Continuing listing / MPS shortfall</x:v>
      </x:c>
      <x:c r="M45" s="305" t="str">
        <x:v>Apply SCRR rule, permitted methods, exemption and enforcement-relaxation conditions.</x:v>
      </x:c>
      <x:c r="N45" s="305" t="str">
        <x:v>Continuous; cure when triggered</x:v>
      </x:c>
      <x:c r="O45" s="305" t="str">
        <x:v>Shareholding</x:v>
      </x:c>
      <x:c r="P45" s="305" t="str">
        <x:v>Equity-listed entity module subject to SME/applicability tests</x:v>
      </x:c>
      <x:c r="Q45" s="305" t="str">
        <x:v>Load this atomic row only when GATE|EQUITY_MAIN or GATE|EQUITY_SME is true and the documented security/capacity, trigger and threshold/exemption tests are satisfied.</x:v>
      </x:c>
      <x:c r="R45" s="305" t="str">
        <x:v>Do not load when the gate is false; do not expand the duty beyond the stated holder or into Common Corporate Core/Capital Markets role content. Preserve boundary: Primary minimum derives from SCRR Rule 19A.</x:v>
      </x:c>
      <x:c r="S45" s="305" t="str">
        <x:v>Entity/listing master; security/ISIN and capacity evidence; event record (Continuing listing / MPS shortfall); threshold/exemption analysis (Apply SCRR rule, permitted methods, exemption and enforcement-relaxation conditions.).</x:v>
      </x:c>
      <x:c r="T45" s="305" t="str">
        <x:v>P4 VALIDATED</x:v>
      </x:c>
      <x:c r="U45" s="305" t="str">
        <x:v>PRODUCTION FROZEN</x:v>
      </x:c>
      <x:c r="V45" s="305" t="str">
        <x:v>https://www.sebi.gov.in/legal/regulations/jul-2026/securities-and-exchange-board-of-india-listing-obligations-and-disclosure-requirements-regulations-2015-last-amended-on-july-14-2026-_102974.html</x:v>
      </x:c>
      <x:c r="W45" s="305" t="str">
        <x:v>MIGRATED — FROZEN</x:v>
      </x:c>
      <x:c r="X45" s="305" t="str">
        <x:f>IF(COUNTIF('PROD Provision Master'!$A$5:$A$176,C45)=1,"YES","NO")</x:f>
        <x:v>YES</x:v>
      </x:c>
      <x:c r="Y45" s="305" t="str">
        <x:f>IF(COUNTIF('PROD Compliance Master'!$A$5:$A$176,D45)=1,"YES","NO")</x:f>
        <x:v>YES</x:v>
      </x:c>
      <x:c r="Z45" s="305" t="str">
        <x:f>IF(COUNTIF($A$5:$A$176,A45)=1,"UNIQUE","DUPLICATE")</x:f>
        <x:v>UNIQUE</x:v>
      </x:c>
      <x:c r="AA45" s="305" t="str">
        <x:f>IF(COUNTIF($E$5:$E$176,E45)=1,"UNIQUE","DUPLICATE")</x:f>
        <x:v>UNIQUE</x:v>
      </x:c>
      <x:c r="AB45" s="305" t="str">
        <x:f>IF(AND(LEFT(A45,14)="SEBI-CORE-APP-",LEN(A45)=20),"VALID","INVALID")</x:f>
        <x:v>VALID</x:v>
      </x:c>
      <x:c r="AC45" s="305" t="str">
        <x:v>FROZEN</x:v>
      </x:c>
    </x:row>
    <x:row r="46" ht="48" customHeight="1">
      <x:c r="A46" s="305" t="str">
        <x:v>SEBI-CORE-APP-000042</x:v>
      </x:c>
      <x:c r="B46" s="305" t="n">
        <x:v>42</x:v>
      </x:c>
      <x:c r="C46" s="305" t="str">
        <x:v>SEBI-CORE-PRV-000042</x:v>
      </x:c>
      <x:c r="D46" s="305" t="str">
        <x:v>SEBI-CORE-CMP-000042</x:v>
      </x:c>
      <x:c r="E46" s="305" t="str">
        <x:v>CAP-LAW053|Reg. 39</x:v>
      </x:c>
      <x:c r="F46" s="305" t="str">
        <x:v>CAP-LAW053</x:v>
      </x:c>
      <x:c r="G46" s="305" t="str">
        <x:v>Reg. 39</x:v>
      </x:c>
      <x:c r="H46" s="305" t="str">
        <x:v>Process loss-of-certificate and issuance/credit events in the prescribed manner.</x:v>
      </x:c>
      <x:c r="I46" s="305" t="str">
        <x:v>Listed entity / RTA</x:v>
      </x:c>
      <x:c r="J46" s="305" t="str">
        <x:v>GATE|INVESTOR_SERVICE</x:v>
      </x:c>
      <x:c r="K46" s="305" t="str">
        <x:v>Specified securities</x:v>
      </x:c>
      <x:c r="L46" s="305" t="str">
        <x:v>Loss/duplicate/service request</x:v>
      </x:c>
      <x:c r="M46" s="305" t="str">
        <x:v>Apply current dematerialisation and direct-credit framework.</x:v>
      </x:c>
      <x:c r="N46" s="305" t="str">
        <x:v>Event-based</x:v>
      </x:c>
      <x:c r="O46" s="305" t="str">
        <x:v>Investor service</x:v>
      </x:c>
      <x:c r="P46" s="305" t="str">
        <x:v>Issuer investor-service / grievance module</x:v>
      </x:c>
      <x:c r="Q46" s="305" t="str">
        <x:v>Load this atomic row only when GATE|INVESTOR_SERVICE is true and the documented security/capacity, trigger and threshold/exemption tests are satisfied.</x:v>
      </x:c>
      <x:c r="R46" s="305" t="str">
        <x:v>Do not load when the gate is false; do not expand the duty beyond the stated holder or into Common Corporate Core/Capital Markets role content. Preserve boundary: Detailed direct-credit mechanics are in P1-GAP004.</x:v>
      </x:c>
      <x:c r="S46" s="305" t="str">
        <x:v>Entity/listing master; security/ISIN and capacity evidence; event record (Loss/duplicate/service request); threshold/exemption analysis (Apply current dematerialisation and direct-credit framework.).</x:v>
      </x:c>
      <x:c r="T46" s="305" t="str">
        <x:v>P4 VALIDATED</x:v>
      </x:c>
      <x:c r="U46" s="305" t="str">
        <x:v>PRODUCTION FROZEN</x:v>
      </x:c>
      <x:c r="V46" s="305" t="str">
        <x:v>https://www.sebi.gov.in/legal/regulations/jul-2026/securities-and-exchange-board-of-india-listing-obligations-and-disclosure-requirements-regulations-2015-last-amended-on-july-14-2026-_102974.html</x:v>
      </x:c>
      <x:c r="W46" s="305" t="str">
        <x:v>MIGRATED — FROZEN</x:v>
      </x:c>
      <x:c r="X46" s="305" t="str">
        <x:f>IF(COUNTIF('PROD Provision Master'!$A$5:$A$176,C46)=1,"YES","NO")</x:f>
        <x:v>YES</x:v>
      </x:c>
      <x:c r="Y46" s="305" t="str">
        <x:f>IF(COUNTIF('PROD Compliance Master'!$A$5:$A$176,D46)=1,"YES","NO")</x:f>
        <x:v>YES</x:v>
      </x:c>
      <x:c r="Z46" s="305" t="str">
        <x:f>IF(COUNTIF($A$5:$A$176,A46)=1,"UNIQUE","DUPLICATE")</x:f>
        <x:v>UNIQUE</x:v>
      </x:c>
      <x:c r="AA46" s="305" t="str">
        <x:f>IF(COUNTIF($E$5:$E$176,E46)=1,"UNIQUE","DUPLICATE")</x:f>
        <x:v>UNIQUE</x:v>
      </x:c>
      <x:c r="AB46" s="305" t="str">
        <x:f>IF(AND(LEFT(A46,14)="SEBI-CORE-APP-",LEN(A46)=20),"VALID","INVALID")</x:f>
        <x:v>VALID</x:v>
      </x:c>
      <x:c r="AC46" s="305" t="str">
        <x:v>FROZEN</x:v>
      </x:c>
    </x:row>
    <x:row r="47" ht="48" customHeight="1">
      <x:c r="A47" s="305" t="str">
        <x:v>SEBI-CORE-APP-000043</x:v>
      </x:c>
      <x:c r="B47" s="305" t="n">
        <x:v>43</x:v>
      </x:c>
      <x:c r="C47" s="305" t="str">
        <x:v>SEBI-CORE-PRV-000043</x:v>
      </x:c>
      <x:c r="D47" s="305" t="str">
        <x:v>SEBI-CORE-CMP-000043</x:v>
      </x:c>
      <x:c r="E47" s="305" t="str">
        <x:v>CAP-LAW053|Reg. 40</x:v>
      </x:c>
      <x:c r="F47" s="305" t="str">
        <x:v>CAP-LAW053</x:v>
      </x:c>
      <x:c r="G47" s="305" t="str">
        <x:v>Reg. 40</x:v>
      </x:c>
      <x:c r="H47" s="305" t="str">
        <x:v>Comply with transfer, transmission and transposition requirements for securities.</x:v>
      </x:c>
      <x:c r="I47" s="305" t="str">
        <x:v>Listed entity / RTA</x:v>
      </x:c>
      <x:c r="J47" s="305" t="str">
        <x:v>GATE|INVESTOR_SERVICE</x:v>
      </x:c>
      <x:c r="K47" s="305" t="str">
        <x:v>Specified securities</x:v>
      </x:c>
      <x:c r="L47" s="305" t="str">
        <x:v>Transfer/transmission/transposition request</x:v>
      </x:c>
      <x:c r="M47" s="305" t="str">
        <x:v>Apply demat mandate, exception and current service standards.</x:v>
      </x:c>
      <x:c r="N47" s="305" t="str">
        <x:v>Event-based; certification as prescribed</x:v>
      </x:c>
      <x:c r="O47" s="305" t="str">
        <x:v>Investor service</x:v>
      </x:c>
      <x:c r="P47" s="305" t="str">
        <x:v>Issuer investor-service / grievance module</x:v>
      </x:c>
      <x:c r="Q47" s="305" t="str">
        <x:v>Load this atomic row only when GATE|INVESTOR_SERVICE is true and the documented security/capacity, trigger and threshold/exemption tests are satisfied.</x:v>
      </x:c>
      <x:c r="R47" s="305" t="str">
        <x:v>Do not load when the gate is false; do not expand the duty beyond the stated holder or into Common Corporate Core/Capital Markets role content. Preserve boundary: RTA internal duties are excluded; direct issuer duties are retained.</x:v>
      </x:c>
      <x:c r="S47" s="305" t="str">
        <x:v>Entity/listing master; security/ISIN and capacity evidence; event record (Transfer/transmission/transposition request); threshold/exemption analysis (Apply demat mandate, exception and current service standards.).</x:v>
      </x:c>
      <x:c r="T47" s="305" t="str">
        <x:v>P4 VALIDATED</x:v>
      </x:c>
      <x:c r="U47" s="305" t="str">
        <x:v>PRODUCTION FROZEN</x:v>
      </x:c>
      <x:c r="V47" s="305" t="str">
        <x:v>https://www.sebi.gov.in/legal/regulations/jul-2026/securities-and-exchange-board-of-india-listing-obligations-and-disclosure-requirements-regulations-2015-last-amended-on-july-14-2026-_102974.html</x:v>
      </x:c>
      <x:c r="W47" s="305" t="str">
        <x:v>MIGRATED — FROZEN</x:v>
      </x:c>
      <x:c r="X47" s="305" t="str">
        <x:f>IF(COUNTIF('PROD Provision Master'!$A$5:$A$176,C47)=1,"YES","NO")</x:f>
        <x:v>YES</x:v>
      </x:c>
      <x:c r="Y47" s="305" t="str">
        <x:f>IF(COUNTIF('PROD Compliance Master'!$A$5:$A$176,D47)=1,"YES","NO")</x:f>
        <x:v>YES</x:v>
      </x:c>
      <x:c r="Z47" s="305" t="str">
        <x:f>IF(COUNTIF($A$5:$A$176,A47)=1,"UNIQUE","DUPLICATE")</x:f>
        <x:v>UNIQUE</x:v>
      </x:c>
      <x:c r="AA47" s="305" t="str">
        <x:f>IF(COUNTIF($E$5:$E$176,E47)=1,"UNIQUE","DUPLICATE")</x:f>
        <x:v>UNIQUE</x:v>
      </x:c>
      <x:c r="AB47" s="305" t="str">
        <x:f>IF(AND(LEFT(A47,14)="SEBI-CORE-APP-",LEN(A47)=20),"VALID","INVALID")</x:f>
        <x:v>VALID</x:v>
      </x:c>
      <x:c r="AC47" s="305" t="str">
        <x:v>FROZEN</x:v>
      </x:c>
    </x:row>
    <x:row r="48" ht="48" customHeight="1">
      <x:c r="A48" s="305" t="str">
        <x:v>SEBI-CORE-APP-000044</x:v>
      </x:c>
      <x:c r="B48" s="305" t="n">
        <x:v>44</x:v>
      </x:c>
      <x:c r="C48" s="305" t="str">
        <x:v>SEBI-CORE-PRV-000044</x:v>
      </x:c>
      <x:c r="D48" s="305" t="str">
        <x:v>SEBI-CORE-CMP-000044</x:v>
      </x:c>
      <x:c r="E48" s="305" t="str">
        <x:v>CAP-LAW053|Reg. 42</x:v>
      </x:c>
      <x:c r="F48" s="305" t="str">
        <x:v>CAP-LAW053</x:v>
      </x:c>
      <x:c r="G48" s="305" t="str">
        <x:v>Reg. 42</x:v>
      </x:c>
      <x:c r="H48" s="305" t="str">
        <x:v>Give advance notice of record date/book closure and maintain the required interval.</x:v>
      </x:c>
      <x:c r="I48" s="305" t="str">
        <x:v>Listed entity</x:v>
      </x:c>
      <x:c r="J48" s="305" t="str">
        <x:v>GATE|EQUITY_MAIN or GATE|EQUITY_SME</x:v>
      </x:c>
      <x:c r="K48" s="305" t="str">
        <x:v>Specified securities</x:v>
      </x:c>
      <x:c r="L48" s="305" t="str">
        <x:v>Corporate action requires record date/book closure</x:v>
      </x:c>
      <x:c r="M48" s="305" t="str">
        <x:v>Apply action-specific notice and interval rules.</x:v>
      </x:c>
      <x:c r="N48" s="305" t="str">
        <x:v>Before record date/book closure</x:v>
      </x:c>
      <x:c r="O48" s="305" t="str">
        <x:v>Corporate action</x:v>
      </x:c>
      <x:c r="P48" s="305" t="str">
        <x:v>Equity-listed entity module subject to SME/applicability tests</x:v>
      </x:c>
      <x:c r="Q48" s="305" t="str">
        <x:v>Load this atomic row only when GATE|EQUITY_MAIN or GATE|EQUITY_SME is true and the documented security/capacity, trigger and threshold/exemption tests are satisfied.</x:v>
      </x:c>
      <x:c r="R48" s="305" t="str">
        <x:v>Do not load when the gate is false; do not expand the duty beyond the stated holder or into Common Corporate Core/Capital Markets role content. Preserve boundary: P3 calendars exact lead times by action.</x:v>
      </x:c>
      <x:c r="S48" s="305" t="str">
        <x:v>Entity/listing master; security/ISIN and capacity evidence; event record (Corporate action requires record date/book closure); threshold/exemption analysis (Apply action-specific notice and interval rules.).</x:v>
      </x:c>
      <x:c r="T48" s="305" t="str">
        <x:v>P4 VALIDATED</x:v>
      </x:c>
      <x:c r="U48" s="305" t="str">
        <x:v>PRODUCTION FROZEN</x:v>
      </x:c>
      <x:c r="V48" s="305" t="str">
        <x:v>https://www.sebi.gov.in/legal/regulations/jul-2026/securities-and-exchange-board-of-india-listing-obligations-and-disclosure-requirements-regulations-2015-last-amended-on-july-14-2026-_102974.html</x:v>
      </x:c>
      <x:c r="W48" s="305" t="str">
        <x:v>MIGRATED — FROZEN</x:v>
      </x:c>
      <x:c r="X48" s="305" t="str">
        <x:f>IF(COUNTIF('PROD Provision Master'!$A$5:$A$176,C48)=1,"YES","NO")</x:f>
        <x:v>YES</x:v>
      </x:c>
      <x:c r="Y48" s="305" t="str">
        <x:f>IF(COUNTIF('PROD Compliance Master'!$A$5:$A$176,D48)=1,"YES","NO")</x:f>
        <x:v>YES</x:v>
      </x:c>
      <x:c r="Z48" s="305" t="str">
        <x:f>IF(COUNTIF($A$5:$A$176,A48)=1,"UNIQUE","DUPLICATE")</x:f>
        <x:v>UNIQUE</x:v>
      </x:c>
      <x:c r="AA48" s="305" t="str">
        <x:f>IF(COUNTIF($E$5:$E$176,E48)=1,"UNIQUE","DUPLICATE")</x:f>
        <x:v>UNIQUE</x:v>
      </x:c>
      <x:c r="AB48" s="305" t="str">
        <x:f>IF(AND(LEFT(A48,14)="SEBI-CORE-APP-",LEN(A48)=20),"VALID","INVALID")</x:f>
        <x:v>VALID</x:v>
      </x:c>
      <x:c r="AC48" s="305" t="str">
        <x:v>FROZEN</x:v>
      </x:c>
    </x:row>
    <x:row r="49" ht="48" customHeight="1">
      <x:c r="A49" s="305" t="str">
        <x:v>SEBI-CORE-APP-000045</x:v>
      </x:c>
      <x:c r="B49" s="305" t="n">
        <x:v>45</x:v>
      </x:c>
      <x:c r="C49" s="305" t="str">
        <x:v>SEBI-CORE-PRV-000045</x:v>
      </x:c>
      <x:c r="D49" s="305" t="str">
        <x:v>SEBI-CORE-CMP-000045</x:v>
      </x:c>
      <x:c r="E49" s="305" t="str">
        <x:v>CAP-LAW053|Reg. 43A</x:v>
      </x:c>
      <x:c r="F49" s="305" t="str">
        <x:v>CAP-LAW053</x:v>
      </x:c>
      <x:c r="G49" s="305" t="str">
        <x:v>Reg. 43A</x:v>
      </x:c>
      <x:c r="H49" s="305" t="str">
        <x:v>Adopt and disclose a dividend-distribution policy where the current applicability test is met.</x:v>
      </x:c>
      <x:c r="I49" s="305" t="str">
        <x:v>Listed entity</x:v>
      </x:c>
      <x:c r="J49" s="305" t="str">
        <x:v>GATE|EQUITY_MAIN</x:v>
      </x:c>
      <x:c r="K49" s="305" t="str">
        <x:v>Specified securities</x:v>
      </x:c>
      <x:c r="L49" s="305" t="str">
        <x:v>Entity falls within prescribed class/ranking</x:v>
      </x:c>
      <x:c r="M49" s="305" t="str">
        <x:v>Use current ranking and voluntary-disclosure treatment.</x:v>
      </x:c>
      <x:c r="N49" s="305" t="str">
        <x:v>Annual review / on change</x:v>
      </x:c>
      <x:c r="O49" s="305" t="str">
        <x:v>Shareholder return</x:v>
      </x:c>
      <x:c r="P49" s="305" t="str">
        <x:v>Equity-listed entity module subject to SME/applicability tests</x:v>
      </x:c>
      <x:c r="Q49" s="305" t="str">
        <x:v>Load this atomic row only when GATE|EQUITY_MAIN is true and the documented security/capacity, trigger and threshold/exemption tests are satisfied.</x:v>
      </x:c>
      <x:c r="R49" s="305" t="str">
        <x:v>Do not load when the gate is false; do not expand the duty beyond the stated holder or into Common Corporate Core/Capital Markets role content. Preserve boundary: Not automatically mandatory for every listed entity.</x:v>
      </x:c>
      <x:c r="S49" s="305" t="str">
        <x:v>Entity/listing master; security/ISIN and capacity evidence; event record (Entity falls within prescribed class/ranking); threshold/exemption analysis (Use current ranking and voluntary-disclosure treatment.).</x:v>
      </x:c>
      <x:c r="T49" s="305" t="str">
        <x:v>P4 VALIDATED</x:v>
      </x:c>
      <x:c r="U49" s="305" t="str">
        <x:v>PRODUCTION FROZEN</x:v>
      </x:c>
      <x:c r="V49" s="305" t="str">
        <x:v>https://www.sebi.gov.in/legal/regulations/jul-2026/securities-and-exchange-board-of-india-listing-obligations-and-disclosure-requirements-regulations-2015-last-amended-on-july-14-2026-_102974.html</x:v>
      </x:c>
      <x:c r="W49" s="305" t="str">
        <x:v>MIGRATED — FROZEN</x:v>
      </x:c>
      <x:c r="X49" s="305" t="str">
        <x:f>IF(COUNTIF('PROD Provision Master'!$A$5:$A$176,C49)=1,"YES","NO")</x:f>
        <x:v>YES</x:v>
      </x:c>
      <x:c r="Y49" s="305" t="str">
        <x:f>IF(COUNTIF('PROD Compliance Master'!$A$5:$A$176,D49)=1,"YES","NO")</x:f>
        <x:v>YES</x:v>
      </x:c>
      <x:c r="Z49" s="305" t="str">
        <x:f>IF(COUNTIF($A$5:$A$176,A49)=1,"UNIQUE","DUPLICATE")</x:f>
        <x:v>UNIQUE</x:v>
      </x:c>
      <x:c r="AA49" s="305" t="str">
        <x:f>IF(COUNTIF($E$5:$E$176,E49)=1,"UNIQUE","DUPLICATE")</x:f>
        <x:v>UNIQUE</x:v>
      </x:c>
      <x:c r="AB49" s="305" t="str">
        <x:f>IF(AND(LEFT(A49,14)="SEBI-CORE-APP-",LEN(A49)=20),"VALID","INVALID")</x:f>
        <x:v>VALID</x:v>
      </x:c>
      <x:c r="AC49" s="305" t="str">
        <x:v>FROZEN</x:v>
      </x:c>
    </x:row>
    <x:row r="50" ht="48" customHeight="1">
      <x:c r="A50" s="305" t="str">
        <x:v>SEBI-CORE-APP-000046</x:v>
      </x:c>
      <x:c r="B50" s="305" t="n">
        <x:v>46</x:v>
      </x:c>
      <x:c r="C50" s="305" t="str">
        <x:v>SEBI-CORE-PRV-000046</x:v>
      </x:c>
      <x:c r="D50" s="305" t="str">
        <x:v>SEBI-CORE-CMP-000046</x:v>
      </x:c>
      <x:c r="E50" s="305" t="str">
        <x:v>CAP-LAW053|Reg. 44</x:v>
      </x:c>
      <x:c r="F50" s="305" t="str">
        <x:v>CAP-LAW053</x:v>
      </x:c>
      <x:c r="G50" s="305" t="str">
        <x:v>Reg. 44</x:v>
      </x:c>
      <x:c r="H50" s="305" t="str">
        <x:v>Provide voting facilities and disclose voting results in the prescribed form.</x:v>
      </x:c>
      <x:c r="I50" s="305" t="str">
        <x:v>Listed entity</x:v>
      </x:c>
      <x:c r="J50" s="305" t="str">
        <x:v>GATE|EQUITY_MAIN or GATE|EQUITY_SME</x:v>
      </x:c>
      <x:c r="K50" s="305" t="str">
        <x:v>Specified securities</x:v>
      </x:c>
      <x:c r="L50" s="305" t="str">
        <x:v>General meeting / postal ballot</x:v>
      </x:c>
      <x:c r="M50" s="305" t="str">
        <x:v>Apply e-voting, scrutiniser and filing requirements.</x:v>
      </x:c>
      <x:c r="N50" s="305" t="str">
        <x:v>At each voting event</x:v>
      </x:c>
      <x:c r="O50" s="305" t="str">
        <x:v>Shareholder meeting</x:v>
      </x:c>
      <x:c r="P50" s="305" t="str">
        <x:v>Equity-listed entity module subject to SME/applicability tests</x:v>
      </x:c>
      <x:c r="Q50" s="305" t="str">
        <x:v>Load this atomic row only when GATE|EQUITY_MAIN or GATE|EQUITY_SME is true and the documented security/capacity, trigger and threshold/exemption tests are satisfied.</x:v>
      </x:c>
      <x:c r="R50" s="305" t="str">
        <x:v>Do not load when the gate is false; do not expand the duty beyond the stated holder or into Common Corporate Core/Capital Markets role content. Preserve boundary: Companies Act meeting procedure remains in Common Corporate Core.</x:v>
      </x:c>
      <x:c r="S50" s="305" t="str">
        <x:v>Entity/listing master; security/ISIN and capacity evidence; event record (General meeting / postal ballot); threshold/exemption analysis (Apply e-voting, scrutiniser and filing requirements.).</x:v>
      </x:c>
      <x:c r="T50" s="305" t="str">
        <x:v>P4 VALIDATED</x:v>
      </x:c>
      <x:c r="U50" s="305" t="str">
        <x:v>PRODUCTION FROZEN</x:v>
      </x:c>
      <x:c r="V50" s="305" t="str">
        <x:v>https://www.sebi.gov.in/legal/regulations/jul-2026/securities-and-exchange-board-of-india-listing-obligations-and-disclosure-requirements-regulations-2015-last-amended-on-july-14-2026-_102974.html</x:v>
      </x:c>
      <x:c r="W50" s="305" t="str">
        <x:v>MIGRATED — FROZEN</x:v>
      </x:c>
      <x:c r="X50" s="305" t="str">
        <x:f>IF(COUNTIF('PROD Provision Master'!$A$5:$A$176,C50)=1,"YES","NO")</x:f>
        <x:v>YES</x:v>
      </x:c>
      <x:c r="Y50" s="305" t="str">
        <x:f>IF(COUNTIF('PROD Compliance Master'!$A$5:$A$176,D50)=1,"YES","NO")</x:f>
        <x:v>YES</x:v>
      </x:c>
      <x:c r="Z50" s="305" t="str">
        <x:f>IF(COUNTIF($A$5:$A$176,A50)=1,"UNIQUE","DUPLICATE")</x:f>
        <x:v>UNIQUE</x:v>
      </x:c>
      <x:c r="AA50" s="305" t="str">
        <x:f>IF(COUNTIF($E$5:$E$176,E50)=1,"UNIQUE","DUPLICATE")</x:f>
        <x:v>UNIQUE</x:v>
      </x:c>
      <x:c r="AB50" s="305" t="str">
        <x:f>IF(AND(LEFT(A50,14)="SEBI-CORE-APP-",LEN(A50)=20),"VALID","INVALID")</x:f>
        <x:v>VALID</x:v>
      </x:c>
      <x:c r="AC50" s="305" t="str">
        <x:v>FROZEN</x:v>
      </x:c>
    </x:row>
    <x:row r="51" ht="48" customHeight="1">
      <x:c r="A51" s="305" t="str">
        <x:v>SEBI-CORE-APP-000047</x:v>
      </x:c>
      <x:c r="B51" s="305" t="n">
        <x:v>47</x:v>
      </x:c>
      <x:c r="C51" s="305" t="str">
        <x:v>SEBI-CORE-PRV-000047</x:v>
      </x:c>
      <x:c r="D51" s="305" t="str">
        <x:v>SEBI-CORE-CMP-000047</x:v>
      </x:c>
      <x:c r="E51" s="305" t="str">
        <x:v>CAP-LAW053|Reg. 45</x:v>
      </x:c>
      <x:c r="F51" s="305" t="str">
        <x:v>CAP-LAW053</x:v>
      </x:c>
      <x:c r="G51" s="305" t="str">
        <x:v>Reg. 45</x:v>
      </x:c>
      <x:c r="H51" s="305" t="str">
        <x:v>Comply with conditions for a change in name by the listed entity.</x:v>
      </x:c>
      <x:c r="I51" s="305" t="str">
        <x:v>Listed entity</x:v>
      </x:c>
      <x:c r="J51" s="305" t="str">
        <x:v>GATE|EQUITY_MAIN or GATE|EQUITY_SME</x:v>
      </x:c>
      <x:c r="K51" s="305" t="str">
        <x:v>Specified securities</x:v>
      </x:c>
      <x:c r="L51" s="305" t="str">
        <x:v>Name change proposed</x:v>
      </x:c>
      <x:c r="M51" s="305" t="str">
        <x:v>Apply revenue/asset and period conditions, subject to stated exceptions.</x:v>
      </x:c>
      <x:c r="N51" s="305" t="str">
        <x:v>Before/at name-change approval</x:v>
      </x:c>
      <x:c r="O51" s="305" t="str">
        <x:v>Corporate action</x:v>
      </x:c>
      <x:c r="P51" s="305" t="str">
        <x:v>Equity-listed entity module subject to SME/applicability tests</x:v>
      </x:c>
      <x:c r="Q51" s="305" t="str">
        <x:v>Load this atomic row only when GATE|EQUITY_MAIN or GATE|EQUITY_SME is true and the documented security/capacity, trigger and threshold/exemption tests are satisfied.</x:v>
      </x:c>
      <x:c r="R51" s="305" t="str">
        <x:v>Do not load when the gate is false; do not expand the duty beyond the stated holder or into Common Corporate Core/Capital Markets role content. Preserve boundary: Companies Act name-change approvals remain separate.</x:v>
      </x:c>
      <x:c r="S51" s="305" t="str">
        <x:v>Entity/listing master; security/ISIN and capacity evidence; event record (Name change proposed); threshold/exemption analysis (Apply revenue/asset and period conditions, subject to stated exceptions.).</x:v>
      </x:c>
      <x:c r="T51" s="305" t="str">
        <x:v>P4 VALIDATED</x:v>
      </x:c>
      <x:c r="U51" s="305" t="str">
        <x:v>PRODUCTION FROZEN</x:v>
      </x:c>
      <x:c r="V51" s="305" t="str">
        <x:v>https://www.sebi.gov.in/legal/regulations/jul-2026/securities-and-exchange-board-of-india-listing-obligations-and-disclosure-requirements-regulations-2015-last-amended-on-july-14-2026-_102974.html</x:v>
      </x:c>
      <x:c r="W51" s="305" t="str">
        <x:v>MIGRATED — FROZEN</x:v>
      </x:c>
      <x:c r="X51" s="305" t="str">
        <x:f>IF(COUNTIF('PROD Provision Master'!$A$5:$A$176,C51)=1,"YES","NO")</x:f>
        <x:v>YES</x:v>
      </x:c>
      <x:c r="Y51" s="305" t="str">
        <x:f>IF(COUNTIF('PROD Compliance Master'!$A$5:$A$176,D51)=1,"YES","NO")</x:f>
        <x:v>YES</x:v>
      </x:c>
      <x:c r="Z51" s="305" t="str">
        <x:f>IF(COUNTIF($A$5:$A$176,A51)=1,"UNIQUE","DUPLICATE")</x:f>
        <x:v>UNIQUE</x:v>
      </x:c>
      <x:c r="AA51" s="305" t="str">
        <x:f>IF(COUNTIF($E$5:$E$176,E51)=1,"UNIQUE","DUPLICATE")</x:f>
        <x:v>UNIQUE</x:v>
      </x:c>
      <x:c r="AB51" s="305" t="str">
        <x:f>IF(AND(LEFT(A51,14)="SEBI-CORE-APP-",LEN(A51)=20),"VALID","INVALID")</x:f>
        <x:v>VALID</x:v>
      </x:c>
      <x:c r="AC51" s="305" t="str">
        <x:v>FROZEN</x:v>
      </x:c>
    </x:row>
    <x:row r="52" ht="48" customHeight="1">
      <x:c r="A52" s="305" t="str">
        <x:v>SEBI-CORE-APP-000048</x:v>
      </x:c>
      <x:c r="B52" s="305" t="n">
        <x:v>48</x:v>
      </x:c>
      <x:c r="C52" s="305" t="str">
        <x:v>SEBI-CORE-PRV-000048</x:v>
      </x:c>
      <x:c r="D52" s="305" t="str">
        <x:v>SEBI-CORE-CMP-000048</x:v>
      </x:c>
      <x:c r="E52" s="305" t="str">
        <x:v>CAP-LAW053|Reg. 46</x:v>
      </x:c>
      <x:c r="F52" s="305" t="str">
        <x:v>CAP-LAW053</x:v>
      </x:c>
      <x:c r="G52" s="305" t="str">
        <x:v>Reg. 46</x:v>
      </x:c>
      <x:c r="H52" s="305" t="str">
        <x:v>Maintain and update the listed entity website with prescribed information.</x:v>
      </x:c>
      <x:c r="I52" s="305" t="str">
        <x:v>Listed entity</x:v>
      </x:c>
      <x:c r="J52" s="305" t="str">
        <x:v>GATE|EQUITY_MAIN or GATE|EQUITY_SME</x:v>
      </x:c>
      <x:c r="K52" s="305" t="str">
        <x:v>Specified securities</x:v>
      </x:c>
      <x:c r="L52" s="305" t="str">
        <x:v>Listing remains active / disclosure changes</x:v>
      </x:c>
      <x:c r="M52" s="305" t="str">
        <x:v>Apply current content, archival and update timing.</x:v>
      </x:c>
      <x:c r="N52" s="305" t="str">
        <x:v>Continuous; prompt updates</x:v>
      </x:c>
      <x:c r="O52" s="305" t="str">
        <x:v>Website disclosure</x:v>
      </x:c>
      <x:c r="P52" s="305" t="str">
        <x:v>Equity-listed entity module subject to SME/applicability tests</x:v>
      </x:c>
      <x:c r="Q52" s="305" t="str">
        <x:v>Load this atomic row only when GATE|EQUITY_MAIN or GATE|EQUITY_SME is true and the documented security/capacity, trigger and threshold/exemption tests are satisfied.</x:v>
      </x:c>
      <x:c r="R52" s="305" t="str">
        <x:v>Do not load when the gate is false; do not expand the duty beyond the stated holder or into Common Corporate Core/Capital Markets role content. Preserve boundary: Do not copy role-bound website duties.</x:v>
      </x:c>
      <x:c r="S52" s="305" t="str">
        <x:v>Entity/listing master; security/ISIN and capacity evidence; event record (Listing remains active / disclosure changes); threshold/exemption analysis (Apply current content, archival and update timing.).</x:v>
      </x:c>
      <x:c r="T52" s="305" t="str">
        <x:v>P4 VALIDATED</x:v>
      </x:c>
      <x:c r="U52" s="305" t="str">
        <x:v>PRODUCTION FROZEN</x:v>
      </x:c>
      <x:c r="V52" s="305" t="str">
        <x:v>https://www.sebi.gov.in/legal/regulations/jul-2026/securities-and-exchange-board-of-india-listing-obligations-and-disclosure-requirements-regulations-2015-last-amended-on-july-14-2026-_102974.html</x:v>
      </x:c>
      <x:c r="W52" s="305" t="str">
        <x:v>MIGRATED — FROZEN</x:v>
      </x:c>
      <x:c r="X52" s="305" t="str">
        <x:f>IF(COUNTIF('PROD Provision Master'!$A$5:$A$176,C52)=1,"YES","NO")</x:f>
        <x:v>YES</x:v>
      </x:c>
      <x:c r="Y52" s="305" t="str">
        <x:f>IF(COUNTIF('PROD Compliance Master'!$A$5:$A$176,D52)=1,"YES","NO")</x:f>
        <x:v>YES</x:v>
      </x:c>
      <x:c r="Z52" s="305" t="str">
        <x:f>IF(COUNTIF($A$5:$A$176,A52)=1,"UNIQUE","DUPLICATE")</x:f>
        <x:v>UNIQUE</x:v>
      </x:c>
      <x:c r="AA52" s="305" t="str">
        <x:f>IF(COUNTIF($E$5:$E$176,E52)=1,"UNIQUE","DUPLICATE")</x:f>
        <x:v>UNIQUE</x:v>
      </x:c>
      <x:c r="AB52" s="305" t="str">
        <x:f>IF(AND(LEFT(A52,14)="SEBI-CORE-APP-",LEN(A52)=20),"VALID","INVALID")</x:f>
        <x:v>VALID</x:v>
      </x:c>
      <x:c r="AC52" s="305" t="str">
        <x:v>FROZEN</x:v>
      </x:c>
    </x:row>
    <x:row r="53" ht="48" customHeight="1">
      <x:c r="A53" s="305" t="str">
        <x:v>SEBI-CORE-APP-000049</x:v>
      </x:c>
      <x:c r="B53" s="305" t="n">
        <x:v>49</x:v>
      </x:c>
      <x:c r="C53" s="305" t="str">
        <x:v>SEBI-CORE-PRV-000049</x:v>
      </x:c>
      <x:c r="D53" s="305" t="str">
        <x:v>SEBI-CORE-CMP-000049</x:v>
      </x:c>
      <x:c r="E53" s="305" t="str">
        <x:v>CAP-LAW053|Reg. 47</x:v>
      </x:c>
      <x:c r="F53" s="305" t="str">
        <x:v>CAP-LAW053</x:v>
      </x:c>
      <x:c r="G53" s="305" t="str">
        <x:v>Reg. 47</x:v>
      </x:c>
      <x:c r="H53" s="305" t="str">
        <x:v>Publish prescribed advertisements in newspapers where required.</x:v>
      </x:c>
      <x:c r="I53" s="305" t="str">
        <x:v>Listed entity</x:v>
      </x:c>
      <x:c r="J53" s="305" t="str">
        <x:v>GATE|EQUITY_MAIN or GATE|EQUITY_SME</x:v>
      </x:c>
      <x:c r="K53" s="305" t="str">
        <x:v>Specified securities</x:v>
      </x:c>
      <x:c r="L53" s="305" t="str">
        <x:v>A covered notice/result becomes publishable</x:v>
      </x:c>
      <x:c r="M53" s="305" t="str">
        <x:v>Apply content, language and timing requirements.</x:v>
      </x:c>
      <x:c r="N53" s="305" t="str">
        <x:v>Event-based / periodic as specified</x:v>
      </x:c>
      <x:c r="O53" s="305" t="str">
        <x:v>Public notice</x:v>
      </x:c>
      <x:c r="P53" s="305" t="str">
        <x:v>Equity-listed entity module subject to SME/applicability tests</x:v>
      </x:c>
      <x:c r="Q53" s="305" t="str">
        <x:v>Load this atomic row only when GATE|EQUITY_MAIN or GATE|EQUITY_SME is true and the documented security/capacity, trigger and threshold/exemption tests are satisfied.</x:v>
      </x:c>
      <x:c r="R53" s="305" t="str">
        <x:v>Do not load when the gate is false; do not expand the duty beyond the stated holder or into Common Corporate Core/Capital Markets role content. Preserve boundary: Check current relaxations before each publication.</x:v>
      </x:c>
      <x:c r="S53" s="305" t="str">
        <x:v>Entity/listing master; security/ISIN and capacity evidence; event record (A covered notice/result becomes publishable); threshold/exemption analysis (Apply content, language and timing requirements.).</x:v>
      </x:c>
      <x:c r="T53" s="305" t="str">
        <x:v>P4 VALIDATED</x:v>
      </x:c>
      <x:c r="U53" s="305" t="str">
        <x:v>PRODUCTION FROZEN</x:v>
      </x:c>
      <x:c r="V53" s="305" t="str">
        <x:v>https://www.sebi.gov.in/legal/regulations/jul-2026/securities-and-exchange-board-of-india-listing-obligations-and-disclosure-requirements-regulations-2015-last-amended-on-july-14-2026-_102974.html</x:v>
      </x:c>
      <x:c r="W53" s="305" t="str">
        <x:v>MIGRATED — FROZEN</x:v>
      </x:c>
      <x:c r="X53" s="305" t="str">
        <x:f>IF(COUNTIF('PROD Provision Master'!$A$5:$A$176,C53)=1,"YES","NO")</x:f>
        <x:v>YES</x:v>
      </x:c>
      <x:c r="Y53" s="305" t="str">
        <x:f>IF(COUNTIF('PROD Compliance Master'!$A$5:$A$176,D53)=1,"YES","NO")</x:f>
        <x:v>YES</x:v>
      </x:c>
      <x:c r="Z53" s="305" t="str">
        <x:f>IF(COUNTIF($A$5:$A$176,A53)=1,"UNIQUE","DUPLICATE")</x:f>
        <x:v>UNIQUE</x:v>
      </x:c>
      <x:c r="AA53" s="305" t="str">
        <x:f>IF(COUNTIF($E$5:$E$176,E53)=1,"UNIQUE","DUPLICATE")</x:f>
        <x:v>UNIQUE</x:v>
      </x:c>
      <x:c r="AB53" s="305" t="str">
        <x:f>IF(AND(LEFT(A53,14)="SEBI-CORE-APP-",LEN(A53)=20),"VALID","INVALID")</x:f>
        <x:v>VALID</x:v>
      </x:c>
      <x:c r="AC53" s="305" t="str">
        <x:v>FROZEN</x:v>
      </x:c>
    </x:row>
    <x:row r="54" ht="48" customHeight="1">
      <x:c r="A54" s="305" t="str">
        <x:v>SEBI-CORE-APP-000050</x:v>
      </x:c>
      <x:c r="B54" s="305" t="n">
        <x:v>50</x:v>
      </x:c>
      <x:c r="C54" s="305" t="str">
        <x:v>SEBI-CORE-PRV-000050</x:v>
      </x:c>
      <x:c r="D54" s="305" t="str">
        <x:v>SEBI-CORE-CMP-000050</x:v>
      </x:c>
      <x:c r="E54" s="305" t="str">
        <x:v>CAP-LAW083|Ch. II</x:v>
      </x:c>
      <x:c r="F54" s="305" t="str">
        <x:v>CAP-LAW083</x:v>
      </x:c>
      <x:c r="G54" s="305" t="str">
        <x:v>Ch. II</x:v>
      </x:c>
      <x:c r="H54" s="305" t="str">
        <x:v>Use the current prescribed shareholding-pattern forms and filing instructions.</x:v>
      </x:c>
      <x:c r="I54" s="305" t="str">
        <x:v>Listed entity</x:v>
      </x:c>
      <x:c r="J54" s="305" t="str">
        <x:v>GATE|EQUITY_MAIN or GATE|EQUITY_SME</x:v>
      </x:c>
      <x:c r="K54" s="305" t="str">
        <x:v>Specified securities</x:v>
      </x:c>
      <x:c r="L54" s="305" t="str">
        <x:v>Reg. 31 filing due</x:v>
      </x:c>
      <x:c r="M54" s="305" t="str">
        <x:v>Apply current category, beneficial-owner and format instructions.</x:v>
      </x:c>
      <x:c r="N54" s="305" t="str">
        <x:v>At each Reg. 31 filing</x:v>
      </x:c>
      <x:c r="O54" s="305" t="str">
        <x:v>Shareholding</x:v>
      </x:c>
      <x:c r="P54" s="305" t="str">
        <x:v>Equity-listed entity module subject to SME/applicability tests</x:v>
      </x:c>
      <x:c r="Q54" s="305" t="str">
        <x:v>Load this atomic row only when GATE|EQUITY_MAIN or GATE|EQUITY_SME is true and the documented security/capacity, trigger and threshold/exemption tests are satisfied.</x:v>
      </x:c>
      <x:c r="R54" s="305" t="str">
        <x:v>Do not load when the gate is false; do not expand the duty beyond the stated holder or into Common Corporate Core/Capital Markets role content. Preserve boundary: Operationalizes CAP-LAW053; does not duplicate it.</x:v>
      </x:c>
      <x:c r="S54" s="305" t="str">
        <x:v>Entity/listing master; security/ISIN and capacity evidence; event record (Reg. 31 filing due); threshold/exemption analysis (Apply current category, beneficial-owner and format instructions.).</x:v>
      </x:c>
      <x:c r="T54" s="305" t="str">
        <x:v>P4 VALIDATED</x:v>
      </x:c>
      <x:c r="U54" s="305" t="str">
        <x:v>PRODUCTION FROZEN</x:v>
      </x:c>
      <x:c r="V54" s="305" t="str">
        <x:v>https://www.sebi.gov.in/legal/master-circulars/jan-2026/master-circular-for-compliance-with-the-provisions-of-the-securities-and-exchange-board-of-india-listing-obligations-and-disclosure-requirements-regulations-2015-by-listed-entities_99432.html</x:v>
      </x:c>
      <x:c r="W54" s="305" t="str">
        <x:v>MIGRATED — FROZEN</x:v>
      </x:c>
      <x:c r="X54" s="305" t="str">
        <x:f>IF(COUNTIF('PROD Provision Master'!$A$5:$A$176,C54)=1,"YES","NO")</x:f>
        <x:v>YES</x:v>
      </x:c>
      <x:c r="Y54" s="305" t="str">
        <x:f>IF(COUNTIF('PROD Compliance Master'!$A$5:$A$176,D54)=1,"YES","NO")</x:f>
        <x:v>YES</x:v>
      </x:c>
      <x:c r="Z54" s="305" t="str">
        <x:f>IF(COUNTIF($A$5:$A$176,A54)=1,"UNIQUE","DUPLICATE")</x:f>
        <x:v>UNIQUE</x:v>
      </x:c>
      <x:c r="AA54" s="305" t="str">
        <x:f>IF(COUNTIF($E$5:$E$176,E54)=1,"UNIQUE","DUPLICATE")</x:f>
        <x:v>UNIQUE</x:v>
      </x:c>
      <x:c r="AB54" s="305" t="str">
        <x:f>IF(AND(LEFT(A54,14)="SEBI-CORE-APP-",LEN(A54)=20),"VALID","INVALID")</x:f>
        <x:v>VALID</x:v>
      </x:c>
      <x:c r="AC54" s="305" t="str">
        <x:v>FROZEN</x:v>
      </x:c>
    </x:row>
    <x:row r="55" ht="48" customHeight="1">
      <x:c r="A55" s="305" t="str">
        <x:v>SEBI-CORE-APP-000051</x:v>
      </x:c>
      <x:c r="B55" s="305" t="n">
        <x:v>51</x:v>
      </x:c>
      <x:c r="C55" s="305" t="str">
        <x:v>SEBI-CORE-PRV-000051</x:v>
      </x:c>
      <x:c r="D55" s="305" t="str">
        <x:v>SEBI-CORE-CMP-000051</x:v>
      </x:c>
      <x:c r="E55" s="305" t="str">
        <x:v>CAP-LAW083|RPT chapter</x:v>
      </x:c>
      <x:c r="F55" s="305" t="str">
        <x:v>CAP-LAW083</x:v>
      </x:c>
      <x:c r="G55" s="305" t="str">
        <x:v>RPT chapter</x:v>
      </x:c>
      <x:c r="H55" s="305" t="str">
        <x:v>Use the current related-party transaction disclosure format and operational instructions.</x:v>
      </x:c>
      <x:c r="I55" s="305" t="str">
        <x:v>Listed entity</x:v>
      </x:c>
      <x:c r="J55" s="305" t="str">
        <x:v>GATE|EQUITY_MAIN or GATE|HVDLE</x:v>
      </x:c>
      <x:c r="K55" s="305" t="str">
        <x:v>Specified securities / HVDLE</x:v>
      </x:c>
      <x:c r="L55" s="305" t="str">
        <x:v>RPT disclosure due</x:v>
      </x:c>
      <x:c r="M55" s="305" t="str">
        <x:v>Apply current value thresholds and format fields.</x:v>
      </x:c>
      <x:c r="N55" s="305" t="str">
        <x:v>Periodic as prescribed</x:v>
      </x:c>
      <x:c r="O55" s="305" t="str">
        <x:v>Related parties</x:v>
      </x:c>
      <x:c r="P55" s="305" t="str">
        <x:v>Applicable HVDLE governance overlay</x:v>
      </x:c>
      <x:c r="Q55" s="305" t="str">
        <x:v>Load this atomic row only when GATE|EQUITY_MAIN or GATE|HVDLE is true and the documented security/capacity, trigger and threshold/exemption tests are satisfied.</x:v>
      </x:c>
      <x:c r="R55" s="305" t="str">
        <x:v>Do not load when the gate is false; do not expand the duty beyond the stated holder or into Common Corporate Core/Capital Markets role content. Preserve boundary: Underlying approval duty remains CAP-LAW053 Reg. 23.</x:v>
      </x:c>
      <x:c r="S55" s="305" t="str">
        <x:v>Entity/listing master; security/ISIN and capacity evidence; event record (RPT disclosure due); threshold/exemption analysis (Apply current value thresholds and format fields.).</x:v>
      </x:c>
      <x:c r="T55" s="305" t="str">
        <x:v>P4 VALIDATED</x:v>
      </x:c>
      <x:c r="U55" s="305" t="str">
        <x:v>PRODUCTION FROZEN</x:v>
      </x:c>
      <x:c r="V55" s="305" t="str">
        <x:v>https://www.sebi.gov.in/legal/master-circulars/jan-2026/master-circular-for-compliance-with-the-provisions-of-the-securities-and-exchange-board-of-india-listing-obligations-and-disclosure-requirements-regulations-2015-by-listed-entities_99432.html</x:v>
      </x:c>
      <x:c r="W55" s="305" t="str">
        <x:v>MIGRATED — FROZEN</x:v>
      </x:c>
      <x:c r="X55" s="305" t="str">
        <x:f>IF(COUNTIF('PROD Provision Master'!$A$5:$A$176,C55)=1,"YES","NO")</x:f>
        <x:v>YES</x:v>
      </x:c>
      <x:c r="Y55" s="305" t="str">
        <x:f>IF(COUNTIF('PROD Compliance Master'!$A$5:$A$176,D55)=1,"YES","NO")</x:f>
        <x:v>YES</x:v>
      </x:c>
      <x:c r="Z55" s="305" t="str">
        <x:f>IF(COUNTIF($A$5:$A$176,A55)=1,"UNIQUE","DUPLICATE")</x:f>
        <x:v>UNIQUE</x:v>
      </x:c>
      <x:c r="AA55" s="305" t="str">
        <x:f>IF(COUNTIF($E$5:$E$176,E55)=1,"UNIQUE","DUPLICATE")</x:f>
        <x:v>UNIQUE</x:v>
      </x:c>
      <x:c r="AB55" s="305" t="str">
        <x:f>IF(AND(LEFT(A55,14)="SEBI-CORE-APP-",LEN(A55)=20),"VALID","INVALID")</x:f>
        <x:v>VALID</x:v>
      </x:c>
      <x:c r="AC55" s="305" t="str">
        <x:v>FROZEN</x:v>
      </x:c>
    </x:row>
    <x:row r="56" ht="48" customHeight="1">
      <x:c r="A56" s="305" t="str">
        <x:v>SEBI-CORE-APP-000052</x:v>
      </x:c>
      <x:c r="B56" s="305" t="n">
        <x:v>52</x:v>
      </x:c>
      <x:c r="C56" s="305" t="str">
        <x:v>SEBI-CORE-PRV-000052</x:v>
      </x:c>
      <x:c r="D56" s="305" t="str">
        <x:v>SEBI-CORE-CMP-000052</x:v>
      </x:c>
      <x:c r="E56" s="305" t="str">
        <x:v>CAP-LAW083|BRSR chapter</x:v>
      </x:c>
      <x:c r="F56" s="305" t="str">
        <x:v>CAP-LAW083</x:v>
      </x:c>
      <x:c r="G56" s="305" t="str">
        <x:v>BRSR chapter</x:v>
      </x:c>
      <x:c r="H56" s="305" t="str">
        <x:v>Prepare BRSR and BRSR Core disclosures and assurance/assessment where the applicability test is met.</x:v>
      </x:c>
      <x:c r="I56" s="305" t="str">
        <x:v>Listed entity</x:v>
      </x:c>
      <x:c r="J56" s="305" t="str">
        <x:v>GATE|EQUITY_MAIN</x:v>
      </x:c>
      <x:c r="K56" s="305" t="str">
        <x:v>Specified securities</x:v>
      </x:c>
      <x:c r="L56" s="305" t="str">
        <x:v>Entity falls in current BRSR/BRSR Core class</x:v>
      </x:c>
      <x:c r="M56" s="305" t="str">
        <x:v>Apply current market-cap ranking, value-chain phase-in and assurance/assessment terminology.</x:v>
      </x:c>
      <x:c r="N56" s="305" t="str">
        <x:v>Annual</x:v>
      </x:c>
      <x:c r="O56" s="305" t="str">
        <x:v>Sustainability reporting</x:v>
      </x:c>
      <x:c r="P56" s="305" t="str">
        <x:v>Equity-listed entity module subject to SME/applicability tests</x:v>
      </x:c>
      <x:c r="Q56" s="305" t="str">
        <x:v>Load this atomic row only when GATE|EQUITY_MAIN is true and the documented security/capacity, trigger and threshold/exemption tests are satisfied.</x:v>
      </x:c>
      <x:c r="R56" s="305" t="str">
        <x:v>Do not load when the gate is false; do not expand the duty beyond the stated holder or into Common Corporate Core/Capital Markets role content. Preserve boundary: Do not assume universal application.</x:v>
      </x:c>
      <x:c r="S56" s="305" t="str">
        <x:v>Entity/listing master; security/ISIN and capacity evidence; event record (Entity falls in current BRSR/BRSR Core class); threshold/exemption analysis (Apply current market-cap ranking, value-chain phase-in and assurance/assessment terminology.).</x:v>
      </x:c>
      <x:c r="T56" s="305" t="str">
        <x:v>P4 VALIDATED</x:v>
      </x:c>
      <x:c r="U56" s="305" t="str">
        <x:v>PRODUCTION FROZEN</x:v>
      </x:c>
      <x:c r="V56" s="305" t="str">
        <x:v>https://www.sebi.gov.in/legal/master-circulars/jan-2026/master-circular-for-compliance-with-the-provisions-of-the-securities-and-exchange-board-of-india-listing-obligations-and-disclosure-requirements-regulations-2015-by-listed-entities_99432.html</x:v>
      </x:c>
      <x:c r="W56" s="305" t="str">
        <x:v>MIGRATED — FROZEN</x:v>
      </x:c>
      <x:c r="X56" s="305" t="str">
        <x:f>IF(COUNTIF('PROD Provision Master'!$A$5:$A$176,C56)=1,"YES","NO")</x:f>
        <x:v>YES</x:v>
      </x:c>
      <x:c r="Y56" s="305" t="str">
        <x:f>IF(COUNTIF('PROD Compliance Master'!$A$5:$A$176,D56)=1,"YES","NO")</x:f>
        <x:v>YES</x:v>
      </x:c>
      <x:c r="Z56" s="305" t="str">
        <x:f>IF(COUNTIF($A$5:$A$176,A56)=1,"UNIQUE","DUPLICATE")</x:f>
        <x:v>UNIQUE</x:v>
      </x:c>
      <x:c r="AA56" s="305" t="str">
        <x:f>IF(COUNTIF($E$5:$E$176,E56)=1,"UNIQUE","DUPLICATE")</x:f>
        <x:v>UNIQUE</x:v>
      </x:c>
      <x:c r="AB56" s="305" t="str">
        <x:f>IF(AND(LEFT(A56,14)="SEBI-CORE-APP-",LEN(A56)=20),"VALID","INVALID")</x:f>
        <x:v>VALID</x:v>
      </x:c>
      <x:c r="AC56" s="305" t="str">
        <x:v>FROZEN</x:v>
      </x:c>
    </x:row>
    <x:row r="57" ht="48" customHeight="1">
      <x:c r="A57" s="305" t="str">
        <x:v>SEBI-CORE-APP-000053</x:v>
      </x:c>
      <x:c r="B57" s="305" t="n">
        <x:v>53</x:v>
      </x:c>
      <x:c r="C57" s="305" t="str">
        <x:v>SEBI-CORE-PRV-000053</x:v>
      </x:c>
      <x:c r="D57" s="305" t="str">
        <x:v>SEBI-CORE-CMP-000053</x:v>
      </x:c>
      <x:c r="E57" s="305" t="str">
        <x:v>CAP-LAW083|Material-event chapter</x:v>
      </x:c>
      <x:c r="F57" s="305" t="str">
        <x:v>CAP-LAW083</x:v>
      </x:c>
      <x:c r="G57" s="305" t="str">
        <x:v>Material-event chapter</x:v>
      </x:c>
      <x:c r="H57" s="305" t="str">
        <x:v>Use prescribed details, formats and operational guidance for material-event, default, auditor-resignation and related disclosures.</x:v>
      </x:c>
      <x:c r="I57" s="305" t="str">
        <x:v>Listed entity</x:v>
      </x:c>
      <x:c r="J57" s="305" t="str">
        <x:v>GATE|EQUITY_MAIN or GATE|EQUITY_SME</x:v>
      </x:c>
      <x:c r="K57" s="305" t="str">
        <x:v>Specified securities</x:v>
      </x:c>
      <x:c r="L57" s="305" t="str">
        <x:v>Reg. 30 event occurs</x:v>
      </x:c>
      <x:c r="M57" s="305" t="str">
        <x:v>Apply event-specific data and continuing-update expectations.</x:v>
      </x:c>
      <x:c r="N57" s="305" t="str">
        <x:v>At event and updates</x:v>
      </x:c>
      <x:c r="O57" s="305" t="str">
        <x:v>Continuous disclosure</x:v>
      </x:c>
      <x:c r="P57" s="305" t="str">
        <x:v>Equity-listed entity module subject to SME/applicability tests</x:v>
      </x:c>
      <x:c r="Q57" s="305" t="str">
        <x:v>Load this atomic row only when GATE|EQUITY_MAIN or GATE|EQUITY_SME is true and the documented security/capacity, trigger and threshold/exemption tests are satisfied.</x:v>
      </x:c>
      <x:c r="R57" s="305" t="str">
        <x:v>Do not load when the gate is false; do not expand the duty beyond the stated holder or into Common Corporate Core/Capital Markets role content. Preserve boundary: Underlying trigger/timing remains CAP-LAW053 Reg. 30.</x:v>
      </x:c>
      <x:c r="S57" s="305" t="str">
        <x:v>Entity/listing master; security/ISIN and capacity evidence; event record (Reg. 30 event occurs); threshold/exemption analysis (Apply event-specific data and continuing-update expectations.).</x:v>
      </x:c>
      <x:c r="T57" s="305" t="str">
        <x:v>P4 VALIDATED</x:v>
      </x:c>
      <x:c r="U57" s="305" t="str">
        <x:v>PRODUCTION FROZEN</x:v>
      </x:c>
      <x:c r="V57" s="305" t="str">
        <x:v>https://www.sebi.gov.in/legal/master-circulars/jan-2026/master-circular-for-compliance-with-the-provisions-of-the-securities-and-exchange-board-of-india-listing-obligations-and-disclosure-requirements-regulations-2015-by-listed-entities_99432.html</x:v>
      </x:c>
      <x:c r="W57" s="305" t="str">
        <x:v>MIGRATED — FROZEN</x:v>
      </x:c>
      <x:c r="X57" s="305" t="str">
        <x:f>IF(COUNTIF('PROD Provision Master'!$A$5:$A$176,C57)=1,"YES","NO")</x:f>
        <x:v>YES</x:v>
      </x:c>
      <x:c r="Y57" s="305" t="str">
        <x:f>IF(COUNTIF('PROD Compliance Master'!$A$5:$A$176,D57)=1,"YES","NO")</x:f>
        <x:v>YES</x:v>
      </x:c>
      <x:c r="Z57" s="305" t="str">
        <x:f>IF(COUNTIF($A$5:$A$176,A57)=1,"UNIQUE","DUPLICATE")</x:f>
        <x:v>UNIQUE</x:v>
      </x:c>
      <x:c r="AA57" s="305" t="str">
        <x:f>IF(COUNTIF($E$5:$E$176,E57)=1,"UNIQUE","DUPLICATE")</x:f>
        <x:v>UNIQUE</x:v>
      </x:c>
      <x:c r="AB57" s="305" t="str">
        <x:f>IF(AND(LEFT(A57,14)="SEBI-CORE-APP-",LEN(A57)=20),"VALID","INVALID")</x:f>
        <x:v>VALID</x:v>
      </x:c>
      <x:c r="AC57" s="305" t="str">
        <x:v>FROZEN</x:v>
      </x:c>
    </x:row>
    <x:row r="58" ht="48" customHeight="1">
      <x:c r="A58" s="305" t="str">
        <x:v>SEBI-CORE-APP-000054</x:v>
      </x:c>
      <x:c r="B58" s="305" t="n">
        <x:v>54</x:v>
      </x:c>
      <x:c r="C58" s="305" t="str">
        <x:v>SEBI-CORE-PRV-000054</x:v>
      </x:c>
      <x:c r="D58" s="305" t="str">
        <x:v>SEBI-CORE-CMP-000054</x:v>
      </x:c>
      <x:c r="E58" s="305" t="str">
        <x:v>CAP-LAW083|Rumour-verification chapter</x:v>
      </x:c>
      <x:c r="F58" s="305" t="str">
        <x:v>CAP-LAW083</x:v>
      </x:c>
      <x:c r="G58" s="305" t="str">
        <x:v>Rumour-verification chapter</x:v>
      </x:c>
      <x:c r="H58" s="305" t="str">
        <x:v>Apply the current rumour-verification framework where the entity falls within the prescribed class.</x:v>
      </x:c>
      <x:c r="I58" s="305" t="str">
        <x:v>Listed entity</x:v>
      </x:c>
      <x:c r="J58" s="305" t="str">
        <x:v>GATE|EQUITY_MAIN</x:v>
      </x:c>
      <x:c r="K58" s="305" t="str">
        <x:v>Specified securities</x:v>
      </x:c>
      <x:c r="L58" s="305" t="str">
        <x:v>Material price movement / mainstream-media rumour</x:v>
      </x:c>
      <x:c r="M58" s="305" t="str">
        <x:v>Apply current ranking, implementation date, materiality and exception provisions.</x:v>
      </x:c>
      <x:c r="N58" s="305" t="str">
        <x:v>Within current prescribed period</x:v>
      </x:c>
      <x:c r="O58" s="305" t="str">
        <x:v>Continuous disclosure</x:v>
      </x:c>
      <x:c r="P58" s="305" t="str">
        <x:v>Equity-listed entity module subject to SME/applicability tests</x:v>
      </x:c>
      <x:c r="Q58" s="305" t="str">
        <x:v>Load this atomic row only when GATE|EQUITY_MAIN is true and the documented security/capacity, trigger and threshold/exemption tests are satisfied.</x:v>
      </x:c>
      <x:c r="R58" s="305" t="str">
        <x:v>Do not load when the gate is false; do not expand the duty beyond the stated holder or into Common Corporate Core/Capital Markets role content. Preserve boundary: This is a controlled dynamic gate; P3 must validate current exchange parameters.</x:v>
      </x:c>
      <x:c r="S58" s="305" t="str">
        <x:v>Entity/listing master; security/ISIN and capacity evidence; event record (Material price movement / mainstream-media rumour); threshold/exemption analysis (Apply current ranking, implementation date, materiality and exception provisions.).</x:v>
      </x:c>
      <x:c r="T58" s="305" t="str">
        <x:v>P4 VALIDATED</x:v>
      </x:c>
      <x:c r="U58" s="305" t="str">
        <x:v>PRODUCTION FROZEN</x:v>
      </x:c>
      <x:c r="V58" s="305" t="str">
        <x:v>https://www.sebi.gov.in/legal/master-circulars/jan-2026/master-circular-for-compliance-with-the-provisions-of-the-securities-and-exchange-board-of-india-listing-obligations-and-disclosure-requirements-regulations-2015-by-listed-entities_99432.html</x:v>
      </x:c>
      <x:c r="W58" s="305" t="str">
        <x:v>MIGRATED — FROZEN</x:v>
      </x:c>
      <x:c r="X58" s="305" t="str">
        <x:f>IF(COUNTIF('PROD Provision Master'!$A$5:$A$176,C58)=1,"YES","NO")</x:f>
        <x:v>YES</x:v>
      </x:c>
      <x:c r="Y58" s="305" t="str">
        <x:f>IF(COUNTIF('PROD Compliance Master'!$A$5:$A$176,D58)=1,"YES","NO")</x:f>
        <x:v>YES</x:v>
      </x:c>
      <x:c r="Z58" s="305" t="str">
        <x:f>IF(COUNTIF($A$5:$A$176,A58)=1,"UNIQUE","DUPLICATE")</x:f>
        <x:v>UNIQUE</x:v>
      </x:c>
      <x:c r="AA58" s="305" t="str">
        <x:f>IF(COUNTIF($E$5:$E$176,E58)=1,"UNIQUE","DUPLICATE")</x:f>
        <x:v>UNIQUE</x:v>
      </x:c>
      <x:c r="AB58" s="305" t="str">
        <x:f>IF(AND(LEFT(A58,14)="SEBI-CORE-APP-",LEN(A58)=20),"VALID","INVALID")</x:f>
        <x:v>VALID</x:v>
      </x:c>
      <x:c r="AC58" s="305" t="str">
        <x:v>FROZEN</x:v>
      </x:c>
    </x:row>
    <x:row r="59" ht="48" customHeight="1">
      <x:c r="A59" s="305" t="str">
        <x:v>SEBI-CORE-APP-000055</x:v>
      </x:c>
      <x:c r="B59" s="305" t="n">
        <x:v>55</x:v>
      </x:c>
      <x:c r="C59" s="305" t="str">
        <x:v>SEBI-CORE-PRV-000055</x:v>
      </x:c>
      <x:c r="D59" s="305" t="str">
        <x:v>SEBI-CORE-CMP-000055</x:v>
      </x:c>
      <x:c r="E59" s="305" t="str">
        <x:v>CAP-LAW083|Integrated Filing chapter</x:v>
      </x:c>
      <x:c r="F59" s="305" t="str">
        <x:v>CAP-LAW083</x:v>
      </x:c>
      <x:c r="G59" s="305" t="str">
        <x:v>Integrated Filing chapter</x:v>
      </x:c>
      <x:c r="H59" s="305" t="str">
        <x:v>Submit governance and financial filing components through the current integrated-filing structure.</x:v>
      </x:c>
      <x:c r="I59" s="305" t="str">
        <x:v>Listed entity</x:v>
      </x:c>
      <x:c r="J59" s="305" t="str">
        <x:v>GATE|EQUITY_MAIN or GATE|HVDLE</x:v>
      </x:c>
      <x:c r="K59" s="305" t="str">
        <x:v>Specified securities / HVDLE</x:v>
      </x:c>
      <x:c r="L59" s="305" t="str">
        <x:v>Integrated filing period closes</x:v>
      </x:c>
      <x:c r="M59" s="305" t="str">
        <x:v>Apply part, format and transition provisions.</x:v>
      </x:c>
      <x:c r="N59" s="305" t="str">
        <x:v>Periodic as prescribed</x:v>
      </x:c>
      <x:c r="O59" s="305" t="str">
        <x:v>Regulatory filing</x:v>
      </x:c>
      <x:c r="P59" s="305" t="str">
        <x:v>Applicable HVDLE governance overlay</x:v>
      </x:c>
      <x:c r="Q59" s="305" t="str">
        <x:v>Load this atomic row only when GATE|EQUITY_MAIN or GATE|HVDLE is true and the documented security/capacity, trigger and threshold/exemption tests are satisfied.</x:v>
      </x:c>
      <x:c r="R59" s="305" t="str">
        <x:v>Do not load when the gate is false; do not expand the duty beyond the stated holder or into Common Corporate Core/Capital Markets role content. Preserve boundary: Does not eliminate underlying regulations.</x:v>
      </x:c>
      <x:c r="S59" s="305" t="str">
        <x:v>Entity/listing master; security/ISIN and capacity evidence; event record (Integrated filing period closes); threshold/exemption analysis (Apply part, format and transition provisions.).</x:v>
      </x:c>
      <x:c r="T59" s="305" t="str">
        <x:v>P4 VALIDATED</x:v>
      </x:c>
      <x:c r="U59" s="305" t="str">
        <x:v>PRODUCTION FROZEN</x:v>
      </x:c>
      <x:c r="V59" s="305" t="str">
        <x:v>https://www.sebi.gov.in/legal/master-circulars/jan-2026/master-circular-for-compliance-with-the-provisions-of-the-securities-and-exchange-board-of-india-listing-obligations-and-disclosure-requirements-regulations-2015-by-listed-entities_99432.html</x:v>
      </x:c>
      <x:c r="W59" s="305" t="str">
        <x:v>MIGRATED — FROZEN</x:v>
      </x:c>
      <x:c r="X59" s="305" t="str">
        <x:f>IF(COUNTIF('PROD Provision Master'!$A$5:$A$176,C59)=1,"YES","NO")</x:f>
        <x:v>YES</x:v>
      </x:c>
      <x:c r="Y59" s="305" t="str">
        <x:f>IF(COUNTIF('PROD Compliance Master'!$A$5:$A$176,D59)=1,"YES","NO")</x:f>
        <x:v>YES</x:v>
      </x:c>
      <x:c r="Z59" s="305" t="str">
        <x:f>IF(COUNTIF($A$5:$A$176,A59)=1,"UNIQUE","DUPLICATE")</x:f>
        <x:v>UNIQUE</x:v>
      </x:c>
      <x:c r="AA59" s="305" t="str">
        <x:f>IF(COUNTIF($E$5:$E$176,E59)=1,"UNIQUE","DUPLICATE")</x:f>
        <x:v>UNIQUE</x:v>
      </x:c>
      <x:c r="AB59" s="305" t="str">
        <x:f>IF(AND(LEFT(A59,14)="SEBI-CORE-APP-",LEN(A59)=20),"VALID","INVALID")</x:f>
        <x:v>VALID</x:v>
      </x:c>
      <x:c r="AC59" s="305" t="str">
        <x:v>FROZEN</x:v>
      </x:c>
    </x:row>
    <x:row r="60" ht="48" customHeight="1">
      <x:c r="A60" s="305" t="str">
        <x:v>SEBI-CORE-APP-000056</x:v>
      </x:c>
      <x:c r="B60" s="305" t="n">
        <x:v>56</x:v>
      </x:c>
      <x:c r="C60" s="305" t="str">
        <x:v>SEBI-CORE-PRV-000056</x:v>
      </x:c>
      <x:c r="D60" s="305" t="str">
        <x:v>SEBI-CORE-CMP-000056</x:v>
      </x:c>
      <x:c r="E60" s="305" t="str">
        <x:v>CAP-LAW054|Reg. 3(1)</x:v>
      </x:c>
      <x:c r="F60" s="305" t="str">
        <x:v>CAP-LAW054</x:v>
      </x:c>
      <x:c r="G60" s="305" t="str">
        <x:v>Reg. 3(1)</x:v>
      </x:c>
      <x:c r="H60" s="305" t="str">
        <x:v>Do not communicate, provide or allow access to unpublished price sensitive information except for permitted purposes.</x:v>
      </x:c>
      <x:c r="I60" s="305" t="str">
        <x:v>Listed entity / insiders</x:v>
      </x:c>
      <x:c r="J60" s="305" t="str">
        <x:v>GATE|EQUITY_MAIN or GATE|EQUITY_SME</x:v>
      </x:c>
      <x:c r="K60" s="305" t="str">
        <x:v>Listed or proposed specified securities</x:v>
      </x:c>
      <x:c r="L60" s="305" t="str">
        <x:v>UPSI exists</x:v>
      </x:c>
      <x:c r="M60" s="305" t="str">
        <x:v>Legitimate purpose, performance of duties or legal obligation exception.</x:v>
      </x:c>
      <x:c r="N60" s="305" t="str">
        <x:v>Continuous</x:v>
      </x:c>
      <x:c r="O60" s="305" t="str">
        <x:v>Insider trading</x:v>
      </x:c>
      <x:c r="P60" s="305" t="str">
        <x:v>Equity-listed entity module subject to SME/applicability tests</x:v>
      </x:c>
      <x:c r="Q60" s="305" t="str">
        <x:v>Load this atomic row only when GATE|EQUITY_MAIN or GATE|EQUITY_SME is true and the documented security/capacity, trigger and threshold/exemption tests are satisfied.</x:v>
      </x:c>
      <x:c r="R60" s="305" t="str">
        <x:v>Do not load when the gate is false; do not expand the duty beyond the stated holder or into Common Corporate Core/Capital Markets role content. Preserve boundary: Personal conduct and company control components must be separately owned.</x:v>
      </x:c>
      <x:c r="S60" s="305" t="str">
        <x:v>Entity/listing master; security/ISIN and capacity evidence; event record (UPSI exists); threshold/exemption analysis (Legitimate purpose, performance of duties or legal obligation exception.).</x:v>
      </x:c>
      <x:c r="T60" s="305" t="str">
        <x:v>P4 VALIDATED</x:v>
      </x:c>
      <x:c r="U60" s="305" t="str">
        <x:v>PRODUCTION FROZEN</x:v>
      </x:c>
      <x:c r="V60" s="305" t="str">
        <x:v>https://www.sebi.gov.in/legal/regulations/mar-2025/securities-and-exchange-board-of-india-prohibition-of-insider-trading-regulations-2015-last-amended-on-march-12-2025-_92672.html</x:v>
      </x:c>
      <x:c r="W60" s="305" t="str">
        <x:v>MIGRATED — FROZEN</x:v>
      </x:c>
      <x:c r="X60" s="305" t="str">
        <x:f>IF(COUNTIF('PROD Provision Master'!$A$5:$A$176,C60)=1,"YES","NO")</x:f>
        <x:v>YES</x:v>
      </x:c>
      <x:c r="Y60" s="305" t="str">
        <x:f>IF(COUNTIF('PROD Compliance Master'!$A$5:$A$176,D60)=1,"YES","NO")</x:f>
        <x:v>YES</x:v>
      </x:c>
      <x:c r="Z60" s="305" t="str">
        <x:f>IF(COUNTIF($A$5:$A$176,A60)=1,"UNIQUE","DUPLICATE")</x:f>
        <x:v>UNIQUE</x:v>
      </x:c>
      <x:c r="AA60" s="305" t="str">
        <x:f>IF(COUNTIF($E$5:$E$176,E60)=1,"UNIQUE","DUPLICATE")</x:f>
        <x:v>UNIQUE</x:v>
      </x:c>
      <x:c r="AB60" s="305" t="str">
        <x:f>IF(AND(LEFT(A60,14)="SEBI-CORE-APP-",LEN(A60)=20),"VALID","INVALID")</x:f>
        <x:v>VALID</x:v>
      </x:c>
      <x:c r="AC60" s="305" t="str">
        <x:v>FROZEN</x:v>
      </x:c>
    </x:row>
    <x:row r="61" ht="48" customHeight="1">
      <x:c r="A61" s="305" t="str">
        <x:v>SEBI-CORE-APP-000057</x:v>
      </x:c>
      <x:c r="B61" s="305" t="n">
        <x:v>57</x:v>
      </x:c>
      <x:c r="C61" s="305" t="str">
        <x:v>SEBI-CORE-PRV-000057</x:v>
      </x:c>
      <x:c r="D61" s="305" t="str">
        <x:v>SEBI-CORE-CMP-000057</x:v>
      </x:c>
      <x:c r="E61" s="305" t="str">
        <x:v>CAP-LAW054|Reg. 3(2A)</x:v>
      </x:c>
      <x:c r="F61" s="305" t="str">
        <x:v>CAP-LAW054</x:v>
      </x:c>
      <x:c r="G61" s="305" t="str">
        <x:v>Reg. 3(2A)</x:v>
      </x:c>
      <x:c r="H61" s="305" t="str">
        <x:v>Maintain a board-approved policy defining legitimate purposes for sharing UPSI.</x:v>
      </x:c>
      <x:c r="I61" s="305" t="str">
        <x:v>Listed entity / board</x:v>
      </x:c>
      <x:c r="J61" s="305" t="str">
        <x:v>GATE|EQUITY_MAIN or GATE|EQUITY_SME</x:v>
      </x:c>
      <x:c r="K61" s="305" t="str">
        <x:v>Listed or proposed specified securities</x:v>
      </x:c>
      <x:c r="L61" s="305" t="str">
        <x:v>PIT framework applies</x:v>
      </x:c>
      <x:c r="M61" s="305" t="str">
        <x:v>Policy must form part of the fair-disclosure code.</x:v>
      </x:c>
      <x:c r="N61" s="305" t="str">
        <x:v>Continuous; review on change</x:v>
      </x:c>
      <x:c r="O61" s="305" t="str">
        <x:v>Insider trading</x:v>
      </x:c>
      <x:c r="P61" s="305" t="str">
        <x:v>Equity-listed entity module subject to SME/applicability tests</x:v>
      </x:c>
      <x:c r="Q61" s="305" t="str">
        <x:v>Load this atomic row only when GATE|EQUITY_MAIN or GATE|EQUITY_SME is true and the documented security/capacity, trigger and threshold/exemption tests are satisfied.</x:v>
      </x:c>
      <x:c r="R61" s="305" t="str">
        <x:v>Do not load when the gate is false; do not expand the duty beyond the stated holder or into Common Corporate Core/Capital Markets role content. Preserve boundary: Record each recipient as an insider where required.</x:v>
      </x:c>
      <x:c r="S61" s="305" t="str">
        <x:v>Entity/listing master; security/ISIN and capacity evidence; event record (PIT framework applies); threshold/exemption analysis (Policy must form part of the fair-disclosure code.).</x:v>
      </x:c>
      <x:c r="T61" s="305" t="str">
        <x:v>P4 VALIDATED</x:v>
      </x:c>
      <x:c r="U61" s="305" t="str">
        <x:v>PRODUCTION FROZEN</x:v>
      </x:c>
      <x:c r="V61" s="305" t="str">
        <x:v>https://www.sebi.gov.in/legal/regulations/mar-2025/securities-and-exchange-board-of-india-prohibition-of-insider-trading-regulations-2015-last-amended-on-march-12-2025-_92672.html</x:v>
      </x:c>
      <x:c r="W61" s="305" t="str">
        <x:v>MIGRATED — FROZEN</x:v>
      </x:c>
      <x:c r="X61" s="305" t="str">
        <x:f>IF(COUNTIF('PROD Provision Master'!$A$5:$A$176,C61)=1,"YES","NO")</x:f>
        <x:v>YES</x:v>
      </x:c>
      <x:c r="Y61" s="305" t="str">
        <x:f>IF(COUNTIF('PROD Compliance Master'!$A$5:$A$176,D61)=1,"YES","NO")</x:f>
        <x:v>YES</x:v>
      </x:c>
      <x:c r="Z61" s="305" t="str">
        <x:f>IF(COUNTIF($A$5:$A$176,A61)=1,"UNIQUE","DUPLICATE")</x:f>
        <x:v>UNIQUE</x:v>
      </x:c>
      <x:c r="AA61" s="305" t="str">
        <x:f>IF(COUNTIF($E$5:$E$176,E61)=1,"UNIQUE","DUPLICATE")</x:f>
        <x:v>UNIQUE</x:v>
      </x:c>
      <x:c r="AB61" s="305" t="str">
        <x:f>IF(AND(LEFT(A61,14)="SEBI-CORE-APP-",LEN(A61)=20),"VALID","INVALID")</x:f>
        <x:v>VALID</x:v>
      </x:c>
      <x:c r="AC61" s="305" t="str">
        <x:v>FROZEN</x:v>
      </x:c>
    </x:row>
    <x:row r="62" ht="48" customHeight="1">
      <x:c r="A62" s="305" t="str">
        <x:v>SEBI-CORE-APP-000058</x:v>
      </x:c>
      <x:c r="B62" s="305" t="n">
        <x:v>58</x:v>
      </x:c>
      <x:c r="C62" s="305" t="str">
        <x:v>SEBI-CORE-PRV-000058</x:v>
      </x:c>
      <x:c r="D62" s="305" t="str">
        <x:v>SEBI-CORE-CMP-000058</x:v>
      </x:c>
      <x:c r="E62" s="305" t="str">
        <x:v>CAP-LAW054|Reg. 3(5)</x:v>
      </x:c>
      <x:c r="F62" s="305" t="str">
        <x:v>CAP-LAW054</x:v>
      </x:c>
      <x:c r="G62" s="305" t="str">
        <x:v>Reg. 3(5)</x:v>
      </x:c>
      <x:c r="H62" s="305" t="str">
        <x:v>Maintain a structured digital database of persons/entities with whom UPSI is shared, with prescribed controls and retention.</x:v>
      </x:c>
      <x:c r="I62" s="305" t="str">
        <x:v>Listed entity / intermediary / fiduciary as applicable</x:v>
      </x:c>
      <x:c r="J62" s="305" t="str">
        <x:v>GATE|EQUITY_MAIN or GATE|EQUITY_SME</x:v>
      </x:c>
      <x:c r="K62" s="305" t="str">
        <x:v>Listed or proposed specified securities</x:v>
      </x:c>
      <x:c r="L62" s="305" t="str">
        <x:v>UPSI is internally generated or shared</x:v>
      </x:c>
      <x:c r="M62" s="305" t="str">
        <x:v>Apply non-outsourcing, integrity, access and retention requirements.</x:v>
      </x:c>
      <x:c r="N62" s="305" t="str">
        <x:v>Contemporaneous; preserve as prescribed</x:v>
      </x:c>
      <x:c r="O62" s="305" t="str">
        <x:v>Insider trading</x:v>
      </x:c>
      <x:c r="P62" s="305" t="str">
        <x:v>Equity-listed entity module subject to SME/applicability tests</x:v>
      </x:c>
      <x:c r="Q62" s="305" t="str">
        <x:v>Load this atomic row only when GATE|EQUITY_MAIN or GATE|EQUITY_SME is true and the documented security/capacity, trigger and threshold/exemption tests are satisfied.</x:v>
      </x:c>
      <x:c r="R62" s="305" t="str">
        <x:v>Do not load when the gate is false; do not expand the duty beyond the stated holder or into Common Corporate Core/Capital Markets role content. Preserve boundary: Only the listed-entity instance belongs in this overlay.</x:v>
      </x:c>
      <x:c r="S62" s="305" t="str">
        <x:v>Entity/listing master; security/ISIN and capacity evidence; event record (UPSI is internally generated or shared); threshold/exemption analysis (Apply non-outsourcing, integrity, access and retention requirements.).</x:v>
      </x:c>
      <x:c r="T62" s="305" t="str">
        <x:v>P4 VALIDATED</x:v>
      </x:c>
      <x:c r="U62" s="305" t="str">
        <x:v>PRODUCTION FROZEN</x:v>
      </x:c>
      <x:c r="V62" s="305" t="str">
        <x:v>https://www.sebi.gov.in/legal/regulations/mar-2025/securities-and-exchange-board-of-india-prohibition-of-insider-trading-regulations-2015-last-amended-on-march-12-2025-_92672.html</x:v>
      </x:c>
      <x:c r="W62" s="305" t="str">
        <x:v>MIGRATED — FROZEN</x:v>
      </x:c>
      <x:c r="X62" s="305" t="str">
        <x:f>IF(COUNTIF('PROD Provision Master'!$A$5:$A$176,C62)=1,"YES","NO")</x:f>
        <x:v>YES</x:v>
      </x:c>
      <x:c r="Y62" s="305" t="str">
        <x:f>IF(COUNTIF('PROD Compliance Master'!$A$5:$A$176,D62)=1,"YES","NO")</x:f>
        <x:v>YES</x:v>
      </x:c>
      <x:c r="Z62" s="305" t="str">
        <x:f>IF(COUNTIF($A$5:$A$176,A62)=1,"UNIQUE","DUPLICATE")</x:f>
        <x:v>UNIQUE</x:v>
      </x:c>
      <x:c r="AA62" s="305" t="str">
        <x:f>IF(COUNTIF($E$5:$E$176,E62)=1,"UNIQUE","DUPLICATE")</x:f>
        <x:v>UNIQUE</x:v>
      </x:c>
      <x:c r="AB62" s="305" t="str">
        <x:f>IF(AND(LEFT(A62,14)="SEBI-CORE-APP-",LEN(A62)=20),"VALID","INVALID")</x:f>
        <x:v>VALID</x:v>
      </x:c>
      <x:c r="AC62" s="305" t="str">
        <x:v>FROZEN</x:v>
      </x:c>
    </x:row>
    <x:row r="63" ht="48" customHeight="1">
      <x:c r="A63" s="305" t="str">
        <x:v>SEBI-CORE-APP-000059</x:v>
      </x:c>
      <x:c r="B63" s="305" t="n">
        <x:v>59</x:v>
      </x:c>
      <x:c r="C63" s="305" t="str">
        <x:v>SEBI-CORE-PRV-000059</x:v>
      </x:c>
      <x:c r="D63" s="305" t="str">
        <x:v>SEBI-CORE-CMP-000059</x:v>
      </x:c>
      <x:c r="E63" s="305" t="str">
        <x:v>CAP-LAW054|Reg. 4</x:v>
      </x:c>
      <x:c r="F63" s="305" t="str">
        <x:v>CAP-LAW054</x:v>
      </x:c>
      <x:c r="G63" s="305" t="str">
        <x:v>Reg. 4</x:v>
      </x:c>
      <x:c r="H63" s="305" t="str">
        <x:v>Prevent trading while in possession of UPSI, subject to available defences.</x:v>
      </x:c>
      <x:c r="I63" s="305" t="str">
        <x:v>Insiders / company where it trades</x:v>
      </x:c>
      <x:c r="J63" s="305" t="str">
        <x:v>GATE|EQUITY_MAIN or GATE|EQUITY_SME</x:v>
      </x:c>
      <x:c r="K63" s="305" t="str">
        <x:v>Listed or proposed specified securities</x:v>
      </x:c>
      <x:c r="L63" s="305" t="str">
        <x:v>Trade proposed while UPSI may exist</x:v>
      </x:c>
      <x:c r="M63" s="305" t="str">
        <x:v>Evaluate statutory defences and connected-person/possession facts.</x:v>
      </x:c>
      <x:c r="N63" s="305" t="str">
        <x:v>Per trade</x:v>
      </x:c>
      <x:c r="O63" s="305" t="str">
        <x:v>Insider trading</x:v>
      </x:c>
      <x:c r="P63" s="305" t="str">
        <x:v>Equity-listed entity module subject to SME/applicability tests</x:v>
      </x:c>
      <x:c r="Q63" s="305" t="str">
        <x:v>Load this atomic row only when GATE|EQUITY_MAIN or GATE|EQUITY_SME is true and the documented security/capacity, trigger and threshold/exemption tests are satisfied.</x:v>
      </x:c>
      <x:c r="R63" s="305" t="str">
        <x:v>Do not load when the gate is false; do not expand the duty beyond the stated holder or into Common Corporate Core/Capital Markets role content. Preserve boundary: The prohibition is person-specific; company monitoring is the compliance control.</x:v>
      </x:c>
      <x:c r="S63" s="305" t="str">
        <x:v>Entity/listing master; security/ISIN and capacity evidence; event record (Trade proposed while UPSI may exist); threshold/exemption analysis (Evaluate statutory defences and connected-person/possession facts.).</x:v>
      </x:c>
      <x:c r="T63" s="305" t="str">
        <x:v>P4 VALIDATED</x:v>
      </x:c>
      <x:c r="U63" s="305" t="str">
        <x:v>PRODUCTION FROZEN</x:v>
      </x:c>
      <x:c r="V63" s="305" t="str">
        <x:v>https://www.sebi.gov.in/legal/regulations/mar-2025/securities-and-exchange-board-of-india-prohibition-of-insider-trading-regulations-2015-last-amended-on-march-12-2025-_92672.html</x:v>
      </x:c>
      <x:c r="W63" s="305" t="str">
        <x:v>MIGRATED — FROZEN</x:v>
      </x:c>
      <x:c r="X63" s="305" t="str">
        <x:f>IF(COUNTIF('PROD Provision Master'!$A$5:$A$176,C63)=1,"YES","NO")</x:f>
        <x:v>YES</x:v>
      </x:c>
      <x:c r="Y63" s="305" t="str">
        <x:f>IF(COUNTIF('PROD Compliance Master'!$A$5:$A$176,D63)=1,"YES","NO")</x:f>
        <x:v>YES</x:v>
      </x:c>
      <x:c r="Z63" s="305" t="str">
        <x:f>IF(COUNTIF($A$5:$A$176,A63)=1,"UNIQUE","DUPLICATE")</x:f>
        <x:v>UNIQUE</x:v>
      </x:c>
      <x:c r="AA63" s="305" t="str">
        <x:f>IF(COUNTIF($E$5:$E$176,E63)=1,"UNIQUE","DUPLICATE")</x:f>
        <x:v>UNIQUE</x:v>
      </x:c>
      <x:c r="AB63" s="305" t="str">
        <x:f>IF(AND(LEFT(A63,14)="SEBI-CORE-APP-",LEN(A63)=20),"VALID","INVALID")</x:f>
        <x:v>VALID</x:v>
      </x:c>
      <x:c r="AC63" s="305" t="str">
        <x:v>FROZEN</x:v>
      </x:c>
    </x:row>
    <x:row r="64" ht="48" customHeight="1">
      <x:c r="A64" s="305" t="str">
        <x:v>SEBI-CORE-APP-000060</x:v>
      </x:c>
      <x:c r="B64" s="305" t="n">
        <x:v>60</x:v>
      </x:c>
      <x:c r="C64" s="305" t="str">
        <x:v>SEBI-CORE-PRV-000060</x:v>
      </x:c>
      <x:c r="D64" s="305" t="str">
        <x:v>SEBI-CORE-CMP-000060</x:v>
      </x:c>
      <x:c r="E64" s="305" t="str">
        <x:v>CAP-LAW054|Reg. 5</x:v>
      </x:c>
      <x:c r="F64" s="305" t="str">
        <x:v>CAP-LAW054</x:v>
      </x:c>
      <x:c r="G64" s="305" t="str">
        <x:v>Reg. 5</x:v>
      </x:c>
      <x:c r="H64" s="305" t="str">
        <x:v>Administer compliant trading plans where insiders elect to use them.</x:v>
      </x:c>
      <x:c r="I64" s="305" t="str">
        <x:v>Insider / compliance officer / listed entity</x:v>
      </x:c>
      <x:c r="J64" s="305" t="str">
        <x:v>GATE|EQUITY_MAIN or GATE|EQUITY_SME</x:v>
      </x:c>
      <x:c r="K64" s="305" t="str">
        <x:v>Listed securities</x:v>
      </x:c>
      <x:c r="L64" s="305" t="str">
        <x:v>Trading plan submitted</x:v>
      </x:c>
      <x:c r="M64" s="305" t="str">
        <x:v>Apply current formulation, approval, disclosure and execution conditions.</x:v>
      </x:c>
      <x:c r="N64" s="305" t="str">
        <x:v>Event-based</x:v>
      </x:c>
      <x:c r="O64" s="305" t="str">
        <x:v>Insider trading</x:v>
      </x:c>
      <x:c r="P64" s="305" t="str">
        <x:v>Equity-listed entity module subject to SME/applicability tests</x:v>
      </x:c>
      <x:c r="Q64" s="305" t="str">
        <x:v>Load this atomic row only when GATE|EQUITY_MAIN or GATE|EQUITY_SME is true and the documented security/capacity, trigger and threshold/exemption tests are satisfied.</x:v>
      </x:c>
      <x:c r="R64" s="305" t="str">
        <x:v>Do not load when the gate is false; do not expand the duty beyond the stated holder or into Common Corporate Core/Capital Markets role content. Preserve boundary: No trading-plan duty arises absent a submitted plan.</x:v>
      </x:c>
      <x:c r="S64" s="305" t="str">
        <x:v>Entity/listing master; security/ISIN and capacity evidence; event record (Trading plan submitted); threshold/exemption analysis (Apply current formulation, approval, disclosure and execution conditions.).</x:v>
      </x:c>
      <x:c r="T64" s="305" t="str">
        <x:v>P4 VALIDATED</x:v>
      </x:c>
      <x:c r="U64" s="305" t="str">
        <x:v>PRODUCTION FROZEN</x:v>
      </x:c>
      <x:c r="V64" s="305" t="str">
        <x:v>https://www.sebi.gov.in/legal/regulations/mar-2025/securities-and-exchange-board-of-india-prohibition-of-insider-trading-regulations-2015-last-amended-on-march-12-2025-_92672.html</x:v>
      </x:c>
      <x:c r="W64" s="305" t="str">
        <x:v>MIGRATED — FROZEN</x:v>
      </x:c>
      <x:c r="X64" s="305" t="str">
        <x:f>IF(COUNTIF('PROD Provision Master'!$A$5:$A$176,C64)=1,"YES","NO")</x:f>
        <x:v>YES</x:v>
      </x:c>
      <x:c r="Y64" s="305" t="str">
        <x:f>IF(COUNTIF('PROD Compliance Master'!$A$5:$A$176,D64)=1,"YES","NO")</x:f>
        <x:v>YES</x:v>
      </x:c>
      <x:c r="Z64" s="305" t="str">
        <x:f>IF(COUNTIF($A$5:$A$176,A64)=1,"UNIQUE","DUPLICATE")</x:f>
        <x:v>UNIQUE</x:v>
      </x:c>
      <x:c r="AA64" s="305" t="str">
        <x:f>IF(COUNTIF($E$5:$E$176,E64)=1,"UNIQUE","DUPLICATE")</x:f>
        <x:v>UNIQUE</x:v>
      </x:c>
      <x:c r="AB64" s="305" t="str">
        <x:f>IF(AND(LEFT(A64,14)="SEBI-CORE-APP-",LEN(A64)=20),"VALID","INVALID")</x:f>
        <x:v>VALID</x:v>
      </x:c>
      <x:c r="AC64" s="305" t="str">
        <x:v>FROZEN</x:v>
      </x:c>
    </x:row>
    <x:row r="65" ht="48" customHeight="1">
      <x:c r="A65" s="305" t="str">
        <x:v>SEBI-CORE-APP-000061</x:v>
      </x:c>
      <x:c r="B65" s="305" t="n">
        <x:v>61</x:v>
      </x:c>
      <x:c r="C65" s="305" t="str">
        <x:v>SEBI-CORE-PRV-000061</x:v>
      </x:c>
      <x:c r="D65" s="305" t="str">
        <x:v>SEBI-CORE-CMP-000061</x:v>
      </x:c>
      <x:c r="E65" s="305" t="str">
        <x:v>CAP-LAW054|Reg. 7</x:v>
      </x:c>
      <x:c r="F65" s="305" t="str">
        <x:v>CAP-LAW054</x:v>
      </x:c>
      <x:c r="G65" s="305" t="str">
        <x:v>Reg. 7</x:v>
      </x:c>
      <x:c r="H65" s="305" t="str">
        <x:v>Make or facilitate PIT disclosures required from promoters, members of promoter group, designated persons, directors or other covered persons.</x:v>
      </x:c>
      <x:c r="I65" s="305" t="str">
        <x:v>Covered person / listed entity interface</x:v>
      </x:c>
      <x:c r="J65" s="305" t="str">
        <x:v>GATE|EQUITY_MAIN or GATE|EQUITY_SME</x:v>
      </x:c>
      <x:c r="K65" s="305" t="str">
        <x:v>Listed securities</x:v>
      </x:c>
      <x:c r="L65" s="305" t="str">
        <x:v>Holding/trade crosses current disclosure trigger</x:v>
      </x:c>
      <x:c r="M65" s="305" t="str">
        <x:v>Apply person, threshold, aggregation and automated-system provisions.</x:v>
      </x:c>
      <x:c r="N65" s="305" t="str">
        <x:v>Event-based within prescribed deadline</x:v>
      </x:c>
      <x:c r="O65" s="305" t="str">
        <x:v>Insider disclosure</x:v>
      </x:c>
      <x:c r="P65" s="305" t="str">
        <x:v>Equity-listed entity module subject to SME/applicability tests</x:v>
      </x:c>
      <x:c r="Q65" s="305" t="str">
        <x:v>Load this atomic row only when GATE|EQUITY_MAIN or GATE|EQUITY_SME is true and the documented security/capacity, trigger and threshold/exemption tests are satisfied.</x:v>
      </x:c>
      <x:c r="R65" s="305" t="str">
        <x:v>Do not load when the gate is false; do not expand the duty beyond the stated holder or into Common Corporate Core/Capital Markets role content. Preserve boundary: Primary duty may sit with the person; issuer duty is receipt/filing/interface where prescribed.</x:v>
      </x:c>
      <x:c r="S65" s="305" t="str">
        <x:v>Entity/listing master; security/ISIN and capacity evidence; event record (Holding/trade crosses current disclosure trigger); threshold/exemption analysis (Apply person, threshold, aggregation and automated-system provisions.).</x:v>
      </x:c>
      <x:c r="T65" s="305" t="str">
        <x:v>P4 VALIDATED</x:v>
      </x:c>
      <x:c r="U65" s="305" t="str">
        <x:v>PRODUCTION FROZEN</x:v>
      </x:c>
      <x:c r="V65" s="305" t="str">
        <x:v>https://www.sebi.gov.in/legal/regulations/mar-2025/securities-and-exchange-board-of-india-prohibition-of-insider-trading-regulations-2015-last-amended-on-march-12-2025-_92672.html</x:v>
      </x:c>
      <x:c r="W65" s="305" t="str">
        <x:v>MIGRATED — FROZEN</x:v>
      </x:c>
      <x:c r="X65" s="305" t="str">
        <x:f>IF(COUNTIF('PROD Provision Master'!$A$5:$A$176,C65)=1,"YES","NO")</x:f>
        <x:v>YES</x:v>
      </x:c>
      <x:c r="Y65" s="305" t="str">
        <x:f>IF(COUNTIF('PROD Compliance Master'!$A$5:$A$176,D65)=1,"YES","NO")</x:f>
        <x:v>YES</x:v>
      </x:c>
      <x:c r="Z65" s="305" t="str">
        <x:f>IF(COUNTIF($A$5:$A$176,A65)=1,"UNIQUE","DUPLICATE")</x:f>
        <x:v>UNIQUE</x:v>
      </x:c>
      <x:c r="AA65" s="305" t="str">
        <x:f>IF(COUNTIF($E$5:$E$176,E65)=1,"UNIQUE","DUPLICATE")</x:f>
        <x:v>UNIQUE</x:v>
      </x:c>
      <x:c r="AB65" s="305" t="str">
        <x:f>IF(AND(LEFT(A65,14)="SEBI-CORE-APP-",LEN(A65)=20),"VALID","INVALID")</x:f>
        <x:v>VALID</x:v>
      </x:c>
      <x:c r="AC65" s="305" t="str">
        <x:v>FROZEN</x:v>
      </x:c>
    </x:row>
    <x:row r="66" ht="48" customHeight="1">
      <x:c r="A66" s="305" t="str">
        <x:v>SEBI-CORE-APP-000062</x:v>
      </x:c>
      <x:c r="B66" s="305" t="n">
        <x:v>62</x:v>
      </x:c>
      <x:c r="C66" s="305" t="str">
        <x:v>SEBI-CORE-PRV-000062</x:v>
      </x:c>
      <x:c r="D66" s="305" t="str">
        <x:v>SEBI-CORE-CMP-000062</x:v>
      </x:c>
      <x:c r="E66" s="305" t="str">
        <x:v>CAP-LAW054|Reg. 8</x:v>
      </x:c>
      <x:c r="F66" s="305" t="str">
        <x:v>CAP-LAW054</x:v>
      </x:c>
      <x:c r="G66" s="305" t="str">
        <x:v>Reg. 8</x:v>
      </x:c>
      <x:c r="H66" s="305" t="str">
        <x:v>Adopt and publish a code of practices and procedures for fair disclosure of UPSI.</x:v>
      </x:c>
      <x:c r="I66" s="305" t="str">
        <x:v>Listed entity / board</x:v>
      </x:c>
      <x:c r="J66" s="305" t="str">
        <x:v>GATE|EQUITY_MAIN or GATE|EQUITY_SME</x:v>
      </x:c>
      <x:c r="K66" s="305" t="str">
        <x:v>Listed or proposed specified securities</x:v>
      </x:c>
      <x:c r="L66" s="305" t="str">
        <x:v>PIT framework applies</x:v>
      </x:c>
      <x:c r="M66" s="305" t="str">
        <x:v>Apply Schedule A principles and prompt-disclosure controls.</x:v>
      </x:c>
      <x:c r="N66" s="305" t="str">
        <x:v>Continuous; review on change</x:v>
      </x:c>
      <x:c r="O66" s="305" t="str">
        <x:v>Insider trading</x:v>
      </x:c>
      <x:c r="P66" s="305" t="str">
        <x:v>Equity-listed entity module subject to SME/applicability tests</x:v>
      </x:c>
      <x:c r="Q66" s="305" t="str">
        <x:v>Load this atomic row only when GATE|EQUITY_MAIN or GATE|EQUITY_SME is true and the documented security/capacity, trigger and threshold/exemption tests are satisfied.</x:v>
      </x:c>
      <x:c r="R66" s="305" t="str">
        <x:v>Do not load when the gate is false; do not expand the duty beyond the stated holder or into Common Corporate Core/Capital Markets role content. Preserve boundary: Policy governance is distinct from individual trading controls.</x:v>
      </x:c>
      <x:c r="S66" s="305" t="str">
        <x:v>Entity/listing master; security/ISIN and capacity evidence; event record (PIT framework applies); threshold/exemption analysis (Apply Schedule A principles and prompt-disclosure controls.).</x:v>
      </x:c>
      <x:c r="T66" s="305" t="str">
        <x:v>P4 VALIDATED</x:v>
      </x:c>
      <x:c r="U66" s="305" t="str">
        <x:v>PRODUCTION FROZEN</x:v>
      </x:c>
      <x:c r="V66" s="305" t="str">
        <x:v>https://www.sebi.gov.in/legal/regulations/mar-2025/securities-and-exchange-board-of-india-prohibition-of-insider-trading-regulations-2015-last-amended-on-march-12-2025-_92672.html</x:v>
      </x:c>
      <x:c r="W66" s="305" t="str">
        <x:v>MIGRATED — FROZEN</x:v>
      </x:c>
      <x:c r="X66" s="305" t="str">
        <x:f>IF(COUNTIF('PROD Provision Master'!$A$5:$A$176,C66)=1,"YES","NO")</x:f>
        <x:v>YES</x:v>
      </x:c>
      <x:c r="Y66" s="305" t="str">
        <x:f>IF(COUNTIF('PROD Compliance Master'!$A$5:$A$176,D66)=1,"YES","NO")</x:f>
        <x:v>YES</x:v>
      </x:c>
      <x:c r="Z66" s="305" t="str">
        <x:f>IF(COUNTIF($A$5:$A$176,A66)=1,"UNIQUE","DUPLICATE")</x:f>
        <x:v>UNIQUE</x:v>
      </x:c>
      <x:c r="AA66" s="305" t="str">
        <x:f>IF(COUNTIF($E$5:$E$176,E66)=1,"UNIQUE","DUPLICATE")</x:f>
        <x:v>UNIQUE</x:v>
      </x:c>
      <x:c r="AB66" s="305" t="str">
        <x:f>IF(AND(LEFT(A66,14)="SEBI-CORE-APP-",LEN(A66)=20),"VALID","INVALID")</x:f>
        <x:v>VALID</x:v>
      </x:c>
      <x:c r="AC66" s="305" t="str">
        <x:v>FROZEN</x:v>
      </x:c>
    </x:row>
    <x:row r="67" ht="48" customHeight="1">
      <x:c r="A67" s="305" t="str">
        <x:v>SEBI-CORE-APP-000063</x:v>
      </x:c>
      <x:c r="B67" s="305" t="n">
        <x:v>63</x:v>
      </x:c>
      <x:c r="C67" s="305" t="str">
        <x:v>SEBI-CORE-PRV-000063</x:v>
      </x:c>
      <x:c r="D67" s="305" t="str">
        <x:v>SEBI-CORE-CMP-000063</x:v>
      </x:c>
      <x:c r="E67" s="305" t="str">
        <x:v>CAP-LAW054|Reg. 9</x:v>
      </x:c>
      <x:c r="F67" s="305" t="str">
        <x:v>CAP-LAW054</x:v>
      </x:c>
      <x:c r="G67" s="305" t="str">
        <x:v>Reg. 9</x:v>
      </x:c>
      <x:c r="H67" s="305" t="str">
        <x:v>Adopt and administer a code of conduct to regulate, monitor and report trading by designated persons and immediate relatives.</x:v>
      </x:c>
      <x:c r="I67" s="305" t="str">
        <x:v>Listed entity / compliance officer</x:v>
      </x:c>
      <x:c r="J67" s="305" t="str">
        <x:v>GATE|EQUITY_MAIN or GATE|EQUITY_SME</x:v>
      </x:c>
      <x:c r="K67" s="305" t="str">
        <x:v>Listed or proposed specified securities</x:v>
      </x:c>
      <x:c r="L67" s="305" t="str">
        <x:v>PIT framework applies</x:v>
      </x:c>
      <x:c r="M67" s="305" t="str">
        <x:v>Identify designated persons using role/access criteria; apply Schedule B.</x:v>
      </x:c>
      <x:c r="N67" s="305" t="str">
        <x:v>Continuous</x:v>
      </x:c>
      <x:c r="O67" s="305" t="str">
        <x:v>Insider trading</x:v>
      </x:c>
      <x:c r="P67" s="305" t="str">
        <x:v>Equity-listed entity module subject to SME/applicability tests</x:v>
      </x:c>
      <x:c r="Q67" s="305" t="str">
        <x:v>Load this atomic row only when GATE|EQUITY_MAIN or GATE|EQUITY_SME is true and the documented security/capacity, trigger and threshold/exemption tests are satisfied.</x:v>
      </x:c>
      <x:c r="R67" s="305" t="str">
        <x:v>Do not load when the gate is false; do not expand the duty beyond the stated holder or into Common Corporate Core/Capital Markets role content. Preserve boundary: Other regulated intermediaries use their role-specific code outside this overlay.</x:v>
      </x:c>
      <x:c r="S67" s="305" t="str">
        <x:v>Entity/listing master; security/ISIN and capacity evidence; event record (PIT framework applies); threshold/exemption analysis (Identify designated persons using role/access criteria; apply Schedule B.).</x:v>
      </x:c>
      <x:c r="T67" s="305" t="str">
        <x:v>P4 VALIDATED</x:v>
      </x:c>
      <x:c r="U67" s="305" t="str">
        <x:v>PRODUCTION FROZEN</x:v>
      </x:c>
      <x:c r="V67" s="305" t="str">
        <x:v>https://www.sebi.gov.in/legal/regulations/mar-2025/securities-and-exchange-board-of-india-prohibition-of-insider-trading-regulations-2015-last-amended-on-march-12-2025-_92672.html</x:v>
      </x:c>
      <x:c r="W67" s="305" t="str">
        <x:v>MIGRATED — FROZEN</x:v>
      </x:c>
      <x:c r="X67" s="305" t="str">
        <x:f>IF(COUNTIF('PROD Provision Master'!$A$5:$A$176,C67)=1,"YES","NO")</x:f>
        <x:v>YES</x:v>
      </x:c>
      <x:c r="Y67" s="305" t="str">
        <x:f>IF(COUNTIF('PROD Compliance Master'!$A$5:$A$176,D67)=1,"YES","NO")</x:f>
        <x:v>YES</x:v>
      </x:c>
      <x:c r="Z67" s="305" t="str">
        <x:f>IF(COUNTIF($A$5:$A$176,A67)=1,"UNIQUE","DUPLICATE")</x:f>
        <x:v>UNIQUE</x:v>
      </x:c>
      <x:c r="AA67" s="305" t="str">
        <x:f>IF(COUNTIF($E$5:$E$176,E67)=1,"UNIQUE","DUPLICATE")</x:f>
        <x:v>UNIQUE</x:v>
      </x:c>
      <x:c r="AB67" s="305" t="str">
        <x:f>IF(AND(LEFT(A67,14)="SEBI-CORE-APP-",LEN(A67)=20),"VALID","INVALID")</x:f>
        <x:v>VALID</x:v>
      </x:c>
      <x:c r="AC67" s="305" t="str">
        <x:v>FROZEN</x:v>
      </x:c>
    </x:row>
    <x:row r="68" ht="48" customHeight="1">
      <x:c r="A68" s="305" t="str">
        <x:v>SEBI-CORE-APP-000064</x:v>
      </x:c>
      <x:c r="B68" s="305" t="n">
        <x:v>64</x:v>
      </x:c>
      <x:c r="C68" s="305" t="str">
        <x:v>SEBI-CORE-PRV-000064</x:v>
      </x:c>
      <x:c r="D68" s="305" t="str">
        <x:v>SEBI-CORE-CMP-000064</x:v>
      </x:c>
      <x:c r="E68" s="305" t="str">
        <x:v>CAP-LAW054|Reg. 9A</x:v>
      </x:c>
      <x:c r="F68" s="305" t="str">
        <x:v>CAP-LAW054</x:v>
      </x:c>
      <x:c r="G68" s="305" t="str">
        <x:v>Reg. 9A</x:v>
      </x:c>
      <x:c r="H68" s="305" t="str">
        <x:v>Maintain institutional mechanisms, internal controls, inquiry and whistleblower arrangements to prevent insider trading.</x:v>
      </x:c>
      <x:c r="I68" s="305" t="str">
        <x:v>Listed entity / CEO or MD / board</x:v>
      </x:c>
      <x:c r="J68" s="305" t="str">
        <x:v>GATE|EQUITY_MAIN or GATE|EQUITY_SME</x:v>
      </x:c>
      <x:c r="K68" s="305" t="str">
        <x:v>Listed securities</x:v>
      </x:c>
      <x:c r="L68" s="305" t="str">
        <x:v>PIT framework applies / leak suspected</x:v>
      </x:c>
      <x:c r="M68" s="305" t="str">
        <x:v>Apply inquiry and reporting provisions.</x:v>
      </x:c>
      <x:c r="N68" s="305" t="str">
        <x:v>Continuous; event-based investigation</x:v>
      </x:c>
      <x:c r="O68" s="305" t="str">
        <x:v>Insider trading</x:v>
      </x:c>
      <x:c r="P68" s="305" t="str">
        <x:v>Equity-listed entity module subject to SME/applicability tests</x:v>
      </x:c>
      <x:c r="Q68" s="305" t="str">
        <x:v>Load this atomic row only when GATE|EQUITY_MAIN or GATE|EQUITY_SME is true and the documented security/capacity, trigger and threshold/exemption tests are satisfied.</x:v>
      </x:c>
      <x:c r="R68" s="305" t="str">
        <x:v>Do not load when the gate is false; do not expand the duty beyond the stated holder or into Common Corporate Core/Capital Markets role content. Preserve boundary: Common vigil mechanism may support but does not replace PIT-specific controls.</x:v>
      </x:c>
      <x:c r="S68" s="305" t="str">
        <x:v>Entity/listing master; security/ISIN and capacity evidence; event record (PIT framework applies / leak suspected); threshold/exemption analysis (Apply inquiry and reporting provisions.).</x:v>
      </x:c>
      <x:c r="T68" s="305" t="str">
        <x:v>P4 VALIDATED</x:v>
      </x:c>
      <x:c r="U68" s="305" t="str">
        <x:v>PRODUCTION FROZEN</x:v>
      </x:c>
      <x:c r="V68" s="305" t="str">
        <x:v>https://www.sebi.gov.in/legal/regulations/mar-2025/securities-and-exchange-board-of-india-prohibition-of-insider-trading-regulations-2015-last-amended-on-march-12-2025-_92672.html</x:v>
      </x:c>
      <x:c r="W68" s="305" t="str">
        <x:v>MIGRATED — FROZEN</x:v>
      </x:c>
      <x:c r="X68" s="305" t="str">
        <x:f>IF(COUNTIF('PROD Provision Master'!$A$5:$A$176,C68)=1,"YES","NO")</x:f>
        <x:v>YES</x:v>
      </x:c>
      <x:c r="Y68" s="305" t="str">
        <x:f>IF(COUNTIF('PROD Compliance Master'!$A$5:$A$176,D68)=1,"YES","NO")</x:f>
        <x:v>YES</x:v>
      </x:c>
      <x:c r="Z68" s="305" t="str">
        <x:f>IF(COUNTIF($A$5:$A$176,A68)=1,"UNIQUE","DUPLICATE")</x:f>
        <x:v>UNIQUE</x:v>
      </x:c>
      <x:c r="AA68" s="305" t="str">
        <x:f>IF(COUNTIF($E$5:$E$176,E68)=1,"UNIQUE","DUPLICATE")</x:f>
        <x:v>UNIQUE</x:v>
      </x:c>
      <x:c r="AB68" s="305" t="str">
        <x:f>IF(AND(LEFT(A68,14)="SEBI-CORE-APP-",LEN(A68)=20),"VALID","INVALID")</x:f>
        <x:v>VALID</x:v>
      </x:c>
      <x:c r="AC68" s="305" t="str">
        <x:v>FROZEN</x:v>
      </x:c>
    </x:row>
    <x:row r="69" ht="48" customHeight="1">
      <x:c r="A69" s="305" t="str">
        <x:v>SEBI-CORE-APP-000065</x:v>
      </x:c>
      <x:c r="B69" s="305" t="n">
        <x:v>65</x:v>
      </x:c>
      <x:c r="C69" s="305" t="str">
        <x:v>SEBI-CORE-PRV-000065</x:v>
      </x:c>
      <x:c r="D69" s="305" t="str">
        <x:v>SEBI-CORE-CMP-000065</x:v>
      </x:c>
      <x:c r="E69" s="305" t="str">
        <x:v>P1-GAP001|PIT surveillance chapters</x:v>
      </x:c>
      <x:c r="F69" s="305" t="str">
        <x:v>P1-GAP001</x:v>
      </x:c>
      <x:c r="G69" s="305" t="str">
        <x:v>PIT surveillance chapters</x:v>
      </x:c>
      <x:c r="H69" s="305" t="str">
        <x:v>Implement the current exchange/depository surveillance directions applicable to listed-company PIT controls, including automated trading-window restrictions where applicable.</x:v>
      </x:c>
      <x:c r="I69" s="305" t="str">
        <x:v>Listed entity / compliance officer</x:v>
      </x:c>
      <x:c r="J69" s="305" t="str">
        <x:v>GATE|EQUITY_MAIN or GATE|EQUITY_SME</x:v>
      </x:c>
      <x:c r="K69" s="305" t="str">
        <x:v>Listed securities</x:v>
      </x:c>
      <x:c r="L69" s="305" t="str">
        <x:v>Entity/security is within current system scope</x:v>
      </x:c>
      <x:c r="M69" s="305" t="str">
        <x:v>Apply current PAN/ISIN, designated-person and system instructions.</x:v>
      </x:c>
      <x:c r="N69" s="305" t="str">
        <x:v>Continuous / event-based</x:v>
      </x:c>
      <x:c r="O69" s="305" t="str">
        <x:v>Insider surveillance</x:v>
      </x:c>
      <x:c r="P69" s="305" t="str">
        <x:v>Equity-listed entity module subject to SME/applicability tests</x:v>
      </x:c>
      <x:c r="Q69" s="305" t="str">
        <x:v>Load this atomic row only when GATE|EQUITY_MAIN or GATE|EQUITY_SME is true and the documented security/capacity, trigger and threshold/exemption tests are satisfied.</x:v>
      </x:c>
      <x:c r="R69" s="305" t="str">
        <x:v>Do not load when the gate is false; do not expand the duty beyond the stated holder or into Common Corporate Core/Capital Markets role content. Preserve boundary: Non-issuer market-surveillance content routes to Capital Markets.</x:v>
      </x:c>
      <x:c r="S69" s="305" t="str">
        <x:v>Entity/listing master; security/ISIN and capacity evidence; event record (Entity/security is within current system scope); threshold/exemption analysis (Apply current PAN/ISIN, designated-person and system instructions.).</x:v>
      </x:c>
      <x:c r="T69" s="305" t="str">
        <x:v>P4 VALIDATED</x:v>
      </x:c>
      <x:c r="U69" s="305" t="str">
        <x:v>PRODUCTION FROZEN</x:v>
      </x:c>
      <x:c r="V69" s="305" t="str">
        <x:v>https://www.sebi.gov.in/legal/master-circulars/may-2026/master-circular-on-surveillance-of-securities-market_101473.html</x:v>
      </x:c>
      <x:c r="W69" s="305" t="str">
        <x:v>MIGRATED — FROZEN</x:v>
      </x:c>
      <x:c r="X69" s="305" t="str">
        <x:f>IF(COUNTIF('PROD Provision Master'!$A$5:$A$176,C69)=1,"YES","NO")</x:f>
        <x:v>YES</x:v>
      </x:c>
      <x:c r="Y69" s="305" t="str">
        <x:f>IF(COUNTIF('PROD Compliance Master'!$A$5:$A$176,D69)=1,"YES","NO")</x:f>
        <x:v>YES</x:v>
      </x:c>
      <x:c r="Z69" s="305" t="str">
        <x:f>IF(COUNTIF($A$5:$A$176,A69)=1,"UNIQUE","DUPLICATE")</x:f>
        <x:v>UNIQUE</x:v>
      </x:c>
      <x:c r="AA69" s="305" t="str">
        <x:f>IF(COUNTIF($E$5:$E$176,E69)=1,"UNIQUE","DUPLICATE")</x:f>
        <x:v>UNIQUE</x:v>
      </x:c>
      <x:c r="AB69" s="305" t="str">
        <x:f>IF(AND(LEFT(A69,14)="SEBI-CORE-APP-",LEN(A69)=20),"VALID","INVALID")</x:f>
        <x:v>VALID</x:v>
      </x:c>
      <x:c r="AC69" s="305" t="str">
        <x:v>FROZEN</x:v>
      </x:c>
    </x:row>
    <x:row r="70" ht="48" customHeight="1">
      <x:c r="A70" s="305" t="str">
        <x:v>SEBI-CORE-APP-000066</x:v>
      </x:c>
      <x:c r="B70" s="305" t="n">
        <x:v>66</x:v>
      </x:c>
      <x:c r="C70" s="305" t="str">
        <x:v>SEBI-CORE-PRV-000066</x:v>
      </x:c>
      <x:c r="D70" s="305" t="str">
        <x:v>SEBI-CORE-CMP-000066</x:v>
      </x:c>
      <x:c r="E70" s="305" t="str">
        <x:v>CAP-LAW067|Reg. 3</x:v>
      </x:c>
      <x:c r="F70" s="305" t="str">
        <x:v>CAP-LAW067</x:v>
      </x:c>
      <x:c r="G70" s="305" t="str">
        <x:v>Reg. 3</x:v>
      </x:c>
      <x:c r="H70" s="305" t="str">
        <x:v>Do not deal in securities through a manipulative, fraudulent or unfair device or scheme.</x:v>
      </x:c>
      <x:c r="I70" s="305" t="str">
        <x:v>Listed entity and any person acting for it</x:v>
      </x:c>
      <x:c r="J70" s="305" t="str">
        <x:v>GATE|EQUITY_MAIN or GATE|DEBT</x:v>
      </x:c>
      <x:c r="K70" s="305" t="str">
        <x:v>Any securities</x:v>
      </x:c>
      <x:c r="L70" s="305" t="str">
        <x:v>Market-facing transaction or communication</x:v>
      </x:c>
      <x:c r="M70" s="305" t="str">
        <x:v>Prohibition applies based on conduct and facts.</x:v>
      </x:c>
      <x:c r="N70" s="305" t="str">
        <x:v>Continuous</x:v>
      </x:c>
      <x:c r="O70" s="305" t="str">
        <x:v>Market conduct</x:v>
      </x:c>
      <x:c r="P70" s="305" t="str">
        <x:v>Equity and debt modules; HVDLE only if separately true</x:v>
      </x:c>
      <x:c r="Q70" s="305" t="str">
        <x:v>Load this atomic row only when GATE|EQUITY_MAIN or GATE|DEBT is true and the documented security/capacity, trigger and threshold/exemption tests are satisfied.</x:v>
      </x:c>
      <x:c r="R70" s="305" t="str">
        <x:v>Do not load when the gate is false; do not expand the duty beyond the stated holder or into Common Corporate Core/Capital Markets role content. Preserve boundary: Negative conduct rule; no artificial periodic filing.</x:v>
      </x:c>
      <x:c r="S70" s="305" t="str">
        <x:v>Entity/listing master; security/ISIN and capacity evidence; event record (Market-facing transaction or communication); threshold/exemption analysis (Prohibition applies based on conduct and facts.).</x:v>
      </x:c>
      <x:c r="T70" s="305" t="str">
        <x:v>P4 VALIDATED</x:v>
      </x:c>
      <x:c r="U70" s="305" t="str">
        <x:v>PRODUCTION FROZEN</x:v>
      </x:c>
      <x:c r="V70" s="305" t="str">
        <x:v>https://www.sebi.gov.in/legal/regulations/dec-2025/securities-and-exchange-board-of-india-prohibition-of-fraudulent-and-unfair-trade-practices-relating-to-securities-market-regulations-2003-last-amended-on-december-05-2025-_98694.html</x:v>
      </x:c>
      <x:c r="W70" s="305" t="str">
        <x:v>MIGRATED — FROZEN</x:v>
      </x:c>
      <x:c r="X70" s="305" t="str">
        <x:f>IF(COUNTIF('PROD Provision Master'!$A$5:$A$176,C70)=1,"YES","NO")</x:f>
        <x:v>YES</x:v>
      </x:c>
      <x:c r="Y70" s="305" t="str">
        <x:f>IF(COUNTIF('PROD Compliance Master'!$A$5:$A$176,D70)=1,"YES","NO")</x:f>
        <x:v>YES</x:v>
      </x:c>
      <x:c r="Z70" s="305" t="str">
        <x:f>IF(COUNTIF($A$5:$A$176,A70)=1,"UNIQUE","DUPLICATE")</x:f>
        <x:v>UNIQUE</x:v>
      </x:c>
      <x:c r="AA70" s="305" t="str">
        <x:f>IF(COUNTIF($E$5:$E$176,E70)=1,"UNIQUE","DUPLICATE")</x:f>
        <x:v>UNIQUE</x:v>
      </x:c>
      <x:c r="AB70" s="305" t="str">
        <x:f>IF(AND(LEFT(A70,14)="SEBI-CORE-APP-",LEN(A70)=20),"VALID","INVALID")</x:f>
        <x:v>VALID</x:v>
      </x:c>
      <x:c r="AC70" s="305" t="str">
        <x:v>FROZEN</x:v>
      </x:c>
    </x:row>
    <x:row r="71" ht="48" customHeight="1">
      <x:c r="A71" s="305" t="str">
        <x:v>SEBI-CORE-APP-000067</x:v>
      </x:c>
      <x:c r="B71" s="305" t="n">
        <x:v>67</x:v>
      </x:c>
      <x:c r="C71" s="305" t="str">
        <x:v>SEBI-CORE-PRV-000067</x:v>
      </x:c>
      <x:c r="D71" s="305" t="str">
        <x:v>SEBI-CORE-CMP-000067</x:v>
      </x:c>
      <x:c r="E71" s="305" t="str">
        <x:v>CAP-LAW067|Reg. 4</x:v>
      </x:c>
      <x:c r="F71" s="305" t="str">
        <x:v>CAP-LAW067</x:v>
      </x:c>
      <x:c r="G71" s="305" t="str">
        <x:v>Reg. 4</x:v>
      </x:c>
      <x:c r="H71" s="305" t="str">
        <x:v>Do not engage in the listed manipulative, fraudulent or unfair trade practices.</x:v>
      </x:c>
      <x:c r="I71" s="305" t="str">
        <x:v>Listed entity and any person acting for it</x:v>
      </x:c>
      <x:c r="J71" s="305" t="str">
        <x:v>GATE|EQUITY_MAIN or GATE|DEBT</x:v>
      </x:c>
      <x:c r="K71" s="305" t="str">
        <x:v>Any securities</x:v>
      </x:c>
      <x:c r="L71" s="305" t="str">
        <x:v>Trading, order, disclosure or securities-market conduct</x:v>
      </x:c>
      <x:c r="M71" s="305" t="str">
        <x:v>Apply current illustrative practices and deeming provisions.</x:v>
      </x:c>
      <x:c r="N71" s="305" t="str">
        <x:v>Continuous</x:v>
      </x:c>
      <x:c r="O71" s="305" t="str">
        <x:v>Market conduct</x:v>
      </x:c>
      <x:c r="P71" s="305" t="str">
        <x:v>Equity and debt modules; HVDLE only if separately true</x:v>
      </x:c>
      <x:c r="Q71" s="305" t="str">
        <x:v>Load this atomic row only when GATE|EQUITY_MAIN or GATE|DEBT is true and the documented security/capacity, trigger and threshold/exemption tests are satisfied.</x:v>
      </x:c>
      <x:c r="R71" s="305" t="str">
        <x:v>Do not load when the gate is false; do not expand the duty beyond the stated holder or into Common Corporate Core/Capital Markets role content. Preserve boundary: Event/fact-specific prohibition.</x:v>
      </x:c>
      <x:c r="S71" s="305" t="str">
        <x:v>Entity/listing master; security/ISIN and capacity evidence; event record (Trading, order, disclosure or securities-market conduct); threshold/exemption analysis (Apply current illustrative practices and deeming provisions.).</x:v>
      </x:c>
      <x:c r="T71" s="305" t="str">
        <x:v>P4 VALIDATED</x:v>
      </x:c>
      <x:c r="U71" s="305" t="str">
        <x:v>PRODUCTION FROZEN</x:v>
      </x:c>
      <x:c r="V71" s="305" t="str">
        <x:v>https://www.sebi.gov.in/legal/regulations/dec-2025/securities-and-exchange-board-of-india-prohibition-of-fraudulent-and-unfair-trade-practices-relating-to-securities-market-regulations-2003-last-amended-on-december-05-2025-_98694.html</x:v>
      </x:c>
      <x:c r="W71" s="305" t="str">
        <x:v>MIGRATED — FROZEN</x:v>
      </x:c>
      <x:c r="X71" s="305" t="str">
        <x:f>IF(COUNTIF('PROD Provision Master'!$A$5:$A$176,C71)=1,"YES","NO")</x:f>
        <x:v>YES</x:v>
      </x:c>
      <x:c r="Y71" s="305" t="str">
        <x:f>IF(COUNTIF('PROD Compliance Master'!$A$5:$A$176,D71)=1,"YES","NO")</x:f>
        <x:v>YES</x:v>
      </x:c>
      <x:c r="Z71" s="305" t="str">
        <x:f>IF(COUNTIF($A$5:$A$176,A71)=1,"UNIQUE","DUPLICATE")</x:f>
        <x:v>UNIQUE</x:v>
      </x:c>
      <x:c r="AA71" s="305" t="str">
        <x:f>IF(COUNTIF($E$5:$E$176,E71)=1,"UNIQUE","DUPLICATE")</x:f>
        <x:v>UNIQUE</x:v>
      </x:c>
      <x:c r="AB71" s="305" t="str">
        <x:f>IF(AND(LEFT(A71,14)="SEBI-CORE-APP-",LEN(A71)=20),"VALID","INVALID")</x:f>
        <x:v>VALID</x:v>
      </x:c>
      <x:c r="AC71" s="305" t="str">
        <x:v>FROZEN</x:v>
      </x:c>
    </x:row>
    <x:row r="72" ht="48" customHeight="1">
      <x:c r="A72" s="305" t="str">
        <x:v>SEBI-CORE-APP-000068</x:v>
      </x:c>
      <x:c r="B72" s="305" t="n">
        <x:v>68</x:v>
      </x:c>
      <x:c r="C72" s="305" t="str">
        <x:v>SEBI-CORE-PRV-000068</x:v>
      </x:c>
      <x:c r="D72" s="305" t="str">
        <x:v>SEBI-CORE-CMP-000068</x:v>
      </x:c>
      <x:c r="E72" s="305" t="str">
        <x:v>CAP-LAW060|Reg. 26(2)</x:v>
      </x:c>
      <x:c r="F72" s="305" t="str">
        <x:v>CAP-LAW060</x:v>
      </x:c>
      <x:c r="G72" s="305" t="str">
        <x:v>Reg. 26(2)</x:v>
      </x:c>
      <x:c r="H72" s="305" t="str">
        <x:v>During an open offer, do not undertake restricted material actions outside the ordinary course without the required shareholder approval.</x:v>
      </x:c>
      <x:c r="I72" s="305" t="str">
        <x:v>Target company / board</x:v>
      </x:c>
      <x:c r="J72" s="305" t="str">
        <x:v>GATE|TAKEOVER</x:v>
      </x:c>
      <x:c r="K72" s="305" t="str">
        <x:v>Target company equity shares</x:v>
      </x:c>
      <x:c r="L72" s="305" t="str">
        <x:v>Public announcement of open offer until offer completion</x:v>
      </x:c>
      <x:c r="M72" s="305" t="str">
        <x:v>Apply the specified actions, postal-ballot special-resolution route and statutory exceptions.</x:v>
      </x:c>
      <x:c r="N72" s="305" t="str">
        <x:v>During offer period</x:v>
      </x:c>
      <x:c r="O72" s="305" t="str">
        <x:v>Takeover response</x:v>
      </x:c>
      <x:c r="P72" s="305" t="str">
        <x:v>SAST transaction-event module</x:v>
      </x:c>
      <x:c r="Q72" s="305" t="str">
        <x:v>Load this atomic row only when GATE|TAKEOVER is true and the documented security/capacity, trigger and threshold/exemption tests are satisfied.</x:v>
      </x:c>
      <x:c r="R72" s="305" t="str">
        <x:v>Do not load when the gate is false; do not expand the duty beyond the stated holder or into Common Corporate Core/Capital Markets role content. Preserve boundary: Target-company duty only.</x:v>
      </x:c>
      <x:c r="S72" s="305" t="str">
        <x:v>Entity/listing master; security/ISIN and capacity evidence; event record (Public announcement of open offer until offer completion); threshold/exemption analysis (Apply the specified actions, postal-ballot special-resolution route and statutory exceptions.).</x:v>
      </x:c>
      <x:c r="T72" s="305" t="str">
        <x:v>P4 VALIDATED</x:v>
      </x:c>
      <x:c r="U72" s="305" t="str">
        <x:v>PRODUCTION FROZEN</x:v>
      </x:c>
      <x:c r="V72" s="305" t="str">
        <x:v>https://www.sebi.gov.in/legal/regulations/dec-2025/securities-and-exchange-board-of-india-substantial-acquisition-of-shares-and-takeovers-regulations-2011-last-amended-on-december-5-2025-_98643.html</x:v>
      </x:c>
      <x:c r="W72" s="305" t="str">
        <x:v>MIGRATED — FROZEN</x:v>
      </x:c>
      <x:c r="X72" s="305" t="str">
        <x:f>IF(COUNTIF('PROD Provision Master'!$A$5:$A$176,C72)=1,"YES","NO")</x:f>
        <x:v>YES</x:v>
      </x:c>
      <x:c r="Y72" s="305" t="str">
        <x:f>IF(COUNTIF('PROD Compliance Master'!$A$5:$A$176,D72)=1,"YES","NO")</x:f>
        <x:v>YES</x:v>
      </x:c>
      <x:c r="Z72" s="305" t="str">
        <x:f>IF(COUNTIF($A$5:$A$176,A72)=1,"UNIQUE","DUPLICATE")</x:f>
        <x:v>UNIQUE</x:v>
      </x:c>
      <x:c r="AA72" s="305" t="str">
        <x:f>IF(COUNTIF($E$5:$E$176,E72)=1,"UNIQUE","DUPLICATE")</x:f>
        <x:v>UNIQUE</x:v>
      </x:c>
      <x:c r="AB72" s="305" t="str">
        <x:f>IF(AND(LEFT(A72,14)="SEBI-CORE-APP-",LEN(A72)=20),"VALID","INVALID")</x:f>
        <x:v>VALID</x:v>
      </x:c>
      <x:c r="AC72" s="305" t="str">
        <x:v>FROZEN</x:v>
      </x:c>
    </x:row>
    <x:row r="73" ht="48" customHeight="1">
      <x:c r="A73" s="305" t="str">
        <x:v>SEBI-CORE-APP-000069</x:v>
      </x:c>
      <x:c r="B73" s="305" t="n">
        <x:v>69</x:v>
      </x:c>
      <x:c r="C73" s="305" t="str">
        <x:v>SEBI-CORE-PRV-000069</x:v>
      </x:c>
      <x:c r="D73" s="305" t="str">
        <x:v>SEBI-CORE-CMP-000069</x:v>
      </x:c>
      <x:c r="E73" s="305" t="str">
        <x:v>CAP-LAW060|Reg. 26(4)</x:v>
      </x:c>
      <x:c r="F73" s="305" t="str">
        <x:v>CAP-LAW060</x:v>
      </x:c>
      <x:c r="G73" s="305" t="str">
        <x:v>Reg. 26(4)</x:v>
      </x:c>
      <x:c r="H73" s="305" t="str">
        <x:v>Do not fix a record date for corporate actions so as to fall within the restricted period around the tendering period.</x:v>
      </x:c>
      <x:c r="I73" s="305" t="str">
        <x:v>Target company</x:v>
      </x:c>
      <x:c r="J73" s="305" t="str">
        <x:v>GATE|TAKEOVER</x:v>
      </x:c>
      <x:c r="K73" s="305" t="str">
        <x:v>Target company equity shares</x:v>
      </x:c>
      <x:c r="L73" s="305" t="str">
        <x:v>Open-offer tendering period scheduled</x:v>
      </x:c>
      <x:c r="M73" s="305" t="str">
        <x:v>Apply the exact buffer period in current regulation.</x:v>
      </x:c>
      <x:c r="N73" s="305" t="str">
        <x:v>During offer timetable</x:v>
      </x:c>
      <x:c r="O73" s="305" t="str">
        <x:v>Takeover response</x:v>
      </x:c>
      <x:c r="P73" s="305" t="str">
        <x:v>SAST transaction-event module</x:v>
      </x:c>
      <x:c r="Q73" s="305" t="str">
        <x:v>Load this atomic row only when GATE|TAKEOVER is true and the documented security/capacity, trigger and threshold/exemption tests are satisfied.</x:v>
      </x:c>
      <x:c r="R73" s="305" t="str">
        <x:v>Do not load when the gate is false; do not expand the duty beyond the stated holder or into Common Corporate Core/Capital Markets role content. Preserve boundary: P3 must calendar the exact days.</x:v>
      </x:c>
      <x:c r="S73" s="305" t="str">
        <x:v>Entity/listing master; security/ISIN and capacity evidence; event record (Open-offer tendering period scheduled); threshold/exemption analysis (Apply the exact buffer period in current regulation.).</x:v>
      </x:c>
      <x:c r="T73" s="305" t="str">
        <x:v>P4 VALIDATED</x:v>
      </x:c>
      <x:c r="U73" s="305" t="str">
        <x:v>PRODUCTION FROZEN</x:v>
      </x:c>
      <x:c r="V73" s="305" t="str">
        <x:v>https://www.sebi.gov.in/legal/regulations/dec-2025/securities-and-exchange-board-of-india-substantial-acquisition-of-shares-and-takeovers-regulations-2011-last-amended-on-december-5-2025-_98643.html</x:v>
      </x:c>
      <x:c r="W73" s="305" t="str">
        <x:v>MIGRATED — FROZEN</x:v>
      </x:c>
      <x:c r="X73" s="305" t="str">
        <x:f>IF(COUNTIF('PROD Provision Master'!$A$5:$A$176,C73)=1,"YES","NO")</x:f>
        <x:v>YES</x:v>
      </x:c>
      <x:c r="Y73" s="305" t="str">
        <x:f>IF(COUNTIF('PROD Compliance Master'!$A$5:$A$176,D73)=1,"YES","NO")</x:f>
        <x:v>YES</x:v>
      </x:c>
      <x:c r="Z73" s="305" t="str">
        <x:f>IF(COUNTIF($A$5:$A$176,A73)=1,"UNIQUE","DUPLICATE")</x:f>
        <x:v>UNIQUE</x:v>
      </x:c>
      <x:c r="AA73" s="305" t="str">
        <x:f>IF(COUNTIF($E$5:$E$176,E73)=1,"UNIQUE","DUPLICATE")</x:f>
        <x:v>UNIQUE</x:v>
      </x:c>
      <x:c r="AB73" s="305" t="str">
        <x:f>IF(AND(LEFT(A73,14)="SEBI-CORE-APP-",LEN(A73)=20),"VALID","INVALID")</x:f>
        <x:v>VALID</x:v>
      </x:c>
      <x:c r="AC73" s="305" t="str">
        <x:v>FROZEN</x:v>
      </x:c>
    </x:row>
    <x:row r="74" ht="48" customHeight="1">
      <x:c r="A74" s="305" t="str">
        <x:v>SEBI-CORE-APP-000070</x:v>
      </x:c>
      <x:c r="B74" s="305" t="n">
        <x:v>70</x:v>
      </x:c>
      <x:c r="C74" s="305" t="str">
        <x:v>SEBI-CORE-PRV-000070</x:v>
      </x:c>
      <x:c r="D74" s="305" t="str">
        <x:v>SEBI-CORE-CMP-000070</x:v>
      </x:c>
      <x:c r="E74" s="305" t="str">
        <x:v>CAP-LAW060|Reg. 26(6)</x:v>
      </x:c>
      <x:c r="F74" s="305" t="str">
        <x:v>CAP-LAW060</x:v>
      </x:c>
      <x:c r="G74" s="305" t="str">
        <x:v>Reg. 26(6)</x:v>
      </x:c>
      <x:c r="H74" s="305" t="str">
        <x:v>Furnish the acquirer with the list of shareholders and related data required for the open offer.</x:v>
      </x:c>
      <x:c r="I74" s="305" t="str">
        <x:v>Target company</x:v>
      </x:c>
      <x:c r="J74" s="305" t="str">
        <x:v>GATE|TAKEOVER</x:v>
      </x:c>
      <x:c r="K74" s="305" t="str">
        <x:v>Target company equity shares</x:v>
      </x:c>
      <x:c r="L74" s="305" t="str">
        <x:v>Acquirer request / identified persons date</x:v>
      </x:c>
      <x:c r="M74" s="305" t="str">
        <x:v>Data scope as prescribed.</x:v>
      </x:c>
      <x:c r="N74" s="305" t="str">
        <x:v>Within two working days of request/identified date as applicable</x:v>
      </x:c>
      <x:c r="O74" s="305" t="str">
        <x:v>Takeover response</x:v>
      </x:c>
      <x:c r="P74" s="305" t="str">
        <x:v>SAST transaction-event module</x:v>
      </x:c>
      <x:c r="Q74" s="305" t="str">
        <x:v>Load this atomic row only when GATE|TAKEOVER is true and the documented security/capacity, trigger and threshold/exemption tests are satisfied.</x:v>
      </x:c>
      <x:c r="R74" s="305" t="str">
        <x:v>Do not load when the gate is false; do not expand the duty beyond the stated holder or into Common Corporate Core/Capital Markets role content. Preserve boundary: Exact trigger mechanics must be validated in the deal checklist.</x:v>
      </x:c>
      <x:c r="S74" s="305" t="str">
        <x:v>Entity/listing master; security/ISIN and capacity evidence; event record (Acquirer request / identified persons date); threshold/exemption analysis (Data scope as prescribed.).</x:v>
      </x:c>
      <x:c r="T74" s="305" t="str">
        <x:v>P4 VALIDATED</x:v>
      </x:c>
      <x:c r="U74" s="305" t="str">
        <x:v>PRODUCTION FROZEN</x:v>
      </x:c>
      <x:c r="V74" s="305" t="str">
        <x:v>https://www.sebi.gov.in/legal/regulations/dec-2025/securities-and-exchange-board-of-india-substantial-acquisition-of-shares-and-takeovers-regulations-2011-last-amended-on-december-5-2025-_98643.html</x:v>
      </x:c>
      <x:c r="W74" s="305" t="str">
        <x:v>MIGRATED — FROZEN</x:v>
      </x:c>
      <x:c r="X74" s="305" t="str">
        <x:f>IF(COUNTIF('PROD Provision Master'!$A$5:$A$176,C74)=1,"YES","NO")</x:f>
        <x:v>YES</x:v>
      </x:c>
      <x:c r="Y74" s="305" t="str">
        <x:f>IF(COUNTIF('PROD Compliance Master'!$A$5:$A$176,D74)=1,"YES","NO")</x:f>
        <x:v>YES</x:v>
      </x:c>
      <x:c r="Z74" s="305" t="str">
        <x:f>IF(COUNTIF($A$5:$A$176,A74)=1,"UNIQUE","DUPLICATE")</x:f>
        <x:v>UNIQUE</x:v>
      </x:c>
      <x:c r="AA74" s="305" t="str">
        <x:f>IF(COUNTIF($E$5:$E$176,E74)=1,"UNIQUE","DUPLICATE")</x:f>
        <x:v>UNIQUE</x:v>
      </x:c>
      <x:c r="AB74" s="305" t="str">
        <x:f>IF(AND(LEFT(A74,14)="SEBI-CORE-APP-",LEN(A74)=20),"VALID","INVALID")</x:f>
        <x:v>VALID</x:v>
      </x:c>
      <x:c r="AC74" s="305" t="str">
        <x:v>FROZEN</x:v>
      </x:c>
    </x:row>
    <x:row r="75" ht="48" customHeight="1">
      <x:c r="A75" s="305" t="str">
        <x:v>SEBI-CORE-APP-000071</x:v>
      </x:c>
      <x:c r="B75" s="305" t="n">
        <x:v>71</x:v>
      </x:c>
      <x:c r="C75" s="305" t="str">
        <x:v>SEBI-CORE-PRV-000071</x:v>
      </x:c>
      <x:c r="D75" s="305" t="str">
        <x:v>SEBI-CORE-CMP-000071</x:v>
      </x:c>
      <x:c r="E75" s="305" t="str">
        <x:v>CAP-LAW060|Reg. 26(6A)</x:v>
      </x:c>
      <x:c r="F75" s="305" t="str">
        <x:v>CAP-LAW060</x:v>
      </x:c>
      <x:c r="G75" s="305" t="str">
        <x:v>Reg. 26(6A)</x:v>
      </x:c>
      <x:c r="H75" s="305" t="str">
        <x:v>Constitute the committee of independent directors required for the open offer.</x:v>
      </x:c>
      <x:c r="I75" s="305" t="str">
        <x:v>Target company / board</x:v>
      </x:c>
      <x:c r="J75" s="305" t="str">
        <x:v>GATE|TAKEOVER</x:v>
      </x:c>
      <x:c r="K75" s="305" t="str">
        <x:v>Target company equity shares</x:v>
      </x:c>
      <x:c r="L75" s="305" t="str">
        <x:v>Detailed public statement / open offer</x:v>
      </x:c>
      <x:c r="M75" s="305" t="str">
        <x:v>Composition and conflict requirements as prescribed.</x:v>
      </x:c>
      <x:c r="N75" s="305" t="str">
        <x:v>Promptly for the offer</x:v>
      </x:c>
      <x:c r="O75" s="305" t="str">
        <x:v>Takeover response</x:v>
      </x:c>
      <x:c r="P75" s="305" t="str">
        <x:v>SAST transaction-event module</x:v>
      </x:c>
      <x:c r="Q75" s="305" t="str">
        <x:v>Load this atomic row only when GATE|TAKEOVER is true and the documented security/capacity, trigger and threshold/exemption tests are satisfied.</x:v>
      </x:c>
      <x:c r="R75" s="305" t="str">
        <x:v>Do not load when the gate is false; do not expand the duty beyond the stated holder or into Common Corporate Core/Capital Markets role content. Preserve boundary: Use current numbering/text in final legal sign-off.</x:v>
      </x:c>
      <x:c r="S75" s="305" t="str">
        <x:v>Entity/listing master; security/ISIN and capacity evidence; event record (Detailed public statement / open offer); threshold/exemption analysis (Composition and conflict requirements as prescribed.).</x:v>
      </x:c>
      <x:c r="T75" s="305" t="str">
        <x:v>P4 VALIDATED</x:v>
      </x:c>
      <x:c r="U75" s="305" t="str">
        <x:v>PRODUCTION FROZEN</x:v>
      </x:c>
      <x:c r="V75" s="305" t="str">
        <x:v>https://www.sebi.gov.in/legal/regulations/dec-2025/securities-and-exchange-board-of-india-substantial-acquisition-of-shares-and-takeovers-regulations-2011-last-amended-on-december-5-2025-_98643.html</x:v>
      </x:c>
      <x:c r="W75" s="305" t="str">
        <x:v>MIGRATED — FROZEN</x:v>
      </x:c>
      <x:c r="X75" s="305" t="str">
        <x:f>IF(COUNTIF('PROD Provision Master'!$A$5:$A$176,C75)=1,"YES","NO")</x:f>
        <x:v>YES</x:v>
      </x:c>
      <x:c r="Y75" s="305" t="str">
        <x:f>IF(COUNTIF('PROD Compliance Master'!$A$5:$A$176,D75)=1,"YES","NO")</x:f>
        <x:v>YES</x:v>
      </x:c>
      <x:c r="Z75" s="305" t="str">
        <x:f>IF(COUNTIF($A$5:$A$176,A75)=1,"UNIQUE","DUPLICATE")</x:f>
        <x:v>UNIQUE</x:v>
      </x:c>
      <x:c r="AA75" s="305" t="str">
        <x:f>IF(COUNTIF($E$5:$E$176,E75)=1,"UNIQUE","DUPLICATE")</x:f>
        <x:v>UNIQUE</x:v>
      </x:c>
      <x:c r="AB75" s="305" t="str">
        <x:f>IF(AND(LEFT(A75,14)="SEBI-CORE-APP-",LEN(A75)=20),"VALID","INVALID")</x:f>
        <x:v>VALID</x:v>
      </x:c>
      <x:c r="AC75" s="305" t="str">
        <x:v>FROZEN</x:v>
      </x:c>
    </x:row>
    <x:row r="76" ht="48" customHeight="1">
      <x:c r="A76" s="305" t="str">
        <x:v>SEBI-CORE-APP-000072</x:v>
      </x:c>
      <x:c r="B76" s="305" t="n">
        <x:v>72</x:v>
      </x:c>
      <x:c r="C76" s="305" t="str">
        <x:v>SEBI-CORE-PRV-000072</x:v>
      </x:c>
      <x:c r="D76" s="305" t="str">
        <x:v>SEBI-CORE-CMP-000072</x:v>
      </x:c>
      <x:c r="E76" s="305" t="str">
        <x:v>CAP-LAW060|Reg. 26(7)</x:v>
      </x:c>
      <x:c r="F76" s="305" t="str">
        <x:v>CAP-LAW060</x:v>
      </x:c>
      <x:c r="G76" s="305" t="str">
        <x:v>Reg. 26(7)</x:v>
      </x:c>
      <x:c r="H76" s="305" t="str">
        <x:v>Publish the independent-director committee's reasoned recommendations on the open offer.</x:v>
      </x:c>
      <x:c r="I76" s="305" t="str">
        <x:v>Independent directors' committee / target company</x:v>
      </x:c>
      <x:c r="J76" s="305" t="str">
        <x:v>GATE|TAKEOVER</x:v>
      </x:c>
      <x:c r="K76" s="305" t="str">
        <x:v>Target company equity shares</x:v>
      </x:c>
      <x:c r="L76" s="305" t="str">
        <x:v>Open offer underway</x:v>
      </x:c>
      <x:c r="M76" s="305" t="str">
        <x:v>Use prescribed format and publication route.</x:v>
      </x:c>
      <x:c r="N76" s="305" t="str">
        <x:v>At least two working days before tendering period begins</x:v>
      </x:c>
      <x:c r="O76" s="305" t="str">
        <x:v>Takeover response</x:v>
      </x:c>
      <x:c r="P76" s="305" t="str">
        <x:v>SAST transaction-event module</x:v>
      </x:c>
      <x:c r="Q76" s="305" t="str">
        <x:v>Load this atomic row only when GATE|TAKEOVER is true and the documented security/capacity, trigger and threshold/exemption tests are satisfied.</x:v>
      </x:c>
      <x:c r="R76" s="305" t="str">
        <x:v>Do not load when the gate is false; do not expand the duty beyond the stated holder or into Common Corporate Core/Capital Markets role content. Preserve boundary: Recommendation content belongs to the committee.</x:v>
      </x:c>
      <x:c r="S76" s="305" t="str">
        <x:v>Entity/listing master; security/ISIN and capacity evidence; event record (Open offer underway); threshold/exemption analysis (Use prescribed format and publication route.).</x:v>
      </x:c>
      <x:c r="T76" s="305" t="str">
        <x:v>P4 VALIDATED</x:v>
      </x:c>
      <x:c r="U76" s="305" t="str">
        <x:v>PRODUCTION FROZEN</x:v>
      </x:c>
      <x:c r="V76" s="305" t="str">
        <x:v>https://www.sebi.gov.in/legal/regulations/dec-2025/securities-and-exchange-board-of-india-substantial-acquisition-of-shares-and-takeovers-regulations-2011-last-amended-on-december-5-2025-_98643.html</x:v>
      </x:c>
      <x:c r="W76" s="305" t="str">
        <x:v>MIGRATED — FROZEN</x:v>
      </x:c>
      <x:c r="X76" s="305" t="str">
        <x:f>IF(COUNTIF('PROD Provision Master'!$A$5:$A$176,C76)=1,"YES","NO")</x:f>
        <x:v>YES</x:v>
      </x:c>
      <x:c r="Y76" s="305" t="str">
        <x:f>IF(COUNTIF('PROD Compliance Master'!$A$5:$A$176,D76)=1,"YES","NO")</x:f>
        <x:v>YES</x:v>
      </x:c>
      <x:c r="Z76" s="305" t="str">
        <x:f>IF(COUNTIF($A$5:$A$176,A76)=1,"UNIQUE","DUPLICATE")</x:f>
        <x:v>UNIQUE</x:v>
      </x:c>
      <x:c r="AA76" s="305" t="str">
        <x:f>IF(COUNTIF($E$5:$E$176,E76)=1,"UNIQUE","DUPLICATE")</x:f>
        <x:v>UNIQUE</x:v>
      </x:c>
      <x:c r="AB76" s="305" t="str">
        <x:f>IF(AND(LEFT(A76,14)="SEBI-CORE-APP-",LEN(A76)=20),"VALID","INVALID")</x:f>
        <x:v>VALID</x:v>
      </x:c>
      <x:c r="AC76" s="305" t="str">
        <x:v>FROZEN</x:v>
      </x:c>
    </x:row>
    <x:row r="77" ht="48" customHeight="1">
      <x:c r="A77" s="305" t="str">
        <x:v>SEBI-CORE-APP-000073</x:v>
      </x:c>
      <x:c r="B77" s="305" t="n">
        <x:v>73</x:v>
      </x:c>
      <x:c r="C77" s="305" t="str">
        <x:v>SEBI-CORE-PRV-000073</x:v>
      </x:c>
      <x:c r="D77" s="305" t="str">
        <x:v>SEBI-CORE-CMP-000073</x:v>
      </x:c>
      <x:c r="E77" s="305" t="str">
        <x:v>CAP-LAW060|Reg. 26(8)</x:v>
      </x:c>
      <x:c r="F77" s="305" t="str">
        <x:v>CAP-LAW060</x:v>
      </x:c>
      <x:c r="G77" s="305" t="str">
        <x:v>Reg. 26(8)</x:v>
      </x:c>
      <x:c r="H77" s="305" t="str">
        <x:v>Facilitate verification of shares tendered in the open offer.</x:v>
      </x:c>
      <x:c r="I77" s="305" t="str">
        <x:v>Target company</x:v>
      </x:c>
      <x:c r="J77" s="305" t="str">
        <x:v>GATE|TAKEOVER</x:v>
      </x:c>
      <x:c r="K77" s="305" t="str">
        <x:v>Target company equity shares</x:v>
      </x:c>
      <x:c r="L77" s="305" t="str">
        <x:v>Tendering/verification stage</x:v>
      </x:c>
      <x:c r="M77" s="305" t="str">
        <x:v>Coordinate with registrar/acquirer as prescribed.</x:v>
      </x:c>
      <x:c r="N77" s="305" t="str">
        <x:v>During offer processing</x:v>
      </x:c>
      <x:c r="O77" s="305" t="str">
        <x:v>Takeover response</x:v>
      </x:c>
      <x:c r="P77" s="305" t="str">
        <x:v>SAST transaction-event module</x:v>
      </x:c>
      <x:c r="Q77" s="305" t="str">
        <x:v>Load this atomic row only when GATE|TAKEOVER is true and the documented security/capacity, trigger and threshold/exemption tests are satisfied.</x:v>
      </x:c>
      <x:c r="R77" s="305" t="str">
        <x:v>Do not load when the gate is false; do not expand the duty beyond the stated holder or into Common Corporate Core/Capital Markets role content. Preserve boundary: Registrar operations are not imported wholesale.</x:v>
      </x:c>
      <x:c r="S77" s="305" t="str">
        <x:v>Entity/listing master; security/ISIN and capacity evidence; event record (Tendering/verification stage); threshold/exemption analysis (Coordinate with registrar/acquirer as prescribed.).</x:v>
      </x:c>
      <x:c r="T77" s="305" t="str">
        <x:v>P4 VALIDATED</x:v>
      </x:c>
      <x:c r="U77" s="305" t="str">
        <x:v>PRODUCTION FROZEN</x:v>
      </x:c>
      <x:c r="V77" s="305" t="str">
        <x:v>https://www.sebi.gov.in/legal/regulations/dec-2025/securities-and-exchange-board-of-india-substantial-acquisition-of-shares-and-takeovers-regulations-2011-last-amended-on-december-5-2025-_98643.html</x:v>
      </x:c>
      <x:c r="W77" s="305" t="str">
        <x:v>MIGRATED — FROZEN</x:v>
      </x:c>
      <x:c r="X77" s="305" t="str">
        <x:f>IF(COUNTIF('PROD Provision Master'!$A$5:$A$176,C77)=1,"YES","NO")</x:f>
        <x:v>YES</x:v>
      </x:c>
      <x:c r="Y77" s="305" t="str">
        <x:f>IF(COUNTIF('PROD Compliance Master'!$A$5:$A$176,D77)=1,"YES","NO")</x:f>
        <x:v>YES</x:v>
      </x:c>
      <x:c r="Z77" s="305" t="str">
        <x:f>IF(COUNTIF($A$5:$A$176,A77)=1,"UNIQUE","DUPLICATE")</x:f>
        <x:v>UNIQUE</x:v>
      </x:c>
      <x:c r="AA77" s="305" t="str">
        <x:f>IF(COUNTIF($E$5:$E$176,E77)=1,"UNIQUE","DUPLICATE")</x:f>
        <x:v>UNIQUE</x:v>
      </x:c>
      <x:c r="AB77" s="305" t="str">
        <x:f>IF(AND(LEFT(A77,14)="SEBI-CORE-APP-",LEN(A77)=20),"VALID","INVALID")</x:f>
        <x:v>VALID</x:v>
      </x:c>
      <x:c r="AC77" s="305" t="str">
        <x:v>FROZEN</x:v>
      </x:c>
    </x:row>
    <x:row r="78" ht="48" customHeight="1">
      <x:c r="A78" s="305" t="str">
        <x:v>SEBI-CORE-APP-000074</x:v>
      </x:c>
      <x:c r="B78" s="305" t="n">
        <x:v>74</x:v>
      </x:c>
      <x:c r="C78" s="305" t="str">
        <x:v>SEBI-CORE-PRV-000074</x:v>
      </x:c>
      <x:c r="D78" s="305" t="str">
        <x:v>SEBI-CORE-CMP-000074</x:v>
      </x:c>
      <x:c r="E78" s="305" t="str">
        <x:v>CAP-LAW060|Reg. 26(9)</x:v>
      </x:c>
      <x:c r="F78" s="305" t="str">
        <x:v>CAP-LAW060</x:v>
      </x:c>
      <x:c r="G78" s="305" t="str">
        <x:v>Reg. 26(9)</x:v>
      </x:c>
      <x:c r="H78" s="305" t="str">
        <x:v>Provide equivalent information to all competing acquirers in a competitive offer.</x:v>
      </x:c>
      <x:c r="I78" s="305" t="str">
        <x:v>Target company</x:v>
      </x:c>
      <x:c r="J78" s="305" t="str">
        <x:v>GATE|TAKEOVER</x:v>
      </x:c>
      <x:c r="K78" s="305" t="str">
        <x:v>Target company equity shares</x:v>
      </x:c>
      <x:c r="L78" s="305" t="str">
        <x:v>Competing offers exist</x:v>
      </x:c>
      <x:c r="M78" s="305" t="str">
        <x:v>Equality applies to information provided during due diligence/offer process.</x:v>
      </x:c>
      <x:c r="N78" s="305" t="str">
        <x:v>Throughout competing-offer process</x:v>
      </x:c>
      <x:c r="O78" s="305" t="str">
        <x:v>Takeover response</x:v>
      </x:c>
      <x:c r="P78" s="305" t="str">
        <x:v>SAST transaction-event module</x:v>
      </x:c>
      <x:c r="Q78" s="305" t="str">
        <x:v>Load this atomic row only when GATE|TAKEOVER is true and the documented security/capacity, trigger and threshold/exemption tests are satisfied.</x:v>
      </x:c>
      <x:c r="R78" s="305" t="str">
        <x:v>Do not load when the gate is false; do not expand the duty beyond the stated holder or into Common Corporate Core/Capital Markets role content. Preserve boundary: Subject to lawful confidentiality controls.</x:v>
      </x:c>
      <x:c r="S78" s="305" t="str">
        <x:v>Entity/listing master; security/ISIN and capacity evidence; event record (Competing offers exist); threshold/exemption analysis (Equality applies to information provided during due diligence/offer process.).</x:v>
      </x:c>
      <x:c r="T78" s="305" t="str">
        <x:v>P4 VALIDATED</x:v>
      </x:c>
      <x:c r="U78" s="305" t="str">
        <x:v>PRODUCTION FROZEN</x:v>
      </x:c>
      <x:c r="V78" s="305" t="str">
        <x:v>https://www.sebi.gov.in/legal/regulations/dec-2025/securities-and-exchange-board-of-india-substantial-acquisition-of-shares-and-takeovers-regulations-2011-last-amended-on-december-5-2025-_98643.html</x:v>
      </x:c>
      <x:c r="W78" s="305" t="str">
        <x:v>MIGRATED — FROZEN</x:v>
      </x:c>
      <x:c r="X78" s="305" t="str">
        <x:f>IF(COUNTIF('PROD Provision Master'!$A$5:$A$176,C78)=1,"YES","NO")</x:f>
        <x:v>YES</x:v>
      </x:c>
      <x:c r="Y78" s="305" t="str">
        <x:f>IF(COUNTIF('PROD Compliance Master'!$A$5:$A$176,D78)=1,"YES","NO")</x:f>
        <x:v>YES</x:v>
      </x:c>
      <x:c r="Z78" s="305" t="str">
        <x:f>IF(COUNTIF($A$5:$A$176,A78)=1,"UNIQUE","DUPLICATE")</x:f>
        <x:v>UNIQUE</x:v>
      </x:c>
      <x:c r="AA78" s="305" t="str">
        <x:f>IF(COUNTIF($E$5:$E$176,E78)=1,"UNIQUE","DUPLICATE")</x:f>
        <x:v>UNIQUE</x:v>
      </x:c>
      <x:c r="AB78" s="305" t="str">
        <x:f>IF(AND(LEFT(A78,14)="SEBI-CORE-APP-",LEN(A78)=20),"VALID","INVALID")</x:f>
        <x:v>VALID</x:v>
      </x:c>
      <x:c r="AC78" s="305" t="str">
        <x:v>FROZEN</x:v>
      </x:c>
    </x:row>
    <x:row r="79" ht="48" customHeight="1">
      <x:c r="A79" s="305" t="str">
        <x:v>SEBI-CORE-APP-000075</x:v>
      </x:c>
      <x:c r="B79" s="305" t="n">
        <x:v>75</x:v>
      </x:c>
      <x:c r="C79" s="305" t="str">
        <x:v>SEBI-CORE-PRV-000075</x:v>
      </x:c>
      <x:c r="D79" s="305" t="str">
        <x:v>SEBI-CORE-CMP-000075</x:v>
      </x:c>
      <x:c r="E79" s="305" t="str">
        <x:v>CAP-LAW060|Reg. 26(10)</x:v>
      </x:c>
      <x:c r="F79" s="305" t="str">
        <x:v>CAP-LAW060</x:v>
      </x:c>
      <x:c r="G79" s="305" t="str">
        <x:v>Reg. 26(10)</x:v>
      </x:c>
      <x:c r="H79" s="305" t="str">
        <x:v>Register transfer of securities without delay during the open-offer process, subject to permitted exceptions.</x:v>
      </x:c>
      <x:c r="I79" s="305" t="str">
        <x:v>Target company / RTA</x:v>
      </x:c>
      <x:c r="J79" s="305" t="str">
        <x:v>GATE|TAKEOVER</x:v>
      </x:c>
      <x:c r="K79" s="305" t="str">
        <x:v>Target company equity shares</x:v>
      </x:c>
      <x:c r="L79" s="305" t="str">
        <x:v>Transfer lodged during open offer</x:v>
      </x:c>
      <x:c r="M79" s="305" t="str">
        <x:v>Apply current legal exceptions.</x:v>
      </x:c>
      <x:c r="N79" s="305" t="str">
        <x:v>Without delay</x:v>
      </x:c>
      <x:c r="O79" s="305" t="str">
        <x:v>Takeover response</x:v>
      </x:c>
      <x:c r="P79" s="305" t="str">
        <x:v>SAST transaction-event module</x:v>
      </x:c>
      <x:c r="Q79" s="305" t="str">
        <x:v>Load this atomic row only when GATE|TAKEOVER is true and the documented security/capacity, trigger and threshold/exemption tests are satisfied.</x:v>
      </x:c>
      <x:c r="R79" s="305" t="str">
        <x:v>Do not load when the gate is false; do not expand the duty beyond the stated holder or into Common Corporate Core/Capital Markets role content. Preserve boundary: Direct issuer/RTA interface only.</x:v>
      </x:c>
      <x:c r="S79" s="305" t="str">
        <x:v>Entity/listing master; security/ISIN and capacity evidence; event record (Transfer lodged during open offer); threshold/exemption analysis (Apply current legal exceptions.).</x:v>
      </x:c>
      <x:c r="T79" s="305" t="str">
        <x:v>P4 VALIDATED</x:v>
      </x:c>
      <x:c r="U79" s="305" t="str">
        <x:v>PRODUCTION FROZEN</x:v>
      </x:c>
      <x:c r="V79" s="305" t="str">
        <x:v>https://www.sebi.gov.in/legal/regulations/dec-2025/securities-and-exchange-board-of-india-substantial-acquisition-of-shares-and-takeovers-regulations-2011-last-amended-on-december-5-2025-_98643.html</x:v>
      </x:c>
      <x:c r="W79" s="305" t="str">
        <x:v>MIGRATED — FROZEN</x:v>
      </x:c>
      <x:c r="X79" s="305" t="str">
        <x:f>IF(COUNTIF('PROD Provision Master'!$A$5:$A$176,C79)=1,"YES","NO")</x:f>
        <x:v>YES</x:v>
      </x:c>
      <x:c r="Y79" s="305" t="str">
        <x:f>IF(COUNTIF('PROD Compliance Master'!$A$5:$A$176,D79)=1,"YES","NO")</x:f>
        <x:v>YES</x:v>
      </x:c>
      <x:c r="Z79" s="305" t="str">
        <x:f>IF(COUNTIF($A$5:$A$176,A79)=1,"UNIQUE","DUPLICATE")</x:f>
        <x:v>UNIQUE</x:v>
      </x:c>
      <x:c r="AA79" s="305" t="str">
        <x:f>IF(COUNTIF($E$5:$E$176,E79)=1,"UNIQUE","DUPLICATE")</x:f>
        <x:v>UNIQUE</x:v>
      </x:c>
      <x:c r="AB79" s="305" t="str">
        <x:f>IF(AND(LEFT(A79,14)="SEBI-CORE-APP-",LEN(A79)=20),"VALID","INVALID")</x:f>
        <x:v>VALID</x:v>
      </x:c>
      <x:c r="AC79" s="305" t="str">
        <x:v>FROZEN</x:v>
      </x:c>
    </x:row>
    <x:row r="80" ht="48" customHeight="1">
      <x:c r="A80" s="305" t="str">
        <x:v>SEBI-CORE-APP-000076</x:v>
      </x:c>
      <x:c r="B80" s="305" t="n">
        <x:v>76</x:v>
      </x:c>
      <x:c r="C80" s="305" t="str">
        <x:v>SEBI-CORE-PRV-000076</x:v>
      </x:c>
      <x:c r="D80" s="305" t="str">
        <x:v>SEBI-CORE-CMP-000076</x:v>
      </x:c>
      <x:c r="E80" s="305" t="str">
        <x:v>CAP-LAW060|Reg. 29</x:v>
      </x:c>
      <x:c r="F80" s="305" t="str">
        <x:v>CAP-LAW060</x:v>
      </x:c>
      <x:c r="G80" s="305" t="str">
        <x:v>Reg. 29</x:v>
      </x:c>
      <x:c r="H80" s="305" t="str">
        <x:v>Make and process substantial-acquisition/holding disclosures when current thresholds are crossed.</x:v>
      </x:c>
      <x:c r="I80" s="305" t="str">
        <x:v>Acquirer / person acting in concert / listed entity interface</x:v>
      </x:c>
      <x:c r="J80" s="305" t="str">
        <x:v>GATE|TAKEOVER</x:v>
      </x:c>
      <x:c r="K80" s="305" t="str">
        <x:v>Target company shares/voting rights</x:v>
      </x:c>
      <x:c r="L80" s="305" t="str">
        <x:v>Acquisition/disposal crosses prescribed threshold</x:v>
      </x:c>
      <x:c r="M80" s="305" t="str">
        <x:v>Apply aggregation, instrument and timing rules.</x:v>
      </x:c>
      <x:c r="N80" s="305" t="str">
        <x:v>Event-based</x:v>
      </x:c>
      <x:c r="O80" s="305" t="str">
        <x:v>Takeover disclosure</x:v>
      </x:c>
      <x:c r="P80" s="305" t="str">
        <x:v>SAST transaction-event module</x:v>
      </x:c>
      <x:c r="Q80" s="305" t="str">
        <x:v>Load this atomic row only when GATE|TAKEOVER is true and the documented security/capacity, trigger and threshold/exemption tests are satisfied.</x:v>
      </x:c>
      <x:c r="R80" s="305" t="str">
        <x:v>Do not load when the gate is false; do not expand the duty beyond the stated holder or into Common Corporate Core/Capital Markets role content. Preserve boundary: Not an automatic issuer duty; applies when the company/person has the regulated capacity.</x:v>
      </x:c>
      <x:c r="S80" s="305" t="str">
        <x:v>Entity/listing master; security/ISIN and capacity evidence; event record (Acquisition/disposal crosses prescribed threshold); threshold/exemption analysis (Apply aggregation, instrument and timing rules.).</x:v>
      </x:c>
      <x:c r="T80" s="305" t="str">
        <x:v>P4 VALIDATED</x:v>
      </x:c>
      <x:c r="U80" s="305" t="str">
        <x:v>PRODUCTION FROZEN</x:v>
      </x:c>
      <x:c r="V80" s="305" t="str">
        <x:v>https://www.sebi.gov.in/legal/regulations/dec-2025/securities-and-exchange-board-of-india-substantial-acquisition-of-shares-and-takeovers-regulations-2011-last-amended-on-december-5-2025-_98643.html</x:v>
      </x:c>
      <x:c r="W80" s="305" t="str">
        <x:v>MIGRATED — FROZEN</x:v>
      </x:c>
      <x:c r="X80" s="305" t="str">
        <x:f>IF(COUNTIF('PROD Provision Master'!$A$5:$A$176,C80)=1,"YES","NO")</x:f>
        <x:v>YES</x:v>
      </x:c>
      <x:c r="Y80" s="305" t="str">
        <x:f>IF(COUNTIF('PROD Compliance Master'!$A$5:$A$176,D80)=1,"YES","NO")</x:f>
        <x:v>YES</x:v>
      </x:c>
      <x:c r="Z80" s="305" t="str">
        <x:f>IF(COUNTIF($A$5:$A$176,A80)=1,"UNIQUE","DUPLICATE")</x:f>
        <x:v>UNIQUE</x:v>
      </x:c>
      <x:c r="AA80" s="305" t="str">
        <x:f>IF(COUNTIF($E$5:$E$176,E80)=1,"UNIQUE","DUPLICATE")</x:f>
        <x:v>UNIQUE</x:v>
      </x:c>
      <x:c r="AB80" s="305" t="str">
        <x:f>IF(AND(LEFT(A80,14)="SEBI-CORE-APP-",LEN(A80)=20),"VALID","INVALID")</x:f>
        <x:v>VALID</x:v>
      </x:c>
      <x:c r="AC80" s="305" t="str">
        <x:v>FROZEN</x:v>
      </x:c>
    </x:row>
    <x:row r="81" ht="48" customHeight="1">
      <x:c r="A81" s="305" t="str">
        <x:v>SEBI-CORE-APP-000077</x:v>
      </x:c>
      <x:c r="B81" s="305" t="n">
        <x:v>77</x:v>
      </x:c>
      <x:c r="C81" s="305" t="str">
        <x:v>SEBI-CORE-PRV-000077</x:v>
      </x:c>
      <x:c r="D81" s="305" t="str">
        <x:v>SEBI-CORE-CMP-000077</x:v>
      </x:c>
      <x:c r="E81" s="305" t="str">
        <x:v>CAP-LAW060|Reg. 31</x:v>
      </x:c>
      <x:c r="F81" s="305" t="str">
        <x:v>CAP-LAW060</x:v>
      </x:c>
      <x:c r="G81" s="305" t="str">
        <x:v>Reg. 31</x:v>
      </x:c>
      <x:c r="H81" s="305" t="str">
        <x:v>Disclose creation, invocation and release of encumbrances by promoters and persons acting in concert.</x:v>
      </x:c>
      <x:c r="I81" s="305" t="str">
        <x:v>Promoter / PAC / listed entity interface</x:v>
      </x:c>
      <x:c r="J81" s="305" t="str">
        <x:v>GATE|TAKEOVER</x:v>
      </x:c>
      <x:c r="K81" s="305" t="str">
        <x:v>Target company shares</x:v>
      </x:c>
      <x:c r="L81" s="305" t="str">
        <x:v>Encumbrance event occurs</x:v>
      </x:c>
      <x:c r="M81" s="305" t="str">
        <x:v>Apply current definition, format, timing and annual-declaration rules.</x:v>
      </x:c>
      <x:c r="N81" s="305" t="str">
        <x:v>Event-based / annual as prescribed</x:v>
      </x:c>
      <x:c r="O81" s="305" t="str">
        <x:v>Takeover disclosure</x:v>
      </x:c>
      <x:c r="P81" s="305" t="str">
        <x:v>SAST transaction-event module</x:v>
      </x:c>
      <x:c r="Q81" s="305" t="str">
        <x:v>Load this atomic row only when GATE|TAKEOVER is true and the documented security/capacity, trigger and threshold/exemption tests are satisfied.</x:v>
      </x:c>
      <x:c r="R81" s="305" t="str">
        <x:v>Do not load when the gate is false; do not expand the duty beyond the stated holder or into Common Corporate Core/Capital Markets role content. Preserve boundary: Primary duty holder may be promoter/PAC.</x:v>
      </x:c>
      <x:c r="S81" s="305" t="str">
        <x:v>Entity/listing master; security/ISIN and capacity evidence; event record (Encumbrance event occurs); threshold/exemption analysis (Apply current definition, format, timing and annual-declaration rules.).</x:v>
      </x:c>
      <x:c r="T81" s="305" t="str">
        <x:v>P4 VALIDATED</x:v>
      </x:c>
      <x:c r="U81" s="305" t="str">
        <x:v>PRODUCTION FROZEN</x:v>
      </x:c>
      <x:c r="V81" s="305" t="str">
        <x:v>https://www.sebi.gov.in/legal/regulations/dec-2025/securities-and-exchange-board-of-india-substantial-acquisition-of-shares-and-takeovers-regulations-2011-last-amended-on-december-5-2025-_98643.html</x:v>
      </x:c>
      <x:c r="W81" s="305" t="str">
        <x:v>MIGRATED — FROZEN</x:v>
      </x:c>
      <x:c r="X81" s="305" t="str">
        <x:f>IF(COUNTIF('PROD Provision Master'!$A$5:$A$176,C81)=1,"YES","NO")</x:f>
        <x:v>YES</x:v>
      </x:c>
      <x:c r="Y81" s="305" t="str">
        <x:f>IF(COUNTIF('PROD Compliance Master'!$A$5:$A$176,D81)=1,"YES","NO")</x:f>
        <x:v>YES</x:v>
      </x:c>
      <x:c r="Z81" s="305" t="str">
        <x:f>IF(COUNTIF($A$5:$A$176,A81)=1,"UNIQUE","DUPLICATE")</x:f>
        <x:v>UNIQUE</x:v>
      </x:c>
      <x:c r="AA81" s="305" t="str">
        <x:f>IF(COUNTIF($E$5:$E$176,E81)=1,"UNIQUE","DUPLICATE")</x:f>
        <x:v>UNIQUE</x:v>
      </x:c>
      <x:c r="AB81" s="305" t="str">
        <x:f>IF(AND(LEFT(A81,14)="SEBI-CORE-APP-",LEN(A81)=20),"VALID","INVALID")</x:f>
        <x:v>VALID</x:v>
      </x:c>
      <x:c r="AC81" s="305" t="str">
        <x:v>FROZEN</x:v>
      </x:c>
    </x:row>
    <x:row r="82" ht="48" customHeight="1">
      <x:c r="A82" s="305" t="str">
        <x:v>SEBI-CORE-APP-000078</x:v>
      </x:c>
      <x:c r="B82" s="305" t="n">
        <x:v>78</x:v>
      </x:c>
      <x:c r="C82" s="305" t="str">
        <x:v>SEBI-CORE-PRV-000078</x:v>
      </x:c>
      <x:c r="D82" s="305" t="str">
        <x:v>SEBI-CORE-CMP-000078</x:v>
      </x:c>
      <x:c r="E82" s="305" t="str">
        <x:v>CAP-LAW238|Reg. 10(7) online filing</x:v>
      </x:c>
      <x:c r="F82" s="305" t="str">
        <x:v>CAP-LAW238</x:v>
      </x:c>
      <x:c r="G82" s="305" t="str">
        <x:v>Reg. 10(7) online filing</x:v>
      </x:c>
      <x:c r="H82" s="305" t="str">
        <x:v>File the exemption report under SAST Regulation 10(7) through the SEBI online system when relying on a reportable exemption.</x:v>
      </x:c>
      <x:c r="I82" s="305" t="str">
        <x:v>Acquirer</x:v>
      </x:c>
      <x:c r="J82" s="305" t="str">
        <x:v>GATE|TAKEOVER</x:v>
      </x:c>
      <x:c r="K82" s="305" t="str">
        <x:v>Target company shares</x:v>
      </x:c>
      <x:c r="L82" s="305" t="str">
        <x:v>A reportable exempt acquisition is completed</x:v>
      </x:c>
      <x:c r="M82" s="305" t="str">
        <x:v>Only exemptions covered by Reg. 10(7); apply fee and form requirements.</x:v>
      </x:c>
      <x:c r="N82" s="305" t="str">
        <x:v>Within the statutory filing period</x:v>
      </x:c>
      <x:c r="O82" s="305" t="str">
        <x:v>Takeover filing</x:v>
      </x:c>
      <x:c r="P82" s="305" t="str">
        <x:v>SAST transaction-event module</x:v>
      </x:c>
      <x:c r="Q82" s="305" t="str">
        <x:v>Load this atomic row only when GATE|TAKEOVER is true and the documented security/capacity, trigger and threshold/exemption tests are satisfied.</x:v>
      </x:c>
      <x:c r="R82" s="305" t="str">
        <x:v>Do not load when the gate is false; do not expand the duty beyond the stated holder or into Common Corporate Core/Capital Markets role content. Preserve boundary: Company-only if it is the acquirer.</x:v>
      </x:c>
      <x:c r="S82" s="305" t="str">
        <x:v>Entity/listing master; security/ISIN and capacity evidence; event record (A reportable exempt acquisition is completed); threshold/exemption analysis (Only exemptions covered by Reg. 10(7); apply fee and form requirements.).</x:v>
      </x:c>
      <x:c r="T82" s="305" t="str">
        <x:v>P4 VALIDATED</x:v>
      </x:c>
      <x:c r="U82" s="305" t="str">
        <x:v>PRODUCTION FROZEN</x:v>
      </x:c>
      <x:c r="V82" s="305" t="str">
        <x:v>https://www.sebi.gov.in/legal/circulars/mar-2025/online-filing-system-for-reports-filed-under-regulation-10-7-of-sebi-substantial-acquisition-of-shares-and-takeovers-regulations-2011_92791.html</x:v>
      </x:c>
      <x:c r="W82" s="305" t="str">
        <x:v>MIGRATED — FROZEN</x:v>
      </x:c>
      <x:c r="X82" s="305" t="str">
        <x:f>IF(COUNTIF('PROD Provision Master'!$A$5:$A$176,C82)=1,"YES","NO")</x:f>
        <x:v>YES</x:v>
      </x:c>
      <x:c r="Y82" s="305" t="str">
        <x:f>IF(COUNTIF('PROD Compliance Master'!$A$5:$A$176,D82)=1,"YES","NO")</x:f>
        <x:v>YES</x:v>
      </x:c>
      <x:c r="Z82" s="305" t="str">
        <x:f>IF(COUNTIF($A$5:$A$176,A82)=1,"UNIQUE","DUPLICATE")</x:f>
        <x:v>UNIQUE</x:v>
      </x:c>
      <x:c r="AA82" s="305" t="str">
        <x:f>IF(COUNTIF($E$5:$E$176,E82)=1,"UNIQUE","DUPLICATE")</x:f>
        <x:v>UNIQUE</x:v>
      </x:c>
      <x:c r="AB82" s="305" t="str">
        <x:f>IF(AND(LEFT(A82,14)="SEBI-CORE-APP-",LEN(A82)=20),"VALID","INVALID")</x:f>
        <x:v>VALID</x:v>
      </x:c>
      <x:c r="AC82" s="305" t="str">
        <x:v>FROZEN</x:v>
      </x:c>
    </x:row>
    <x:row r="83" ht="48" customHeight="1">
      <x:c r="A83" s="305" t="str">
        <x:v>SEBI-CORE-APP-000079</x:v>
      </x:c>
      <x:c r="B83" s="305" t="n">
        <x:v>79</x:v>
      </x:c>
      <x:c r="C83" s="305" t="str">
        <x:v>SEBI-CORE-PRV-000079</x:v>
      </x:c>
      <x:c r="D83" s="305" t="str">
        <x:v>SEBI-CORE-CMP-000079</x:v>
      </x:c>
      <x:c r="E83" s="305" t="str">
        <x:v>CAP-LAW049|Ch. II / Reg. 6</x:v>
      </x:c>
      <x:c r="F83" s="305" t="str">
        <x:v>CAP-LAW049</x:v>
      </x:c>
      <x:c r="G83" s="305" t="str">
        <x:v>Ch. II / Reg. 6</x:v>
      </x:c>
      <x:c r="H83" s="305" t="str">
        <x:v>Satisfy the eligibility conditions for an initial public offer under the selected route.</x:v>
      </x:c>
      <x:c r="I83" s="305" t="str">
        <x:v>Issuer</x:v>
      </x:c>
      <x:c r="J83" s="305" t="str">
        <x:v>GATE|PROPOSED_ISSUE</x:v>
      </x:c>
      <x:c r="K83" s="305" t="str">
        <x:v>Specified securities</x:v>
      </x:c>
      <x:c r="L83" s="305" t="str">
        <x:v>IPO proposed</x:v>
      </x:c>
      <x:c r="M83" s="305" t="str">
        <x:v>Apply main-board/SME and alternative eligibility route conditions.</x:v>
      </x:c>
      <x:c r="N83" s="305" t="str">
        <x:v>Before draft offer document</x:v>
      </x:c>
      <x:c r="O83" s="305" t="str">
        <x:v>Capital raising</x:v>
      </x:c>
      <x:c r="P83" s="305" t="str">
        <x:v>Equity or route-specific issue module</x:v>
      </x:c>
      <x:c r="Q83" s="305" t="str">
        <x:v>Load this atomic row only when GATE|PROPOSED_ISSUE is true and the documented security/capacity, trigger and threshold/exemption tests are satisfied.</x:v>
      </x:c>
      <x:c r="R83" s="305" t="str">
        <x:v>Do not load when the gate is false; do not expand the duty beyond the stated holder or into Common Corporate Core/Capital Markets role content. Preserve boundary: Do not reuse main-board conclusion for SME.</x:v>
      </x:c>
      <x:c r="S83" s="305" t="str">
        <x:v>Entity/listing master; security/ISIN and capacity evidence; event record (IPO proposed); threshold/exemption analysis (Apply main-board/SME and alternative eligibility route conditions.).</x:v>
      </x:c>
      <x:c r="T83" s="305" t="str">
        <x:v>P4 VALIDATED</x:v>
      </x:c>
      <x:c r="U83" s="305" t="str">
        <x:v>PRODUCTION FROZEN</x:v>
      </x:c>
      <x:c r="V83" s="305" t="str">
        <x:v>https://www.sebi.gov.in/legal/regulations/mar-2026/securities-and-exchange-board-of-india-issue-of-capital-and-disclosure-requirements-regulations-2018-last-amended-on-march-21-2026-_100581.html</x:v>
      </x:c>
      <x:c r="W83" s="305" t="str">
        <x:v>MIGRATED — FROZEN</x:v>
      </x:c>
      <x:c r="X83" s="305" t="str">
        <x:f>IF(COUNTIF('PROD Provision Master'!$A$5:$A$176,C83)=1,"YES","NO")</x:f>
        <x:v>YES</x:v>
      </x:c>
      <x:c r="Y83" s="305" t="str">
        <x:f>IF(COUNTIF('PROD Compliance Master'!$A$5:$A$176,D83)=1,"YES","NO")</x:f>
        <x:v>YES</x:v>
      </x:c>
      <x:c r="Z83" s="305" t="str">
        <x:f>IF(COUNTIF($A$5:$A$176,A83)=1,"UNIQUE","DUPLICATE")</x:f>
        <x:v>UNIQUE</x:v>
      </x:c>
      <x:c r="AA83" s="305" t="str">
        <x:f>IF(COUNTIF($E$5:$E$176,E83)=1,"UNIQUE","DUPLICATE")</x:f>
        <x:v>UNIQUE</x:v>
      </x:c>
      <x:c r="AB83" s="305" t="str">
        <x:f>IF(AND(LEFT(A83,14)="SEBI-CORE-APP-",LEN(A83)=20),"VALID","INVALID")</x:f>
        <x:v>VALID</x:v>
      </x:c>
      <x:c r="AC83" s="305" t="str">
        <x:v>FROZEN</x:v>
      </x:c>
    </x:row>
    <x:row r="84" ht="48" customHeight="1">
      <x:c r="A84" s="305" t="str">
        <x:v>SEBI-CORE-APP-000080</x:v>
      </x:c>
      <x:c r="B84" s="305" t="n">
        <x:v>80</x:v>
      </x:c>
      <x:c r="C84" s="305" t="str">
        <x:v>SEBI-CORE-PRV-000080</x:v>
      </x:c>
      <x:c r="D84" s="305" t="str">
        <x:v>SEBI-CORE-CMP-000080</x:v>
      </x:c>
      <x:c r="E84" s="305" t="str">
        <x:v>CAP-LAW049|Ch. II offer document</x:v>
      </x:c>
      <x:c r="F84" s="305" t="str">
        <x:v>CAP-LAW049</x:v>
      </x:c>
      <x:c r="G84" s="305" t="str">
        <x:v>Ch. II offer document</x:v>
      </x:c>
      <x:c r="H84" s="305" t="str">
        <x:v>Prepare and file the draft/offer documents with complete material disclosures.</x:v>
      </x:c>
      <x:c r="I84" s="305" t="str">
        <x:v>Issuer / lead managers</x:v>
      </x:c>
      <x:c r="J84" s="305" t="str">
        <x:v>GATE|PROPOSED_ISSUE</x:v>
      </x:c>
      <x:c r="K84" s="305" t="str">
        <x:v>Specified securities</x:v>
      </x:c>
      <x:c r="L84" s="305" t="str">
        <x:v>IPO proposed</x:v>
      </x:c>
      <x:c r="M84" s="305" t="str">
        <x:v>Apply current financial, risk, litigation, objects, promoter and issue disclosures.</x:v>
      </x:c>
      <x:c r="N84" s="305" t="str">
        <x:v>At each draft/final filing stage</x:v>
      </x:c>
      <x:c r="O84" s="305" t="str">
        <x:v>Capital raising</x:v>
      </x:c>
      <x:c r="P84" s="305" t="str">
        <x:v>Equity or route-specific issue module</x:v>
      </x:c>
      <x:c r="Q84" s="305" t="str">
        <x:v>Load this atomic row only when GATE|PROPOSED_ISSUE is true and the documented security/capacity, trigger and threshold/exemption tests are satisfied.</x:v>
      </x:c>
      <x:c r="R84" s="305" t="str">
        <x:v>Do not load when the gate is false; do not expand the duty beyond the stated holder or into Common Corporate Core/Capital Markets role content. Preserve boundary: Merchant-banker role controls remain in Capital Markets.</x:v>
      </x:c>
      <x:c r="S84" s="305" t="str">
        <x:v>Entity/listing master; security/ISIN and capacity evidence; event record (IPO proposed); threshold/exemption analysis (Apply current financial, risk, litigation, objects, promoter and issue disclosures.).</x:v>
      </x:c>
      <x:c r="T84" s="305" t="str">
        <x:v>P4 VALIDATED</x:v>
      </x:c>
      <x:c r="U84" s="305" t="str">
        <x:v>PRODUCTION FROZEN</x:v>
      </x:c>
      <x:c r="V84" s="305" t="str">
        <x:v>https://www.sebi.gov.in/legal/regulations/mar-2026/securities-and-exchange-board-of-india-issue-of-capital-and-disclosure-requirements-regulations-2018-last-amended-on-march-21-2026-_100581.html</x:v>
      </x:c>
      <x:c r="W84" s="305" t="str">
        <x:v>MIGRATED — FROZEN</x:v>
      </x:c>
      <x:c r="X84" s="305" t="str">
        <x:f>IF(COUNTIF('PROD Provision Master'!$A$5:$A$176,C84)=1,"YES","NO")</x:f>
        <x:v>YES</x:v>
      </x:c>
      <x:c r="Y84" s="305" t="str">
        <x:f>IF(COUNTIF('PROD Compliance Master'!$A$5:$A$176,D84)=1,"YES","NO")</x:f>
        <x:v>YES</x:v>
      </x:c>
      <x:c r="Z84" s="305" t="str">
        <x:f>IF(COUNTIF($A$5:$A$176,A84)=1,"UNIQUE","DUPLICATE")</x:f>
        <x:v>UNIQUE</x:v>
      </x:c>
      <x:c r="AA84" s="305" t="str">
        <x:f>IF(COUNTIF($E$5:$E$176,E84)=1,"UNIQUE","DUPLICATE")</x:f>
        <x:v>UNIQUE</x:v>
      </x:c>
      <x:c r="AB84" s="305" t="str">
        <x:f>IF(AND(LEFT(A84,14)="SEBI-CORE-APP-",LEN(A84)=20),"VALID","INVALID")</x:f>
        <x:v>VALID</x:v>
      </x:c>
      <x:c r="AC84" s="305" t="str">
        <x:v>FROZEN</x:v>
      </x:c>
    </x:row>
    <x:row r="85" ht="48" customHeight="1">
      <x:c r="A85" s="305" t="str">
        <x:v>SEBI-CORE-APP-000081</x:v>
      </x:c>
      <x:c r="B85" s="305" t="n">
        <x:v>81</x:v>
      </x:c>
      <x:c r="C85" s="305" t="str">
        <x:v>SEBI-CORE-PRV-000081</x:v>
      </x:c>
      <x:c r="D85" s="305" t="str">
        <x:v>SEBI-CORE-CMP-000081</x:v>
      </x:c>
      <x:c r="E85" s="305" t="str">
        <x:v>CAP-LAW049|Ch. II issue process</x:v>
      </x:c>
      <x:c r="F85" s="305" t="str">
        <x:v>CAP-LAW049</x:v>
      </x:c>
      <x:c r="G85" s="305" t="str">
        <x:v>Ch. II issue process</x:v>
      </x:c>
      <x:c r="H85" s="305" t="str">
        <x:v>Complete approvals, marketing, bidding, allocation, allotment, refund and listing steps for an IPO.</x:v>
      </x:c>
      <x:c r="I85" s="305" t="str">
        <x:v>Issuer</x:v>
      </x:c>
      <x:c r="J85" s="305" t="str">
        <x:v>GATE|PROPOSED_ISSUE</x:v>
      </x:c>
      <x:c r="K85" s="305" t="str">
        <x:v>Specified securities</x:v>
      </x:c>
      <x:c r="L85" s="305" t="str">
        <x:v>IPO launched</x:v>
      </x:c>
      <x:c r="M85" s="305" t="str">
        <x:v>Apply investor category, price-band, anchor and timeline rules for the route.</x:v>
      </x:c>
      <x:c r="N85" s="305" t="str">
        <x:v>Transaction timetable</x:v>
      </x:c>
      <x:c r="O85" s="305" t="str">
        <x:v>Capital raising</x:v>
      </x:c>
      <x:c r="P85" s="305" t="str">
        <x:v>Equity or route-specific issue module</x:v>
      </x:c>
      <x:c r="Q85" s="305" t="str">
        <x:v>Load this atomic row only when GATE|PROPOSED_ISSUE is true and the documented security/capacity, trigger and threshold/exemption tests are satisfied.</x:v>
      </x:c>
      <x:c r="R85" s="305" t="str">
        <x:v>Do not load when the gate is false; do not expand the duty beyond the stated holder or into Common Corporate Core/Capital Markets role content. Preserve boundary: Split into detailed procedures at P3.</x:v>
      </x:c>
      <x:c r="S85" s="305" t="str">
        <x:v>Entity/listing master; security/ISIN and capacity evidence; event record (IPO launched); threshold/exemption analysis (Apply investor category, price-band, anchor and timeline rules for the route.).</x:v>
      </x:c>
      <x:c r="T85" s="305" t="str">
        <x:v>P4 VALIDATED</x:v>
      </x:c>
      <x:c r="U85" s="305" t="str">
        <x:v>PRODUCTION FROZEN</x:v>
      </x:c>
      <x:c r="V85" s="305" t="str">
        <x:v>https://www.sebi.gov.in/legal/regulations/mar-2026/securities-and-exchange-board-of-india-issue-of-capital-and-disclosure-requirements-regulations-2018-last-amended-on-march-21-2026-_100581.html</x:v>
      </x:c>
      <x:c r="W85" s="305" t="str">
        <x:v>MIGRATED — FROZEN</x:v>
      </x:c>
      <x:c r="X85" s="305" t="str">
        <x:f>IF(COUNTIF('PROD Provision Master'!$A$5:$A$176,C85)=1,"YES","NO")</x:f>
        <x:v>YES</x:v>
      </x:c>
      <x:c r="Y85" s="305" t="str">
        <x:f>IF(COUNTIF('PROD Compliance Master'!$A$5:$A$176,D85)=1,"YES","NO")</x:f>
        <x:v>YES</x:v>
      </x:c>
      <x:c r="Z85" s="305" t="str">
        <x:f>IF(COUNTIF($A$5:$A$176,A85)=1,"UNIQUE","DUPLICATE")</x:f>
        <x:v>UNIQUE</x:v>
      </x:c>
      <x:c r="AA85" s="305" t="str">
        <x:f>IF(COUNTIF($E$5:$E$176,E85)=1,"UNIQUE","DUPLICATE")</x:f>
        <x:v>UNIQUE</x:v>
      </x:c>
      <x:c r="AB85" s="305" t="str">
        <x:f>IF(AND(LEFT(A85,14)="SEBI-CORE-APP-",LEN(A85)=20),"VALID","INVALID")</x:f>
        <x:v>VALID</x:v>
      </x:c>
      <x:c r="AC85" s="305" t="str">
        <x:v>FROZEN</x:v>
      </x:c>
    </x:row>
    <x:row r="86" ht="48" customHeight="1">
      <x:c r="A86" s="305" t="str">
        <x:v>SEBI-CORE-APP-000082</x:v>
      </x:c>
      <x:c r="B86" s="305" t="n">
        <x:v>82</x:v>
      </x:c>
      <x:c r="C86" s="305" t="str">
        <x:v>SEBI-CORE-PRV-000082</x:v>
      </x:c>
      <x:c r="D86" s="305" t="str">
        <x:v>SEBI-CORE-CMP-000082</x:v>
      </x:c>
      <x:c r="E86" s="305" t="str">
        <x:v>CAP-LAW049|Ch. III</x:v>
      </x:c>
      <x:c r="F86" s="305" t="str">
        <x:v>CAP-LAW049</x:v>
      </x:c>
      <x:c r="G86" s="305" t="str">
        <x:v>Ch. III</x:v>
      </x:c>
      <x:c r="H86" s="305" t="str">
        <x:v>Comply with rights-issue eligibility, record-date, offer-document, pricing, renunciation, allotment and listing requirements.</x:v>
      </x:c>
      <x:c r="I86" s="305" t="str">
        <x:v>Listed issuer</x:v>
      </x:c>
      <x:c r="J86" s="305" t="str">
        <x:v>GATE|PROPOSED_ISSUE</x:v>
      </x:c>
      <x:c r="K86" s="305" t="str">
        <x:v>Specified securities</x:v>
      </x:c>
      <x:c r="L86" s="305" t="str">
        <x:v>Rights issue proposed</x:v>
      </x:c>
      <x:c r="M86" s="305" t="str">
        <x:v>Apply fast-track/normal route and issue-size conditions.</x:v>
      </x:c>
      <x:c r="N86" s="305" t="str">
        <x:v>Transaction timetable</x:v>
      </x:c>
      <x:c r="O86" s="305" t="str">
        <x:v>Capital raising</x:v>
      </x:c>
      <x:c r="P86" s="305" t="str">
        <x:v>Equity or route-specific issue module</x:v>
      </x:c>
      <x:c r="Q86" s="305" t="str">
        <x:v>Load this atomic row only when GATE|PROPOSED_ISSUE is true and the documented security/capacity, trigger and threshold/exemption tests are satisfied.</x:v>
      </x:c>
      <x:c r="R86" s="305" t="str">
        <x:v>Do not load when the gate is false; do not expand the duty beyond the stated holder or into Common Corporate Core/Capital Markets role content. Preserve boundary: Only activated for a rights issue.</x:v>
      </x:c>
      <x:c r="S86" s="305" t="str">
        <x:v>Entity/listing master; security/ISIN and capacity evidence; event record (Rights issue proposed); threshold/exemption analysis (Apply fast-track/normal route and issue-size conditions.).</x:v>
      </x:c>
      <x:c r="T86" s="305" t="str">
        <x:v>P4 VALIDATED</x:v>
      </x:c>
      <x:c r="U86" s="305" t="str">
        <x:v>PRODUCTION FROZEN</x:v>
      </x:c>
      <x:c r="V86" s="305" t="str">
        <x:v>https://www.sebi.gov.in/legal/regulations/mar-2026/securities-and-exchange-board-of-india-issue-of-capital-and-disclosure-requirements-regulations-2018-last-amended-on-march-21-2026-_100581.html</x:v>
      </x:c>
      <x:c r="W86" s="305" t="str">
        <x:v>MIGRATED — FROZEN</x:v>
      </x:c>
      <x:c r="X86" s="305" t="str">
        <x:f>IF(COUNTIF('PROD Provision Master'!$A$5:$A$176,C86)=1,"YES","NO")</x:f>
        <x:v>YES</x:v>
      </x:c>
      <x:c r="Y86" s="305" t="str">
        <x:f>IF(COUNTIF('PROD Compliance Master'!$A$5:$A$176,D86)=1,"YES","NO")</x:f>
        <x:v>YES</x:v>
      </x:c>
      <x:c r="Z86" s="305" t="str">
        <x:f>IF(COUNTIF($A$5:$A$176,A86)=1,"UNIQUE","DUPLICATE")</x:f>
        <x:v>UNIQUE</x:v>
      </x:c>
      <x:c r="AA86" s="305" t="str">
        <x:f>IF(COUNTIF($E$5:$E$176,E86)=1,"UNIQUE","DUPLICATE")</x:f>
        <x:v>UNIQUE</x:v>
      </x:c>
      <x:c r="AB86" s="305" t="str">
        <x:f>IF(AND(LEFT(A86,14)="SEBI-CORE-APP-",LEN(A86)=20),"VALID","INVALID")</x:f>
        <x:v>VALID</x:v>
      </x:c>
      <x:c r="AC86" s="305" t="str">
        <x:v>FROZEN</x:v>
      </x:c>
    </x:row>
    <x:row r="87" ht="48" customHeight="1">
      <x:c r="A87" s="305" t="str">
        <x:v>SEBI-CORE-APP-000083</x:v>
      </x:c>
      <x:c r="B87" s="305" t="n">
        <x:v>83</x:v>
      </x:c>
      <x:c r="C87" s="305" t="str">
        <x:v>SEBI-CORE-PRV-000083</x:v>
      </x:c>
      <x:c r="D87" s="305" t="str">
        <x:v>SEBI-CORE-CMP-000083</x:v>
      </x:c>
      <x:c r="E87" s="305" t="str">
        <x:v>CAP-LAW049|Ch. IV</x:v>
      </x:c>
      <x:c r="F87" s="305" t="str">
        <x:v>CAP-LAW049</x:v>
      </x:c>
      <x:c r="G87" s="305" t="str">
        <x:v>Ch. IV</x:v>
      </x:c>
      <x:c r="H87" s="305" t="str">
        <x:v>Comply with further-public-offer eligibility, offer-document and issue-process requirements.</x:v>
      </x:c>
      <x:c r="I87" s="305" t="str">
        <x:v>Listed issuer</x:v>
      </x:c>
      <x:c r="J87" s="305" t="str">
        <x:v>GATE|PROPOSED_ISSUE</x:v>
      </x:c>
      <x:c r="K87" s="305" t="str">
        <x:v>Specified securities</x:v>
      </x:c>
      <x:c r="L87" s="305" t="str">
        <x:v>FPO proposed</x:v>
      </x:c>
      <x:c r="M87" s="305" t="str">
        <x:v>Apply fast-track/normal route conditions.</x:v>
      </x:c>
      <x:c r="N87" s="305" t="str">
        <x:v>Transaction timetable</x:v>
      </x:c>
      <x:c r="O87" s="305" t="str">
        <x:v>Capital raising</x:v>
      </x:c>
      <x:c r="P87" s="305" t="str">
        <x:v>Equity or route-specific issue module</x:v>
      </x:c>
      <x:c r="Q87" s="305" t="str">
        <x:v>Load this atomic row only when GATE|PROPOSED_ISSUE is true and the documented security/capacity, trigger and threshold/exemption tests are satisfied.</x:v>
      </x:c>
      <x:c r="R87" s="305" t="str">
        <x:v>Do not load when the gate is false; do not expand the duty beyond the stated holder or into Common Corporate Core/Capital Markets role content. Preserve boundary: Only activated for an FPO.</x:v>
      </x:c>
      <x:c r="S87" s="305" t="str">
        <x:v>Entity/listing master; security/ISIN and capacity evidence; event record (FPO proposed); threshold/exemption analysis (Apply fast-track/normal route conditions.).</x:v>
      </x:c>
      <x:c r="T87" s="305" t="str">
        <x:v>P4 VALIDATED</x:v>
      </x:c>
      <x:c r="U87" s="305" t="str">
        <x:v>PRODUCTION FROZEN</x:v>
      </x:c>
      <x:c r="V87" s="305" t="str">
        <x:v>https://www.sebi.gov.in/legal/regulations/mar-2026/securities-and-exchange-board-of-india-issue-of-capital-and-disclosure-requirements-regulations-2018-last-amended-on-march-21-2026-_100581.html</x:v>
      </x:c>
      <x:c r="W87" s="305" t="str">
        <x:v>MIGRATED — FROZEN</x:v>
      </x:c>
      <x:c r="X87" s="305" t="str">
        <x:f>IF(COUNTIF('PROD Provision Master'!$A$5:$A$176,C87)=1,"YES","NO")</x:f>
        <x:v>YES</x:v>
      </x:c>
      <x:c r="Y87" s="305" t="str">
        <x:f>IF(COUNTIF('PROD Compliance Master'!$A$5:$A$176,D87)=1,"YES","NO")</x:f>
        <x:v>YES</x:v>
      </x:c>
      <x:c r="Z87" s="305" t="str">
        <x:f>IF(COUNTIF($A$5:$A$176,A87)=1,"UNIQUE","DUPLICATE")</x:f>
        <x:v>UNIQUE</x:v>
      </x:c>
      <x:c r="AA87" s="305" t="str">
        <x:f>IF(COUNTIF($E$5:$E$176,E87)=1,"UNIQUE","DUPLICATE")</x:f>
        <x:v>UNIQUE</x:v>
      </x:c>
      <x:c r="AB87" s="305" t="str">
        <x:f>IF(AND(LEFT(A87,14)="SEBI-CORE-APP-",LEN(A87)=20),"VALID","INVALID")</x:f>
        <x:v>VALID</x:v>
      </x:c>
      <x:c r="AC87" s="305" t="str">
        <x:v>FROZEN</x:v>
      </x:c>
    </x:row>
    <x:row r="88" ht="48" customHeight="1">
      <x:c r="A88" s="305" t="str">
        <x:v>SEBI-CORE-APP-000084</x:v>
      </x:c>
      <x:c r="B88" s="305" t="n">
        <x:v>84</x:v>
      </x:c>
      <x:c r="C88" s="305" t="str">
        <x:v>SEBI-CORE-PRV-000084</x:v>
      </x:c>
      <x:c r="D88" s="305" t="str">
        <x:v>SEBI-CORE-CMP-000084</x:v>
      </x:c>
      <x:c r="E88" s="305" t="str">
        <x:v>CAP-LAW049|Ch. V</x:v>
      </x:c>
      <x:c r="F88" s="305" t="str">
        <x:v>CAP-LAW049</x:v>
      </x:c>
      <x:c r="G88" s="305" t="str">
        <x:v>Ch. V</x:v>
      </x:c>
      <x:c r="H88" s="305" t="str">
        <x:v>Obtain approvals and comply with pricing, valuation, disclosure, allotment and lock-in requirements for a preferential issue.</x:v>
      </x:c>
      <x:c r="I88" s="305" t="str">
        <x:v>Listed issuer</x:v>
      </x:c>
      <x:c r="J88" s="305" t="str">
        <x:v>GATE|PROPOSED_ISSUE</x:v>
      </x:c>
      <x:c r="K88" s="305" t="str">
        <x:v>Specified securities / convertible instruments</x:v>
      </x:c>
      <x:c r="L88" s="305" t="str">
        <x:v>Preferential issue proposed</x:v>
      </x:c>
      <x:c r="M88" s="305" t="str">
        <x:v>Apply allottee status, pricing date, change-of-control and exemption provisions.</x:v>
      </x:c>
      <x:c r="N88" s="305" t="str">
        <x:v>Before approval through allotment/listing</x:v>
      </x:c>
      <x:c r="O88" s="305" t="str">
        <x:v>Capital raising</x:v>
      </x:c>
      <x:c r="P88" s="305" t="str">
        <x:v>Equity or route-specific issue module</x:v>
      </x:c>
      <x:c r="Q88" s="305" t="str">
        <x:v>Load this atomic row only when GATE|PROPOSED_ISSUE is true and the documented security/capacity, trigger and threshold/exemption tests are satisfied.</x:v>
      </x:c>
      <x:c r="R88" s="305" t="str">
        <x:v>Do not load when the gate is false; do not expand the duty beyond the stated holder or into Common Corporate Core/Capital Markets role content. Preserve boundary: Companies Act preferential-allotment process remains in Common Corporate Core.</x:v>
      </x:c>
      <x:c r="S88" s="305" t="str">
        <x:v>Entity/listing master; security/ISIN and capacity evidence; event record (Preferential issue proposed); threshold/exemption analysis (Apply allottee status, pricing date, change-of-control and exemption provisions.).</x:v>
      </x:c>
      <x:c r="T88" s="305" t="str">
        <x:v>P4 VALIDATED</x:v>
      </x:c>
      <x:c r="U88" s="305" t="str">
        <x:v>PRODUCTION FROZEN</x:v>
      </x:c>
      <x:c r="V88" s="305" t="str">
        <x:v>https://www.sebi.gov.in/legal/regulations/mar-2026/securities-and-exchange-board-of-india-issue-of-capital-and-disclosure-requirements-regulations-2018-last-amended-on-march-21-2026-_100581.html</x:v>
      </x:c>
      <x:c r="W88" s="305" t="str">
        <x:v>MIGRATED — FROZEN</x:v>
      </x:c>
      <x:c r="X88" s="305" t="str">
        <x:f>IF(COUNTIF('PROD Provision Master'!$A$5:$A$176,C88)=1,"YES","NO")</x:f>
        <x:v>YES</x:v>
      </x:c>
      <x:c r="Y88" s="305" t="str">
        <x:f>IF(COUNTIF('PROD Compliance Master'!$A$5:$A$176,D88)=1,"YES","NO")</x:f>
        <x:v>YES</x:v>
      </x:c>
      <x:c r="Z88" s="305" t="str">
        <x:f>IF(COUNTIF($A$5:$A$176,A88)=1,"UNIQUE","DUPLICATE")</x:f>
        <x:v>UNIQUE</x:v>
      </x:c>
      <x:c r="AA88" s="305" t="str">
        <x:f>IF(COUNTIF($E$5:$E$176,E88)=1,"UNIQUE","DUPLICATE")</x:f>
        <x:v>UNIQUE</x:v>
      </x:c>
      <x:c r="AB88" s="305" t="str">
        <x:f>IF(AND(LEFT(A88,14)="SEBI-CORE-APP-",LEN(A88)=20),"VALID","INVALID")</x:f>
        <x:v>VALID</x:v>
      </x:c>
      <x:c r="AC88" s="305" t="str">
        <x:v>FROZEN</x:v>
      </x:c>
    </x:row>
    <x:row r="89" ht="48" customHeight="1">
      <x:c r="A89" s="305" t="str">
        <x:v>SEBI-CORE-APP-000085</x:v>
      </x:c>
      <x:c r="B89" s="305" t="n">
        <x:v>85</x:v>
      </x:c>
      <x:c r="C89" s="305" t="str">
        <x:v>SEBI-CORE-PRV-000085</x:v>
      </x:c>
      <x:c r="D89" s="305" t="str">
        <x:v>SEBI-CORE-CMP-000085</x:v>
      </x:c>
      <x:c r="E89" s="305" t="str">
        <x:v>CAP-LAW049|Ch. VI</x:v>
      </x:c>
      <x:c r="F89" s="305" t="str">
        <x:v>CAP-LAW049</x:v>
      </x:c>
      <x:c r="G89" s="305" t="str">
        <x:v>Ch. VI</x:v>
      </x:c>
      <x:c r="H89" s="305" t="str">
        <x:v>Comply with qualified-institutions-placement approvals, eligible-investor, pricing, allocation and disclosure conditions.</x:v>
      </x:c>
      <x:c r="I89" s="305" t="str">
        <x:v>Listed issuer</x:v>
      </x:c>
      <x:c r="J89" s="305" t="str">
        <x:v>GATE|PROPOSED_ISSUE</x:v>
      </x:c>
      <x:c r="K89" s="305" t="str">
        <x:v>Specified securities / eligible instruments</x:v>
      </x:c>
      <x:c r="L89" s="305" t="str">
        <x:v>QIP proposed</x:v>
      </x:c>
      <x:c r="M89" s="305" t="str">
        <x:v>Apply current eligibility and minimum pricing/allotment rules.</x:v>
      </x:c>
      <x:c r="N89" s="305" t="str">
        <x:v>Transaction timetable</x:v>
      </x:c>
      <x:c r="O89" s="305" t="str">
        <x:v>Capital raising</x:v>
      </x:c>
      <x:c r="P89" s="305" t="str">
        <x:v>Equity or route-specific issue module</x:v>
      </x:c>
      <x:c r="Q89" s="305" t="str">
        <x:v>Load this atomic row only when GATE|PROPOSED_ISSUE is true and the documented security/capacity, trigger and threshold/exemption tests are satisfied.</x:v>
      </x:c>
      <x:c r="R89" s="305" t="str">
        <x:v>Do not load when the gate is false; do not expand the duty beyond the stated holder or into Common Corporate Core/Capital Markets role content. Preserve boundary: Only activated for a QIP.</x:v>
      </x:c>
      <x:c r="S89" s="305" t="str">
        <x:v>Entity/listing master; security/ISIN and capacity evidence; event record (QIP proposed); threshold/exemption analysis (Apply current eligibility and minimum pricing/allotment rules.).</x:v>
      </x:c>
      <x:c r="T89" s="305" t="str">
        <x:v>P4 VALIDATED</x:v>
      </x:c>
      <x:c r="U89" s="305" t="str">
        <x:v>PRODUCTION FROZEN</x:v>
      </x:c>
      <x:c r="V89" s="305" t="str">
        <x:v>https://www.sebi.gov.in/legal/regulations/mar-2026/securities-and-exchange-board-of-india-issue-of-capital-and-disclosure-requirements-regulations-2018-last-amended-on-march-21-2026-_100581.html</x:v>
      </x:c>
      <x:c r="W89" s="305" t="str">
        <x:v>MIGRATED — FROZEN</x:v>
      </x:c>
      <x:c r="X89" s="305" t="str">
        <x:f>IF(COUNTIF('PROD Provision Master'!$A$5:$A$176,C89)=1,"YES","NO")</x:f>
        <x:v>YES</x:v>
      </x:c>
      <x:c r="Y89" s="305" t="str">
        <x:f>IF(COUNTIF('PROD Compliance Master'!$A$5:$A$176,D89)=1,"YES","NO")</x:f>
        <x:v>YES</x:v>
      </x:c>
      <x:c r="Z89" s="305" t="str">
        <x:f>IF(COUNTIF($A$5:$A$176,A89)=1,"UNIQUE","DUPLICATE")</x:f>
        <x:v>UNIQUE</x:v>
      </x:c>
      <x:c r="AA89" s="305" t="str">
        <x:f>IF(COUNTIF($E$5:$E$176,E89)=1,"UNIQUE","DUPLICATE")</x:f>
        <x:v>UNIQUE</x:v>
      </x:c>
      <x:c r="AB89" s="305" t="str">
        <x:f>IF(AND(LEFT(A89,14)="SEBI-CORE-APP-",LEN(A89)=20),"VALID","INVALID")</x:f>
        <x:v>VALID</x:v>
      </x:c>
      <x:c r="AC89" s="305" t="str">
        <x:v>FROZEN</x:v>
      </x:c>
    </x:row>
    <x:row r="90" ht="48" customHeight="1">
      <x:c r="A90" s="305" t="str">
        <x:v>SEBI-CORE-APP-000086</x:v>
      </x:c>
      <x:c r="B90" s="305" t="n">
        <x:v>86</x:v>
      </x:c>
      <x:c r="C90" s="305" t="str">
        <x:v>SEBI-CORE-PRV-000086</x:v>
      </x:c>
      <x:c r="D90" s="305" t="str">
        <x:v>SEBI-CORE-CMP-000086</x:v>
      </x:c>
      <x:c r="E90" s="305" t="str">
        <x:v>CAP-LAW049|Ch. IX</x:v>
      </x:c>
      <x:c r="F90" s="305" t="str">
        <x:v>CAP-LAW049</x:v>
      </x:c>
      <x:c r="G90" s="305" t="str">
        <x:v>Ch. IX</x:v>
      </x:c>
      <x:c r="H90" s="305" t="str">
        <x:v>Comply with conditions for a bonus issue, including eligibility, approvals, capitalisation and implementation.</x:v>
      </x:c>
      <x:c r="I90" s="305" t="str">
        <x:v>Listed issuer</x:v>
      </x:c>
      <x:c r="J90" s="305" t="str">
        <x:v>GATE|PROPOSED_ISSUE</x:v>
      </x:c>
      <x:c r="K90" s="305" t="str">
        <x:v>Specified securities</x:v>
      </x:c>
      <x:c r="L90" s="305" t="str">
        <x:v>Bonus issue proposed</x:v>
      </x:c>
      <x:c r="M90" s="305" t="str">
        <x:v>Apply default, authorisation, partly-paid and completion conditions.</x:v>
      </x:c>
      <x:c r="N90" s="305" t="str">
        <x:v>Board/record date through allotment</x:v>
      </x:c>
      <x:c r="O90" s="305" t="str">
        <x:v>Capital raising</x:v>
      </x:c>
      <x:c r="P90" s="305" t="str">
        <x:v>Equity or route-specific issue module</x:v>
      </x:c>
      <x:c r="Q90" s="305" t="str">
        <x:v>Load this atomic row only when GATE|PROPOSED_ISSUE is true and the documented security/capacity, trigger and threshold/exemption tests are satisfied.</x:v>
      </x:c>
      <x:c r="R90" s="305" t="str">
        <x:v>Do not load when the gate is false; do not expand the duty beyond the stated holder or into Common Corporate Core/Capital Markets role content. Preserve boundary: Companies Act capitalisation approvals remain separate.</x:v>
      </x:c>
      <x:c r="S90" s="305" t="str">
        <x:v>Entity/listing master; security/ISIN and capacity evidence; event record (Bonus issue proposed); threshold/exemption analysis (Apply default, authorisation, partly-paid and completion conditions.).</x:v>
      </x:c>
      <x:c r="T90" s="305" t="str">
        <x:v>P4 VALIDATED</x:v>
      </x:c>
      <x:c r="U90" s="305" t="str">
        <x:v>PRODUCTION FROZEN</x:v>
      </x:c>
      <x:c r="V90" s="305" t="str">
        <x:v>https://www.sebi.gov.in/legal/regulations/mar-2026/securities-and-exchange-board-of-india-issue-of-capital-and-disclosure-requirements-regulations-2018-last-amended-on-march-21-2026-_100581.html</x:v>
      </x:c>
      <x:c r="W90" s="305" t="str">
        <x:v>MIGRATED — FROZEN</x:v>
      </x:c>
      <x:c r="X90" s="305" t="str">
        <x:f>IF(COUNTIF('PROD Provision Master'!$A$5:$A$176,C90)=1,"YES","NO")</x:f>
        <x:v>YES</x:v>
      </x:c>
      <x:c r="Y90" s="305" t="str">
        <x:f>IF(COUNTIF('PROD Compliance Master'!$A$5:$A$176,D90)=1,"YES","NO")</x:f>
        <x:v>YES</x:v>
      </x:c>
      <x:c r="Z90" s="305" t="str">
        <x:f>IF(COUNTIF($A$5:$A$176,A90)=1,"UNIQUE","DUPLICATE")</x:f>
        <x:v>UNIQUE</x:v>
      </x:c>
      <x:c r="AA90" s="305" t="str">
        <x:f>IF(COUNTIF($E$5:$E$176,E90)=1,"UNIQUE","DUPLICATE")</x:f>
        <x:v>UNIQUE</x:v>
      </x:c>
      <x:c r="AB90" s="305" t="str">
        <x:f>IF(AND(LEFT(A90,14)="SEBI-CORE-APP-",LEN(A90)=20),"VALID","INVALID")</x:f>
        <x:v>VALID</x:v>
      </x:c>
      <x:c r="AC90" s="305" t="str">
        <x:v>FROZEN</x:v>
      </x:c>
    </x:row>
    <x:row r="91" ht="48" customHeight="1">
      <x:c r="A91" s="305" t="str">
        <x:v>SEBI-CORE-APP-000087</x:v>
      </x:c>
      <x:c r="B91" s="305" t="n">
        <x:v>87</x:v>
      </x:c>
      <x:c r="C91" s="305" t="str">
        <x:v>SEBI-CORE-PRV-000087</x:v>
      </x:c>
      <x:c r="D91" s="305" t="str">
        <x:v>SEBI-CORE-CMP-000087</x:v>
      </x:c>
      <x:c r="E91" s="305" t="str">
        <x:v>CAP-LAW079|Operational chapters</x:v>
      </x:c>
      <x:c r="F91" s="305" t="str">
        <x:v>CAP-LAW079</x:v>
      </x:c>
      <x:c r="G91" s="305" t="str">
        <x:v>Operational chapters</x:v>
      </x:c>
      <x:c r="H91" s="305" t="str">
        <x:v>Use the current ICDR master-circular forms, system steps and due-diligence instructions for the selected issue route.</x:v>
      </x:c>
      <x:c r="I91" s="305" t="str">
        <x:v>Issuer</x:v>
      </x:c>
      <x:c r="J91" s="305" t="str">
        <x:v>GATE|PROPOSED_ISSUE</x:v>
      </x:c>
      <x:c r="K91" s="305" t="str">
        <x:v>Specified securities</x:v>
      </x:c>
      <x:c r="L91" s="305" t="str">
        <x:v>ICDR transaction active</x:v>
      </x:c>
      <x:c r="M91" s="305" t="str">
        <x:v>Only the route-specific chapter applies.</x:v>
      </x:c>
      <x:c r="N91" s="305" t="str">
        <x:v>Transaction timetable</x:v>
      </x:c>
      <x:c r="O91" s="305" t="str">
        <x:v>Capital raising</x:v>
      </x:c>
      <x:c r="P91" s="305" t="str">
        <x:v>Equity or route-specific issue module</x:v>
      </x:c>
      <x:c r="Q91" s="305" t="str">
        <x:v>Load this atomic row only when GATE|PROPOSED_ISSUE is true and the documented security/capacity, trigger and threshold/exemption tests are satisfied.</x:v>
      </x:c>
      <x:c r="R91" s="305" t="str">
        <x:v>Do not load when the gate is false; do not expand the duty beyond the stated holder or into Common Corporate Core/Capital Markets role content. Preserve boundary: Underlying substantive duty remains CAP-LAW049.</x:v>
      </x:c>
      <x:c r="S91" s="305" t="str">
        <x:v>Entity/listing master; security/ISIN and capacity evidence; event record (ICDR transaction active); threshold/exemption analysis (Only the route-specific chapter applies.).</x:v>
      </x:c>
      <x:c r="T91" s="305" t="str">
        <x:v>P4 VALIDATED</x:v>
      </x:c>
      <x:c r="U91" s="305" t="str">
        <x:v>PRODUCTION FROZEN</x:v>
      </x:c>
      <x:c r="V91" s="305" t="str">
        <x:v>https://www.sebi.gov.in/legal/master-circulars/feb-2026/master-circular-for-issue-of-capital-and-disclosure-requirements_99611.html</x:v>
      </x:c>
      <x:c r="W91" s="305" t="str">
        <x:v>MIGRATED — FROZEN</x:v>
      </x:c>
      <x:c r="X91" s="305" t="str">
        <x:f>IF(COUNTIF('PROD Provision Master'!$A$5:$A$176,C91)=1,"YES","NO")</x:f>
        <x:v>YES</x:v>
      </x:c>
      <x:c r="Y91" s="305" t="str">
        <x:f>IF(COUNTIF('PROD Compliance Master'!$A$5:$A$176,D91)=1,"YES","NO")</x:f>
        <x:v>YES</x:v>
      </x:c>
      <x:c r="Z91" s="305" t="str">
        <x:f>IF(COUNTIF($A$5:$A$176,A91)=1,"UNIQUE","DUPLICATE")</x:f>
        <x:v>UNIQUE</x:v>
      </x:c>
      <x:c r="AA91" s="305" t="str">
        <x:f>IF(COUNTIF($E$5:$E$176,E91)=1,"UNIQUE","DUPLICATE")</x:f>
        <x:v>UNIQUE</x:v>
      </x:c>
      <x:c r="AB91" s="305" t="str">
        <x:f>IF(AND(LEFT(A91,14)="SEBI-CORE-APP-",LEN(A91)=20),"VALID","INVALID")</x:f>
        <x:v>VALID</x:v>
      </x:c>
      <x:c r="AC91" s="305" t="str">
        <x:v>FROZEN</x:v>
      </x:c>
    </x:row>
    <x:row r="92" ht="48" customHeight="1">
      <x:c r="A92" s="305" t="str">
        <x:v>SEBI-CORE-APP-000088</x:v>
      </x:c>
      <x:c r="B92" s="305" t="n">
        <x:v>88</x:v>
      </x:c>
      <x:c r="C92" s="305" t="str">
        <x:v>SEBI-CORE-PRV-000088</x:v>
      </x:c>
      <x:c r="D92" s="305" t="str">
        <x:v>SEBI-CORE-CMP-000088</x:v>
      </x:c>
      <x:c r="E92" s="305" t="str">
        <x:v>CAP-LAW218|Pledged-share lock-in mechanism</x:v>
      </x:c>
      <x:c r="F92" s="305" t="str">
        <x:v>CAP-LAW218</x:v>
      </x:c>
      <x:c r="G92" s="305" t="str">
        <x:v>Pledged-share lock-in mechanism</x:v>
      </x:c>
      <x:c r="H92" s="305" t="str">
        <x:v>Implement the prescribed depository mechanism where shares subject to ICDR lock-in are pledged.</x:v>
      </x:c>
      <x:c r="I92" s="305" t="str">
        <x:v>Issuer / promoter or allottee interface</x:v>
      </x:c>
      <x:c r="J92" s="305" t="str">
        <x:v>GATE|PROPOSED_ISSUE</x:v>
      </x:c>
      <x:c r="K92" s="305" t="str">
        <x:v>ICDR-locked specified securities</x:v>
      </x:c>
      <x:c r="L92" s="305" t="str">
        <x:v>Locked-in shares are pledged</x:v>
      </x:c>
      <x:c r="M92" s="305" t="str">
        <x:v>Apply eligibility, pledge, invocation and depository instructions.</x:v>
      </x:c>
      <x:c r="N92" s="305" t="str">
        <x:v>At pledge/invocation event</x:v>
      </x:c>
      <x:c r="O92" s="305" t="str">
        <x:v>Capital raising</x:v>
      </x:c>
      <x:c r="P92" s="305" t="str">
        <x:v>Equity or route-specific issue module</x:v>
      </x:c>
      <x:c r="Q92" s="305" t="str">
        <x:v>Load this atomic row only when GATE|PROPOSED_ISSUE is true and the documented security/capacity, trigger and threshold/exemption tests are satisfied.</x:v>
      </x:c>
      <x:c r="R92" s="305" t="str">
        <x:v>Do not load when the gate is false; do not expand the duty beyond the stated holder or into Common Corporate Core/Capital Markets role content. Preserve boundary: Company duty limited to its issuer/interface steps.</x:v>
      </x:c>
      <x:c r="S92" s="305" t="str">
        <x:v>Entity/listing master; security/ISIN and capacity evidence; event record (Locked-in shares are pledged); threshold/exemption analysis (Apply eligibility, pledge, invocation and depository instructions.).</x:v>
      </x:c>
      <x:c r="T92" s="305" t="str">
        <x:v>P4 VALIDATED</x:v>
      </x:c>
      <x:c r="U92" s="305" t="str">
        <x:v>PRODUCTION FROZEN</x:v>
      </x:c>
      <x:c r="V92" s="305" t="str">
        <x:v>https://www.sebi.gov.in/legal/circulars/apr-2026/ease-of-doing-business-mechanism-for-lock-in-of-pledged-shares-under-sebi-issue-of-capital-and-disclosure-requirements-regulations-2018_100826.html</x:v>
      </x:c>
      <x:c r="W92" s="305" t="str">
        <x:v>MIGRATED — FROZEN</x:v>
      </x:c>
      <x:c r="X92" s="305" t="str">
        <x:f>IF(COUNTIF('PROD Provision Master'!$A$5:$A$176,C92)=1,"YES","NO")</x:f>
        <x:v>YES</x:v>
      </x:c>
      <x:c r="Y92" s="305" t="str">
        <x:f>IF(COUNTIF('PROD Compliance Master'!$A$5:$A$176,D92)=1,"YES","NO")</x:f>
        <x:v>YES</x:v>
      </x:c>
      <x:c r="Z92" s="305" t="str">
        <x:f>IF(COUNTIF($A$5:$A$176,A92)=1,"UNIQUE","DUPLICATE")</x:f>
        <x:v>UNIQUE</x:v>
      </x:c>
      <x:c r="AA92" s="305" t="str">
        <x:f>IF(COUNTIF($E$5:$E$176,E92)=1,"UNIQUE","DUPLICATE")</x:f>
        <x:v>UNIQUE</x:v>
      </x:c>
      <x:c r="AB92" s="305" t="str">
        <x:f>IF(AND(LEFT(A92,14)="SEBI-CORE-APP-",LEN(A92)=20),"VALID","INVALID")</x:f>
        <x:v>VALID</x:v>
      </x:c>
      <x:c r="AC92" s="305" t="str">
        <x:v>FROZEN</x:v>
      </x:c>
    </x:row>
    <x:row r="93" ht="48" customHeight="1">
      <x:c r="A93" s="305" t="str">
        <x:v>SEBI-CORE-APP-000089</x:v>
      </x:c>
      <x:c r="B93" s="305" t="n">
        <x:v>89</x:v>
      </x:c>
      <x:c r="C93" s="305" t="str">
        <x:v>SEBI-CORE-PRV-000089</x:v>
      </x:c>
      <x:c r="D93" s="305" t="str">
        <x:v>SEBI-CORE-CMP-000089</x:v>
      </x:c>
      <x:c r="E93" s="305" t="str">
        <x:v>CAP-LAW047|Reg. 4</x:v>
      </x:c>
      <x:c r="F93" s="305" t="str">
        <x:v>CAP-LAW047</x:v>
      </x:c>
      <x:c r="G93" s="305" t="str">
        <x:v>Reg. 4</x:v>
      </x:c>
      <x:c r="H93" s="305" t="str">
        <x:v>Satisfy the conditions and limits for undertaking a buy-back.</x:v>
      </x:c>
      <x:c r="I93" s="305" t="str">
        <x:v>Listed company</x:v>
      </x:c>
      <x:c r="J93" s="305" t="str">
        <x:v>GATE|CORP_ACTION</x:v>
      </x:c>
      <x:c r="K93" s="305" t="str">
        <x:v>Shares or other specified securities</x:v>
      </x:c>
      <x:c r="L93" s="305" t="str">
        <x:v>Buy-back proposed</x:v>
      </x:c>
      <x:c r="M93" s="305" t="str">
        <x:v>Apply capital/free-reserve, size, debt-equity, fully-paid and cooling-period conditions.</x:v>
      </x:c>
      <x:c r="N93" s="305" t="str">
        <x:v>Before approval and throughout offer</x:v>
      </x:c>
      <x:c r="O93" s="305" t="str">
        <x:v>Buy-back</x:v>
      </x:c>
      <x:c r="P93" s="305" t="str">
        <x:v>Buy-back event module</x:v>
      </x:c>
      <x:c r="Q93" s="305" t="str">
        <x:v>Load this atomic row only when GATE|CORP_ACTION is true and the documented security/capacity, trigger and threshold/exemption tests are satisfied.</x:v>
      </x:c>
      <x:c r="R93" s="305" t="str">
        <x:v>Do not load when the gate is false; do not expand the duty beyond the stated holder or into Common Corporate Core/Capital Markets role content. Preserve boundary: Companies Act buy-back conditions also apply through Common Corporate Core.</x:v>
      </x:c>
      <x:c r="S93" s="305" t="str">
        <x:v>Entity/listing master; security/ISIN and capacity evidence; event record (Buy-back proposed); threshold/exemption analysis (Apply capital/free-reserve, size, debt-equity, fully-paid and cooling-period conditions.).</x:v>
      </x:c>
      <x:c r="T93" s="305" t="str">
        <x:v>P4 VALIDATED</x:v>
      </x:c>
      <x:c r="U93" s="305" t="str">
        <x:v>PRODUCTION FROZEN</x:v>
      </x:c>
      <x:c r="V93" s="305" t="str">
        <x:v>https://www.sebi.gov.in/legal/regulations/jul-2026/securities-and-exchange-board-of-india-buy-back-of-securities-regulations-2018-last-amended-on-july-6-2026-_103042.html</x:v>
      </x:c>
      <x:c r="W93" s="305" t="str">
        <x:v>MIGRATED — FROZEN</x:v>
      </x:c>
      <x:c r="X93" s="305" t="str">
        <x:f>IF(COUNTIF('PROD Provision Master'!$A$5:$A$176,C93)=1,"YES","NO")</x:f>
        <x:v>YES</x:v>
      </x:c>
      <x:c r="Y93" s="305" t="str">
        <x:f>IF(COUNTIF('PROD Compliance Master'!$A$5:$A$176,D93)=1,"YES","NO")</x:f>
        <x:v>YES</x:v>
      </x:c>
      <x:c r="Z93" s="305" t="str">
        <x:f>IF(COUNTIF($A$5:$A$176,A93)=1,"UNIQUE","DUPLICATE")</x:f>
        <x:v>UNIQUE</x:v>
      </x:c>
      <x:c r="AA93" s="305" t="str">
        <x:f>IF(COUNTIF($E$5:$E$176,E93)=1,"UNIQUE","DUPLICATE")</x:f>
        <x:v>UNIQUE</x:v>
      </x:c>
      <x:c r="AB93" s="305" t="str">
        <x:f>IF(AND(LEFT(A93,14)="SEBI-CORE-APP-",LEN(A93)=20),"VALID","INVALID")</x:f>
        <x:v>VALID</x:v>
      </x:c>
      <x:c r="AC93" s="305" t="str">
        <x:v>FROZEN</x:v>
      </x:c>
    </x:row>
    <x:row r="94" ht="48" customHeight="1">
      <x:c r="A94" s="305" t="str">
        <x:v>SEBI-CORE-APP-000090</x:v>
      </x:c>
      <x:c r="B94" s="305" t="n">
        <x:v>90</x:v>
      </x:c>
      <x:c r="C94" s="305" t="str">
        <x:v>SEBI-CORE-PRV-000090</x:v>
      </x:c>
      <x:c r="D94" s="305" t="str">
        <x:v>SEBI-CORE-CMP-000090</x:v>
      </x:c>
      <x:c r="E94" s="305" t="str">
        <x:v>CAP-LAW047|Reg. 6</x:v>
      </x:c>
      <x:c r="F94" s="305" t="str">
        <x:v>CAP-LAW047</x:v>
      </x:c>
      <x:c r="G94" s="305" t="str">
        <x:v>Reg. 6</x:v>
      </x:c>
      <x:c r="H94" s="305" t="str">
        <x:v>Undertake a tender-offer buy-back in accordance with the route conditions, including the required small-shareholder reservation.</x:v>
      </x:c>
      <x:c r="I94" s="305" t="str">
        <x:v>Listed company</x:v>
      </x:c>
      <x:c r="J94" s="305" t="str">
        <x:v>GATE|CORP_ACTION</x:v>
      </x:c>
      <x:c r="K94" s="305" t="str">
        <x:v>Shares or other specified securities</x:v>
      </x:c>
      <x:c r="L94" s="305" t="str">
        <x:v>Tender-offer buy-back proposed</x:v>
      </x:c>
      <x:c r="M94" s="305" t="str">
        <x:v>Apply entitlement, reservation and current route conditions.</x:v>
      </x:c>
      <x:c r="N94" s="305" t="str">
        <x:v>Before launch and during offer</x:v>
      </x:c>
      <x:c r="O94" s="305" t="str">
        <x:v>Buy-back</x:v>
      </x:c>
      <x:c r="P94" s="305" t="str">
        <x:v>Buy-back event module</x:v>
      </x:c>
      <x:c r="Q94" s="305" t="str">
        <x:v>Load this atomic row only when GATE|CORP_ACTION is true and the documented security/capacity, trigger and threshold/exemption tests are satisfied.</x:v>
      </x:c>
      <x:c r="R94" s="305" t="str">
        <x:v>Do not load when the gate is false; do not expand the duty beyond the stated holder or into Common Corporate Core/Capital Markets role content. Preserve boundary: Revalidate any other currently permitted method before use.</x:v>
      </x:c>
      <x:c r="S94" s="305" t="str">
        <x:v>Entity/listing master; security/ISIN and capacity evidence; event record (Tender-offer buy-back proposed); threshold/exemption analysis (Apply entitlement, reservation and current route conditions.).</x:v>
      </x:c>
      <x:c r="T94" s="305" t="str">
        <x:v>P4 VALIDATED</x:v>
      </x:c>
      <x:c r="U94" s="305" t="str">
        <x:v>PRODUCTION FROZEN</x:v>
      </x:c>
      <x:c r="V94" s="305" t="str">
        <x:v>https://www.sebi.gov.in/legal/regulations/jul-2026/securities-and-exchange-board-of-india-buy-back-of-securities-regulations-2018-last-amended-on-july-6-2026-_103042.html</x:v>
      </x:c>
      <x:c r="W94" s="305" t="str">
        <x:v>MIGRATED — FROZEN</x:v>
      </x:c>
      <x:c r="X94" s="305" t="str">
        <x:f>IF(COUNTIF('PROD Provision Master'!$A$5:$A$176,C94)=1,"YES","NO")</x:f>
        <x:v>YES</x:v>
      </x:c>
      <x:c r="Y94" s="305" t="str">
        <x:f>IF(COUNTIF('PROD Compliance Master'!$A$5:$A$176,D94)=1,"YES","NO")</x:f>
        <x:v>YES</x:v>
      </x:c>
      <x:c r="Z94" s="305" t="str">
        <x:f>IF(COUNTIF($A$5:$A$176,A94)=1,"UNIQUE","DUPLICATE")</x:f>
        <x:v>UNIQUE</x:v>
      </x:c>
      <x:c r="AA94" s="305" t="str">
        <x:f>IF(COUNTIF($E$5:$E$176,E94)=1,"UNIQUE","DUPLICATE")</x:f>
        <x:v>UNIQUE</x:v>
      </x:c>
      <x:c r="AB94" s="305" t="str">
        <x:f>IF(AND(LEFT(A94,14)="SEBI-CORE-APP-",LEN(A94)=20),"VALID","INVALID")</x:f>
        <x:v>VALID</x:v>
      </x:c>
      <x:c r="AC94" s="305" t="str">
        <x:v>FROZEN</x:v>
      </x:c>
    </x:row>
    <x:row r="95" ht="48" customHeight="1">
      <x:c r="A95" s="305" t="str">
        <x:v>SEBI-CORE-APP-000091</x:v>
      </x:c>
      <x:c r="B95" s="305" t="n">
        <x:v>91</x:v>
      </x:c>
      <x:c r="C95" s="305" t="str">
        <x:v>SEBI-CORE-PRV-000091</x:v>
      </x:c>
      <x:c r="D95" s="305" t="str">
        <x:v>SEBI-CORE-CMP-000091</x:v>
      </x:c>
      <x:c r="E95" s="305" t="str">
        <x:v>CAP-LAW047|Reg. 5</x:v>
      </x:c>
      <x:c r="F95" s="305" t="str">
        <x:v>CAP-LAW047</x:v>
      </x:c>
      <x:c r="G95" s="305" t="str">
        <x:v>Reg. 5</x:v>
      </x:c>
      <x:c r="H95" s="305" t="str">
        <x:v>Obtain the board or special-resolution authorisation required for the proposed buy-back.</x:v>
      </x:c>
      <x:c r="I95" s="305" t="str">
        <x:v>Listed company / board / shareholders</x:v>
      </x:c>
      <x:c r="J95" s="305" t="str">
        <x:v>GATE|CORP_ACTION</x:v>
      </x:c>
      <x:c r="K95" s="305" t="str">
        <x:v>Shares or other specified securities</x:v>
      </x:c>
      <x:c r="L95" s="305" t="str">
        <x:v>Buy-back proposed</x:v>
      </x:c>
      <x:c r="M95" s="305" t="str">
        <x:v>Apply current approval threshold and voting rules.</x:v>
      </x:c>
      <x:c r="N95" s="305" t="str">
        <x:v>Before public announcement</x:v>
      </x:c>
      <x:c r="O95" s="305" t="str">
        <x:v>Buy-back</x:v>
      </x:c>
      <x:c r="P95" s="305" t="str">
        <x:v>Buy-back event module</x:v>
      </x:c>
      <x:c r="Q95" s="305" t="str">
        <x:v>Load this atomic row only when GATE|CORP_ACTION is true and the documented security/capacity, trigger and threshold/exemption tests are satisfied.</x:v>
      </x:c>
      <x:c r="R95" s="305" t="str">
        <x:v>Do not load when the gate is false; do not expand the duty beyond the stated holder or into Common Corporate Core/Capital Markets role content. Preserve boundary: Companies Act authorisation remains in Common Corporate Core.</x:v>
      </x:c>
      <x:c r="S95" s="305" t="str">
        <x:v>Entity/listing master; security/ISIN and capacity evidence; event record (Buy-back proposed); threshold/exemption analysis (Apply current approval threshold and voting rules.).</x:v>
      </x:c>
      <x:c r="T95" s="305" t="str">
        <x:v>P4 VALIDATED</x:v>
      </x:c>
      <x:c r="U95" s="305" t="str">
        <x:v>PRODUCTION FROZEN</x:v>
      </x:c>
      <x:c r="V95" s="305" t="str">
        <x:v>https://www.sebi.gov.in/legal/regulations/jul-2026/securities-and-exchange-board-of-india-buy-back-of-securities-regulations-2018-last-amended-on-july-6-2026-_103042.html</x:v>
      </x:c>
      <x:c r="W95" s="305" t="str">
        <x:v>MIGRATED — FROZEN</x:v>
      </x:c>
      <x:c r="X95" s="305" t="str">
        <x:f>IF(COUNTIF('PROD Provision Master'!$A$5:$A$176,C95)=1,"YES","NO")</x:f>
        <x:v>YES</x:v>
      </x:c>
      <x:c r="Y95" s="305" t="str">
        <x:f>IF(COUNTIF('PROD Compliance Master'!$A$5:$A$176,D95)=1,"YES","NO")</x:f>
        <x:v>YES</x:v>
      </x:c>
      <x:c r="Z95" s="305" t="str">
        <x:f>IF(COUNTIF($A$5:$A$176,A95)=1,"UNIQUE","DUPLICATE")</x:f>
        <x:v>UNIQUE</x:v>
      </x:c>
      <x:c r="AA95" s="305" t="str">
        <x:f>IF(COUNTIF($E$5:$E$176,E95)=1,"UNIQUE","DUPLICATE")</x:f>
        <x:v>UNIQUE</x:v>
      </x:c>
      <x:c r="AB95" s="305" t="str">
        <x:f>IF(AND(LEFT(A95,14)="SEBI-CORE-APP-",LEN(A95)=20),"VALID","INVALID")</x:f>
        <x:v>VALID</x:v>
      </x:c>
      <x:c r="AC95" s="305" t="str">
        <x:v>FROZEN</x:v>
      </x:c>
    </x:row>
    <x:row r="96" ht="48" customHeight="1">
      <x:c r="A96" s="305" t="str">
        <x:v>SEBI-CORE-APP-000092</x:v>
      </x:c>
      <x:c r="B96" s="305" t="n">
        <x:v>92</x:v>
      </x:c>
      <x:c r="C96" s="305" t="str">
        <x:v>SEBI-CORE-PRV-000092</x:v>
      </x:c>
      <x:c r="D96" s="305" t="str">
        <x:v>SEBI-CORE-CMP-000092</x:v>
      </x:c>
      <x:c r="E96" s="305" t="str">
        <x:v>CAP-LAW047|Reg. 7</x:v>
      </x:c>
      <x:c r="F96" s="305" t="str">
        <x:v>CAP-LAW047</x:v>
      </x:c>
      <x:c r="G96" s="305" t="str">
        <x:v>Reg. 7</x:v>
      </x:c>
      <x:c r="H96" s="305" t="str">
        <x:v>Publish and file the buy-back public announcement with the prescribed contents.</x:v>
      </x:c>
      <x:c r="I96" s="305" t="str">
        <x:v>Listed company / appointed adviser if used</x:v>
      </x:c>
      <x:c r="J96" s="305" t="str">
        <x:v>GATE|CORP_ACTION</x:v>
      </x:c>
      <x:c r="K96" s="305" t="str">
        <x:v>Shares or other specified securities</x:v>
      </x:c>
      <x:c r="L96" s="305" t="str">
        <x:v>Buy-back authorised</x:v>
      </x:c>
      <x:c r="M96" s="305" t="str">
        <x:v>Apply current schedule, publication, filing and responsibility requirements.</x:v>
      </x:c>
      <x:c r="N96" s="305" t="str">
        <x:v>At announcement stage</x:v>
      </x:c>
      <x:c r="O96" s="305" t="str">
        <x:v>Buy-back</x:v>
      </x:c>
      <x:c r="P96" s="305" t="str">
        <x:v>Buy-back event module</x:v>
      </x:c>
      <x:c r="Q96" s="305" t="str">
        <x:v>Load this atomic row only when GATE|CORP_ACTION is true and the documented security/capacity, trigger and threshold/exemption tests are satisfied.</x:v>
      </x:c>
      <x:c r="R96" s="305" t="str">
        <x:v>Do not load when the gate is false; do not expand the duty beyond the stated holder or into Common Corporate Core/Capital Markets role content. Preserve boundary: Role-bound adviser controls are excluded.</x:v>
      </x:c>
      <x:c r="S96" s="305" t="str">
        <x:v>Entity/listing master; security/ISIN and capacity evidence; event record (Buy-back authorised); threshold/exemption analysis (Apply current schedule, publication, filing and responsibility requirements.).</x:v>
      </x:c>
      <x:c r="T96" s="305" t="str">
        <x:v>P4 VALIDATED</x:v>
      </x:c>
      <x:c r="U96" s="305" t="str">
        <x:v>PRODUCTION FROZEN</x:v>
      </x:c>
      <x:c r="V96" s="305" t="str">
        <x:v>https://www.sebi.gov.in/legal/regulations/jul-2026/securities-and-exchange-board-of-india-buy-back-of-securities-regulations-2018-last-amended-on-july-6-2026-_103042.html</x:v>
      </x:c>
      <x:c r="W96" s="305" t="str">
        <x:v>MIGRATED — FROZEN</x:v>
      </x:c>
      <x:c r="X96" s="305" t="str">
        <x:f>IF(COUNTIF('PROD Provision Master'!$A$5:$A$176,C96)=1,"YES","NO")</x:f>
        <x:v>YES</x:v>
      </x:c>
      <x:c r="Y96" s="305" t="str">
        <x:f>IF(COUNTIF('PROD Compliance Master'!$A$5:$A$176,D96)=1,"YES","NO")</x:f>
        <x:v>YES</x:v>
      </x:c>
      <x:c r="Z96" s="305" t="str">
        <x:f>IF(COUNTIF($A$5:$A$176,A96)=1,"UNIQUE","DUPLICATE")</x:f>
        <x:v>UNIQUE</x:v>
      </x:c>
      <x:c r="AA96" s="305" t="str">
        <x:f>IF(COUNTIF($E$5:$E$176,E96)=1,"UNIQUE","DUPLICATE")</x:f>
        <x:v>UNIQUE</x:v>
      </x:c>
      <x:c r="AB96" s="305" t="str">
        <x:f>IF(AND(LEFT(A96,14)="SEBI-CORE-APP-",LEN(A96)=20),"VALID","INVALID")</x:f>
        <x:v>VALID</x:v>
      </x:c>
      <x:c r="AC96" s="305" t="str">
        <x:v>FROZEN</x:v>
      </x:c>
    </x:row>
    <x:row r="97" ht="48" customHeight="1">
      <x:c r="A97" s="305" t="str">
        <x:v>SEBI-CORE-APP-000093</x:v>
      </x:c>
      <x:c r="B97" s="305" t="n">
        <x:v>93</x:v>
      </x:c>
      <x:c r="C97" s="305" t="str">
        <x:v>SEBI-CORE-PRV-000093</x:v>
      </x:c>
      <x:c r="D97" s="305" t="str">
        <x:v>SEBI-CORE-CMP-000093</x:v>
      </x:c>
      <x:c r="E97" s="305" t="str">
        <x:v>CAP-LAW047|Reg. 8</x:v>
      </x:c>
      <x:c r="F97" s="305" t="str">
        <x:v>CAP-LAW047</x:v>
      </x:c>
      <x:c r="G97" s="305" t="str">
        <x:v>Reg. 8</x:v>
      </x:c>
      <x:c r="H97" s="305" t="str">
        <x:v>Prepare and submit the draft letter of offer and dispatch the final offer material as prescribed.</x:v>
      </x:c>
      <x:c r="I97" s="305" t="str">
        <x:v>Listed company / appointed adviser if used</x:v>
      </x:c>
      <x:c r="J97" s="305" t="str">
        <x:v>GATE|CORP_ACTION</x:v>
      </x:c>
      <x:c r="K97" s="305" t="str">
        <x:v>Shares or other specified securities</x:v>
      </x:c>
      <x:c r="L97" s="305" t="str">
        <x:v>Tender-offer route active</x:v>
      </x:c>
      <x:c r="M97" s="305" t="str">
        <x:v>Apply current content, filing and dispatch provisions.</x:v>
      </x:c>
      <x:c r="N97" s="305" t="str">
        <x:v>Before offer opening</x:v>
      </x:c>
      <x:c r="O97" s="305" t="str">
        <x:v>Buy-back</x:v>
      </x:c>
      <x:c r="P97" s="305" t="str">
        <x:v>Buy-back event module</x:v>
      </x:c>
      <x:c r="Q97" s="305" t="str">
        <x:v>Load this atomic row only when GATE|CORP_ACTION is true and the documented security/capacity, trigger and threshold/exemption tests are satisfied.</x:v>
      </x:c>
      <x:c r="R97" s="305" t="str">
        <x:v>Do not load when the gate is false; do not expand the duty beyond the stated holder or into Common Corporate Core/Capital Markets role content. Preserve boundary: Company retains the duties assigned by the current 2026 text.</x:v>
      </x:c>
      <x:c r="S97" s="305" t="str">
        <x:v>Entity/listing master; security/ISIN and capacity evidence; event record (Tender-offer route active); threshold/exemption analysis (Apply current content, filing and dispatch provisions.).</x:v>
      </x:c>
      <x:c r="T97" s="305" t="str">
        <x:v>P4 VALIDATED</x:v>
      </x:c>
      <x:c r="U97" s="305" t="str">
        <x:v>PRODUCTION FROZEN</x:v>
      </x:c>
      <x:c r="V97" s="305" t="str">
        <x:v>https://www.sebi.gov.in/legal/regulations/jul-2026/securities-and-exchange-board-of-india-buy-back-of-securities-regulations-2018-last-amended-on-july-6-2026-_103042.html</x:v>
      </x:c>
      <x:c r="W97" s="305" t="str">
        <x:v>MIGRATED — FROZEN</x:v>
      </x:c>
      <x:c r="X97" s="305" t="str">
        <x:f>IF(COUNTIF('PROD Provision Master'!$A$5:$A$176,C97)=1,"YES","NO")</x:f>
        <x:v>YES</x:v>
      </x:c>
      <x:c r="Y97" s="305" t="str">
        <x:f>IF(COUNTIF('PROD Compliance Master'!$A$5:$A$176,D97)=1,"YES","NO")</x:f>
        <x:v>YES</x:v>
      </x:c>
      <x:c r="Z97" s="305" t="str">
        <x:f>IF(COUNTIF($A$5:$A$176,A97)=1,"UNIQUE","DUPLICATE")</x:f>
        <x:v>UNIQUE</x:v>
      </x:c>
      <x:c r="AA97" s="305" t="str">
        <x:f>IF(COUNTIF($E$5:$E$176,E97)=1,"UNIQUE","DUPLICATE")</x:f>
        <x:v>UNIQUE</x:v>
      </x:c>
      <x:c r="AB97" s="305" t="str">
        <x:f>IF(AND(LEFT(A97,14)="SEBI-CORE-APP-",LEN(A97)=20),"VALID","INVALID")</x:f>
        <x:v>VALID</x:v>
      </x:c>
      <x:c r="AC97" s="305" t="str">
        <x:v>FROZEN</x:v>
      </x:c>
    </x:row>
    <x:row r="98" ht="48" customHeight="1">
      <x:c r="A98" s="305" t="str">
        <x:v>SEBI-CORE-APP-000094</x:v>
      </x:c>
      <x:c r="B98" s="305" t="n">
        <x:v>94</x:v>
      </x:c>
      <x:c r="C98" s="305" t="str">
        <x:v>SEBI-CORE-PRV-000094</x:v>
      </x:c>
      <x:c r="D98" s="305" t="str">
        <x:v>SEBI-CORE-CMP-000094</x:v>
      </x:c>
      <x:c r="E98" s="305" t="str">
        <x:v>CAP-LAW047|Reg. 9(xi)</x:v>
      </x:c>
      <x:c r="F98" s="305" t="str">
        <x:v>CAP-LAW047</x:v>
      </x:c>
      <x:c r="G98" s="305" t="str">
        <x:v>Reg. 9(xi)</x:v>
      </x:c>
      <x:c r="H98" s="305" t="str">
        <x:v>Create, fund and maintain the required escrow arrangement for the tender offer.</x:v>
      </x:c>
      <x:c r="I98" s="305" t="str">
        <x:v>Listed company</x:v>
      </x:c>
      <x:c r="J98" s="305" t="str">
        <x:v>GATE|CORP_ACTION</x:v>
      </x:c>
      <x:c r="K98" s="305" t="str">
        <x:v>Shares or other specified securities</x:v>
      </x:c>
      <x:c r="L98" s="305" t="str">
        <x:v>Tender offer launched</x:v>
      </x:c>
      <x:c r="M98" s="305" t="str">
        <x:v>Amount and permitted forms depend on the offer size and current text.</x:v>
      </x:c>
      <x:c r="N98" s="305" t="str">
        <x:v>Before opening through completion</x:v>
      </x:c>
      <x:c r="O98" s="305" t="str">
        <x:v>Buy-back</x:v>
      </x:c>
      <x:c r="P98" s="305" t="str">
        <x:v>Buy-back event module</x:v>
      </x:c>
      <x:c r="Q98" s="305" t="str">
        <x:v>Load this atomic row only when GATE|CORP_ACTION is true and the documented security/capacity, trigger and threshold/exemption tests are satisfied.</x:v>
      </x:c>
      <x:c r="R98" s="305" t="str">
        <x:v>Do not load when the gate is false; do not expand the duty beyond the stated holder or into Common Corporate Core/Capital Markets role content. Preserve boundary: Bank/adviser controls are supporting evidence, not imported duties.</x:v>
      </x:c>
      <x:c r="S98" s="305" t="str">
        <x:v>Entity/listing master; security/ISIN and capacity evidence; event record (Tender offer launched); threshold/exemption analysis (Amount and permitted forms depend on the offer size and current text.).</x:v>
      </x:c>
      <x:c r="T98" s="305" t="str">
        <x:v>P4 VALIDATED</x:v>
      </x:c>
      <x:c r="U98" s="305" t="str">
        <x:v>PRODUCTION FROZEN</x:v>
      </x:c>
      <x:c r="V98" s="305" t="str">
        <x:v>https://www.sebi.gov.in/legal/regulations/jul-2026/securities-and-exchange-board-of-india-buy-back-of-securities-regulations-2018-last-amended-on-july-6-2026-_103042.html</x:v>
      </x:c>
      <x:c r="W98" s="305" t="str">
        <x:v>MIGRATED — FROZEN</x:v>
      </x:c>
      <x:c r="X98" s="305" t="str">
        <x:f>IF(COUNTIF('PROD Provision Master'!$A$5:$A$176,C98)=1,"YES","NO")</x:f>
        <x:v>YES</x:v>
      </x:c>
      <x:c r="Y98" s="305" t="str">
        <x:f>IF(COUNTIF('PROD Compliance Master'!$A$5:$A$176,D98)=1,"YES","NO")</x:f>
        <x:v>YES</x:v>
      </x:c>
      <x:c r="Z98" s="305" t="str">
        <x:f>IF(COUNTIF($A$5:$A$176,A98)=1,"UNIQUE","DUPLICATE")</x:f>
        <x:v>UNIQUE</x:v>
      </x:c>
      <x:c r="AA98" s="305" t="str">
        <x:f>IF(COUNTIF($E$5:$E$176,E98)=1,"UNIQUE","DUPLICATE")</x:f>
        <x:v>UNIQUE</x:v>
      </x:c>
      <x:c r="AB98" s="305" t="str">
        <x:f>IF(AND(LEFT(A98,14)="SEBI-CORE-APP-",LEN(A98)=20),"VALID","INVALID")</x:f>
        <x:v>VALID</x:v>
      </x:c>
      <x:c r="AC98" s="305" t="str">
        <x:v>FROZEN</x:v>
      </x:c>
    </x:row>
    <x:row r="99" ht="48" customHeight="1">
      <x:c r="A99" s="305" t="str">
        <x:v>SEBI-CORE-APP-000095</x:v>
      </x:c>
      <x:c r="B99" s="305" t="n">
        <x:v>95</x:v>
      </x:c>
      <x:c r="C99" s="305" t="str">
        <x:v>SEBI-CORE-PRV-000095</x:v>
      </x:c>
      <x:c r="D99" s="305" t="str">
        <x:v>SEBI-CORE-CMP-000095</x:v>
      </x:c>
      <x:c r="E99" s="305" t="str">
        <x:v>CAP-LAW047|Reg. 9</x:v>
      </x:c>
      <x:c r="F99" s="305" t="str">
        <x:v>CAP-LAW047</x:v>
      </x:c>
      <x:c r="G99" s="305" t="str">
        <x:v>Reg. 9</x:v>
      </x:c>
      <x:c r="H99" s="305" t="str">
        <x:v>Provide the regulated tendering, acceptance and verification process.</x:v>
      </x:c>
      <x:c r="I99" s="305" t="str">
        <x:v>Listed company / RTA interface</x:v>
      </x:c>
      <x:c r="J99" s="305" t="str">
        <x:v>GATE|CORP_ACTION</x:v>
      </x:c>
      <x:c r="K99" s="305" t="str">
        <x:v>Shares or other specified securities</x:v>
      </x:c>
      <x:c r="L99" s="305" t="str">
        <x:v>Tender offer opens</x:v>
      </x:c>
      <x:c r="M99" s="305" t="str">
        <x:v>Apply entitlement, additional tender, acceptance and verification rules.</x:v>
      </x:c>
      <x:c r="N99" s="305" t="str">
        <x:v>Offer period</x:v>
      </x:c>
      <x:c r="O99" s="305" t="str">
        <x:v>Buy-back</x:v>
      </x:c>
      <x:c r="P99" s="305" t="str">
        <x:v>Buy-back event module</x:v>
      </x:c>
      <x:c r="Q99" s="305" t="str">
        <x:v>Load this atomic row only when GATE|CORP_ACTION is true and the documented security/capacity, trigger and threshold/exemption tests are satisfied.</x:v>
      </x:c>
      <x:c r="R99" s="305" t="str">
        <x:v>Do not load when the gate is false; do not expand the duty beyond the stated holder or into Common Corporate Core/Capital Markets role content. Preserve boundary: RTA operations are supporting evidence.</x:v>
      </x:c>
      <x:c r="S99" s="305" t="str">
        <x:v>Entity/listing master; security/ISIN and capacity evidence; event record (Tender offer opens); threshold/exemption analysis (Apply entitlement, additional tender, acceptance and verification rules.).</x:v>
      </x:c>
      <x:c r="T99" s="305" t="str">
        <x:v>P4 VALIDATED</x:v>
      </x:c>
      <x:c r="U99" s="305" t="str">
        <x:v>PRODUCTION FROZEN</x:v>
      </x:c>
      <x:c r="V99" s="305" t="str">
        <x:v>https://www.sebi.gov.in/legal/regulations/jul-2026/securities-and-exchange-board-of-india-buy-back-of-securities-regulations-2018-last-amended-on-july-6-2026-_103042.html</x:v>
      </x:c>
      <x:c r="W99" s="305" t="str">
        <x:v>MIGRATED — FROZEN</x:v>
      </x:c>
      <x:c r="X99" s="305" t="str">
        <x:f>IF(COUNTIF('PROD Provision Master'!$A$5:$A$176,C99)=1,"YES","NO")</x:f>
        <x:v>YES</x:v>
      </x:c>
      <x:c r="Y99" s="305" t="str">
        <x:f>IF(COUNTIF('PROD Compliance Master'!$A$5:$A$176,D99)=1,"YES","NO")</x:f>
        <x:v>YES</x:v>
      </x:c>
      <x:c r="Z99" s="305" t="str">
        <x:f>IF(COUNTIF($A$5:$A$176,A99)=1,"UNIQUE","DUPLICATE")</x:f>
        <x:v>UNIQUE</x:v>
      </x:c>
      <x:c r="AA99" s="305" t="str">
        <x:f>IF(COUNTIF($E$5:$E$176,E99)=1,"UNIQUE","DUPLICATE")</x:f>
        <x:v>UNIQUE</x:v>
      </x:c>
      <x:c r="AB99" s="305" t="str">
        <x:f>IF(AND(LEFT(A99,14)="SEBI-CORE-APP-",LEN(A99)=20),"VALID","INVALID")</x:f>
        <x:v>VALID</x:v>
      </x:c>
      <x:c r="AC99" s="305" t="str">
        <x:v>FROZEN</x:v>
      </x:c>
    </x:row>
    <x:row r="100" ht="48" customHeight="1">
      <x:c r="A100" s="305" t="str">
        <x:v>SEBI-CORE-APP-000096</x:v>
      </x:c>
      <x:c r="B100" s="305" t="n">
        <x:v>96</x:v>
      </x:c>
      <x:c r="C100" s="305" t="str">
        <x:v>SEBI-CORE-PRV-000096</x:v>
      </x:c>
      <x:c r="D100" s="305" t="str">
        <x:v>SEBI-CORE-CMP-000096</x:v>
      </x:c>
      <x:c r="E100" s="305" t="str">
        <x:v>CAP-LAW047|Reg. 10</x:v>
      </x:c>
      <x:c r="F100" s="305" t="str">
        <x:v>CAP-LAW047</x:v>
      </x:c>
      <x:c r="G100" s="305" t="str">
        <x:v>Reg. 10</x:v>
      </x:c>
      <x:c r="H100" s="305" t="str">
        <x:v>Complete offer closure, verify acceptances, pay accepted holders and return remaining securities within the prescribed timetable.</x:v>
      </x:c>
      <x:c r="I100" s="305" t="str">
        <x:v>Listed company</x:v>
      </x:c>
      <x:c r="J100" s="305" t="str">
        <x:v>GATE|CORP_ACTION</x:v>
      </x:c>
      <x:c r="K100" s="305" t="str">
        <x:v>Shares or other specified securities</x:v>
      </x:c>
      <x:c r="L100" s="305" t="str">
        <x:v>Offer closes</x:v>
      </x:c>
      <x:c r="M100" s="305" t="str">
        <x:v>Apply current special-account, payment and return mechanics.</x:v>
      </x:c>
      <x:c r="N100" s="305" t="str">
        <x:v>After offer closure as prescribed</x:v>
      </x:c>
      <x:c r="O100" s="305" t="str">
        <x:v>Buy-back</x:v>
      </x:c>
      <x:c r="P100" s="305" t="str">
        <x:v>Buy-back event module</x:v>
      </x:c>
      <x:c r="Q100" s="305" t="str">
        <x:v>Load this atomic row only when GATE|CORP_ACTION is true and the documented security/capacity, trigger and threshold/exemption tests are satisfied.</x:v>
      </x:c>
      <x:c r="R100" s="305" t="str">
        <x:v>Do not load when the gate is false; do not expand the duty beyond the stated holder or into Common Corporate Core/Capital Markets role content. Preserve boundary: P3 calendars the exact current deadline.</x:v>
      </x:c>
      <x:c r="S100" s="305" t="str">
        <x:v>Entity/listing master; security/ISIN and capacity evidence; event record (Offer closes); threshold/exemption analysis (Apply current special-account, payment and return mechanics.).</x:v>
      </x:c>
      <x:c r="T100" s="305" t="str">
        <x:v>P4 VALIDATED</x:v>
      </x:c>
      <x:c r="U100" s="305" t="str">
        <x:v>PRODUCTION FROZEN</x:v>
      </x:c>
      <x:c r="V100" s="305" t="str">
        <x:v>https://www.sebi.gov.in/legal/regulations/jul-2026/securities-and-exchange-board-of-india-buy-back-of-securities-regulations-2018-last-amended-on-july-6-2026-_103042.html</x:v>
      </x:c>
      <x:c r="W100" s="305" t="str">
        <x:v>MIGRATED — FROZEN</x:v>
      </x:c>
      <x:c r="X100" s="305" t="str">
        <x:f>IF(COUNTIF('PROD Provision Master'!$A$5:$A$176,C100)=1,"YES","NO")</x:f>
        <x:v>YES</x:v>
      </x:c>
      <x:c r="Y100" s="305" t="str">
        <x:f>IF(COUNTIF('PROD Compliance Master'!$A$5:$A$176,D100)=1,"YES","NO")</x:f>
        <x:v>YES</x:v>
      </x:c>
      <x:c r="Z100" s="305" t="str">
        <x:f>IF(COUNTIF($A$5:$A$176,A100)=1,"UNIQUE","DUPLICATE")</x:f>
        <x:v>UNIQUE</x:v>
      </x:c>
      <x:c r="AA100" s="305" t="str">
        <x:f>IF(COUNTIF($E$5:$E$176,E100)=1,"UNIQUE","DUPLICATE")</x:f>
        <x:v>UNIQUE</x:v>
      </x:c>
      <x:c r="AB100" s="305" t="str">
        <x:f>IF(AND(LEFT(A100,14)="SEBI-CORE-APP-",LEN(A100)=20),"VALID","INVALID")</x:f>
        <x:v>VALID</x:v>
      </x:c>
      <x:c r="AC100" s="305" t="str">
        <x:v>FROZEN</x:v>
      </x:c>
    </x:row>
    <x:row r="101" ht="48" customHeight="1">
      <x:c r="A101" s="305" t="str">
        <x:v>SEBI-CORE-APP-000097</x:v>
      </x:c>
      <x:c r="B101" s="305" t="n">
        <x:v>97</x:v>
      </x:c>
      <x:c r="C101" s="305" t="str">
        <x:v>SEBI-CORE-PRV-000097</x:v>
      </x:c>
      <x:c r="D101" s="305" t="str">
        <x:v>SEBI-CORE-CMP-000097</x:v>
      </x:c>
      <x:c r="E101" s="305" t="str">
        <x:v>CAP-LAW047|Reg. 11</x:v>
      </x:c>
      <x:c r="F101" s="305" t="str">
        <x:v>CAP-LAW047</x:v>
      </x:c>
      <x:c r="G101" s="305" t="str">
        <x:v>Reg. 11</x:v>
      </x:c>
      <x:c r="H101" s="305" t="str">
        <x:v>Extinguish and cancel bought-back securities and complete the prescribed closure certification/reporting.</x:v>
      </x:c>
      <x:c r="I101" s="305" t="str">
        <x:v>Listed company / compliance officer as assigned</x:v>
      </x:c>
      <x:c r="J101" s="305" t="str">
        <x:v>GATE|CORP_ACTION</x:v>
      </x:c>
      <x:c r="K101" s="305" t="str">
        <x:v>Shares or other specified securities</x:v>
      </x:c>
      <x:c r="L101" s="305" t="str">
        <x:v>Securities bought back</x:v>
      </x:c>
      <x:c r="M101" s="305" t="str">
        <x:v>Apply current depository, presence, certificate and filing requirements.</x:v>
      </x:c>
      <x:c r="N101" s="305" t="str">
        <x:v>Within prescribed post-closure period</x:v>
      </x:c>
      <x:c r="O101" s="305" t="str">
        <x:v>Buy-back</x:v>
      </x:c>
      <x:c r="P101" s="305" t="str">
        <x:v>Buy-back event module</x:v>
      </x:c>
      <x:c r="Q101" s="305" t="str">
        <x:v>Load this atomic row only when GATE|CORP_ACTION is true and the documented security/capacity, trigger and threshold/exemption tests are satisfied.</x:v>
      </x:c>
      <x:c r="R101" s="305" t="str">
        <x:v>Do not load when the gate is false; do not expand the duty beyond the stated holder or into Common Corporate Core/Capital Markets role content. Preserve boundary: Use the duty allocation in the July 2026 text.</x:v>
      </x:c>
      <x:c r="S101" s="305" t="str">
        <x:v>Entity/listing master; security/ISIN and capacity evidence; event record (Securities bought back); threshold/exemption analysis (Apply current depository, presence, certificate and filing requirements.).</x:v>
      </x:c>
      <x:c r="T101" s="305" t="str">
        <x:v>P4 VALIDATED</x:v>
      </x:c>
      <x:c r="U101" s="305" t="str">
        <x:v>PRODUCTION FROZEN</x:v>
      </x:c>
      <x:c r="V101" s="305" t="str">
        <x:v>https://www.sebi.gov.in/legal/regulations/jul-2026/securities-and-exchange-board-of-india-buy-back-of-securities-regulations-2018-last-amended-on-july-6-2026-_103042.html</x:v>
      </x:c>
      <x:c r="W101" s="305" t="str">
        <x:v>MIGRATED — FROZEN</x:v>
      </x:c>
      <x:c r="X101" s="305" t="str">
        <x:f>IF(COUNTIF('PROD Provision Master'!$A$5:$A$176,C101)=1,"YES","NO")</x:f>
        <x:v>YES</x:v>
      </x:c>
      <x:c r="Y101" s="305" t="str">
        <x:f>IF(COUNTIF('PROD Compliance Master'!$A$5:$A$176,D101)=1,"YES","NO")</x:f>
        <x:v>YES</x:v>
      </x:c>
      <x:c r="Z101" s="305" t="str">
        <x:f>IF(COUNTIF($A$5:$A$176,A101)=1,"UNIQUE","DUPLICATE")</x:f>
        <x:v>UNIQUE</x:v>
      </x:c>
      <x:c r="AA101" s="305" t="str">
        <x:f>IF(COUNTIF($E$5:$E$176,E101)=1,"UNIQUE","DUPLICATE")</x:f>
        <x:v>UNIQUE</x:v>
      </x:c>
      <x:c r="AB101" s="305" t="str">
        <x:f>IF(AND(LEFT(A101,14)="SEBI-CORE-APP-",LEN(A101)=20),"VALID","INVALID")</x:f>
        <x:v>VALID</x:v>
      </x:c>
      <x:c r="AC101" s="305" t="str">
        <x:v>FROZEN</x:v>
      </x:c>
    </x:row>
    <x:row r="102" ht="48" customHeight="1">
      <x:c r="A102" s="305" t="str">
        <x:v>SEBI-CORE-APP-000098</x:v>
      </x:c>
      <x:c r="B102" s="305" t="n">
        <x:v>98</x:v>
      </x:c>
      <x:c r="C102" s="305" t="str">
        <x:v>SEBI-CORE-PRV-000098</x:v>
      </x:c>
      <x:c r="D102" s="305" t="str">
        <x:v>SEBI-CORE-CMP-000098</x:v>
      </x:c>
      <x:c r="E102" s="305" t="str">
        <x:v>CAP-LAW047|Reg. 24 general obligations</x:v>
      </x:c>
      <x:c r="F102" s="305" t="str">
        <x:v>CAP-LAW047</x:v>
      </x:c>
      <x:c r="G102" s="305" t="str">
        <x:v>Reg. 24 general obligations</x:v>
      </x:c>
      <x:c r="H102" s="305" t="str">
        <x:v>Comply with the general obligations and restrictions applicable during and after the buy-back.</x:v>
      </x:c>
      <x:c r="I102" s="305" t="str">
        <x:v>Listed company</x:v>
      </x:c>
      <x:c r="J102" s="305" t="str">
        <x:v>GATE|CORP_ACTION</x:v>
      </x:c>
      <x:c r="K102" s="305" t="str">
        <x:v>Shares or other specified securities</x:v>
      </x:c>
      <x:c r="L102" s="305" t="str">
        <x:v>Buy-back approved/ongoing</x:v>
      </x:c>
      <x:c r="M102" s="305" t="str">
        <x:v>Apply restrictions on further issue, promoter conduct, announcements and compliance certification.</x:v>
      </x:c>
      <x:c r="N102" s="305" t="str">
        <x:v>Throughout buy-back and specified post-period</x:v>
      </x:c>
      <x:c r="O102" s="305" t="str">
        <x:v>Buy-back</x:v>
      </x:c>
      <x:c r="P102" s="305" t="str">
        <x:v>Buy-back event module</x:v>
      </x:c>
      <x:c r="Q102" s="305" t="str">
        <x:v>Load this atomic row only when GATE|CORP_ACTION is true and the documented security/capacity, trigger and threshold/exemption tests are satisfied.</x:v>
      </x:c>
      <x:c r="R102" s="305" t="str">
        <x:v>Do not load when the gate is false; do not expand the duty beyond the stated holder or into Common Corporate Core/Capital Markets role content. Preserve boundary: Do not convert event restrictions into recurring controls.</x:v>
      </x:c>
      <x:c r="S102" s="305" t="str">
        <x:v>Entity/listing master; security/ISIN and capacity evidence; event record (Buy-back approved/ongoing); threshold/exemption analysis (Apply restrictions on further issue, promoter conduct, announcements and compliance certification.).</x:v>
      </x:c>
      <x:c r="T102" s="305" t="str">
        <x:v>P4 VALIDATED</x:v>
      </x:c>
      <x:c r="U102" s="305" t="str">
        <x:v>PRODUCTION FROZEN</x:v>
      </x:c>
      <x:c r="V102" s="305" t="str">
        <x:v>https://www.sebi.gov.in/legal/regulations/jul-2026/securities-and-exchange-board-of-india-buy-back-of-securities-regulations-2018-last-amended-on-july-6-2026-_103042.html</x:v>
      </x:c>
      <x:c r="W102" s="305" t="str">
        <x:v>MIGRATED — FROZEN</x:v>
      </x:c>
      <x:c r="X102" s="305" t="str">
        <x:f>IF(COUNTIF('PROD Provision Master'!$A$5:$A$176,C102)=1,"YES","NO")</x:f>
        <x:v>YES</x:v>
      </x:c>
      <x:c r="Y102" s="305" t="str">
        <x:f>IF(COUNTIF('PROD Compliance Master'!$A$5:$A$176,D102)=1,"YES","NO")</x:f>
        <x:v>YES</x:v>
      </x:c>
      <x:c r="Z102" s="305" t="str">
        <x:f>IF(COUNTIF($A$5:$A$176,A102)=1,"UNIQUE","DUPLICATE")</x:f>
        <x:v>UNIQUE</x:v>
      </x:c>
      <x:c r="AA102" s="305" t="str">
        <x:f>IF(COUNTIF($E$5:$E$176,E102)=1,"UNIQUE","DUPLICATE")</x:f>
        <x:v>UNIQUE</x:v>
      </x:c>
      <x:c r="AB102" s="305" t="str">
        <x:f>IF(AND(LEFT(A102,14)="SEBI-CORE-APP-",LEN(A102)=20),"VALID","INVALID")</x:f>
        <x:v>VALID</x:v>
      </x:c>
      <x:c r="AC102" s="305" t="str">
        <x:v>FROZEN</x:v>
      </x:c>
    </x:row>
    <x:row r="103" ht="48" customHeight="1">
      <x:c r="A103" s="305" t="str">
        <x:v>SEBI-CORE-APP-000099</x:v>
      </x:c>
      <x:c r="B103" s="305" t="n">
        <x:v>99</x:v>
      </x:c>
      <x:c r="C103" s="305" t="str">
        <x:v>SEBI-CORE-PRV-000099</x:v>
      </x:c>
      <x:c r="D103" s="305" t="str">
        <x:v>SEBI-CORE-CMP-000099</x:v>
      </x:c>
      <x:c r="E103" s="305" t="str">
        <x:v>CAP-LAW239|Reg. 24(i)(ea) operationalisation</x:v>
      </x:c>
      <x:c r="F103" s="305" t="str">
        <x:v>CAP-LAW239</x:v>
      </x:c>
      <x:c r="G103" s="305" t="str">
        <x:v>Reg. 24(i)(ea) operationalisation</x:v>
      </x:c>
      <x:c r="H103" s="305" t="str">
        <x:v>Instruct and coordinate the ISIN-level freeze of promoter/promoter-group/associate holdings from approval until closing, subject to permitted tender and encumbrance actions.</x:v>
      </x:c>
      <x:c r="I103" s="305" t="str">
        <x:v>Listed company</x:v>
      </x:c>
      <x:c r="J103" s="305" t="str">
        <x:v>GATE|CORP_ACTION</x:v>
      </x:c>
      <x:c r="K103" s="305" t="str">
        <x:v>Buy-back security ISIN</x:v>
      </x:c>
      <x:c r="L103" s="305" t="str">
        <x:v>Board or special resolution approving buy-back</x:v>
      </x:c>
      <x:c r="M103" s="305" t="str">
        <x:v>Freeze permits tendering under tender route and invocation/release of pre-existing encumbrances as specified.</x:v>
      </x:c>
      <x:c r="N103" s="305" t="str">
        <x:v>From approval date to offer closing</x:v>
      </x:c>
      <x:c r="O103" s="305" t="str">
        <x:v>Buy-back</x:v>
      </x:c>
      <x:c r="P103" s="305" t="str">
        <x:v>Buy-back event module</x:v>
      </x:c>
      <x:c r="Q103" s="305" t="str">
        <x:v>Load this atomic row only when GATE|CORP_ACTION is true and the documented security/capacity, trigger and threshold/exemption tests are satisfied.</x:v>
      </x:c>
      <x:c r="R103" s="305" t="str">
        <x:v>Do not load when the gate is false; do not expand the duty beyond the stated holder or into Common Corporate Core/Capital Markets role content. Preserve boundary: Circular effective 2026-07-21; depository framework was to be ready before 2026-08-01.</x:v>
      </x:c>
      <x:c r="S103" s="305" t="str">
        <x:v>Entity/listing master; security/ISIN and capacity evidence; event record (Board or special resolution approving buy-back); threshold/exemption analysis (Freeze permits tendering under tender route and invocation/release of pre-existing encumbrances as specified.).</x:v>
      </x:c>
      <x:c r="T103" s="305" t="str">
        <x:v>P4 VALIDATED</x:v>
      </x:c>
      <x:c r="U103" s="305" t="str">
        <x:v>PRODUCTION FROZEN</x:v>
      </x:c>
      <x:c r="V103" s="305" t="str">
        <x:v>https://www.sebi.gov.in/legal/circulars/jul-2026/operationalisation-of-freezing-of-holdings-of-promoter-and-promoter-group-including-their-associates-promoter-holdings-at-the-isin-level-under-regulation-24-i-ea-of-the-sebi-buy-back-of-securitie-_102978.html</x:v>
      </x:c>
      <x:c r="W103" s="305" t="str">
        <x:v>MIGRATED — FROZEN</x:v>
      </x:c>
      <x:c r="X103" s="305" t="str">
        <x:f>IF(COUNTIF('PROD Provision Master'!$A$5:$A$176,C103)=1,"YES","NO")</x:f>
        <x:v>YES</x:v>
      </x:c>
      <x:c r="Y103" s="305" t="str">
        <x:f>IF(COUNTIF('PROD Compliance Master'!$A$5:$A$176,D103)=1,"YES","NO")</x:f>
        <x:v>YES</x:v>
      </x:c>
      <x:c r="Z103" s="305" t="str">
        <x:f>IF(COUNTIF($A$5:$A$176,A103)=1,"UNIQUE","DUPLICATE")</x:f>
        <x:v>UNIQUE</x:v>
      </x:c>
      <x:c r="AA103" s="305" t="str">
        <x:f>IF(COUNTIF($E$5:$E$176,E103)=1,"UNIQUE","DUPLICATE")</x:f>
        <x:v>UNIQUE</x:v>
      </x:c>
      <x:c r="AB103" s="305" t="str">
        <x:f>IF(AND(LEFT(A103,14)="SEBI-CORE-APP-",LEN(A103)=20),"VALID","INVALID")</x:f>
        <x:v>VALID</x:v>
      </x:c>
      <x:c r="AC103" s="305" t="str">
        <x:v>FROZEN</x:v>
      </x:c>
    </x:row>
    <x:row r="104" ht="48" customHeight="1">
      <x:c r="A104" s="305" t="str">
        <x:v>SEBI-CORE-APP-000100</x:v>
      </x:c>
      <x:c r="B104" s="305" t="n">
        <x:v>100</x:v>
      </x:c>
      <x:c r="C104" s="305" t="str">
        <x:v>SEBI-CORE-PRV-000100</x:v>
      </x:c>
      <x:c r="D104" s="305" t="str">
        <x:v>SEBI-CORE-CMP-000100</x:v>
      </x:c>
      <x:c r="E104" s="305" t="str">
        <x:v>CAP-LAW040|Reg. 8</x:v>
      </x:c>
      <x:c r="F104" s="305" t="str">
        <x:v>CAP-LAW040</x:v>
      </x:c>
      <x:c r="G104" s="305" t="str">
        <x:v>Reg. 8</x:v>
      </x:c>
      <x:c r="H104" s="305" t="str">
        <x:v>Issue the initial public announcement to the stock exchanges and provide the prescribed copy to the company when the acquirer decides to delist.</x:v>
      </x:c>
      <x:c r="I104" s="305" t="str">
        <x:v>Acquirer / listed company interface</x:v>
      </x:c>
      <x:c r="J104" s="305" t="str">
        <x:v>GATE|CORP_ACTION</x:v>
      </x:c>
      <x:c r="K104" s="305" t="str">
        <x:v>Equity shares</x:v>
      </x:c>
      <x:c r="L104" s="305" t="str">
        <x:v>Acquirer decides to pursue voluntary delisting</x:v>
      </x:c>
      <x:c r="M104" s="305" t="str">
        <x:v>Apply content, truthfulness and delivery requirements.</x:v>
      </x:c>
      <x:c r="N104" s="305" t="str">
        <x:v>At decision / within prescribed delivery time</x:v>
      </x:c>
      <x:c r="O104" s="305" t="str">
        <x:v>Delisting</x:v>
      </x:c>
      <x:c r="P104" s="305" t="str">
        <x:v>Delisting event module</x:v>
      </x:c>
      <x:c r="Q104" s="305" t="str">
        <x:v>Load this atomic row only when GATE|CORP_ACTION is true and the documented security/capacity, trigger and threshold/exemption tests are satisfied.</x:v>
      </x:c>
      <x:c r="R104" s="305" t="str">
        <x:v>Do not load when the gate is false; do not expand the duty beyond the stated holder or into Common Corporate Core/Capital Markets role content. Preserve boundary: No row activates absent a delisting event.</x:v>
      </x:c>
      <x:c r="S104" s="305" t="str">
        <x:v>Entity/listing master; security/ISIN and capacity evidence; event record (Acquirer decides to pursue voluntary delisting); threshold/exemption analysis (Apply content, truthfulness and delivery requirements.).</x:v>
      </x:c>
      <x:c r="T104" s="305" t="str">
        <x:v>P4 VALIDATED</x:v>
      </x:c>
      <x:c r="U104" s="305" t="str">
        <x:v>PRODUCTION FROZEN</x:v>
      </x:c>
      <x:c r="V104" s="305" t="str">
        <x:v>https://www.sebi.gov.in/legal/regulations/sep-2025/securities-and-exchange-board-of-india-delisting-of-equity-shares-regulations-2021-last-amended-on-september-3-2025-_96548.html</x:v>
      </x:c>
      <x:c r="W104" s="305" t="str">
        <x:v>MIGRATED — FROZEN</x:v>
      </x:c>
      <x:c r="X104" s="305" t="str">
        <x:f>IF(COUNTIF('PROD Provision Master'!$A$5:$A$176,C104)=1,"YES","NO")</x:f>
        <x:v>YES</x:v>
      </x:c>
      <x:c r="Y104" s="305" t="str">
        <x:f>IF(COUNTIF('PROD Compliance Master'!$A$5:$A$176,D104)=1,"YES","NO")</x:f>
        <x:v>YES</x:v>
      </x:c>
      <x:c r="Z104" s="305" t="str">
        <x:f>IF(COUNTIF($A$5:$A$176,A104)=1,"UNIQUE","DUPLICATE")</x:f>
        <x:v>UNIQUE</x:v>
      </x:c>
      <x:c r="AA104" s="305" t="str">
        <x:f>IF(COUNTIF($E$5:$E$176,E104)=1,"UNIQUE","DUPLICATE")</x:f>
        <x:v>UNIQUE</x:v>
      </x:c>
      <x:c r="AB104" s="305" t="str">
        <x:f>IF(AND(LEFT(A104,14)="SEBI-CORE-APP-",LEN(A104)=20),"VALID","INVALID")</x:f>
        <x:v>VALID</x:v>
      </x:c>
      <x:c r="AC104" s="305" t="str">
        <x:v>FROZEN</x:v>
      </x:c>
    </x:row>
    <x:row r="105" ht="48" customHeight="1">
      <x:c r="A105" s="305" t="str">
        <x:v>SEBI-CORE-APP-000101</x:v>
      </x:c>
      <x:c r="B105" s="305" t="n">
        <x:v>101</x:v>
      </x:c>
      <x:c r="C105" s="305" t="str">
        <x:v>SEBI-CORE-PRV-000101</x:v>
      </x:c>
      <x:c r="D105" s="305" t="str">
        <x:v>SEBI-CORE-CMP-000101</x:v>
      </x:c>
      <x:c r="E105" s="305" t="str">
        <x:v>CAP-LAW040|Regs. 9 and 10(2)-(3)</x:v>
      </x:c>
      <x:c r="F105" s="305" t="str">
        <x:v>CAP-LAW040</x:v>
      </x:c>
      <x:c r="G105" s="305" t="str">
        <x:v>Regs. 9 and 10(2)-(3)</x:v>
      </x:c>
      <x:c r="H105" s="305" t="str">
        <x:v>Complete the required manager-to-offer and peer-review company-secretary appointments and obtain the due-diligence report.</x:v>
      </x:c>
      <x:c r="I105" s="305" t="str">
        <x:v>Acquirer / listed company</x:v>
      </x:c>
      <x:c r="J105" s="305" t="str">
        <x:v>GATE|CORP_ACTION</x:v>
      </x:c>
      <x:c r="K105" s="305" t="str">
        <x:v>Equity shares</x:v>
      </x:c>
      <x:c r="L105" s="305" t="str">
        <x:v>Initial public announcement made</x:v>
      </x:c>
      <x:c r="M105" s="305" t="str">
        <x:v>Apply independence, appointment timing and report-scope requirements.</x:v>
      </x:c>
      <x:c r="N105" s="305" t="str">
        <x:v>Before board approval</x:v>
      </x:c>
      <x:c r="O105" s="305" t="str">
        <x:v>Delisting</x:v>
      </x:c>
      <x:c r="P105" s="305" t="str">
        <x:v>Delisting event module</x:v>
      </x:c>
      <x:c r="Q105" s="305" t="str">
        <x:v>Load this atomic row only when GATE|CORP_ACTION is true and the documented security/capacity, trigger and threshold/exemption tests are satisfied.</x:v>
      </x:c>
      <x:c r="R105" s="305" t="str">
        <x:v>Do not load when the gate is false; do not expand the duty beyond the stated holder or into Common Corporate Core/Capital Markets role content. Preserve boundary: Adviser professional duties remain role-bound.</x:v>
      </x:c>
      <x:c r="S105" s="305" t="str">
        <x:v>Entity/listing master; security/ISIN and capacity evidence; event record (Initial public announcement made); threshold/exemption analysis (Apply independence, appointment timing and report-scope requirements.).</x:v>
      </x:c>
      <x:c r="T105" s="305" t="str">
        <x:v>P4 VALIDATED</x:v>
      </x:c>
      <x:c r="U105" s="305" t="str">
        <x:v>PRODUCTION FROZEN</x:v>
      </x:c>
      <x:c r="V105" s="305" t="str">
        <x:v>https://www.sebi.gov.in/legal/regulations/sep-2025/securities-and-exchange-board-of-india-delisting-of-equity-shares-regulations-2021-last-amended-on-september-3-2025-_96548.html</x:v>
      </x:c>
      <x:c r="W105" s="305" t="str">
        <x:v>MIGRATED — FROZEN</x:v>
      </x:c>
      <x:c r="X105" s="305" t="str">
        <x:f>IF(COUNTIF('PROD Provision Master'!$A$5:$A$176,C105)=1,"YES","NO")</x:f>
        <x:v>YES</x:v>
      </x:c>
      <x:c r="Y105" s="305" t="str">
        <x:f>IF(COUNTIF('PROD Compliance Master'!$A$5:$A$176,D105)=1,"YES","NO")</x:f>
        <x:v>YES</x:v>
      </x:c>
      <x:c r="Z105" s="305" t="str">
        <x:f>IF(COUNTIF($A$5:$A$176,A105)=1,"UNIQUE","DUPLICATE")</x:f>
        <x:v>UNIQUE</x:v>
      </x:c>
      <x:c r="AA105" s="305" t="str">
        <x:f>IF(COUNTIF($E$5:$E$176,E105)=1,"UNIQUE","DUPLICATE")</x:f>
        <x:v>UNIQUE</x:v>
      </x:c>
      <x:c r="AB105" s="305" t="str">
        <x:f>IF(AND(LEFT(A105,14)="SEBI-CORE-APP-",LEN(A105)=20),"VALID","INVALID")</x:f>
        <x:v>VALID</x:v>
      </x:c>
      <x:c r="AC105" s="305" t="str">
        <x:v>FROZEN</x:v>
      </x:c>
    </x:row>
    <x:row r="106" ht="48" customHeight="1">
      <x:c r="A106" s="305" t="str">
        <x:v>SEBI-CORE-APP-000102</x:v>
      </x:c>
      <x:c r="B106" s="305" t="n">
        <x:v>102</x:v>
      </x:c>
      <x:c r="C106" s="305" t="str">
        <x:v>SEBI-CORE-PRV-000102</x:v>
      </x:c>
      <x:c r="D106" s="305" t="str">
        <x:v>SEBI-CORE-CMP-000102</x:v>
      </x:c>
      <x:c r="E106" s="305" t="str">
        <x:v>CAP-LAW040|Reg. 10(1),(4)-(6)</x:v>
      </x:c>
      <x:c r="F106" s="305" t="str">
        <x:v>CAP-LAW040</x:v>
      </x:c>
      <x:c r="G106" s="305" t="str">
        <x:v>Reg. 10(1),(4)-(6)</x:v>
      </x:c>
      <x:c r="H106" s="305" t="str">
        <x:v>Have the board approve or reject the proposal, make the prescribed certifications and disclose its decision.</x:v>
      </x:c>
      <x:c r="I106" s="305" t="str">
        <x:v>Listed company / board</x:v>
      </x:c>
      <x:c r="J106" s="305" t="str">
        <x:v>GATE|CORP_ACTION</x:v>
      </x:c>
      <x:c r="K106" s="305" t="str">
        <x:v>Equity shares</x:v>
      </x:c>
      <x:c r="L106" s="305" t="str">
        <x:v>Delisting considered by board</x:v>
      </x:c>
      <x:c r="M106" s="305" t="str">
        <x:v>Apply current board findings, certification and disclosure conditions.</x:v>
      </x:c>
      <x:c r="N106" s="305" t="str">
        <x:v>At board meeting / promptly after</x:v>
      </x:c>
      <x:c r="O106" s="305" t="str">
        <x:v>Delisting</x:v>
      </x:c>
      <x:c r="P106" s="305" t="str">
        <x:v>Delisting event module</x:v>
      </x:c>
      <x:c r="Q106" s="305" t="str">
        <x:v>Load this atomic row only when GATE|CORP_ACTION is true and the documented security/capacity, trigger and threshold/exemption tests are satisfied.</x:v>
      </x:c>
      <x:c r="R106" s="305" t="str">
        <x:v>Do not load when the gate is false; do not expand the duty beyond the stated holder or into Common Corporate Core/Capital Markets role content. Preserve boundary: Issuer-facing board duty.</x:v>
      </x:c>
      <x:c r="S106" s="305" t="str">
        <x:v>Entity/listing master; security/ISIN and capacity evidence; event record (Delisting considered by board); threshold/exemption analysis (Apply current board findings, certification and disclosure conditions.).</x:v>
      </x:c>
      <x:c r="T106" s="305" t="str">
        <x:v>P4 VALIDATED</x:v>
      </x:c>
      <x:c r="U106" s="305" t="str">
        <x:v>PRODUCTION FROZEN</x:v>
      </x:c>
      <x:c r="V106" s="305" t="str">
        <x:v>https://www.sebi.gov.in/legal/regulations/sep-2025/securities-and-exchange-board-of-india-delisting-of-equity-shares-regulations-2021-last-amended-on-september-3-2025-_96548.html</x:v>
      </x:c>
      <x:c r="W106" s="305" t="str">
        <x:v>MIGRATED — FROZEN</x:v>
      </x:c>
      <x:c r="X106" s="305" t="str">
        <x:f>IF(COUNTIF('PROD Provision Master'!$A$5:$A$176,C106)=1,"YES","NO")</x:f>
        <x:v>YES</x:v>
      </x:c>
      <x:c r="Y106" s="305" t="str">
        <x:f>IF(COUNTIF('PROD Compliance Master'!$A$5:$A$176,D106)=1,"YES","NO")</x:f>
        <x:v>YES</x:v>
      </x:c>
      <x:c r="Z106" s="305" t="str">
        <x:f>IF(COUNTIF($A$5:$A$176,A106)=1,"UNIQUE","DUPLICATE")</x:f>
        <x:v>UNIQUE</x:v>
      </x:c>
      <x:c r="AA106" s="305" t="str">
        <x:f>IF(COUNTIF($E$5:$E$176,E106)=1,"UNIQUE","DUPLICATE")</x:f>
        <x:v>UNIQUE</x:v>
      </x:c>
      <x:c r="AB106" s="305" t="str">
        <x:f>IF(AND(LEFT(A106,14)="SEBI-CORE-APP-",LEN(A106)=20),"VALID","INVALID")</x:f>
        <x:v>VALID</x:v>
      </x:c>
      <x:c r="AC106" s="305" t="str">
        <x:v>FROZEN</x:v>
      </x:c>
    </x:row>
    <x:row r="107" ht="48" customHeight="1">
      <x:c r="A107" s="305" t="str">
        <x:v>SEBI-CORE-APP-000103</x:v>
      </x:c>
      <x:c r="B107" s="305" t="n">
        <x:v>103</x:v>
      </x:c>
      <x:c r="C107" s="305" t="str">
        <x:v>SEBI-CORE-PRV-000103</x:v>
      </x:c>
      <x:c r="D107" s="305" t="str">
        <x:v>SEBI-CORE-CMP-000103</x:v>
      </x:c>
      <x:c r="E107" s="305" t="str">
        <x:v>CAP-LAW040|Reg. 11</x:v>
      </x:c>
      <x:c r="F107" s="305" t="str">
        <x:v>CAP-LAW040</x:v>
      </x:c>
      <x:c r="G107" s="305" t="str">
        <x:v>Reg. 11</x:v>
      </x:c>
      <x:c r="H107" s="305" t="str">
        <x:v>Obtain the special resolution and the required public-shareholder voting result.</x:v>
      </x:c>
      <x:c r="I107" s="305" t="str">
        <x:v>Listed company / shareholders</x:v>
      </x:c>
      <x:c r="J107" s="305" t="str">
        <x:v>GATE|CORP_ACTION</x:v>
      </x:c>
      <x:c r="K107" s="305" t="str">
        <x:v>Equity shares</x:v>
      </x:c>
      <x:c r="L107" s="305" t="str">
        <x:v>Delisting approved by board</x:v>
      </x:c>
      <x:c r="M107" s="305" t="str">
        <x:v>Apply postal-ballot/e-voting and public-shareholder vote test.</x:v>
      </x:c>
      <x:c r="N107" s="305" t="str">
        <x:v>Before exchange in-principle approval</x:v>
      </x:c>
      <x:c r="O107" s="305" t="str">
        <x:v>Delisting</x:v>
      </x:c>
      <x:c r="P107" s="305" t="str">
        <x:v>Delisting event module</x:v>
      </x:c>
      <x:c r="Q107" s="305" t="str">
        <x:v>Load this atomic row only when GATE|CORP_ACTION is true and the documented security/capacity, trigger and threshold/exemption tests are satisfied.</x:v>
      </x:c>
      <x:c r="R107" s="305" t="str">
        <x:v>Do not load when the gate is false; do not expand the duty beyond the stated holder or into Common Corporate Core/Capital Markets role content. Preserve boundary: Companies Act meeting procedure remains separate.</x:v>
      </x:c>
      <x:c r="S107" s="305" t="str">
        <x:v>Entity/listing master; security/ISIN and capacity evidence; event record (Delisting approved by board); threshold/exemption analysis (Apply postal-ballot/e-voting and public-shareholder vote test.).</x:v>
      </x:c>
      <x:c r="T107" s="305" t="str">
        <x:v>P4 VALIDATED</x:v>
      </x:c>
      <x:c r="U107" s="305" t="str">
        <x:v>PRODUCTION FROZEN</x:v>
      </x:c>
      <x:c r="V107" s="305" t="str">
        <x:v>https://www.sebi.gov.in/legal/regulations/sep-2025/securities-and-exchange-board-of-india-delisting-of-equity-shares-regulations-2021-last-amended-on-september-3-2025-_96548.html</x:v>
      </x:c>
      <x:c r="W107" s="305" t="str">
        <x:v>MIGRATED — FROZEN</x:v>
      </x:c>
      <x:c r="X107" s="305" t="str">
        <x:f>IF(COUNTIF('PROD Provision Master'!$A$5:$A$176,C107)=1,"YES","NO")</x:f>
        <x:v>YES</x:v>
      </x:c>
      <x:c r="Y107" s="305" t="str">
        <x:f>IF(COUNTIF('PROD Compliance Master'!$A$5:$A$176,D107)=1,"YES","NO")</x:f>
        <x:v>YES</x:v>
      </x:c>
      <x:c r="Z107" s="305" t="str">
        <x:f>IF(COUNTIF($A$5:$A$176,A107)=1,"UNIQUE","DUPLICATE")</x:f>
        <x:v>UNIQUE</x:v>
      </x:c>
      <x:c r="AA107" s="305" t="str">
        <x:f>IF(COUNTIF($E$5:$E$176,E107)=1,"UNIQUE","DUPLICATE")</x:f>
        <x:v>UNIQUE</x:v>
      </x:c>
      <x:c r="AB107" s="305" t="str">
        <x:f>IF(AND(LEFT(A107,14)="SEBI-CORE-APP-",LEN(A107)=20),"VALID","INVALID")</x:f>
        <x:v>VALID</x:v>
      </x:c>
      <x:c r="AC107" s="305" t="str">
        <x:v>FROZEN</x:v>
      </x:c>
    </x:row>
    <x:row r="108" ht="48" customHeight="1">
      <x:c r="A108" s="305" t="str">
        <x:v>SEBI-CORE-APP-000104</x:v>
      </x:c>
      <x:c r="B108" s="305" t="n">
        <x:v>104</x:v>
      </x:c>
      <x:c r="C108" s="305" t="str">
        <x:v>SEBI-CORE-PRV-000104</x:v>
      </x:c>
      <x:c r="D108" s="305" t="str">
        <x:v>SEBI-CORE-CMP-000104</x:v>
      </x:c>
      <x:c r="E108" s="305" t="str">
        <x:v>CAP-LAW040|Reg. 12</x:v>
      </x:c>
      <x:c r="F108" s="305" t="str">
        <x:v>CAP-LAW040</x:v>
      </x:c>
      <x:c r="G108" s="305" t="str">
        <x:v>Reg. 12</x:v>
      </x:c>
      <x:c r="H108" s="305" t="str">
        <x:v>Apply to the stock exchange for in-principle approval of the proposed delisting.</x:v>
      </x:c>
      <x:c r="I108" s="305" t="str">
        <x:v>Listed company</x:v>
      </x:c>
      <x:c r="J108" s="305" t="str">
        <x:v>GATE|CORP_ACTION</x:v>
      </x:c>
      <x:c r="K108" s="305" t="str">
        <x:v>Equity shares</x:v>
      </x:c>
      <x:c r="L108" s="305" t="str">
        <x:v>Shareholder approval obtained</x:v>
      </x:c>
      <x:c r="M108" s="305" t="str">
        <x:v>Apply filing, compliance and exchange-query requirements.</x:v>
      </x:c>
      <x:c r="N108" s="305" t="str">
        <x:v>Within the current prescribed period</x:v>
      </x:c>
      <x:c r="O108" s="305" t="str">
        <x:v>Delisting</x:v>
      </x:c>
      <x:c r="P108" s="305" t="str">
        <x:v>Delisting event module</x:v>
      </x:c>
      <x:c r="Q108" s="305" t="str">
        <x:v>Load this atomic row only when GATE|CORP_ACTION is true and the documented security/capacity, trigger and threshold/exemption tests are satisfied.</x:v>
      </x:c>
      <x:c r="R108" s="305" t="str">
        <x:v>Do not load when the gate is false; do not expand the duty beyond the stated holder or into Common Corporate Core/Capital Markets role content. Preserve boundary: P3 calendars the exact current deadline.</x:v>
      </x:c>
      <x:c r="S108" s="305" t="str">
        <x:v>Entity/listing master; security/ISIN and capacity evidence; event record (Shareholder approval obtained); threshold/exemption analysis (Apply filing, compliance and exchange-query requirements.).</x:v>
      </x:c>
      <x:c r="T108" s="305" t="str">
        <x:v>P4 VALIDATED</x:v>
      </x:c>
      <x:c r="U108" s="305" t="str">
        <x:v>PRODUCTION FROZEN</x:v>
      </x:c>
      <x:c r="V108" s="305" t="str">
        <x:v>https://www.sebi.gov.in/legal/regulations/sep-2025/securities-and-exchange-board-of-india-delisting-of-equity-shares-regulations-2021-last-amended-on-september-3-2025-_96548.html</x:v>
      </x:c>
      <x:c r="W108" s="305" t="str">
        <x:v>MIGRATED — FROZEN</x:v>
      </x:c>
      <x:c r="X108" s="305" t="str">
        <x:f>IF(COUNTIF('PROD Provision Master'!$A$5:$A$176,C108)=1,"YES","NO")</x:f>
        <x:v>YES</x:v>
      </x:c>
      <x:c r="Y108" s="305" t="str">
        <x:f>IF(COUNTIF('PROD Compliance Master'!$A$5:$A$176,D108)=1,"YES","NO")</x:f>
        <x:v>YES</x:v>
      </x:c>
      <x:c r="Z108" s="305" t="str">
        <x:f>IF(COUNTIF($A$5:$A$176,A108)=1,"UNIQUE","DUPLICATE")</x:f>
        <x:v>UNIQUE</x:v>
      </x:c>
      <x:c r="AA108" s="305" t="str">
        <x:f>IF(COUNTIF($E$5:$E$176,E108)=1,"UNIQUE","DUPLICATE")</x:f>
        <x:v>UNIQUE</x:v>
      </x:c>
      <x:c r="AB108" s="305" t="str">
        <x:f>IF(AND(LEFT(A108,14)="SEBI-CORE-APP-",LEN(A108)=20),"VALID","INVALID")</x:f>
        <x:v>VALID</x:v>
      </x:c>
      <x:c r="AC108" s="305" t="str">
        <x:v>FROZEN</x:v>
      </x:c>
    </x:row>
    <x:row r="109" ht="48" customHeight="1">
      <x:c r="A109" s="305" t="str">
        <x:v>SEBI-CORE-APP-000105</x:v>
      </x:c>
      <x:c r="B109" s="305" t="n">
        <x:v>105</x:v>
      </x:c>
      <x:c r="C109" s="305" t="str">
        <x:v>SEBI-CORE-PRV-000105</x:v>
      </x:c>
      <x:c r="D109" s="305" t="str">
        <x:v>SEBI-CORE-CMP-000105</x:v>
      </x:c>
      <x:c r="E109" s="305" t="str">
        <x:v>CAP-LAW040|Reg. 14</x:v>
      </x:c>
      <x:c r="F109" s="305" t="str">
        <x:v>CAP-LAW040</x:v>
      </x:c>
      <x:c r="G109" s="305" t="str">
        <x:v>Reg. 14</x:v>
      </x:c>
      <x:c r="H109" s="305" t="str">
        <x:v>Create and fund the escrow account required for the exit offer.</x:v>
      </x:c>
      <x:c r="I109" s="305" t="str">
        <x:v>Acquirer</x:v>
      </x:c>
      <x:c r="J109" s="305" t="str">
        <x:v>GATE|CORP_ACTION</x:v>
      </x:c>
      <x:c r="K109" s="305" t="str">
        <x:v>Equity shares</x:v>
      </x:c>
      <x:c r="L109" s="305" t="str">
        <x:v>Shareholder approval obtained / exit offer proceeds</x:v>
      </x:c>
      <x:c r="M109" s="305" t="str">
        <x:v>Apply amount, form, top-up, release and failure provisions.</x:v>
      </x:c>
      <x:c r="N109" s="305" t="str">
        <x:v>Before detailed public announcement and through payment</x:v>
      </x:c>
      <x:c r="O109" s="305" t="str">
        <x:v>Delisting</x:v>
      </x:c>
      <x:c r="P109" s="305" t="str">
        <x:v>Delisting event module</x:v>
      </x:c>
      <x:c r="Q109" s="305" t="str">
        <x:v>Load this atomic row only when GATE|CORP_ACTION is true and the documented security/capacity, trigger and threshold/exemption tests are satisfied.</x:v>
      </x:c>
      <x:c r="R109" s="305" t="str">
        <x:v>Do not load when the gate is false; do not expand the duty beyond the stated holder or into Common Corporate Core/Capital Markets role content. Preserve boundary: Primary funding duty sits with the acquirer.</x:v>
      </x:c>
      <x:c r="S109" s="305" t="str">
        <x:v>Entity/listing master; security/ISIN and capacity evidence; event record (Shareholder approval obtained / exit offer proceeds); threshold/exemption analysis (Apply amount, form, top-up, release and failure provisions.).</x:v>
      </x:c>
      <x:c r="T109" s="305" t="str">
        <x:v>P4 VALIDATED</x:v>
      </x:c>
      <x:c r="U109" s="305" t="str">
        <x:v>PRODUCTION FROZEN</x:v>
      </x:c>
      <x:c r="V109" s="305" t="str">
        <x:v>https://www.sebi.gov.in/legal/regulations/sep-2025/securities-and-exchange-board-of-india-delisting-of-equity-shares-regulations-2021-last-amended-on-september-3-2025-_96548.html</x:v>
      </x:c>
      <x:c r="W109" s="305" t="str">
        <x:v>MIGRATED — FROZEN</x:v>
      </x:c>
      <x:c r="X109" s="305" t="str">
        <x:f>IF(COUNTIF('PROD Provision Master'!$A$5:$A$176,C109)=1,"YES","NO")</x:f>
        <x:v>YES</x:v>
      </x:c>
      <x:c r="Y109" s="305" t="str">
        <x:f>IF(COUNTIF('PROD Compliance Master'!$A$5:$A$176,D109)=1,"YES","NO")</x:f>
        <x:v>YES</x:v>
      </x:c>
      <x:c r="Z109" s="305" t="str">
        <x:f>IF(COUNTIF($A$5:$A$176,A109)=1,"UNIQUE","DUPLICATE")</x:f>
        <x:v>UNIQUE</x:v>
      </x:c>
      <x:c r="AA109" s="305" t="str">
        <x:f>IF(COUNTIF($E$5:$E$176,E109)=1,"UNIQUE","DUPLICATE")</x:f>
        <x:v>UNIQUE</x:v>
      </x:c>
      <x:c r="AB109" s="305" t="str">
        <x:f>IF(AND(LEFT(A109,14)="SEBI-CORE-APP-",LEN(A109)=20),"VALID","INVALID")</x:f>
        <x:v>VALID</x:v>
      </x:c>
      <x:c r="AC109" s="305" t="str">
        <x:v>FROZEN</x:v>
      </x:c>
    </x:row>
    <x:row r="110" ht="48" customHeight="1">
      <x:c r="A110" s="305" t="str">
        <x:v>SEBI-CORE-APP-000106</x:v>
      </x:c>
      <x:c r="B110" s="305" t="n">
        <x:v>106</x:v>
      </x:c>
      <x:c r="C110" s="305" t="str">
        <x:v>SEBI-CORE-PRV-000106</x:v>
      </x:c>
      <x:c r="D110" s="305" t="str">
        <x:v>SEBI-CORE-CMP-000106</x:v>
      </x:c>
      <x:c r="E110" s="305" t="str">
        <x:v>CAP-LAW040|Reg. 15</x:v>
      </x:c>
      <x:c r="F110" s="305" t="str">
        <x:v>CAP-LAW040</x:v>
      </x:c>
      <x:c r="G110" s="305" t="str">
        <x:v>Reg. 15</x:v>
      </x:c>
      <x:c r="H110" s="305" t="str">
        <x:v>Publish the detailed public announcement with the prescribed contents.</x:v>
      </x:c>
      <x:c r="I110" s="305" t="str">
        <x:v>Acquirer / manager to offer</x:v>
      </x:c>
      <x:c r="J110" s="305" t="str">
        <x:v>GATE|CORP_ACTION</x:v>
      </x:c>
      <x:c r="K110" s="305" t="str">
        <x:v>Equity shares</x:v>
      </x:c>
      <x:c r="L110" s="305" t="str">
        <x:v>In-principle approval received and escrow funded</x:v>
      </x:c>
      <x:c r="M110" s="305" t="str">
        <x:v>Apply Schedule I, publication and correction requirements.</x:v>
      </x:c>
      <x:c r="N110" s="305" t="str">
        <x:v>Before bidding opens</x:v>
      </x:c>
      <x:c r="O110" s="305" t="str">
        <x:v>Delisting</x:v>
      </x:c>
      <x:c r="P110" s="305" t="str">
        <x:v>Delisting event module</x:v>
      </x:c>
      <x:c r="Q110" s="305" t="str">
        <x:v>Load this atomic row only when GATE|CORP_ACTION is true and the documented security/capacity, trigger and threshold/exemption tests are satisfied.</x:v>
      </x:c>
      <x:c r="R110" s="305" t="str">
        <x:v>Do not load when the gate is false; do not expand the duty beyond the stated holder or into Common Corporate Core/Capital Markets role content. Preserve boundary: Manager role remains in Capital Markets.</x:v>
      </x:c>
      <x:c r="S110" s="305" t="str">
        <x:v>Entity/listing master; security/ISIN and capacity evidence; event record (In-principle approval received and escrow funded); threshold/exemption analysis (Apply Schedule I, publication and correction requirements.).</x:v>
      </x:c>
      <x:c r="T110" s="305" t="str">
        <x:v>P4 VALIDATED</x:v>
      </x:c>
      <x:c r="U110" s="305" t="str">
        <x:v>PRODUCTION FROZEN</x:v>
      </x:c>
      <x:c r="V110" s="305" t="str">
        <x:v>https://www.sebi.gov.in/legal/regulations/sep-2025/securities-and-exchange-board-of-india-delisting-of-equity-shares-regulations-2021-last-amended-on-september-3-2025-_96548.html</x:v>
      </x:c>
      <x:c r="W110" s="305" t="str">
        <x:v>MIGRATED — FROZEN</x:v>
      </x:c>
      <x:c r="X110" s="305" t="str">
        <x:f>IF(COUNTIF('PROD Provision Master'!$A$5:$A$176,C110)=1,"YES","NO")</x:f>
        <x:v>YES</x:v>
      </x:c>
      <x:c r="Y110" s="305" t="str">
        <x:f>IF(COUNTIF('PROD Compliance Master'!$A$5:$A$176,D110)=1,"YES","NO")</x:f>
        <x:v>YES</x:v>
      </x:c>
      <x:c r="Z110" s="305" t="str">
        <x:f>IF(COUNTIF($A$5:$A$176,A110)=1,"UNIQUE","DUPLICATE")</x:f>
        <x:v>UNIQUE</x:v>
      </x:c>
      <x:c r="AA110" s="305" t="str">
        <x:f>IF(COUNTIF($E$5:$E$176,E110)=1,"UNIQUE","DUPLICATE")</x:f>
        <x:v>UNIQUE</x:v>
      </x:c>
      <x:c r="AB110" s="305" t="str">
        <x:f>IF(AND(LEFT(A110,14)="SEBI-CORE-APP-",LEN(A110)=20),"VALID","INVALID")</x:f>
        <x:v>VALID</x:v>
      </x:c>
      <x:c r="AC110" s="305" t="str">
        <x:v>FROZEN</x:v>
      </x:c>
    </x:row>
    <x:row r="111" ht="48" customHeight="1">
      <x:c r="A111" s="305" t="str">
        <x:v>SEBI-CORE-APP-000107</x:v>
      </x:c>
      <x:c r="B111" s="305" t="n">
        <x:v>107</x:v>
      </x:c>
      <x:c r="C111" s="305" t="str">
        <x:v>SEBI-CORE-PRV-000107</x:v>
      </x:c>
      <x:c r="D111" s="305" t="str">
        <x:v>SEBI-CORE-CMP-000107</x:v>
      </x:c>
      <x:c r="E111" s="305" t="str">
        <x:v>CAP-LAW040|Reg. 16</x:v>
      </x:c>
      <x:c r="F111" s="305" t="str">
        <x:v>CAP-LAW040</x:v>
      </x:c>
      <x:c r="G111" s="305" t="str">
        <x:v>Reg. 16</x:v>
      </x:c>
      <x:c r="H111" s="305" t="str">
        <x:v>Dispatch the letter of offer to public shareholders.</x:v>
      </x:c>
      <x:c r="I111" s="305" t="str">
        <x:v>Acquirer / manager / listed company interface</x:v>
      </x:c>
      <x:c r="J111" s="305" t="str">
        <x:v>GATE|CORP_ACTION</x:v>
      </x:c>
      <x:c r="K111" s="305" t="str">
        <x:v>Equity shares</x:v>
      </x:c>
      <x:c r="L111" s="305" t="str">
        <x:v>Detailed public announcement issued</x:v>
      </x:c>
      <x:c r="M111" s="305" t="str">
        <x:v>Apply content, electronic/physical dispatch and delivery requirements.</x:v>
      </x:c>
      <x:c r="N111" s="305" t="str">
        <x:v>Within the prescribed offer timetable</x:v>
      </x:c>
      <x:c r="O111" s="305" t="str">
        <x:v>Delisting</x:v>
      </x:c>
      <x:c r="P111" s="305" t="str">
        <x:v>Delisting event module</x:v>
      </x:c>
      <x:c r="Q111" s="305" t="str">
        <x:v>Load this atomic row only when GATE|CORP_ACTION is true and the documented security/capacity, trigger and threshold/exemption tests are satisfied.</x:v>
      </x:c>
      <x:c r="R111" s="305" t="str">
        <x:v>Do not load when the gate is false; do not expand the duty beyond the stated holder or into Common Corporate Core/Capital Markets role content. Preserve boundary: RTA support is evidence, not a reclassified issuer duty.</x:v>
      </x:c>
      <x:c r="S111" s="305" t="str">
        <x:v>Entity/listing master; security/ISIN and capacity evidence; event record (Detailed public announcement issued); threshold/exemption analysis (Apply content, electronic/physical dispatch and delivery requirements.).</x:v>
      </x:c>
      <x:c r="T111" s="305" t="str">
        <x:v>P4 VALIDATED</x:v>
      </x:c>
      <x:c r="U111" s="305" t="str">
        <x:v>PRODUCTION FROZEN</x:v>
      </x:c>
      <x:c r="V111" s="305" t="str">
        <x:v>https://www.sebi.gov.in/legal/regulations/sep-2025/securities-and-exchange-board-of-india-delisting-of-equity-shares-regulations-2021-last-amended-on-september-3-2025-_96548.html</x:v>
      </x:c>
      <x:c r="W111" s="305" t="str">
        <x:v>MIGRATED — FROZEN</x:v>
      </x:c>
      <x:c r="X111" s="305" t="str">
        <x:f>IF(COUNTIF('PROD Provision Master'!$A$5:$A$176,C111)=1,"YES","NO")</x:f>
        <x:v>YES</x:v>
      </x:c>
      <x:c r="Y111" s="305" t="str">
        <x:f>IF(COUNTIF('PROD Compliance Master'!$A$5:$A$176,D111)=1,"YES","NO")</x:f>
        <x:v>YES</x:v>
      </x:c>
      <x:c r="Z111" s="305" t="str">
        <x:f>IF(COUNTIF($A$5:$A$176,A111)=1,"UNIQUE","DUPLICATE")</x:f>
        <x:v>UNIQUE</x:v>
      </x:c>
      <x:c r="AA111" s="305" t="str">
        <x:f>IF(COUNTIF($E$5:$E$176,E111)=1,"UNIQUE","DUPLICATE")</x:f>
        <x:v>UNIQUE</x:v>
      </x:c>
      <x:c r="AB111" s="305" t="str">
        <x:f>IF(AND(LEFT(A111,14)="SEBI-CORE-APP-",LEN(A111)=20),"VALID","INVALID")</x:f>
        <x:v>VALID</x:v>
      </x:c>
      <x:c r="AC111" s="305" t="str">
        <x:v>FROZEN</x:v>
      </x:c>
    </x:row>
    <x:row r="112" ht="48" customHeight="1">
      <x:c r="A112" s="305" t="str">
        <x:v>SEBI-CORE-APP-000108</x:v>
      </x:c>
      <x:c r="B112" s="305" t="n">
        <x:v>108</x:v>
      </x:c>
      <x:c r="C112" s="305" t="str">
        <x:v>SEBI-CORE-PRV-000108</x:v>
      </x:c>
      <x:c r="D112" s="305" t="str">
        <x:v>SEBI-CORE-CMP-000108</x:v>
      </x:c>
      <x:c r="E112" s="305" t="str">
        <x:v>CAP-LAW040|Regs. 19A-23 and Schedules II/IV</x:v>
      </x:c>
      <x:c r="F112" s="305" t="str">
        <x:v>CAP-LAW040</x:v>
      </x:c>
      <x:c r="G112" s="305" t="str">
        <x:v>Regs. 19A-23 and Schedules II/IV</x:v>
      </x:c>
      <x:c r="H112" s="305" t="str">
        <x:v>Conduct the applicable reverse-book-building or fixed-price process and determine acceptance, success, counter-offer or failure.</x:v>
      </x:c>
      <x:c r="I112" s="305" t="str">
        <x:v>Acquirer / listed company interface</x:v>
      </x:c>
      <x:c r="J112" s="305" t="str">
        <x:v>GATE|CORP_ACTION</x:v>
      </x:c>
      <x:c r="K112" s="305" t="str">
        <x:v>Equity shares</x:v>
      </x:c>
      <x:c r="L112" s="305" t="str">
        <x:v>Delisting bidding period opens</x:v>
      </x:c>
      <x:c r="M112" s="305" t="str">
        <x:v>Apply floor price, bidding, 90% success condition, counter-offer and failure rules.</x:v>
      </x:c>
      <x:c r="N112" s="305" t="str">
        <x:v>Offer period</x:v>
      </x:c>
      <x:c r="O112" s="305" t="str">
        <x:v>Delisting</x:v>
      </x:c>
      <x:c r="P112" s="305" t="str">
        <x:v>Delisting event module</x:v>
      </x:c>
      <x:c r="Q112" s="305" t="str">
        <x:v>Load this atomic row only when GATE|CORP_ACTION is true and the documented security/capacity, trigger and threshold/exemption tests are satisfied.</x:v>
      </x:c>
      <x:c r="R112" s="305" t="str">
        <x:v>Do not load when the gate is false; do not expand the duty beyond the stated holder or into Common Corporate Core/Capital Markets role content. Preserve boundary: Route selection must be legally confirmed for the facts.</x:v>
      </x:c>
      <x:c r="S112" s="305" t="str">
        <x:v>Entity/listing master; security/ISIN and capacity evidence; event record (Delisting bidding period opens); threshold/exemption analysis (Apply floor price, bidding, 90% success condition, counter-offer and failure rules.).</x:v>
      </x:c>
      <x:c r="T112" s="305" t="str">
        <x:v>P4 VALIDATED</x:v>
      </x:c>
      <x:c r="U112" s="305" t="str">
        <x:v>PRODUCTION FROZEN</x:v>
      </x:c>
      <x:c r="V112" s="305" t="str">
        <x:v>https://www.sebi.gov.in/legal/regulations/sep-2025/securities-and-exchange-board-of-india-delisting-of-equity-shares-regulations-2021-last-amended-on-september-3-2025-_96548.html</x:v>
      </x:c>
      <x:c r="W112" s="305" t="str">
        <x:v>MIGRATED — FROZEN</x:v>
      </x:c>
      <x:c r="X112" s="305" t="str">
        <x:f>IF(COUNTIF('PROD Provision Master'!$A$5:$A$176,C112)=1,"YES","NO")</x:f>
        <x:v>YES</x:v>
      </x:c>
      <x:c r="Y112" s="305" t="str">
        <x:f>IF(COUNTIF('PROD Compliance Master'!$A$5:$A$176,D112)=1,"YES","NO")</x:f>
        <x:v>YES</x:v>
      </x:c>
      <x:c r="Z112" s="305" t="str">
        <x:f>IF(COUNTIF($A$5:$A$176,A112)=1,"UNIQUE","DUPLICATE")</x:f>
        <x:v>UNIQUE</x:v>
      </x:c>
      <x:c r="AA112" s="305" t="str">
        <x:f>IF(COUNTIF($E$5:$E$176,E112)=1,"UNIQUE","DUPLICATE")</x:f>
        <x:v>UNIQUE</x:v>
      </x:c>
      <x:c r="AB112" s="305" t="str">
        <x:f>IF(AND(LEFT(A112,14)="SEBI-CORE-APP-",LEN(A112)=20),"VALID","INVALID")</x:f>
        <x:v>VALID</x:v>
      </x:c>
      <x:c r="AC112" s="305" t="str">
        <x:v>FROZEN</x:v>
      </x:c>
    </x:row>
    <x:row r="113" ht="48" customHeight="1">
      <x:c r="A113" s="305" t="str">
        <x:v>SEBI-CORE-APP-000109</x:v>
      </x:c>
      <x:c r="B113" s="305" t="n">
        <x:v>109</x:v>
      </x:c>
      <x:c r="C113" s="305" t="str">
        <x:v>SEBI-CORE-PRV-000109</x:v>
      </x:c>
      <x:c r="D113" s="305" t="str">
        <x:v>SEBI-CORE-CMP-000109</x:v>
      </x:c>
      <x:c r="E113" s="305" t="str">
        <x:v>CAP-LAW040|Reg. 24</x:v>
      </x:c>
      <x:c r="F113" s="305" t="str">
        <x:v>CAP-LAW040</x:v>
      </x:c>
      <x:c r="G113" s="305" t="str">
        <x:v>Reg. 24</x:v>
      </x:c>
      <x:c r="H113" s="305" t="str">
        <x:v>Pay consideration to accepting public shareholders within the prescribed period.</x:v>
      </x:c>
      <x:c r="I113" s="305" t="str">
        <x:v>Acquirer</x:v>
      </x:c>
      <x:c r="J113" s="305" t="str">
        <x:v>GATE|CORP_ACTION</x:v>
      </x:c>
      <x:c r="K113" s="305" t="str">
        <x:v>Equity shares</x:v>
      </x:c>
      <x:c r="L113" s="305" t="str">
        <x:v>Successful delisting offer</x:v>
      </x:c>
      <x:c r="M113" s="305" t="str">
        <x:v>Apply settlement route and delay-interest provisions.</x:v>
      </x:c>
      <x:c r="N113" s="305" t="str">
        <x:v>Post offer within prescribed period</x:v>
      </x:c>
      <x:c r="O113" s="305" t="str">
        <x:v>Delisting</x:v>
      </x:c>
      <x:c r="P113" s="305" t="str">
        <x:v>Delisting event module</x:v>
      </x:c>
      <x:c r="Q113" s="305" t="str">
        <x:v>Load this atomic row only when GATE|CORP_ACTION is true and the documented security/capacity, trigger and threshold/exemption tests are satisfied.</x:v>
      </x:c>
      <x:c r="R113" s="305" t="str">
        <x:v>Do not load when the gate is false; do not expand the duty beyond the stated holder or into Common Corporate Core/Capital Markets role content. Preserve boundary: Primary payment duty sits with the acquirer.</x:v>
      </x:c>
      <x:c r="S113" s="305" t="str">
        <x:v>Entity/listing master; security/ISIN and capacity evidence; event record (Successful delisting offer); threshold/exemption analysis (Apply settlement route and delay-interest provisions.).</x:v>
      </x:c>
      <x:c r="T113" s="305" t="str">
        <x:v>P4 VALIDATED</x:v>
      </x:c>
      <x:c r="U113" s="305" t="str">
        <x:v>PRODUCTION FROZEN</x:v>
      </x:c>
      <x:c r="V113" s="305" t="str">
        <x:v>https://www.sebi.gov.in/legal/regulations/sep-2025/securities-and-exchange-board-of-india-delisting-of-equity-shares-regulations-2021-last-amended-on-september-3-2025-_96548.html</x:v>
      </x:c>
      <x:c r="W113" s="305" t="str">
        <x:v>MIGRATED — FROZEN</x:v>
      </x:c>
      <x:c r="X113" s="305" t="str">
        <x:f>IF(COUNTIF('PROD Provision Master'!$A$5:$A$176,C113)=1,"YES","NO")</x:f>
        <x:v>YES</x:v>
      </x:c>
      <x:c r="Y113" s="305" t="str">
        <x:f>IF(COUNTIF('PROD Compliance Master'!$A$5:$A$176,D113)=1,"YES","NO")</x:f>
        <x:v>YES</x:v>
      </x:c>
      <x:c r="Z113" s="305" t="str">
        <x:f>IF(COUNTIF($A$5:$A$176,A113)=1,"UNIQUE","DUPLICATE")</x:f>
        <x:v>UNIQUE</x:v>
      </x:c>
      <x:c r="AA113" s="305" t="str">
        <x:f>IF(COUNTIF($E$5:$E$176,E113)=1,"UNIQUE","DUPLICATE")</x:f>
        <x:v>UNIQUE</x:v>
      </x:c>
      <x:c r="AB113" s="305" t="str">
        <x:f>IF(AND(LEFT(A113,14)="SEBI-CORE-APP-",LEN(A113)=20),"VALID","INVALID")</x:f>
        <x:v>VALID</x:v>
      </x:c>
      <x:c r="AC113" s="305" t="str">
        <x:v>FROZEN</x:v>
      </x:c>
    </x:row>
    <x:row r="114" ht="48" customHeight="1">
      <x:c r="A114" s="305" t="str">
        <x:v>SEBI-CORE-APP-000110</x:v>
      </x:c>
      <x:c r="B114" s="305" t="n">
        <x:v>110</x:v>
      </x:c>
      <x:c r="C114" s="305" t="str">
        <x:v>SEBI-CORE-PRV-000110</x:v>
      </x:c>
      <x:c r="D114" s="305" t="str">
        <x:v>SEBI-CORE-CMP-000110</x:v>
      </x:c>
      <x:c r="E114" s="305" t="str">
        <x:v>CAP-LAW040|Reg. 25</x:v>
      </x:c>
      <x:c r="F114" s="305" t="str">
        <x:v>CAP-LAW040</x:v>
      </x:c>
      <x:c r="G114" s="305" t="str">
        <x:v>Reg. 25</x:v>
      </x:c>
      <x:c r="H114" s="305" t="str">
        <x:v>Submit the final delisting application to the stock exchange with proof of the exit opportunity.</x:v>
      </x:c>
      <x:c r="I114" s="305" t="str">
        <x:v>Listed company / acquirer interface</x:v>
      </x:c>
      <x:c r="J114" s="305" t="str">
        <x:v>GATE|CORP_ACTION</x:v>
      </x:c>
      <x:c r="K114" s="305" t="str">
        <x:v>Equity shares</x:v>
      </x:c>
      <x:c r="L114" s="305" t="str">
        <x:v>Payment completed</x:v>
      </x:c>
      <x:c r="M114" s="305" t="str">
        <x:v>Apply filing content and deadline.</x:v>
      </x:c>
      <x:c r="N114" s="305" t="str">
        <x:v>Within current prescribed post-payment period</x:v>
      </x:c>
      <x:c r="O114" s="305" t="str">
        <x:v>Delisting</x:v>
      </x:c>
      <x:c r="P114" s="305" t="str">
        <x:v>Delisting event module</x:v>
      </x:c>
      <x:c r="Q114" s="305" t="str">
        <x:v>Load this atomic row only when GATE|CORP_ACTION is true and the documented security/capacity, trigger and threshold/exemption tests are satisfied.</x:v>
      </x:c>
      <x:c r="R114" s="305" t="str">
        <x:v>Do not load when the gate is false; do not expand the duty beyond the stated holder or into Common Corporate Core/Capital Markets role content. Preserve boundary: P3 calendars the exact current deadline.</x:v>
      </x:c>
      <x:c r="S114" s="305" t="str">
        <x:v>Entity/listing master; security/ISIN and capacity evidence; event record (Payment completed); threshold/exemption analysis (Apply filing content and deadline.).</x:v>
      </x:c>
      <x:c r="T114" s="305" t="str">
        <x:v>P4 VALIDATED</x:v>
      </x:c>
      <x:c r="U114" s="305" t="str">
        <x:v>PRODUCTION FROZEN</x:v>
      </x:c>
      <x:c r="V114" s="305" t="str">
        <x:v>https://www.sebi.gov.in/legal/regulations/sep-2025/securities-and-exchange-board-of-india-delisting-of-equity-shares-regulations-2021-last-amended-on-september-3-2025-_96548.html</x:v>
      </x:c>
      <x:c r="W114" s="305" t="str">
        <x:v>MIGRATED — FROZEN</x:v>
      </x:c>
      <x:c r="X114" s="305" t="str">
        <x:f>IF(COUNTIF('PROD Provision Master'!$A$5:$A$176,C114)=1,"YES","NO")</x:f>
        <x:v>YES</x:v>
      </x:c>
      <x:c r="Y114" s="305" t="str">
        <x:f>IF(COUNTIF('PROD Compliance Master'!$A$5:$A$176,D114)=1,"YES","NO")</x:f>
        <x:v>YES</x:v>
      </x:c>
      <x:c r="Z114" s="305" t="str">
        <x:f>IF(COUNTIF($A$5:$A$176,A114)=1,"UNIQUE","DUPLICATE")</x:f>
        <x:v>UNIQUE</x:v>
      </x:c>
      <x:c r="AA114" s="305" t="str">
        <x:f>IF(COUNTIF($E$5:$E$176,E114)=1,"UNIQUE","DUPLICATE")</x:f>
        <x:v>UNIQUE</x:v>
      </x:c>
      <x:c r="AB114" s="305" t="str">
        <x:f>IF(AND(LEFT(A114,14)="SEBI-CORE-APP-",LEN(A114)=20),"VALID","INVALID")</x:f>
        <x:v>VALID</x:v>
      </x:c>
      <x:c r="AC114" s="305" t="str">
        <x:v>FROZEN</x:v>
      </x:c>
    </x:row>
    <x:row r="115" ht="48" customHeight="1">
      <x:c r="A115" s="305" t="str">
        <x:v>SEBI-CORE-APP-000111</x:v>
      </x:c>
      <x:c r="B115" s="305" t="n">
        <x:v>111</x:v>
      </x:c>
      <x:c r="C115" s="305" t="str">
        <x:v>SEBI-CORE-PRV-000111</x:v>
      </x:c>
      <x:c r="D115" s="305" t="str">
        <x:v>SEBI-CORE-CMP-000111</x:v>
      </x:c>
      <x:c r="E115" s="305" t="str">
        <x:v>CAP-LAW042|Reg. 5</x:v>
      </x:c>
      <x:c r="F115" s="305" t="str">
        <x:v>CAP-LAW042</x:v>
      </x:c>
      <x:c r="G115" s="305" t="str">
        <x:v>Reg. 5</x:v>
      </x:c>
      <x:c r="H115" s="305" t="str">
        <x:v>Constitute the compensation committee and assign the prescribed scheme-administration powers.</x:v>
      </x:c>
      <x:c r="I115" s="305" t="str">
        <x:v>Listed company / board</x:v>
      </x:c>
      <x:c r="J115" s="305" t="str">
        <x:v>GATE|CORP_ACTION</x:v>
      </x:c>
      <x:c r="K115" s="305" t="str">
        <x:v>Equity-linked employee benefits</x:v>
      </x:c>
      <x:c r="L115" s="305" t="str">
        <x:v>SBEB scheme proposed/operated</x:v>
      </x:c>
      <x:c r="M115" s="305" t="str">
        <x:v>Apply composition and independent-director requirements.</x:v>
      </x:c>
      <x:c r="N115" s="305" t="str">
        <x:v>Continuous while scheme exists</x:v>
      </x:c>
      <x:c r="O115" s="305" t="str">
        <x:v>Employee benefits</x:v>
      </x:c>
      <x:c r="P115" s="305" t="str">
        <x:v>SBEB / sweat-equity module</x:v>
      </x:c>
      <x:c r="Q115" s="305" t="str">
        <x:v>Load this atomic row only when GATE|CORP_ACTION is true and the documented security/capacity, trigger and threshold/exemption tests are satisfied.</x:v>
      </x:c>
      <x:c r="R115" s="305" t="str">
        <x:v>Do not load when the gate is false; do not expand the duty beyond the stated holder or into Common Corporate Core/Capital Markets role content. Preserve boundary: NRC may act where composition requirements are met.</x:v>
      </x:c>
      <x:c r="S115" s="305" t="str">
        <x:v>Entity/listing master; security/ISIN and capacity evidence; event record (SBEB scheme proposed/operated); threshold/exemption analysis (Apply composition and independent-director requirements.).</x:v>
      </x:c>
      <x:c r="T115" s="305" t="str">
        <x:v>P4 VALIDATED</x:v>
      </x:c>
      <x:c r="U115" s="305" t="str">
        <x:v>PRODUCTION FROZEN</x:v>
      </x:c>
      <x:c r="V115" s="305" t="str">
        <x:v>https://www.sebi.gov.in/legal/regulations/dec-2025/securities-and-exchange-board-of-india-share-based-employee-benefits-and-sweat-equity-regulations-2021-last-amended-on-december-4-2025-_98638.html</x:v>
      </x:c>
      <x:c r="W115" s="305" t="str">
        <x:v>MIGRATED — FROZEN</x:v>
      </x:c>
      <x:c r="X115" s="305" t="str">
        <x:f>IF(COUNTIF('PROD Provision Master'!$A$5:$A$176,C115)=1,"YES","NO")</x:f>
        <x:v>YES</x:v>
      </x:c>
      <x:c r="Y115" s="305" t="str">
        <x:f>IF(COUNTIF('PROD Compliance Master'!$A$5:$A$176,D115)=1,"YES","NO")</x:f>
        <x:v>YES</x:v>
      </x:c>
      <x:c r="Z115" s="305" t="str">
        <x:f>IF(COUNTIF($A$5:$A$176,A115)=1,"UNIQUE","DUPLICATE")</x:f>
        <x:v>UNIQUE</x:v>
      </x:c>
      <x:c r="AA115" s="305" t="str">
        <x:f>IF(COUNTIF($E$5:$E$176,E115)=1,"UNIQUE","DUPLICATE")</x:f>
        <x:v>UNIQUE</x:v>
      </x:c>
      <x:c r="AB115" s="305" t="str">
        <x:f>IF(AND(LEFT(A115,14)="SEBI-CORE-APP-",LEN(A115)=20),"VALID","INVALID")</x:f>
        <x:v>VALID</x:v>
      </x:c>
      <x:c r="AC115" s="305" t="str">
        <x:v>FROZEN</x:v>
      </x:c>
    </x:row>
    <x:row r="116" ht="48" customHeight="1">
      <x:c r="A116" s="305" t="str">
        <x:v>SEBI-CORE-APP-000112</x:v>
      </x:c>
      <x:c r="B116" s="305" t="n">
        <x:v>112</x:v>
      </x:c>
      <x:c r="C116" s="305" t="str">
        <x:v>SEBI-CORE-PRV-000112</x:v>
      </x:c>
      <x:c r="D116" s="305" t="str">
        <x:v>SEBI-CORE-CMP-000112</x:v>
      </x:c>
      <x:c r="E116" s="305" t="str">
        <x:v>CAP-LAW042|Reg. 6</x:v>
      </x:c>
      <x:c r="F116" s="305" t="str">
        <x:v>CAP-LAW042</x:v>
      </x:c>
      <x:c r="G116" s="305" t="str">
        <x:v>Reg. 6</x:v>
      </x:c>
      <x:c r="H116" s="305" t="str">
        <x:v>Obtain shareholders' approval for each scheme and separate approvals for specified variations/classes of grants.</x:v>
      </x:c>
      <x:c r="I116" s="305" t="str">
        <x:v>Listed company / shareholders</x:v>
      </x:c>
      <x:c r="J116" s="305" t="str">
        <x:v>GATE|CORP_ACTION</x:v>
      </x:c>
      <x:c r="K116" s="305" t="str">
        <x:v>Equity-linked employee benefits</x:v>
      </x:c>
      <x:c r="L116" s="305" t="str">
        <x:v>Scheme/grant/variation proposed</x:v>
      </x:c>
      <x:c r="M116" s="305" t="str">
        <x:v>Apply special-resolution and separate-approval conditions.</x:v>
      </x:c>
      <x:c r="N116" s="305" t="str">
        <x:v>Before implementation/grant/change</x:v>
      </x:c>
      <x:c r="O116" s="305" t="str">
        <x:v>Employee benefits</x:v>
      </x:c>
      <x:c r="P116" s="305" t="str">
        <x:v>SBEB / sweat-equity module</x:v>
      </x:c>
      <x:c r="Q116" s="305" t="str">
        <x:v>Load this atomic row only when GATE|CORP_ACTION is true and the documented security/capacity, trigger and threshold/exemption tests are satisfied.</x:v>
      </x:c>
      <x:c r="R116" s="305" t="str">
        <x:v>Do not load when the gate is false; do not expand the duty beyond the stated holder or into Common Corporate Core/Capital Markets role content. Preserve boundary: Companies Act approvals remain in Common Corporate Core.</x:v>
      </x:c>
      <x:c r="S116" s="305" t="str">
        <x:v>Entity/listing master; security/ISIN and capacity evidence; event record (Scheme/grant/variation proposed); threshold/exemption analysis (Apply special-resolution and separate-approval conditions.).</x:v>
      </x:c>
      <x:c r="T116" s="305" t="str">
        <x:v>P4 VALIDATED</x:v>
      </x:c>
      <x:c r="U116" s="305" t="str">
        <x:v>PRODUCTION FROZEN</x:v>
      </x:c>
      <x:c r="V116" s="305" t="str">
        <x:v>https://www.sebi.gov.in/legal/regulations/dec-2025/securities-and-exchange-board-of-india-share-based-employee-benefits-and-sweat-equity-regulations-2021-last-amended-on-december-4-2025-_98638.html</x:v>
      </x:c>
      <x:c r="W116" s="305" t="str">
        <x:v>MIGRATED — FROZEN</x:v>
      </x:c>
      <x:c r="X116" s="305" t="str">
        <x:f>IF(COUNTIF('PROD Provision Master'!$A$5:$A$176,C116)=1,"YES","NO")</x:f>
        <x:v>YES</x:v>
      </x:c>
      <x:c r="Y116" s="305" t="str">
        <x:f>IF(COUNTIF('PROD Compliance Master'!$A$5:$A$176,D116)=1,"YES","NO")</x:f>
        <x:v>YES</x:v>
      </x:c>
      <x:c r="Z116" s="305" t="str">
        <x:f>IF(COUNTIF($A$5:$A$176,A116)=1,"UNIQUE","DUPLICATE")</x:f>
        <x:v>UNIQUE</x:v>
      </x:c>
      <x:c r="AA116" s="305" t="str">
        <x:f>IF(COUNTIF($E$5:$E$176,E116)=1,"UNIQUE","DUPLICATE")</x:f>
        <x:v>UNIQUE</x:v>
      </x:c>
      <x:c r="AB116" s="305" t="str">
        <x:f>IF(AND(LEFT(A116,14)="SEBI-CORE-APP-",LEN(A116)=20),"VALID","INVALID")</x:f>
        <x:v>VALID</x:v>
      </x:c>
      <x:c r="AC116" s="305" t="str">
        <x:v>FROZEN</x:v>
      </x:c>
    </x:row>
    <x:row r="117" ht="48" customHeight="1">
      <x:c r="A117" s="305" t="str">
        <x:v>SEBI-CORE-APP-000113</x:v>
      </x:c>
      <x:c r="B117" s="305" t="n">
        <x:v>113</x:v>
      </x:c>
      <x:c r="C117" s="305" t="str">
        <x:v>SEBI-CORE-PRV-000113</x:v>
      </x:c>
      <x:c r="D117" s="305" t="str">
        <x:v>SEBI-CORE-CMP-000113</x:v>
      </x:c>
      <x:c r="E117" s="305" t="str">
        <x:v>CAP-LAW042|Regs. 6 and 14 / Schedule I</x:v>
      </x:c>
      <x:c r="F117" s="305" t="str">
        <x:v>CAP-LAW042</x:v>
      </x:c>
      <x:c r="G117" s="305" t="str">
        <x:v>Regs. 6 and 14 / Schedule I</x:v>
      </x:c>
      <x:c r="H117" s="305" t="str">
        <x:v>Provide the prescribed shareholder-approval, annual-report and scheme disclosures.</x:v>
      </x:c>
      <x:c r="I117" s="305" t="str">
        <x:v>Listed company</x:v>
      </x:c>
      <x:c r="J117" s="305" t="str">
        <x:v>GATE|CORP_ACTION</x:v>
      </x:c>
      <x:c r="K117" s="305" t="str">
        <x:v>Equity-linked employee benefits</x:v>
      </x:c>
      <x:c r="L117" s="305" t="str">
        <x:v>Scheme approval or annual reporting</x:v>
      </x:c>
      <x:c r="M117" s="305" t="str">
        <x:v>Apply scheme-type and trust disclosure tables.</x:v>
      </x:c>
      <x:c r="N117" s="305" t="str">
        <x:v>At approval; annual and on update</x:v>
      </x:c>
      <x:c r="O117" s="305" t="str">
        <x:v>Employee benefits</x:v>
      </x:c>
      <x:c r="P117" s="305" t="str">
        <x:v>SBEB / sweat-equity module</x:v>
      </x:c>
      <x:c r="Q117" s="305" t="str">
        <x:v>Load this atomic row only when GATE|CORP_ACTION is true and the documented security/capacity, trigger and threshold/exemption tests are satisfied.</x:v>
      </x:c>
      <x:c r="R117" s="305" t="str">
        <x:v>Do not load when the gate is false; do not expand the duty beyond the stated holder or into Common Corporate Core/Capital Markets role content. Preserve boundary: One scheme type per applicability test.</x:v>
      </x:c>
      <x:c r="S117" s="305" t="str">
        <x:v>Entity/listing master; security/ISIN and capacity evidence; event record (Scheme approval or annual reporting); threshold/exemption analysis (Apply scheme-type and trust disclosure tables.).</x:v>
      </x:c>
      <x:c r="T117" s="305" t="str">
        <x:v>P4 VALIDATED</x:v>
      </x:c>
      <x:c r="U117" s="305" t="str">
        <x:v>PRODUCTION FROZEN</x:v>
      </x:c>
      <x:c r="V117" s="305" t="str">
        <x:v>https://www.sebi.gov.in/legal/regulations/dec-2025/securities-and-exchange-board-of-india-share-based-employee-benefits-and-sweat-equity-regulations-2021-last-amended-on-december-4-2025-_98638.html</x:v>
      </x:c>
      <x:c r="W117" s="305" t="str">
        <x:v>MIGRATED — FROZEN</x:v>
      </x:c>
      <x:c r="X117" s="305" t="str">
        <x:f>IF(COUNTIF('PROD Provision Master'!$A$5:$A$176,C117)=1,"YES","NO")</x:f>
        <x:v>YES</x:v>
      </x:c>
      <x:c r="Y117" s="305" t="str">
        <x:f>IF(COUNTIF('PROD Compliance Master'!$A$5:$A$176,D117)=1,"YES","NO")</x:f>
        <x:v>YES</x:v>
      </x:c>
      <x:c r="Z117" s="305" t="str">
        <x:f>IF(COUNTIF($A$5:$A$176,A117)=1,"UNIQUE","DUPLICATE")</x:f>
        <x:v>UNIQUE</x:v>
      </x:c>
      <x:c r="AA117" s="305" t="str">
        <x:f>IF(COUNTIF($E$5:$E$176,E117)=1,"UNIQUE","DUPLICATE")</x:f>
        <x:v>UNIQUE</x:v>
      </x:c>
      <x:c r="AB117" s="305" t="str">
        <x:f>IF(AND(LEFT(A117,14)="SEBI-CORE-APP-",LEN(A117)=20),"VALID","INVALID")</x:f>
        <x:v>VALID</x:v>
      </x:c>
      <x:c r="AC117" s="305" t="str">
        <x:v>FROZEN</x:v>
      </x:c>
    </x:row>
    <x:row r="118" ht="48" customHeight="1">
      <x:c r="A118" s="305" t="str">
        <x:v>SEBI-CORE-APP-000114</x:v>
      </x:c>
      <x:c r="B118" s="305" t="n">
        <x:v>114</x:v>
      </x:c>
      <x:c r="C118" s="305" t="str">
        <x:v>SEBI-CORE-PRV-000114</x:v>
      </x:c>
      <x:c r="D118" s="305" t="str">
        <x:v>SEBI-CORE-CMP-000114</x:v>
      </x:c>
      <x:c r="E118" s="305" t="str">
        <x:v>CAP-LAW042|Reg. 3</x:v>
      </x:c>
      <x:c r="F118" s="305" t="str">
        <x:v>CAP-LAW042</x:v>
      </x:c>
      <x:c r="G118" s="305" t="str">
        <x:v>Reg. 3</x:v>
      </x:c>
      <x:c r="H118" s="305" t="str">
        <x:v>Operate any employee-benefit trust and secondary acquisition within the prescribed limits and restrictions.</x:v>
      </x:c>
      <x:c r="I118" s="305" t="str">
        <x:v>Listed company / trust</x:v>
      </x:c>
      <x:c r="J118" s="305" t="str">
        <x:v>GATE|CORP_ACTION</x:v>
      </x:c>
      <x:c r="K118" s="305" t="str">
        <x:v>Equity-linked employee benefits</x:v>
      </x:c>
      <x:c r="L118" s="305" t="str">
        <x:v>Trust route or secondary acquisition used</x:v>
      </x:c>
      <x:c r="M118" s="305" t="str">
        <x:v>Apply trust independence, funding, holding, acquisition and sale limits.</x:v>
      </x:c>
      <x:c r="N118" s="305" t="str">
        <x:v>Continuous / transaction-based</x:v>
      </x:c>
      <x:c r="O118" s="305" t="str">
        <x:v>Employee benefits</x:v>
      </x:c>
      <x:c r="P118" s="305" t="str">
        <x:v>SBEB / sweat-equity module</x:v>
      </x:c>
      <x:c r="Q118" s="305" t="str">
        <x:v>Load this atomic row only when GATE|CORP_ACTION is true and the documented security/capacity, trigger and threshold/exemption tests are satisfied.</x:v>
      </x:c>
      <x:c r="R118" s="305" t="str">
        <x:v>Do not load when the gate is false; do not expand the duty beyond the stated holder or into Common Corporate Core/Capital Markets role content. Preserve boundary: Trust fiduciary duties outside SEBI overlay are not duplicated.</x:v>
      </x:c>
      <x:c r="S118" s="305" t="str">
        <x:v>Entity/listing master; security/ISIN and capacity evidence; event record (Trust route or secondary acquisition used); threshold/exemption analysis (Apply trust independence, funding, holding, acquisition and sale limits.).</x:v>
      </x:c>
      <x:c r="T118" s="305" t="str">
        <x:v>P4 VALIDATED</x:v>
      </x:c>
      <x:c r="U118" s="305" t="str">
        <x:v>PRODUCTION FROZEN</x:v>
      </x:c>
      <x:c r="V118" s="305" t="str">
        <x:v>https://www.sebi.gov.in/legal/regulations/dec-2025/securities-and-exchange-board-of-india-share-based-employee-benefits-and-sweat-equity-regulations-2021-last-amended-on-december-4-2025-_98638.html</x:v>
      </x:c>
      <x:c r="W118" s="305" t="str">
        <x:v>MIGRATED — FROZEN</x:v>
      </x:c>
      <x:c r="X118" s="305" t="str">
        <x:f>IF(COUNTIF('PROD Provision Master'!$A$5:$A$176,C118)=1,"YES","NO")</x:f>
        <x:v>YES</x:v>
      </x:c>
      <x:c r="Y118" s="305" t="str">
        <x:f>IF(COUNTIF('PROD Compliance Master'!$A$5:$A$176,D118)=1,"YES","NO")</x:f>
        <x:v>YES</x:v>
      </x:c>
      <x:c r="Z118" s="305" t="str">
        <x:f>IF(COUNTIF($A$5:$A$176,A118)=1,"UNIQUE","DUPLICATE")</x:f>
        <x:v>UNIQUE</x:v>
      </x:c>
      <x:c r="AA118" s="305" t="str">
        <x:f>IF(COUNTIF($E$5:$E$176,E118)=1,"UNIQUE","DUPLICATE")</x:f>
        <x:v>UNIQUE</x:v>
      </x:c>
      <x:c r="AB118" s="305" t="str">
        <x:f>IF(AND(LEFT(A118,14)="SEBI-CORE-APP-",LEN(A118)=20),"VALID","INVALID")</x:f>
        <x:v>VALID</x:v>
      </x:c>
      <x:c r="AC118" s="305" t="str">
        <x:v>FROZEN</x:v>
      </x:c>
    </x:row>
    <x:row r="119" ht="48" customHeight="1">
      <x:c r="A119" s="305" t="str">
        <x:v>SEBI-CORE-APP-000115</x:v>
      </x:c>
      <x:c r="B119" s="305" t="n">
        <x:v>115</x:v>
      </x:c>
      <x:c r="C119" s="305" t="str">
        <x:v>SEBI-CORE-PRV-000115</x:v>
      </x:c>
      <x:c r="D119" s="305" t="str">
        <x:v>SEBI-CORE-CMP-000115</x:v>
      </x:c>
      <x:c r="E119" s="305" t="str">
        <x:v>CAP-LAW042|Reg. 12(3)</x:v>
      </x:c>
      <x:c r="F119" s="305" t="str">
        <x:v>CAP-LAW042</x:v>
      </x:c>
      <x:c r="G119" s="305" t="str">
        <x:v>Reg. 12(3)</x:v>
      </x:c>
      <x:c r="H119" s="305" t="str">
        <x:v>Obtain stock-exchange in-principle approval before grant of options or SARs that will result in listed shares.</x:v>
      </x:c>
      <x:c r="I119" s="305" t="str">
        <x:v>Listed company</x:v>
      </x:c>
      <x:c r="J119" s="305" t="str">
        <x:v>GATE|CORP_ACTION</x:v>
      </x:c>
      <x:c r="K119" s="305" t="str">
        <x:v>Equity-linked employee benefits</x:v>
      </x:c>
      <x:c r="L119" s="305" t="str">
        <x:v>New-share issuance under ESOS/ESPS/SAR scheme</x:v>
      </x:c>
      <x:c r="M119" s="305" t="str">
        <x:v>Apply exchange-document requirements.</x:v>
      </x:c>
      <x:c r="N119" s="305" t="str">
        <x:v>Before grant as prescribed</x:v>
      </x:c>
      <x:c r="O119" s="305" t="str">
        <x:v>Employee benefits</x:v>
      </x:c>
      <x:c r="P119" s="305" t="str">
        <x:v>SBEB / sweat-equity module</x:v>
      </x:c>
      <x:c r="Q119" s="305" t="str">
        <x:v>Load this atomic row only when GATE|CORP_ACTION is true and the documented security/capacity, trigger and threshold/exemption tests are satisfied.</x:v>
      </x:c>
      <x:c r="R119" s="305" t="str">
        <x:v>Do not load when the gate is false; do not expand the duty beyond the stated holder or into Common Corporate Core/Capital Markets role content. Preserve boundary: Only applies to new-share route.</x:v>
      </x:c>
      <x:c r="S119" s="305" t="str">
        <x:v>Entity/listing master; security/ISIN and capacity evidence; event record (New-share issuance under ESOS/ESPS/SAR scheme); threshold/exemption analysis (Apply exchange-document requirements.).</x:v>
      </x:c>
      <x:c r="T119" s="305" t="str">
        <x:v>P4 VALIDATED</x:v>
      </x:c>
      <x:c r="U119" s="305" t="str">
        <x:v>PRODUCTION FROZEN</x:v>
      </x:c>
      <x:c r="V119" s="305" t="str">
        <x:v>https://www.sebi.gov.in/legal/regulations/dec-2025/securities-and-exchange-board-of-india-share-based-employee-benefits-and-sweat-equity-regulations-2021-last-amended-on-december-4-2025-_98638.html</x:v>
      </x:c>
      <x:c r="W119" s="305" t="str">
        <x:v>MIGRATED — FROZEN</x:v>
      </x:c>
      <x:c r="X119" s="305" t="str">
        <x:f>IF(COUNTIF('PROD Provision Master'!$A$5:$A$176,C119)=1,"YES","NO")</x:f>
        <x:v>YES</x:v>
      </x:c>
      <x:c r="Y119" s="305" t="str">
        <x:f>IF(COUNTIF('PROD Compliance Master'!$A$5:$A$176,D119)=1,"YES","NO")</x:f>
        <x:v>YES</x:v>
      </x:c>
      <x:c r="Z119" s="305" t="str">
        <x:f>IF(COUNTIF($A$5:$A$176,A119)=1,"UNIQUE","DUPLICATE")</x:f>
        <x:v>UNIQUE</x:v>
      </x:c>
      <x:c r="AA119" s="305" t="str">
        <x:f>IF(COUNTIF($E$5:$E$176,E119)=1,"UNIQUE","DUPLICATE")</x:f>
        <x:v>UNIQUE</x:v>
      </x:c>
      <x:c r="AB119" s="305" t="str">
        <x:f>IF(AND(LEFT(A119,14)="SEBI-CORE-APP-",LEN(A119)=20),"VALID","INVALID")</x:f>
        <x:v>VALID</x:v>
      </x:c>
      <x:c r="AC119" s="305" t="str">
        <x:v>FROZEN</x:v>
      </x:c>
    </x:row>
    <x:row r="120" ht="48" customHeight="1">
      <x:c r="A120" s="305" t="str">
        <x:v>SEBI-CORE-APP-000116</x:v>
      </x:c>
      <x:c r="B120" s="305" t="n">
        <x:v>116</x:v>
      </x:c>
      <x:c r="C120" s="305" t="str">
        <x:v>SEBI-CORE-PRV-000116</x:v>
      </x:c>
      <x:c r="D120" s="305" t="str">
        <x:v>SEBI-CORE-CMP-000116</x:v>
      </x:c>
      <x:c r="E120" s="305" t="str">
        <x:v>CAP-LAW042|Regs. 10 and 12</x:v>
      </x:c>
      <x:c r="F120" s="305" t="str">
        <x:v>CAP-LAW042</x:v>
      </x:c>
      <x:c r="G120" s="305" t="str">
        <x:v>Regs. 10 and 12</x:v>
      </x:c>
      <x:c r="H120" s="305" t="str">
        <x:v>Notify each issue/allotment and obtain listing/trading approval for shares issued under the approved scheme.</x:v>
      </x:c>
      <x:c r="I120" s="305" t="str">
        <x:v>Listed company</x:v>
      </x:c>
      <x:c r="J120" s="305" t="str">
        <x:v>GATE|CORP_ACTION</x:v>
      </x:c>
      <x:c r="K120" s="305" t="str">
        <x:v>Equity-linked employee benefits</x:v>
      </x:c>
      <x:c r="L120" s="305" t="str">
        <x:v>Options/benefits exercised and shares issued</x:v>
      </x:c>
      <x:c r="M120" s="305" t="str">
        <x:v>Apply scheme, exchange notification and listing conditions.</x:v>
      </x:c>
      <x:c r="N120" s="305" t="str">
        <x:v>At each issue/allotment cycle</x:v>
      </x:c>
      <x:c r="O120" s="305" t="str">
        <x:v>Employee benefits</x:v>
      </x:c>
      <x:c r="P120" s="305" t="str">
        <x:v>SBEB / sweat-equity module</x:v>
      </x:c>
      <x:c r="Q120" s="305" t="str">
        <x:v>Load this atomic row only when GATE|CORP_ACTION is true and the documented security/capacity, trigger and threshold/exemption tests are satisfied.</x:v>
      </x:c>
      <x:c r="R120" s="305" t="str">
        <x:v>Do not load when the gate is false; do not expand the duty beyond the stated holder or into Common Corporate Core/Capital Markets role content. Preserve boundary: Tax and Companies Act tasks remain in Common Corporate Core.</x:v>
      </x:c>
      <x:c r="S120" s="305" t="str">
        <x:v>Entity/listing master; security/ISIN and capacity evidence; event record (Options/benefits exercised and shares issued); threshold/exemption analysis (Apply scheme, exchange notification and listing conditions.).</x:v>
      </x:c>
      <x:c r="T120" s="305" t="str">
        <x:v>P4 VALIDATED</x:v>
      </x:c>
      <x:c r="U120" s="305" t="str">
        <x:v>PRODUCTION FROZEN</x:v>
      </x:c>
      <x:c r="V120" s="305" t="str">
        <x:v>https://www.sebi.gov.in/legal/regulations/dec-2025/securities-and-exchange-board-of-india-share-based-employee-benefits-and-sweat-equity-regulations-2021-last-amended-on-december-4-2025-_98638.html</x:v>
      </x:c>
      <x:c r="W120" s="305" t="str">
        <x:v>MIGRATED — FROZEN</x:v>
      </x:c>
      <x:c r="X120" s="305" t="str">
        <x:f>IF(COUNTIF('PROD Provision Master'!$A$5:$A$176,C120)=1,"YES","NO")</x:f>
        <x:v>YES</x:v>
      </x:c>
      <x:c r="Y120" s="305" t="str">
        <x:f>IF(COUNTIF('PROD Compliance Master'!$A$5:$A$176,D120)=1,"YES","NO")</x:f>
        <x:v>YES</x:v>
      </x:c>
      <x:c r="Z120" s="305" t="str">
        <x:f>IF(COUNTIF($A$5:$A$176,A120)=1,"UNIQUE","DUPLICATE")</x:f>
        <x:v>UNIQUE</x:v>
      </x:c>
      <x:c r="AA120" s="305" t="str">
        <x:f>IF(COUNTIF($E$5:$E$176,E120)=1,"UNIQUE","DUPLICATE")</x:f>
        <x:v>UNIQUE</x:v>
      </x:c>
      <x:c r="AB120" s="305" t="str">
        <x:f>IF(AND(LEFT(A120,14)="SEBI-CORE-APP-",LEN(A120)=20),"VALID","INVALID")</x:f>
        <x:v>VALID</x:v>
      </x:c>
      <x:c r="AC120" s="305" t="str">
        <x:v>FROZEN</x:v>
      </x:c>
    </x:row>
    <x:row r="121" ht="48" customHeight="1">
      <x:c r="A121" s="305" t="str">
        <x:v>SEBI-CORE-APP-000117</x:v>
      </x:c>
      <x:c r="B121" s="305" t="n">
        <x:v>117</x:v>
      </x:c>
      <x:c r="C121" s="305" t="str">
        <x:v>SEBI-CORE-PRV-000117</x:v>
      </x:c>
      <x:c r="D121" s="305" t="str">
        <x:v>SEBI-CORE-CMP-000117</x:v>
      </x:c>
      <x:c r="E121" s="305" t="str">
        <x:v>CAP-LAW042|Reg. 14 / Schedule I Part F</x:v>
      </x:c>
      <x:c r="F121" s="305" t="str">
        <x:v>CAP-LAW042</x:v>
      </x:c>
      <x:c r="G121" s="305" t="str">
        <x:v>Reg. 14 / Schedule I Part F</x:v>
      </x:c>
      <x:c r="H121" s="305" t="str">
        <x:v>Make the prescribed annual-report and website disclosures for employee-benefit schemes.</x:v>
      </x:c>
      <x:c r="I121" s="305" t="str">
        <x:v>Listed company</x:v>
      </x:c>
      <x:c r="J121" s="305" t="str">
        <x:v>GATE|CORP_ACTION</x:v>
      </x:c>
      <x:c r="K121" s="305" t="str">
        <x:v>Equity-linked employee benefits</x:v>
      </x:c>
      <x:c r="L121" s="305" t="str">
        <x:v>Scheme remains active / year closes</x:v>
      </x:c>
      <x:c r="M121" s="305" t="str">
        <x:v>Apply scheme-type disclosure tables.</x:v>
      </x:c>
      <x:c r="N121" s="305" t="str">
        <x:v>Annual and on update</x:v>
      </x:c>
      <x:c r="O121" s="305" t="str">
        <x:v>Employee benefits</x:v>
      </x:c>
      <x:c r="P121" s="305" t="str">
        <x:v>SBEB / sweat-equity module</x:v>
      </x:c>
      <x:c r="Q121" s="305" t="str">
        <x:v>Load this atomic row only when GATE|CORP_ACTION is true and the documented security/capacity, trigger and threshold/exemption tests are satisfied.</x:v>
      </x:c>
      <x:c r="R121" s="305" t="str">
        <x:v>Do not load when the gate is false; do not expand the duty beyond the stated holder or into Common Corporate Core/Capital Markets role content. Preserve boundary: Use latest SEBI format in P3.</x:v>
      </x:c>
      <x:c r="S121" s="305" t="str">
        <x:v>Entity/listing master; security/ISIN and capacity evidence; event record (Scheme remains active / year closes); threshold/exemption analysis (Apply scheme-type disclosure tables.).</x:v>
      </x:c>
      <x:c r="T121" s="305" t="str">
        <x:v>P4 VALIDATED</x:v>
      </x:c>
      <x:c r="U121" s="305" t="str">
        <x:v>PRODUCTION FROZEN</x:v>
      </x:c>
      <x:c r="V121" s="305" t="str">
        <x:v>https://www.sebi.gov.in/legal/regulations/dec-2025/securities-and-exchange-board-of-india-share-based-employee-benefits-and-sweat-equity-regulations-2021-last-amended-on-december-4-2025-_98638.html</x:v>
      </x:c>
      <x:c r="W121" s="305" t="str">
        <x:v>MIGRATED — FROZEN</x:v>
      </x:c>
      <x:c r="X121" s="305" t="str">
        <x:f>IF(COUNTIF('PROD Provision Master'!$A$5:$A$176,C121)=1,"YES","NO")</x:f>
        <x:v>YES</x:v>
      </x:c>
      <x:c r="Y121" s="305" t="str">
        <x:f>IF(COUNTIF('PROD Compliance Master'!$A$5:$A$176,D121)=1,"YES","NO")</x:f>
        <x:v>YES</x:v>
      </x:c>
      <x:c r="Z121" s="305" t="str">
        <x:f>IF(COUNTIF($A$5:$A$176,A121)=1,"UNIQUE","DUPLICATE")</x:f>
        <x:v>UNIQUE</x:v>
      </x:c>
      <x:c r="AA121" s="305" t="str">
        <x:f>IF(COUNTIF($E$5:$E$176,E121)=1,"UNIQUE","DUPLICATE")</x:f>
        <x:v>UNIQUE</x:v>
      </x:c>
      <x:c r="AB121" s="305" t="str">
        <x:f>IF(AND(LEFT(A121,14)="SEBI-CORE-APP-",LEN(A121)=20),"VALID","INVALID")</x:f>
        <x:v>VALID</x:v>
      </x:c>
      <x:c r="AC121" s="305" t="str">
        <x:v>FROZEN</x:v>
      </x:c>
    </x:row>
    <x:row r="122" ht="48" customHeight="1">
      <x:c r="A122" s="305" t="str">
        <x:v>SEBI-CORE-APP-000118</x:v>
      </x:c>
      <x:c r="B122" s="305" t="n">
        <x:v>118</x:v>
      </x:c>
      <x:c r="C122" s="305" t="str">
        <x:v>SEBI-CORE-PRV-000118</x:v>
      </x:c>
      <x:c r="D122" s="305" t="str">
        <x:v>SEBI-CORE-CMP-000118</x:v>
      </x:c>
      <x:c r="E122" s="305" t="str">
        <x:v>CAP-LAW042|Reg. 13</x:v>
      </x:c>
      <x:c r="F122" s="305" t="str">
        <x:v>CAP-LAW042</x:v>
      </x:c>
      <x:c r="G122" s="305" t="str">
        <x:v>Reg. 13</x:v>
      </x:c>
      <x:c r="H122" s="305" t="str">
        <x:v>Place the secretarial-auditor certificate on scheme compliance before shareholders at each annual general meeting.</x:v>
      </x:c>
      <x:c r="I122" s="305" t="str">
        <x:v>Listed company</x:v>
      </x:c>
      <x:c r="J122" s="305" t="str">
        <x:v>GATE|CORP_ACTION</x:v>
      </x:c>
      <x:c r="K122" s="305" t="str">
        <x:v>Equity-linked employee benefits</x:v>
      </x:c>
      <x:c r="L122" s="305" t="str">
        <x:v>Annual general meeting cycle</x:v>
      </x:c>
      <x:c r="M122" s="305" t="str">
        <x:v>Certificate covers compliance with regulations and the shareholder resolution.</x:v>
      </x:c>
      <x:c r="N122" s="305" t="str">
        <x:v>Annual</x:v>
      </x:c>
      <x:c r="O122" s="305" t="str">
        <x:v>Employee benefits</x:v>
      </x:c>
      <x:c r="P122" s="305" t="str">
        <x:v>SBEB / sweat-equity module</x:v>
      </x:c>
      <x:c r="Q122" s="305" t="str">
        <x:v>Load this atomic row only when GATE|CORP_ACTION is true and the documented security/capacity, trigger and threshold/exemption tests are satisfied.</x:v>
      </x:c>
      <x:c r="R122" s="305" t="str">
        <x:v>Do not load when the gate is false; do not expand the duty beyond the stated holder or into Common Corporate Core/Capital Markets role content. Preserve boundary: Separate from LODR Reg. 24A audit.</x:v>
      </x:c>
      <x:c r="S122" s="305" t="str">
        <x:v>Entity/listing master; security/ISIN and capacity evidence; event record (Annual general meeting cycle); threshold/exemption analysis (Certificate covers compliance with regulations and the shareholder resolution.).</x:v>
      </x:c>
      <x:c r="T122" s="305" t="str">
        <x:v>P4 VALIDATED</x:v>
      </x:c>
      <x:c r="U122" s="305" t="str">
        <x:v>PRODUCTION FROZEN</x:v>
      </x:c>
      <x:c r="V122" s="305" t="str">
        <x:v>https://www.sebi.gov.in/legal/regulations/dec-2025/securities-and-exchange-board-of-india-share-based-employee-benefits-and-sweat-equity-regulations-2021-last-amended-on-december-4-2025-_98638.html</x:v>
      </x:c>
      <x:c r="W122" s="305" t="str">
        <x:v>MIGRATED — FROZEN</x:v>
      </x:c>
      <x:c r="X122" s="305" t="str">
        <x:f>IF(COUNTIF('PROD Provision Master'!$A$5:$A$176,C122)=1,"YES","NO")</x:f>
        <x:v>YES</x:v>
      </x:c>
      <x:c r="Y122" s="305" t="str">
        <x:f>IF(COUNTIF('PROD Compliance Master'!$A$5:$A$176,D122)=1,"YES","NO")</x:f>
        <x:v>YES</x:v>
      </x:c>
      <x:c r="Z122" s="305" t="str">
        <x:f>IF(COUNTIF($A$5:$A$176,A122)=1,"UNIQUE","DUPLICATE")</x:f>
        <x:v>UNIQUE</x:v>
      </x:c>
      <x:c r="AA122" s="305" t="str">
        <x:f>IF(COUNTIF($E$5:$E$176,E122)=1,"UNIQUE","DUPLICATE")</x:f>
        <x:v>UNIQUE</x:v>
      </x:c>
      <x:c r="AB122" s="305" t="str">
        <x:f>IF(AND(LEFT(A122,14)="SEBI-CORE-APP-",LEN(A122)=20),"VALID","INVALID")</x:f>
        <x:v>VALID</x:v>
      </x:c>
      <x:c r="AC122" s="305" t="str">
        <x:v>FROZEN</x:v>
      </x:c>
    </x:row>
    <x:row r="123" ht="48" customHeight="1">
      <x:c r="A123" s="305" t="str">
        <x:v>SEBI-CORE-APP-000119</x:v>
      </x:c>
      <x:c r="B123" s="305" t="n">
        <x:v>119</x:v>
      </x:c>
      <x:c r="C123" s="305" t="str">
        <x:v>SEBI-CORE-PRV-000119</x:v>
      </x:c>
      <x:c r="D123" s="305" t="str">
        <x:v>SEBI-CORE-CMP-000119</x:v>
      </x:c>
      <x:c r="E123" s="305" t="str">
        <x:v>CAP-LAW042|Chapter IV (Regs. 28-38)</x:v>
      </x:c>
      <x:c r="F123" s="305" t="str">
        <x:v>CAP-LAW042</x:v>
      </x:c>
      <x:c r="G123" s="305" t="str">
        <x:v>Chapter IV (Regs. 28-38)</x:v>
      </x:c>
      <x:c r="H123" s="305" t="str">
        <x:v>Apply the sweat-equity approval, limit, pricing, valuation, accounting, certificate and post-issue disclosure requirements.</x:v>
      </x:c>
      <x:c r="I123" s="305" t="str">
        <x:v>Listed company</x:v>
      </x:c>
      <x:c r="J123" s="305" t="str">
        <x:v>GATE|CORP_ACTION</x:v>
      </x:c>
      <x:c r="K123" s="305" t="str">
        <x:v>Sweat equity shares</x:v>
      </x:c>
      <x:c r="L123" s="305" t="str">
        <x:v>Sweat equity proposed</x:v>
      </x:c>
      <x:c r="M123" s="305" t="str">
        <x:v>Apply employee/director, annual/overall quantum and current valuer conditions.</x:v>
      </x:c>
      <x:c r="N123" s="305" t="str">
        <x:v>Before issue through post-allotment</x:v>
      </x:c>
      <x:c r="O123" s="305" t="str">
        <x:v>Employee benefits</x:v>
      </x:c>
      <x:c r="P123" s="305" t="str">
        <x:v>SBEB / sweat-equity module</x:v>
      </x:c>
      <x:c r="Q123" s="305" t="str">
        <x:v>Load this atomic row only when GATE|CORP_ACTION is true and the documented security/capacity, trigger and threshold/exemption tests are satisfied.</x:v>
      </x:c>
      <x:c r="R123" s="305" t="str">
        <x:v>Do not load when the gate is false; do not expand the duty beyond the stated holder or into Common Corporate Core/Capital Markets role content. Preserve boundary: Only activated for sweat equity; P3 splits the transaction evidence by regulation.</x:v>
      </x:c>
      <x:c r="S123" s="305" t="str">
        <x:v>Entity/listing master; security/ISIN and capacity evidence; event record (Sweat equity proposed); threshold/exemption analysis (Apply employee/director, annual/overall quantum and current valuer conditions.).</x:v>
      </x:c>
      <x:c r="T123" s="305" t="str">
        <x:v>P4 VALIDATED</x:v>
      </x:c>
      <x:c r="U123" s="305" t="str">
        <x:v>PRODUCTION FROZEN</x:v>
      </x:c>
      <x:c r="V123" s="305" t="str">
        <x:v>https://www.sebi.gov.in/legal/regulations/dec-2025/securities-and-exchange-board-of-india-share-based-employee-benefits-and-sweat-equity-regulations-2021-last-amended-on-december-4-2025-_98638.html</x:v>
      </x:c>
      <x:c r="W123" s="305" t="str">
        <x:v>MIGRATED — FROZEN</x:v>
      </x:c>
      <x:c r="X123" s="305" t="str">
        <x:f>IF(COUNTIF('PROD Provision Master'!$A$5:$A$176,C123)=1,"YES","NO")</x:f>
        <x:v>YES</x:v>
      </x:c>
      <x:c r="Y123" s="305" t="str">
        <x:f>IF(COUNTIF('PROD Compliance Master'!$A$5:$A$176,D123)=1,"YES","NO")</x:f>
        <x:v>YES</x:v>
      </x:c>
      <x:c r="Z123" s="305" t="str">
        <x:f>IF(COUNTIF($A$5:$A$176,A123)=1,"UNIQUE","DUPLICATE")</x:f>
        <x:v>UNIQUE</x:v>
      </x:c>
      <x:c r="AA123" s="305" t="str">
        <x:f>IF(COUNTIF($E$5:$E$176,E123)=1,"UNIQUE","DUPLICATE")</x:f>
        <x:v>UNIQUE</x:v>
      </x:c>
      <x:c r="AB123" s="305" t="str">
        <x:f>IF(AND(LEFT(A123,14)="SEBI-CORE-APP-",LEN(A123)=20),"VALID","INVALID")</x:f>
        <x:v>VALID</x:v>
      </x:c>
      <x:c r="AC123" s="305" t="str">
        <x:v>FROZEN</x:v>
      </x:c>
    </x:row>
    <x:row r="124" ht="48" customHeight="1">
      <x:c r="A124" s="305" t="str">
        <x:v>SEBI-CORE-APP-000120</x:v>
      </x:c>
      <x:c r="B124" s="305" t="n">
        <x:v>120</x:v>
      </x:c>
      <x:c r="C124" s="305" t="str">
        <x:v>SEBI-CORE-PRV-000120</x:v>
      </x:c>
      <x:c r="D124" s="305" t="str">
        <x:v>SEBI-CORE-CMP-000120</x:v>
      </x:c>
      <x:c r="E124" s="305" t="str">
        <x:v>CAP-LAW041|Eligibility / general conditions</x:v>
      </x:c>
      <x:c r="F124" s="305" t="str">
        <x:v>CAP-LAW041</x:v>
      </x:c>
      <x:c r="G124" s="305" t="str">
        <x:v>Eligibility / general conditions</x:v>
      </x:c>
      <x:c r="H124" s="305" t="str">
        <x:v>Satisfy the applicable eligibility and general conditions before issuing listed non-convertible securities.</x:v>
      </x:c>
      <x:c r="I124" s="305" t="str">
        <x:v>Issuer</x:v>
      </x:c>
      <x:c r="J124" s="305" t="str">
        <x:v>GATE|PROPOSED_ISSUE or GATE|DEBT</x:v>
      </x:c>
      <x:c r="K124" s="305" t="str">
        <x:v>NCS / NCRPS</x:v>
      </x:c>
      <x:c r="L124" s="305" t="str">
        <x:v>Listed NCS issue proposed</x:v>
      </x:c>
      <x:c r="M124" s="305" t="str">
        <x:v>Apply public/private placement, secured/unsecured and issuer-class provisions.</x:v>
      </x:c>
      <x:c r="N124" s="305" t="str">
        <x:v>Before offer/placement</x:v>
      </x:c>
      <x:c r="O124" s="305" t="str">
        <x:v>Debt issuance</x:v>
      </x:c>
      <x:c r="P124" s="305" t="str">
        <x:v>Debt issue/listing module</x:v>
      </x:c>
      <x:c r="Q124" s="305" t="str">
        <x:v>Load this atomic row only when GATE|PROPOSED_ISSUE or GATE|DEBT is true and the documented security/capacity, trigger and threshold/exemption tests are satisfied.</x:v>
      </x:c>
      <x:c r="R124" s="305" t="str">
        <x:v>Do not load when the gate is false; do not expand the duty beyond the stated holder or into Common Corporate Core/Capital Markets role content. Preserve boundary: Instrument and route must be fixed before testing.</x:v>
      </x:c>
      <x:c r="S124" s="305" t="str">
        <x:v>Entity/listing master; security/ISIN and capacity evidence; event record (Listed NCS issue proposed); threshold/exemption analysis (Apply public/private placement, secured/unsecured and issuer-class provisions.).</x:v>
      </x:c>
      <x:c r="T124" s="305" t="str">
        <x:v>P4 VALIDATED</x:v>
      </x:c>
      <x:c r="U124" s="305" t="str">
        <x:v>PRODUCTION FROZEN</x:v>
      </x:c>
      <x:c r="V124" s="305" t="str">
        <x:v>https://www.sebi.gov.in/legal/regulations/jan-2026/securities-and-exchange-board-of-india-issue-and-listing-of-non-convertible-securities-regulations-2021-last-amended-as-on-january-21-2026-_99288.html</x:v>
      </x:c>
      <x:c r="W124" s="305" t="str">
        <x:v>MIGRATED — FROZEN</x:v>
      </x:c>
      <x:c r="X124" s="305" t="str">
        <x:f>IF(COUNTIF('PROD Provision Master'!$A$5:$A$176,C124)=1,"YES","NO")</x:f>
        <x:v>YES</x:v>
      </x:c>
      <x:c r="Y124" s="305" t="str">
        <x:f>IF(COUNTIF('PROD Compliance Master'!$A$5:$A$176,D124)=1,"YES","NO")</x:f>
        <x:v>YES</x:v>
      </x:c>
      <x:c r="Z124" s="305" t="str">
        <x:f>IF(COUNTIF($A$5:$A$176,A124)=1,"UNIQUE","DUPLICATE")</x:f>
        <x:v>UNIQUE</x:v>
      </x:c>
      <x:c r="AA124" s="305" t="str">
        <x:f>IF(COUNTIF($E$5:$E$176,E124)=1,"UNIQUE","DUPLICATE")</x:f>
        <x:v>UNIQUE</x:v>
      </x:c>
      <x:c r="AB124" s="305" t="str">
        <x:f>IF(AND(LEFT(A124,14)="SEBI-CORE-APP-",LEN(A124)=20),"VALID","INVALID")</x:f>
        <x:v>VALID</x:v>
      </x:c>
      <x:c r="AC124" s="305" t="str">
        <x:v>FROZEN</x:v>
      </x:c>
    </x:row>
    <x:row r="125" ht="48" customHeight="1">
      <x:c r="A125" s="305" t="str">
        <x:v>SEBI-CORE-APP-000121</x:v>
      </x:c>
      <x:c r="B125" s="305" t="n">
        <x:v>121</x:v>
      </x:c>
      <x:c r="C125" s="305" t="str">
        <x:v>SEBI-CORE-PRV-000121</x:v>
      </x:c>
      <x:c r="D125" s="305" t="str">
        <x:v>SEBI-CORE-CMP-000121</x:v>
      </x:c>
      <x:c r="E125" s="305" t="str">
        <x:v>CAP-LAW041|Offer document / placement memorandum</x:v>
      </x:c>
      <x:c r="F125" s="305" t="str">
        <x:v>CAP-LAW041</x:v>
      </x:c>
      <x:c r="G125" s="305" t="str">
        <x:v>Offer document / placement memorandum</x:v>
      </x:c>
      <x:c r="H125" s="305" t="str">
        <x:v>Prepare and file the prescribed offer document or placement memorandum with complete disclosures.</x:v>
      </x:c>
      <x:c r="I125" s="305" t="str">
        <x:v>Issuer</x:v>
      </x:c>
      <x:c r="J125" s="305" t="str">
        <x:v>GATE|PROPOSED_ISSUE or GATE|DEBT</x:v>
      </x:c>
      <x:c r="K125" s="305" t="str">
        <x:v>NCS / NCRPS</x:v>
      </x:c>
      <x:c r="L125" s="305" t="str">
        <x:v>Debt issue proposed</x:v>
      </x:c>
      <x:c r="M125" s="305" t="str">
        <x:v>Apply route, issuer and instrument-specific schedules.</x:v>
      </x:c>
      <x:c r="N125" s="305" t="str">
        <x:v>Before issue opens/allotment</x:v>
      </x:c>
      <x:c r="O125" s="305" t="str">
        <x:v>Debt issuance</x:v>
      </x:c>
      <x:c r="P125" s="305" t="str">
        <x:v>Debt issue/listing module</x:v>
      </x:c>
      <x:c r="Q125" s="305" t="str">
        <x:v>Load this atomic row only when GATE|PROPOSED_ISSUE or GATE|DEBT is true and the documented security/capacity, trigger and threshold/exemption tests are satisfied.</x:v>
      </x:c>
      <x:c r="R125" s="305" t="str">
        <x:v>Do not load when the gate is false; do not expand the duty beyond the stated holder or into Common Corporate Core/Capital Markets role content. Preserve boundary: Merchant-banker due diligence remains role-bound.</x:v>
      </x:c>
      <x:c r="S125" s="305" t="str">
        <x:v>Entity/listing master; security/ISIN and capacity evidence; event record (Debt issue proposed); threshold/exemption analysis (Apply route, issuer and instrument-specific schedules.).</x:v>
      </x:c>
      <x:c r="T125" s="305" t="str">
        <x:v>P4 VALIDATED</x:v>
      </x:c>
      <x:c r="U125" s="305" t="str">
        <x:v>PRODUCTION FROZEN</x:v>
      </x:c>
      <x:c r="V125" s="305" t="str">
        <x:v>https://www.sebi.gov.in/legal/regulations/jan-2026/securities-and-exchange-board-of-india-issue-and-listing-of-non-convertible-securities-regulations-2021-last-amended-as-on-january-21-2026-_99288.html</x:v>
      </x:c>
      <x:c r="W125" s="305" t="str">
        <x:v>MIGRATED — FROZEN</x:v>
      </x:c>
      <x:c r="X125" s="305" t="str">
        <x:f>IF(COUNTIF('PROD Provision Master'!$A$5:$A$176,C125)=1,"YES","NO")</x:f>
        <x:v>YES</x:v>
      </x:c>
      <x:c r="Y125" s="305" t="str">
        <x:f>IF(COUNTIF('PROD Compliance Master'!$A$5:$A$176,D125)=1,"YES","NO")</x:f>
        <x:v>YES</x:v>
      </x:c>
      <x:c r="Z125" s="305" t="str">
        <x:f>IF(COUNTIF($A$5:$A$176,A125)=1,"UNIQUE","DUPLICATE")</x:f>
        <x:v>UNIQUE</x:v>
      </x:c>
      <x:c r="AA125" s="305" t="str">
        <x:f>IF(COUNTIF($E$5:$E$176,E125)=1,"UNIQUE","DUPLICATE")</x:f>
        <x:v>UNIQUE</x:v>
      </x:c>
      <x:c r="AB125" s="305" t="str">
        <x:f>IF(AND(LEFT(A125,14)="SEBI-CORE-APP-",LEN(A125)=20),"VALID","INVALID")</x:f>
        <x:v>VALID</x:v>
      </x:c>
      <x:c r="AC125" s="305" t="str">
        <x:v>FROZEN</x:v>
      </x:c>
    </x:row>
    <x:row r="126" ht="48" customHeight="1">
      <x:c r="A126" s="305" t="str">
        <x:v>SEBI-CORE-APP-000122</x:v>
      </x:c>
      <x:c r="B126" s="305" t="n">
        <x:v>122</x:v>
      </x:c>
      <x:c r="C126" s="305" t="str">
        <x:v>SEBI-CORE-PRV-000122</x:v>
      </x:c>
      <x:c r="D126" s="305" t="str">
        <x:v>SEBI-CORE-CMP-000122</x:v>
      </x:c>
      <x:c r="E126" s="305" t="str">
        <x:v>CAP-LAW041|Debenture trustee / security / rating provisions</x:v>
      </x:c>
      <x:c r="F126" s="305" t="str">
        <x:v>CAP-LAW041</x:v>
      </x:c>
      <x:c r="G126" s="305" t="str">
        <x:v>Debenture trustee / security / rating provisions</x:v>
      </x:c>
      <x:c r="H126" s="305" t="str">
        <x:v>Complete required credit rating, debenture-trustee appointment, trust deed and security creation steps.</x:v>
      </x:c>
      <x:c r="I126" s="305" t="str">
        <x:v>Issuer</x:v>
      </x:c>
      <x:c r="J126" s="305" t="str">
        <x:v>GATE|PROPOSED_ISSUE or GATE|DEBT</x:v>
      </x:c>
      <x:c r="K126" s="305" t="str">
        <x:v>Debt securities</x:v>
      </x:c>
      <x:c r="L126" s="305" t="str">
        <x:v>Debt issue proposed</x:v>
      </x:c>
      <x:c r="M126" s="305" t="str">
        <x:v>Apply secured/unsecured, public/private and conversion features.</x:v>
      </x:c>
      <x:c r="N126" s="305" t="str">
        <x:v>Before issue/allotment and within prescribed post-allotment period</x:v>
      </x:c>
      <x:c r="O126" s="305" t="str">
        <x:v>Debt issuance</x:v>
      </x:c>
      <x:c r="P126" s="305" t="str">
        <x:v>Debt issue/listing module</x:v>
      </x:c>
      <x:c r="Q126" s="305" t="str">
        <x:v>Load this atomic row only when GATE|PROPOSED_ISSUE or GATE|DEBT is true and the documented security/capacity, trigger and threshold/exemption tests are satisfied.</x:v>
      </x:c>
      <x:c r="R126" s="305" t="str">
        <x:v>Do not load when the gate is false; do not expand the duty beyond the stated holder or into Common Corporate Core/Capital Markets role content. Preserve boundary: Companies Act charge and debenture rules remain in Common Corporate Core.</x:v>
      </x:c>
      <x:c r="S126" s="305" t="str">
        <x:v>Entity/listing master; security/ISIN and capacity evidence; event record (Debt issue proposed); threshold/exemption analysis (Apply secured/unsecured, public/private and conversion features.).</x:v>
      </x:c>
      <x:c r="T126" s="305" t="str">
        <x:v>P4 VALIDATED</x:v>
      </x:c>
      <x:c r="U126" s="305" t="str">
        <x:v>PRODUCTION FROZEN</x:v>
      </x:c>
      <x:c r="V126" s="305" t="str">
        <x:v>https://www.sebi.gov.in/legal/regulations/jan-2026/securities-and-exchange-board-of-india-issue-and-listing-of-non-convertible-securities-regulations-2021-last-amended-as-on-january-21-2026-_99288.html</x:v>
      </x:c>
      <x:c r="W126" s="305" t="str">
        <x:v>MIGRATED — FROZEN</x:v>
      </x:c>
      <x:c r="X126" s="305" t="str">
        <x:f>IF(COUNTIF('PROD Provision Master'!$A$5:$A$176,C126)=1,"YES","NO")</x:f>
        <x:v>YES</x:v>
      </x:c>
      <x:c r="Y126" s="305" t="str">
        <x:f>IF(COUNTIF('PROD Compliance Master'!$A$5:$A$176,D126)=1,"YES","NO")</x:f>
        <x:v>YES</x:v>
      </x:c>
      <x:c r="Z126" s="305" t="str">
        <x:f>IF(COUNTIF($A$5:$A$176,A126)=1,"UNIQUE","DUPLICATE")</x:f>
        <x:v>UNIQUE</x:v>
      </x:c>
      <x:c r="AA126" s="305" t="str">
        <x:f>IF(COUNTIF($E$5:$E$176,E126)=1,"UNIQUE","DUPLICATE")</x:f>
        <x:v>UNIQUE</x:v>
      </x:c>
      <x:c r="AB126" s="305" t="str">
        <x:f>IF(AND(LEFT(A126,14)="SEBI-CORE-APP-",LEN(A126)=20),"VALID","INVALID")</x:f>
        <x:v>VALID</x:v>
      </x:c>
      <x:c r="AC126" s="305" t="str">
        <x:v>FROZEN</x:v>
      </x:c>
    </x:row>
    <x:row r="127" ht="48" customHeight="1">
      <x:c r="A127" s="305" t="str">
        <x:v>SEBI-CORE-APP-000123</x:v>
      </x:c>
      <x:c r="B127" s="305" t="n">
        <x:v>123</x:v>
      </x:c>
      <x:c r="C127" s="305" t="str">
        <x:v>SEBI-CORE-PRV-000123</x:v>
      </x:c>
      <x:c r="D127" s="305" t="str">
        <x:v>SEBI-CORE-CMP-000123</x:v>
      </x:c>
      <x:c r="E127" s="305" t="str">
        <x:v>CAP-LAW041|Allotment / listing provisions</x:v>
      </x:c>
      <x:c r="F127" s="305" t="str">
        <x:v>CAP-LAW041</x:v>
      </x:c>
      <x:c r="G127" s="305" t="str">
        <x:v>Allotment / listing provisions</x:v>
      </x:c>
      <x:c r="H127" s="305" t="str">
        <x:v>Complete allotment, demat credit, refunds and listing within the prescribed timetable.</x:v>
      </x:c>
      <x:c r="I127" s="305" t="str">
        <x:v>Issuer</x:v>
      </x:c>
      <x:c r="J127" s="305" t="str">
        <x:v>GATE|PROPOSED_ISSUE or GATE|DEBT</x:v>
      </x:c>
      <x:c r="K127" s="305" t="str">
        <x:v>NCS / NCRPS</x:v>
      </x:c>
      <x:c r="L127" s="305" t="str">
        <x:v>Issue closes</x:v>
      </x:c>
      <x:c r="M127" s="305" t="str">
        <x:v>Apply route-specific timelines and delay consequences.</x:v>
      </x:c>
      <x:c r="N127" s="305" t="str">
        <x:v>Transaction timetable</x:v>
      </x:c>
      <x:c r="O127" s="305" t="str">
        <x:v>Debt issuance</x:v>
      </x:c>
      <x:c r="P127" s="305" t="str">
        <x:v>Debt issue/listing module</x:v>
      </x:c>
      <x:c r="Q127" s="305" t="str">
        <x:v>Load this atomic row only when GATE|PROPOSED_ISSUE or GATE|DEBT is true and the documented security/capacity, trigger and threshold/exemption tests are satisfied.</x:v>
      </x:c>
      <x:c r="R127" s="305" t="str">
        <x:v>Do not load when the gate is false; do not expand the duty beyond the stated holder or into Common Corporate Core/Capital Markets role content. Preserve boundary: P3 must calendar current exact deadlines.</x:v>
      </x:c>
      <x:c r="S127" s="305" t="str">
        <x:v>Entity/listing master; security/ISIN and capacity evidence; event record (Issue closes); threshold/exemption analysis (Apply route-specific timelines and delay consequences.).</x:v>
      </x:c>
      <x:c r="T127" s="305" t="str">
        <x:v>P4 VALIDATED</x:v>
      </x:c>
      <x:c r="U127" s="305" t="str">
        <x:v>PRODUCTION FROZEN</x:v>
      </x:c>
      <x:c r="V127" s="305" t="str">
        <x:v>https://www.sebi.gov.in/legal/regulations/jan-2026/securities-and-exchange-board-of-india-issue-and-listing-of-non-convertible-securities-regulations-2021-last-amended-as-on-january-21-2026-_99288.html</x:v>
      </x:c>
      <x:c r="W127" s="305" t="str">
        <x:v>MIGRATED — FROZEN</x:v>
      </x:c>
      <x:c r="X127" s="305" t="str">
        <x:f>IF(COUNTIF('PROD Provision Master'!$A$5:$A$176,C127)=1,"YES","NO")</x:f>
        <x:v>YES</x:v>
      </x:c>
      <x:c r="Y127" s="305" t="str">
        <x:f>IF(COUNTIF('PROD Compliance Master'!$A$5:$A$176,D127)=1,"YES","NO")</x:f>
        <x:v>YES</x:v>
      </x:c>
      <x:c r="Z127" s="305" t="str">
        <x:f>IF(COUNTIF($A$5:$A$176,A127)=1,"UNIQUE","DUPLICATE")</x:f>
        <x:v>UNIQUE</x:v>
      </x:c>
      <x:c r="AA127" s="305" t="str">
        <x:f>IF(COUNTIF($E$5:$E$176,E127)=1,"UNIQUE","DUPLICATE")</x:f>
        <x:v>UNIQUE</x:v>
      </x:c>
      <x:c r="AB127" s="305" t="str">
        <x:f>IF(AND(LEFT(A127,14)="SEBI-CORE-APP-",LEN(A127)=20),"VALID","INVALID")</x:f>
        <x:v>VALID</x:v>
      </x:c>
      <x:c r="AC127" s="305" t="str">
        <x:v>FROZEN</x:v>
      </x:c>
    </x:row>
    <x:row r="128" ht="48" customHeight="1">
      <x:c r="A128" s="305" t="str">
        <x:v>SEBI-CORE-APP-000124</x:v>
      </x:c>
      <x:c r="B128" s="305" t="n">
        <x:v>124</x:v>
      </x:c>
      <x:c r="C128" s="305" t="str">
        <x:v>SEBI-CORE-PRV-000124</x:v>
      </x:c>
      <x:c r="D128" s="305" t="str">
        <x:v>SEBI-CORE-CMP-000124</x:v>
      </x:c>
      <x:c r="E128" s="305" t="str">
        <x:v>CAP-LAW085|Public issue / ASBA chapter</x:v>
      </x:c>
      <x:c r="F128" s="305" t="str">
        <x:v>CAP-LAW085</x:v>
      </x:c>
      <x:c r="G128" s="305" t="str">
        <x:v>Public issue / ASBA chapter</x:v>
      </x:c>
      <x:c r="H128" s="305" t="str">
        <x:v>Use the prescribed application, ASBA, advertisement and issue-timeline process for a public NCS issue.</x:v>
      </x:c>
      <x:c r="I128" s="305" t="str">
        <x:v>Issuer</x:v>
      </x:c>
      <x:c r="J128" s="305" t="str">
        <x:v>GATE|PROPOSED_ISSUE</x:v>
      </x:c>
      <x:c r="K128" s="305" t="str">
        <x:v>Public NCS / NCRPS</x:v>
      </x:c>
      <x:c r="L128" s="305" t="str">
        <x:v>Public debt issue selected</x:v>
      </x:c>
      <x:c r="M128" s="305" t="str">
        <x:v>Apply current issue size, bidding and application provisions.</x:v>
      </x:c>
      <x:c r="N128" s="305" t="str">
        <x:v>Transaction timetable</x:v>
      </x:c>
      <x:c r="O128" s="305" t="str">
        <x:v>Debt issuance</x:v>
      </x:c>
      <x:c r="P128" s="305" t="str">
        <x:v>Equity or route-specific issue module</x:v>
      </x:c>
      <x:c r="Q128" s="305" t="str">
        <x:v>Load this atomic row only when GATE|PROPOSED_ISSUE is true and the documented security/capacity, trigger and threshold/exemption tests are satisfied.</x:v>
      </x:c>
      <x:c r="R128" s="305" t="str">
        <x:v>Do not load when the gate is false; do not expand the duty beyond the stated holder or into Common Corporate Core/Capital Markets role content. Preserve boundary: Only applies to public issue route.</x:v>
      </x:c>
      <x:c r="S128" s="305" t="str">
        <x:v>Entity/listing master; security/ISIN and capacity evidence; event record (Public debt issue selected); threshold/exemption analysis (Apply current issue size, bidding and application provisions.).</x:v>
      </x:c>
      <x:c r="T128" s="305" t="str">
        <x:v>P4 VALIDATED</x:v>
      </x:c>
      <x:c r="U128" s="305" t="str">
        <x:v>PRODUCTION FROZEN</x:v>
      </x:c>
      <x:c r="V128" s="305" t="str">
        <x:v>https://www.sebi.gov.in/legal/master-circulars/oct-2025/master-circular-for-issue-and-listing-of-non-convertible-securities-securitised-debt-instruments-security-receipts-municipal-debt-securities-and-commercial-paper_97343.html</x:v>
      </x:c>
      <x:c r="W128" s="305" t="str">
        <x:v>MIGRATED — FROZEN</x:v>
      </x:c>
      <x:c r="X128" s="305" t="str">
        <x:f>IF(COUNTIF('PROD Provision Master'!$A$5:$A$176,C128)=1,"YES","NO")</x:f>
        <x:v>YES</x:v>
      </x:c>
      <x:c r="Y128" s="305" t="str">
        <x:f>IF(COUNTIF('PROD Compliance Master'!$A$5:$A$176,D128)=1,"YES","NO")</x:f>
        <x:v>YES</x:v>
      </x:c>
      <x:c r="Z128" s="305" t="str">
        <x:f>IF(COUNTIF($A$5:$A$176,A128)=1,"UNIQUE","DUPLICATE")</x:f>
        <x:v>UNIQUE</x:v>
      </x:c>
      <x:c r="AA128" s="305" t="str">
        <x:f>IF(COUNTIF($E$5:$E$176,E128)=1,"UNIQUE","DUPLICATE")</x:f>
        <x:v>UNIQUE</x:v>
      </x:c>
      <x:c r="AB128" s="305" t="str">
        <x:f>IF(AND(LEFT(A128,14)="SEBI-CORE-APP-",LEN(A128)=20),"VALID","INVALID")</x:f>
        <x:v>VALID</x:v>
      </x:c>
      <x:c r="AC128" s="305" t="str">
        <x:v>FROZEN</x:v>
      </x:c>
    </x:row>
    <x:row r="129" ht="48" customHeight="1">
      <x:c r="A129" s="305" t="str">
        <x:v>SEBI-CORE-APP-000125</x:v>
      </x:c>
      <x:c r="B129" s="305" t="n">
        <x:v>125</x:v>
      </x:c>
      <x:c r="C129" s="305" t="str">
        <x:v>SEBI-CORE-PRV-000125</x:v>
      </x:c>
      <x:c r="D129" s="305" t="str">
        <x:v>SEBI-CORE-CMP-000125</x:v>
      </x:c>
      <x:c r="E129" s="305" t="str">
        <x:v>CAP-LAW085|Private placement / EBP chapter</x:v>
      </x:c>
      <x:c r="F129" s="305" t="str">
        <x:v>CAP-LAW085</x:v>
      </x:c>
      <x:c r="G129" s="305" t="str">
        <x:v>Private placement / EBP chapter</x:v>
      </x:c>
      <x:c r="H129" s="305" t="str">
        <x:v>Use the prescribed electronic book provider and listing process where a private placement falls within the current EBP framework.</x:v>
      </x:c>
      <x:c r="I129" s="305" t="str">
        <x:v>Issuer</x:v>
      </x:c>
      <x:c r="J129" s="305" t="str">
        <x:v>GATE|PROPOSED_ISSUE</x:v>
      </x:c>
      <x:c r="K129" s="305" t="str">
        <x:v>Privately placed NCS / NCRPS</x:v>
      </x:c>
      <x:c r="L129" s="305" t="str">
        <x:v>Private placement proposed</x:v>
      </x:c>
      <x:c r="M129" s="305" t="str">
        <x:v>Apply issue-size, eligible-investor, bidding and exception provisions.</x:v>
      </x:c>
      <x:c r="N129" s="305" t="str">
        <x:v>Transaction timetable</x:v>
      </x:c>
      <x:c r="O129" s="305" t="str">
        <x:v>Debt issuance</x:v>
      </x:c>
      <x:c r="P129" s="305" t="str">
        <x:v>Equity or route-specific issue module</x:v>
      </x:c>
      <x:c r="Q129" s="305" t="str">
        <x:v>Load this atomic row only when GATE|PROPOSED_ISSUE is true and the documented security/capacity, trigger and threshold/exemption tests are satisfied.</x:v>
      </x:c>
      <x:c r="R129" s="305" t="str">
        <x:v>Do not load when the gate is false; do not expand the duty beyond the stated holder or into Common Corporate Core/Capital Markets role content. Preserve boundary: Companies Act private-placement process remains separate.</x:v>
      </x:c>
      <x:c r="S129" s="305" t="str">
        <x:v>Entity/listing master; security/ISIN and capacity evidence; event record (Private placement proposed); threshold/exemption analysis (Apply issue-size, eligible-investor, bidding and exception provisions.).</x:v>
      </x:c>
      <x:c r="T129" s="305" t="str">
        <x:v>P4 VALIDATED</x:v>
      </x:c>
      <x:c r="U129" s="305" t="str">
        <x:v>PRODUCTION FROZEN</x:v>
      </x:c>
      <x:c r="V129" s="305" t="str">
        <x:v>https://www.sebi.gov.in/legal/master-circulars/oct-2025/master-circular-for-issue-and-listing-of-non-convertible-securities-securitised-debt-instruments-security-receipts-municipal-debt-securities-and-commercial-paper_97343.html</x:v>
      </x:c>
      <x:c r="W129" s="305" t="str">
        <x:v>MIGRATED — FROZEN</x:v>
      </x:c>
      <x:c r="X129" s="305" t="str">
        <x:f>IF(COUNTIF('PROD Provision Master'!$A$5:$A$176,C129)=1,"YES","NO")</x:f>
        <x:v>YES</x:v>
      </x:c>
      <x:c r="Y129" s="305" t="str">
        <x:f>IF(COUNTIF('PROD Compliance Master'!$A$5:$A$176,D129)=1,"YES","NO")</x:f>
        <x:v>YES</x:v>
      </x:c>
      <x:c r="Z129" s="305" t="str">
        <x:f>IF(COUNTIF($A$5:$A$176,A129)=1,"UNIQUE","DUPLICATE")</x:f>
        <x:v>UNIQUE</x:v>
      </x:c>
      <x:c r="AA129" s="305" t="str">
        <x:f>IF(COUNTIF($E$5:$E$176,E129)=1,"UNIQUE","DUPLICATE")</x:f>
        <x:v>UNIQUE</x:v>
      </x:c>
      <x:c r="AB129" s="305" t="str">
        <x:f>IF(AND(LEFT(A129,14)="SEBI-CORE-APP-",LEN(A129)=20),"VALID","INVALID")</x:f>
        <x:v>VALID</x:v>
      </x:c>
      <x:c r="AC129" s="305" t="str">
        <x:v>FROZEN</x:v>
      </x:c>
    </x:row>
    <x:row r="130" ht="48" customHeight="1">
      <x:c r="A130" s="305" t="str">
        <x:v>SEBI-CORE-APP-000126</x:v>
      </x:c>
      <x:c r="B130" s="305" t="n">
        <x:v>126</x:v>
      </x:c>
      <x:c r="C130" s="305" t="str">
        <x:v>SEBI-CORE-PRV-000126</x:v>
      </x:c>
      <x:c r="D130" s="305" t="str">
        <x:v>SEBI-CORE-CMP-000126</x:v>
      </x:c>
      <x:c r="E130" s="305" t="str">
        <x:v>CAP-LAW085|ISIN / dematerialisation chapter</x:v>
      </x:c>
      <x:c r="F130" s="305" t="str">
        <x:v>CAP-LAW085</x:v>
      </x:c>
      <x:c r="G130" s="305" t="str">
        <x:v>ISIN / dematerialisation chapter</x:v>
      </x:c>
      <x:c r="H130" s="305" t="str">
        <x:v>Obtain and use the correct ISIN and issue/list securities in dematerialised form as required.</x:v>
      </x:c>
      <x:c r="I130" s="305" t="str">
        <x:v>Issuer</x:v>
      </x:c>
      <x:c r="J130" s="305" t="str">
        <x:v>GATE|PROPOSED_ISSUE or GATE|DEBT</x:v>
      </x:c>
      <x:c r="K130" s="305" t="str">
        <x:v>NCS / SDI / SR / CP as applicable</x:v>
      </x:c>
      <x:c r="L130" s="305" t="str">
        <x:v>Issue proposed / instrument outstanding</x:v>
      </x:c>
      <x:c r="M130" s="305" t="str">
        <x:v>Apply fungibility, ISIN cap and instrument-specific instructions.</x:v>
      </x:c>
      <x:c r="N130" s="305" t="str">
        <x:v>Before issue and continuous maintenance</x:v>
      </x:c>
      <x:c r="O130" s="305" t="str">
        <x:v>Debt issuance</x:v>
      </x:c>
      <x:c r="P130" s="305" t="str">
        <x:v>Debt issue/listing module</x:v>
      </x:c>
      <x:c r="Q130" s="305" t="str">
        <x:v>Load this atomic row only when GATE|PROPOSED_ISSUE or GATE|DEBT is true and the documented security/capacity, trigger and threshold/exemption tests are satisfied.</x:v>
      </x:c>
      <x:c r="R130" s="305" t="str">
        <x:v>Do not load when the gate is false; do not expand the duty beyond the stated holder or into Common Corporate Core/Capital Markets role content. Preserve boundary: Depository participant operations are excluded.</x:v>
      </x:c>
      <x:c r="S130" s="305" t="str">
        <x:v>Entity/listing master; security/ISIN and capacity evidence; event record (Issue proposed / instrument outstanding); threshold/exemption analysis (Apply fungibility, ISIN cap and instrument-specific instructions.).</x:v>
      </x:c>
      <x:c r="T130" s="305" t="str">
        <x:v>P4 VALIDATED</x:v>
      </x:c>
      <x:c r="U130" s="305" t="str">
        <x:v>PRODUCTION FROZEN</x:v>
      </x:c>
      <x:c r="V130" s="305" t="str">
        <x:v>https://www.sebi.gov.in/legal/master-circulars/oct-2025/master-circular-for-issue-and-listing-of-non-convertible-securities-securitised-debt-instruments-security-receipts-municipal-debt-securities-and-commercial-paper_97343.html</x:v>
      </x:c>
      <x:c r="W130" s="305" t="str">
        <x:v>MIGRATED — FROZEN</x:v>
      </x:c>
      <x:c r="X130" s="305" t="str">
        <x:f>IF(COUNTIF('PROD Provision Master'!$A$5:$A$176,C130)=1,"YES","NO")</x:f>
        <x:v>YES</x:v>
      </x:c>
      <x:c r="Y130" s="305" t="str">
        <x:f>IF(COUNTIF('PROD Compliance Master'!$A$5:$A$176,D130)=1,"YES","NO")</x:f>
        <x:v>YES</x:v>
      </x:c>
      <x:c r="Z130" s="305" t="str">
        <x:f>IF(COUNTIF($A$5:$A$176,A130)=1,"UNIQUE","DUPLICATE")</x:f>
        <x:v>UNIQUE</x:v>
      </x:c>
      <x:c r="AA130" s="305" t="str">
        <x:f>IF(COUNTIF($E$5:$E$176,E130)=1,"UNIQUE","DUPLICATE")</x:f>
        <x:v>UNIQUE</x:v>
      </x:c>
      <x:c r="AB130" s="305" t="str">
        <x:f>IF(AND(LEFT(A130,14)="SEBI-CORE-APP-",LEN(A130)=20),"VALID","INVALID")</x:f>
        <x:v>VALID</x:v>
      </x:c>
      <x:c r="AC130" s="305" t="str">
        <x:v>FROZEN</x:v>
      </x:c>
    </x:row>
    <x:row r="131" ht="48" customHeight="1">
      <x:c r="A131" s="305" t="str">
        <x:v>SEBI-CORE-APP-000127</x:v>
      </x:c>
      <x:c r="B131" s="305" t="n">
        <x:v>127</x:v>
      </x:c>
      <x:c r="C131" s="305" t="str">
        <x:v>SEBI-CORE-PRV-000127</x:v>
      </x:c>
      <x:c r="D131" s="305" t="str">
        <x:v>SEBI-CORE-CMP-000127</x:v>
      </x:c>
      <x:c r="E131" s="305" t="str">
        <x:v>CAP-LAW085|Centralised bond database / reporting chapter</x:v>
      </x:c>
      <x:c r="F131" s="305" t="str">
        <x:v>CAP-LAW085</x:v>
      </x:c>
      <x:c r="G131" s="305" t="str">
        <x:v>Centralised bond database / reporting chapter</x:v>
      </x:c>
      <x:c r="H131" s="305" t="str">
        <x:v>Submit prescribed primary-issuance and instrument data to the designated exchange/database.</x:v>
      </x:c>
      <x:c r="I131" s="305" t="str">
        <x:v>Issuer</x:v>
      </x:c>
      <x:c r="J131" s="305" t="str">
        <x:v>GATE|PROPOSED_ISSUE or GATE|DEBT</x:v>
      </x:c>
      <x:c r="K131" s="305" t="str">
        <x:v>Debt securities</x:v>
      </x:c>
      <x:c r="L131" s="305" t="str">
        <x:v>Issue/allotment/update occurs</x:v>
      </x:c>
      <x:c r="M131" s="305" t="str">
        <x:v>Apply current data fields and update triggers.</x:v>
      </x:c>
      <x:c r="N131" s="305" t="str">
        <x:v>At issue and prescribed updates</x:v>
      </x:c>
      <x:c r="O131" s="305" t="str">
        <x:v>Debt reporting</x:v>
      </x:c>
      <x:c r="P131" s="305" t="str">
        <x:v>Debt issue/listing module</x:v>
      </x:c>
      <x:c r="Q131" s="305" t="str">
        <x:v>Load this atomic row only when GATE|PROPOSED_ISSUE or GATE|DEBT is true and the documented security/capacity, trigger and threshold/exemption tests are satisfied.</x:v>
      </x:c>
      <x:c r="R131" s="305" t="str">
        <x:v>Do not load when the gate is false; do not expand the duty beyond the stated holder or into Common Corporate Core/Capital Markets role content. Preserve boundary: Operational exchange system evidence required in P3.</x:v>
      </x:c>
      <x:c r="S131" s="305" t="str">
        <x:v>Entity/listing master; security/ISIN and capacity evidence; event record (Issue/allotment/update occurs); threshold/exemption analysis (Apply current data fields and update triggers.).</x:v>
      </x:c>
      <x:c r="T131" s="305" t="str">
        <x:v>P4 VALIDATED</x:v>
      </x:c>
      <x:c r="U131" s="305" t="str">
        <x:v>PRODUCTION FROZEN</x:v>
      </x:c>
      <x:c r="V131" s="305" t="str">
        <x:v>https://www.sebi.gov.in/legal/master-circulars/oct-2025/master-circular-for-issue-and-listing-of-non-convertible-securities-securitised-debt-instruments-security-receipts-municipal-debt-securities-and-commercial-paper_97343.html</x:v>
      </x:c>
      <x:c r="W131" s="305" t="str">
        <x:v>MIGRATED — FROZEN</x:v>
      </x:c>
      <x:c r="X131" s="305" t="str">
        <x:f>IF(COUNTIF('PROD Provision Master'!$A$5:$A$176,C131)=1,"YES","NO")</x:f>
        <x:v>YES</x:v>
      </x:c>
      <x:c r="Y131" s="305" t="str">
        <x:f>IF(COUNTIF('PROD Compliance Master'!$A$5:$A$176,D131)=1,"YES","NO")</x:f>
        <x:v>YES</x:v>
      </x:c>
      <x:c r="Z131" s="305" t="str">
        <x:f>IF(COUNTIF($A$5:$A$176,A131)=1,"UNIQUE","DUPLICATE")</x:f>
        <x:v>UNIQUE</x:v>
      </x:c>
      <x:c r="AA131" s="305" t="str">
        <x:f>IF(COUNTIF($E$5:$E$176,E131)=1,"UNIQUE","DUPLICATE")</x:f>
        <x:v>UNIQUE</x:v>
      </x:c>
      <x:c r="AB131" s="305" t="str">
        <x:f>IF(AND(LEFT(A131,14)="SEBI-CORE-APP-",LEN(A131)=20),"VALID","INVALID")</x:f>
        <x:v>VALID</x:v>
      </x:c>
      <x:c r="AC131" s="305" t="str">
        <x:v>FROZEN</x:v>
      </x:c>
    </x:row>
    <x:row r="132" ht="48" customHeight="1">
      <x:c r="A132" s="305" t="str">
        <x:v>SEBI-CORE-APP-000128</x:v>
      </x:c>
      <x:c r="B132" s="305" t="n">
        <x:v>128</x:v>
      </x:c>
      <x:c r="C132" s="305" t="str">
        <x:v>SEBI-CORE-PRV-000128</x:v>
      </x:c>
      <x:c r="D132" s="305" t="str">
        <x:v>SEBI-CORE-CMP-000128</x:v>
      </x:c>
      <x:c r="E132" s="305" t="str">
        <x:v>CAP-LAW085|Commercial paper chapter</x:v>
      </x:c>
      <x:c r="F132" s="305" t="str">
        <x:v>CAP-LAW085</x:v>
      </x:c>
      <x:c r="G132" s="305" t="str">
        <x:v>Commercial paper chapter</x:v>
      </x:c>
      <x:c r="H132" s="305" t="str">
        <x:v>Comply with SEBI issue/listing and disclosure steps for listed commercial paper.</x:v>
      </x:c>
      <x:c r="I132" s="305" t="str">
        <x:v>Issuer</x:v>
      </x:c>
      <x:c r="J132" s="305" t="str">
        <x:v>GATE|SDI_SR_CP</x:v>
      </x:c>
      <x:c r="K132" s="305" t="str">
        <x:v>Commercial paper</x:v>
      </x:c>
      <x:c r="L132" s="305" t="str">
        <x:v>CP proposed/listed</x:v>
      </x:c>
      <x:c r="M132" s="305" t="str">
        <x:v>Apply eligibility, disclosure, ISIN, listing and reporting provisions.</x:v>
      </x:c>
      <x:c r="N132" s="305" t="str">
        <x:v>Issue and continuous periods</x:v>
      </x:c>
      <x:c r="O132" s="305" t="str">
        <x:v>Debt issuance</x:v>
      </x:c>
      <x:c r="P132" s="305" t="str">
        <x:v>SDI / Security Receipt / Commercial Paper capacity module</x:v>
      </x:c>
      <x:c r="Q132" s="305" t="str">
        <x:v>Load this atomic row only when GATE|SDI_SR_CP is true and the documented security/capacity, trigger and threshold/exemption tests are satisfied.</x:v>
      </x:c>
      <x:c r="R132" s="305" t="str">
        <x:v>Do not load when the gate is false; do not expand the duty beyond the stated holder or into Common Corporate Core/Capital Markets role content. Preserve boundary: RBI requirements may also apply outside this overlay.</x:v>
      </x:c>
      <x:c r="S132" s="305" t="str">
        <x:v>Entity/listing master; security/ISIN and capacity evidence; event record (CP proposed/listed); threshold/exemption analysis (Apply eligibility, disclosure, ISIN, listing and reporting provisions.).</x:v>
      </x:c>
      <x:c r="T132" s="305" t="str">
        <x:v>P4 VALIDATED</x:v>
      </x:c>
      <x:c r="U132" s="305" t="str">
        <x:v>PRODUCTION FROZEN</x:v>
      </x:c>
      <x:c r="V132" s="305" t="str">
        <x:v>https://www.sebi.gov.in/legal/master-circulars/oct-2025/master-circular-for-issue-and-listing-of-non-convertible-securities-securitised-debt-instruments-security-receipts-municipal-debt-securities-and-commercial-paper_97343.html</x:v>
      </x:c>
      <x:c r="W132" s="305" t="str">
        <x:v>MIGRATED — FROZEN</x:v>
      </x:c>
      <x:c r="X132" s="305" t="str">
        <x:f>IF(COUNTIF('PROD Provision Master'!$A$5:$A$176,C132)=1,"YES","NO")</x:f>
        <x:v>YES</x:v>
      </x:c>
      <x:c r="Y132" s="305" t="str">
        <x:f>IF(COUNTIF('PROD Compliance Master'!$A$5:$A$176,D132)=1,"YES","NO")</x:f>
        <x:v>YES</x:v>
      </x:c>
      <x:c r="Z132" s="305" t="str">
        <x:f>IF(COUNTIF($A$5:$A$176,A132)=1,"UNIQUE","DUPLICATE")</x:f>
        <x:v>UNIQUE</x:v>
      </x:c>
      <x:c r="AA132" s="305" t="str">
        <x:f>IF(COUNTIF($E$5:$E$176,E132)=1,"UNIQUE","DUPLICATE")</x:f>
        <x:v>UNIQUE</x:v>
      </x:c>
      <x:c r="AB132" s="305" t="str">
        <x:f>IF(AND(LEFT(A132,14)="SEBI-CORE-APP-",LEN(A132)=20),"VALID","INVALID")</x:f>
        <x:v>VALID</x:v>
      </x:c>
      <x:c r="AC132" s="305" t="str">
        <x:v>FROZEN</x:v>
      </x:c>
    </x:row>
    <x:row r="133" ht="48" customHeight="1">
      <x:c r="A133" s="305" t="str">
        <x:v>SEBI-CORE-APP-000129</x:v>
      </x:c>
      <x:c r="B133" s="305" t="n">
        <x:v>129</x:v>
      </x:c>
      <x:c r="C133" s="305" t="str">
        <x:v>SEBI-CORE-PRV-000129</x:v>
      </x:c>
      <x:c r="D133" s="305" t="str">
        <x:v>SEBI-CORE-CMP-000129</x:v>
      </x:c>
      <x:c r="E133" s="305" t="str">
        <x:v>CAP-LAW085|LEI chapter</x:v>
      </x:c>
      <x:c r="F133" s="305" t="str">
        <x:v>CAP-LAW085</x:v>
      </x:c>
      <x:c r="G133" s="305" t="str">
        <x:v>LEI chapter</x:v>
      </x:c>
      <x:c r="H133" s="305" t="str">
        <x:v>Obtain/disclose a legal entity identifier where required for the debt-market transaction.</x:v>
      </x:c>
      <x:c r="I133" s="305" t="str">
        <x:v>Issuer</x:v>
      </x:c>
      <x:c r="J133" s="305" t="str">
        <x:v>GATE|PROPOSED_ISSUE or GATE|DEBT</x:v>
      </x:c>
      <x:c r="K133" s="305" t="str">
        <x:v>Covered debt instruments</x:v>
      </x:c>
      <x:c r="L133" s="305" t="str">
        <x:v>Transaction falls within LEI scope</x:v>
      </x:c>
      <x:c r="M133" s="305" t="str">
        <x:v>Apply current issuer/instrument/transaction thresholds and exemptions.</x:v>
      </x:c>
      <x:c r="N133" s="305" t="str">
        <x:v>Before transaction / update</x:v>
      </x:c>
      <x:c r="O133" s="305" t="str">
        <x:v>Debt reporting</x:v>
      </x:c>
      <x:c r="P133" s="305" t="str">
        <x:v>Debt issue/listing module</x:v>
      </x:c>
      <x:c r="Q133" s="305" t="str">
        <x:v>Load this atomic row only when GATE|PROPOSED_ISSUE or GATE|DEBT is true and the documented security/capacity, trigger and threshold/exemption tests are satisfied.</x:v>
      </x:c>
      <x:c r="R133" s="305" t="str">
        <x:v>Do not load when the gate is false; do not expand the duty beyond the stated holder or into Common Corporate Core/Capital Markets role content. Preserve boundary: Dynamic applicability must be revalidated at each issue.</x:v>
      </x:c>
      <x:c r="S133" s="305" t="str">
        <x:v>Entity/listing master; security/ISIN and capacity evidence; event record (Transaction falls within LEI scope); threshold/exemption analysis (Apply current issuer/instrument/transaction thresholds and exemptions.).</x:v>
      </x:c>
      <x:c r="T133" s="305" t="str">
        <x:v>P4 VALIDATED</x:v>
      </x:c>
      <x:c r="U133" s="305" t="str">
        <x:v>PRODUCTION FROZEN</x:v>
      </x:c>
      <x:c r="V133" s="305" t="str">
        <x:v>https://www.sebi.gov.in/legal/master-circulars/oct-2025/master-circular-for-issue-and-listing-of-non-convertible-securities-securitised-debt-instruments-security-receipts-municipal-debt-securities-and-commercial-paper_97343.html</x:v>
      </x:c>
      <x:c r="W133" s="305" t="str">
        <x:v>MIGRATED — FROZEN</x:v>
      </x:c>
      <x:c r="X133" s="305" t="str">
        <x:f>IF(COUNTIF('PROD Provision Master'!$A$5:$A$176,C133)=1,"YES","NO")</x:f>
        <x:v>YES</x:v>
      </x:c>
      <x:c r="Y133" s="305" t="str">
        <x:f>IF(COUNTIF('PROD Compliance Master'!$A$5:$A$176,D133)=1,"YES","NO")</x:f>
        <x:v>YES</x:v>
      </x:c>
      <x:c r="Z133" s="305" t="str">
        <x:f>IF(COUNTIF($A$5:$A$176,A133)=1,"UNIQUE","DUPLICATE")</x:f>
        <x:v>UNIQUE</x:v>
      </x:c>
      <x:c r="AA133" s="305" t="str">
        <x:f>IF(COUNTIF($E$5:$E$176,E133)=1,"UNIQUE","DUPLICATE")</x:f>
        <x:v>UNIQUE</x:v>
      </x:c>
      <x:c r="AB133" s="305" t="str">
        <x:f>IF(AND(LEFT(A133,14)="SEBI-CORE-APP-",LEN(A133)=20),"VALID","INVALID")</x:f>
        <x:v>VALID</x:v>
      </x:c>
      <x:c r="AC133" s="305" t="str">
        <x:v>FROZEN</x:v>
      </x:c>
    </x:row>
    <x:row r="134" ht="48" customHeight="1">
      <x:c r="A134" s="305" t="str">
        <x:v>SEBI-CORE-APP-000130</x:v>
      </x:c>
      <x:c r="B134" s="305" t="n">
        <x:v>130</x:v>
      </x:c>
      <x:c r="C134" s="305" t="str">
        <x:v>SEBI-CORE-PRV-000130</x:v>
      </x:c>
      <x:c r="D134" s="305" t="str">
        <x:v>SEBI-CORE-CMP-000130</x:v>
      </x:c>
      <x:c r="E134" s="305" t="str">
        <x:v>CAP-LAW247|NCS MC Ch. V para 1.3</x:v>
      </x:c>
      <x:c r="F134" s="305" t="str">
        <x:v>CAP-LAW247</x:v>
      </x:c>
      <x:c r="G134" s="305" t="str">
        <x:v>NCS MC Ch. V para 1.3</x:v>
      </x:c>
      <x:c r="H134" s="305" t="str">
        <x:v>Where electing the reduced face value, issue eligible privately placed debt securities/NCRPS at ₹10,000 only after all current conditions are met.</x:v>
      </x:c>
      <x:c r="I134" s="305" t="str">
        <x:v>Issuer</x:v>
      </x:c>
      <x:c r="J134" s="305" t="str">
        <x:v>GATE|PROPOSED_ISSUE</x:v>
      </x:c>
      <x:c r="K134" s="305" t="str">
        <x:v>Private-placement debt / NCRPS</x:v>
      </x:c>
      <x:c r="L134" s="305" t="str">
        <x:v>Issuer elects reduced denomination</x:v>
      </x:c>
      <x:c r="M134" s="305" t="str">
        <x:v>Interest/dividend-bearing fixed-maturity non-structured securities or zero-coupon fixed-maturity non-structured debt, plus all other para 1.3 conditions.</x:v>
      </x:c>
      <x:c r="N134" s="305" t="str">
        <x:v>For issues proposed to be listed from 2025-12-18</x:v>
      </x:c>
      <x:c r="O134" s="305" t="str">
        <x:v>Debt issuance</x:v>
      </x:c>
      <x:c r="P134" s="305" t="str">
        <x:v>Equity or route-specific issue module</x:v>
      </x:c>
      <x:c r="Q134" s="305" t="str">
        <x:v>Load this atomic row only when GATE|PROPOSED_ISSUE is true and the documented security/capacity, trigger and threshold/exemption tests are satisfied.</x:v>
      </x:c>
      <x:c r="R134" s="305" t="str">
        <x:v>Do not load when the gate is false; do not expand the duty beyond the stated holder or into Common Corporate Core/Capital Markets role content. Preserve boundary: Permissive option, not mandatory denomination.</x:v>
      </x:c>
      <x:c r="S134" s="305" t="str">
        <x:v>Entity/listing master; security/ISIN and capacity evidence; event record (Issuer elects reduced denomination); threshold/exemption analysis (Interest/dividend-bearing fixed-maturity non-structured securities or zero-coupon fixed-maturity non-structured debt, plus all other para 1.3 conditions.).</x:v>
      </x:c>
      <x:c r="T134" s="305" t="str">
        <x:v>P4 VALIDATED</x:v>
      </x:c>
      <x:c r="U134" s="305" t="str">
        <x:v>PRODUCTION FROZEN</x:v>
      </x:c>
      <x:c r="V134" s="305" t="str">
        <x:v>https://www.sebi.gov.in/legal/circulars/dec-2025/modification-in-the-conditions-specified-for-reduction-in-denomination-of-debt-securities_98463.html</x:v>
      </x:c>
      <x:c r="W134" s="305" t="str">
        <x:v>MIGRATED — FROZEN</x:v>
      </x:c>
      <x:c r="X134" s="305" t="str">
        <x:f>IF(COUNTIF('PROD Provision Master'!$A$5:$A$176,C134)=1,"YES","NO")</x:f>
        <x:v>YES</x:v>
      </x:c>
      <x:c r="Y134" s="305" t="str">
        <x:f>IF(COUNTIF('PROD Compliance Master'!$A$5:$A$176,D134)=1,"YES","NO")</x:f>
        <x:v>YES</x:v>
      </x:c>
      <x:c r="Z134" s="305" t="str">
        <x:f>IF(COUNTIF($A$5:$A$176,A134)=1,"UNIQUE","DUPLICATE")</x:f>
        <x:v>UNIQUE</x:v>
      </x:c>
      <x:c r="AA134" s="305" t="str">
        <x:f>IF(COUNTIF($E$5:$E$176,E134)=1,"UNIQUE","DUPLICATE")</x:f>
        <x:v>UNIQUE</x:v>
      </x:c>
      <x:c r="AB134" s="305" t="str">
        <x:f>IF(AND(LEFT(A134,14)="SEBI-CORE-APP-",LEN(A134)=20),"VALID","INVALID")</x:f>
        <x:v>VALID</x:v>
      </x:c>
      <x:c r="AC134" s="305" t="str">
        <x:v>FROZEN</x:v>
      </x:c>
    </x:row>
    <x:row r="135" ht="48" customHeight="1">
      <x:c r="A135" s="305" t="str">
        <x:v>SEBI-CORE-APP-000131</x:v>
      </x:c>
      <x:c r="B135" s="305" t="n">
        <x:v>131</x:v>
      </x:c>
      <x:c r="C135" s="305" t="str">
        <x:v>SEBI-CORE-PRV-000131</x:v>
      </x:c>
      <x:c r="D135" s="305" t="str">
        <x:v>SEBI-CORE-CMP-000131</x:v>
      </x:c>
      <x:c r="E135" s="305" t="str">
        <x:v>CAP-LAW085|Green / ESG debt disclosure chapter</x:v>
      </x:c>
      <x:c r="F135" s="305" t="str">
        <x:v>CAP-LAW085</x:v>
      </x:c>
      <x:c r="G135" s="305" t="str">
        <x:v>Green / ESG debt disclosure chapter</x:v>
      </x:c>
      <x:c r="H135" s="305" t="str">
        <x:v>Make required initial and continuous use-of-proceeds, project, allocation and impact disclosures for labelled debt.</x:v>
      </x:c>
      <x:c r="I135" s="305" t="str">
        <x:v>Issuer</x:v>
      </x:c>
      <x:c r="J135" s="305" t="str">
        <x:v>GATE|GREEN_DEBT</x:v>
      </x:c>
      <x:c r="K135" s="305" t="str">
        <x:v>Green debt / relevant ESG debt</x:v>
      </x:c>
      <x:c r="L135" s="305" t="str">
        <x:v>Labelled debt proposed or outstanding</x:v>
      </x:c>
      <x:c r="M135" s="305" t="str">
        <x:v>Apply label-specific taxonomy, disclosure and review conditions.</x:v>
      </x:c>
      <x:c r="N135" s="305" t="str">
        <x:v>At issue and periodic until obligations end</x:v>
      </x:c>
      <x:c r="O135" s="305" t="str">
        <x:v>Sustainable finance</x:v>
      </x:c>
      <x:c r="P135" s="305" t="str">
        <x:v>Green debt overlay + relevant debt/issue module</x:v>
      </x:c>
      <x:c r="Q135" s="305" t="str">
        <x:v>Load this atomic row only when GATE|GREEN_DEBT is true and the documented security/capacity, trigger and threshold/exemption tests are satisfied.</x:v>
      </x:c>
      <x:c r="R135" s="305" t="str">
        <x:v>Do not load when the gate is false; do not expand the duty beyond the stated holder or into Common Corporate Core/Capital Markets role content. Preserve boundary: Other ESG labels require separate current framework confirmation.</x:v>
      </x:c>
      <x:c r="S135" s="305" t="str">
        <x:v>Entity/listing master; security/ISIN and capacity evidence; event record (Labelled debt proposed or outstanding); threshold/exemption analysis (Apply label-specific taxonomy, disclosure and review conditions.).</x:v>
      </x:c>
      <x:c r="T135" s="305" t="str">
        <x:v>P4 VALIDATED</x:v>
      </x:c>
      <x:c r="U135" s="305" t="str">
        <x:v>PRODUCTION FROZEN</x:v>
      </x:c>
      <x:c r="V135" s="305" t="str">
        <x:v>https://www.sebi.gov.in/legal/master-circulars/oct-2025/master-circular-for-issue-and-listing-of-non-convertible-securities-securitised-debt-instruments-security-receipts-municipal-debt-securities-and-commercial-paper_97343.html</x:v>
      </x:c>
      <x:c r="W135" s="305" t="str">
        <x:v>MIGRATED — FROZEN</x:v>
      </x:c>
      <x:c r="X135" s="305" t="str">
        <x:f>IF(COUNTIF('PROD Provision Master'!$A$5:$A$176,C135)=1,"YES","NO")</x:f>
        <x:v>YES</x:v>
      </x:c>
      <x:c r="Y135" s="305" t="str">
        <x:f>IF(COUNTIF('PROD Compliance Master'!$A$5:$A$176,D135)=1,"YES","NO")</x:f>
        <x:v>YES</x:v>
      </x:c>
      <x:c r="Z135" s="305" t="str">
        <x:f>IF(COUNTIF($A$5:$A$176,A135)=1,"UNIQUE","DUPLICATE")</x:f>
        <x:v>UNIQUE</x:v>
      </x:c>
      <x:c r="AA135" s="305" t="str">
        <x:f>IF(COUNTIF($E$5:$E$176,E135)=1,"UNIQUE","DUPLICATE")</x:f>
        <x:v>UNIQUE</x:v>
      </x:c>
      <x:c r="AB135" s="305" t="str">
        <x:f>IF(AND(LEFT(A135,14)="SEBI-CORE-APP-",LEN(A135)=20),"VALID","INVALID")</x:f>
        <x:v>VALID</x:v>
      </x:c>
      <x:c r="AC135" s="305" t="str">
        <x:v>FROZEN</x:v>
      </x:c>
    </x:row>
    <x:row r="136" ht="48" customHeight="1">
      <x:c r="A136" s="305" t="str">
        <x:v>SEBI-CORE-APP-000132</x:v>
      </x:c>
      <x:c r="B136" s="305" t="n">
        <x:v>132</x:v>
      </x:c>
      <x:c r="C136" s="305" t="str">
        <x:v>SEBI-CORE-PRV-000132</x:v>
      </x:c>
      <x:c r="D136" s="305" t="str">
        <x:v>SEBI-CORE-CMP-000132</x:v>
      </x:c>
      <x:c r="E136" s="305" t="str">
        <x:v>CAP-LAW249|Ch. IX para 5.1</x:v>
      </x:c>
      <x:c r="F136" s="305" t="str">
        <x:v>CAP-LAW249</x:v>
      </x:c>
      <x:c r="G136" s="305" t="str">
        <x:v>Ch. IX para 5.1</x:v>
      </x:c>
      <x:c r="H136" s="305" t="str">
        <x:v>Appoint an independent third-party reviewer/certifier for a green debt issue and ensure independence, conflict-free remuneration and relevant expertise.</x:v>
      </x:c>
      <x:c r="I136" s="305" t="str">
        <x:v>Issuer</x:v>
      </x:c>
      <x:c r="J136" s="305" t="str">
        <x:v>GATE|GREEN_DEBT</x:v>
      </x:c>
      <x:c r="K136" s="305" t="str">
        <x:v>Green debt securities</x:v>
      </x:c>
      <x:c r="L136" s="305" t="str">
        <x:v>Green debt proposed</x:v>
      </x:c>
      <x:c r="M136" s="305" t="str">
        <x:v>Reviewer must be independent of issuer, directors, senior management and KMP; remuneration must avoid conflict; reviewer must have ESG-debt expertise.</x:v>
      </x:c>
      <x:c r="N136" s="305" t="str">
        <x:v>Before/for issuance review</x:v>
      </x:c>
      <x:c r="O136" s="305" t="str">
        <x:v>Sustainable finance</x:v>
      </x:c>
      <x:c r="P136" s="305" t="str">
        <x:v>Green debt overlay + relevant debt/issue module</x:v>
      </x:c>
      <x:c r="Q136" s="305" t="str">
        <x:v>Load this atomic row only when GATE|GREEN_DEBT is true and the documented security/capacity, trigger and threshold/exemption tests are satisfied.</x:v>
      </x:c>
      <x:c r="R136" s="305" t="str">
        <x:v>Do not load when the gate is false; do not expand the duty beyond the stated holder or into Common Corporate Core/Capital Markets role content. Preserve boundary: Applies to issuers listed/proposing to list green debt.</x:v>
      </x:c>
      <x:c r="S136" s="305" t="str">
        <x:v>Entity/listing master; security/ISIN and capacity evidence; event record (Green debt proposed); threshold/exemption analysis (Reviewer must be independent of issuer, directors, senior management and KMP; remuneration must avoid conflict; reviewer must have ESG-debt expertise.).</x:v>
      </x:c>
      <x:c r="T136" s="305" t="str">
        <x:v>P4 VALIDATED</x:v>
      </x:c>
      <x:c r="U136" s="305" t="str">
        <x:v>PRODUCTION FROZEN</x:v>
      </x:c>
      <x:c r="V136" s="305" t="str">
        <x:v>https://www.sebi.gov.in/legal/circulars/feb-2026/revised-norms-for-appointment-of-an-independent-third-party-reviewer-certifier-for-green-debt-security_100043.html</x:v>
      </x:c>
      <x:c r="W136" s="305" t="str">
        <x:v>MIGRATED — FROZEN</x:v>
      </x:c>
      <x:c r="X136" s="305" t="str">
        <x:f>IF(COUNTIF('PROD Provision Master'!$A$5:$A$176,C136)=1,"YES","NO")</x:f>
        <x:v>YES</x:v>
      </x:c>
      <x:c r="Y136" s="305" t="str">
        <x:f>IF(COUNTIF('PROD Compliance Master'!$A$5:$A$176,D136)=1,"YES","NO")</x:f>
        <x:v>YES</x:v>
      </x:c>
      <x:c r="Z136" s="305" t="str">
        <x:f>IF(COUNTIF($A$5:$A$176,A136)=1,"UNIQUE","DUPLICATE")</x:f>
        <x:v>UNIQUE</x:v>
      </x:c>
      <x:c r="AA136" s="305" t="str">
        <x:f>IF(COUNTIF($E$5:$E$176,E136)=1,"UNIQUE","DUPLICATE")</x:f>
        <x:v>UNIQUE</x:v>
      </x:c>
      <x:c r="AB136" s="305" t="str">
        <x:f>IF(AND(LEFT(A136,14)="SEBI-CORE-APP-",LEN(A136)=20),"VALID","INVALID")</x:f>
        <x:v>VALID</x:v>
      </x:c>
      <x:c r="AC136" s="305" t="str">
        <x:v>FROZEN</x:v>
      </x:c>
    </x:row>
    <x:row r="137" ht="48" customHeight="1">
      <x:c r="A137" s="305" t="str">
        <x:v>SEBI-CORE-APP-000133</x:v>
      </x:c>
      <x:c r="B137" s="305" t="n">
        <x:v>133</x:v>
      </x:c>
      <x:c r="C137" s="305" t="str">
        <x:v>SEBI-CORE-PRV-000133</x:v>
      </x:c>
      <x:c r="D137" s="305" t="str">
        <x:v>SEBI-CORE-CMP-000133</x:v>
      </x:c>
      <x:c r="E137" s="305" t="str">
        <x:v>CAP-LAW249|Ch. IX paras 5.2-5.4</x:v>
      </x:c>
      <x:c r="F137" s="305" t="str">
        <x:v>CAP-LAW249</x:v>
      </x:c>
      <x:c r="G137" s="305" t="str">
        <x:v>Ch. IX paras 5.2-5.4</x:v>
      </x:c>
      <x:c r="H137" s="305" t="str">
        <x:v>State the independent review scope and reviewer details adequately in the offer document.</x:v>
      </x:c>
      <x:c r="I137" s="305" t="str">
        <x:v>Issuer</x:v>
      </x:c>
      <x:c r="J137" s="305" t="str">
        <x:v>GATE|GREEN_DEBT</x:v>
      </x:c>
      <x:c r="K137" s="305" t="str">
        <x:v>Green debt securities</x:v>
      </x:c>
      <x:c r="L137" s="305" t="str">
        <x:v>Offer document prepared</x:v>
      </x:c>
      <x:c r="M137" s="305" t="str">
        <x:v>Review may use permitted external-review forms.</x:v>
      </x:c>
      <x:c r="N137" s="305" t="str">
        <x:v>At offer-document filing</x:v>
      </x:c>
      <x:c r="O137" s="305" t="str">
        <x:v>Sustainable finance</x:v>
      </x:c>
      <x:c r="P137" s="305" t="str">
        <x:v>Green debt overlay + relevant debt/issue module</x:v>
      </x:c>
      <x:c r="Q137" s="305" t="str">
        <x:v>Load this atomic row only when GATE|GREEN_DEBT is true and the documented security/capacity, trigger and threshold/exemption tests are satisfied.</x:v>
      </x:c>
      <x:c r="R137" s="305" t="str">
        <x:v>Do not load when the gate is false; do not expand the duty beyond the stated holder or into Common Corporate Core/Capital Markets role content. Preserve boundary: Independent review supports but does not replace issuer disclosures.</x:v>
      </x:c>
      <x:c r="S137" s="305" t="str">
        <x:v>Entity/listing master; security/ISIN and capacity evidence; event record (Offer document prepared); threshold/exemption analysis (Review may use permitted external-review forms.).</x:v>
      </x:c>
      <x:c r="T137" s="305" t="str">
        <x:v>P4 VALIDATED</x:v>
      </x:c>
      <x:c r="U137" s="305" t="str">
        <x:v>PRODUCTION FROZEN</x:v>
      </x:c>
      <x:c r="V137" s="305" t="str">
        <x:v>https://www.sebi.gov.in/legal/circulars/feb-2026/revised-norms-for-appointment-of-an-independent-third-party-reviewer-certifier-for-green-debt-security_100043.html</x:v>
      </x:c>
      <x:c r="W137" s="305" t="str">
        <x:v>MIGRATED — FROZEN</x:v>
      </x:c>
      <x:c r="X137" s="305" t="str">
        <x:f>IF(COUNTIF('PROD Provision Master'!$A$5:$A$176,C137)=1,"YES","NO")</x:f>
        <x:v>YES</x:v>
      </x:c>
      <x:c r="Y137" s="305" t="str">
        <x:f>IF(COUNTIF('PROD Compliance Master'!$A$5:$A$176,D137)=1,"YES","NO")</x:f>
        <x:v>YES</x:v>
      </x:c>
      <x:c r="Z137" s="305" t="str">
        <x:f>IF(COUNTIF($A$5:$A$176,A137)=1,"UNIQUE","DUPLICATE")</x:f>
        <x:v>UNIQUE</x:v>
      </x:c>
      <x:c r="AA137" s="305" t="str">
        <x:f>IF(COUNTIF($E$5:$E$176,E137)=1,"UNIQUE","DUPLICATE")</x:f>
        <x:v>UNIQUE</x:v>
      </x:c>
      <x:c r="AB137" s="305" t="str">
        <x:f>IF(AND(LEFT(A137,14)="SEBI-CORE-APP-",LEN(A137)=20),"VALID","INVALID")</x:f>
        <x:v>VALID</x:v>
      </x:c>
      <x:c r="AC137" s="305" t="str">
        <x:v>FROZEN</x:v>
      </x:c>
    </x:row>
    <x:row r="138" ht="48" customHeight="1">
      <x:c r="A138" s="305" t="str">
        <x:v>SEBI-CORE-APP-000134</x:v>
      </x:c>
      <x:c r="B138" s="305" t="n">
        <x:v>134</x:v>
      </x:c>
      <x:c r="C138" s="305" t="str">
        <x:v>SEBI-CORE-PRV-000134</x:v>
      </x:c>
      <x:c r="D138" s="305" t="str">
        <x:v>SEBI-CORE-CMP-000134</x:v>
      </x:c>
      <x:c r="E138" s="305" t="str">
        <x:v>CAP-LAW090|Reg. 50</x:v>
      </x:c>
      <x:c r="F138" s="305" t="str">
        <x:v>CAP-LAW090</x:v>
      </x:c>
      <x:c r="G138" s="305" t="str">
        <x:v>Reg. 50</x:v>
      </x:c>
      <x:c r="H138" s="305" t="str">
        <x:v>Give prior intimation of prescribed meetings/actions for listed non-convertible securities.</x:v>
      </x:c>
      <x:c r="I138" s="305" t="str">
        <x:v>Listed entity</x:v>
      </x:c>
      <x:c r="J138" s="305" t="str">
        <x:v>GATE|DEBT</x:v>
      </x:c>
      <x:c r="K138" s="305" t="str">
        <x:v>Listed NCS / NCRPS</x:v>
      </x:c>
      <x:c r="L138" s="305" t="str">
        <x:v>Specified agenda/action planned</x:v>
      </x:c>
      <x:c r="M138" s="305" t="str">
        <x:v>Apply instrument-specific notice period.</x:v>
      </x:c>
      <x:c r="N138" s="305" t="str">
        <x:v>Before event</x:v>
      </x:c>
      <x:c r="O138" s="305" t="str">
        <x:v>Debt continuous disclosure</x:v>
      </x:c>
      <x:c r="P138" s="305" t="str">
        <x:v>Listed debt continuous-obligation module</x:v>
      </x:c>
      <x:c r="Q138" s="305" t="str">
        <x:v>Load this atomic row only when GATE|DEBT is true and the documented security/capacity, trigger and threshold/exemption tests are satisfied.</x:v>
      </x:c>
      <x:c r="R138" s="305" t="str">
        <x:v>Do not load when the gate is false; do not expand the duty beyond the stated holder or into Common Corporate Core/Capital Markets role content. Preserve boundary: Separate from equity Reg. 29.</x:v>
      </x:c>
      <x:c r="S138" s="305" t="str">
        <x:v>Entity/listing master; security/ISIN and capacity evidence; event record (Specified agenda/action planned); threshold/exemption analysis (Apply instrument-specific notice period.).</x:v>
      </x:c>
      <x:c r="T138" s="305" t="str">
        <x:v>P4 VALIDATED</x:v>
      </x:c>
      <x:c r="U138" s="305" t="str">
        <x:v>PRODUCTION FROZEN</x:v>
      </x:c>
      <x:c r="V138" s="305" t="str">
        <x:v>https://www.sebi.gov.in/legal/master-circulars/jul-2025/master-circular-for-listing-obligations-and-disclosure-requirements-for-non-convertible-securities-securitized-debt-instruments-and-or-commercial-paper_95230.html</x:v>
      </x:c>
      <x:c r="W138" s="305" t="str">
        <x:v>MIGRATED — FROZEN</x:v>
      </x:c>
      <x:c r="X138" s="305" t="str">
        <x:f>IF(COUNTIF('PROD Provision Master'!$A$5:$A$176,C138)=1,"YES","NO")</x:f>
        <x:v>YES</x:v>
      </x:c>
      <x:c r="Y138" s="305" t="str">
        <x:f>IF(COUNTIF('PROD Compliance Master'!$A$5:$A$176,D138)=1,"YES","NO")</x:f>
        <x:v>YES</x:v>
      </x:c>
      <x:c r="Z138" s="305" t="str">
        <x:f>IF(COUNTIF($A$5:$A$176,A138)=1,"UNIQUE","DUPLICATE")</x:f>
        <x:v>UNIQUE</x:v>
      </x:c>
      <x:c r="AA138" s="305" t="str">
        <x:f>IF(COUNTIF($E$5:$E$176,E138)=1,"UNIQUE","DUPLICATE")</x:f>
        <x:v>UNIQUE</x:v>
      </x:c>
      <x:c r="AB138" s="305" t="str">
        <x:f>IF(AND(LEFT(A138,14)="SEBI-CORE-APP-",LEN(A138)=20),"VALID","INVALID")</x:f>
        <x:v>VALID</x:v>
      </x:c>
      <x:c r="AC138" s="305" t="str">
        <x:v>FROZEN</x:v>
      </x:c>
    </x:row>
    <x:row r="139" ht="48" customHeight="1">
      <x:c r="A139" s="305" t="str">
        <x:v>SEBI-CORE-APP-000135</x:v>
      </x:c>
      <x:c r="B139" s="305" t="n">
        <x:v>135</x:v>
      </x:c>
      <x:c r="C139" s="305" t="str">
        <x:v>SEBI-CORE-PRV-000135</x:v>
      </x:c>
      <x:c r="D139" s="305" t="str">
        <x:v>SEBI-CORE-CMP-000135</x:v>
      </x:c>
      <x:c r="E139" s="305" t="str">
        <x:v>CAP-LAW090|Reg. 51</x:v>
      </x:c>
      <x:c r="F139" s="305" t="str">
        <x:v>CAP-LAW090</x:v>
      </x:c>
      <x:c r="G139" s="305" t="str">
        <x:v>Reg. 51</x:v>
      </x:c>
      <x:c r="H139" s="305" t="str">
        <x:v>Promptly disclose material information/events affecting listed non-convertible securities.</x:v>
      </x:c>
      <x:c r="I139" s="305" t="str">
        <x:v>Listed entity</x:v>
      </x:c>
      <x:c r="J139" s="305" t="str">
        <x:v>GATE|DEBT</x:v>
      </x:c>
      <x:c r="K139" s="305" t="str">
        <x:v>Listed NCS / NCRPS</x:v>
      </x:c>
      <x:c r="L139" s="305" t="str">
        <x:v>Material event/information occurs</x:v>
      </x:c>
      <x:c r="M139" s="305" t="str">
        <x:v>Apply Part B of Schedule III and updates.</x:v>
      </x:c>
      <x:c r="N139" s="305" t="str">
        <x:v>Promptly within current prescribed deadline</x:v>
      </x:c>
      <x:c r="O139" s="305" t="str">
        <x:v>Debt continuous disclosure</x:v>
      </x:c>
      <x:c r="P139" s="305" t="str">
        <x:v>Listed debt continuous-obligation module</x:v>
      </x:c>
      <x:c r="Q139" s="305" t="str">
        <x:v>Load this atomic row only when GATE|DEBT is true and the documented security/capacity, trigger and threshold/exemption tests are satisfied.</x:v>
      </x:c>
      <x:c r="R139" s="305" t="str">
        <x:v>Do not load when the gate is false; do not expand the duty beyond the stated holder or into Common Corporate Core/Capital Markets role content. Preserve boundary: Separate from equity Reg. 30.</x:v>
      </x:c>
      <x:c r="S139" s="305" t="str">
        <x:v>Entity/listing master; security/ISIN and capacity evidence; event record (Material event/information occurs); threshold/exemption analysis (Apply Part B of Schedule III and updates.).</x:v>
      </x:c>
      <x:c r="T139" s="305" t="str">
        <x:v>P4 VALIDATED</x:v>
      </x:c>
      <x:c r="U139" s="305" t="str">
        <x:v>PRODUCTION FROZEN</x:v>
      </x:c>
      <x:c r="V139" s="305" t="str">
        <x:v>https://www.sebi.gov.in/legal/master-circulars/jul-2025/master-circular-for-listing-obligations-and-disclosure-requirements-for-non-convertible-securities-securitized-debt-instruments-and-or-commercial-paper_95230.html</x:v>
      </x:c>
      <x:c r="W139" s="305" t="str">
        <x:v>MIGRATED — FROZEN</x:v>
      </x:c>
      <x:c r="X139" s="305" t="str">
        <x:f>IF(COUNTIF('PROD Provision Master'!$A$5:$A$176,C139)=1,"YES","NO")</x:f>
        <x:v>YES</x:v>
      </x:c>
      <x:c r="Y139" s="305" t="str">
        <x:f>IF(COUNTIF('PROD Compliance Master'!$A$5:$A$176,D139)=1,"YES","NO")</x:f>
        <x:v>YES</x:v>
      </x:c>
      <x:c r="Z139" s="305" t="str">
        <x:f>IF(COUNTIF($A$5:$A$176,A139)=1,"UNIQUE","DUPLICATE")</x:f>
        <x:v>UNIQUE</x:v>
      </x:c>
      <x:c r="AA139" s="305" t="str">
        <x:f>IF(COUNTIF($E$5:$E$176,E139)=1,"UNIQUE","DUPLICATE")</x:f>
        <x:v>UNIQUE</x:v>
      </x:c>
      <x:c r="AB139" s="305" t="str">
        <x:f>IF(AND(LEFT(A139,14)="SEBI-CORE-APP-",LEN(A139)=20),"VALID","INVALID")</x:f>
        <x:v>VALID</x:v>
      </x:c>
      <x:c r="AC139" s="305" t="str">
        <x:v>FROZEN</x:v>
      </x:c>
    </x:row>
    <x:row r="140" ht="48" customHeight="1">
      <x:c r="A140" s="305" t="str">
        <x:v>SEBI-CORE-APP-000136</x:v>
      </x:c>
      <x:c r="B140" s="305" t="n">
        <x:v>136</x:v>
      </x:c>
      <x:c r="C140" s="305" t="str">
        <x:v>SEBI-CORE-PRV-000136</x:v>
      </x:c>
      <x:c r="D140" s="305" t="str">
        <x:v>SEBI-CORE-CMP-000136</x:v>
      </x:c>
      <x:c r="E140" s="305" t="str">
        <x:v>CAP-LAW090|Reg. 52(1)-(2)</x:v>
      </x:c>
      <x:c r="F140" s="305" t="str">
        <x:v>CAP-LAW090</x:v>
      </x:c>
      <x:c r="G140" s="305" t="str">
        <x:v>Reg. 52(1)-(2)</x:v>
      </x:c>
      <x:c r="H140" s="305" t="str">
        <x:v>Prepare, approve and submit quarterly/annual financial results with required audit/limited-review material.</x:v>
      </x:c>
      <x:c r="I140" s="305" t="str">
        <x:v>Listed entity</x:v>
      </x:c>
      <x:c r="J140" s="305" t="str">
        <x:v>GATE|DEBT</x:v>
      </x:c>
      <x:c r="K140" s="305" t="str">
        <x:v>Listed NCS / NCRPS</x:v>
      </x:c>
      <x:c r="L140" s="305" t="str">
        <x:v>Reporting period closes</x:v>
      </x:c>
      <x:c r="M140" s="305" t="str">
        <x:v>Apply entity type, consolidation and half-year statement requirements.</x:v>
      </x:c>
      <x:c r="N140" s="305" t="str">
        <x:v>Quarterly/annual as prescribed</x:v>
      </x:c>
      <x:c r="O140" s="305" t="str">
        <x:v>Debt financial reporting</x:v>
      </x:c>
      <x:c r="P140" s="305" t="str">
        <x:v>Listed debt continuous-obligation module</x:v>
      </x:c>
      <x:c r="Q140" s="305" t="str">
        <x:v>Load this atomic row only when GATE|DEBT is true and the documented security/capacity, trigger and threshold/exemption tests are satisfied.</x:v>
      </x:c>
      <x:c r="R140" s="305" t="str">
        <x:v>Do not load when the gate is false; do not expand the duty beyond the stated holder or into Common Corporate Core/Capital Markets role content. Preserve boundary: Use current master-circular forms.</x:v>
      </x:c>
      <x:c r="S140" s="305" t="str">
        <x:v>Entity/listing master; security/ISIN and capacity evidence; event record (Reporting period closes); threshold/exemption analysis (Apply entity type, consolidation and half-year statement requirements.).</x:v>
      </x:c>
      <x:c r="T140" s="305" t="str">
        <x:v>P4 VALIDATED</x:v>
      </x:c>
      <x:c r="U140" s="305" t="str">
        <x:v>PRODUCTION FROZEN</x:v>
      </x:c>
      <x:c r="V140" s="305" t="str">
        <x:v>https://www.sebi.gov.in/legal/master-circulars/jul-2025/master-circular-for-listing-obligations-and-disclosure-requirements-for-non-convertible-securities-securitized-debt-instruments-and-or-commercial-paper_95230.html</x:v>
      </x:c>
      <x:c r="W140" s="305" t="str">
        <x:v>MIGRATED — FROZEN</x:v>
      </x:c>
      <x:c r="X140" s="305" t="str">
        <x:f>IF(COUNTIF('PROD Provision Master'!$A$5:$A$176,C140)=1,"YES","NO")</x:f>
        <x:v>YES</x:v>
      </x:c>
      <x:c r="Y140" s="305" t="str">
        <x:f>IF(COUNTIF('PROD Compliance Master'!$A$5:$A$176,D140)=1,"YES","NO")</x:f>
        <x:v>YES</x:v>
      </x:c>
      <x:c r="Z140" s="305" t="str">
        <x:f>IF(COUNTIF($A$5:$A$176,A140)=1,"UNIQUE","DUPLICATE")</x:f>
        <x:v>UNIQUE</x:v>
      </x:c>
      <x:c r="AA140" s="305" t="str">
        <x:f>IF(COUNTIF($E$5:$E$176,E140)=1,"UNIQUE","DUPLICATE")</x:f>
        <x:v>UNIQUE</x:v>
      </x:c>
      <x:c r="AB140" s="305" t="str">
        <x:f>IF(AND(LEFT(A140,14)="SEBI-CORE-APP-",LEN(A140)=20),"VALID","INVALID")</x:f>
        <x:v>VALID</x:v>
      </x:c>
      <x:c r="AC140" s="305" t="str">
        <x:v>FROZEN</x:v>
      </x:c>
    </x:row>
    <x:row r="141" ht="48" customHeight="1">
      <x:c r="A141" s="305" t="str">
        <x:v>SEBI-CORE-APP-000137</x:v>
      </x:c>
      <x:c r="B141" s="305" t="n">
        <x:v>137</x:v>
      </x:c>
      <x:c r="C141" s="305" t="str">
        <x:v>SEBI-CORE-PRV-000137</x:v>
      </x:c>
      <x:c r="D141" s="305" t="str">
        <x:v>SEBI-CORE-CMP-000137</x:v>
      </x:c>
      <x:c r="E141" s="305" t="str">
        <x:v>CAP-LAW090|Reg. 52 delay notice</x:v>
      </x:c>
      <x:c r="F141" s="305" t="str">
        <x:v>CAP-LAW090</x:v>
      </x:c>
      <x:c r="G141" s="305" t="str">
        <x:v>Reg. 52 delay notice</x:v>
      </x:c>
      <x:c r="H141" s="305" t="str">
        <x:v>When results will be delayed, disclose reasons to the exchange within the prescribed one-working-day trigger.</x:v>
      </x:c>
      <x:c r="I141" s="305" t="str">
        <x:v>Listed entity</x:v>
      </x:c>
      <x:c r="J141" s="305" t="str">
        <x:v>GATE|DEBT</x:v>
      </x:c>
      <x:c r="K141" s="305" t="str">
        <x:v>Listed NCS / NCRPS</x:v>
      </x:c>
      <x:c r="L141" s="305" t="str">
        <x:v>Due date missed or decision indicates delay</x:v>
      </x:c>
      <x:c r="M141" s="305" t="str">
        <x:v>Apply current trigger wording.</x:v>
      </x:c>
      <x:c r="N141" s="305" t="str">
        <x:v>Within one working day of due date/decision as applicable</x:v>
      </x:c>
      <x:c r="O141" s="305" t="str">
        <x:v>Debt financial reporting</x:v>
      </x:c>
      <x:c r="P141" s="305" t="str">
        <x:v>Listed debt continuous-obligation module</x:v>
      </x:c>
      <x:c r="Q141" s="305" t="str">
        <x:v>Load this atomic row only when GATE|DEBT is true and the documented security/capacity, trigger and threshold/exemption tests are satisfied.</x:v>
      </x:c>
      <x:c r="R141" s="305" t="str">
        <x:v>Do not load when the gate is false; do not expand the duty beyond the stated holder or into Common Corporate Core/Capital Markets role content. Preserve boundary: Does not cure the underlying delay.</x:v>
      </x:c>
      <x:c r="S141" s="305" t="str">
        <x:v>Entity/listing master; security/ISIN and capacity evidence; event record (Due date missed or decision indicates delay); threshold/exemption analysis (Apply current trigger wording.).</x:v>
      </x:c>
      <x:c r="T141" s="305" t="str">
        <x:v>P4 VALIDATED</x:v>
      </x:c>
      <x:c r="U141" s="305" t="str">
        <x:v>PRODUCTION FROZEN</x:v>
      </x:c>
      <x:c r="V141" s="305" t="str">
        <x:v>https://www.sebi.gov.in/legal/master-circulars/jul-2025/master-circular-for-listing-obligations-and-disclosure-requirements-for-non-convertible-securities-securitized-debt-instruments-and-or-commercial-paper_95230.html</x:v>
      </x:c>
      <x:c r="W141" s="305" t="str">
        <x:v>MIGRATED — FROZEN</x:v>
      </x:c>
      <x:c r="X141" s="305" t="str">
        <x:f>IF(COUNTIF('PROD Provision Master'!$A$5:$A$176,C141)=1,"YES","NO")</x:f>
        <x:v>YES</x:v>
      </x:c>
      <x:c r="Y141" s="305" t="str">
        <x:f>IF(COUNTIF('PROD Compliance Master'!$A$5:$A$176,D141)=1,"YES","NO")</x:f>
        <x:v>YES</x:v>
      </x:c>
      <x:c r="Z141" s="305" t="str">
        <x:f>IF(COUNTIF($A$5:$A$176,A141)=1,"UNIQUE","DUPLICATE")</x:f>
        <x:v>UNIQUE</x:v>
      </x:c>
      <x:c r="AA141" s="305" t="str">
        <x:f>IF(COUNTIF($E$5:$E$176,E141)=1,"UNIQUE","DUPLICATE")</x:f>
        <x:v>UNIQUE</x:v>
      </x:c>
      <x:c r="AB141" s="305" t="str">
        <x:f>IF(AND(LEFT(A141,14)="SEBI-CORE-APP-",LEN(A141)=20),"VALID","INVALID")</x:f>
        <x:v>VALID</x:v>
      </x:c>
      <x:c r="AC141" s="305" t="str">
        <x:v>FROZEN</x:v>
      </x:c>
    </x:row>
    <x:row r="142" ht="48" customHeight="1">
      <x:c r="A142" s="305" t="str">
        <x:v>SEBI-CORE-APP-000138</x:v>
      </x:c>
      <x:c r="B142" s="305" t="n">
        <x:v>138</x:v>
      </x:c>
      <x:c r="C142" s="305" t="str">
        <x:v>SEBI-CORE-PRV-000138</x:v>
      </x:c>
      <x:c r="D142" s="305" t="str">
        <x:v>SEBI-CORE-CMP-000138</x:v>
      </x:c>
      <x:c r="E142" s="305" t="str">
        <x:v>CAP-LAW090|Reg. 52 use-of-proceeds statements</x:v>
      </x:c>
      <x:c r="F142" s="305" t="str">
        <x:v>CAP-LAW090</x:v>
      </x:c>
      <x:c r="G142" s="305" t="str">
        <x:v>Reg. 52 use-of-proceeds statements</x:v>
      </x:c>
      <x:c r="H142" s="305" t="str">
        <x:v>Disclose statements of use of proceeds and material deviation/variation as applicable.</x:v>
      </x:c>
      <x:c r="I142" s="305" t="str">
        <x:v>Listed entity</x:v>
      </x:c>
      <x:c r="J142" s="305" t="str">
        <x:v>GATE|DEBT</x:v>
      </x:c>
      <x:c r="K142" s="305" t="str">
        <x:v>Listed NCS / NCRPS</x:v>
      </x:c>
      <x:c r="L142" s="305" t="str">
        <x:v>Issue proceeds outstanding / reporting date</x:v>
      </x:c>
      <x:c r="M142" s="305" t="str">
        <x:v>Apply trustee/audit review and format requirements.</x:v>
      </x:c>
      <x:c r="N142" s="305" t="str">
        <x:v>Periodic until full utilisation as prescribed</x:v>
      </x:c>
      <x:c r="O142" s="305" t="str">
        <x:v>Use of proceeds</x:v>
      </x:c>
      <x:c r="P142" s="305" t="str">
        <x:v>Listed debt continuous-obligation module</x:v>
      </x:c>
      <x:c r="Q142" s="305" t="str">
        <x:v>Load this atomic row only when GATE|DEBT is true and the documented security/capacity, trigger and threshold/exemption tests are satisfied.</x:v>
      </x:c>
      <x:c r="R142" s="305" t="str">
        <x:v>Do not load when the gate is false; do not expand the duty beyond the stated holder or into Common Corporate Core/Capital Markets role content. Preserve boundary: Issue-offer conditions remain separately tracked.</x:v>
      </x:c>
      <x:c r="S142" s="305" t="str">
        <x:v>Entity/listing master; security/ISIN and capacity evidence; event record (Issue proceeds outstanding / reporting date); threshold/exemption analysis (Apply trustee/audit review and format requirements.).</x:v>
      </x:c>
      <x:c r="T142" s="305" t="str">
        <x:v>P4 VALIDATED</x:v>
      </x:c>
      <x:c r="U142" s="305" t="str">
        <x:v>PRODUCTION FROZEN</x:v>
      </x:c>
      <x:c r="V142" s="305" t="str">
        <x:v>https://www.sebi.gov.in/legal/master-circulars/jul-2025/master-circular-for-listing-obligations-and-disclosure-requirements-for-non-convertible-securities-securitized-debt-instruments-and-or-commercial-paper_95230.html</x:v>
      </x:c>
      <x:c r="W142" s="305" t="str">
        <x:v>MIGRATED — FROZEN</x:v>
      </x:c>
      <x:c r="X142" s="305" t="str">
        <x:f>IF(COUNTIF('PROD Provision Master'!$A$5:$A$176,C142)=1,"YES","NO")</x:f>
        <x:v>YES</x:v>
      </x:c>
      <x:c r="Y142" s="305" t="str">
        <x:f>IF(COUNTIF('PROD Compliance Master'!$A$5:$A$176,D142)=1,"YES","NO")</x:f>
        <x:v>YES</x:v>
      </x:c>
      <x:c r="Z142" s="305" t="str">
        <x:f>IF(COUNTIF($A$5:$A$176,A142)=1,"UNIQUE","DUPLICATE")</x:f>
        <x:v>UNIQUE</x:v>
      </x:c>
      <x:c r="AA142" s="305" t="str">
        <x:f>IF(COUNTIF($E$5:$E$176,E142)=1,"UNIQUE","DUPLICATE")</x:f>
        <x:v>UNIQUE</x:v>
      </x:c>
      <x:c r="AB142" s="305" t="str">
        <x:f>IF(AND(LEFT(A142,14)="SEBI-CORE-APP-",LEN(A142)=20),"VALID","INVALID")</x:f>
        <x:v>VALID</x:v>
      </x:c>
      <x:c r="AC142" s="305" t="str">
        <x:v>FROZEN</x:v>
      </x:c>
    </x:row>
    <x:row r="143" ht="48" customHeight="1">
      <x:c r="A143" s="305" t="str">
        <x:v>SEBI-CORE-APP-000139</x:v>
      </x:c>
      <x:c r="B143" s="305" t="n">
        <x:v>139</x:v>
      </x:c>
      <x:c r="C143" s="305" t="str">
        <x:v>SEBI-CORE-PRV-000139</x:v>
      </x:c>
      <x:c r="D143" s="305" t="str">
        <x:v>SEBI-CORE-CMP-000139</x:v>
      </x:c>
      <x:c r="E143" s="305" t="str">
        <x:v>CAP-LAW090|Reg. 53</x:v>
      </x:c>
      <x:c r="F143" s="305" t="str">
        <x:v>CAP-LAW090</x:v>
      </x:c>
      <x:c r="G143" s="305" t="str">
        <x:v>Reg. 53</x:v>
      </x:c>
      <x:c r="H143" s="305" t="str">
        <x:v>Submit and publish the annual report with debt-specific disclosures.</x:v>
      </x:c>
      <x:c r="I143" s="305" t="str">
        <x:v>Listed entity</x:v>
      </x:c>
      <x:c r="J143" s="305" t="str">
        <x:v>GATE|DEBT</x:v>
      </x:c>
      <x:c r="K143" s="305" t="str">
        <x:v>Listed NCS / NCRPS</x:v>
      </x:c>
      <x:c r="L143" s="305" t="str">
        <x:v>Financial year closes</x:v>
      </x:c>
      <x:c r="M143" s="305" t="str">
        <x:v>Apply annual-report content and dispatch/filing provisions.</x:v>
      </x:c>
      <x:c r="N143" s="305" t="str">
        <x:v>Annual</x:v>
      </x:c>
      <x:c r="O143" s="305" t="str">
        <x:v>Debt annual reporting</x:v>
      </x:c>
      <x:c r="P143" s="305" t="str">
        <x:v>Listed debt continuous-obligation module</x:v>
      </x:c>
      <x:c r="Q143" s="305" t="str">
        <x:v>Load this atomic row only when GATE|DEBT is true and the documented security/capacity, trigger and threshold/exemption tests are satisfied.</x:v>
      </x:c>
      <x:c r="R143" s="305" t="str">
        <x:v>Do not load when the gate is false; do not expand the duty beyond the stated holder or into Common Corporate Core/Capital Markets role content. Preserve boundary: Common annual-report content is not duplicated.</x:v>
      </x:c>
      <x:c r="S143" s="305" t="str">
        <x:v>Entity/listing master; security/ISIN and capacity evidence; event record (Financial year closes); threshold/exemption analysis (Apply annual-report content and dispatch/filing provisions.).</x:v>
      </x:c>
      <x:c r="T143" s="305" t="str">
        <x:v>P4 VALIDATED</x:v>
      </x:c>
      <x:c r="U143" s="305" t="str">
        <x:v>PRODUCTION FROZEN</x:v>
      </x:c>
      <x:c r="V143" s="305" t="str">
        <x:v>https://www.sebi.gov.in/legal/master-circulars/jul-2025/master-circular-for-listing-obligations-and-disclosure-requirements-for-non-convertible-securities-securitized-debt-instruments-and-or-commercial-paper_95230.html</x:v>
      </x:c>
      <x:c r="W143" s="305" t="str">
        <x:v>MIGRATED — FROZEN</x:v>
      </x:c>
      <x:c r="X143" s="305" t="str">
        <x:f>IF(COUNTIF('PROD Provision Master'!$A$5:$A$176,C143)=1,"YES","NO")</x:f>
        <x:v>YES</x:v>
      </x:c>
      <x:c r="Y143" s="305" t="str">
        <x:f>IF(COUNTIF('PROD Compliance Master'!$A$5:$A$176,D143)=1,"YES","NO")</x:f>
        <x:v>YES</x:v>
      </x:c>
      <x:c r="Z143" s="305" t="str">
        <x:f>IF(COUNTIF($A$5:$A$176,A143)=1,"UNIQUE","DUPLICATE")</x:f>
        <x:v>UNIQUE</x:v>
      </x:c>
      <x:c r="AA143" s="305" t="str">
        <x:f>IF(COUNTIF($E$5:$E$176,E143)=1,"UNIQUE","DUPLICATE")</x:f>
        <x:v>UNIQUE</x:v>
      </x:c>
      <x:c r="AB143" s="305" t="str">
        <x:f>IF(AND(LEFT(A143,14)="SEBI-CORE-APP-",LEN(A143)=20),"VALID","INVALID")</x:f>
        <x:v>VALID</x:v>
      </x:c>
      <x:c r="AC143" s="305" t="str">
        <x:v>FROZEN</x:v>
      </x:c>
    </x:row>
    <x:row r="144" ht="48" customHeight="1">
      <x:c r="A144" s="305" t="str">
        <x:v>SEBI-CORE-APP-000140</x:v>
      </x:c>
      <x:c r="B144" s="305" t="n">
        <x:v>140</x:v>
      </x:c>
      <x:c r="C144" s="305" t="str">
        <x:v>SEBI-CORE-PRV-000140</x:v>
      </x:c>
      <x:c r="D144" s="305" t="str">
        <x:v>SEBI-CORE-CMP-000140</x:v>
      </x:c>
      <x:c r="E144" s="305" t="str">
        <x:v>CAP-LAW090|Reg. 54</x:v>
      </x:c>
      <x:c r="F144" s="305" t="str">
        <x:v>CAP-LAW090</x:v>
      </x:c>
      <x:c r="G144" s="305" t="str">
        <x:v>Reg. 54</x:v>
      </x:c>
      <x:c r="H144" s="305" t="str">
        <x:v>Maintain and disclose the required security cover for secured listed non-convertible debt.</x:v>
      </x:c>
      <x:c r="I144" s="305" t="str">
        <x:v>Listed entity</x:v>
      </x:c>
      <x:c r="J144" s="305" t="str">
        <x:v>GATE|DEBT</x:v>
      </x:c>
      <x:c r="K144" s="305" t="str">
        <x:v>Secured listed NCS</x:v>
      </x:c>
      <x:c r="L144" s="305" t="str">
        <x:v>Secured debt outstanding</x:v>
      </x:c>
      <x:c r="M144" s="305" t="str">
        <x:v>Apply asset cover, certificate and format requirements.</x:v>
      </x:c>
      <x:c r="N144" s="305" t="str">
        <x:v>Continuous; periodic reporting</x:v>
      </x:c>
      <x:c r="O144" s="305" t="str">
        <x:v>Security cover</x:v>
      </x:c>
      <x:c r="P144" s="305" t="str">
        <x:v>Listed debt continuous-obligation module</x:v>
      </x:c>
      <x:c r="Q144" s="305" t="str">
        <x:v>Load this atomic row only when GATE|DEBT is true and the documented security/capacity, trigger and threshold/exemption tests are satisfied.</x:v>
      </x:c>
      <x:c r="R144" s="305" t="str">
        <x:v>Do not load when the gate is false; do not expand the duty beyond the stated holder or into Common Corporate Core/Capital Markets role content. Preserve boundary: Not applicable to unsecured instruments.</x:v>
      </x:c>
      <x:c r="S144" s="305" t="str">
        <x:v>Entity/listing master; security/ISIN and capacity evidence; event record (Secured debt outstanding); threshold/exemption analysis (Apply asset cover, certificate and format requirements.).</x:v>
      </x:c>
      <x:c r="T144" s="305" t="str">
        <x:v>P4 VALIDATED</x:v>
      </x:c>
      <x:c r="U144" s="305" t="str">
        <x:v>PRODUCTION FROZEN</x:v>
      </x:c>
      <x:c r="V144" s="305" t="str">
        <x:v>https://www.sebi.gov.in/legal/master-circulars/jul-2025/master-circular-for-listing-obligations-and-disclosure-requirements-for-non-convertible-securities-securitized-debt-instruments-and-or-commercial-paper_95230.html</x:v>
      </x:c>
      <x:c r="W144" s="305" t="str">
        <x:v>MIGRATED — FROZEN</x:v>
      </x:c>
      <x:c r="X144" s="305" t="str">
        <x:f>IF(COUNTIF('PROD Provision Master'!$A$5:$A$176,C144)=1,"YES","NO")</x:f>
        <x:v>YES</x:v>
      </x:c>
      <x:c r="Y144" s="305" t="str">
        <x:f>IF(COUNTIF('PROD Compliance Master'!$A$5:$A$176,D144)=1,"YES","NO")</x:f>
        <x:v>YES</x:v>
      </x:c>
      <x:c r="Z144" s="305" t="str">
        <x:f>IF(COUNTIF($A$5:$A$176,A144)=1,"UNIQUE","DUPLICATE")</x:f>
        <x:v>UNIQUE</x:v>
      </x:c>
      <x:c r="AA144" s="305" t="str">
        <x:f>IF(COUNTIF($E$5:$E$176,E144)=1,"UNIQUE","DUPLICATE")</x:f>
        <x:v>UNIQUE</x:v>
      </x:c>
      <x:c r="AB144" s="305" t="str">
        <x:f>IF(AND(LEFT(A144,14)="SEBI-CORE-APP-",LEN(A144)=20),"VALID","INVALID")</x:f>
        <x:v>VALID</x:v>
      </x:c>
      <x:c r="AC144" s="305" t="str">
        <x:v>FROZEN</x:v>
      </x:c>
    </x:row>
    <x:row r="145" ht="48" customHeight="1">
      <x:c r="A145" s="305" t="str">
        <x:v>SEBI-CORE-APP-000141</x:v>
      </x:c>
      <x:c r="B145" s="305" t="n">
        <x:v>141</x:v>
      </x:c>
      <x:c r="C145" s="305" t="str">
        <x:v>SEBI-CORE-PRV-000141</x:v>
      </x:c>
      <x:c r="D145" s="305" t="str">
        <x:v>SEBI-CORE-CMP-000141</x:v>
      </x:c>
      <x:c r="E145" s="305" t="str">
        <x:v>CAP-LAW090|Reg. 55</x:v>
      </x:c>
      <x:c r="F145" s="305" t="str">
        <x:v>CAP-LAW090</x:v>
      </x:c>
      <x:c r="G145" s="305" t="str">
        <x:v>Reg. 55</x:v>
      </x:c>
      <x:c r="H145" s="305" t="str">
        <x:v>Review and disclose credit ratings and rating changes.</x:v>
      </x:c>
      <x:c r="I145" s="305" t="str">
        <x:v>Listed entity</x:v>
      </x:c>
      <x:c r="J145" s="305" t="str">
        <x:v>GATE|DEBT</x:v>
      </x:c>
      <x:c r="K145" s="305" t="str">
        <x:v>Rated listed NCS / NCRPS</x:v>
      </x:c>
      <x:c r="L145" s="305" t="str">
        <x:v>Rating assigned/reviewed/changed</x:v>
      </x:c>
      <x:c r="M145" s="305" t="str">
        <x:v>Apply review and disclosure requirements.</x:v>
      </x:c>
      <x:c r="N145" s="305" t="str">
        <x:v>Periodic and on change</x:v>
      </x:c>
      <x:c r="O145" s="305" t="str">
        <x:v>Credit rating</x:v>
      </x:c>
      <x:c r="P145" s="305" t="str">
        <x:v>Listed debt continuous-obligation module</x:v>
      </x:c>
      <x:c r="Q145" s="305" t="str">
        <x:v>Load this atomic row only when GATE|DEBT is true and the documented security/capacity, trigger and threshold/exemption tests are satisfied.</x:v>
      </x:c>
      <x:c r="R145" s="305" t="str">
        <x:v>Do not load when the gate is false; do not expand the duty beyond the stated holder or into Common Corporate Core/Capital Markets role content. Preserve boundary: CRA role duties remain in Capital Markets.</x:v>
      </x:c>
      <x:c r="S145" s="305" t="str">
        <x:v>Entity/listing master; security/ISIN and capacity evidence; event record (Rating assigned/reviewed/changed); threshold/exemption analysis (Apply review and disclosure requirements.).</x:v>
      </x:c>
      <x:c r="T145" s="305" t="str">
        <x:v>P4 VALIDATED</x:v>
      </x:c>
      <x:c r="U145" s="305" t="str">
        <x:v>PRODUCTION FROZEN</x:v>
      </x:c>
      <x:c r="V145" s="305" t="str">
        <x:v>https://www.sebi.gov.in/legal/master-circulars/jul-2025/master-circular-for-listing-obligations-and-disclosure-requirements-for-non-convertible-securities-securitized-debt-instruments-and-or-commercial-paper_95230.html</x:v>
      </x:c>
      <x:c r="W145" s="305" t="str">
        <x:v>MIGRATED — FROZEN</x:v>
      </x:c>
      <x:c r="X145" s="305" t="str">
        <x:f>IF(COUNTIF('PROD Provision Master'!$A$5:$A$176,C145)=1,"YES","NO")</x:f>
        <x:v>YES</x:v>
      </x:c>
      <x:c r="Y145" s="305" t="str">
        <x:f>IF(COUNTIF('PROD Compliance Master'!$A$5:$A$176,D145)=1,"YES","NO")</x:f>
        <x:v>YES</x:v>
      </x:c>
      <x:c r="Z145" s="305" t="str">
        <x:f>IF(COUNTIF($A$5:$A$176,A145)=1,"UNIQUE","DUPLICATE")</x:f>
        <x:v>UNIQUE</x:v>
      </x:c>
      <x:c r="AA145" s="305" t="str">
        <x:f>IF(COUNTIF($E$5:$E$176,E145)=1,"UNIQUE","DUPLICATE")</x:f>
        <x:v>UNIQUE</x:v>
      </x:c>
      <x:c r="AB145" s="305" t="str">
        <x:f>IF(AND(LEFT(A145,14)="SEBI-CORE-APP-",LEN(A145)=20),"VALID","INVALID")</x:f>
        <x:v>VALID</x:v>
      </x:c>
      <x:c r="AC145" s="305" t="str">
        <x:v>FROZEN</x:v>
      </x:c>
    </x:row>
    <x:row r="146" ht="48" customHeight="1">
      <x:c r="A146" s="305" t="str">
        <x:v>SEBI-CORE-APP-000142</x:v>
      </x:c>
      <x:c r="B146" s="305" t="n">
        <x:v>142</x:v>
      </x:c>
      <x:c r="C146" s="305" t="str">
        <x:v>SEBI-CORE-PRV-000142</x:v>
      </x:c>
      <x:c r="D146" s="305" t="str">
        <x:v>SEBI-CORE-CMP-000142</x:v>
      </x:c>
      <x:c r="E146" s="305" t="str">
        <x:v>CAP-LAW090|Reg. 56</x:v>
      </x:c>
      <x:c r="F146" s="305" t="str">
        <x:v>CAP-LAW090</x:v>
      </x:c>
      <x:c r="G146" s="305" t="str">
        <x:v>Reg. 56</x:v>
      </x:c>
      <x:c r="H146" s="305" t="str">
        <x:v>Provide the debenture trustee with prescribed documents, reports and event information.</x:v>
      </x:c>
      <x:c r="I146" s="305" t="str">
        <x:v>Listed entity</x:v>
      </x:c>
      <x:c r="J146" s="305" t="str">
        <x:v>GATE|DEBT</x:v>
      </x:c>
      <x:c r="K146" s="305" t="str">
        <x:v>Listed debt with debenture trustee</x:v>
      </x:c>
      <x:c r="L146" s="305" t="str">
        <x:v>Periodic/event information due</x:v>
      </x:c>
      <x:c r="M146" s="305" t="str">
        <x:v>Apply security, covenant, default and financial-document requirements.</x:v>
      </x:c>
      <x:c r="N146" s="305" t="str">
        <x:v>Periodic and event-based</x:v>
      </x:c>
      <x:c r="O146" s="305" t="str">
        <x:v>Trustee interface</x:v>
      </x:c>
      <x:c r="P146" s="305" t="str">
        <x:v>Listed debt continuous-obligation module</x:v>
      </x:c>
      <x:c r="Q146" s="305" t="str">
        <x:v>Load this atomic row only when GATE|DEBT is true and the documented security/capacity, trigger and threshold/exemption tests are satisfied.</x:v>
      </x:c>
      <x:c r="R146" s="305" t="str">
        <x:v>Do not load when the gate is false; do not expand the duty beyond the stated holder or into Common Corporate Core/Capital Markets role content. Preserve boundary: Trustee internal duties excluded.</x:v>
      </x:c>
      <x:c r="S146" s="305" t="str">
        <x:v>Entity/listing master; security/ISIN and capacity evidence; event record (Periodic/event information due); threshold/exemption analysis (Apply security, covenant, default and financial-document requirements.).</x:v>
      </x:c>
      <x:c r="T146" s="305" t="str">
        <x:v>P4 VALIDATED</x:v>
      </x:c>
      <x:c r="U146" s="305" t="str">
        <x:v>PRODUCTION FROZEN</x:v>
      </x:c>
      <x:c r="V146" s="305" t="str">
        <x:v>https://www.sebi.gov.in/legal/master-circulars/jul-2025/master-circular-for-listing-obligations-and-disclosure-requirements-for-non-convertible-securities-securitized-debt-instruments-and-or-commercial-paper_95230.html</x:v>
      </x:c>
      <x:c r="W146" s="305" t="str">
        <x:v>MIGRATED — FROZEN</x:v>
      </x:c>
      <x:c r="X146" s="305" t="str">
        <x:f>IF(COUNTIF('PROD Provision Master'!$A$5:$A$176,C146)=1,"YES","NO")</x:f>
        <x:v>YES</x:v>
      </x:c>
      <x:c r="Y146" s="305" t="str">
        <x:f>IF(COUNTIF('PROD Compliance Master'!$A$5:$A$176,D146)=1,"YES","NO")</x:f>
        <x:v>YES</x:v>
      </x:c>
      <x:c r="Z146" s="305" t="str">
        <x:f>IF(COUNTIF($A$5:$A$176,A146)=1,"UNIQUE","DUPLICATE")</x:f>
        <x:v>UNIQUE</x:v>
      </x:c>
      <x:c r="AA146" s="305" t="str">
        <x:f>IF(COUNTIF($E$5:$E$176,E146)=1,"UNIQUE","DUPLICATE")</x:f>
        <x:v>UNIQUE</x:v>
      </x:c>
      <x:c r="AB146" s="305" t="str">
        <x:f>IF(AND(LEFT(A146,14)="SEBI-CORE-APP-",LEN(A146)=20),"VALID","INVALID")</x:f>
        <x:v>VALID</x:v>
      </x:c>
      <x:c r="AC146" s="305" t="str">
        <x:v>FROZEN</x:v>
      </x:c>
    </x:row>
    <x:row r="147" ht="48" customHeight="1">
      <x:c r="A147" s="305" t="str">
        <x:v>SEBI-CORE-APP-000143</x:v>
      </x:c>
      <x:c r="B147" s="305" t="n">
        <x:v>143</x:v>
      </x:c>
      <x:c r="C147" s="305" t="str">
        <x:v>SEBI-CORE-PRV-000143</x:v>
      </x:c>
      <x:c r="D147" s="305" t="str">
        <x:v>SEBI-CORE-CMP-000143</x:v>
      </x:c>
      <x:c r="E147" s="305" t="str">
        <x:v>CAP-LAW090|Reg. 57</x:v>
      </x:c>
      <x:c r="F147" s="305" t="str">
        <x:v>CAP-LAW090</x:v>
      </x:c>
      <x:c r="G147" s="305" t="str">
        <x:v>Reg. 57</x:v>
      </x:c>
      <x:c r="H147" s="305" t="str">
        <x:v>Submit the prescribed certificate/information regarding payment of interest, dividend or principal.</x:v>
      </x:c>
      <x:c r="I147" s="305" t="str">
        <x:v>Listed entity</x:v>
      </x:c>
      <x:c r="J147" s="305" t="str">
        <x:v>GATE|DEBT</x:v>
      </x:c>
      <x:c r="K147" s="305" t="str">
        <x:v>Listed NCS / NCRPS</x:v>
      </x:c>
      <x:c r="L147" s="305" t="str">
        <x:v>Payment due/completed</x:v>
      </x:c>
      <x:c r="M147" s="305" t="str">
        <x:v>Apply exchange/trustee format and timing.</x:v>
      </x:c>
      <x:c r="N147" s="305" t="str">
        <x:v>At each payment event</x:v>
      </x:c>
      <x:c r="O147" s="305" t="str">
        <x:v>Debt servicing</x:v>
      </x:c>
      <x:c r="P147" s="305" t="str">
        <x:v>Listed debt continuous-obligation module</x:v>
      </x:c>
      <x:c r="Q147" s="305" t="str">
        <x:v>Load this atomic row only when GATE|DEBT is true and the documented security/capacity, trigger and threshold/exemption tests are satisfied.</x:v>
      </x:c>
      <x:c r="R147" s="305" t="str">
        <x:v>Do not load when the gate is false; do not expand the duty beyond the stated holder or into Common Corporate Core/Capital Markets role content. Preserve boundary: Instrument terms determine the payment calendar.</x:v>
      </x:c>
      <x:c r="S147" s="305" t="str">
        <x:v>Entity/listing master; security/ISIN and capacity evidence; event record (Payment due/completed); threshold/exemption analysis (Apply exchange/trustee format and timing.).</x:v>
      </x:c>
      <x:c r="T147" s="305" t="str">
        <x:v>P4 VALIDATED</x:v>
      </x:c>
      <x:c r="U147" s="305" t="str">
        <x:v>PRODUCTION FROZEN</x:v>
      </x:c>
      <x:c r="V147" s="305" t="str">
        <x:v>https://www.sebi.gov.in/legal/master-circulars/jul-2025/master-circular-for-listing-obligations-and-disclosure-requirements-for-non-convertible-securities-securitized-debt-instruments-and-or-commercial-paper_95230.html</x:v>
      </x:c>
      <x:c r="W147" s="305" t="str">
        <x:v>MIGRATED — FROZEN</x:v>
      </x:c>
      <x:c r="X147" s="305" t="str">
        <x:f>IF(COUNTIF('PROD Provision Master'!$A$5:$A$176,C147)=1,"YES","NO")</x:f>
        <x:v>YES</x:v>
      </x:c>
      <x:c r="Y147" s="305" t="str">
        <x:f>IF(COUNTIF('PROD Compliance Master'!$A$5:$A$176,D147)=1,"YES","NO")</x:f>
        <x:v>YES</x:v>
      </x:c>
      <x:c r="Z147" s="305" t="str">
        <x:f>IF(COUNTIF($A$5:$A$176,A147)=1,"UNIQUE","DUPLICATE")</x:f>
        <x:v>UNIQUE</x:v>
      </x:c>
      <x:c r="AA147" s="305" t="str">
        <x:f>IF(COUNTIF($E$5:$E$176,E147)=1,"UNIQUE","DUPLICATE")</x:f>
        <x:v>UNIQUE</x:v>
      </x:c>
      <x:c r="AB147" s="305" t="str">
        <x:f>IF(AND(LEFT(A147,14)="SEBI-CORE-APP-",LEN(A147)=20),"VALID","INVALID")</x:f>
        <x:v>VALID</x:v>
      </x:c>
      <x:c r="AC147" s="305" t="str">
        <x:v>FROZEN</x:v>
      </x:c>
    </x:row>
    <x:row r="148" ht="48" customHeight="1">
      <x:c r="A148" s="305" t="str">
        <x:v>SEBI-CORE-APP-000144</x:v>
      </x:c>
      <x:c r="B148" s="305" t="n">
        <x:v>144</x:v>
      </x:c>
      <x:c r="C148" s="305" t="str">
        <x:v>SEBI-CORE-PRV-000144</x:v>
      </x:c>
      <x:c r="D148" s="305" t="str">
        <x:v>SEBI-CORE-CMP-000144</x:v>
      </x:c>
      <x:c r="E148" s="305" t="str">
        <x:v>CAP-LAW090|Reg. 58</x:v>
      </x:c>
      <x:c r="F148" s="305" t="str">
        <x:v>CAP-LAW090</x:v>
      </x:c>
      <x:c r="G148" s="305" t="str">
        <x:v>Reg. 58</x:v>
      </x:c>
      <x:c r="H148" s="305" t="str">
        <x:v>Provide prescribed documents and information to holders of listed non-convertible securities.</x:v>
      </x:c>
      <x:c r="I148" s="305" t="str">
        <x:v>Listed entity</x:v>
      </x:c>
      <x:c r="J148" s="305" t="str">
        <x:v>GATE|DEBT</x:v>
      </x:c>
      <x:c r="K148" s="305" t="str">
        <x:v>Listed NCS / NCRPS</x:v>
      </x:c>
      <x:c r="L148" s="305" t="str">
        <x:v>Holder request / periodic delivery</x:v>
      </x:c>
      <x:c r="M148" s="305" t="str">
        <x:v>Apply electronic/physical and document-scope requirements.</x:v>
      </x:c>
      <x:c r="N148" s="305" t="str">
        <x:v>Event-based / periodic</x:v>
      </x:c>
      <x:c r="O148" s="305" t="str">
        <x:v>Holder communication</x:v>
      </x:c>
      <x:c r="P148" s="305" t="str">
        <x:v>Listed debt continuous-obligation module</x:v>
      </x:c>
      <x:c r="Q148" s="305" t="str">
        <x:v>Load this atomic row only when GATE|DEBT is true and the documented security/capacity, trigger and threshold/exemption tests are satisfied.</x:v>
      </x:c>
      <x:c r="R148" s="305" t="str">
        <x:v>Do not load when the gate is false; do not expand the duty beyond the stated holder or into Common Corporate Core/Capital Markets role content. Preserve boundary: RTA/trustee support does not shift issuer accountability.</x:v>
      </x:c>
      <x:c r="S148" s="305" t="str">
        <x:v>Entity/listing master; security/ISIN and capacity evidence; event record (Holder request / periodic delivery); threshold/exemption analysis (Apply electronic/physical and document-scope requirements.).</x:v>
      </x:c>
      <x:c r="T148" s="305" t="str">
        <x:v>P4 VALIDATED</x:v>
      </x:c>
      <x:c r="U148" s="305" t="str">
        <x:v>PRODUCTION FROZEN</x:v>
      </x:c>
      <x:c r="V148" s="305" t="str">
        <x:v>https://www.sebi.gov.in/legal/master-circulars/jul-2025/master-circular-for-listing-obligations-and-disclosure-requirements-for-non-convertible-securities-securitized-debt-instruments-and-or-commercial-paper_95230.html</x:v>
      </x:c>
      <x:c r="W148" s="305" t="str">
        <x:v>MIGRATED — FROZEN</x:v>
      </x:c>
      <x:c r="X148" s="305" t="str">
        <x:f>IF(COUNTIF('PROD Provision Master'!$A$5:$A$176,C148)=1,"YES","NO")</x:f>
        <x:v>YES</x:v>
      </x:c>
      <x:c r="Y148" s="305" t="str">
        <x:f>IF(COUNTIF('PROD Compliance Master'!$A$5:$A$176,D148)=1,"YES","NO")</x:f>
        <x:v>YES</x:v>
      </x:c>
      <x:c r="Z148" s="305" t="str">
        <x:f>IF(COUNTIF($A$5:$A$176,A148)=1,"UNIQUE","DUPLICATE")</x:f>
        <x:v>UNIQUE</x:v>
      </x:c>
      <x:c r="AA148" s="305" t="str">
        <x:f>IF(COUNTIF($E$5:$E$176,E148)=1,"UNIQUE","DUPLICATE")</x:f>
        <x:v>UNIQUE</x:v>
      </x:c>
      <x:c r="AB148" s="305" t="str">
        <x:f>IF(AND(LEFT(A148,14)="SEBI-CORE-APP-",LEN(A148)=20),"VALID","INVALID")</x:f>
        <x:v>VALID</x:v>
      </x:c>
      <x:c r="AC148" s="305" t="str">
        <x:v>FROZEN</x:v>
      </x:c>
    </x:row>
    <x:row r="149" ht="48" customHeight="1">
      <x:c r="A149" s="305" t="str">
        <x:v>SEBI-CORE-APP-000145</x:v>
      </x:c>
      <x:c r="B149" s="305" t="n">
        <x:v>145</x:v>
      </x:c>
      <x:c r="C149" s="305" t="str">
        <x:v>SEBI-CORE-PRV-000145</x:v>
      </x:c>
      <x:c r="D149" s="305" t="str">
        <x:v>SEBI-CORE-CMP-000145</x:v>
      </x:c>
      <x:c r="E149" s="305" t="str">
        <x:v>CAP-LAW090|Reg. 59</x:v>
      </x:c>
      <x:c r="F149" s="305" t="str">
        <x:v>CAP-LAW090</x:v>
      </x:c>
      <x:c r="G149" s="305" t="str">
        <x:v>Reg. 59</x:v>
      </x:c>
      <x:c r="H149" s="305" t="str">
        <x:v>Obtain consent/approvals and complete disclosures before material structural modification of listed debt terms.</x:v>
      </x:c>
      <x:c r="I149" s="305" t="str">
        <x:v>Listed entity</x:v>
      </x:c>
      <x:c r="J149" s="305" t="str">
        <x:v>GATE|DEBT</x:v>
      </x:c>
      <x:c r="K149" s="305" t="str">
        <x:v>Listed NCS / NCRPS</x:v>
      </x:c>
      <x:c r="L149" s="305" t="str">
        <x:v>Change to structure/terms proposed</x:v>
      </x:c>
      <x:c r="M149" s="305" t="str">
        <x:v>Apply holder, exchange and trustee approval conditions.</x:v>
      </x:c>
      <x:c r="N149" s="305" t="str">
        <x:v>Before modification</x:v>
      </x:c>
      <x:c r="O149" s="305" t="str">
        <x:v>Debt modification</x:v>
      </x:c>
      <x:c r="P149" s="305" t="str">
        <x:v>Listed debt continuous-obligation module</x:v>
      </x:c>
      <x:c r="Q149" s="305" t="str">
        <x:v>Load this atomic row only when GATE|DEBT is true and the documented security/capacity, trigger and threshold/exemption tests are satisfied.</x:v>
      </x:c>
      <x:c r="R149" s="305" t="str">
        <x:v>Do not load when the gate is false; do not expand the duty beyond the stated holder or into Common Corporate Core/Capital Markets role content. Preserve boundary: Companies Act/contract consents may also apply.</x:v>
      </x:c>
      <x:c r="S149" s="305" t="str">
        <x:v>Entity/listing master; security/ISIN and capacity evidence; event record (Change to structure/terms proposed); threshold/exemption analysis (Apply holder, exchange and trustee approval conditions.).</x:v>
      </x:c>
      <x:c r="T149" s="305" t="str">
        <x:v>P4 VALIDATED</x:v>
      </x:c>
      <x:c r="U149" s="305" t="str">
        <x:v>PRODUCTION FROZEN</x:v>
      </x:c>
      <x:c r="V149" s="305" t="str">
        <x:v>https://www.sebi.gov.in/legal/master-circulars/jul-2025/master-circular-for-listing-obligations-and-disclosure-requirements-for-non-convertible-securities-securitized-debt-instruments-and-or-commercial-paper_95230.html</x:v>
      </x:c>
      <x:c r="W149" s="305" t="str">
        <x:v>MIGRATED — FROZEN</x:v>
      </x:c>
      <x:c r="X149" s="305" t="str">
        <x:f>IF(COUNTIF('PROD Provision Master'!$A$5:$A$176,C149)=1,"YES","NO")</x:f>
        <x:v>YES</x:v>
      </x:c>
      <x:c r="Y149" s="305" t="str">
        <x:f>IF(COUNTIF('PROD Compliance Master'!$A$5:$A$176,D149)=1,"YES","NO")</x:f>
        <x:v>YES</x:v>
      </x:c>
      <x:c r="Z149" s="305" t="str">
        <x:f>IF(COUNTIF($A$5:$A$176,A149)=1,"UNIQUE","DUPLICATE")</x:f>
        <x:v>UNIQUE</x:v>
      </x:c>
      <x:c r="AA149" s="305" t="str">
        <x:f>IF(COUNTIF($E$5:$E$176,E149)=1,"UNIQUE","DUPLICATE")</x:f>
        <x:v>UNIQUE</x:v>
      </x:c>
      <x:c r="AB149" s="305" t="str">
        <x:f>IF(AND(LEFT(A149,14)="SEBI-CORE-APP-",LEN(A149)=20),"VALID","INVALID")</x:f>
        <x:v>VALID</x:v>
      </x:c>
      <x:c r="AC149" s="305" t="str">
        <x:v>FROZEN</x:v>
      </x:c>
    </x:row>
    <x:row r="150" ht="48" customHeight="1">
      <x:c r="A150" s="305" t="str">
        <x:v>SEBI-CORE-APP-000146</x:v>
      </x:c>
      <x:c r="B150" s="305" t="n">
        <x:v>146</x:v>
      </x:c>
      <x:c r="C150" s="305" t="str">
        <x:v>SEBI-CORE-PRV-000146</x:v>
      </x:c>
      <x:c r="D150" s="305" t="str">
        <x:v>SEBI-CORE-CMP-000146</x:v>
      </x:c>
      <x:c r="E150" s="305" t="str">
        <x:v>CAP-LAW090|Reg. 60</x:v>
      </x:c>
      <x:c r="F150" s="305" t="str">
        <x:v>CAP-LAW090</x:v>
      </x:c>
      <x:c r="G150" s="305" t="str">
        <x:v>Reg. 60</x:v>
      </x:c>
      <x:c r="H150" s="305" t="str">
        <x:v>Fix and intimate record dates for debt payments/actions.</x:v>
      </x:c>
      <x:c r="I150" s="305" t="str">
        <x:v>Listed entity</x:v>
      </x:c>
      <x:c r="J150" s="305" t="str">
        <x:v>GATE|DEBT</x:v>
      </x:c>
      <x:c r="K150" s="305" t="str">
        <x:v>Listed NCS / NCRPS</x:v>
      </x:c>
      <x:c r="L150" s="305" t="str">
        <x:v>Payment or corporate action requires record date</x:v>
      </x:c>
      <x:c r="M150" s="305" t="str">
        <x:v>Apply current lead time.</x:v>
      </x:c>
      <x:c r="N150" s="305" t="str">
        <x:v>Before record date</x:v>
      </x:c>
      <x:c r="O150" s="305" t="str">
        <x:v>Debt servicing</x:v>
      </x:c>
      <x:c r="P150" s="305" t="str">
        <x:v>Listed debt continuous-obligation module</x:v>
      </x:c>
      <x:c r="Q150" s="305" t="str">
        <x:v>Load this atomic row only when GATE|DEBT is true and the documented security/capacity, trigger and threshold/exemption tests are satisfied.</x:v>
      </x:c>
      <x:c r="R150" s="305" t="str">
        <x:v>Do not load when the gate is false; do not expand the duty beyond the stated holder or into Common Corporate Core/Capital Markets role content. Preserve boundary: Separate from equity Reg. 42.</x:v>
      </x:c>
      <x:c r="S150" s="305" t="str">
        <x:v>Entity/listing master; security/ISIN and capacity evidence; event record (Payment or corporate action requires record date); threshold/exemption analysis (Apply current lead time.).</x:v>
      </x:c>
      <x:c r="T150" s="305" t="str">
        <x:v>P4 VALIDATED</x:v>
      </x:c>
      <x:c r="U150" s="305" t="str">
        <x:v>PRODUCTION FROZEN</x:v>
      </x:c>
      <x:c r="V150" s="305" t="str">
        <x:v>https://www.sebi.gov.in/legal/master-circulars/jul-2025/master-circular-for-listing-obligations-and-disclosure-requirements-for-non-convertible-securities-securitized-debt-instruments-and-or-commercial-paper_95230.html</x:v>
      </x:c>
      <x:c r="W150" s="305" t="str">
        <x:v>MIGRATED — FROZEN</x:v>
      </x:c>
      <x:c r="X150" s="305" t="str">
        <x:f>IF(COUNTIF('PROD Provision Master'!$A$5:$A$176,C150)=1,"YES","NO")</x:f>
        <x:v>YES</x:v>
      </x:c>
      <x:c r="Y150" s="305" t="str">
        <x:f>IF(COUNTIF('PROD Compliance Master'!$A$5:$A$176,D150)=1,"YES","NO")</x:f>
        <x:v>YES</x:v>
      </x:c>
      <x:c r="Z150" s="305" t="str">
        <x:f>IF(COUNTIF($A$5:$A$176,A150)=1,"UNIQUE","DUPLICATE")</x:f>
        <x:v>UNIQUE</x:v>
      </x:c>
      <x:c r="AA150" s="305" t="str">
        <x:f>IF(COUNTIF($E$5:$E$176,E150)=1,"UNIQUE","DUPLICATE")</x:f>
        <x:v>UNIQUE</x:v>
      </x:c>
      <x:c r="AB150" s="305" t="str">
        <x:f>IF(AND(LEFT(A150,14)="SEBI-CORE-APP-",LEN(A150)=20),"VALID","INVALID")</x:f>
        <x:v>VALID</x:v>
      </x:c>
      <x:c r="AC150" s="305" t="str">
        <x:v>FROZEN</x:v>
      </x:c>
    </x:row>
    <x:row r="151" ht="48" customHeight="1">
      <x:c r="A151" s="305" t="str">
        <x:v>SEBI-CORE-APP-000147</x:v>
      </x:c>
      <x:c r="B151" s="305" t="n">
        <x:v>147</x:v>
      </x:c>
      <x:c r="C151" s="305" t="str">
        <x:v>SEBI-CORE-PRV-000147</x:v>
      </x:c>
      <x:c r="D151" s="305" t="str">
        <x:v>SEBI-CORE-CMP-000147</x:v>
      </x:c>
      <x:c r="E151" s="305" t="str">
        <x:v>CAP-LAW090|Reg. 61B / unclaimed amounts</x:v>
      </x:c>
      <x:c r="F151" s="305" t="str">
        <x:v>CAP-LAW090</x:v>
      </x:c>
      <x:c r="G151" s="305" t="str">
        <x:v>Reg. 61B / unclaimed amounts</x:v>
      </x:c>
      <x:c r="H151" s="305" t="str">
        <x:v>Transfer and administer unclaimed interest, dividend or redemption amounts through the prescribed framework.</x:v>
      </x:c>
      <x:c r="I151" s="305" t="str">
        <x:v>Listed entity</x:v>
      </x:c>
      <x:c r="J151" s="305" t="str">
        <x:v>GATE|DEBT</x:v>
      </x:c>
      <x:c r="K151" s="305" t="str">
        <x:v>Listed NCS / NCRPS</x:v>
      </x:c>
      <x:c r="L151" s="305" t="str">
        <x:v>Payment remains unclaimed</x:v>
      </x:c>
      <x:c r="M151" s="305" t="str">
        <x:v>Apply current escrow/fund, claim and disclosure provisions.</x:v>
      </x:c>
      <x:c r="N151" s="305" t="str">
        <x:v>When aging threshold is reached; ongoing claims</x:v>
      </x:c>
      <x:c r="O151" s="305" t="str">
        <x:v>Unclaimed amounts</x:v>
      </x:c>
      <x:c r="P151" s="305" t="str">
        <x:v>Listed debt continuous-obligation module</x:v>
      </x:c>
      <x:c r="Q151" s="305" t="str">
        <x:v>Load this atomic row only when GATE|DEBT is true and the documented security/capacity, trigger and threshold/exemption tests are satisfied.</x:v>
      </x:c>
      <x:c r="R151" s="305" t="str">
        <x:v>Do not load when the gate is false; do not expand the duty beyond the stated holder or into Common Corporate Core/Capital Markets role content. Preserve boundary: Tax/IEPF regimes must be separately assessed.</x:v>
      </x:c>
      <x:c r="S151" s="305" t="str">
        <x:v>Entity/listing master; security/ISIN and capacity evidence; event record (Payment remains unclaimed); threshold/exemption analysis (Apply current escrow/fund, claim and disclosure provisions.).</x:v>
      </x:c>
      <x:c r="T151" s="305" t="str">
        <x:v>P4 VALIDATED</x:v>
      </x:c>
      <x:c r="U151" s="305" t="str">
        <x:v>PRODUCTION FROZEN</x:v>
      </x:c>
      <x:c r="V151" s="305" t="str">
        <x:v>https://www.sebi.gov.in/legal/master-circulars/jul-2025/master-circular-for-listing-obligations-and-disclosure-requirements-for-non-convertible-securities-securitized-debt-instruments-and-or-commercial-paper_95230.html</x:v>
      </x:c>
      <x:c r="W151" s="305" t="str">
        <x:v>MIGRATED — FROZEN</x:v>
      </x:c>
      <x:c r="X151" s="305" t="str">
        <x:f>IF(COUNTIF('PROD Provision Master'!$A$5:$A$176,C151)=1,"YES","NO")</x:f>
        <x:v>YES</x:v>
      </x:c>
      <x:c r="Y151" s="305" t="str">
        <x:f>IF(COUNTIF('PROD Compliance Master'!$A$5:$A$176,D151)=1,"YES","NO")</x:f>
        <x:v>YES</x:v>
      </x:c>
      <x:c r="Z151" s="305" t="str">
        <x:f>IF(COUNTIF($A$5:$A$176,A151)=1,"UNIQUE","DUPLICATE")</x:f>
        <x:v>UNIQUE</x:v>
      </x:c>
      <x:c r="AA151" s="305" t="str">
        <x:f>IF(COUNTIF($E$5:$E$176,E151)=1,"UNIQUE","DUPLICATE")</x:f>
        <x:v>UNIQUE</x:v>
      </x:c>
      <x:c r="AB151" s="305" t="str">
        <x:f>IF(AND(LEFT(A151,14)="SEBI-CORE-APP-",LEN(A151)=20),"VALID","INVALID")</x:f>
        <x:v>VALID</x:v>
      </x:c>
      <x:c r="AC151" s="305" t="str">
        <x:v>FROZEN</x:v>
      </x:c>
    </x:row>
    <x:row r="152" ht="48" customHeight="1">
      <x:c r="A152" s="305" t="str">
        <x:v>SEBI-CORE-APP-000148</x:v>
      </x:c>
      <x:c r="B152" s="305" t="n">
        <x:v>148</x:v>
      </x:c>
      <x:c r="C152" s="305" t="str">
        <x:v>SEBI-CORE-PRV-000148</x:v>
      </x:c>
      <x:c r="D152" s="305" t="str">
        <x:v>SEBI-CORE-CMP-000148</x:v>
      </x:c>
      <x:c r="E152" s="305" t="str">
        <x:v>CAP-LAW090|Reg. 62</x:v>
      </x:c>
      <x:c r="F152" s="305" t="str">
        <x:v>CAP-LAW090</x:v>
      </x:c>
      <x:c r="G152" s="305" t="str">
        <x:v>Reg. 62</x:v>
      </x:c>
      <x:c r="H152" s="305" t="str">
        <x:v>Maintain the debt-listed entity website disclosures required by LODR.</x:v>
      </x:c>
      <x:c r="I152" s="305" t="str">
        <x:v>Listed entity</x:v>
      </x:c>
      <x:c r="J152" s="305" t="str">
        <x:v>GATE|DEBT</x:v>
      </x:c>
      <x:c r="K152" s="305" t="str">
        <x:v>Listed NCS / NCRPS / other covered instruments</x:v>
      </x:c>
      <x:c r="L152" s="305" t="str">
        <x:v>Instrument remains listed / disclosure changes</x:v>
      </x:c>
      <x:c r="M152" s="305" t="str">
        <x:v>Apply content and update requirements for the security class.</x:v>
      </x:c>
      <x:c r="N152" s="305" t="str">
        <x:v>Continuous</x:v>
      </x:c>
      <x:c r="O152" s="305" t="str">
        <x:v>Website disclosure</x:v>
      </x:c>
      <x:c r="P152" s="305" t="str">
        <x:v>Listed debt continuous-obligation module</x:v>
      </x:c>
      <x:c r="Q152" s="305" t="str">
        <x:v>Load this atomic row only when GATE|DEBT is true and the documented security/capacity, trigger and threshold/exemption tests are satisfied.</x:v>
      </x:c>
      <x:c r="R152" s="305" t="str">
        <x:v>Do not load when the gate is false; do not expand the duty beyond the stated holder or into Common Corporate Core/Capital Markets role content. Preserve boundary: Do not substitute equity Reg. 46 without applicability test.</x:v>
      </x:c>
      <x:c r="S152" s="305" t="str">
        <x:v>Entity/listing master; security/ISIN and capacity evidence; event record (Instrument remains listed / disclosure changes); threshold/exemption analysis (Apply content and update requirements for the security class.).</x:v>
      </x:c>
      <x:c r="T152" s="305" t="str">
        <x:v>P4 VALIDATED</x:v>
      </x:c>
      <x:c r="U152" s="305" t="str">
        <x:v>PRODUCTION FROZEN</x:v>
      </x:c>
      <x:c r="V152" s="305" t="str">
        <x:v>https://www.sebi.gov.in/legal/master-circulars/jul-2025/master-circular-for-listing-obligations-and-disclosure-requirements-for-non-convertible-securities-securitized-debt-instruments-and-or-commercial-paper_95230.html</x:v>
      </x:c>
      <x:c r="W152" s="305" t="str">
        <x:v>MIGRATED — FROZEN</x:v>
      </x:c>
      <x:c r="X152" s="305" t="str">
        <x:f>IF(COUNTIF('PROD Provision Master'!$A$5:$A$176,C152)=1,"YES","NO")</x:f>
        <x:v>YES</x:v>
      </x:c>
      <x:c r="Y152" s="305" t="str">
        <x:f>IF(COUNTIF('PROD Compliance Master'!$A$5:$A$176,D152)=1,"YES","NO")</x:f>
        <x:v>YES</x:v>
      </x:c>
      <x:c r="Z152" s="305" t="str">
        <x:f>IF(COUNTIF($A$5:$A$176,A152)=1,"UNIQUE","DUPLICATE")</x:f>
        <x:v>UNIQUE</x:v>
      </x:c>
      <x:c r="AA152" s="305" t="str">
        <x:f>IF(COUNTIF($E$5:$E$176,E152)=1,"UNIQUE","DUPLICATE")</x:f>
        <x:v>UNIQUE</x:v>
      </x:c>
      <x:c r="AB152" s="305" t="str">
        <x:f>IF(AND(LEFT(A152,14)="SEBI-CORE-APP-",LEN(A152)=20),"VALID","INVALID")</x:f>
        <x:v>VALID</x:v>
      </x:c>
      <x:c r="AC152" s="305" t="str">
        <x:v>FROZEN</x:v>
      </x:c>
    </x:row>
    <x:row r="153" ht="48" customHeight="1">
      <x:c r="A153" s="305" t="str">
        <x:v>SEBI-CORE-APP-000149</x:v>
      </x:c>
      <x:c r="B153" s="305" t="n">
        <x:v>149</x:v>
      </x:c>
      <x:c r="C153" s="305" t="str">
        <x:v>SEBI-CORE-PRV-000149</x:v>
      </x:c>
      <x:c r="D153" s="305" t="str">
        <x:v>SEBI-CORE-CMP-000149</x:v>
      </x:c>
      <x:c r="E153" s="305" t="str">
        <x:v>CAP-LAW090|HVDLE corporate-governance chapter</x:v>
      </x:c>
      <x:c r="F153" s="305" t="str">
        <x:v>CAP-LAW090</x:v>
      </x:c>
      <x:c r="G153" s="305" t="str">
        <x:v>HVDLE corporate-governance chapter</x:v>
      </x:c>
      <x:c r="H153" s="305" t="str">
        <x:v>Apply the specified corporate-governance provisions when the high-value debt listed-entity test is met.</x:v>
      </x:c>
      <x:c r="I153" s="305" t="str">
        <x:v>Listed entity</x:v>
      </x:c>
      <x:c r="J153" s="305" t="str">
        <x:v>GATE|HVDLE</x:v>
      </x:c>
      <x:c r="K153" s="305" t="str">
        <x:v>High-value listed debt</x:v>
      </x:c>
      <x:c r="L153" s="305" t="str">
        <x:v>Current HVDLE threshold/test met</x:v>
      </x:c>
      <x:c r="M153" s="305" t="str">
        <x:v>Apply measurement, transition, exemption and listed-subsidiary provisions then in force.</x:v>
      </x:c>
      <x:c r="N153" s="305" t="str">
        <x:v>Continuous after activation</x:v>
      </x:c>
      <x:c r="O153" s="305" t="str">
        <x:v>Debt governance</x:v>
      </x:c>
      <x:c r="P153" s="305" t="str">
        <x:v>Applicable HVDLE governance overlay</x:v>
      </x:c>
      <x:c r="Q153" s="305" t="str">
        <x:v>Load this atomic row only when GATE|HVDLE is true and the documented security/capacity, trigger and threshold/exemption tests are satisfied.</x:v>
      </x:c>
      <x:c r="R153" s="305" t="str">
        <x:v>Do not load when the gate is false; do not expand the duty beyond the stated holder or into Common Corporate Core/Capital Markets role content. Preserve boundary: This resolves the equity/debt boundary without blanket duplication.</x:v>
      </x:c>
      <x:c r="S153" s="305" t="str">
        <x:v>Entity/listing master; security/ISIN and capacity evidence; event record (Current HVDLE threshold/test met); threshold/exemption analysis (Apply measurement, transition, exemption and listed-subsidiary provisions then in force.).</x:v>
      </x:c>
      <x:c r="T153" s="305" t="str">
        <x:v>P4 VALIDATED</x:v>
      </x:c>
      <x:c r="U153" s="305" t="str">
        <x:v>PRODUCTION FROZEN</x:v>
      </x:c>
      <x:c r="V153" s="305" t="str">
        <x:v>https://www.sebi.gov.in/legal/master-circulars/jul-2025/master-circular-for-listing-obligations-and-disclosure-requirements-for-non-convertible-securities-securitized-debt-instruments-and-or-commercial-paper_95230.html</x:v>
      </x:c>
      <x:c r="W153" s="305" t="str">
        <x:v>MIGRATED — FROZEN</x:v>
      </x:c>
      <x:c r="X153" s="305" t="str">
        <x:f>IF(COUNTIF('PROD Provision Master'!$A$5:$A$176,C153)=1,"YES","NO")</x:f>
        <x:v>YES</x:v>
      </x:c>
      <x:c r="Y153" s="305" t="str">
        <x:f>IF(COUNTIF('PROD Compliance Master'!$A$5:$A$176,D153)=1,"YES","NO")</x:f>
        <x:v>YES</x:v>
      </x:c>
      <x:c r="Z153" s="305" t="str">
        <x:f>IF(COUNTIF($A$5:$A$176,A153)=1,"UNIQUE","DUPLICATE")</x:f>
        <x:v>UNIQUE</x:v>
      </x:c>
      <x:c r="AA153" s="305" t="str">
        <x:f>IF(COUNTIF($E$5:$E$176,E153)=1,"UNIQUE","DUPLICATE")</x:f>
        <x:v>UNIQUE</x:v>
      </x:c>
      <x:c r="AB153" s="305" t="str">
        <x:f>IF(AND(LEFT(A153,14)="SEBI-CORE-APP-",LEN(A153)=20),"VALID","INVALID")</x:f>
        <x:v>VALID</x:v>
      </x:c>
      <x:c r="AC153" s="305" t="str">
        <x:v>FROZEN</x:v>
      </x:c>
    </x:row>
    <x:row r="154" ht="48" customHeight="1">
      <x:c r="A154" s="305" t="str">
        <x:v>SEBI-CORE-APP-000150</x:v>
      </x:c>
      <x:c r="B154" s="305" t="n">
        <x:v>150</x:v>
      </x:c>
      <x:c r="C154" s="305" t="str">
        <x:v>SEBI-CORE-PRV-000150</x:v>
      </x:c>
      <x:c r="D154" s="305" t="str">
        <x:v>SEBI-CORE-CMP-000150</x:v>
      </x:c>
      <x:c r="E154" s="305" t="str">
        <x:v>CAP-LAW064|Issue/listing provisions</x:v>
      </x:c>
      <x:c r="F154" s="305" t="str">
        <x:v>CAP-LAW064</x:v>
      </x:c>
      <x:c r="G154" s="305" t="str">
        <x:v>Issue/listing provisions</x:v>
      </x:c>
      <x:c r="H154" s="305" t="str">
        <x:v>Comply with issue, trust, offer-document, rating, listing and ongoing requirements for SDIs or security receipts when the entity acts in that capacity.</x:v>
      </x:c>
      <x:c r="I154" s="305" t="str">
        <x:v>Special purpose distinct entity / issuer / trustee as specified</x:v>
      </x:c>
      <x:c r="J154" s="305" t="str">
        <x:v>GATE|SDI_SR_CP</x:v>
      </x:c>
      <x:c r="K154" s="305" t="str">
        <x:v>SDI / security receipt</x:v>
      </x:c>
      <x:c r="L154" s="305" t="str">
        <x:v>SDI/SR issuance or listing exists</x:v>
      </x:c>
      <x:c r="M154" s="305" t="str">
        <x:v>Apply instrument and duty-holder-specific provisions.</x:v>
      </x:c>
      <x:c r="N154" s="305" t="str">
        <x:v>Issue and continuous periods</x:v>
      </x:c>
      <x:c r="O154" s="305" t="str">
        <x:v>Structured finance</x:v>
      </x:c>
      <x:c r="P154" s="305" t="str">
        <x:v>SDI / Security Receipt / Commercial Paper capacity module</x:v>
      </x:c>
      <x:c r="Q154" s="305" t="str">
        <x:v>Load this atomic row only when GATE|SDI_SR_CP is true and the documented security/capacity, trigger and threshold/exemption tests are satisfied.</x:v>
      </x:c>
      <x:c r="R154" s="305" t="str">
        <x:v>Do not load when the gate is false; do not expand the duty beyond the stated holder or into Common Corporate Core/Capital Markets role content. Preserve boundary: Not a generic listed-company row.</x:v>
      </x:c>
      <x:c r="S154" s="305" t="str">
        <x:v>Entity/listing master; security/ISIN and capacity evidence; event record (SDI/SR issuance or listing exists); threshold/exemption analysis (Apply instrument and duty-holder-specific provisions.).</x:v>
      </x:c>
      <x:c r="T154" s="305" t="str">
        <x:v>P4 VALIDATED</x:v>
      </x:c>
      <x:c r="U154" s="305" t="str">
        <x:v>PRODUCTION FROZEN</x:v>
      </x:c>
      <x:c r="V154" s="305" t="str">
        <x:v>https://www.sebi.gov.in/legal/regulations/jul-2026/securities-and-exchange-board-of-india-issue-and-listing-of-securitised-debt-instruments-and-security-receipts-regulations-2008-last-amended-on-july-06-2026-_102674.html</x:v>
      </x:c>
      <x:c r="W154" s="305" t="str">
        <x:v>MIGRATED — FROZEN</x:v>
      </x:c>
      <x:c r="X154" s="305" t="str">
        <x:f>IF(COUNTIF('PROD Provision Master'!$A$5:$A$176,C154)=1,"YES","NO")</x:f>
        <x:v>YES</x:v>
      </x:c>
      <x:c r="Y154" s="305" t="str">
        <x:f>IF(COUNTIF('PROD Compliance Master'!$A$5:$A$176,D154)=1,"YES","NO")</x:f>
        <x:v>YES</x:v>
      </x:c>
      <x:c r="Z154" s="305" t="str">
        <x:f>IF(COUNTIF($A$5:$A$176,A154)=1,"UNIQUE","DUPLICATE")</x:f>
        <x:v>UNIQUE</x:v>
      </x:c>
      <x:c r="AA154" s="305" t="str">
        <x:f>IF(COUNTIF($E$5:$E$176,E154)=1,"UNIQUE","DUPLICATE")</x:f>
        <x:v>UNIQUE</x:v>
      </x:c>
      <x:c r="AB154" s="305" t="str">
        <x:f>IF(AND(LEFT(A154,14)="SEBI-CORE-APP-",LEN(A154)=20),"VALID","INVALID")</x:f>
        <x:v>VALID</x:v>
      </x:c>
      <x:c r="AC154" s="305" t="str">
        <x:v>FROZEN</x:v>
      </x:c>
    </x:row>
    <x:row r="155" ht="48" customHeight="1">
      <x:c r="A155" s="305" t="str">
        <x:v>SEBI-CORE-APP-000151</x:v>
      </x:c>
      <x:c r="B155" s="305" t="n">
        <x:v>151</x:v>
      </x:c>
      <x:c r="C155" s="305" t="str">
        <x:v>SEBI-CORE-PRV-000151</x:v>
      </x:c>
      <x:c r="D155" s="305" t="str">
        <x:v>SEBI-CORE-CMP-000151</x:v>
      </x:c>
      <x:c r="E155" s="305" t="str">
        <x:v>CAP-LAW248|Reg. 11B / Circular para 2</x:v>
      </x:c>
      <x:c r="F155" s="305" t="str">
        <x:v>CAP-LAW248</x:v>
      </x:c>
      <x:c r="G155" s="305" t="str">
        <x:v>Reg. 11B / Circular para 2</x:v>
      </x:c>
      <x:c r="H155" s="305" t="str">
        <x:v>Submit the prescribed SDI pool disclosures to SEBI and the listing exchange on a half-yearly basis.</x:v>
      </x:c>
      <x:c r="I155" s="305" t="str">
        <x:v>Trustee of special purpose distinct entity</x:v>
      </x:c>
      <x:c r="J155" s="305" t="str">
        <x:v>GATE|SDI_SR_CP</x:v>
      </x:c>
      <x:c r="K155" s="305" t="str">
        <x:v>Listed SDI</x:v>
      </x:c>
      <x:c r="L155" s="305" t="str">
        <x:v>SDI remains listed</x:v>
      </x:c>
      <x:c r="M155" s="305" t="str">
        <x:v>Use Annexure I for loan/listed-debt/credit-facility pools and Annexure II for other exposures.</x:v>
      </x:c>
      <x:c r="N155" s="305" t="str">
        <x:v>Within 30 days after end of March and September</x:v>
      </x:c>
      <x:c r="O155" s="305" t="str">
        <x:v>SDI disclosure</x:v>
      </x:c>
      <x:c r="P155" s="305" t="str">
        <x:v>SDI / Security Receipt / Commercial Paper capacity module</x:v>
      </x:c>
      <x:c r="Q155" s="305" t="str">
        <x:v>Load this atomic row only when GATE|SDI_SR_CP is true and the documented security/capacity, trigger and threshold/exemption tests are satisfied.</x:v>
      </x:c>
      <x:c r="R155" s="305" t="str">
        <x:v>Do not load when the gate is false; do not expand the duty beyond the stated holder or into Common Corporate Core/Capital Markets role content. Preserve boundary: Duty holder is trustee; include only where the corporate structure has this capacity.</x:v>
      </x:c>
      <x:c r="S155" s="305" t="str">
        <x:v>Entity/listing master; security/ISIN and capacity evidence; event record (SDI remains listed); threshold/exemption analysis (Use Annexure I for loan/listed-debt/credit-facility pools and Annexure II for other exposures.).</x:v>
      </x:c>
      <x:c r="T155" s="305" t="str">
        <x:v>P4 VALIDATED</x:v>
      </x:c>
      <x:c r="U155" s="305" t="str">
        <x:v>PRODUCTION FROZEN</x:v>
      </x:c>
      <x:c r="V155" s="305" t="str">
        <x:v>https://www.sebi.gov.in/legal/circulars/dec-2025/mandating-periodic-disclosure-requirements-securitised-debt-instruments-sdis-_98409.html</x:v>
      </x:c>
      <x:c r="W155" s="305" t="str">
        <x:v>MIGRATED — FROZEN</x:v>
      </x:c>
      <x:c r="X155" s="305" t="str">
        <x:f>IF(COUNTIF('PROD Provision Master'!$A$5:$A$176,C155)=1,"YES","NO")</x:f>
        <x:v>YES</x:v>
      </x:c>
      <x:c r="Y155" s="305" t="str">
        <x:f>IF(COUNTIF('PROD Compliance Master'!$A$5:$A$176,D155)=1,"YES","NO")</x:f>
        <x:v>YES</x:v>
      </x:c>
      <x:c r="Z155" s="305" t="str">
        <x:f>IF(COUNTIF($A$5:$A$176,A155)=1,"UNIQUE","DUPLICATE")</x:f>
        <x:v>UNIQUE</x:v>
      </x:c>
      <x:c r="AA155" s="305" t="str">
        <x:f>IF(COUNTIF($E$5:$E$176,E155)=1,"UNIQUE","DUPLICATE")</x:f>
        <x:v>UNIQUE</x:v>
      </x:c>
      <x:c r="AB155" s="305" t="str">
        <x:f>IF(AND(LEFT(A155,14)="SEBI-CORE-APP-",LEN(A155)=20),"VALID","INVALID")</x:f>
        <x:v>VALID</x:v>
      </x:c>
      <x:c r="AC155" s="305" t="str">
        <x:v>FROZEN</x:v>
      </x:c>
    </x:row>
    <x:row r="156" ht="48" customHeight="1">
      <x:c r="A156" s="305" t="str">
        <x:v>SEBI-CORE-APP-000152</x:v>
      </x:c>
      <x:c r="B156" s="305" t="n">
        <x:v>152</x:v>
      </x:c>
      <x:c r="C156" s="305" t="str">
        <x:v>SEBI-CORE-PRV-000152</x:v>
      </x:c>
      <x:c r="D156" s="305" t="str">
        <x:v>SEBI-CORE-CMP-000152</x:v>
      </x:c>
      <x:c r="E156" s="305" t="str">
        <x:v>P1-GAP003|Paras 2-4</x:v>
      </x:c>
      <x:c r="F156" s="305" t="str">
        <x:v>P1-GAP003</x:v>
      </x:c>
      <x:c r="G156" s="305" t="str">
        <x:v>Paras 2-4</x:v>
      </x:c>
      <x:c r="H156" s="305" t="str">
        <x:v>Accept and process eligible pre-2019 physical-security transfer requests during the special window.</x:v>
      </x:c>
      <x:c r="I156" s="305" t="str">
        <x:v>Listed company / RTA</x:v>
      </x:c>
      <x:c r="J156" s="305" t="str">
        <x:v>GATE|INVESTOR_SERVICE</x:v>
      </x:c>
      <x:c r="K156" s="305" t="str">
        <x:v>Physical securities</x:v>
      </x:c>
      <x:c r="L156" s="305" t="str">
        <x:v>Transfer was executed before 2019-04-01 and request falls within window</x:v>
      </x:c>
      <x:c r="M156" s="305" t="str">
        <x:v>Window runs 2026-02-05 through 2027-02-04; earlier rejected/returned requests can qualify.</x:v>
      </x:c>
      <x:c r="N156" s="305" t="str">
        <x:v>During special window</x:v>
      </x:c>
      <x:c r="O156" s="305" t="str">
        <x:v>Investor service</x:v>
      </x:c>
      <x:c r="P156" s="305" t="str">
        <x:v>Issuer investor-service / grievance module</x:v>
      </x:c>
      <x:c r="Q156" s="305" t="str">
        <x:v>Load this atomic row only when GATE|INVESTOR_SERVICE is true and the documented security/capacity, trigger and threshold/exemption tests are satisfied.</x:v>
      </x:c>
      <x:c r="R156" s="305" t="str">
        <x:v>Do not load when the gate is false; do not expand the duty beyond the stated holder or into Common Corporate Core/Capital Markets role content. Preserve boundary: Disputes and securities in IEPF are excluded.</x:v>
      </x:c>
      <x:c r="S156" s="305" t="str">
        <x:v>Entity/listing master; security/ISIN and capacity evidence; event record (Transfer was executed before 2019-04-01 and request falls within window); threshold/exemption analysis (Window runs 2026-02-05 through 2027-02-04; earlier rejected/returned requests can qualify.).</x:v>
      </x:c>
      <x:c r="T156" s="305" t="str">
        <x:v>P4 VALIDATED</x:v>
      </x:c>
      <x:c r="U156" s="305" t="str">
        <x:v>PRODUCTION FROZEN</x:v>
      </x:c>
      <x:c r="V156" s="305" t="str">
        <x:v>https://www.sebi.gov.in/legal/circulars/jan-2026/ease-of-doing-investment-special-window-for-transfer-and-dematerialisation-of-physical-securities_99411.html</x:v>
      </x:c>
      <x:c r="W156" s="305" t="str">
        <x:v>MIGRATED — FROZEN</x:v>
      </x:c>
      <x:c r="X156" s="305" t="str">
        <x:f>IF(COUNTIF('PROD Provision Master'!$A$5:$A$176,C156)=1,"YES","NO")</x:f>
        <x:v>YES</x:v>
      </x:c>
      <x:c r="Y156" s="305" t="str">
        <x:f>IF(COUNTIF('PROD Compliance Master'!$A$5:$A$176,D156)=1,"YES","NO")</x:f>
        <x:v>YES</x:v>
      </x:c>
      <x:c r="Z156" s="305" t="str">
        <x:f>IF(COUNTIF($A$5:$A$176,A156)=1,"UNIQUE","DUPLICATE")</x:f>
        <x:v>UNIQUE</x:v>
      </x:c>
      <x:c r="AA156" s="305" t="str">
        <x:f>IF(COUNTIF($E$5:$E$176,E156)=1,"UNIQUE","DUPLICATE")</x:f>
        <x:v>UNIQUE</x:v>
      </x:c>
      <x:c r="AB156" s="305" t="str">
        <x:f>IF(AND(LEFT(A156,14)="SEBI-CORE-APP-",LEN(A156)=20),"VALID","INVALID")</x:f>
        <x:v>VALID</x:v>
      </x:c>
      <x:c r="AC156" s="305" t="str">
        <x:v>FROZEN</x:v>
      </x:c>
    </x:row>
    <x:row r="157" ht="48" customHeight="1">
      <x:c r="A157" s="305" t="str">
        <x:v>SEBI-CORE-APP-000153</x:v>
      </x:c>
      <x:c r="B157" s="305" t="n">
        <x:v>153</x:v>
      </x:c>
      <x:c r="C157" s="305" t="str">
        <x:v>SEBI-CORE-PRV-000153</x:v>
      </x:c>
      <x:c r="D157" s="305" t="str">
        <x:v>SEBI-CORE-CMP-000153</x:v>
      </x:c>
      <x:c r="E157" s="305" t="str">
        <x:v>P1-GAP003|Demat and lock-in conditions</x:v>
      </x:c>
      <x:c r="F157" s="305" t="str">
        <x:v>P1-GAP003</x:v>
      </x:c>
      <x:c r="G157" s="305" t="str">
        <x:v>Demat and lock-in conditions</x:v>
      </x:c>
      <x:c r="H157" s="305" t="str">
        <x:v>Ensure eligible transferred securities are dematerialised and subject to the prescribed one-year lock-in.</x:v>
      </x:c>
      <x:c r="I157" s="305" t="str">
        <x:v>Listed company / RTA</x:v>
      </x:c>
      <x:c r="J157" s="305" t="str">
        <x:v>GATE|INVESTOR_SERVICE</x:v>
      </x:c>
      <x:c r="K157" s="305" t="str">
        <x:v>Physical securities</x:v>
      </x:c>
      <x:c r="L157" s="305" t="str">
        <x:v>Eligible special-window transfer approved</x:v>
      </x:c>
      <x:c r="M157" s="305" t="str">
        <x:v>Mandatory demat and one-year lock-in.</x:v>
      </x:c>
      <x:c r="N157" s="305" t="str">
        <x:v>At transfer/demat completion</x:v>
      </x:c>
      <x:c r="O157" s="305" t="str">
        <x:v>Investor service</x:v>
      </x:c>
      <x:c r="P157" s="305" t="str">
        <x:v>Issuer investor-service / grievance module</x:v>
      </x:c>
      <x:c r="Q157" s="305" t="str">
        <x:v>Load this atomic row only when GATE|INVESTOR_SERVICE is true and the documented security/capacity, trigger and threshold/exemption tests are satisfied.</x:v>
      </x:c>
      <x:c r="R157" s="305" t="str">
        <x:v>Do not load when the gate is false; do not expand the duty beyond the stated holder or into Common Corporate Core/Capital Markets role content. Preserve boundary: Only special-window transfers.</x:v>
      </x:c>
      <x:c r="S157" s="305" t="str">
        <x:v>Entity/listing master; security/ISIN and capacity evidence; event record (Eligible special-window transfer approved); threshold/exemption analysis (Mandatory demat and one-year lock-in.).</x:v>
      </x:c>
      <x:c r="T157" s="305" t="str">
        <x:v>P4 VALIDATED</x:v>
      </x:c>
      <x:c r="U157" s="305" t="str">
        <x:v>PRODUCTION FROZEN</x:v>
      </x:c>
      <x:c r="V157" s="305" t="str">
        <x:v>https://www.sebi.gov.in/legal/circulars/jan-2026/ease-of-doing-investment-special-window-for-transfer-and-dematerialisation-of-physical-securities_99411.html</x:v>
      </x:c>
      <x:c r="W157" s="305" t="str">
        <x:v>MIGRATED — FROZEN</x:v>
      </x:c>
      <x:c r="X157" s="305" t="str">
        <x:f>IF(COUNTIF('PROD Provision Master'!$A$5:$A$176,C157)=1,"YES","NO")</x:f>
        <x:v>YES</x:v>
      </x:c>
      <x:c r="Y157" s="305" t="str">
        <x:f>IF(COUNTIF('PROD Compliance Master'!$A$5:$A$176,D157)=1,"YES","NO")</x:f>
        <x:v>YES</x:v>
      </x:c>
      <x:c r="Z157" s="305" t="str">
        <x:f>IF(COUNTIF($A$5:$A$176,A157)=1,"UNIQUE","DUPLICATE")</x:f>
        <x:v>UNIQUE</x:v>
      </x:c>
      <x:c r="AA157" s="305" t="str">
        <x:f>IF(COUNTIF($E$5:$E$176,E157)=1,"UNIQUE","DUPLICATE")</x:f>
        <x:v>UNIQUE</x:v>
      </x:c>
      <x:c r="AB157" s="305" t="str">
        <x:f>IF(AND(LEFT(A157,14)="SEBI-CORE-APP-",LEN(A157)=20),"VALID","INVALID")</x:f>
        <x:v>VALID</x:v>
      </x:c>
      <x:c r="AC157" s="305" t="str">
        <x:v>FROZEN</x:v>
      </x:c>
    </x:row>
    <x:row r="158" ht="48" customHeight="1">
      <x:c r="A158" s="305" t="str">
        <x:v>SEBI-CORE-APP-000154</x:v>
      </x:c>
      <x:c r="B158" s="305" t="n">
        <x:v>154</x:v>
      </x:c>
      <x:c r="C158" s="305" t="str">
        <x:v>SEBI-CORE-PRV-000154</x:v>
      </x:c>
      <x:c r="D158" s="305" t="str">
        <x:v>SEBI-CORE-CMP-000154</x:v>
      </x:c>
      <x:c r="E158" s="305" t="str">
        <x:v>P1-GAP003|Verification / notice process</x:v>
      </x:c>
      <x:c r="F158" s="305" t="str">
        <x:v>P1-GAP003</x:v>
      </x:c>
      <x:c r="G158" s="305" t="str">
        <x:v>Verification / notice process</x:v>
      </x:c>
      <x:c r="H158" s="305" t="str">
        <x:v>Verify identity, PAN, address and signatures and follow the advertisement/objection process where the transferor is unavailable.</x:v>
      </x:c>
      <x:c r="I158" s="305" t="str">
        <x:v>Listed company / RTA</x:v>
      </x:c>
      <x:c r="J158" s="305" t="str">
        <x:v>GATE|INVESTOR_SERVICE</x:v>
      </x:c>
      <x:c r="K158" s="305" t="str">
        <x:v>Physical securities</x:v>
      </x:c>
      <x:c r="L158" s="305" t="str">
        <x:v>Eligible special-window request; transferor unavailable if applicable</x:v>
      </x:c>
      <x:c r="M158" s="305" t="str">
        <x:v>Objection period is 30 days; website posting/public notice as prescribed.</x:v>
      </x:c>
      <x:c r="N158" s="305" t="str">
        <x:v>During request processing</x:v>
      </x:c>
      <x:c r="O158" s="305" t="str">
        <x:v>Investor service</x:v>
      </x:c>
      <x:c r="P158" s="305" t="str">
        <x:v>Issuer investor-service / grievance module</x:v>
      </x:c>
      <x:c r="Q158" s="305" t="str">
        <x:v>Load this atomic row only when GATE|INVESTOR_SERVICE is true and the documented security/capacity, trigger and threshold/exemption tests are satisfied.</x:v>
      </x:c>
      <x:c r="R158" s="305" t="str">
        <x:v>Do not load when the gate is false; do not expand the duty beyond the stated holder or into Common Corporate Core/Capital Markets role content. Preserve boundary: Use only the circular's verification route.</x:v>
      </x:c>
      <x:c r="S158" s="305" t="str">
        <x:v>Entity/listing master; security/ISIN and capacity evidence; event record (Eligible special-window request; transferor unavailable if applicable); threshold/exemption analysis (Objection period is 30 days; website posting/public notice as prescribed.).</x:v>
      </x:c>
      <x:c r="T158" s="305" t="str">
        <x:v>P4 VALIDATED</x:v>
      </x:c>
      <x:c r="U158" s="305" t="str">
        <x:v>PRODUCTION FROZEN</x:v>
      </x:c>
      <x:c r="V158" s="305" t="str">
        <x:v>https://www.sebi.gov.in/legal/circulars/jan-2026/ease-of-doing-investment-special-window-for-transfer-and-dematerialisation-of-physical-securities_99411.html</x:v>
      </x:c>
      <x:c r="W158" s="305" t="str">
        <x:v>MIGRATED — FROZEN</x:v>
      </x:c>
      <x:c r="X158" s="305" t="str">
        <x:f>IF(COUNTIF('PROD Provision Master'!$A$5:$A$176,C158)=1,"YES","NO")</x:f>
        <x:v>YES</x:v>
      </x:c>
      <x:c r="Y158" s="305" t="str">
        <x:f>IF(COUNTIF('PROD Compliance Master'!$A$5:$A$176,D158)=1,"YES","NO")</x:f>
        <x:v>YES</x:v>
      </x:c>
      <x:c r="Z158" s="305" t="str">
        <x:f>IF(COUNTIF($A$5:$A$176,A158)=1,"UNIQUE","DUPLICATE")</x:f>
        <x:v>UNIQUE</x:v>
      </x:c>
      <x:c r="AA158" s="305" t="str">
        <x:f>IF(COUNTIF($E$5:$E$176,E158)=1,"UNIQUE","DUPLICATE")</x:f>
        <x:v>UNIQUE</x:v>
      </x:c>
      <x:c r="AB158" s="305" t="str">
        <x:f>IF(AND(LEFT(A158,14)="SEBI-CORE-APP-",LEN(A158)=20),"VALID","INVALID")</x:f>
        <x:v>VALID</x:v>
      </x:c>
      <x:c r="AC158" s="305" t="str">
        <x:v>FROZEN</x:v>
      </x:c>
    </x:row>
    <x:row r="159" ht="48" customHeight="1">
      <x:c r="A159" s="305" t="str">
        <x:v>SEBI-CORE-APP-000155</x:v>
      </x:c>
      <x:c r="B159" s="305" t="n">
        <x:v>155</x:v>
      </x:c>
      <x:c r="C159" s="305" t="str">
        <x:v>SEBI-CORE-PRV-000155</x:v>
      </x:c>
      <x:c r="D159" s="305" t="str">
        <x:v>SEBI-CORE-CMP-000155</x:v>
      </x:c>
      <x:c r="E159" s="305" t="str">
        <x:v>P1-GAP003|Processing timeline</x:v>
      </x:c>
      <x:c r="F159" s="305" t="str">
        <x:v>P1-GAP003</x:v>
      </x:c>
      <x:c r="G159" s="305" t="str">
        <x:v>Processing timeline</x:v>
      </x:c>
      <x:c r="H159" s="305" t="str">
        <x:v>Process a complete eligible special-window transfer request within the prescribed period.</x:v>
      </x:c>
      <x:c r="I159" s="305" t="str">
        <x:v>Listed company / RTA</x:v>
      </x:c>
      <x:c r="J159" s="305" t="str">
        <x:v>GATE|INVESTOR_SERVICE</x:v>
      </x:c>
      <x:c r="K159" s="305" t="str">
        <x:v>Physical securities</x:v>
      </x:c>
      <x:c r="L159" s="305" t="str">
        <x:v>Complete request received</x:v>
      </x:c>
      <x:c r="M159" s="305" t="str">
        <x:v>70-day service standard, subject to circular conditions.</x:v>
      </x:c>
      <x:c r="N159" s="305" t="str">
        <x:v>Within 70 days</x:v>
      </x:c>
      <x:c r="O159" s="305" t="str">
        <x:v>Investor service</x:v>
      </x:c>
      <x:c r="P159" s="305" t="str">
        <x:v>Issuer investor-service / grievance module</x:v>
      </x:c>
      <x:c r="Q159" s="305" t="str">
        <x:v>Load this atomic row only when GATE|INVESTOR_SERVICE is true and the documented security/capacity, trigger and threshold/exemption tests are satisfied.</x:v>
      </x:c>
      <x:c r="R159" s="305" t="str">
        <x:v>Do not load when the gate is false; do not expand the duty beyond the stated holder or into Common Corporate Core/Capital Markets role content. Preserve boundary: Disputes/IEPF excluded.</x:v>
      </x:c>
      <x:c r="S159" s="305" t="str">
        <x:v>Entity/listing master; security/ISIN and capacity evidence; event record (Complete request received); threshold/exemption analysis (70-day service standard, subject to circular conditions.).</x:v>
      </x:c>
      <x:c r="T159" s="305" t="str">
        <x:v>P4 VALIDATED</x:v>
      </x:c>
      <x:c r="U159" s="305" t="str">
        <x:v>PRODUCTION FROZEN</x:v>
      </x:c>
      <x:c r="V159" s="305" t="str">
        <x:v>https://www.sebi.gov.in/legal/circulars/jan-2026/ease-of-doing-investment-special-window-for-transfer-and-dematerialisation-of-physical-securities_99411.html</x:v>
      </x:c>
      <x:c r="W159" s="305" t="str">
        <x:v>MIGRATED — FROZEN</x:v>
      </x:c>
      <x:c r="X159" s="305" t="str">
        <x:f>IF(COUNTIF('PROD Provision Master'!$A$5:$A$176,C159)=1,"YES","NO")</x:f>
        <x:v>YES</x:v>
      </x:c>
      <x:c r="Y159" s="305" t="str">
        <x:f>IF(COUNTIF('PROD Compliance Master'!$A$5:$A$176,D159)=1,"YES","NO")</x:f>
        <x:v>YES</x:v>
      </x:c>
      <x:c r="Z159" s="305" t="str">
        <x:f>IF(COUNTIF($A$5:$A$176,A159)=1,"UNIQUE","DUPLICATE")</x:f>
        <x:v>UNIQUE</x:v>
      </x:c>
      <x:c r="AA159" s="305" t="str">
        <x:f>IF(COUNTIF($E$5:$E$176,E159)=1,"UNIQUE","DUPLICATE")</x:f>
        <x:v>UNIQUE</x:v>
      </x:c>
      <x:c r="AB159" s="305" t="str">
        <x:f>IF(AND(LEFT(A159,14)="SEBI-CORE-APP-",LEN(A159)=20),"VALID","INVALID")</x:f>
        <x:v>VALID</x:v>
      </x:c>
      <x:c r="AC159" s="305" t="str">
        <x:v>FROZEN</x:v>
      </x:c>
    </x:row>
    <x:row r="160" ht="48" customHeight="1">
      <x:c r="A160" s="305" t="str">
        <x:v>SEBI-CORE-APP-000156</x:v>
      </x:c>
      <x:c r="B160" s="305" t="n">
        <x:v>156</x:v>
      </x:c>
      <x:c r="C160" s="305" t="str">
        <x:v>SEBI-CORE-PRV-000156</x:v>
      </x:c>
      <x:c r="D160" s="305" t="str">
        <x:v>SEBI-CORE-CMP-000156</x:v>
      </x:c>
      <x:c r="E160" s="305" t="str">
        <x:v>P1-GAP003|Publicity requirement</x:v>
      </x:c>
      <x:c r="F160" s="305" t="str">
        <x:v>P1-GAP003</x:v>
      </x:c>
      <x:c r="G160" s="305" t="str">
        <x:v>Publicity requirement</x:v>
      </x:c>
      <x:c r="H160" s="305" t="str">
        <x:v>Publicise the special window at the prescribed interval throughout its availability.</x:v>
      </x:c>
      <x:c r="I160" s="305" t="str">
        <x:v>Listed company / RTA</x:v>
      </x:c>
      <x:c r="J160" s="305" t="str">
        <x:v>GATE|INVESTOR_SERVICE</x:v>
      </x:c>
      <x:c r="K160" s="305" t="str">
        <x:v>Physical securities</x:v>
      </x:c>
      <x:c r="L160" s="305" t="str">
        <x:v>Special window remains open</x:v>
      </x:c>
      <x:c r="M160" s="305" t="str">
        <x:v>Publicity every two months during the one-year window.</x:v>
      </x:c>
      <x:c r="N160" s="305" t="str">
        <x:v>Every two months through 2027-02-04</x:v>
      </x:c>
      <x:c r="O160" s="305" t="str">
        <x:v>Investor service</x:v>
      </x:c>
      <x:c r="P160" s="305" t="str">
        <x:v>Issuer investor-service / grievance module</x:v>
      </x:c>
      <x:c r="Q160" s="305" t="str">
        <x:v>Load this atomic row only when GATE|INVESTOR_SERVICE is true and the documented security/capacity, trigger and threshold/exemption tests are satisfied.</x:v>
      </x:c>
      <x:c r="R160" s="305" t="str">
        <x:v>Do not load when the gate is false; do not expand the duty beyond the stated holder or into Common Corporate Core/Capital Markets role content. Preserve boundary: Time-limited control.</x:v>
      </x:c>
      <x:c r="S160" s="305" t="str">
        <x:v>Entity/listing master; security/ISIN and capacity evidence; event record (Special window remains open); threshold/exemption analysis (Publicity every two months during the one-year window.).</x:v>
      </x:c>
      <x:c r="T160" s="305" t="str">
        <x:v>P4 VALIDATED</x:v>
      </x:c>
      <x:c r="U160" s="305" t="str">
        <x:v>PRODUCTION FROZEN</x:v>
      </x:c>
      <x:c r="V160" s="305" t="str">
        <x:v>https://www.sebi.gov.in/legal/circulars/jan-2026/ease-of-doing-investment-special-window-for-transfer-and-dematerialisation-of-physical-securities_99411.html</x:v>
      </x:c>
      <x:c r="W160" s="305" t="str">
        <x:v>MIGRATED — FROZEN</x:v>
      </x:c>
      <x:c r="X160" s="305" t="str">
        <x:f>IF(COUNTIF('PROD Provision Master'!$A$5:$A$176,C160)=1,"YES","NO")</x:f>
        <x:v>YES</x:v>
      </x:c>
      <x:c r="Y160" s="305" t="str">
        <x:f>IF(COUNTIF('PROD Compliance Master'!$A$5:$A$176,D160)=1,"YES","NO")</x:f>
        <x:v>YES</x:v>
      </x:c>
      <x:c r="Z160" s="305" t="str">
        <x:f>IF(COUNTIF($A$5:$A$176,A160)=1,"UNIQUE","DUPLICATE")</x:f>
        <x:v>UNIQUE</x:v>
      </x:c>
      <x:c r="AA160" s="305" t="str">
        <x:f>IF(COUNTIF($E$5:$E$176,E160)=1,"UNIQUE","DUPLICATE")</x:f>
        <x:v>UNIQUE</x:v>
      </x:c>
      <x:c r="AB160" s="305" t="str">
        <x:f>IF(AND(LEFT(A160,14)="SEBI-CORE-APP-",LEN(A160)=20),"VALID","INVALID")</x:f>
        <x:v>VALID</x:v>
      </x:c>
      <x:c r="AC160" s="305" t="str">
        <x:v>FROZEN</x:v>
      </x:c>
    </x:row>
    <x:row r="161" ht="48" customHeight="1">
      <x:c r="A161" s="305" t="str">
        <x:v>SEBI-CORE-APP-000157</x:v>
      </x:c>
      <x:c r="B161" s="305" t="n">
        <x:v>157</x:v>
      </x:c>
      <x:c r="C161" s="305" t="str">
        <x:v>SEBI-CORE-PRV-000157</x:v>
      </x:c>
      <x:c r="D161" s="305" t="str">
        <x:v>SEBI-CORE-CMP-000157</x:v>
      </x:c>
      <x:c r="E161" s="305" t="str">
        <x:v>P1-GAP004|Paras 2-4</x:v>
      </x:c>
      <x:c r="F161" s="305" t="str">
        <x:v>P1-GAP004</x:v>
      </x:c>
      <x:c r="G161" s="305" t="str">
        <x:v>Paras 2-4</x:v>
      </x:c>
      <x:c r="H161" s="305" t="str">
        <x:v>Verify and process covered securities-service requests without issuing a new letter of confirmation.</x:v>
      </x:c>
      <x:c r="I161" s="305" t="str">
        <x:v>Issuer / RTA</x:v>
      </x:c>
      <x:c r="J161" s="305" t="str">
        <x:v>GATE|INVESTOR_SERVICE</x:v>
      </x:c>
      <x:c r="K161" s="305" t="str">
        <x:v>Covered listed securities</x:v>
      </x:c>
      <x:c r="L161" s="305" t="str">
        <x:v>Complete service request / objections cured</x:v>
      </x:c>
      <x:c r="M161" s="305" t="str">
        <x:v>Apply transitional treatment to earlier letters of confirmation.</x:v>
      </x:c>
      <x:c r="N161" s="305" t="str">
        <x:v>Event-based</x:v>
      </x:c>
      <x:c r="O161" s="305" t="str">
        <x:v>Investor service</x:v>
      </x:c>
      <x:c r="P161" s="305" t="str">
        <x:v>Issuer investor-service / grievance module</x:v>
      </x:c>
      <x:c r="Q161" s="305" t="str">
        <x:v>Load this atomic row only when GATE|INVESTOR_SERVICE is true and the documented security/capacity, trigger and threshold/exemption tests are satisfied.</x:v>
      </x:c>
      <x:c r="R161" s="305" t="str">
        <x:v>Do not load when the gate is false; do not expand the duty beyond the stated holder or into Common Corporate Core/Capital Markets role content. Preserve boundary: Earlier letters remain usable for demat submission within 120 days of issuance.</x:v>
      </x:c>
      <x:c r="S161" s="305" t="str">
        <x:v>Entity/listing master; security/ISIN and capacity evidence; event record (Complete service request / objections cured); threshold/exemption analysis (Apply transitional treatment to earlier letters of confirmation.).</x:v>
      </x:c>
      <x:c r="T161" s="305" t="str">
        <x:v>P4 VALIDATED</x:v>
      </x:c>
      <x:c r="U161" s="305" t="str">
        <x:v>PRODUCTION FROZEN</x:v>
      </x:c>
      <x:c r="V161" s="305" t="str">
        <x:v>https://www.sebi.gov.in/legal/circulars/jan-2026/ease-of-doing-investment-and-ease-of-doing-business-doing-away-with-requirement-of-issuance-of-letter-of-confirmation-loc-and-to-effect-direct-credit-of-securities-in-dematerialisation-account-o-_99421.html</x:v>
      </x:c>
      <x:c r="W161" s="305" t="str">
        <x:v>MIGRATED — FROZEN</x:v>
      </x:c>
      <x:c r="X161" s="305" t="str">
        <x:f>IF(COUNTIF('PROD Provision Master'!$A$5:$A$176,C161)=1,"YES","NO")</x:f>
        <x:v>YES</x:v>
      </x:c>
      <x:c r="Y161" s="305" t="str">
        <x:f>IF(COUNTIF('PROD Compliance Master'!$A$5:$A$176,D161)=1,"YES","NO")</x:f>
        <x:v>YES</x:v>
      </x:c>
      <x:c r="Z161" s="305" t="str">
        <x:f>IF(COUNTIF($A$5:$A$176,A161)=1,"UNIQUE","DUPLICATE")</x:f>
        <x:v>UNIQUE</x:v>
      </x:c>
      <x:c r="AA161" s="305" t="str">
        <x:f>IF(COUNTIF($E$5:$E$176,E161)=1,"UNIQUE","DUPLICATE")</x:f>
        <x:v>UNIQUE</x:v>
      </x:c>
      <x:c r="AB161" s="305" t="str">
        <x:f>IF(AND(LEFT(A161,14)="SEBI-CORE-APP-",LEN(A161)=20),"VALID","INVALID")</x:f>
        <x:v>VALID</x:v>
      </x:c>
      <x:c r="AC161" s="305" t="str">
        <x:v>FROZEN</x:v>
      </x:c>
    </x:row>
    <x:row r="162" ht="48" customHeight="1">
      <x:c r="A162" s="305" t="str">
        <x:v>SEBI-CORE-APP-000158</x:v>
      </x:c>
      <x:c r="B162" s="305" t="n">
        <x:v>158</x:v>
      </x:c>
      <x:c r="C162" s="305" t="str">
        <x:v>SEBI-CORE-PRV-000158</x:v>
      </x:c>
      <x:c r="D162" s="305" t="str">
        <x:v>SEBI-CORE-CMP-000158</x:v>
      </x:c>
      <x:c r="E162" s="305" t="str">
        <x:v>P1-GAP004|Direct-credit timeline</x:v>
      </x:c>
      <x:c r="F162" s="305" t="str">
        <x:v>P1-GAP004</x:v>
      </x:c>
      <x:c r="G162" s="305" t="str">
        <x:v>Direct-credit timeline</x:v>
      </x:c>
      <x:c r="H162" s="305" t="str">
        <x:v>Effect direct credit of securities to the holder's demat account within the prescribed period after objections are removed.</x:v>
      </x:c>
      <x:c r="I162" s="305" t="str">
        <x:v>Issuer / RTA</x:v>
      </x:c>
      <x:c r="J162" s="305" t="str">
        <x:v>GATE|INVESTOR_SERVICE</x:v>
      </x:c>
      <x:c r="K162" s="305" t="str">
        <x:v>Covered listed securities</x:v>
      </x:c>
      <x:c r="L162" s="305" t="str">
        <x:v>Complete request and objections removed</x:v>
      </x:c>
      <x:c r="M162" s="305" t="str">
        <x:v>30-day direct-credit period.</x:v>
      </x:c>
      <x:c r="N162" s="305" t="str">
        <x:v>Within 30 days after objections are removed</x:v>
      </x:c>
      <x:c r="O162" s="305" t="str">
        <x:v>Investor service</x:v>
      </x:c>
      <x:c r="P162" s="305" t="str">
        <x:v>Issuer investor-service / grievance module</x:v>
      </x:c>
      <x:c r="Q162" s="305" t="str">
        <x:v>Load this atomic row only when GATE|INVESTOR_SERVICE is true and the documented security/capacity, trigger and threshold/exemption tests are satisfied.</x:v>
      </x:c>
      <x:c r="R162" s="305" t="str">
        <x:v>Do not load when the gate is false; do not expand the duty beyond the stated holder or into Common Corporate Core/Capital Markets role content. Preserve boundary: Direct issuer/RTA interface only.</x:v>
      </x:c>
      <x:c r="S162" s="305" t="str">
        <x:v>Entity/listing master; security/ISIN and capacity evidence; event record (Complete request and objections removed); threshold/exemption analysis (30-day direct-credit period.).</x:v>
      </x:c>
      <x:c r="T162" s="305" t="str">
        <x:v>P4 VALIDATED</x:v>
      </x:c>
      <x:c r="U162" s="305" t="str">
        <x:v>PRODUCTION FROZEN</x:v>
      </x:c>
      <x:c r="V162" s="305" t="str">
        <x:v>https://www.sebi.gov.in/legal/circulars/jan-2026/ease-of-doing-investment-and-ease-of-doing-business-doing-away-with-requirement-of-issuance-of-letter-of-confirmation-loc-and-to-effect-direct-credit-of-securities-in-dematerialisation-account-o-_99421.html</x:v>
      </x:c>
      <x:c r="W162" s="305" t="str">
        <x:v>MIGRATED — FROZEN</x:v>
      </x:c>
      <x:c r="X162" s="305" t="str">
        <x:f>IF(COUNTIF('PROD Provision Master'!$A$5:$A$176,C162)=1,"YES","NO")</x:f>
        <x:v>YES</x:v>
      </x:c>
      <x:c r="Y162" s="305" t="str">
        <x:f>IF(COUNTIF('PROD Compliance Master'!$A$5:$A$176,D162)=1,"YES","NO")</x:f>
        <x:v>YES</x:v>
      </x:c>
      <x:c r="Z162" s="305" t="str">
        <x:f>IF(COUNTIF($A$5:$A$176,A162)=1,"UNIQUE","DUPLICATE")</x:f>
        <x:v>UNIQUE</x:v>
      </x:c>
      <x:c r="AA162" s="305" t="str">
        <x:f>IF(COUNTIF($E$5:$E$176,E162)=1,"UNIQUE","DUPLICATE")</x:f>
        <x:v>UNIQUE</x:v>
      </x:c>
      <x:c r="AB162" s="305" t="str">
        <x:f>IF(AND(LEFT(A162,14)="SEBI-CORE-APP-",LEN(A162)=20),"VALID","INVALID")</x:f>
        <x:v>VALID</x:v>
      </x:c>
      <x:c r="AC162" s="305" t="str">
        <x:v>FROZEN</x:v>
      </x:c>
    </x:row>
    <x:row r="163" ht="48" customHeight="1">
      <x:c r="A163" s="305" t="str">
        <x:v>SEBI-CORE-APP-000159</x:v>
      </x:c>
      <x:c r="B163" s="305" t="n">
        <x:v>159</x:v>
      </x:c>
      <x:c r="C163" s="305" t="str">
        <x:v>SEBI-CORE-PRV-000159</x:v>
      </x:c>
      <x:c r="D163" s="305" t="str">
        <x:v>SEBI-CORE-CMP-000159</x:v>
      </x:c>
      <x:c r="E163" s="305" t="str">
        <x:v>P1-GAP004|Investor notification</x:v>
      </x:c>
      <x:c r="F163" s="305" t="str">
        <x:v>P1-GAP004</x:v>
      </x:c>
      <x:c r="G163" s="305" t="str">
        <x:v>Investor notification</x:v>
      </x:c>
      <x:c r="H163" s="305" t="str">
        <x:v>Notify the holder/claimant when dematerialisation/direct credit succeeds.</x:v>
      </x:c>
      <x:c r="I163" s="305" t="str">
        <x:v>Issuer / RTA</x:v>
      </x:c>
      <x:c r="J163" s="305" t="str">
        <x:v>GATE|INVESTOR_SERVICE</x:v>
      </x:c>
      <x:c r="K163" s="305" t="str">
        <x:v>Covered listed securities</x:v>
      </x:c>
      <x:c r="L163" s="305" t="str">
        <x:v>Direct credit completed</x:v>
      </x:c>
      <x:c r="M163" s="305" t="str">
        <x:v>Use prescribed communication details.</x:v>
      </x:c>
      <x:c r="N163" s="305" t="str">
        <x:v>On successful credit</x:v>
      </x:c>
      <x:c r="O163" s="305" t="str">
        <x:v>Investor service</x:v>
      </x:c>
      <x:c r="P163" s="305" t="str">
        <x:v>Issuer investor-service / grievance module</x:v>
      </x:c>
      <x:c r="Q163" s="305" t="str">
        <x:v>Load this atomic row only when GATE|INVESTOR_SERVICE is true and the documented security/capacity, trigger and threshold/exemption tests are satisfied.</x:v>
      </x:c>
      <x:c r="R163" s="305" t="str">
        <x:v>Do not load when the gate is false; do not expand the duty beyond the stated holder or into Common Corporate Core/Capital Markets role content. Preserve boundary: Event-based.</x:v>
      </x:c>
      <x:c r="S163" s="305" t="str">
        <x:v>Entity/listing master; security/ISIN and capacity evidence; event record (Direct credit completed); threshold/exemption analysis (Use prescribed communication details.).</x:v>
      </x:c>
      <x:c r="T163" s="305" t="str">
        <x:v>P4 VALIDATED</x:v>
      </x:c>
      <x:c r="U163" s="305" t="str">
        <x:v>PRODUCTION FROZEN</x:v>
      </x:c>
      <x:c r="V163" s="305" t="str">
        <x:v>https://www.sebi.gov.in/legal/circulars/jan-2026/ease-of-doing-investment-and-ease-of-doing-business-doing-away-with-requirement-of-issuance-of-letter-of-confirmation-loc-and-to-effect-direct-credit-of-securities-in-dematerialisation-account-o-_99421.html</x:v>
      </x:c>
      <x:c r="W163" s="305" t="str">
        <x:v>MIGRATED — FROZEN</x:v>
      </x:c>
      <x:c r="X163" s="305" t="str">
        <x:f>IF(COUNTIF('PROD Provision Master'!$A$5:$A$176,C163)=1,"YES","NO")</x:f>
        <x:v>YES</x:v>
      </x:c>
      <x:c r="Y163" s="305" t="str">
        <x:f>IF(COUNTIF('PROD Compliance Master'!$A$5:$A$176,D163)=1,"YES","NO")</x:f>
        <x:v>YES</x:v>
      </x:c>
      <x:c r="Z163" s="305" t="str">
        <x:f>IF(COUNTIF($A$5:$A$176,A163)=1,"UNIQUE","DUPLICATE")</x:f>
        <x:v>UNIQUE</x:v>
      </x:c>
      <x:c r="AA163" s="305" t="str">
        <x:f>IF(COUNTIF($E$5:$E$176,E163)=1,"UNIQUE","DUPLICATE")</x:f>
        <x:v>UNIQUE</x:v>
      </x:c>
      <x:c r="AB163" s="305" t="str">
        <x:f>IF(AND(LEFT(A163,14)="SEBI-CORE-APP-",LEN(A163)=20),"VALID","INVALID")</x:f>
        <x:v>VALID</x:v>
      </x:c>
      <x:c r="AC163" s="305" t="str">
        <x:v>FROZEN</x:v>
      </x:c>
    </x:row>
    <x:row r="164" ht="48" customHeight="1">
      <x:c r="A164" s="305" t="str">
        <x:v>SEBI-CORE-APP-000160</x:v>
      </x:c>
      <x:c r="B164" s="305" t="n">
        <x:v>160</x:v>
      </x:c>
      <x:c r="C164" s="305" t="str">
        <x:v>SEBI-CORE-PRV-000160</x:v>
      </x:c>
      <x:c r="D164" s="305" t="str">
        <x:v>SEBI-CORE-CMP-000160</x:v>
      </x:c>
      <x:c r="E164" s="305" t="str">
        <x:v>P1-GAP004|Form ISR-4 website</x:v>
      </x:c>
      <x:c r="F164" s="305" t="str">
        <x:v>P1-GAP004</x:v>
      </x:c>
      <x:c r="G164" s="305" t="str">
        <x:v>Form ISR-4 website</x:v>
      </x:c>
      <x:c r="H164" s="305" t="str">
        <x:v>Host the current Form ISR-4 on the issuer/RTA website.</x:v>
      </x:c>
      <x:c r="I164" s="305" t="str">
        <x:v>Issuer / RTA</x:v>
      </x:c>
      <x:c r="J164" s="305" t="str">
        <x:v>GATE|INVESTOR_SERVICE</x:v>
      </x:c>
      <x:c r="K164" s="305" t="str">
        <x:v>Covered listed securities</x:v>
      </x:c>
      <x:c r="L164" s="305" t="str">
        <x:v>Framework applies</x:v>
      </x:c>
      <x:c r="M164" s="305" t="str">
        <x:v>Use current form/version.</x:v>
      </x:c>
      <x:c r="N164" s="305" t="str">
        <x:v>Continuous from effective date</x:v>
      </x:c>
      <x:c r="O164" s="305" t="str">
        <x:v>Website disclosure</x:v>
      </x:c>
      <x:c r="P164" s="305" t="str">
        <x:v>Issuer investor-service / grievance module</x:v>
      </x:c>
      <x:c r="Q164" s="305" t="str">
        <x:v>Load this atomic row only when GATE|INVESTOR_SERVICE is true and the documented security/capacity, trigger and threshold/exemption tests are satisfied.</x:v>
      </x:c>
      <x:c r="R164" s="305" t="str">
        <x:v>Do not load when the gate is false; do not expand the duty beyond the stated holder or into Common Corporate Core/Capital Markets role content. Preserve boundary: RTA may host; issuer must ensure the interface works.</x:v>
      </x:c>
      <x:c r="S164" s="305" t="str">
        <x:v>Entity/listing master; security/ISIN and capacity evidence; event record (Framework applies); threshold/exemption analysis (Use current form/version.).</x:v>
      </x:c>
      <x:c r="T164" s="305" t="str">
        <x:v>P4 VALIDATED</x:v>
      </x:c>
      <x:c r="U164" s="305" t="str">
        <x:v>PRODUCTION FROZEN</x:v>
      </x:c>
      <x:c r="V164" s="305" t="str">
        <x:v>https://www.sebi.gov.in/legal/circulars/jan-2026/ease-of-doing-investment-and-ease-of-doing-business-doing-away-with-requirement-of-issuance-of-letter-of-confirmation-loc-and-to-effect-direct-credit-of-securities-in-dematerialisation-account-o-_99421.html</x:v>
      </x:c>
      <x:c r="W164" s="305" t="str">
        <x:v>MIGRATED — FROZEN</x:v>
      </x:c>
      <x:c r="X164" s="305" t="str">
        <x:f>IF(COUNTIF('PROD Provision Master'!$A$5:$A$176,C164)=1,"YES","NO")</x:f>
        <x:v>YES</x:v>
      </x:c>
      <x:c r="Y164" s="305" t="str">
        <x:f>IF(COUNTIF('PROD Compliance Master'!$A$5:$A$176,D164)=1,"YES","NO")</x:f>
        <x:v>YES</x:v>
      </x:c>
      <x:c r="Z164" s="305" t="str">
        <x:f>IF(COUNTIF($A$5:$A$176,A164)=1,"UNIQUE","DUPLICATE")</x:f>
        <x:v>UNIQUE</x:v>
      </x:c>
      <x:c r="AA164" s="305" t="str">
        <x:f>IF(COUNTIF($E$5:$E$176,E164)=1,"UNIQUE","DUPLICATE")</x:f>
        <x:v>UNIQUE</x:v>
      </x:c>
      <x:c r="AB164" s="305" t="str">
        <x:f>IF(AND(LEFT(A164,14)="SEBI-CORE-APP-",LEN(A164)=20),"VALID","INVALID")</x:f>
        <x:v>VALID</x:v>
      </x:c>
      <x:c r="AC164" s="305" t="str">
        <x:v>FROZEN</x:v>
      </x:c>
    </x:row>
    <x:row r="165" ht="48" customHeight="1">
      <x:c r="A165" s="305" t="str">
        <x:v>SEBI-CORE-APP-000161</x:v>
      </x:c>
      <x:c r="B165" s="305" t="n">
        <x:v>161</x:v>
      </x:c>
      <x:c r="C165" s="305" t="str">
        <x:v>SEBI-CORE-PRV-000161</x:v>
      </x:c>
      <x:c r="D165" s="305" t="str">
        <x:v>SEBI-CORE-CMP-000161</x:v>
      </x:c>
      <x:c r="E165" s="305" t="str">
        <x:v>P1-GAP005|Paras 6.1.1-6.1.4</x:v>
      </x:c>
      <x:c r="F165" s="305" t="str">
        <x:v>P1-GAP005</x:v>
      </x:c>
      <x:c r="G165" s="305" t="str">
        <x:v>Paras 6.1.1-6.1.4</x:v>
      </x:c>
      <x:c r="H165" s="305" t="str">
        <x:v>Acknowledge a transmission claim, identify missing documents and confirm when a complete set has been received.</x:v>
      </x:c>
      <x:c r="I165" s="305" t="str">
        <x:v>Listed company / RTA</x:v>
      </x:c>
      <x:c r="J165" s="305" t="str">
        <x:v>GATE|INVESTOR_SERVICE</x:v>
      </x:c>
      <x:c r="K165" s="305" t="str">
        <x:v>Listed securities</x:v>
      </x:c>
      <x:c r="L165" s="305" t="str">
        <x:v>Death-based transmission claim received</x:v>
      </x:c>
      <x:c r="M165" s="305" t="str">
        <x:v>Apply claim mode and claimant configuration.</x:v>
      </x:c>
      <x:c r="N165" s="305" t="str">
        <x:v>Promptly during intake</x:v>
      </x:c>
      <x:c r="O165" s="305" t="str">
        <x:v>Investor service</x:v>
      </x:c>
      <x:c r="P165" s="305" t="str">
        <x:v>Issuer investor-service / grievance module</x:v>
      </x:c>
      <x:c r="Q165" s="305" t="str">
        <x:v>Load this atomic row only when GATE|INVESTOR_SERVICE is true and the documented security/capacity, trigger and threshold/exemption tests are satisfied.</x:v>
      </x:c>
      <x:c r="R165" s="305" t="str">
        <x:v>Do not load when the gate is false; do not expand the duty beyond the stated holder or into Common Corporate Core/Capital Markets role content. Preserve boundary: Framework also addresses depositories/DPs/AMCs; only issuer interface is retained.</x:v>
      </x:c>
      <x:c r="S165" s="305" t="str">
        <x:v>Entity/listing master; security/ISIN and capacity evidence; event record (Death-based transmission claim received); threshold/exemption analysis (Apply claim mode and claimant configuration.).</x:v>
      </x:c>
      <x:c r="T165" s="305" t="str">
        <x:v>P4 VALIDATED</x:v>
      </x:c>
      <x:c r="U165" s="305" t="str">
        <x:v>PRODUCTION FROZEN</x:v>
      </x:c>
      <x:c r="V165" s="305" t="str">
        <x:v>https://www.sebi.gov.in/legal/circulars/jul-2026/ease-of-doing-investment-and-ease-of-doing-business-simplification-and-standardisation-of-the-framework-for-transmission-of-securities_103030.html</x:v>
      </x:c>
      <x:c r="W165" s="305" t="str">
        <x:v>MIGRATED — FROZEN</x:v>
      </x:c>
      <x:c r="X165" s="305" t="str">
        <x:f>IF(COUNTIF('PROD Provision Master'!$A$5:$A$176,C165)=1,"YES","NO")</x:f>
        <x:v>YES</x:v>
      </x:c>
      <x:c r="Y165" s="305" t="str">
        <x:f>IF(COUNTIF('PROD Compliance Master'!$A$5:$A$176,D165)=1,"YES","NO")</x:f>
        <x:v>YES</x:v>
      </x:c>
      <x:c r="Z165" s="305" t="str">
        <x:f>IF(COUNTIF($A$5:$A$176,A165)=1,"UNIQUE","DUPLICATE")</x:f>
        <x:v>UNIQUE</x:v>
      </x:c>
      <x:c r="AA165" s="305" t="str">
        <x:f>IF(COUNTIF($E$5:$E$176,E165)=1,"UNIQUE","DUPLICATE")</x:f>
        <x:v>UNIQUE</x:v>
      </x:c>
      <x:c r="AB165" s="305" t="str">
        <x:f>IF(AND(LEFT(A165,14)="SEBI-CORE-APP-",LEN(A165)=20),"VALID","INVALID")</x:f>
        <x:v>VALID</x:v>
      </x:c>
      <x:c r="AC165" s="305" t="str">
        <x:v>FROZEN</x:v>
      </x:c>
    </x:row>
    <x:row r="166" ht="48" customHeight="1">
      <x:c r="A166" s="305" t="str">
        <x:v>SEBI-CORE-APP-000162</x:v>
      </x:c>
      <x:c r="B166" s="305" t="n">
        <x:v>162</x:v>
      </x:c>
      <x:c r="C166" s="305" t="str">
        <x:v>SEBI-CORE-PRV-000162</x:v>
      </x:c>
      <x:c r="D166" s="305" t="str">
        <x:v>SEBI-CORE-CMP-000162</x:v>
      </x:c>
      <x:c r="E166" s="305" t="str">
        <x:v>P1-GAP005|Quick transmission procedure thresholds</x:v>
      </x:c>
      <x:c r="F166" s="305" t="str">
        <x:v>P1-GAP005</x:v>
      </x:c>
      <x:c r="G166" s="305" t="str">
        <x:v>Quick transmission procedure thresholds</x:v>
      </x:c>
      <x:c r="H166" s="305" t="str">
        <x:v>Apply the quick transmission procedure where the value is within the prescribed threshold.</x:v>
      </x:c>
      <x:c r="I166" s="305" t="str">
        <x:v>Listed company / RTA</x:v>
      </x:c>
      <x:c r="J166" s="305" t="str">
        <x:v>GATE|INVESTOR_SERVICE</x:v>
      </x:c>
      <x:c r="K166" s="305" t="str">
        <x:v>Physical/demat securities</x:v>
      </x:c>
      <x:c r="L166" s="305" t="str">
        <x:v>Eligible death-based transmission claim</x:v>
      </x:c>
      <x:c r="M166" s="305" t="str">
        <x:v>₹10,000 for physical securities; ₹30,000 for demat securities.</x:v>
      </x:c>
      <x:c r="N166" s="305" t="str">
        <x:v>At claim assessment</x:v>
      </x:c>
      <x:c r="O166" s="305" t="str">
        <x:v>Investor service</x:v>
      </x:c>
      <x:c r="P166" s="305" t="str">
        <x:v>Issuer investor-service / grievance module</x:v>
      </x:c>
      <x:c r="Q166" s="305" t="str">
        <x:v>Load this atomic row only when GATE|INVESTOR_SERVICE is true and the documented security/capacity, trigger and threshold/exemption tests are satisfied.</x:v>
      </x:c>
      <x:c r="R166" s="305" t="str">
        <x:v>Do not load when the gate is false; do not expand the duty beyond the stated holder or into Common Corporate Core/Capital Markets role content. Preserve boundary: Use circular valuation rules.</x:v>
      </x:c>
      <x:c r="S166" s="305" t="str">
        <x:v>Entity/listing master; security/ISIN and capacity evidence; event record (Eligible death-based transmission claim); threshold/exemption analysis (₹10,000 for physical securities; ₹30,000 for demat securities.).</x:v>
      </x:c>
      <x:c r="T166" s="305" t="str">
        <x:v>P4 VALIDATED</x:v>
      </x:c>
      <x:c r="U166" s="305" t="str">
        <x:v>PRODUCTION FROZEN</x:v>
      </x:c>
      <x:c r="V166" s="305" t="str">
        <x:v>https://www.sebi.gov.in/legal/circulars/jul-2026/ease-of-doing-investment-and-ease-of-doing-business-simplification-and-standardisation-of-the-framework-for-transmission-of-securities_103030.html</x:v>
      </x:c>
      <x:c r="W166" s="305" t="str">
        <x:v>MIGRATED — FROZEN</x:v>
      </x:c>
      <x:c r="X166" s="305" t="str">
        <x:f>IF(COUNTIF('PROD Provision Master'!$A$5:$A$176,C166)=1,"YES","NO")</x:f>
        <x:v>YES</x:v>
      </x:c>
      <x:c r="Y166" s="305" t="str">
        <x:f>IF(COUNTIF('PROD Compliance Master'!$A$5:$A$176,D166)=1,"YES","NO")</x:f>
        <x:v>YES</x:v>
      </x:c>
      <x:c r="Z166" s="305" t="str">
        <x:f>IF(COUNTIF($A$5:$A$176,A166)=1,"UNIQUE","DUPLICATE")</x:f>
        <x:v>UNIQUE</x:v>
      </x:c>
      <x:c r="AA166" s="305" t="str">
        <x:f>IF(COUNTIF($E$5:$E$176,E166)=1,"UNIQUE","DUPLICATE")</x:f>
        <x:v>UNIQUE</x:v>
      </x:c>
      <x:c r="AB166" s="305" t="str">
        <x:f>IF(AND(LEFT(A166,14)="SEBI-CORE-APP-",LEN(A166)=20),"VALID","INVALID")</x:f>
        <x:v>VALID</x:v>
      </x:c>
      <x:c r="AC166" s="305" t="str">
        <x:v>FROZEN</x:v>
      </x:c>
    </x:row>
    <x:row r="167" ht="48" customHeight="1">
      <x:c r="A167" s="305" t="str">
        <x:v>SEBI-CORE-APP-000163</x:v>
      </x:c>
      <x:c r="B167" s="305" t="n">
        <x:v>163</x:v>
      </x:c>
      <x:c r="C167" s="305" t="str">
        <x:v>SEBI-CORE-PRV-000163</x:v>
      </x:c>
      <x:c r="D167" s="305" t="str">
        <x:v>SEBI-CORE-CMP-000163</x:v>
      </x:c>
      <x:c r="E167" s="305" t="str">
        <x:v>P1-GAP005|Simplified-documentation thresholds</x:v>
      </x:c>
      <x:c r="F167" s="305" t="str">
        <x:v>P1-GAP005</x:v>
      </x:c>
      <x:c r="G167" s="305" t="str">
        <x:v>Simplified-documentation thresholds</x:v>
      </x:c>
      <x:c r="H167" s="305" t="str">
        <x:v>Apply the simplified documentation framework where the value is within the prescribed threshold.</x:v>
      </x:c>
      <x:c r="I167" s="305" t="str">
        <x:v>Listed company / RTA</x:v>
      </x:c>
      <x:c r="J167" s="305" t="str">
        <x:v>GATE|INVESTOR_SERVICE</x:v>
      </x:c>
      <x:c r="K167" s="305" t="str">
        <x:v>Physical/demat securities</x:v>
      </x:c>
      <x:c r="L167" s="305" t="str">
        <x:v>Eligible death-based transmission claim</x:v>
      </x:c>
      <x:c r="M167" s="305" t="str">
        <x:v>₹10 lakh for physical securities; ₹30 lakh for demat securities.</x:v>
      </x:c>
      <x:c r="N167" s="305" t="str">
        <x:v>At claim assessment</x:v>
      </x:c>
      <x:c r="O167" s="305" t="str">
        <x:v>Investor service</x:v>
      </x:c>
      <x:c r="P167" s="305" t="str">
        <x:v>Issuer investor-service / grievance module</x:v>
      </x:c>
      <x:c r="Q167" s="305" t="str">
        <x:v>Load this atomic row only when GATE|INVESTOR_SERVICE is true and the documented security/capacity, trigger and threshold/exemption tests are satisfied.</x:v>
      </x:c>
      <x:c r="R167" s="305" t="str">
        <x:v>Do not load when the gate is false; do not expand the duty beyond the stated holder or into Common Corporate Core/Capital Markets role content. Preserve boundary: Claims above thresholds follow the full-document route.</x:v>
      </x:c>
      <x:c r="S167" s="305" t="str">
        <x:v>Entity/listing master; security/ISIN and capacity evidence; event record (Eligible death-based transmission claim); threshold/exemption analysis (₹10 lakh for physical securities; ₹30 lakh for demat securities.).</x:v>
      </x:c>
      <x:c r="T167" s="305" t="str">
        <x:v>P4 VALIDATED</x:v>
      </x:c>
      <x:c r="U167" s="305" t="str">
        <x:v>PRODUCTION FROZEN</x:v>
      </x:c>
      <x:c r="V167" s="305" t="str">
        <x:v>https://www.sebi.gov.in/legal/circulars/jul-2026/ease-of-doing-investment-and-ease-of-doing-business-simplification-and-standardisation-of-the-framework-for-transmission-of-securities_103030.html</x:v>
      </x:c>
      <x:c r="W167" s="305" t="str">
        <x:v>MIGRATED — FROZEN</x:v>
      </x:c>
      <x:c r="X167" s="305" t="str">
        <x:f>IF(COUNTIF('PROD Provision Master'!$A$5:$A$176,C167)=1,"YES","NO")</x:f>
        <x:v>YES</x:v>
      </x:c>
      <x:c r="Y167" s="305" t="str">
        <x:f>IF(COUNTIF('PROD Compliance Master'!$A$5:$A$176,D167)=1,"YES","NO")</x:f>
        <x:v>YES</x:v>
      </x:c>
      <x:c r="Z167" s="305" t="str">
        <x:f>IF(COUNTIF($A$5:$A$176,A167)=1,"UNIQUE","DUPLICATE")</x:f>
        <x:v>UNIQUE</x:v>
      </x:c>
      <x:c r="AA167" s="305" t="str">
        <x:f>IF(COUNTIF($E$5:$E$176,E167)=1,"UNIQUE","DUPLICATE")</x:f>
        <x:v>UNIQUE</x:v>
      </x:c>
      <x:c r="AB167" s="305" t="str">
        <x:f>IF(AND(LEFT(A167,14)="SEBI-CORE-APP-",LEN(A167)=20),"VALID","INVALID")</x:f>
        <x:v>VALID</x:v>
      </x:c>
      <x:c r="AC167" s="305" t="str">
        <x:v>FROZEN</x:v>
      </x:c>
    </x:row>
    <x:row r="168" ht="48" customHeight="1">
      <x:c r="A168" s="305" t="str">
        <x:v>SEBI-CORE-APP-000164</x:v>
      </x:c>
      <x:c r="B168" s="305" t="n">
        <x:v>164</x:v>
      </x:c>
      <x:c r="C168" s="305" t="str">
        <x:v>SEBI-CORE-PRV-000164</x:v>
      </x:c>
      <x:c r="D168" s="305" t="str">
        <x:v>SEBI-CORE-CMP-000164</x:v>
      </x:c>
      <x:c r="E168" s="305" t="str">
        <x:v>P1-GAP005|Processing timeline</x:v>
      </x:c>
      <x:c r="F168" s="305" t="str">
        <x:v>P1-GAP005</x:v>
      </x:c>
      <x:c r="G168" s="305" t="str">
        <x:v>Processing timeline</x:v>
      </x:c>
      <x:c r="H168" s="305" t="str">
        <x:v>Complete transmission after receipt of complete documents within the prescribed service period.</x:v>
      </x:c>
      <x:c r="I168" s="305" t="str">
        <x:v>Listed company / RTA</x:v>
      </x:c>
      <x:c r="J168" s="305" t="str">
        <x:v>GATE|INVESTOR_SERVICE</x:v>
      </x:c>
      <x:c r="K168" s="305" t="str">
        <x:v>Listed securities</x:v>
      </x:c>
      <x:c r="L168" s="305" t="str">
        <x:v>Complete transmission documents received</x:v>
      </x:c>
      <x:c r="M168" s="305" t="str">
        <x:v>21 calendar days.</x:v>
      </x:c>
      <x:c r="N168" s="305" t="str">
        <x:v>Within 21 calendar days</x:v>
      </x:c>
      <x:c r="O168" s="305" t="str">
        <x:v>Investor service</x:v>
      </x:c>
      <x:c r="P168" s="305" t="str">
        <x:v>Issuer investor-service / grievance module</x:v>
      </x:c>
      <x:c r="Q168" s="305" t="str">
        <x:v>Load this atomic row only when GATE|INVESTOR_SERVICE is true and the documented security/capacity, trigger and threshold/exemption tests are satisfied.</x:v>
      </x:c>
      <x:c r="R168" s="305" t="str">
        <x:v>Do not load when the gate is false; do not expand the duty beyond the stated holder or into Common Corporate Core/Capital Markets role content. Preserve boundary: Pause/exception treatment must follow the circular.</x:v>
      </x:c>
      <x:c r="S168" s="305" t="str">
        <x:v>Entity/listing master; security/ISIN and capacity evidence; event record (Complete transmission documents received); threshold/exemption analysis (21 calendar days.).</x:v>
      </x:c>
      <x:c r="T168" s="305" t="str">
        <x:v>P4 VALIDATED</x:v>
      </x:c>
      <x:c r="U168" s="305" t="str">
        <x:v>PRODUCTION FROZEN</x:v>
      </x:c>
      <x:c r="V168" s="305" t="str">
        <x:v>https://www.sebi.gov.in/legal/circulars/jul-2026/ease-of-doing-investment-and-ease-of-doing-business-simplification-and-standardisation-of-the-framework-for-transmission-of-securities_103030.html</x:v>
      </x:c>
      <x:c r="W168" s="305" t="str">
        <x:v>MIGRATED — FROZEN</x:v>
      </x:c>
      <x:c r="X168" s="305" t="str">
        <x:f>IF(COUNTIF('PROD Provision Master'!$A$5:$A$176,C168)=1,"YES","NO")</x:f>
        <x:v>YES</x:v>
      </x:c>
      <x:c r="Y168" s="305" t="str">
        <x:f>IF(COUNTIF('PROD Compliance Master'!$A$5:$A$176,D168)=1,"YES","NO")</x:f>
        <x:v>YES</x:v>
      </x:c>
      <x:c r="Z168" s="305" t="str">
        <x:f>IF(COUNTIF($A$5:$A$176,A168)=1,"UNIQUE","DUPLICATE")</x:f>
        <x:v>UNIQUE</x:v>
      </x:c>
      <x:c r="AA168" s="305" t="str">
        <x:f>IF(COUNTIF($E$5:$E$176,E168)=1,"UNIQUE","DUPLICATE")</x:f>
        <x:v>UNIQUE</x:v>
      </x:c>
      <x:c r="AB168" s="305" t="str">
        <x:f>IF(AND(LEFT(A168,14)="SEBI-CORE-APP-",LEN(A168)=20),"VALID","INVALID")</x:f>
        <x:v>VALID</x:v>
      </x:c>
      <x:c r="AC168" s="305" t="str">
        <x:v>FROZEN</x:v>
      </x:c>
    </x:row>
    <x:row r="169" ht="48" customHeight="1">
      <x:c r="A169" s="305" t="str">
        <x:v>SEBI-CORE-APP-000165</x:v>
      </x:c>
      <x:c r="B169" s="305" t="n">
        <x:v>165</x:v>
      </x:c>
      <x:c r="C169" s="305" t="str">
        <x:v>SEBI-CORE-PRV-000165</x:v>
      </x:c>
      <x:c r="D169" s="305" t="str">
        <x:v>SEBI-CORE-CMP-000165</x:v>
      </x:c>
      <x:c r="E169" s="305" t="str">
        <x:v>P1-GAP005|Delay / rejection reasons</x:v>
      </x:c>
      <x:c r="F169" s="305" t="str">
        <x:v>P1-GAP005</x:v>
      </x:c>
      <x:c r="G169" s="305" t="str">
        <x:v>Delay / rejection reasons</x:v>
      </x:c>
      <x:c r="H169" s="305" t="str">
        <x:v>Communicate written reasons for delay or rejection of a transmission claim.</x:v>
      </x:c>
      <x:c r="I169" s="305" t="str">
        <x:v>Listed company / RTA</x:v>
      </x:c>
      <x:c r="J169" s="305" t="str">
        <x:v>GATE|INVESTOR_SERVICE</x:v>
      </x:c>
      <x:c r="K169" s="305" t="str">
        <x:v>Listed securities</x:v>
      </x:c>
      <x:c r="L169" s="305" t="str">
        <x:v>Claim delayed or rejected</x:v>
      </x:c>
      <x:c r="M169" s="305" t="str">
        <x:v>Reason must be specific and documented.</x:v>
      </x:c>
      <x:c r="N169" s="305" t="str">
        <x:v>When delay/rejection occurs</x:v>
      </x:c>
      <x:c r="O169" s="305" t="str">
        <x:v>Investor service</x:v>
      </x:c>
      <x:c r="P169" s="305" t="str">
        <x:v>Issuer investor-service / grievance module</x:v>
      </x:c>
      <x:c r="Q169" s="305" t="str">
        <x:v>Load this atomic row only when GATE|INVESTOR_SERVICE is true and the documented security/capacity, trigger and threshold/exemption tests are satisfied.</x:v>
      </x:c>
      <x:c r="R169" s="305" t="str">
        <x:v>Do not load when the gate is false; do not expand the duty beyond the stated holder or into Common Corporate Core/Capital Markets role content. Preserve boundary: Does not substitute for timely processing.</x:v>
      </x:c>
      <x:c r="S169" s="305" t="str">
        <x:v>Entity/listing master; security/ISIN and capacity evidence; event record (Claim delayed or rejected); threshold/exemption analysis (Reason must be specific and documented.).</x:v>
      </x:c>
      <x:c r="T169" s="305" t="str">
        <x:v>P4 VALIDATED</x:v>
      </x:c>
      <x:c r="U169" s="305" t="str">
        <x:v>PRODUCTION FROZEN</x:v>
      </x:c>
      <x:c r="V169" s="305" t="str">
        <x:v>https://www.sebi.gov.in/legal/circulars/jul-2026/ease-of-doing-investment-and-ease-of-doing-business-simplification-and-standardisation-of-the-framework-for-transmission-of-securities_103030.html</x:v>
      </x:c>
      <x:c r="W169" s="305" t="str">
        <x:v>MIGRATED — FROZEN</x:v>
      </x:c>
      <x:c r="X169" s="305" t="str">
        <x:f>IF(COUNTIF('PROD Provision Master'!$A$5:$A$176,C169)=1,"YES","NO")</x:f>
        <x:v>YES</x:v>
      </x:c>
      <x:c r="Y169" s="305" t="str">
        <x:f>IF(COUNTIF('PROD Compliance Master'!$A$5:$A$176,D169)=1,"YES","NO")</x:f>
        <x:v>YES</x:v>
      </x:c>
      <x:c r="Z169" s="305" t="str">
        <x:f>IF(COUNTIF($A$5:$A$176,A169)=1,"UNIQUE","DUPLICATE")</x:f>
        <x:v>UNIQUE</x:v>
      </x:c>
      <x:c r="AA169" s="305" t="str">
        <x:f>IF(COUNTIF($E$5:$E$176,E169)=1,"UNIQUE","DUPLICATE")</x:f>
        <x:v>UNIQUE</x:v>
      </x:c>
      <x:c r="AB169" s="305" t="str">
        <x:f>IF(AND(LEFT(A169,14)="SEBI-CORE-APP-",LEN(A169)=20),"VALID","INVALID")</x:f>
        <x:v>VALID</x:v>
      </x:c>
      <x:c r="AC169" s="305" t="str">
        <x:v>FROZEN</x:v>
      </x:c>
    </x:row>
    <x:row r="170" ht="48" customHeight="1">
      <x:c r="A170" s="305" t="str">
        <x:v>SEBI-CORE-APP-000166</x:v>
      </x:c>
      <x:c r="B170" s="305" t="n">
        <x:v>166</x:v>
      </x:c>
      <x:c r="C170" s="305" t="str">
        <x:v>SEBI-CORE-PRV-000166</x:v>
      </x:c>
      <x:c r="D170" s="305" t="str">
        <x:v>SEBI-CORE-CMP-000166</x:v>
      </x:c>
      <x:c r="E170" s="305" t="str">
        <x:v>P1-GAP005|Survivorship claim</x:v>
      </x:c>
      <x:c r="F170" s="305" t="str">
        <x:v>P1-GAP005</x:v>
      </x:c>
      <x:c r="G170" s="305" t="str">
        <x:v>Survivorship claim</x:v>
      </x:c>
      <x:c r="H170" s="305" t="str">
        <x:v>For a valid survivorship claim, require only the death certificate subject to the issuer's articles and the circular conditions.</x:v>
      </x:c>
      <x:c r="I170" s="305" t="str">
        <x:v>Listed company / RTA</x:v>
      </x:c>
      <x:c r="J170" s="305" t="str">
        <x:v>GATE|INVESTOR_SERVICE</x:v>
      </x:c>
      <x:c r="K170" s="305" t="str">
        <x:v>Joint holding with survivorship</x:v>
      </x:c>
      <x:c r="L170" s="305" t="str">
        <x:v>Death of joint holder</x:v>
      </x:c>
      <x:c r="M170" s="305" t="str">
        <x:v>No additional transmission documentation beyond death certificate, subject to stated conditions.</x:v>
      </x:c>
      <x:c r="N170" s="305" t="str">
        <x:v>At claim processing</x:v>
      </x:c>
      <x:c r="O170" s="305" t="str">
        <x:v>Investor service</x:v>
      </x:c>
      <x:c r="P170" s="305" t="str">
        <x:v>Issuer investor-service / grievance module</x:v>
      </x:c>
      <x:c r="Q170" s="305" t="str">
        <x:v>Load this atomic row only when GATE|INVESTOR_SERVICE is true and the documented security/capacity, trigger and threshold/exemption tests are satisfied.</x:v>
      </x:c>
      <x:c r="R170" s="305" t="str">
        <x:v>Do not load when the gate is false; do not expand the duty beyond the stated holder or into Common Corporate Core/Capital Markets role content. Preserve boundary: Only survivorship route.</x:v>
      </x:c>
      <x:c r="S170" s="305" t="str">
        <x:v>Entity/listing master; security/ISIN and capacity evidence; event record (Death of joint holder); threshold/exemption analysis (No additional transmission documentation beyond death certificate, subject to stated conditions.).</x:v>
      </x:c>
      <x:c r="T170" s="305" t="str">
        <x:v>P4 VALIDATED</x:v>
      </x:c>
      <x:c r="U170" s="305" t="str">
        <x:v>PRODUCTION FROZEN</x:v>
      </x:c>
      <x:c r="V170" s="305" t="str">
        <x:v>https://www.sebi.gov.in/legal/circulars/jul-2026/ease-of-doing-investment-and-ease-of-doing-business-simplification-and-standardisation-of-the-framework-for-transmission-of-securities_103030.html</x:v>
      </x:c>
      <x:c r="W170" s="305" t="str">
        <x:v>MIGRATED — FROZEN</x:v>
      </x:c>
      <x:c r="X170" s="305" t="str">
        <x:f>IF(COUNTIF('PROD Provision Master'!$A$5:$A$176,C170)=1,"YES","NO")</x:f>
        <x:v>YES</x:v>
      </x:c>
      <x:c r="Y170" s="305" t="str">
        <x:f>IF(COUNTIF('PROD Compliance Master'!$A$5:$A$176,D170)=1,"YES","NO")</x:f>
        <x:v>YES</x:v>
      </x:c>
      <x:c r="Z170" s="305" t="str">
        <x:f>IF(COUNTIF($A$5:$A$176,A170)=1,"UNIQUE","DUPLICATE")</x:f>
        <x:v>UNIQUE</x:v>
      </x:c>
      <x:c r="AA170" s="305" t="str">
        <x:f>IF(COUNTIF($E$5:$E$176,E170)=1,"UNIQUE","DUPLICATE")</x:f>
        <x:v>UNIQUE</x:v>
      </x:c>
      <x:c r="AB170" s="305" t="str">
        <x:f>IF(AND(LEFT(A170,14)="SEBI-CORE-APP-",LEN(A170)=20),"VALID","INVALID")</x:f>
        <x:v>VALID</x:v>
      </x:c>
      <x:c r="AC170" s="305" t="str">
        <x:v>FROZEN</x:v>
      </x:c>
    </x:row>
    <x:row r="171" ht="48" customHeight="1">
      <x:c r="A171" s="305" t="str">
        <x:v>SEBI-CORE-APP-000167</x:v>
      </x:c>
      <x:c r="B171" s="305" t="n">
        <x:v>167</x:v>
      </x:c>
      <x:c r="C171" s="305" t="str">
        <x:v>SEBI-CORE-PRV-000167</x:v>
      </x:c>
      <x:c r="D171" s="305" t="str">
        <x:v>SEBI-CORE-CMP-000167</x:v>
      </x:c>
      <x:c r="E171" s="305" t="str">
        <x:v>P1-GAP005|Physical-to-demat credit</x:v>
      </x:c>
      <x:c r="F171" s="305" t="str">
        <x:v>P1-GAP005</x:v>
      </x:c>
      <x:c r="G171" s="305" t="str">
        <x:v>Physical-to-demat credit</x:v>
      </x:c>
      <x:c r="H171" s="305" t="str">
        <x:v>Complete transmission of physical securities through direct credit to the claimant's demat account.</x:v>
      </x:c>
      <x:c r="I171" s="305" t="str">
        <x:v>Listed company / RTA</x:v>
      </x:c>
      <x:c r="J171" s="305" t="str">
        <x:v>GATE|INVESTOR_SERVICE</x:v>
      </x:c>
      <x:c r="K171" s="305" t="str">
        <x:v>Physical securities</x:v>
      </x:c>
      <x:c r="L171" s="305" t="str">
        <x:v>Transmission approved</x:v>
      </x:c>
      <x:c r="M171" s="305" t="str">
        <x:v>Demat account required under the framework.</x:v>
      </x:c>
      <x:c r="N171" s="305" t="str">
        <x:v>At transmission completion</x:v>
      </x:c>
      <x:c r="O171" s="305" t="str">
        <x:v>Investor service</x:v>
      </x:c>
      <x:c r="P171" s="305" t="str">
        <x:v>Issuer investor-service / grievance module</x:v>
      </x:c>
      <x:c r="Q171" s="305" t="str">
        <x:v>Load this atomic row only when GATE|INVESTOR_SERVICE is true and the documented security/capacity, trigger and threshold/exemption tests are satisfied.</x:v>
      </x:c>
      <x:c r="R171" s="305" t="str">
        <x:v>Do not load when the gate is false; do not expand the duty beyond the stated holder or into Common Corporate Core/Capital Markets role content. Preserve boundary: No new physical certificate route unless current law permits.</x:v>
      </x:c>
      <x:c r="S171" s="305" t="str">
        <x:v>Entity/listing master; security/ISIN and capacity evidence; event record (Transmission approved); threshold/exemption analysis (Demat account required under the framework.).</x:v>
      </x:c>
      <x:c r="T171" s="305" t="str">
        <x:v>P4 VALIDATED</x:v>
      </x:c>
      <x:c r="U171" s="305" t="str">
        <x:v>PRODUCTION FROZEN</x:v>
      </x:c>
      <x:c r="V171" s="305" t="str">
        <x:v>https://www.sebi.gov.in/legal/circulars/jul-2026/ease-of-doing-investment-and-ease-of-doing-business-simplification-and-standardisation-of-the-framework-for-transmission-of-securities_103030.html</x:v>
      </x:c>
      <x:c r="W171" s="305" t="str">
        <x:v>MIGRATED — FROZEN</x:v>
      </x:c>
      <x:c r="X171" s="305" t="str">
        <x:f>IF(COUNTIF('PROD Provision Master'!$A$5:$A$176,C171)=1,"YES","NO")</x:f>
        <x:v>YES</x:v>
      </x:c>
      <x:c r="Y171" s="305" t="str">
        <x:f>IF(COUNTIF('PROD Compliance Master'!$A$5:$A$176,D171)=1,"YES","NO")</x:f>
        <x:v>YES</x:v>
      </x:c>
      <x:c r="Z171" s="305" t="str">
        <x:f>IF(COUNTIF($A$5:$A$176,A171)=1,"UNIQUE","DUPLICATE")</x:f>
        <x:v>UNIQUE</x:v>
      </x:c>
      <x:c r="AA171" s="305" t="str">
        <x:f>IF(COUNTIF($E$5:$E$176,E171)=1,"UNIQUE","DUPLICATE")</x:f>
        <x:v>UNIQUE</x:v>
      </x:c>
      <x:c r="AB171" s="305" t="str">
        <x:f>IF(AND(LEFT(A171,14)="SEBI-CORE-APP-",LEN(A171)=20),"VALID","INVALID")</x:f>
        <x:v>VALID</x:v>
      </x:c>
      <x:c r="AC171" s="305" t="str">
        <x:v>FROZEN</x:v>
      </x:c>
    </x:row>
    <x:row r="172" ht="48" customHeight="1">
      <x:c r="A172" s="305" t="str">
        <x:v>SEBI-CORE-APP-000168</x:v>
      </x:c>
      <x:c r="B172" s="305" t="n">
        <x:v>168</x:v>
      </x:c>
      <x:c r="C172" s="305" t="str">
        <x:v>SEBI-CORE-PRV-000168</x:v>
      </x:c>
      <x:c r="D172" s="305" t="str">
        <x:v>SEBI-CORE-CMP-000168</x:v>
      </x:c>
      <x:c r="E172" s="305" t="str">
        <x:v>P1-GAP005|Implementation reporting</x:v>
      </x:c>
      <x:c r="F172" s="305" t="str">
        <x:v>P1-GAP005</x:v>
      </x:c>
      <x:c r="G172" s="305" t="str">
        <x:v>Implementation reporting</x:v>
      </x:c>
      <x:c r="H172" s="305" t="str">
        <x:v>Submit the prescribed monthly implementation reports to SEBI for the initial reporting period.</x:v>
      </x:c>
      <x:c r="I172" s="305" t="str">
        <x:v>Listed company / RTA as directed</x:v>
      </x:c>
      <x:c r="J172" s="305" t="str">
        <x:v>GATE|INVESTOR_SERVICE</x:v>
      </x:c>
      <x:c r="K172" s="305" t="str">
        <x:v>Listed securities</x:v>
      </x:c>
      <x:c r="L172" s="305" t="str">
        <x:v>Framework effective</x:v>
      </x:c>
      <x:c r="M172" s="305" t="str">
        <x:v>Monthly reporting for six months in prescribed manner.</x:v>
      </x:c>
      <x:c r="N172" s="305" t="str">
        <x:v>Monthly for six months from effective implementation</x:v>
      </x:c>
      <x:c r="O172" s="305" t="str">
        <x:v>Investor service</x:v>
      </x:c>
      <x:c r="P172" s="305" t="str">
        <x:v>Issuer investor-service / grievance module</x:v>
      </x:c>
      <x:c r="Q172" s="305" t="str">
        <x:v>Load this atomic row only when GATE|INVESTOR_SERVICE is true and the documented security/capacity, trigger and threshold/exemption tests are satisfied.</x:v>
      </x:c>
      <x:c r="R172" s="305" t="str">
        <x:v>Do not load when the gate is false; do not expand the duty beyond the stated holder or into Common Corporate Core/Capital Markets role content. Preserve boundary: Time-limited reporting; confirm allocation between issuer and RTA.</x:v>
      </x:c>
      <x:c r="S172" s="305" t="str">
        <x:v>Entity/listing master; security/ISIN and capacity evidence; event record (Framework effective); threshold/exemption analysis (Monthly reporting for six months in prescribed manner.).</x:v>
      </x:c>
      <x:c r="T172" s="305" t="str">
        <x:v>P4 VALIDATED</x:v>
      </x:c>
      <x:c r="U172" s="305" t="str">
        <x:v>PRODUCTION FROZEN</x:v>
      </x:c>
      <x:c r="V172" s="305" t="str">
        <x:v>https://www.sebi.gov.in/legal/circulars/jul-2026/ease-of-doing-investment-and-ease-of-doing-business-simplification-and-standardisation-of-the-framework-for-transmission-of-securities_103030.html</x:v>
      </x:c>
      <x:c r="W172" s="305" t="str">
        <x:v>MIGRATED — FROZEN</x:v>
      </x:c>
      <x:c r="X172" s="305" t="str">
        <x:f>IF(COUNTIF('PROD Provision Master'!$A$5:$A$176,C172)=1,"YES","NO")</x:f>
        <x:v>YES</x:v>
      </x:c>
      <x:c r="Y172" s="305" t="str">
        <x:f>IF(COUNTIF('PROD Compliance Master'!$A$5:$A$176,D172)=1,"YES","NO")</x:f>
        <x:v>YES</x:v>
      </x:c>
      <x:c r="Z172" s="305" t="str">
        <x:f>IF(COUNTIF($A$5:$A$176,A172)=1,"UNIQUE","DUPLICATE")</x:f>
        <x:v>UNIQUE</x:v>
      </x:c>
      <x:c r="AA172" s="305" t="str">
        <x:f>IF(COUNTIF($E$5:$E$176,E172)=1,"UNIQUE","DUPLICATE")</x:f>
        <x:v>UNIQUE</x:v>
      </x:c>
      <x:c r="AB172" s="305" t="str">
        <x:f>IF(AND(LEFT(A172,14)="SEBI-CORE-APP-",LEN(A172)=20),"VALID","INVALID")</x:f>
        <x:v>VALID</x:v>
      </x:c>
      <x:c r="AC172" s="305" t="str">
        <x:v>FROZEN</x:v>
      </x:c>
    </x:row>
    <x:row r="173" ht="48" customHeight="1">
      <x:c r="A173" s="305" t="str">
        <x:v>SEBI-CORE-APP-000169</x:v>
      </x:c>
      <x:c r="B173" s="305" t="n">
        <x:v>169</x:v>
      </x:c>
      <x:c r="C173" s="305" t="str">
        <x:v>SEBI-CORE-PRV-000169</x:v>
      </x:c>
      <x:c r="D173" s="305" t="str">
        <x:v>SEBI-CORE-CMP-000169</x:v>
      </x:c>
      <x:c r="E173" s="305" t="str">
        <x:v>CAP-LAW285|SCORES registration/interface</x:v>
      </x:c>
      <x:c r="F173" s="305" t="str">
        <x:v>CAP-LAW285</x:v>
      </x:c>
      <x:c r="G173" s="305" t="str">
        <x:v>SCORES registration/interface</x:v>
      </x:c>
      <x:c r="H173" s="305" t="str">
        <x:v>Maintain the listed entity's active SCORES interface and authorised users.</x:v>
      </x:c>
      <x:c r="I173" s="305" t="str">
        <x:v>Listed company</x:v>
      </x:c>
      <x:c r="J173" s="305" t="str">
        <x:v>GATE|INVESTOR_SERVICE</x:v>
      </x:c>
      <x:c r="K173" s="305" t="str">
        <x:v>All listed securities</x:v>
      </x:c>
      <x:c r="L173" s="305" t="str">
        <x:v>Entity remains within SCORES</x:v>
      </x:c>
      <x:c r="M173" s="305" t="str">
        <x:v>Apply current SCORES 2.0 registration and user-control requirements.</x:v>
      </x:c>
      <x:c r="N173" s="305" t="str">
        <x:v>Continuous</x:v>
      </x:c>
      <x:c r="O173" s="305" t="str">
        <x:v>Grievance redressal</x:v>
      </x:c>
      <x:c r="P173" s="305" t="str">
        <x:v>Issuer investor-service / grievance module</x:v>
      </x:c>
      <x:c r="Q173" s="305" t="str">
        <x:v>Load this atomic row only when GATE|INVESTOR_SERVICE is true and the documented security/capacity, trigger and threshold/exemption tests are satisfied.</x:v>
      </x:c>
      <x:c r="R173" s="305" t="str">
        <x:v>Do not load when the gate is false; do not expand the duty beyond the stated holder or into Common Corporate Core/Capital Markets role content. Preserve boundary: Intermediary-specific SCORES duties remain role-bound.</x:v>
      </x:c>
      <x:c r="S173" s="305" t="str">
        <x:v>Entity/listing master; security/ISIN and capacity evidence; event record (Entity remains within SCORES); threshold/exemption analysis (Apply current SCORES 2.0 registration and user-control requirements.).</x:v>
      </x:c>
      <x:c r="T173" s="305" t="str">
        <x:v>P4 VALIDATED</x:v>
      </x:c>
      <x:c r="U173" s="305" t="str">
        <x:v>PRODUCTION FROZEN</x:v>
      </x:c>
      <x:c r="V173" s="305" t="str">
        <x:v>https://scores.sebi.gov.in/</x:v>
      </x:c>
      <x:c r="W173" s="305" t="str">
        <x:v>MIGRATED — FROZEN</x:v>
      </x:c>
      <x:c r="X173" s="305" t="str">
        <x:f>IF(COUNTIF('PROD Provision Master'!$A$5:$A$176,C173)=1,"YES","NO")</x:f>
        <x:v>YES</x:v>
      </x:c>
      <x:c r="Y173" s="305" t="str">
        <x:f>IF(COUNTIF('PROD Compliance Master'!$A$5:$A$176,D173)=1,"YES","NO")</x:f>
        <x:v>YES</x:v>
      </x:c>
      <x:c r="Z173" s="305" t="str">
        <x:f>IF(COUNTIF($A$5:$A$176,A173)=1,"UNIQUE","DUPLICATE")</x:f>
        <x:v>UNIQUE</x:v>
      </x:c>
      <x:c r="AA173" s="305" t="str">
        <x:f>IF(COUNTIF($E$5:$E$176,E173)=1,"UNIQUE","DUPLICATE")</x:f>
        <x:v>UNIQUE</x:v>
      </x:c>
      <x:c r="AB173" s="305" t="str">
        <x:f>IF(AND(LEFT(A173,14)="SEBI-CORE-APP-",LEN(A173)=20),"VALID","INVALID")</x:f>
        <x:v>VALID</x:v>
      </x:c>
      <x:c r="AC173" s="305" t="str">
        <x:v>FROZEN</x:v>
      </x:c>
    </x:row>
    <x:row r="174" ht="48" customHeight="1">
      <x:c r="A174" s="305" t="str">
        <x:v>SEBI-CORE-APP-000170</x:v>
      </x:c>
      <x:c r="B174" s="305" t="n">
        <x:v>170</x:v>
      </x:c>
      <x:c r="C174" s="305" t="str">
        <x:v>SEBI-CORE-PRV-000170</x:v>
      </x:c>
      <x:c r="D174" s="305" t="str">
        <x:v>SEBI-CORE-CMP-000170</x:v>
      </x:c>
      <x:c r="E174" s="305" t="str">
        <x:v>CAP-LAW285|SCORES complaint handling</x:v>
      </x:c>
      <x:c r="F174" s="305" t="str">
        <x:v>CAP-LAW285</x:v>
      </x:c>
      <x:c r="G174" s="305" t="str">
        <x:v>SCORES complaint handling</x:v>
      </x:c>
      <x:c r="H174" s="305" t="str">
        <x:v>Respond to and resolve investor complaints on SCORES within the current process and timeline.</x:v>
      </x:c>
      <x:c r="I174" s="305" t="str">
        <x:v>Listed company</x:v>
      </x:c>
      <x:c r="J174" s="305" t="str">
        <x:v>GATE|INVESTOR_SERVICE</x:v>
      </x:c>
      <x:c r="K174" s="305" t="str">
        <x:v>All listed securities</x:v>
      </x:c>
      <x:c r="L174" s="305" t="str">
        <x:v>Complaint is routed to entity</x:v>
      </x:c>
      <x:c r="M174" s="305" t="str">
        <x:v>Apply Action Taken Report, review and escalation stages then in force.</x:v>
      </x:c>
      <x:c r="N174" s="305" t="str">
        <x:v>Per complaint</x:v>
      </x:c>
      <x:c r="O174" s="305" t="str">
        <x:v>Grievance redressal</x:v>
      </x:c>
      <x:c r="P174" s="305" t="str">
        <x:v>Issuer investor-service / grievance module</x:v>
      </x:c>
      <x:c r="Q174" s="305" t="str">
        <x:v>Load this atomic row only when GATE|INVESTOR_SERVICE is true and the documented security/capacity, trigger and threshold/exemption tests are satisfied.</x:v>
      </x:c>
      <x:c r="R174" s="305" t="str">
        <x:v>Do not load when the gate is false; do not expand the duty beyond the stated holder or into Common Corporate Core/Capital Markets role content. Preserve boundary: P3 must validate current service timelines and escalation states.</x:v>
      </x:c>
      <x:c r="S174" s="305" t="str">
        <x:v>Entity/listing master; security/ISIN and capacity evidence; event record (Complaint is routed to entity); threshold/exemption analysis (Apply Action Taken Report, review and escalation stages then in force.).</x:v>
      </x:c>
      <x:c r="T174" s="305" t="str">
        <x:v>P4 VALIDATED</x:v>
      </x:c>
      <x:c r="U174" s="305" t="str">
        <x:v>PRODUCTION FROZEN</x:v>
      </x:c>
      <x:c r="V174" s="305" t="str">
        <x:v>https://scores.sebi.gov.in/</x:v>
      </x:c>
      <x:c r="W174" s="305" t="str">
        <x:v>MIGRATED — FROZEN</x:v>
      </x:c>
      <x:c r="X174" s="305" t="str">
        <x:f>IF(COUNTIF('PROD Provision Master'!$A$5:$A$176,C174)=1,"YES","NO")</x:f>
        <x:v>YES</x:v>
      </x:c>
      <x:c r="Y174" s="305" t="str">
        <x:f>IF(COUNTIF('PROD Compliance Master'!$A$5:$A$176,D174)=1,"YES","NO")</x:f>
        <x:v>YES</x:v>
      </x:c>
      <x:c r="Z174" s="305" t="str">
        <x:f>IF(COUNTIF($A$5:$A$176,A174)=1,"UNIQUE","DUPLICATE")</x:f>
        <x:v>UNIQUE</x:v>
      </x:c>
      <x:c r="AA174" s="305" t="str">
        <x:f>IF(COUNTIF($E$5:$E$176,E174)=1,"UNIQUE","DUPLICATE")</x:f>
        <x:v>UNIQUE</x:v>
      </x:c>
      <x:c r="AB174" s="305" t="str">
        <x:f>IF(AND(LEFT(A174,14)="SEBI-CORE-APP-",LEN(A174)=20),"VALID","INVALID")</x:f>
        <x:v>VALID</x:v>
      </x:c>
      <x:c r="AC174" s="305" t="str">
        <x:v>FROZEN</x:v>
      </x:c>
    </x:row>
    <x:row r="175" ht="48" customHeight="1">
      <x:c r="A175" s="305" t="str">
        <x:v>SEBI-CORE-APP-000171</x:v>
      </x:c>
      <x:c r="B175" s="305" t="n">
        <x:v>171</x:v>
      </x:c>
      <x:c r="C175" s="305" t="str">
        <x:v>SEBI-CORE-PRV-000171</x:v>
      </x:c>
      <x:c r="D175" s="305" t="str">
        <x:v>SEBI-CORE-CMP-000171</x:v>
      </x:c>
      <x:c r="E175" s="305" t="str">
        <x:v>CAP-LAW099|ODR participation</x:v>
      </x:c>
      <x:c r="F175" s="305" t="str">
        <x:v>CAP-LAW099</x:v>
      </x:c>
      <x:c r="G175" s="305" t="str">
        <x:v>ODR participation</x:v>
      </x:c>
      <x:c r="H175" s="305" t="str">
        <x:v>Participate in the online dispute resolution process when an eligible dispute escalates from the direct/SCORES route.</x:v>
      </x:c>
      <x:c r="I175" s="305" t="str">
        <x:v>Listed company / market participant</x:v>
      </x:c>
      <x:c r="J175" s="305" t="str">
        <x:v>GATE|INVESTOR_SERVICE</x:v>
      </x:c>
      <x:c r="K175" s="305" t="str">
        <x:v>Covered securities dispute</x:v>
      </x:c>
      <x:c r="L175" s="305" t="str">
        <x:v>ODR escalation/notice received</x:v>
      </x:c>
      <x:c r="M175" s="305" t="str">
        <x:v>Apply admissibility, limitation, conciliation/arbitration and fee provisions.</x:v>
      </x:c>
      <x:c r="N175" s="305" t="str">
        <x:v>At each ODR stage</x:v>
      </x:c>
      <x:c r="O175" s="305" t="str">
        <x:v>Dispute resolution</x:v>
      </x:c>
      <x:c r="P175" s="305" t="str">
        <x:v>Issuer investor-service / grievance module</x:v>
      </x:c>
      <x:c r="Q175" s="305" t="str">
        <x:v>Load this atomic row only when GATE|INVESTOR_SERVICE is true and the documented security/capacity, trigger and threshold/exemption tests are satisfied.</x:v>
      </x:c>
      <x:c r="R175" s="305" t="str">
        <x:v>Do not load when the gate is false; do not expand the duty beyond the stated holder or into Common Corporate Core/Capital Markets role content. Preserve boundary: No ODR row activates absent an eligible dispute.</x:v>
      </x:c>
      <x:c r="S175" s="305" t="str">
        <x:v>Entity/listing master; security/ISIN and capacity evidence; event record (ODR escalation/notice received); threshold/exemption analysis (Apply admissibility, limitation, conciliation/arbitration and fee provisions.).</x:v>
      </x:c>
      <x:c r="T175" s="305" t="str">
        <x:v>P4 VALIDATED</x:v>
      </x:c>
      <x:c r="U175" s="305" t="str">
        <x:v>PRODUCTION FROZEN</x:v>
      </x:c>
      <x:c r="V175" s="305" t="str">
        <x:v>https://www.sebi.gov.in/legal/master-circulars/dec-2023/master-circular-for-online-resolution-of-disputes-in-the-indian-securities-market_80236.html</x:v>
      </x:c>
      <x:c r="W175" s="305" t="str">
        <x:v>MIGRATED — FROZEN</x:v>
      </x:c>
      <x:c r="X175" s="305" t="str">
        <x:f>IF(COUNTIF('PROD Provision Master'!$A$5:$A$176,C175)=1,"YES","NO")</x:f>
        <x:v>YES</x:v>
      </x:c>
      <x:c r="Y175" s="305" t="str">
        <x:f>IF(COUNTIF('PROD Compliance Master'!$A$5:$A$176,D175)=1,"YES","NO")</x:f>
        <x:v>YES</x:v>
      </x:c>
      <x:c r="Z175" s="305" t="str">
        <x:f>IF(COUNTIF($A$5:$A$176,A175)=1,"UNIQUE","DUPLICATE")</x:f>
        <x:v>UNIQUE</x:v>
      </x:c>
      <x:c r="AA175" s="305" t="str">
        <x:f>IF(COUNTIF($E$5:$E$176,E175)=1,"UNIQUE","DUPLICATE")</x:f>
        <x:v>UNIQUE</x:v>
      </x:c>
      <x:c r="AB175" s="305" t="str">
        <x:f>IF(AND(LEFT(A175,14)="SEBI-CORE-APP-",LEN(A175)=20),"VALID","INVALID")</x:f>
        <x:v>VALID</x:v>
      </x:c>
      <x:c r="AC175" s="305" t="str">
        <x:v>FROZEN</x:v>
      </x:c>
    </x:row>
    <x:row r="176" ht="48" customHeight="1">
      <x:c r="A176" s="306" t="str">
        <x:v>SEBI-CORE-APP-000172</x:v>
      </x:c>
      <x:c r="B176" s="306" t="n">
        <x:v>172</x:v>
      </x:c>
      <x:c r="C176" s="306" t="str">
        <x:v>SEBI-CORE-PRV-000172</x:v>
      </x:c>
      <x:c r="D176" s="306" t="str">
        <x:v>SEBI-CORE-CMP-000172</x:v>
      </x:c>
      <x:c r="E176" s="306" t="str">
        <x:v>CAP-LAW099|ODR outcome</x:v>
      </x:c>
      <x:c r="F176" s="306" t="str">
        <x:v>CAP-LAW099</x:v>
      </x:c>
      <x:c r="G176" s="306" t="str">
        <x:v>ODR outcome</x:v>
      </x:c>
      <x:c r="H176" s="306" t="str">
        <x:v>Implement a binding settlement, award or direction and preserve closure evidence, subject to lawful challenge rights.</x:v>
      </x:c>
      <x:c r="I176" s="306" t="str">
        <x:v>Listed company / market participant</x:v>
      </x:c>
      <x:c r="J176" s="306" t="str">
        <x:v>GATE|INVESTOR_SERVICE</x:v>
      </x:c>
      <x:c r="K176" s="306" t="str">
        <x:v>Covered securities dispute</x:v>
      </x:c>
      <x:c r="L176" s="306" t="str">
        <x:v>Settlement/award/direction issued</x:v>
      </x:c>
      <x:c r="M176" s="306" t="str">
        <x:v>Apply payment/deposit and challenge framework.</x:v>
      </x:c>
      <x:c r="N176" s="306" t="str">
        <x:v>Within outcome-specific deadline</x:v>
      </x:c>
      <x:c r="O176" s="306" t="str">
        <x:v>Dispute resolution</x:v>
      </x:c>
      <x:c r="P176" s="306" t="str">
        <x:v>Issuer investor-service / grievance module</x:v>
      </x:c>
      <x:c r="Q176" s="306" t="str">
        <x:v>Load this atomic row only when GATE|INVESTOR_SERVICE is true and the documented security/capacity, trigger and threshold/exemption tests are satisfied.</x:v>
      </x:c>
      <x:c r="R176" s="306" t="str">
        <x:v>Do not load when the gate is false; do not expand the duty beyond the stated holder or into Common Corporate Core/Capital Markets role content. Preserve boundary: Legal strategy remains case-specific.</x:v>
      </x:c>
      <x:c r="S176" s="306" t="str">
        <x:v>Entity/listing master; security/ISIN and capacity evidence; event record (Settlement/award/direction issued); threshold/exemption analysis (Apply payment/deposit and challenge framework.).</x:v>
      </x:c>
      <x:c r="T176" s="306" t="str">
        <x:v>P4 VALIDATED</x:v>
      </x:c>
      <x:c r="U176" s="306" t="str">
        <x:v>PRODUCTION FROZEN</x:v>
      </x:c>
      <x:c r="V176" s="306" t="str">
        <x:v>https://www.sebi.gov.in/legal/master-circulars/dec-2023/master-circular-for-online-resolution-of-disputes-in-the-indian-securities-market_80236.html</x:v>
      </x:c>
      <x:c r="W176" s="306" t="str">
        <x:v>MIGRATED — FROZEN</x:v>
      </x:c>
      <x:c r="X176" s="306" t="str">
        <x:f>IF(COUNTIF('PROD Provision Master'!$A$5:$A$176,C176)=1,"YES","NO")</x:f>
        <x:v>YES</x:v>
      </x:c>
      <x:c r="Y176" s="306" t="str">
        <x:f>IF(COUNTIF('PROD Compliance Master'!$A$5:$A$176,D176)=1,"YES","NO")</x:f>
        <x:v>YES</x:v>
      </x:c>
      <x:c r="Z176" s="306" t="str">
        <x:f>IF(COUNTIF($A$5:$A$176,A176)=1,"UNIQUE","DUPLICATE")</x:f>
        <x:v>UNIQUE</x:v>
      </x:c>
      <x:c r="AA176" s="306" t="str">
        <x:f>IF(COUNTIF($E$5:$E$176,E176)=1,"UNIQUE","DUPLICATE")</x:f>
        <x:v>UNIQUE</x:v>
      </x:c>
      <x:c r="AB176" s="306" t="str">
        <x:f>IF(AND(LEFT(A176,14)="SEBI-CORE-APP-",LEN(A176)=20),"VALID","INVALID")</x:f>
        <x:v>VALID</x:v>
      </x:c>
      <x:c r="AC176" s="306" t="str">
        <x:v>FROZEN</x:v>
      </x:c>
    </x:row>
  </x:sheetData>
  <x:mergeCells>
    <x:mergeCell ref="A1:AC1"/>
    <x:mergeCell ref="A2:AC2"/>
  </x:mergeCells>
  <x:conditionalFormatting sqref="W5:AC176">
    <x:cfRule type="containsText" dxfId="179" priority="1" operator="containsText" text="PASS"/>
    <x:cfRule type="containsText" dxfId="180" priority="2" operator="containsText" text="YES"/>
    <x:cfRule type="containsText" dxfId="181" priority="3" operator="containsText" text="UNIQUE"/>
    <x:cfRule type="containsText" dxfId="182" priority="4" operator="containsText" text="VALID"/>
    <x:cfRule type="containsText" dxfId="183" priority="5" operator="containsText" text="COMPLETE"/>
    <x:cfRule type="containsText" dxfId="184" priority="6" operator="containsText" text="FROZEN"/>
    <x:cfRule type="containsText" dxfId="185" priority="7" operator="containsText" text="APPROVED"/>
    <x:cfRule type="containsText" dxfId="186" priority="8" operator="containsText" text="LINKED"/>
    <x:cfRule type="containsText" dxfId="187" priority="9" operator="containsText" text="NO"/>
    <x:cfRule type="containsText" dxfId="188" priority="10" operator="containsText" text="FAIL"/>
    <x:cfRule type="containsText" dxfId="189" priority="11" operator="containsText" text="DUPLICATE"/>
    <x:cfRule type="containsText" dxfId="190" priority="12" operator="containsText" text="INVALID"/>
    <x:cfRule type="containsText" dxfId="191" priority="13" operator="containsText" text="INCOMPLETE"/>
    <x:cfRule type="containsText" dxfId="192" priority="14" operator="containsText" text="ORPHAN"/>
  </x:conditionalFormatting>
  <x:pageMargins left="0.7" right="0.7" top="0.75" bottom="0.75" header="0.3" footer="0.3"/>
  <x:tableParts count="1">
    <x:tablePart xmlns:r="http://schemas.openxmlformats.org/officeDocument/2006/relationships" r:id="R59ae92ccb08d4e2a"/>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26" hidden="0" customWidth="1"/>
    <x:col min="2" max="2" width="12" hidden="0" customWidth="1"/>
    <x:col min="3" max="3" width="26" hidden="0" customWidth="1"/>
    <x:col min="4" max="4" width="26" hidden="0" customWidth="1"/>
    <x:col min="5" max="5" width="26" hidden="0" customWidth="1"/>
    <x:col min="6" max="6" width="26" hidden="0" customWidth="1"/>
    <x:col min="7" max="7" width="56" hidden="0" customWidth="1"/>
    <x:col min="8" max="8" width="14" hidden="0" customWidth="1"/>
    <x:col min="9" max="9" width="26" hidden="0" customWidth="1"/>
    <x:col min="10" max="10" width="26" hidden="0" customWidth="1"/>
    <x:col min="11" max="11" width="26" hidden="0" customWidth="1"/>
    <x:col min="12" max="12" width="16" hidden="0" customWidth="1"/>
    <x:col min="13" max="13" width="34" hidden="0" customWidth="1"/>
    <x:col min="14" max="14" width="42" hidden="0" customWidth="1"/>
    <x:col min="15" max="15" width="46" hidden="0" customWidth="1"/>
    <x:col min="16" max="16" width="14" hidden="0" customWidth="1"/>
    <x:col min="17" max="17" width="16" hidden="0" customWidth="1"/>
    <x:col min="18" max="18" width="18" hidden="0" customWidth="1"/>
    <x:col min="19" max="19" width="14" hidden="0" customWidth="1"/>
    <x:col min="20" max="20" width="18" hidden="0" customWidth="1"/>
    <x:col min="21" max="21" width="18" hidden="0" customWidth="1"/>
    <x:col min="22" max="22" width="16" hidden="0" customWidth="1"/>
    <x:col min="23" max="23" width="18" hidden="0" customWidth="1"/>
    <x:col min="24" max="24" width="18" hidden="0" customWidth="1"/>
    <x:col min="25" max="25" width="18" hidden="0" customWidth="1"/>
    <x:col min="26" max="26" width="18" hidden="0" customWidth="1"/>
    <x:col min="27" max="27" width="16" hidden="0" customWidth="1"/>
    <x:col min="28" max="28" width="16" hidden="0" customWidth="1"/>
    <x:col min="29" max="29" width="62" hidden="0" customWidth="1"/>
  </x:cols>
  <x:sheetData>
    <x:row r="1" ht="30" customHeight="1">
      <x:c r="A1" s="499" t="str">
        <x:v>Common SEBI Listed-Entity Overlay — Frozen End-to-End Production Traceability</x:v>
      </x:c>
      <x:c r="B1" s="499" t="str">
        <x:v>Common SEBI Listed-Entity Overlay — Frozen End-to-End Production Traceability</x:v>
      </x:c>
      <x:c r="C1" s="499" t="str">
        <x:v>Common SEBI Listed-Entity Overlay — Frozen End-to-End Production Traceability</x:v>
      </x:c>
      <x:c r="D1" s="499" t="str">
        <x:v>Common SEBI Listed-Entity Overlay — Frozen End-to-End Production Traceability</x:v>
      </x:c>
      <x:c r="E1" s="499" t="str">
        <x:v>Common SEBI Listed-Entity Overlay — Frozen End-to-End Production Traceability</x:v>
      </x:c>
      <x:c r="F1" s="499" t="str">
        <x:v>Common SEBI Listed-Entity Overlay — Frozen End-to-End Production Traceability</x:v>
      </x:c>
      <x:c r="G1" s="499" t="str">
        <x:v>Common SEBI Listed-Entity Overlay — Frozen End-to-End Production Traceability</x:v>
      </x:c>
      <x:c r="H1" s="499" t="str">
        <x:v>Common SEBI Listed-Entity Overlay — Frozen End-to-End Production Traceability</x:v>
      </x:c>
      <x:c r="I1" s="499" t="str">
        <x:v>Common SEBI Listed-Entity Overlay — Frozen End-to-End Production Traceability</x:v>
      </x:c>
      <x:c r="J1" s="499" t="str">
        <x:v>Common SEBI Listed-Entity Overlay — Frozen End-to-End Production Traceability</x:v>
      </x:c>
      <x:c r="K1" s="499" t="str">
        <x:v>Common SEBI Listed-Entity Overlay — Frozen End-to-End Production Traceability</x:v>
      </x:c>
      <x:c r="L1" s="499" t="str">
        <x:v>Common SEBI Listed-Entity Overlay — Frozen End-to-End Production Traceability</x:v>
      </x:c>
      <x:c r="M1" s="499" t="str">
        <x:v>Common SEBI Listed-Entity Overlay — Frozen End-to-End Production Traceability</x:v>
      </x:c>
      <x:c r="N1" s="499" t="str">
        <x:v>Common SEBI Listed-Entity Overlay — Frozen End-to-End Production Traceability</x:v>
      </x:c>
      <x:c r="O1" s="499" t="str">
        <x:v>Common SEBI Listed-Entity Overlay — Frozen End-to-End Production Traceability</x:v>
      </x:c>
      <x:c r="P1" s="499" t="str">
        <x:v>Common SEBI Listed-Entity Overlay — Frozen End-to-End Production Traceability</x:v>
      </x:c>
      <x:c r="Q1" s="499" t="str">
        <x:v>Common SEBI Listed-Entity Overlay — Frozen End-to-End Production Traceability</x:v>
      </x:c>
      <x:c r="R1" s="499" t="str">
        <x:v>Common SEBI Listed-Entity Overlay — Frozen End-to-End Production Traceability</x:v>
      </x:c>
      <x:c r="S1" s="499" t="str">
        <x:v>Common SEBI Listed-Entity Overlay — Frozen End-to-End Production Traceability</x:v>
      </x:c>
      <x:c r="T1" s="499" t="str">
        <x:v>Common SEBI Listed-Entity Overlay — Frozen End-to-End Production Traceability</x:v>
      </x:c>
      <x:c r="U1" s="499" t="str">
        <x:v>Common SEBI Listed-Entity Overlay — Frozen End-to-End Production Traceability</x:v>
      </x:c>
      <x:c r="V1" s="499" t="str">
        <x:v>Common SEBI Listed-Entity Overlay — Frozen End-to-End Production Traceability</x:v>
      </x:c>
      <x:c r="W1" s="499" t="str">
        <x:v>Common SEBI Listed-Entity Overlay — Frozen End-to-End Production Traceability</x:v>
      </x:c>
      <x:c r="X1" s="499" t="str">
        <x:v>Common SEBI Listed-Entity Overlay — Frozen End-to-End Production Traceability</x:v>
      </x:c>
      <x:c r="Y1" s="499" t="str">
        <x:v>Common SEBI Listed-Entity Overlay — Frozen End-to-End Production Traceability</x:v>
      </x:c>
      <x:c r="Z1" s="499" t="str">
        <x:v>Common SEBI Listed-Entity Overlay — Frozen End-to-End Production Traceability</x:v>
      </x:c>
      <x:c r="AA1" s="499" t="str">
        <x:v>Common SEBI Listed-Entity Overlay — Frozen End-to-End Production Traceability</x:v>
      </x:c>
      <x:c r="AB1" s="499" t="str">
        <x:v>Common SEBI Listed-Entity Overlay — Frozen End-to-End Production Traceability</x:v>
      </x:c>
      <x:c r="AC1" s="499" t="str">
        <x:v>Common SEBI Listed-Entity Overlay — Frozen End-to-End Production Traceability</x:v>
      </x:c>
    </x:row>
    <x:row r="2" ht="38" customHeight="1">
      <x:c r="A2" s="503" t="str">
        <x:v>One production trace row per atomic obligation proves Law → Provision → Compliance → Audit → Evidence → Observation → Calendar → Applicability while preserving every source-derived working key.</x:v>
      </x:c>
      <x:c r="B2" s="503" t="str">
        <x:v>One production trace row per atomic obligation proves Law → Provision → Compliance → Audit → Evidence → Observation → Calendar → Applicability while preserving every source-derived working key.</x:v>
      </x:c>
      <x:c r="C2" s="503" t="str">
        <x:v>One production trace row per atomic obligation proves Law → Provision → Compliance → Audit → Evidence → Observation → Calendar → Applicability while preserving every source-derived working key.</x:v>
      </x:c>
      <x:c r="D2" s="503" t="str">
        <x:v>One production trace row per atomic obligation proves Law → Provision → Compliance → Audit → Evidence → Observation → Calendar → Applicability while preserving every source-derived working key.</x:v>
      </x:c>
      <x:c r="E2" s="503" t="str">
        <x:v>One production trace row per atomic obligation proves Law → Provision → Compliance → Audit → Evidence → Observation → Calendar → Applicability while preserving every source-derived working key.</x:v>
      </x:c>
      <x:c r="F2" s="503" t="str">
        <x:v>One production trace row per atomic obligation proves Law → Provision → Compliance → Audit → Evidence → Observation → Calendar → Applicability while preserving every source-derived working key.</x:v>
      </x:c>
      <x:c r="G2" s="503" t="str">
        <x:v>One production trace row per atomic obligation proves Law → Provision → Compliance → Audit → Evidence → Observation → Calendar → Applicability while preserving every source-derived working key.</x:v>
      </x:c>
      <x:c r="H2" s="503" t="str">
        <x:v>One production trace row per atomic obligation proves Law → Provision → Compliance → Audit → Evidence → Observation → Calendar → Applicability while preserving every source-derived working key.</x:v>
      </x:c>
      <x:c r="I2" s="503" t="str">
        <x:v>One production trace row per atomic obligation proves Law → Provision → Compliance → Audit → Evidence → Observation → Calendar → Applicability while preserving every source-derived working key.</x:v>
      </x:c>
      <x:c r="J2" s="503" t="str">
        <x:v>One production trace row per atomic obligation proves Law → Provision → Compliance → Audit → Evidence → Observation → Calendar → Applicability while preserving every source-derived working key.</x:v>
      </x:c>
      <x:c r="K2" s="503" t="str">
        <x:v>One production trace row per atomic obligation proves Law → Provision → Compliance → Audit → Evidence → Observation → Calendar → Applicability while preserving every source-derived working key.</x:v>
      </x:c>
      <x:c r="L2" s="503" t="str">
        <x:v>One production trace row per atomic obligation proves Law → Provision → Compliance → Audit → Evidence → Observation → Calendar → Applicability while preserving every source-derived working key.</x:v>
      </x:c>
      <x:c r="M2" s="503" t="str">
        <x:v>One production trace row per atomic obligation proves Law → Provision → Compliance → Audit → Evidence → Observation → Calendar → Applicability while preserving every source-derived working key.</x:v>
      </x:c>
      <x:c r="N2" s="503" t="str">
        <x:v>One production trace row per atomic obligation proves Law → Provision → Compliance → Audit → Evidence → Observation → Calendar → Applicability while preserving every source-derived working key.</x:v>
      </x:c>
      <x:c r="O2" s="503" t="str">
        <x:v>One production trace row per atomic obligation proves Law → Provision → Compliance → Audit → Evidence → Observation → Calendar → Applicability while preserving every source-derived working key.</x:v>
      </x:c>
      <x:c r="P2" s="503" t="str">
        <x:v>One production trace row per atomic obligation proves Law → Provision → Compliance → Audit → Evidence → Observation → Calendar → Applicability while preserving every source-derived working key.</x:v>
      </x:c>
      <x:c r="Q2" s="503" t="str">
        <x:v>One production trace row per atomic obligation proves Law → Provision → Compliance → Audit → Evidence → Observation → Calendar → Applicability while preserving every source-derived working key.</x:v>
      </x:c>
      <x:c r="R2" s="503" t="str">
        <x:v>One production trace row per atomic obligation proves Law → Provision → Compliance → Audit → Evidence → Observation → Calendar → Applicability while preserving every source-derived working key.</x:v>
      </x:c>
      <x:c r="S2" s="503" t="str">
        <x:v>One production trace row per atomic obligation proves Law → Provision → Compliance → Audit → Evidence → Observation → Calendar → Applicability while preserving every source-derived working key.</x:v>
      </x:c>
      <x:c r="T2" s="503" t="str">
        <x:v>One production trace row per atomic obligation proves Law → Provision → Compliance → Audit → Evidence → Observation → Calendar → Applicability while preserving every source-derived working key.</x:v>
      </x:c>
      <x:c r="U2" s="503" t="str">
        <x:v>One production trace row per atomic obligation proves Law → Provision → Compliance → Audit → Evidence → Observation → Calendar → Applicability while preserving every source-derived working key.</x:v>
      </x:c>
      <x:c r="V2" s="503" t="str">
        <x:v>One production trace row per atomic obligation proves Law → Provision → Compliance → Audit → Evidence → Observation → Calendar → Applicability while preserving every source-derived working key.</x:v>
      </x:c>
      <x:c r="W2" s="503" t="str">
        <x:v>One production trace row per atomic obligation proves Law → Provision → Compliance → Audit → Evidence → Observation → Calendar → Applicability while preserving every source-derived working key.</x:v>
      </x:c>
      <x:c r="X2" s="503" t="str">
        <x:v>One production trace row per atomic obligation proves Law → Provision → Compliance → Audit → Evidence → Observation → Calendar → Applicability while preserving every source-derived working key.</x:v>
      </x:c>
      <x:c r="Y2" s="503" t="str">
        <x:v>One production trace row per atomic obligation proves Law → Provision → Compliance → Audit → Evidence → Observation → Calendar → Applicability while preserving every source-derived working key.</x:v>
      </x:c>
      <x:c r="Z2" s="503" t="str">
        <x:v>One production trace row per atomic obligation proves Law → Provision → Compliance → Audit → Evidence → Observation → Calendar → Applicability while preserving every source-derived working key.</x:v>
      </x:c>
      <x:c r="AA2" s="503" t="str">
        <x:v>One production trace row per atomic obligation proves Law → Provision → Compliance → Audit → Evidence → Observation → Calendar → Applicability while preserving every source-derived working key.</x:v>
      </x:c>
      <x:c r="AB2" s="503" t="str">
        <x:v>One production trace row per atomic obligation proves Law → Provision → Compliance → Audit → Evidence → Observation → Calendar → Applicability while preserving every source-derived working key.</x:v>
      </x:c>
      <x:c r="AC2" s="503" t="str">
        <x:v>One production trace row per atomic obligation proves Law → Provision → Compliance → Audit → Evidence → Observation → Calendar → Applicability while preserving every source-derived working key.</x:v>
      </x:c>
    </x:row>
    <x:row r="4" ht="38" customHeight="1">
      <x:c r="A4" s="515" t="str">
        <x:v>Production Trace ID</x:v>
      </x:c>
      <x:c r="B4" s="516" t="str">
        <x:v>Sequence</x:v>
      </x:c>
      <x:c r="C4" s="516" t="str">
        <x:v>Production Law ID</x:v>
      </x:c>
      <x:c r="D4" s="516" t="str">
        <x:v>Production Provision ID</x:v>
      </x:c>
      <x:c r="E4" s="516" t="str">
        <x:v>Production Compliance ID</x:v>
      </x:c>
      <x:c r="F4" s="516" t="str">
        <x:v>Production Audit ID</x:v>
      </x:c>
      <x:c r="G4" s="516" t="str">
        <x:v>Production Evidence IDs</x:v>
      </x:c>
      <x:c r="H4" s="516" t="str">
        <x:v>Evidence Count</x:v>
      </x:c>
      <x:c r="I4" s="516" t="str">
        <x:v>Production Observation ID</x:v>
      </x:c>
      <x:c r="J4" s="516" t="str">
        <x:v>Production Calendar ID</x:v>
      </x:c>
      <x:c r="K4" s="516" t="str">
        <x:v>Production Applicability ID</x:v>
      </x:c>
      <x:c r="L4" s="516" t="str">
        <x:v>Source Law ID</x:v>
      </x:c>
      <x:c r="M4" s="516" t="str">
        <x:v>Working Atomic Key</x:v>
      </x:c>
      <x:c r="N4" s="516" t="str">
        <x:v>Working Procedure Key</x:v>
      </x:c>
      <x:c r="O4" s="516" t="str">
        <x:v>Working Trace Key</x:v>
      </x:c>
      <x:c r="P4" s="516" t="str">
        <x:v>Law Exists?</x:v>
      </x:c>
      <x:c r="Q4" s="516" t="str">
        <x:v>Provision Exists?</x:v>
      </x:c>
      <x:c r="R4" s="516" t="str">
        <x:v>Compliance Exists?</x:v>
      </x:c>
      <x:c r="S4" s="516" t="str">
        <x:v>Audit Exists?</x:v>
      </x:c>
      <x:c r="T4" s="516" t="str">
        <x:v>Evidence Complete?</x:v>
      </x:c>
      <x:c r="U4" s="516" t="str">
        <x:v>Observation Exists?</x:v>
      </x:c>
      <x:c r="V4" s="516" t="str">
        <x:v>Calendar Exists?</x:v>
      </x:c>
      <x:c r="W4" s="516" t="str">
        <x:v>Applicability Exists?</x:v>
      </x:c>
      <x:c r="X4" s="516" t="str">
        <x:v>Production ID Unique?</x:v>
      </x:c>
      <x:c r="Y4" s="516" t="str">
        <x:v>Working Alias Unique?</x:v>
      </x:c>
      <x:c r="Z4" s="516" t="str">
        <x:v>End-to-End Status</x:v>
      </x:c>
      <x:c r="AA4" s="516" t="str">
        <x:v>Format Valid?</x:v>
      </x:c>
      <x:c r="AB4" s="516" t="str">
        <x:v>Freeze Status</x:v>
      </x:c>
      <x:c r="AC4" s="517" t="str">
        <x:v>Official Source URL</x:v>
      </x:c>
    </x:row>
    <x:row r="5" ht="48" customHeight="1">
      <x:c r="A5" s="304" t="str">
        <x:v>SEBI-CORE-TRC-000001</x:v>
      </x:c>
      <x:c r="B5" s="304" t="n">
        <x:v>1</x:v>
      </x:c>
      <x:c r="C5" s="304" t="str">
        <x:v>SEBI-CORE-LAW-000003</x:v>
      </x:c>
      <x:c r="D5" s="304" t="str">
        <x:v>SEBI-CORE-PRV-000001</x:v>
      </x:c>
      <x:c r="E5" s="304" t="str">
        <x:v>SEBI-CORE-CMP-000001</x:v>
      </x:c>
      <x:c r="F5" s="304" t="str">
        <x:v>SEBI-CORE-AUD-000001</x:v>
      </x:c>
      <x:c r="G5" s="304" t="str">
        <x:v>SEBI-CORE-EVD-000001; SEBI-CORE-EVD-000002</x:v>
      </x:c>
      <x:c r="H5" s="304" t="n">
        <x:v>2</x:v>
      </x:c>
      <x:c r="I5" s="304" t="str">
        <x:v>SEBI-CORE-OBS-000001</x:v>
      </x:c>
      <x:c r="J5" s="304" t="str">
        <x:v>SEBI-CORE-CAL-000001</x:v>
      </x:c>
      <x:c r="K5" s="304" t="str">
        <x:v>SEBI-CORE-APP-000001</x:v>
      </x:c>
      <x:c r="L5" s="304" t="str">
        <x:v>CAP-LAW003</x:v>
      </x:c>
      <x:c r="M5" s="304" t="str">
        <x:v>CAP-LAW003|Rule 19(2)(b)</x:v>
      </x:c>
      <x:c r="N5" s="304" t="str">
        <x:v>CAP-LAW003|Rule 19(2)(b)|AP01</x:v>
      </x:c>
      <x:c r="O5" s="304" t="str">
        <x:v>CAP-LAW003|Rule 19(2)(b)|TRC01</x:v>
      </x:c>
      <x:c r="P5" s="304" t="str">
        <x:f>IF(COUNTIF('PROD Law Master'!$A$5:$A$81,C5)=1,"YES","NO")</x:f>
        <x:v>YES</x:v>
      </x:c>
      <x:c r="Q5" s="304" t="str">
        <x:f>IF(COUNTIF('PROD Provision Master'!$A$5:$A$176,D5)=1,"YES","NO")</x:f>
        <x:v>YES</x:v>
      </x:c>
      <x:c r="R5" s="304" t="str">
        <x:f>IF(COUNTIF('PROD Compliance Master'!$A$5:$A$176,E5)=1,"YES","NO")</x:f>
        <x:v>YES</x:v>
      </x:c>
      <x:c r="S5" s="304" t="str">
        <x:f>IF(COUNTIF('PROD Audit Master'!$A$5:$A$176,F5)=1,"YES","NO")</x:f>
        <x:v>YES</x:v>
      </x:c>
      <x:c r="T5" s="304" t="str">
        <x:f>IF(COUNTIF('PROD Evidence Master'!$C$5:$C$348,F5)=H5,"YES","NO")</x:f>
        <x:v>YES</x:v>
      </x:c>
      <x:c r="U5" s="304" t="str">
        <x:f>IF(COUNTIF('PROD Observation Master'!$C$5:$C$176,F5)=1,"YES","NO")</x:f>
        <x:v>YES</x:v>
      </x:c>
      <x:c r="V5" s="304" t="str">
        <x:f>IF(COUNTIF('PROD Calendar Master'!$C$5:$C$176,F5)=1,"YES","NO")</x:f>
        <x:v>YES</x:v>
      </x:c>
      <x:c r="W5" s="304" t="str">
        <x:f>IF(COUNTIF('PROD Applicability Master'!$A$5:$A$176,K5)=1,"YES","NO")</x:f>
        <x:v>YES</x:v>
      </x:c>
      <x:c r="X5" s="304" t="str">
        <x:f>IF(COUNTIF($A$5:$A$176,A5)=1,"UNIQUE","DUPLICATE")</x:f>
        <x:v>UNIQUE</x:v>
      </x:c>
      <x:c r="Y5" s="304" t="str">
        <x:f>IF(COUNTIF($O$5:$O$176,O5)=1,"UNIQUE","DUPLICATE")</x:f>
        <x:v>UNIQUE</x:v>
      </x:c>
      <x:c r="Z5" s="304" t="str">
        <x:f>IF(AND(P5="YES",Q5="YES",R5="YES",S5="YES",T5="YES",U5="YES",V5="YES",W5="YES"),"COMPLETE","INCOMPLETE")</x:f>
        <x:v>COMPLETE</x:v>
      </x:c>
      <x:c r="AA5" s="304" t="str">
        <x:f>IF(AND(LEFT(A5,14)="SEBI-CORE-TRC-",LEN(A5)=20),"VALID","INVALID")</x:f>
        <x:v>VALID</x:v>
      </x:c>
      <x:c r="AB5" s="304" t="str">
        <x:v>FROZEN</x:v>
      </x:c>
      <x:c r="AC5" s="304" t="str">
        <x:v>https://www.sebi.gov.in/legal/rules/mar-2026/securities-contracts-regulation-rules-1957-last-amended-on-march-13-2026-_100665.html</x:v>
      </x:c>
    </x:row>
    <x:row r="6" ht="48" customHeight="1">
      <x:c r="A6" s="305" t="str">
        <x:v>SEBI-CORE-TRC-000002</x:v>
      </x:c>
      <x:c r="B6" s="305" t="n">
        <x:v>2</x:v>
      </x:c>
      <x:c r="C6" s="305" t="str">
        <x:v>SEBI-CORE-LAW-000003</x:v>
      </x:c>
      <x:c r="D6" s="305" t="str">
        <x:v>SEBI-CORE-PRV-000002</x:v>
      </x:c>
      <x:c r="E6" s="305" t="str">
        <x:v>SEBI-CORE-CMP-000002</x:v>
      </x:c>
      <x:c r="F6" s="305" t="str">
        <x:v>SEBI-CORE-AUD-000002</x:v>
      </x:c>
      <x:c r="G6" s="305" t="str">
        <x:v>SEBI-CORE-EVD-000003; SEBI-CORE-EVD-000004</x:v>
      </x:c>
      <x:c r="H6" s="305" t="n">
        <x:v>2</x:v>
      </x:c>
      <x:c r="I6" s="305" t="str">
        <x:v>SEBI-CORE-OBS-000002</x:v>
      </x:c>
      <x:c r="J6" s="305" t="str">
        <x:v>SEBI-CORE-CAL-000002</x:v>
      </x:c>
      <x:c r="K6" s="305" t="str">
        <x:v>SEBI-CORE-APP-000002</x:v>
      </x:c>
      <x:c r="L6" s="305" t="str">
        <x:v>CAP-LAW003</x:v>
      </x:c>
      <x:c r="M6" s="305" t="str">
        <x:v>CAP-LAW003|Rule 19A</x:v>
      </x:c>
      <x:c r="N6" s="305" t="str">
        <x:v>CAP-LAW003|Rule 19A|AP01</x:v>
      </x:c>
      <x:c r="O6" s="305" t="str">
        <x:v>CAP-LAW003|Rule 19A|TRC01</x:v>
      </x:c>
      <x:c r="P6" s="305" t="str">
        <x:f>IF(COUNTIF('PROD Law Master'!$A$5:$A$81,C6)=1,"YES","NO")</x:f>
        <x:v>YES</x:v>
      </x:c>
      <x:c r="Q6" s="305" t="str">
        <x:f>IF(COUNTIF('PROD Provision Master'!$A$5:$A$176,D6)=1,"YES","NO")</x:f>
        <x:v>YES</x:v>
      </x:c>
      <x:c r="R6" s="305" t="str">
        <x:f>IF(COUNTIF('PROD Compliance Master'!$A$5:$A$176,E6)=1,"YES","NO")</x:f>
        <x:v>YES</x:v>
      </x:c>
      <x:c r="S6" s="305" t="str">
        <x:f>IF(COUNTIF('PROD Audit Master'!$A$5:$A$176,F6)=1,"YES","NO")</x:f>
        <x:v>YES</x:v>
      </x:c>
      <x:c r="T6" s="305" t="str">
        <x:f>IF(COUNTIF('PROD Evidence Master'!$C$5:$C$348,F6)=H6,"YES","NO")</x:f>
        <x:v>YES</x:v>
      </x:c>
      <x:c r="U6" s="305" t="str">
        <x:f>IF(COUNTIF('PROD Observation Master'!$C$5:$C$176,F6)=1,"YES","NO")</x:f>
        <x:v>YES</x:v>
      </x:c>
      <x:c r="V6" s="305" t="str">
        <x:f>IF(COUNTIF('PROD Calendar Master'!$C$5:$C$176,F6)=1,"YES","NO")</x:f>
        <x:v>YES</x:v>
      </x:c>
      <x:c r="W6" s="305" t="str">
        <x:f>IF(COUNTIF('PROD Applicability Master'!$A$5:$A$176,K6)=1,"YES","NO")</x:f>
        <x:v>YES</x:v>
      </x:c>
      <x:c r="X6" s="305" t="str">
        <x:f>IF(COUNTIF($A$5:$A$176,A6)=1,"UNIQUE","DUPLICATE")</x:f>
        <x:v>UNIQUE</x:v>
      </x:c>
      <x:c r="Y6" s="305" t="str">
        <x:f>IF(COUNTIF($O$5:$O$176,O6)=1,"UNIQUE","DUPLICATE")</x:f>
        <x:v>UNIQUE</x:v>
      </x:c>
      <x:c r="Z6" s="305" t="str">
        <x:f>IF(AND(P6="YES",Q6="YES",R6="YES",S6="YES",T6="YES",U6="YES",V6="YES",W6="YES"),"COMPLETE","INCOMPLETE")</x:f>
        <x:v>COMPLETE</x:v>
      </x:c>
      <x:c r="AA6" s="305" t="str">
        <x:f>IF(AND(LEFT(A6,14)="SEBI-CORE-TRC-",LEN(A6)=20),"VALID","INVALID")</x:f>
        <x:v>VALID</x:v>
      </x:c>
      <x:c r="AB6" s="305" t="str">
        <x:v>FROZEN</x:v>
      </x:c>
      <x:c r="AC6" s="305" t="str">
        <x:v>https://www.sebi.gov.in/legal/rules/mar-2026/securities-contracts-regulation-rules-1957-last-amended-on-march-13-2026-_100665.html</x:v>
      </x:c>
    </x:row>
    <x:row r="7" ht="48" customHeight="1">
      <x:c r="A7" s="305" t="str">
        <x:v>SEBI-CORE-TRC-000003</x:v>
      </x:c>
      <x:c r="B7" s="305" t="n">
        <x:v>3</x:v>
      </x:c>
      <x:c r="C7" s="305" t="str">
        <x:v>SEBI-CORE-LAW-000013</x:v>
      </x:c>
      <x:c r="D7" s="305" t="str">
        <x:v>SEBI-CORE-PRV-000003</x:v>
      </x:c>
      <x:c r="E7" s="305" t="str">
        <x:v>SEBI-CORE-CMP-000003</x:v>
      </x:c>
      <x:c r="F7" s="305" t="str">
        <x:v>SEBI-CORE-AUD-000003</x:v>
      </x:c>
      <x:c r="G7" s="305" t="str">
        <x:v>SEBI-CORE-EVD-000005; SEBI-CORE-EVD-000006</x:v>
      </x:c>
      <x:c r="H7" s="305" t="n">
        <x:v>2</x:v>
      </x:c>
      <x:c r="I7" s="305" t="str">
        <x:v>SEBI-CORE-OBS-000003</x:v>
      </x:c>
      <x:c r="J7" s="305" t="str">
        <x:v>SEBI-CORE-CAL-000003</x:v>
      </x:c>
      <x:c r="K7" s="305" t="str">
        <x:v>SEBI-CORE-APP-000003</x:v>
      </x:c>
      <x:c r="L7" s="305" t="str">
        <x:v>CAP-LAW053</x:v>
      </x:c>
      <x:c r="M7" s="305" t="str">
        <x:v>CAP-LAW053|Reg. 5</x:v>
      </x:c>
      <x:c r="N7" s="305" t="str">
        <x:v>CAP-LAW053|Reg. 5|AP01</x:v>
      </x:c>
      <x:c r="O7" s="305" t="str">
        <x:v>CAP-LAW053|Reg. 5|TRC01</x:v>
      </x:c>
      <x:c r="P7" s="305" t="str">
        <x:f>IF(COUNTIF('PROD Law Master'!$A$5:$A$81,C7)=1,"YES","NO")</x:f>
        <x:v>YES</x:v>
      </x:c>
      <x:c r="Q7" s="305" t="str">
        <x:f>IF(COUNTIF('PROD Provision Master'!$A$5:$A$176,D7)=1,"YES","NO")</x:f>
        <x:v>YES</x:v>
      </x:c>
      <x:c r="R7" s="305" t="str">
        <x:f>IF(COUNTIF('PROD Compliance Master'!$A$5:$A$176,E7)=1,"YES","NO")</x:f>
        <x:v>YES</x:v>
      </x:c>
      <x:c r="S7" s="305" t="str">
        <x:f>IF(COUNTIF('PROD Audit Master'!$A$5:$A$176,F7)=1,"YES","NO")</x:f>
        <x:v>YES</x:v>
      </x:c>
      <x:c r="T7" s="305" t="str">
        <x:f>IF(COUNTIF('PROD Evidence Master'!$C$5:$C$348,F7)=H7,"YES","NO")</x:f>
        <x:v>YES</x:v>
      </x:c>
      <x:c r="U7" s="305" t="str">
        <x:f>IF(COUNTIF('PROD Observation Master'!$C$5:$C$176,F7)=1,"YES","NO")</x:f>
        <x:v>YES</x:v>
      </x:c>
      <x:c r="V7" s="305" t="str">
        <x:f>IF(COUNTIF('PROD Calendar Master'!$C$5:$C$176,F7)=1,"YES","NO")</x:f>
        <x:v>YES</x:v>
      </x:c>
      <x:c r="W7" s="305" t="str">
        <x:f>IF(COUNTIF('PROD Applicability Master'!$A$5:$A$176,K7)=1,"YES","NO")</x:f>
        <x:v>YES</x:v>
      </x:c>
      <x:c r="X7" s="305" t="str">
        <x:f>IF(COUNTIF($A$5:$A$176,A7)=1,"UNIQUE","DUPLICATE")</x:f>
        <x:v>UNIQUE</x:v>
      </x:c>
      <x:c r="Y7" s="305" t="str">
        <x:f>IF(COUNTIF($O$5:$O$176,O7)=1,"UNIQUE","DUPLICATE")</x:f>
        <x:v>UNIQUE</x:v>
      </x:c>
      <x:c r="Z7" s="305" t="str">
        <x:f>IF(AND(P7="YES",Q7="YES",R7="YES",S7="YES",T7="YES",U7="YES",V7="YES",W7="YES"),"COMPLETE","INCOMPLETE")</x:f>
        <x:v>COMPLETE</x:v>
      </x:c>
      <x:c r="AA7" s="305" t="str">
        <x:f>IF(AND(LEFT(A7,14)="SEBI-CORE-TRC-",LEN(A7)=20),"VALID","INVALID")</x:f>
        <x:v>VALID</x:v>
      </x:c>
      <x:c r="AB7" s="305" t="str">
        <x:v>FROZEN</x:v>
      </x:c>
      <x:c r="AC7" s="305" t="str">
        <x:v>https://www.sebi.gov.in/legal/regulations/jul-2026/securities-and-exchange-board-of-india-listing-obligations-and-disclosure-requirements-regulations-2015-last-amended-on-july-14-2026-_102974.html</x:v>
      </x:c>
    </x:row>
    <x:row r="8" ht="48" customHeight="1">
      <x:c r="A8" s="305" t="str">
        <x:v>SEBI-CORE-TRC-000004</x:v>
      </x:c>
      <x:c r="B8" s="305" t="n">
        <x:v>4</x:v>
      </x:c>
      <x:c r="C8" s="305" t="str">
        <x:v>SEBI-CORE-LAW-000013</x:v>
      </x:c>
      <x:c r="D8" s="305" t="str">
        <x:v>SEBI-CORE-PRV-000004</x:v>
      </x:c>
      <x:c r="E8" s="305" t="str">
        <x:v>SEBI-CORE-CMP-000004</x:v>
      </x:c>
      <x:c r="F8" s="305" t="str">
        <x:v>SEBI-CORE-AUD-000004</x:v>
      </x:c>
      <x:c r="G8" s="305" t="str">
        <x:v>SEBI-CORE-EVD-000007; SEBI-CORE-EVD-000008</x:v>
      </x:c>
      <x:c r="H8" s="305" t="n">
        <x:v>2</x:v>
      </x:c>
      <x:c r="I8" s="305" t="str">
        <x:v>SEBI-CORE-OBS-000004</x:v>
      </x:c>
      <x:c r="J8" s="305" t="str">
        <x:v>SEBI-CORE-CAL-000004</x:v>
      </x:c>
      <x:c r="K8" s="305" t="str">
        <x:v>SEBI-CORE-APP-000004</x:v>
      </x:c>
      <x:c r="L8" s="305" t="str">
        <x:v>CAP-LAW053</x:v>
      </x:c>
      <x:c r="M8" s="305" t="str">
        <x:v>CAP-LAW053|Reg. 6</x:v>
      </x:c>
      <x:c r="N8" s="305" t="str">
        <x:v>CAP-LAW053|Reg. 6|AP01</x:v>
      </x:c>
      <x:c r="O8" s="305" t="str">
        <x:v>CAP-LAW053|Reg. 6|TRC01</x:v>
      </x:c>
      <x:c r="P8" s="305" t="str">
        <x:f>IF(COUNTIF('PROD Law Master'!$A$5:$A$81,C8)=1,"YES","NO")</x:f>
        <x:v>YES</x:v>
      </x:c>
      <x:c r="Q8" s="305" t="str">
        <x:f>IF(COUNTIF('PROD Provision Master'!$A$5:$A$176,D8)=1,"YES","NO")</x:f>
        <x:v>YES</x:v>
      </x:c>
      <x:c r="R8" s="305" t="str">
        <x:f>IF(COUNTIF('PROD Compliance Master'!$A$5:$A$176,E8)=1,"YES","NO")</x:f>
        <x:v>YES</x:v>
      </x:c>
      <x:c r="S8" s="305" t="str">
        <x:f>IF(COUNTIF('PROD Audit Master'!$A$5:$A$176,F8)=1,"YES","NO")</x:f>
        <x:v>YES</x:v>
      </x:c>
      <x:c r="T8" s="305" t="str">
        <x:f>IF(COUNTIF('PROD Evidence Master'!$C$5:$C$348,F8)=H8,"YES","NO")</x:f>
        <x:v>YES</x:v>
      </x:c>
      <x:c r="U8" s="305" t="str">
        <x:f>IF(COUNTIF('PROD Observation Master'!$C$5:$C$176,F8)=1,"YES","NO")</x:f>
        <x:v>YES</x:v>
      </x:c>
      <x:c r="V8" s="305" t="str">
        <x:f>IF(COUNTIF('PROD Calendar Master'!$C$5:$C$176,F8)=1,"YES","NO")</x:f>
        <x:v>YES</x:v>
      </x:c>
      <x:c r="W8" s="305" t="str">
        <x:f>IF(COUNTIF('PROD Applicability Master'!$A$5:$A$176,K8)=1,"YES","NO")</x:f>
        <x:v>YES</x:v>
      </x:c>
      <x:c r="X8" s="305" t="str">
        <x:f>IF(COUNTIF($A$5:$A$176,A8)=1,"UNIQUE","DUPLICATE")</x:f>
        <x:v>UNIQUE</x:v>
      </x:c>
      <x:c r="Y8" s="305" t="str">
        <x:f>IF(COUNTIF($O$5:$O$176,O8)=1,"UNIQUE","DUPLICATE")</x:f>
        <x:v>UNIQUE</x:v>
      </x:c>
      <x:c r="Z8" s="305" t="str">
        <x:f>IF(AND(P8="YES",Q8="YES",R8="YES",S8="YES",T8="YES",U8="YES",V8="YES",W8="YES"),"COMPLETE","INCOMPLETE")</x:f>
        <x:v>COMPLETE</x:v>
      </x:c>
      <x:c r="AA8" s="305" t="str">
        <x:f>IF(AND(LEFT(A8,14)="SEBI-CORE-TRC-",LEN(A8)=20),"VALID","INVALID")</x:f>
        <x:v>VALID</x:v>
      </x:c>
      <x:c r="AB8" s="305" t="str">
        <x:v>FROZEN</x:v>
      </x:c>
      <x:c r="AC8" s="305" t="str">
        <x:v>https://www.sebi.gov.in/legal/regulations/jul-2026/securities-and-exchange-board-of-india-listing-obligations-and-disclosure-requirements-regulations-2015-last-amended-on-july-14-2026-_102974.html</x:v>
      </x:c>
    </x:row>
    <x:row r="9" ht="48" customHeight="1">
      <x:c r="A9" s="305" t="str">
        <x:v>SEBI-CORE-TRC-000005</x:v>
      </x:c>
      <x:c r="B9" s="305" t="n">
        <x:v>5</x:v>
      </x:c>
      <x:c r="C9" s="305" t="str">
        <x:v>SEBI-CORE-LAW-000013</x:v>
      </x:c>
      <x:c r="D9" s="305" t="str">
        <x:v>SEBI-CORE-PRV-000005</x:v>
      </x:c>
      <x:c r="E9" s="305" t="str">
        <x:v>SEBI-CORE-CMP-000005</x:v>
      </x:c>
      <x:c r="F9" s="305" t="str">
        <x:v>SEBI-CORE-AUD-000005</x:v>
      </x:c>
      <x:c r="G9" s="305" t="str">
        <x:v>SEBI-CORE-EVD-000009; SEBI-CORE-EVD-000010</x:v>
      </x:c>
      <x:c r="H9" s="305" t="n">
        <x:v>2</x:v>
      </x:c>
      <x:c r="I9" s="305" t="str">
        <x:v>SEBI-CORE-OBS-000005</x:v>
      </x:c>
      <x:c r="J9" s="305" t="str">
        <x:v>SEBI-CORE-CAL-000005</x:v>
      </x:c>
      <x:c r="K9" s="305" t="str">
        <x:v>SEBI-CORE-APP-000005</x:v>
      </x:c>
      <x:c r="L9" s="305" t="str">
        <x:v>CAP-LAW053</x:v>
      </x:c>
      <x:c r="M9" s="305" t="str">
        <x:v>CAP-LAW053|Reg. 7</x:v>
      </x:c>
      <x:c r="N9" s="305" t="str">
        <x:v>CAP-LAW053|Reg. 7|AP01</x:v>
      </x:c>
      <x:c r="O9" s="305" t="str">
        <x:v>CAP-LAW053|Reg. 7|TRC01</x:v>
      </x:c>
      <x:c r="P9" s="305" t="str">
        <x:f>IF(COUNTIF('PROD Law Master'!$A$5:$A$81,C9)=1,"YES","NO")</x:f>
        <x:v>YES</x:v>
      </x:c>
      <x:c r="Q9" s="305" t="str">
        <x:f>IF(COUNTIF('PROD Provision Master'!$A$5:$A$176,D9)=1,"YES","NO")</x:f>
        <x:v>YES</x:v>
      </x:c>
      <x:c r="R9" s="305" t="str">
        <x:f>IF(COUNTIF('PROD Compliance Master'!$A$5:$A$176,E9)=1,"YES","NO")</x:f>
        <x:v>YES</x:v>
      </x:c>
      <x:c r="S9" s="305" t="str">
        <x:f>IF(COUNTIF('PROD Audit Master'!$A$5:$A$176,F9)=1,"YES","NO")</x:f>
        <x:v>YES</x:v>
      </x:c>
      <x:c r="T9" s="305" t="str">
        <x:f>IF(COUNTIF('PROD Evidence Master'!$C$5:$C$348,F9)=H9,"YES","NO")</x:f>
        <x:v>YES</x:v>
      </x:c>
      <x:c r="U9" s="305" t="str">
        <x:f>IF(COUNTIF('PROD Observation Master'!$C$5:$C$176,F9)=1,"YES","NO")</x:f>
        <x:v>YES</x:v>
      </x:c>
      <x:c r="V9" s="305" t="str">
        <x:f>IF(COUNTIF('PROD Calendar Master'!$C$5:$C$176,F9)=1,"YES","NO")</x:f>
        <x:v>YES</x:v>
      </x:c>
      <x:c r="W9" s="305" t="str">
        <x:f>IF(COUNTIF('PROD Applicability Master'!$A$5:$A$176,K9)=1,"YES","NO")</x:f>
        <x:v>YES</x:v>
      </x:c>
      <x:c r="X9" s="305" t="str">
        <x:f>IF(COUNTIF($A$5:$A$176,A9)=1,"UNIQUE","DUPLICATE")</x:f>
        <x:v>UNIQUE</x:v>
      </x:c>
      <x:c r="Y9" s="305" t="str">
        <x:f>IF(COUNTIF($O$5:$O$176,O9)=1,"UNIQUE","DUPLICATE")</x:f>
        <x:v>UNIQUE</x:v>
      </x:c>
      <x:c r="Z9" s="305" t="str">
        <x:f>IF(AND(P9="YES",Q9="YES",R9="YES",S9="YES",T9="YES",U9="YES",V9="YES",W9="YES"),"COMPLETE","INCOMPLETE")</x:f>
        <x:v>COMPLETE</x:v>
      </x:c>
      <x:c r="AA9" s="305" t="str">
        <x:f>IF(AND(LEFT(A9,14)="SEBI-CORE-TRC-",LEN(A9)=20),"VALID","INVALID")</x:f>
        <x:v>VALID</x:v>
      </x:c>
      <x:c r="AB9" s="305" t="str">
        <x:v>FROZEN</x:v>
      </x:c>
      <x:c r="AC9" s="305" t="str">
        <x:v>https://www.sebi.gov.in/legal/regulations/jul-2026/securities-and-exchange-board-of-india-listing-obligations-and-disclosure-requirements-regulations-2015-last-amended-on-july-14-2026-_102974.html</x:v>
      </x:c>
    </x:row>
    <x:row r="10" ht="48" customHeight="1">
      <x:c r="A10" s="305" t="str">
        <x:v>SEBI-CORE-TRC-000006</x:v>
      </x:c>
      <x:c r="B10" s="305" t="n">
        <x:v>6</x:v>
      </x:c>
      <x:c r="C10" s="305" t="str">
        <x:v>SEBI-CORE-LAW-000013</x:v>
      </x:c>
      <x:c r="D10" s="305" t="str">
        <x:v>SEBI-CORE-PRV-000006</x:v>
      </x:c>
      <x:c r="E10" s="305" t="str">
        <x:v>SEBI-CORE-CMP-000006</x:v>
      </x:c>
      <x:c r="F10" s="305" t="str">
        <x:v>SEBI-CORE-AUD-000006</x:v>
      </x:c>
      <x:c r="G10" s="305" t="str">
        <x:v>SEBI-CORE-EVD-000011; SEBI-CORE-EVD-000012</x:v>
      </x:c>
      <x:c r="H10" s="305" t="n">
        <x:v>2</x:v>
      </x:c>
      <x:c r="I10" s="305" t="str">
        <x:v>SEBI-CORE-OBS-000006</x:v>
      </x:c>
      <x:c r="J10" s="305" t="str">
        <x:v>SEBI-CORE-CAL-000006</x:v>
      </x:c>
      <x:c r="K10" s="305" t="str">
        <x:v>SEBI-CORE-APP-000006</x:v>
      </x:c>
      <x:c r="L10" s="305" t="str">
        <x:v>CAP-LAW053</x:v>
      </x:c>
      <x:c r="M10" s="305" t="str">
        <x:v>CAP-LAW053|Reg. 9</x:v>
      </x:c>
      <x:c r="N10" s="305" t="str">
        <x:v>CAP-LAW053|Reg. 9|AP01</x:v>
      </x:c>
      <x:c r="O10" s="305" t="str">
        <x:v>CAP-LAW053|Reg. 9|TRC01</x:v>
      </x:c>
      <x:c r="P10" s="305" t="str">
        <x:f>IF(COUNTIF('PROD Law Master'!$A$5:$A$81,C10)=1,"YES","NO")</x:f>
        <x:v>YES</x:v>
      </x:c>
      <x:c r="Q10" s="305" t="str">
        <x:f>IF(COUNTIF('PROD Provision Master'!$A$5:$A$176,D10)=1,"YES","NO")</x:f>
        <x:v>YES</x:v>
      </x:c>
      <x:c r="R10" s="305" t="str">
        <x:f>IF(COUNTIF('PROD Compliance Master'!$A$5:$A$176,E10)=1,"YES","NO")</x:f>
        <x:v>YES</x:v>
      </x:c>
      <x:c r="S10" s="305" t="str">
        <x:f>IF(COUNTIF('PROD Audit Master'!$A$5:$A$176,F10)=1,"YES","NO")</x:f>
        <x:v>YES</x:v>
      </x:c>
      <x:c r="T10" s="305" t="str">
        <x:f>IF(COUNTIF('PROD Evidence Master'!$C$5:$C$348,F10)=H10,"YES","NO")</x:f>
        <x:v>YES</x:v>
      </x:c>
      <x:c r="U10" s="305" t="str">
        <x:f>IF(COUNTIF('PROD Observation Master'!$C$5:$C$176,F10)=1,"YES","NO")</x:f>
        <x:v>YES</x:v>
      </x:c>
      <x:c r="V10" s="305" t="str">
        <x:f>IF(COUNTIF('PROD Calendar Master'!$C$5:$C$176,F10)=1,"YES","NO")</x:f>
        <x:v>YES</x:v>
      </x:c>
      <x:c r="W10" s="305" t="str">
        <x:f>IF(COUNTIF('PROD Applicability Master'!$A$5:$A$176,K10)=1,"YES","NO")</x:f>
        <x:v>YES</x:v>
      </x:c>
      <x:c r="X10" s="305" t="str">
        <x:f>IF(COUNTIF($A$5:$A$176,A10)=1,"UNIQUE","DUPLICATE")</x:f>
        <x:v>UNIQUE</x:v>
      </x:c>
      <x:c r="Y10" s="305" t="str">
        <x:f>IF(COUNTIF($O$5:$O$176,O10)=1,"UNIQUE","DUPLICATE")</x:f>
        <x:v>UNIQUE</x:v>
      </x:c>
      <x:c r="Z10" s="305" t="str">
        <x:f>IF(AND(P10="YES",Q10="YES",R10="YES",S10="YES",T10="YES",U10="YES",V10="YES",W10="YES"),"COMPLETE","INCOMPLETE")</x:f>
        <x:v>COMPLETE</x:v>
      </x:c>
      <x:c r="AA10" s="305" t="str">
        <x:f>IF(AND(LEFT(A10,14)="SEBI-CORE-TRC-",LEN(A10)=20),"VALID","INVALID")</x:f>
        <x:v>VALID</x:v>
      </x:c>
      <x:c r="AB10" s="305" t="str">
        <x:v>FROZEN</x:v>
      </x:c>
      <x:c r="AC10" s="305" t="str">
        <x:v>https://www.sebi.gov.in/legal/regulations/jul-2026/securities-and-exchange-board-of-india-listing-obligations-and-disclosure-requirements-regulations-2015-last-amended-on-july-14-2026-_102974.html</x:v>
      </x:c>
    </x:row>
    <x:row r="11" ht="48" customHeight="1">
      <x:c r="A11" s="305" t="str">
        <x:v>SEBI-CORE-TRC-000007</x:v>
      </x:c>
      <x:c r="B11" s="305" t="n">
        <x:v>7</x:v>
      </x:c>
      <x:c r="C11" s="305" t="str">
        <x:v>SEBI-CORE-LAW-000013</x:v>
      </x:c>
      <x:c r="D11" s="305" t="str">
        <x:v>SEBI-CORE-PRV-000007</x:v>
      </x:c>
      <x:c r="E11" s="305" t="str">
        <x:v>SEBI-CORE-CMP-000007</x:v>
      </x:c>
      <x:c r="F11" s="305" t="str">
        <x:v>SEBI-CORE-AUD-000007</x:v>
      </x:c>
      <x:c r="G11" s="305" t="str">
        <x:v>SEBI-CORE-EVD-000013; SEBI-CORE-EVD-000014</x:v>
      </x:c>
      <x:c r="H11" s="305" t="n">
        <x:v>2</x:v>
      </x:c>
      <x:c r="I11" s="305" t="str">
        <x:v>SEBI-CORE-OBS-000007</x:v>
      </x:c>
      <x:c r="J11" s="305" t="str">
        <x:v>SEBI-CORE-CAL-000007</x:v>
      </x:c>
      <x:c r="K11" s="305" t="str">
        <x:v>SEBI-CORE-APP-000007</x:v>
      </x:c>
      <x:c r="L11" s="305" t="str">
        <x:v>CAP-LAW053</x:v>
      </x:c>
      <x:c r="M11" s="305" t="str">
        <x:v>CAP-LAW053|Reg. 10</x:v>
      </x:c>
      <x:c r="N11" s="305" t="str">
        <x:v>CAP-LAW053|Reg. 10|AP01</x:v>
      </x:c>
      <x:c r="O11" s="305" t="str">
        <x:v>CAP-LAW053|Reg. 10|TRC01</x:v>
      </x:c>
      <x:c r="P11" s="305" t="str">
        <x:f>IF(COUNTIF('PROD Law Master'!$A$5:$A$81,C11)=1,"YES","NO")</x:f>
        <x:v>YES</x:v>
      </x:c>
      <x:c r="Q11" s="305" t="str">
        <x:f>IF(COUNTIF('PROD Provision Master'!$A$5:$A$176,D11)=1,"YES","NO")</x:f>
        <x:v>YES</x:v>
      </x:c>
      <x:c r="R11" s="305" t="str">
        <x:f>IF(COUNTIF('PROD Compliance Master'!$A$5:$A$176,E11)=1,"YES","NO")</x:f>
        <x:v>YES</x:v>
      </x:c>
      <x:c r="S11" s="305" t="str">
        <x:f>IF(COUNTIF('PROD Audit Master'!$A$5:$A$176,F11)=1,"YES","NO")</x:f>
        <x:v>YES</x:v>
      </x:c>
      <x:c r="T11" s="305" t="str">
        <x:f>IF(COUNTIF('PROD Evidence Master'!$C$5:$C$348,F11)=H11,"YES","NO")</x:f>
        <x:v>YES</x:v>
      </x:c>
      <x:c r="U11" s="305" t="str">
        <x:f>IF(COUNTIF('PROD Observation Master'!$C$5:$C$176,F11)=1,"YES","NO")</x:f>
        <x:v>YES</x:v>
      </x:c>
      <x:c r="V11" s="305" t="str">
        <x:f>IF(COUNTIF('PROD Calendar Master'!$C$5:$C$176,F11)=1,"YES","NO")</x:f>
        <x:v>YES</x:v>
      </x:c>
      <x:c r="W11" s="305" t="str">
        <x:f>IF(COUNTIF('PROD Applicability Master'!$A$5:$A$176,K11)=1,"YES","NO")</x:f>
        <x:v>YES</x:v>
      </x:c>
      <x:c r="X11" s="305" t="str">
        <x:f>IF(COUNTIF($A$5:$A$176,A11)=1,"UNIQUE","DUPLICATE")</x:f>
        <x:v>UNIQUE</x:v>
      </x:c>
      <x:c r="Y11" s="305" t="str">
        <x:f>IF(COUNTIF($O$5:$O$176,O11)=1,"UNIQUE","DUPLICATE")</x:f>
        <x:v>UNIQUE</x:v>
      </x:c>
      <x:c r="Z11" s="305" t="str">
        <x:f>IF(AND(P11="YES",Q11="YES",R11="YES",S11="YES",T11="YES",U11="YES",V11="YES",W11="YES"),"COMPLETE","INCOMPLETE")</x:f>
        <x:v>COMPLETE</x:v>
      </x:c>
      <x:c r="AA11" s="305" t="str">
        <x:f>IF(AND(LEFT(A11,14)="SEBI-CORE-TRC-",LEN(A11)=20),"VALID","INVALID")</x:f>
        <x:v>VALID</x:v>
      </x:c>
      <x:c r="AB11" s="305" t="str">
        <x:v>FROZEN</x:v>
      </x:c>
      <x:c r="AC11" s="305" t="str">
        <x:v>https://www.sebi.gov.in/legal/regulations/jul-2026/securities-and-exchange-board-of-india-listing-obligations-and-disclosure-requirements-regulations-2015-last-amended-on-july-14-2026-_102974.html</x:v>
      </x:c>
    </x:row>
    <x:row r="12" ht="48" customHeight="1">
      <x:c r="A12" s="305" t="str">
        <x:v>SEBI-CORE-TRC-000008</x:v>
      </x:c>
      <x:c r="B12" s="305" t="n">
        <x:v>8</x:v>
      </x:c>
      <x:c r="C12" s="305" t="str">
        <x:v>SEBI-CORE-LAW-000013</x:v>
      </x:c>
      <x:c r="D12" s="305" t="str">
        <x:v>SEBI-CORE-PRV-000008</x:v>
      </x:c>
      <x:c r="E12" s="305" t="str">
        <x:v>SEBI-CORE-CMP-000008</x:v>
      </x:c>
      <x:c r="F12" s="305" t="str">
        <x:v>SEBI-CORE-AUD-000008</x:v>
      </x:c>
      <x:c r="G12" s="305" t="str">
        <x:v>SEBI-CORE-EVD-000015; SEBI-CORE-EVD-000016</x:v>
      </x:c>
      <x:c r="H12" s="305" t="n">
        <x:v>2</x:v>
      </x:c>
      <x:c r="I12" s="305" t="str">
        <x:v>SEBI-CORE-OBS-000008</x:v>
      </x:c>
      <x:c r="J12" s="305" t="str">
        <x:v>SEBI-CORE-CAL-000008</x:v>
      </x:c>
      <x:c r="K12" s="305" t="str">
        <x:v>SEBI-CORE-APP-000008</x:v>
      </x:c>
      <x:c r="L12" s="305" t="str">
        <x:v>CAP-LAW053</x:v>
      </x:c>
      <x:c r="M12" s="305" t="str">
        <x:v>CAP-LAW053|Reg. 12</x:v>
      </x:c>
      <x:c r="N12" s="305" t="str">
        <x:v>CAP-LAW053|Reg. 12|AP01</x:v>
      </x:c>
      <x:c r="O12" s="305" t="str">
        <x:v>CAP-LAW053|Reg. 12|TRC01</x:v>
      </x:c>
      <x:c r="P12" s="305" t="str">
        <x:f>IF(COUNTIF('PROD Law Master'!$A$5:$A$81,C12)=1,"YES","NO")</x:f>
        <x:v>YES</x:v>
      </x:c>
      <x:c r="Q12" s="305" t="str">
        <x:f>IF(COUNTIF('PROD Provision Master'!$A$5:$A$176,D12)=1,"YES","NO")</x:f>
        <x:v>YES</x:v>
      </x:c>
      <x:c r="R12" s="305" t="str">
        <x:f>IF(COUNTIF('PROD Compliance Master'!$A$5:$A$176,E12)=1,"YES","NO")</x:f>
        <x:v>YES</x:v>
      </x:c>
      <x:c r="S12" s="305" t="str">
        <x:f>IF(COUNTIF('PROD Audit Master'!$A$5:$A$176,F12)=1,"YES","NO")</x:f>
        <x:v>YES</x:v>
      </x:c>
      <x:c r="T12" s="305" t="str">
        <x:f>IF(COUNTIF('PROD Evidence Master'!$C$5:$C$348,F12)=H12,"YES","NO")</x:f>
        <x:v>YES</x:v>
      </x:c>
      <x:c r="U12" s="305" t="str">
        <x:f>IF(COUNTIF('PROD Observation Master'!$C$5:$C$176,F12)=1,"YES","NO")</x:f>
        <x:v>YES</x:v>
      </x:c>
      <x:c r="V12" s="305" t="str">
        <x:f>IF(COUNTIF('PROD Calendar Master'!$C$5:$C$176,F12)=1,"YES","NO")</x:f>
        <x:v>YES</x:v>
      </x:c>
      <x:c r="W12" s="305" t="str">
        <x:f>IF(COUNTIF('PROD Applicability Master'!$A$5:$A$176,K12)=1,"YES","NO")</x:f>
        <x:v>YES</x:v>
      </x:c>
      <x:c r="X12" s="305" t="str">
        <x:f>IF(COUNTIF($A$5:$A$176,A12)=1,"UNIQUE","DUPLICATE")</x:f>
        <x:v>UNIQUE</x:v>
      </x:c>
      <x:c r="Y12" s="305" t="str">
        <x:f>IF(COUNTIF($O$5:$O$176,O12)=1,"UNIQUE","DUPLICATE")</x:f>
        <x:v>UNIQUE</x:v>
      </x:c>
      <x:c r="Z12" s="305" t="str">
        <x:f>IF(AND(P12="YES",Q12="YES",R12="YES",S12="YES",T12="YES",U12="YES",V12="YES",W12="YES"),"COMPLETE","INCOMPLETE")</x:f>
        <x:v>COMPLETE</x:v>
      </x:c>
      <x:c r="AA12" s="305" t="str">
        <x:f>IF(AND(LEFT(A12,14)="SEBI-CORE-TRC-",LEN(A12)=20),"VALID","INVALID")</x:f>
        <x:v>VALID</x:v>
      </x:c>
      <x:c r="AB12" s="305" t="str">
        <x:v>FROZEN</x:v>
      </x:c>
      <x:c r="AC12" s="305" t="str">
        <x:v>https://www.sebi.gov.in/legal/regulations/jul-2026/securities-and-exchange-board-of-india-listing-obligations-and-disclosure-requirements-regulations-2015-last-amended-on-july-14-2026-_102974.html</x:v>
      </x:c>
    </x:row>
    <x:row r="13" ht="48" customHeight="1">
      <x:c r="A13" s="305" t="str">
        <x:v>SEBI-CORE-TRC-000009</x:v>
      </x:c>
      <x:c r="B13" s="305" t="n">
        <x:v>9</x:v>
      </x:c>
      <x:c r="C13" s="305" t="str">
        <x:v>SEBI-CORE-LAW-000013</x:v>
      </x:c>
      <x:c r="D13" s="305" t="str">
        <x:v>SEBI-CORE-PRV-000009</x:v>
      </x:c>
      <x:c r="E13" s="305" t="str">
        <x:v>SEBI-CORE-CMP-000009</x:v>
      </x:c>
      <x:c r="F13" s="305" t="str">
        <x:v>SEBI-CORE-AUD-000009</x:v>
      </x:c>
      <x:c r="G13" s="305" t="str">
        <x:v>SEBI-CORE-EVD-000017; SEBI-CORE-EVD-000018</x:v>
      </x:c>
      <x:c r="H13" s="305" t="n">
        <x:v>2</x:v>
      </x:c>
      <x:c r="I13" s="305" t="str">
        <x:v>SEBI-CORE-OBS-000009</x:v>
      </x:c>
      <x:c r="J13" s="305" t="str">
        <x:v>SEBI-CORE-CAL-000009</x:v>
      </x:c>
      <x:c r="K13" s="305" t="str">
        <x:v>SEBI-CORE-APP-000009</x:v>
      </x:c>
      <x:c r="L13" s="305" t="str">
        <x:v>CAP-LAW053</x:v>
      </x:c>
      <x:c r="M13" s="305" t="str">
        <x:v>CAP-LAW053|Reg. 13</x:v>
      </x:c>
      <x:c r="N13" s="305" t="str">
        <x:v>CAP-LAW053|Reg. 13|AP01</x:v>
      </x:c>
      <x:c r="O13" s="305" t="str">
        <x:v>CAP-LAW053|Reg. 13|TRC01</x:v>
      </x:c>
      <x:c r="P13" s="305" t="str">
        <x:f>IF(COUNTIF('PROD Law Master'!$A$5:$A$81,C13)=1,"YES","NO")</x:f>
        <x:v>YES</x:v>
      </x:c>
      <x:c r="Q13" s="305" t="str">
        <x:f>IF(COUNTIF('PROD Provision Master'!$A$5:$A$176,D13)=1,"YES","NO")</x:f>
        <x:v>YES</x:v>
      </x:c>
      <x:c r="R13" s="305" t="str">
        <x:f>IF(COUNTIF('PROD Compliance Master'!$A$5:$A$176,E13)=1,"YES","NO")</x:f>
        <x:v>YES</x:v>
      </x:c>
      <x:c r="S13" s="305" t="str">
        <x:f>IF(COUNTIF('PROD Audit Master'!$A$5:$A$176,F13)=1,"YES","NO")</x:f>
        <x:v>YES</x:v>
      </x:c>
      <x:c r="T13" s="305" t="str">
        <x:f>IF(COUNTIF('PROD Evidence Master'!$C$5:$C$348,F13)=H13,"YES","NO")</x:f>
        <x:v>YES</x:v>
      </x:c>
      <x:c r="U13" s="305" t="str">
        <x:f>IF(COUNTIF('PROD Observation Master'!$C$5:$C$176,F13)=1,"YES","NO")</x:f>
        <x:v>YES</x:v>
      </x:c>
      <x:c r="V13" s="305" t="str">
        <x:f>IF(COUNTIF('PROD Calendar Master'!$C$5:$C$176,F13)=1,"YES","NO")</x:f>
        <x:v>YES</x:v>
      </x:c>
      <x:c r="W13" s="305" t="str">
        <x:f>IF(COUNTIF('PROD Applicability Master'!$A$5:$A$176,K13)=1,"YES","NO")</x:f>
        <x:v>YES</x:v>
      </x:c>
      <x:c r="X13" s="305" t="str">
        <x:f>IF(COUNTIF($A$5:$A$176,A13)=1,"UNIQUE","DUPLICATE")</x:f>
        <x:v>UNIQUE</x:v>
      </x:c>
      <x:c r="Y13" s="305" t="str">
        <x:f>IF(COUNTIF($O$5:$O$176,O13)=1,"UNIQUE","DUPLICATE")</x:f>
        <x:v>UNIQUE</x:v>
      </x:c>
      <x:c r="Z13" s="305" t="str">
        <x:f>IF(AND(P13="YES",Q13="YES",R13="YES",S13="YES",T13="YES",U13="YES",V13="YES",W13="YES"),"COMPLETE","INCOMPLETE")</x:f>
        <x:v>COMPLETE</x:v>
      </x:c>
      <x:c r="AA13" s="305" t="str">
        <x:f>IF(AND(LEFT(A13,14)="SEBI-CORE-TRC-",LEN(A13)=20),"VALID","INVALID")</x:f>
        <x:v>VALID</x:v>
      </x:c>
      <x:c r="AB13" s="305" t="str">
        <x:v>FROZEN</x:v>
      </x:c>
      <x:c r="AC13" s="305" t="str">
        <x:v>https://www.sebi.gov.in/legal/regulations/jul-2026/securities-and-exchange-board-of-india-listing-obligations-and-disclosure-requirements-regulations-2015-last-amended-on-july-14-2026-_102974.html</x:v>
      </x:c>
    </x:row>
    <x:row r="14" ht="48" customHeight="1">
      <x:c r="A14" s="305" t="str">
        <x:v>SEBI-CORE-TRC-000010</x:v>
      </x:c>
      <x:c r="B14" s="305" t="n">
        <x:v>10</x:v>
      </x:c>
      <x:c r="C14" s="305" t="str">
        <x:v>SEBI-CORE-LAW-000013</x:v>
      </x:c>
      <x:c r="D14" s="305" t="str">
        <x:v>SEBI-CORE-PRV-000010</x:v>
      </x:c>
      <x:c r="E14" s="305" t="str">
        <x:v>SEBI-CORE-CMP-000010</x:v>
      </x:c>
      <x:c r="F14" s="305" t="str">
        <x:v>SEBI-CORE-AUD-000010</x:v>
      </x:c>
      <x:c r="G14" s="305" t="str">
        <x:v>SEBI-CORE-EVD-000019; SEBI-CORE-EVD-000020</x:v>
      </x:c>
      <x:c r="H14" s="305" t="n">
        <x:v>2</x:v>
      </x:c>
      <x:c r="I14" s="305" t="str">
        <x:v>SEBI-CORE-OBS-000010</x:v>
      </x:c>
      <x:c r="J14" s="305" t="str">
        <x:v>SEBI-CORE-CAL-000010</x:v>
      </x:c>
      <x:c r="K14" s="305" t="str">
        <x:v>SEBI-CORE-APP-000010</x:v>
      </x:c>
      <x:c r="L14" s="305" t="str">
        <x:v>CAP-LAW053</x:v>
      </x:c>
      <x:c r="M14" s="305" t="str">
        <x:v>CAP-LAW053|Reg. 14</x:v>
      </x:c>
      <x:c r="N14" s="305" t="str">
        <x:v>CAP-LAW053|Reg. 14|AP01</x:v>
      </x:c>
      <x:c r="O14" s="305" t="str">
        <x:v>CAP-LAW053|Reg. 14|TRC01</x:v>
      </x:c>
      <x:c r="P14" s="305" t="str">
        <x:f>IF(COUNTIF('PROD Law Master'!$A$5:$A$81,C14)=1,"YES","NO")</x:f>
        <x:v>YES</x:v>
      </x:c>
      <x:c r="Q14" s="305" t="str">
        <x:f>IF(COUNTIF('PROD Provision Master'!$A$5:$A$176,D14)=1,"YES","NO")</x:f>
        <x:v>YES</x:v>
      </x:c>
      <x:c r="R14" s="305" t="str">
        <x:f>IF(COUNTIF('PROD Compliance Master'!$A$5:$A$176,E14)=1,"YES","NO")</x:f>
        <x:v>YES</x:v>
      </x:c>
      <x:c r="S14" s="305" t="str">
        <x:f>IF(COUNTIF('PROD Audit Master'!$A$5:$A$176,F14)=1,"YES","NO")</x:f>
        <x:v>YES</x:v>
      </x:c>
      <x:c r="T14" s="305" t="str">
        <x:f>IF(COUNTIF('PROD Evidence Master'!$C$5:$C$348,F14)=H14,"YES","NO")</x:f>
        <x:v>YES</x:v>
      </x:c>
      <x:c r="U14" s="305" t="str">
        <x:f>IF(COUNTIF('PROD Observation Master'!$C$5:$C$176,F14)=1,"YES","NO")</x:f>
        <x:v>YES</x:v>
      </x:c>
      <x:c r="V14" s="305" t="str">
        <x:f>IF(COUNTIF('PROD Calendar Master'!$C$5:$C$176,F14)=1,"YES","NO")</x:f>
        <x:v>YES</x:v>
      </x:c>
      <x:c r="W14" s="305" t="str">
        <x:f>IF(COUNTIF('PROD Applicability Master'!$A$5:$A$176,K14)=1,"YES","NO")</x:f>
        <x:v>YES</x:v>
      </x:c>
      <x:c r="X14" s="305" t="str">
        <x:f>IF(COUNTIF($A$5:$A$176,A14)=1,"UNIQUE","DUPLICATE")</x:f>
        <x:v>UNIQUE</x:v>
      </x:c>
      <x:c r="Y14" s="305" t="str">
        <x:f>IF(COUNTIF($O$5:$O$176,O14)=1,"UNIQUE","DUPLICATE")</x:f>
        <x:v>UNIQUE</x:v>
      </x:c>
      <x:c r="Z14" s="305" t="str">
        <x:f>IF(AND(P14="YES",Q14="YES",R14="YES",S14="YES",T14="YES",U14="YES",V14="YES",W14="YES"),"COMPLETE","INCOMPLETE")</x:f>
        <x:v>COMPLETE</x:v>
      </x:c>
      <x:c r="AA14" s="305" t="str">
        <x:f>IF(AND(LEFT(A14,14)="SEBI-CORE-TRC-",LEN(A14)=20),"VALID","INVALID")</x:f>
        <x:v>VALID</x:v>
      </x:c>
      <x:c r="AB14" s="305" t="str">
        <x:v>FROZEN</x:v>
      </x:c>
      <x:c r="AC14" s="305" t="str">
        <x:v>https://www.sebi.gov.in/legal/regulations/jul-2026/securities-and-exchange-board-of-india-listing-obligations-and-disclosure-requirements-regulations-2015-last-amended-on-july-14-2026-_102974.html</x:v>
      </x:c>
    </x:row>
    <x:row r="15" ht="48" customHeight="1">
      <x:c r="A15" s="305" t="str">
        <x:v>SEBI-CORE-TRC-000011</x:v>
      </x:c>
      <x:c r="B15" s="305" t="n">
        <x:v>11</x:v>
      </x:c>
      <x:c r="C15" s="305" t="str">
        <x:v>SEBI-CORE-LAW-000013</x:v>
      </x:c>
      <x:c r="D15" s="305" t="str">
        <x:v>SEBI-CORE-PRV-000011</x:v>
      </x:c>
      <x:c r="E15" s="305" t="str">
        <x:v>SEBI-CORE-CMP-000011</x:v>
      </x:c>
      <x:c r="F15" s="305" t="str">
        <x:v>SEBI-CORE-AUD-000011</x:v>
      </x:c>
      <x:c r="G15" s="305" t="str">
        <x:v>SEBI-CORE-EVD-000021; SEBI-CORE-EVD-000022</x:v>
      </x:c>
      <x:c r="H15" s="305" t="n">
        <x:v>2</x:v>
      </x:c>
      <x:c r="I15" s="305" t="str">
        <x:v>SEBI-CORE-OBS-000011</x:v>
      </x:c>
      <x:c r="J15" s="305" t="str">
        <x:v>SEBI-CORE-CAL-000011</x:v>
      </x:c>
      <x:c r="K15" s="305" t="str">
        <x:v>SEBI-CORE-APP-000011</x:v>
      </x:c>
      <x:c r="L15" s="305" t="str">
        <x:v>CAP-LAW053</x:v>
      </x:c>
      <x:c r="M15" s="305" t="str">
        <x:v>CAP-LAW053|Reg. 15</x:v>
      </x:c>
      <x:c r="N15" s="305" t="str">
        <x:v>CAP-LAW053|Reg. 15|AP01</x:v>
      </x:c>
      <x:c r="O15" s="305" t="str">
        <x:v>CAP-LAW053|Reg. 15|TRC01</x:v>
      </x:c>
      <x:c r="P15" s="305" t="str">
        <x:f>IF(COUNTIF('PROD Law Master'!$A$5:$A$81,C15)=1,"YES","NO")</x:f>
        <x:v>YES</x:v>
      </x:c>
      <x:c r="Q15" s="305" t="str">
        <x:f>IF(COUNTIF('PROD Provision Master'!$A$5:$A$176,D15)=1,"YES","NO")</x:f>
        <x:v>YES</x:v>
      </x:c>
      <x:c r="R15" s="305" t="str">
        <x:f>IF(COUNTIF('PROD Compliance Master'!$A$5:$A$176,E15)=1,"YES","NO")</x:f>
        <x:v>YES</x:v>
      </x:c>
      <x:c r="S15" s="305" t="str">
        <x:f>IF(COUNTIF('PROD Audit Master'!$A$5:$A$176,F15)=1,"YES","NO")</x:f>
        <x:v>YES</x:v>
      </x:c>
      <x:c r="T15" s="305" t="str">
        <x:f>IF(COUNTIF('PROD Evidence Master'!$C$5:$C$348,F15)=H15,"YES","NO")</x:f>
        <x:v>YES</x:v>
      </x:c>
      <x:c r="U15" s="305" t="str">
        <x:f>IF(COUNTIF('PROD Observation Master'!$C$5:$C$176,F15)=1,"YES","NO")</x:f>
        <x:v>YES</x:v>
      </x:c>
      <x:c r="V15" s="305" t="str">
        <x:f>IF(COUNTIF('PROD Calendar Master'!$C$5:$C$176,F15)=1,"YES","NO")</x:f>
        <x:v>YES</x:v>
      </x:c>
      <x:c r="W15" s="305" t="str">
        <x:f>IF(COUNTIF('PROD Applicability Master'!$A$5:$A$176,K15)=1,"YES","NO")</x:f>
        <x:v>YES</x:v>
      </x:c>
      <x:c r="X15" s="305" t="str">
        <x:f>IF(COUNTIF($A$5:$A$176,A15)=1,"UNIQUE","DUPLICATE")</x:f>
        <x:v>UNIQUE</x:v>
      </x:c>
      <x:c r="Y15" s="305" t="str">
        <x:f>IF(COUNTIF($O$5:$O$176,O15)=1,"UNIQUE","DUPLICATE")</x:f>
        <x:v>UNIQUE</x:v>
      </x:c>
      <x:c r="Z15" s="305" t="str">
        <x:f>IF(AND(P15="YES",Q15="YES",R15="YES",S15="YES",T15="YES",U15="YES",V15="YES",W15="YES"),"COMPLETE","INCOMPLETE")</x:f>
        <x:v>COMPLETE</x:v>
      </x:c>
      <x:c r="AA15" s="305" t="str">
        <x:f>IF(AND(LEFT(A15,14)="SEBI-CORE-TRC-",LEN(A15)=20),"VALID","INVALID")</x:f>
        <x:v>VALID</x:v>
      </x:c>
      <x:c r="AB15" s="305" t="str">
        <x:v>FROZEN</x:v>
      </x:c>
      <x:c r="AC15" s="305" t="str">
        <x:v>https://www.sebi.gov.in/legal/regulations/jul-2026/securities-and-exchange-board-of-india-listing-obligations-and-disclosure-requirements-regulations-2015-last-amended-on-july-14-2026-_102974.html</x:v>
      </x:c>
    </x:row>
    <x:row r="16" ht="48" customHeight="1">
      <x:c r="A16" s="305" t="str">
        <x:v>SEBI-CORE-TRC-000012</x:v>
      </x:c>
      <x:c r="B16" s="305" t="n">
        <x:v>12</x:v>
      </x:c>
      <x:c r="C16" s="305" t="str">
        <x:v>SEBI-CORE-LAW-000013</x:v>
      </x:c>
      <x:c r="D16" s="305" t="str">
        <x:v>SEBI-CORE-PRV-000012</x:v>
      </x:c>
      <x:c r="E16" s="305" t="str">
        <x:v>SEBI-CORE-CMP-000012</x:v>
      </x:c>
      <x:c r="F16" s="305" t="str">
        <x:v>SEBI-CORE-AUD-000012</x:v>
      </x:c>
      <x:c r="G16" s="305" t="str">
        <x:v>SEBI-CORE-EVD-000023; SEBI-CORE-EVD-000024</x:v>
      </x:c>
      <x:c r="H16" s="305" t="n">
        <x:v>2</x:v>
      </x:c>
      <x:c r="I16" s="305" t="str">
        <x:v>SEBI-CORE-OBS-000012</x:v>
      </x:c>
      <x:c r="J16" s="305" t="str">
        <x:v>SEBI-CORE-CAL-000012</x:v>
      </x:c>
      <x:c r="K16" s="305" t="str">
        <x:v>SEBI-CORE-APP-000012</x:v>
      </x:c>
      <x:c r="L16" s="305" t="str">
        <x:v>CAP-LAW053</x:v>
      </x:c>
      <x:c r="M16" s="305" t="str">
        <x:v>CAP-LAW053|Reg. 17(1)-(2)</x:v>
      </x:c>
      <x:c r="N16" s="305" t="str">
        <x:v>CAP-LAW053|Reg. 17(1)-(2)|AP01</x:v>
      </x:c>
      <x:c r="O16" s="305" t="str">
        <x:v>CAP-LAW053|Reg. 17(1)-(2)|TRC01</x:v>
      </x:c>
      <x:c r="P16" s="305" t="str">
        <x:f>IF(COUNTIF('PROD Law Master'!$A$5:$A$81,C16)=1,"YES","NO")</x:f>
        <x:v>YES</x:v>
      </x:c>
      <x:c r="Q16" s="305" t="str">
        <x:f>IF(COUNTIF('PROD Provision Master'!$A$5:$A$176,D16)=1,"YES","NO")</x:f>
        <x:v>YES</x:v>
      </x:c>
      <x:c r="R16" s="305" t="str">
        <x:f>IF(COUNTIF('PROD Compliance Master'!$A$5:$A$176,E16)=1,"YES","NO")</x:f>
        <x:v>YES</x:v>
      </x:c>
      <x:c r="S16" s="305" t="str">
        <x:f>IF(COUNTIF('PROD Audit Master'!$A$5:$A$176,F16)=1,"YES","NO")</x:f>
        <x:v>YES</x:v>
      </x:c>
      <x:c r="T16" s="305" t="str">
        <x:f>IF(COUNTIF('PROD Evidence Master'!$C$5:$C$348,F16)=H16,"YES","NO")</x:f>
        <x:v>YES</x:v>
      </x:c>
      <x:c r="U16" s="305" t="str">
        <x:f>IF(COUNTIF('PROD Observation Master'!$C$5:$C$176,F16)=1,"YES","NO")</x:f>
        <x:v>YES</x:v>
      </x:c>
      <x:c r="V16" s="305" t="str">
        <x:f>IF(COUNTIF('PROD Calendar Master'!$C$5:$C$176,F16)=1,"YES","NO")</x:f>
        <x:v>YES</x:v>
      </x:c>
      <x:c r="W16" s="305" t="str">
        <x:f>IF(COUNTIF('PROD Applicability Master'!$A$5:$A$176,K16)=1,"YES","NO")</x:f>
        <x:v>YES</x:v>
      </x:c>
      <x:c r="X16" s="305" t="str">
        <x:f>IF(COUNTIF($A$5:$A$176,A16)=1,"UNIQUE","DUPLICATE")</x:f>
        <x:v>UNIQUE</x:v>
      </x:c>
      <x:c r="Y16" s="305" t="str">
        <x:f>IF(COUNTIF($O$5:$O$176,O16)=1,"UNIQUE","DUPLICATE")</x:f>
        <x:v>UNIQUE</x:v>
      </x:c>
      <x:c r="Z16" s="305" t="str">
        <x:f>IF(AND(P16="YES",Q16="YES",R16="YES",S16="YES",T16="YES",U16="YES",V16="YES",W16="YES"),"COMPLETE","INCOMPLETE")</x:f>
        <x:v>COMPLETE</x:v>
      </x:c>
      <x:c r="AA16" s="305" t="str">
        <x:f>IF(AND(LEFT(A16,14)="SEBI-CORE-TRC-",LEN(A16)=20),"VALID","INVALID")</x:f>
        <x:v>VALID</x:v>
      </x:c>
      <x:c r="AB16" s="305" t="str">
        <x:v>FROZEN</x:v>
      </x:c>
      <x:c r="AC16" s="305" t="str">
        <x:v>https://www.sebi.gov.in/legal/regulations/jul-2026/securities-and-exchange-board-of-india-listing-obligations-and-disclosure-requirements-regulations-2015-last-amended-on-july-14-2026-_102974.html</x:v>
      </x:c>
    </x:row>
    <x:row r="17" ht="48" customHeight="1">
      <x:c r="A17" s="305" t="str">
        <x:v>SEBI-CORE-TRC-000013</x:v>
      </x:c>
      <x:c r="B17" s="305" t="n">
        <x:v>13</x:v>
      </x:c>
      <x:c r="C17" s="305" t="str">
        <x:v>SEBI-CORE-LAW-000013</x:v>
      </x:c>
      <x:c r="D17" s="305" t="str">
        <x:v>SEBI-CORE-PRV-000013</x:v>
      </x:c>
      <x:c r="E17" s="305" t="str">
        <x:v>SEBI-CORE-CMP-000013</x:v>
      </x:c>
      <x:c r="F17" s="305" t="str">
        <x:v>SEBI-CORE-AUD-000013</x:v>
      </x:c>
      <x:c r="G17" s="305" t="str">
        <x:v>SEBI-CORE-EVD-000025; SEBI-CORE-EVD-000026</x:v>
      </x:c>
      <x:c r="H17" s="305" t="n">
        <x:v>2</x:v>
      </x:c>
      <x:c r="I17" s="305" t="str">
        <x:v>SEBI-CORE-OBS-000013</x:v>
      </x:c>
      <x:c r="J17" s="305" t="str">
        <x:v>SEBI-CORE-CAL-000013</x:v>
      </x:c>
      <x:c r="K17" s="305" t="str">
        <x:v>SEBI-CORE-APP-000013</x:v>
      </x:c>
      <x:c r="L17" s="305" t="str">
        <x:v>CAP-LAW053</x:v>
      </x:c>
      <x:c r="M17" s="305" t="str">
        <x:v>CAP-LAW053|Reg. 17(8)</x:v>
      </x:c>
      <x:c r="N17" s="305" t="str">
        <x:v>CAP-LAW053|Reg. 17(8)|AP01</x:v>
      </x:c>
      <x:c r="O17" s="305" t="str">
        <x:v>CAP-LAW053|Reg. 17(8)|TRC01</x:v>
      </x:c>
      <x:c r="P17" s="305" t="str">
        <x:f>IF(COUNTIF('PROD Law Master'!$A$5:$A$81,C17)=1,"YES","NO")</x:f>
        <x:v>YES</x:v>
      </x:c>
      <x:c r="Q17" s="305" t="str">
        <x:f>IF(COUNTIF('PROD Provision Master'!$A$5:$A$176,D17)=1,"YES","NO")</x:f>
        <x:v>YES</x:v>
      </x:c>
      <x:c r="R17" s="305" t="str">
        <x:f>IF(COUNTIF('PROD Compliance Master'!$A$5:$A$176,E17)=1,"YES","NO")</x:f>
        <x:v>YES</x:v>
      </x:c>
      <x:c r="S17" s="305" t="str">
        <x:f>IF(COUNTIF('PROD Audit Master'!$A$5:$A$176,F17)=1,"YES","NO")</x:f>
        <x:v>YES</x:v>
      </x:c>
      <x:c r="T17" s="305" t="str">
        <x:f>IF(COUNTIF('PROD Evidence Master'!$C$5:$C$348,F17)=H17,"YES","NO")</x:f>
        <x:v>YES</x:v>
      </x:c>
      <x:c r="U17" s="305" t="str">
        <x:f>IF(COUNTIF('PROD Observation Master'!$C$5:$C$176,F17)=1,"YES","NO")</x:f>
        <x:v>YES</x:v>
      </x:c>
      <x:c r="V17" s="305" t="str">
        <x:f>IF(COUNTIF('PROD Calendar Master'!$C$5:$C$176,F17)=1,"YES","NO")</x:f>
        <x:v>YES</x:v>
      </x:c>
      <x:c r="W17" s="305" t="str">
        <x:f>IF(COUNTIF('PROD Applicability Master'!$A$5:$A$176,K17)=1,"YES","NO")</x:f>
        <x:v>YES</x:v>
      </x:c>
      <x:c r="X17" s="305" t="str">
        <x:f>IF(COUNTIF($A$5:$A$176,A17)=1,"UNIQUE","DUPLICATE")</x:f>
        <x:v>UNIQUE</x:v>
      </x:c>
      <x:c r="Y17" s="305" t="str">
        <x:f>IF(COUNTIF($O$5:$O$176,O17)=1,"UNIQUE","DUPLICATE")</x:f>
        <x:v>UNIQUE</x:v>
      </x:c>
      <x:c r="Z17" s="305" t="str">
        <x:f>IF(AND(P17="YES",Q17="YES",R17="YES",S17="YES",T17="YES",U17="YES",V17="YES",W17="YES"),"COMPLETE","INCOMPLETE")</x:f>
        <x:v>COMPLETE</x:v>
      </x:c>
      <x:c r="AA17" s="305" t="str">
        <x:f>IF(AND(LEFT(A17,14)="SEBI-CORE-TRC-",LEN(A17)=20),"VALID","INVALID")</x:f>
        <x:v>VALID</x:v>
      </x:c>
      <x:c r="AB17" s="305" t="str">
        <x:v>FROZEN</x:v>
      </x:c>
      <x:c r="AC17" s="305" t="str">
        <x:v>https://www.sebi.gov.in/legal/regulations/jul-2026/securities-and-exchange-board-of-india-listing-obligations-and-disclosure-requirements-regulations-2015-last-amended-on-july-14-2026-_102974.html</x:v>
      </x:c>
    </x:row>
    <x:row r="18" ht="48" customHeight="1">
      <x:c r="A18" s="305" t="str">
        <x:v>SEBI-CORE-TRC-000014</x:v>
      </x:c>
      <x:c r="B18" s="305" t="n">
        <x:v>14</x:v>
      </x:c>
      <x:c r="C18" s="305" t="str">
        <x:v>SEBI-CORE-LAW-000013</x:v>
      </x:c>
      <x:c r="D18" s="305" t="str">
        <x:v>SEBI-CORE-PRV-000014</x:v>
      </x:c>
      <x:c r="E18" s="305" t="str">
        <x:v>SEBI-CORE-CMP-000014</x:v>
      </x:c>
      <x:c r="F18" s="305" t="str">
        <x:v>SEBI-CORE-AUD-000014</x:v>
      </x:c>
      <x:c r="G18" s="305" t="str">
        <x:v>SEBI-CORE-EVD-000027; SEBI-CORE-EVD-000028</x:v>
      </x:c>
      <x:c r="H18" s="305" t="n">
        <x:v>2</x:v>
      </x:c>
      <x:c r="I18" s="305" t="str">
        <x:v>SEBI-CORE-OBS-000014</x:v>
      </x:c>
      <x:c r="J18" s="305" t="str">
        <x:v>SEBI-CORE-CAL-000014</x:v>
      </x:c>
      <x:c r="K18" s="305" t="str">
        <x:v>SEBI-CORE-APP-000014</x:v>
      </x:c>
      <x:c r="L18" s="305" t="str">
        <x:v>CAP-LAW053</x:v>
      </x:c>
      <x:c r="M18" s="305" t="str">
        <x:v>CAP-LAW053|Reg. 18</x:v>
      </x:c>
      <x:c r="N18" s="305" t="str">
        <x:v>CAP-LAW053|Reg. 18|AP01</x:v>
      </x:c>
      <x:c r="O18" s="305" t="str">
        <x:v>CAP-LAW053|Reg. 18|TRC01</x:v>
      </x:c>
      <x:c r="P18" s="305" t="str">
        <x:f>IF(COUNTIF('PROD Law Master'!$A$5:$A$81,C18)=1,"YES","NO")</x:f>
        <x:v>YES</x:v>
      </x:c>
      <x:c r="Q18" s="305" t="str">
        <x:f>IF(COUNTIF('PROD Provision Master'!$A$5:$A$176,D18)=1,"YES","NO")</x:f>
        <x:v>YES</x:v>
      </x:c>
      <x:c r="R18" s="305" t="str">
        <x:f>IF(COUNTIF('PROD Compliance Master'!$A$5:$A$176,E18)=1,"YES","NO")</x:f>
        <x:v>YES</x:v>
      </x:c>
      <x:c r="S18" s="305" t="str">
        <x:f>IF(COUNTIF('PROD Audit Master'!$A$5:$A$176,F18)=1,"YES","NO")</x:f>
        <x:v>YES</x:v>
      </x:c>
      <x:c r="T18" s="305" t="str">
        <x:f>IF(COUNTIF('PROD Evidence Master'!$C$5:$C$348,F18)=H18,"YES","NO")</x:f>
        <x:v>YES</x:v>
      </x:c>
      <x:c r="U18" s="305" t="str">
        <x:f>IF(COUNTIF('PROD Observation Master'!$C$5:$C$176,F18)=1,"YES","NO")</x:f>
        <x:v>YES</x:v>
      </x:c>
      <x:c r="V18" s="305" t="str">
        <x:f>IF(COUNTIF('PROD Calendar Master'!$C$5:$C$176,F18)=1,"YES","NO")</x:f>
        <x:v>YES</x:v>
      </x:c>
      <x:c r="W18" s="305" t="str">
        <x:f>IF(COUNTIF('PROD Applicability Master'!$A$5:$A$176,K18)=1,"YES","NO")</x:f>
        <x:v>YES</x:v>
      </x:c>
      <x:c r="X18" s="305" t="str">
        <x:f>IF(COUNTIF($A$5:$A$176,A18)=1,"UNIQUE","DUPLICATE")</x:f>
        <x:v>UNIQUE</x:v>
      </x:c>
      <x:c r="Y18" s="305" t="str">
        <x:f>IF(COUNTIF($O$5:$O$176,O18)=1,"UNIQUE","DUPLICATE")</x:f>
        <x:v>UNIQUE</x:v>
      </x:c>
      <x:c r="Z18" s="305" t="str">
        <x:f>IF(AND(P18="YES",Q18="YES",R18="YES",S18="YES",T18="YES",U18="YES",V18="YES",W18="YES"),"COMPLETE","INCOMPLETE")</x:f>
        <x:v>COMPLETE</x:v>
      </x:c>
      <x:c r="AA18" s="305" t="str">
        <x:f>IF(AND(LEFT(A18,14)="SEBI-CORE-TRC-",LEN(A18)=20),"VALID","INVALID")</x:f>
        <x:v>VALID</x:v>
      </x:c>
      <x:c r="AB18" s="305" t="str">
        <x:v>FROZEN</x:v>
      </x:c>
      <x:c r="AC18" s="305" t="str">
        <x:v>https://www.sebi.gov.in/legal/regulations/jul-2026/securities-and-exchange-board-of-india-listing-obligations-and-disclosure-requirements-regulations-2015-last-amended-on-july-14-2026-_102974.html</x:v>
      </x:c>
    </x:row>
    <x:row r="19" ht="48" customHeight="1">
      <x:c r="A19" s="305" t="str">
        <x:v>SEBI-CORE-TRC-000015</x:v>
      </x:c>
      <x:c r="B19" s="305" t="n">
        <x:v>15</x:v>
      </x:c>
      <x:c r="C19" s="305" t="str">
        <x:v>SEBI-CORE-LAW-000013</x:v>
      </x:c>
      <x:c r="D19" s="305" t="str">
        <x:v>SEBI-CORE-PRV-000015</x:v>
      </x:c>
      <x:c r="E19" s="305" t="str">
        <x:v>SEBI-CORE-CMP-000015</x:v>
      </x:c>
      <x:c r="F19" s="305" t="str">
        <x:v>SEBI-CORE-AUD-000015</x:v>
      </x:c>
      <x:c r="G19" s="305" t="str">
        <x:v>SEBI-CORE-EVD-000029; SEBI-CORE-EVD-000030</x:v>
      </x:c>
      <x:c r="H19" s="305" t="n">
        <x:v>2</x:v>
      </x:c>
      <x:c r="I19" s="305" t="str">
        <x:v>SEBI-CORE-OBS-000015</x:v>
      </x:c>
      <x:c r="J19" s="305" t="str">
        <x:v>SEBI-CORE-CAL-000015</x:v>
      </x:c>
      <x:c r="K19" s="305" t="str">
        <x:v>SEBI-CORE-APP-000015</x:v>
      </x:c>
      <x:c r="L19" s="305" t="str">
        <x:v>CAP-LAW053</x:v>
      </x:c>
      <x:c r="M19" s="305" t="str">
        <x:v>CAP-LAW053|Reg. 19</x:v>
      </x:c>
      <x:c r="N19" s="305" t="str">
        <x:v>CAP-LAW053|Reg. 19|AP01</x:v>
      </x:c>
      <x:c r="O19" s="305" t="str">
        <x:v>CAP-LAW053|Reg. 19|TRC01</x:v>
      </x:c>
      <x:c r="P19" s="305" t="str">
        <x:f>IF(COUNTIF('PROD Law Master'!$A$5:$A$81,C19)=1,"YES","NO")</x:f>
        <x:v>YES</x:v>
      </x:c>
      <x:c r="Q19" s="305" t="str">
        <x:f>IF(COUNTIF('PROD Provision Master'!$A$5:$A$176,D19)=1,"YES","NO")</x:f>
        <x:v>YES</x:v>
      </x:c>
      <x:c r="R19" s="305" t="str">
        <x:f>IF(COUNTIF('PROD Compliance Master'!$A$5:$A$176,E19)=1,"YES","NO")</x:f>
        <x:v>YES</x:v>
      </x:c>
      <x:c r="S19" s="305" t="str">
        <x:f>IF(COUNTIF('PROD Audit Master'!$A$5:$A$176,F19)=1,"YES","NO")</x:f>
        <x:v>YES</x:v>
      </x:c>
      <x:c r="T19" s="305" t="str">
        <x:f>IF(COUNTIF('PROD Evidence Master'!$C$5:$C$348,F19)=H19,"YES","NO")</x:f>
        <x:v>YES</x:v>
      </x:c>
      <x:c r="U19" s="305" t="str">
        <x:f>IF(COUNTIF('PROD Observation Master'!$C$5:$C$176,F19)=1,"YES","NO")</x:f>
        <x:v>YES</x:v>
      </x:c>
      <x:c r="V19" s="305" t="str">
        <x:f>IF(COUNTIF('PROD Calendar Master'!$C$5:$C$176,F19)=1,"YES","NO")</x:f>
        <x:v>YES</x:v>
      </x:c>
      <x:c r="W19" s="305" t="str">
        <x:f>IF(COUNTIF('PROD Applicability Master'!$A$5:$A$176,K19)=1,"YES","NO")</x:f>
        <x:v>YES</x:v>
      </x:c>
      <x:c r="X19" s="305" t="str">
        <x:f>IF(COUNTIF($A$5:$A$176,A19)=1,"UNIQUE","DUPLICATE")</x:f>
        <x:v>UNIQUE</x:v>
      </x:c>
      <x:c r="Y19" s="305" t="str">
        <x:f>IF(COUNTIF($O$5:$O$176,O19)=1,"UNIQUE","DUPLICATE")</x:f>
        <x:v>UNIQUE</x:v>
      </x:c>
      <x:c r="Z19" s="305" t="str">
        <x:f>IF(AND(P19="YES",Q19="YES",R19="YES",S19="YES",T19="YES",U19="YES",V19="YES",W19="YES"),"COMPLETE","INCOMPLETE")</x:f>
        <x:v>COMPLETE</x:v>
      </x:c>
      <x:c r="AA19" s="305" t="str">
        <x:f>IF(AND(LEFT(A19,14)="SEBI-CORE-TRC-",LEN(A19)=20),"VALID","INVALID")</x:f>
        <x:v>VALID</x:v>
      </x:c>
      <x:c r="AB19" s="305" t="str">
        <x:v>FROZEN</x:v>
      </x:c>
      <x:c r="AC19" s="305" t="str">
        <x:v>https://www.sebi.gov.in/legal/regulations/jul-2026/securities-and-exchange-board-of-india-listing-obligations-and-disclosure-requirements-regulations-2015-last-amended-on-july-14-2026-_102974.html</x:v>
      </x:c>
    </x:row>
    <x:row r="20" ht="48" customHeight="1">
      <x:c r="A20" s="305" t="str">
        <x:v>SEBI-CORE-TRC-000016</x:v>
      </x:c>
      <x:c r="B20" s="305" t="n">
        <x:v>16</x:v>
      </x:c>
      <x:c r="C20" s="305" t="str">
        <x:v>SEBI-CORE-LAW-000013</x:v>
      </x:c>
      <x:c r="D20" s="305" t="str">
        <x:v>SEBI-CORE-PRV-000016</x:v>
      </x:c>
      <x:c r="E20" s="305" t="str">
        <x:v>SEBI-CORE-CMP-000016</x:v>
      </x:c>
      <x:c r="F20" s="305" t="str">
        <x:v>SEBI-CORE-AUD-000016</x:v>
      </x:c>
      <x:c r="G20" s="305" t="str">
        <x:v>SEBI-CORE-EVD-000031; SEBI-CORE-EVD-000032</x:v>
      </x:c>
      <x:c r="H20" s="305" t="n">
        <x:v>2</x:v>
      </x:c>
      <x:c r="I20" s="305" t="str">
        <x:v>SEBI-CORE-OBS-000016</x:v>
      </x:c>
      <x:c r="J20" s="305" t="str">
        <x:v>SEBI-CORE-CAL-000016</x:v>
      </x:c>
      <x:c r="K20" s="305" t="str">
        <x:v>SEBI-CORE-APP-000016</x:v>
      </x:c>
      <x:c r="L20" s="305" t="str">
        <x:v>CAP-LAW053</x:v>
      </x:c>
      <x:c r="M20" s="305" t="str">
        <x:v>CAP-LAW053|Reg. 20</x:v>
      </x:c>
      <x:c r="N20" s="305" t="str">
        <x:v>CAP-LAW053|Reg. 20|AP01</x:v>
      </x:c>
      <x:c r="O20" s="305" t="str">
        <x:v>CAP-LAW053|Reg. 20|TRC01</x:v>
      </x:c>
      <x:c r="P20" s="305" t="str">
        <x:f>IF(COUNTIF('PROD Law Master'!$A$5:$A$81,C20)=1,"YES","NO")</x:f>
        <x:v>YES</x:v>
      </x:c>
      <x:c r="Q20" s="305" t="str">
        <x:f>IF(COUNTIF('PROD Provision Master'!$A$5:$A$176,D20)=1,"YES","NO")</x:f>
        <x:v>YES</x:v>
      </x:c>
      <x:c r="R20" s="305" t="str">
        <x:f>IF(COUNTIF('PROD Compliance Master'!$A$5:$A$176,E20)=1,"YES","NO")</x:f>
        <x:v>YES</x:v>
      </x:c>
      <x:c r="S20" s="305" t="str">
        <x:f>IF(COUNTIF('PROD Audit Master'!$A$5:$A$176,F20)=1,"YES","NO")</x:f>
        <x:v>YES</x:v>
      </x:c>
      <x:c r="T20" s="305" t="str">
        <x:f>IF(COUNTIF('PROD Evidence Master'!$C$5:$C$348,F20)=H20,"YES","NO")</x:f>
        <x:v>YES</x:v>
      </x:c>
      <x:c r="U20" s="305" t="str">
        <x:f>IF(COUNTIF('PROD Observation Master'!$C$5:$C$176,F20)=1,"YES","NO")</x:f>
        <x:v>YES</x:v>
      </x:c>
      <x:c r="V20" s="305" t="str">
        <x:f>IF(COUNTIF('PROD Calendar Master'!$C$5:$C$176,F20)=1,"YES","NO")</x:f>
        <x:v>YES</x:v>
      </x:c>
      <x:c r="W20" s="305" t="str">
        <x:f>IF(COUNTIF('PROD Applicability Master'!$A$5:$A$176,K20)=1,"YES","NO")</x:f>
        <x:v>YES</x:v>
      </x:c>
      <x:c r="X20" s="305" t="str">
        <x:f>IF(COUNTIF($A$5:$A$176,A20)=1,"UNIQUE","DUPLICATE")</x:f>
        <x:v>UNIQUE</x:v>
      </x:c>
      <x:c r="Y20" s="305" t="str">
        <x:f>IF(COUNTIF($O$5:$O$176,O20)=1,"UNIQUE","DUPLICATE")</x:f>
        <x:v>UNIQUE</x:v>
      </x:c>
      <x:c r="Z20" s="305" t="str">
        <x:f>IF(AND(P20="YES",Q20="YES",R20="YES",S20="YES",T20="YES",U20="YES",V20="YES",W20="YES"),"COMPLETE","INCOMPLETE")</x:f>
        <x:v>COMPLETE</x:v>
      </x:c>
      <x:c r="AA20" s="305" t="str">
        <x:f>IF(AND(LEFT(A20,14)="SEBI-CORE-TRC-",LEN(A20)=20),"VALID","INVALID")</x:f>
        <x:v>VALID</x:v>
      </x:c>
      <x:c r="AB20" s="305" t="str">
        <x:v>FROZEN</x:v>
      </x:c>
      <x:c r="AC20" s="305" t="str">
        <x:v>https://www.sebi.gov.in/legal/regulations/jul-2026/securities-and-exchange-board-of-india-listing-obligations-and-disclosure-requirements-regulations-2015-last-amended-on-july-14-2026-_102974.html</x:v>
      </x:c>
    </x:row>
    <x:row r="21" ht="48" customHeight="1">
      <x:c r="A21" s="305" t="str">
        <x:v>SEBI-CORE-TRC-000017</x:v>
      </x:c>
      <x:c r="B21" s="305" t="n">
        <x:v>17</x:v>
      </x:c>
      <x:c r="C21" s="305" t="str">
        <x:v>SEBI-CORE-LAW-000013</x:v>
      </x:c>
      <x:c r="D21" s="305" t="str">
        <x:v>SEBI-CORE-PRV-000017</x:v>
      </x:c>
      <x:c r="E21" s="305" t="str">
        <x:v>SEBI-CORE-CMP-000017</x:v>
      </x:c>
      <x:c r="F21" s="305" t="str">
        <x:v>SEBI-CORE-AUD-000017</x:v>
      </x:c>
      <x:c r="G21" s="305" t="str">
        <x:v>SEBI-CORE-EVD-000033; SEBI-CORE-EVD-000034</x:v>
      </x:c>
      <x:c r="H21" s="305" t="n">
        <x:v>2</x:v>
      </x:c>
      <x:c r="I21" s="305" t="str">
        <x:v>SEBI-CORE-OBS-000017</x:v>
      </x:c>
      <x:c r="J21" s="305" t="str">
        <x:v>SEBI-CORE-CAL-000017</x:v>
      </x:c>
      <x:c r="K21" s="305" t="str">
        <x:v>SEBI-CORE-APP-000017</x:v>
      </x:c>
      <x:c r="L21" s="305" t="str">
        <x:v>CAP-LAW053</x:v>
      </x:c>
      <x:c r="M21" s="305" t="str">
        <x:v>CAP-LAW053|Reg. 21</x:v>
      </x:c>
      <x:c r="N21" s="305" t="str">
        <x:v>CAP-LAW053|Reg. 21|AP01</x:v>
      </x:c>
      <x:c r="O21" s="305" t="str">
        <x:v>CAP-LAW053|Reg. 21|TRC01</x:v>
      </x:c>
      <x:c r="P21" s="305" t="str">
        <x:f>IF(COUNTIF('PROD Law Master'!$A$5:$A$81,C21)=1,"YES","NO")</x:f>
        <x:v>YES</x:v>
      </x:c>
      <x:c r="Q21" s="305" t="str">
        <x:f>IF(COUNTIF('PROD Provision Master'!$A$5:$A$176,D21)=1,"YES","NO")</x:f>
        <x:v>YES</x:v>
      </x:c>
      <x:c r="R21" s="305" t="str">
        <x:f>IF(COUNTIF('PROD Compliance Master'!$A$5:$A$176,E21)=1,"YES","NO")</x:f>
        <x:v>YES</x:v>
      </x:c>
      <x:c r="S21" s="305" t="str">
        <x:f>IF(COUNTIF('PROD Audit Master'!$A$5:$A$176,F21)=1,"YES","NO")</x:f>
        <x:v>YES</x:v>
      </x:c>
      <x:c r="T21" s="305" t="str">
        <x:f>IF(COUNTIF('PROD Evidence Master'!$C$5:$C$348,F21)=H21,"YES","NO")</x:f>
        <x:v>YES</x:v>
      </x:c>
      <x:c r="U21" s="305" t="str">
        <x:f>IF(COUNTIF('PROD Observation Master'!$C$5:$C$176,F21)=1,"YES","NO")</x:f>
        <x:v>YES</x:v>
      </x:c>
      <x:c r="V21" s="305" t="str">
        <x:f>IF(COUNTIF('PROD Calendar Master'!$C$5:$C$176,F21)=1,"YES","NO")</x:f>
        <x:v>YES</x:v>
      </x:c>
      <x:c r="W21" s="305" t="str">
        <x:f>IF(COUNTIF('PROD Applicability Master'!$A$5:$A$176,K21)=1,"YES","NO")</x:f>
        <x:v>YES</x:v>
      </x:c>
      <x:c r="X21" s="305" t="str">
        <x:f>IF(COUNTIF($A$5:$A$176,A21)=1,"UNIQUE","DUPLICATE")</x:f>
        <x:v>UNIQUE</x:v>
      </x:c>
      <x:c r="Y21" s="305" t="str">
        <x:f>IF(COUNTIF($O$5:$O$176,O21)=1,"UNIQUE","DUPLICATE")</x:f>
        <x:v>UNIQUE</x:v>
      </x:c>
      <x:c r="Z21" s="305" t="str">
        <x:f>IF(AND(P21="YES",Q21="YES",R21="YES",S21="YES",T21="YES",U21="YES",V21="YES",W21="YES"),"COMPLETE","INCOMPLETE")</x:f>
        <x:v>COMPLETE</x:v>
      </x:c>
      <x:c r="AA21" s="305" t="str">
        <x:f>IF(AND(LEFT(A21,14)="SEBI-CORE-TRC-",LEN(A21)=20),"VALID","INVALID")</x:f>
        <x:v>VALID</x:v>
      </x:c>
      <x:c r="AB21" s="305" t="str">
        <x:v>FROZEN</x:v>
      </x:c>
      <x:c r="AC21" s="305" t="str">
        <x:v>https://www.sebi.gov.in/legal/regulations/jul-2026/securities-and-exchange-board-of-india-listing-obligations-and-disclosure-requirements-regulations-2015-last-amended-on-july-14-2026-_102974.html</x:v>
      </x:c>
    </x:row>
    <x:row r="22" ht="48" customHeight="1">
      <x:c r="A22" s="305" t="str">
        <x:v>SEBI-CORE-TRC-000018</x:v>
      </x:c>
      <x:c r="B22" s="305" t="n">
        <x:v>18</x:v>
      </x:c>
      <x:c r="C22" s="305" t="str">
        <x:v>SEBI-CORE-LAW-000013</x:v>
      </x:c>
      <x:c r="D22" s="305" t="str">
        <x:v>SEBI-CORE-PRV-000018</x:v>
      </x:c>
      <x:c r="E22" s="305" t="str">
        <x:v>SEBI-CORE-CMP-000018</x:v>
      </x:c>
      <x:c r="F22" s="305" t="str">
        <x:v>SEBI-CORE-AUD-000018</x:v>
      </x:c>
      <x:c r="G22" s="305" t="str">
        <x:v>SEBI-CORE-EVD-000035; SEBI-CORE-EVD-000036</x:v>
      </x:c>
      <x:c r="H22" s="305" t="n">
        <x:v>2</x:v>
      </x:c>
      <x:c r="I22" s="305" t="str">
        <x:v>SEBI-CORE-OBS-000018</x:v>
      </x:c>
      <x:c r="J22" s="305" t="str">
        <x:v>SEBI-CORE-CAL-000018</x:v>
      </x:c>
      <x:c r="K22" s="305" t="str">
        <x:v>SEBI-CORE-APP-000018</x:v>
      </x:c>
      <x:c r="L22" s="305" t="str">
        <x:v>CAP-LAW053</x:v>
      </x:c>
      <x:c r="M22" s="305" t="str">
        <x:v>CAP-LAW053|Reg. 22</x:v>
      </x:c>
      <x:c r="N22" s="305" t="str">
        <x:v>CAP-LAW053|Reg. 22|AP01</x:v>
      </x:c>
      <x:c r="O22" s="305" t="str">
        <x:v>CAP-LAW053|Reg. 22|TRC01</x:v>
      </x:c>
      <x:c r="P22" s="305" t="str">
        <x:f>IF(COUNTIF('PROD Law Master'!$A$5:$A$81,C22)=1,"YES","NO")</x:f>
        <x:v>YES</x:v>
      </x:c>
      <x:c r="Q22" s="305" t="str">
        <x:f>IF(COUNTIF('PROD Provision Master'!$A$5:$A$176,D22)=1,"YES","NO")</x:f>
        <x:v>YES</x:v>
      </x:c>
      <x:c r="R22" s="305" t="str">
        <x:f>IF(COUNTIF('PROD Compliance Master'!$A$5:$A$176,E22)=1,"YES","NO")</x:f>
        <x:v>YES</x:v>
      </x:c>
      <x:c r="S22" s="305" t="str">
        <x:f>IF(COUNTIF('PROD Audit Master'!$A$5:$A$176,F22)=1,"YES","NO")</x:f>
        <x:v>YES</x:v>
      </x:c>
      <x:c r="T22" s="305" t="str">
        <x:f>IF(COUNTIF('PROD Evidence Master'!$C$5:$C$348,F22)=H22,"YES","NO")</x:f>
        <x:v>YES</x:v>
      </x:c>
      <x:c r="U22" s="305" t="str">
        <x:f>IF(COUNTIF('PROD Observation Master'!$C$5:$C$176,F22)=1,"YES","NO")</x:f>
        <x:v>YES</x:v>
      </x:c>
      <x:c r="V22" s="305" t="str">
        <x:f>IF(COUNTIF('PROD Calendar Master'!$C$5:$C$176,F22)=1,"YES","NO")</x:f>
        <x:v>YES</x:v>
      </x:c>
      <x:c r="W22" s="305" t="str">
        <x:f>IF(COUNTIF('PROD Applicability Master'!$A$5:$A$176,K22)=1,"YES","NO")</x:f>
        <x:v>YES</x:v>
      </x:c>
      <x:c r="X22" s="305" t="str">
        <x:f>IF(COUNTIF($A$5:$A$176,A22)=1,"UNIQUE","DUPLICATE")</x:f>
        <x:v>UNIQUE</x:v>
      </x:c>
      <x:c r="Y22" s="305" t="str">
        <x:f>IF(COUNTIF($O$5:$O$176,O22)=1,"UNIQUE","DUPLICATE")</x:f>
        <x:v>UNIQUE</x:v>
      </x:c>
      <x:c r="Z22" s="305" t="str">
        <x:f>IF(AND(P22="YES",Q22="YES",R22="YES",S22="YES",T22="YES",U22="YES",V22="YES",W22="YES"),"COMPLETE","INCOMPLETE")</x:f>
        <x:v>COMPLETE</x:v>
      </x:c>
      <x:c r="AA22" s="305" t="str">
        <x:f>IF(AND(LEFT(A22,14)="SEBI-CORE-TRC-",LEN(A22)=20),"VALID","INVALID")</x:f>
        <x:v>VALID</x:v>
      </x:c>
      <x:c r="AB22" s="305" t="str">
        <x:v>FROZEN</x:v>
      </x:c>
      <x:c r="AC22" s="305" t="str">
        <x:v>https://www.sebi.gov.in/legal/regulations/jul-2026/securities-and-exchange-board-of-india-listing-obligations-and-disclosure-requirements-regulations-2015-last-amended-on-july-14-2026-_102974.html</x:v>
      </x:c>
    </x:row>
    <x:row r="23" ht="48" customHeight="1">
      <x:c r="A23" s="305" t="str">
        <x:v>SEBI-CORE-TRC-000019</x:v>
      </x:c>
      <x:c r="B23" s="305" t="n">
        <x:v>19</x:v>
      </x:c>
      <x:c r="C23" s="305" t="str">
        <x:v>SEBI-CORE-LAW-000013</x:v>
      </x:c>
      <x:c r="D23" s="305" t="str">
        <x:v>SEBI-CORE-PRV-000019</x:v>
      </x:c>
      <x:c r="E23" s="305" t="str">
        <x:v>SEBI-CORE-CMP-000019</x:v>
      </x:c>
      <x:c r="F23" s="305" t="str">
        <x:v>SEBI-CORE-AUD-000019</x:v>
      </x:c>
      <x:c r="G23" s="305" t="str">
        <x:v>SEBI-CORE-EVD-000037; SEBI-CORE-EVD-000038</x:v>
      </x:c>
      <x:c r="H23" s="305" t="n">
        <x:v>2</x:v>
      </x:c>
      <x:c r="I23" s="305" t="str">
        <x:v>SEBI-CORE-OBS-000019</x:v>
      </x:c>
      <x:c r="J23" s="305" t="str">
        <x:v>SEBI-CORE-CAL-000019</x:v>
      </x:c>
      <x:c r="K23" s="305" t="str">
        <x:v>SEBI-CORE-APP-000019</x:v>
      </x:c>
      <x:c r="L23" s="305" t="str">
        <x:v>CAP-LAW053</x:v>
      </x:c>
      <x:c r="M23" s="305" t="str">
        <x:v>CAP-LAW053|Reg. 23(1)</x:v>
      </x:c>
      <x:c r="N23" s="305" t="str">
        <x:v>CAP-LAW053|Reg. 23(1)|AP01</x:v>
      </x:c>
      <x:c r="O23" s="305" t="str">
        <x:v>CAP-LAW053|Reg. 23(1)|TRC01</x:v>
      </x:c>
      <x:c r="P23" s="305" t="str">
        <x:f>IF(COUNTIF('PROD Law Master'!$A$5:$A$81,C23)=1,"YES","NO")</x:f>
        <x:v>YES</x:v>
      </x:c>
      <x:c r="Q23" s="305" t="str">
        <x:f>IF(COUNTIF('PROD Provision Master'!$A$5:$A$176,D23)=1,"YES","NO")</x:f>
        <x:v>YES</x:v>
      </x:c>
      <x:c r="R23" s="305" t="str">
        <x:f>IF(COUNTIF('PROD Compliance Master'!$A$5:$A$176,E23)=1,"YES","NO")</x:f>
        <x:v>YES</x:v>
      </x:c>
      <x:c r="S23" s="305" t="str">
        <x:f>IF(COUNTIF('PROD Audit Master'!$A$5:$A$176,F23)=1,"YES","NO")</x:f>
        <x:v>YES</x:v>
      </x:c>
      <x:c r="T23" s="305" t="str">
        <x:f>IF(COUNTIF('PROD Evidence Master'!$C$5:$C$348,F23)=H23,"YES","NO")</x:f>
        <x:v>YES</x:v>
      </x:c>
      <x:c r="U23" s="305" t="str">
        <x:f>IF(COUNTIF('PROD Observation Master'!$C$5:$C$176,F23)=1,"YES","NO")</x:f>
        <x:v>YES</x:v>
      </x:c>
      <x:c r="V23" s="305" t="str">
        <x:f>IF(COUNTIF('PROD Calendar Master'!$C$5:$C$176,F23)=1,"YES","NO")</x:f>
        <x:v>YES</x:v>
      </x:c>
      <x:c r="W23" s="305" t="str">
        <x:f>IF(COUNTIF('PROD Applicability Master'!$A$5:$A$176,K23)=1,"YES","NO")</x:f>
        <x:v>YES</x:v>
      </x:c>
      <x:c r="X23" s="305" t="str">
        <x:f>IF(COUNTIF($A$5:$A$176,A23)=1,"UNIQUE","DUPLICATE")</x:f>
        <x:v>UNIQUE</x:v>
      </x:c>
      <x:c r="Y23" s="305" t="str">
        <x:f>IF(COUNTIF($O$5:$O$176,O23)=1,"UNIQUE","DUPLICATE")</x:f>
        <x:v>UNIQUE</x:v>
      </x:c>
      <x:c r="Z23" s="305" t="str">
        <x:f>IF(AND(P23="YES",Q23="YES",R23="YES",S23="YES",T23="YES",U23="YES",V23="YES",W23="YES"),"COMPLETE","INCOMPLETE")</x:f>
        <x:v>COMPLETE</x:v>
      </x:c>
      <x:c r="AA23" s="305" t="str">
        <x:f>IF(AND(LEFT(A23,14)="SEBI-CORE-TRC-",LEN(A23)=20),"VALID","INVALID")</x:f>
        <x:v>VALID</x:v>
      </x:c>
      <x:c r="AB23" s="305" t="str">
        <x:v>FROZEN</x:v>
      </x:c>
      <x:c r="AC23" s="305" t="str">
        <x:v>https://www.sebi.gov.in/legal/regulations/jul-2026/securities-and-exchange-board-of-india-listing-obligations-and-disclosure-requirements-regulations-2015-last-amended-on-july-14-2026-_102974.html</x:v>
      </x:c>
    </x:row>
    <x:row r="24" ht="48" customHeight="1">
      <x:c r="A24" s="305" t="str">
        <x:v>SEBI-CORE-TRC-000020</x:v>
      </x:c>
      <x:c r="B24" s="305" t="n">
        <x:v>20</x:v>
      </x:c>
      <x:c r="C24" s="305" t="str">
        <x:v>SEBI-CORE-LAW-000013</x:v>
      </x:c>
      <x:c r="D24" s="305" t="str">
        <x:v>SEBI-CORE-PRV-000020</x:v>
      </x:c>
      <x:c r="E24" s="305" t="str">
        <x:v>SEBI-CORE-CMP-000020</x:v>
      </x:c>
      <x:c r="F24" s="305" t="str">
        <x:v>SEBI-CORE-AUD-000020</x:v>
      </x:c>
      <x:c r="G24" s="305" t="str">
        <x:v>SEBI-CORE-EVD-000039; SEBI-CORE-EVD-000040</x:v>
      </x:c>
      <x:c r="H24" s="305" t="n">
        <x:v>2</x:v>
      </x:c>
      <x:c r="I24" s="305" t="str">
        <x:v>SEBI-CORE-OBS-000020</x:v>
      </x:c>
      <x:c r="J24" s="305" t="str">
        <x:v>SEBI-CORE-CAL-000020</x:v>
      </x:c>
      <x:c r="K24" s="305" t="str">
        <x:v>SEBI-CORE-APP-000020</x:v>
      </x:c>
      <x:c r="L24" s="305" t="str">
        <x:v>CAP-LAW053</x:v>
      </x:c>
      <x:c r="M24" s="305" t="str">
        <x:v>CAP-LAW053|Reg. 23(2)-(4)</x:v>
      </x:c>
      <x:c r="N24" s="305" t="str">
        <x:v>CAP-LAW053|Reg. 23(2)-(4)|AP01</x:v>
      </x:c>
      <x:c r="O24" s="305" t="str">
        <x:v>CAP-LAW053|Reg. 23(2)-(4)|TRC01</x:v>
      </x:c>
      <x:c r="P24" s="305" t="str">
        <x:f>IF(COUNTIF('PROD Law Master'!$A$5:$A$81,C24)=1,"YES","NO")</x:f>
        <x:v>YES</x:v>
      </x:c>
      <x:c r="Q24" s="305" t="str">
        <x:f>IF(COUNTIF('PROD Provision Master'!$A$5:$A$176,D24)=1,"YES","NO")</x:f>
        <x:v>YES</x:v>
      </x:c>
      <x:c r="R24" s="305" t="str">
        <x:f>IF(COUNTIF('PROD Compliance Master'!$A$5:$A$176,E24)=1,"YES","NO")</x:f>
        <x:v>YES</x:v>
      </x:c>
      <x:c r="S24" s="305" t="str">
        <x:f>IF(COUNTIF('PROD Audit Master'!$A$5:$A$176,F24)=1,"YES","NO")</x:f>
        <x:v>YES</x:v>
      </x:c>
      <x:c r="T24" s="305" t="str">
        <x:f>IF(COUNTIF('PROD Evidence Master'!$C$5:$C$348,F24)=H24,"YES","NO")</x:f>
        <x:v>YES</x:v>
      </x:c>
      <x:c r="U24" s="305" t="str">
        <x:f>IF(COUNTIF('PROD Observation Master'!$C$5:$C$176,F24)=1,"YES","NO")</x:f>
        <x:v>YES</x:v>
      </x:c>
      <x:c r="V24" s="305" t="str">
        <x:f>IF(COUNTIF('PROD Calendar Master'!$C$5:$C$176,F24)=1,"YES","NO")</x:f>
        <x:v>YES</x:v>
      </x:c>
      <x:c r="W24" s="305" t="str">
        <x:f>IF(COUNTIF('PROD Applicability Master'!$A$5:$A$176,K24)=1,"YES","NO")</x:f>
        <x:v>YES</x:v>
      </x:c>
      <x:c r="X24" s="305" t="str">
        <x:f>IF(COUNTIF($A$5:$A$176,A24)=1,"UNIQUE","DUPLICATE")</x:f>
        <x:v>UNIQUE</x:v>
      </x:c>
      <x:c r="Y24" s="305" t="str">
        <x:f>IF(COUNTIF($O$5:$O$176,O24)=1,"UNIQUE","DUPLICATE")</x:f>
        <x:v>UNIQUE</x:v>
      </x:c>
      <x:c r="Z24" s="305" t="str">
        <x:f>IF(AND(P24="YES",Q24="YES",R24="YES",S24="YES",T24="YES",U24="YES",V24="YES",W24="YES"),"COMPLETE","INCOMPLETE")</x:f>
        <x:v>COMPLETE</x:v>
      </x:c>
      <x:c r="AA24" s="305" t="str">
        <x:f>IF(AND(LEFT(A24,14)="SEBI-CORE-TRC-",LEN(A24)=20),"VALID","INVALID")</x:f>
        <x:v>VALID</x:v>
      </x:c>
      <x:c r="AB24" s="305" t="str">
        <x:v>FROZEN</x:v>
      </x:c>
      <x:c r="AC24" s="305" t="str">
        <x:v>https://www.sebi.gov.in/legal/regulations/jul-2026/securities-and-exchange-board-of-india-listing-obligations-and-disclosure-requirements-regulations-2015-last-amended-on-july-14-2026-_102974.html</x:v>
      </x:c>
    </x:row>
    <x:row r="25" ht="48" customHeight="1">
      <x:c r="A25" s="305" t="str">
        <x:v>SEBI-CORE-TRC-000021</x:v>
      </x:c>
      <x:c r="B25" s="305" t="n">
        <x:v>21</x:v>
      </x:c>
      <x:c r="C25" s="305" t="str">
        <x:v>SEBI-CORE-LAW-000013</x:v>
      </x:c>
      <x:c r="D25" s="305" t="str">
        <x:v>SEBI-CORE-PRV-000021</x:v>
      </x:c>
      <x:c r="E25" s="305" t="str">
        <x:v>SEBI-CORE-CMP-000021</x:v>
      </x:c>
      <x:c r="F25" s="305" t="str">
        <x:v>SEBI-CORE-AUD-000021</x:v>
      </x:c>
      <x:c r="G25" s="305" t="str">
        <x:v>SEBI-CORE-EVD-000041; SEBI-CORE-EVD-000042</x:v>
      </x:c>
      <x:c r="H25" s="305" t="n">
        <x:v>2</x:v>
      </x:c>
      <x:c r="I25" s="305" t="str">
        <x:v>SEBI-CORE-OBS-000021</x:v>
      </x:c>
      <x:c r="J25" s="305" t="str">
        <x:v>SEBI-CORE-CAL-000021</x:v>
      </x:c>
      <x:c r="K25" s="305" t="str">
        <x:v>SEBI-CORE-APP-000021</x:v>
      </x:c>
      <x:c r="L25" s="305" t="str">
        <x:v>CAP-LAW053</x:v>
      </x:c>
      <x:c r="M25" s="305" t="str">
        <x:v>CAP-LAW053|Reg. 23(9)</x:v>
      </x:c>
      <x:c r="N25" s="305" t="str">
        <x:v>CAP-LAW053|Reg. 23(9)|AP01</x:v>
      </x:c>
      <x:c r="O25" s="305" t="str">
        <x:v>CAP-LAW053|Reg. 23(9)|TRC01</x:v>
      </x:c>
      <x:c r="P25" s="305" t="str">
        <x:f>IF(COUNTIF('PROD Law Master'!$A$5:$A$81,C25)=1,"YES","NO")</x:f>
        <x:v>YES</x:v>
      </x:c>
      <x:c r="Q25" s="305" t="str">
        <x:f>IF(COUNTIF('PROD Provision Master'!$A$5:$A$176,D25)=1,"YES","NO")</x:f>
        <x:v>YES</x:v>
      </x:c>
      <x:c r="R25" s="305" t="str">
        <x:f>IF(COUNTIF('PROD Compliance Master'!$A$5:$A$176,E25)=1,"YES","NO")</x:f>
        <x:v>YES</x:v>
      </x:c>
      <x:c r="S25" s="305" t="str">
        <x:f>IF(COUNTIF('PROD Audit Master'!$A$5:$A$176,F25)=1,"YES","NO")</x:f>
        <x:v>YES</x:v>
      </x:c>
      <x:c r="T25" s="305" t="str">
        <x:f>IF(COUNTIF('PROD Evidence Master'!$C$5:$C$348,F25)=H25,"YES","NO")</x:f>
        <x:v>YES</x:v>
      </x:c>
      <x:c r="U25" s="305" t="str">
        <x:f>IF(COUNTIF('PROD Observation Master'!$C$5:$C$176,F25)=1,"YES","NO")</x:f>
        <x:v>YES</x:v>
      </x:c>
      <x:c r="V25" s="305" t="str">
        <x:f>IF(COUNTIF('PROD Calendar Master'!$C$5:$C$176,F25)=1,"YES","NO")</x:f>
        <x:v>YES</x:v>
      </x:c>
      <x:c r="W25" s="305" t="str">
        <x:f>IF(COUNTIF('PROD Applicability Master'!$A$5:$A$176,K25)=1,"YES","NO")</x:f>
        <x:v>YES</x:v>
      </x:c>
      <x:c r="X25" s="305" t="str">
        <x:f>IF(COUNTIF($A$5:$A$176,A25)=1,"UNIQUE","DUPLICATE")</x:f>
        <x:v>UNIQUE</x:v>
      </x:c>
      <x:c r="Y25" s="305" t="str">
        <x:f>IF(COUNTIF($O$5:$O$176,O25)=1,"UNIQUE","DUPLICATE")</x:f>
        <x:v>UNIQUE</x:v>
      </x:c>
      <x:c r="Z25" s="305" t="str">
        <x:f>IF(AND(P25="YES",Q25="YES",R25="YES",S25="YES",T25="YES",U25="YES",V25="YES",W25="YES"),"COMPLETE","INCOMPLETE")</x:f>
        <x:v>COMPLETE</x:v>
      </x:c>
      <x:c r="AA25" s="305" t="str">
        <x:f>IF(AND(LEFT(A25,14)="SEBI-CORE-TRC-",LEN(A25)=20),"VALID","INVALID")</x:f>
        <x:v>VALID</x:v>
      </x:c>
      <x:c r="AB25" s="305" t="str">
        <x:v>FROZEN</x:v>
      </x:c>
      <x:c r="AC25" s="305" t="str">
        <x:v>https://www.sebi.gov.in/legal/regulations/jul-2026/securities-and-exchange-board-of-india-listing-obligations-and-disclosure-requirements-regulations-2015-last-amended-on-july-14-2026-_102974.html</x:v>
      </x:c>
    </x:row>
    <x:row r="26" ht="48" customHeight="1">
      <x:c r="A26" s="305" t="str">
        <x:v>SEBI-CORE-TRC-000022</x:v>
      </x:c>
      <x:c r="B26" s="305" t="n">
        <x:v>22</x:v>
      </x:c>
      <x:c r="C26" s="305" t="str">
        <x:v>SEBI-CORE-LAW-000013</x:v>
      </x:c>
      <x:c r="D26" s="305" t="str">
        <x:v>SEBI-CORE-PRV-000022</x:v>
      </x:c>
      <x:c r="E26" s="305" t="str">
        <x:v>SEBI-CORE-CMP-000022</x:v>
      </x:c>
      <x:c r="F26" s="305" t="str">
        <x:v>SEBI-CORE-AUD-000022</x:v>
      </x:c>
      <x:c r="G26" s="305" t="str">
        <x:v>SEBI-CORE-EVD-000043; SEBI-CORE-EVD-000044</x:v>
      </x:c>
      <x:c r="H26" s="305" t="n">
        <x:v>2</x:v>
      </x:c>
      <x:c r="I26" s="305" t="str">
        <x:v>SEBI-CORE-OBS-000022</x:v>
      </x:c>
      <x:c r="J26" s="305" t="str">
        <x:v>SEBI-CORE-CAL-000022</x:v>
      </x:c>
      <x:c r="K26" s="305" t="str">
        <x:v>SEBI-CORE-APP-000022</x:v>
      </x:c>
      <x:c r="L26" s="305" t="str">
        <x:v>CAP-LAW053</x:v>
      </x:c>
      <x:c r="M26" s="305" t="str">
        <x:v>CAP-LAW053|Reg. 24(1)</x:v>
      </x:c>
      <x:c r="N26" s="305" t="str">
        <x:v>CAP-LAW053|Reg. 24(1)|AP01</x:v>
      </x:c>
      <x:c r="O26" s="305" t="str">
        <x:v>CAP-LAW053|Reg. 24(1)|TRC01</x:v>
      </x:c>
      <x:c r="P26" s="305" t="str">
        <x:f>IF(COUNTIF('PROD Law Master'!$A$5:$A$81,C26)=1,"YES","NO")</x:f>
        <x:v>YES</x:v>
      </x:c>
      <x:c r="Q26" s="305" t="str">
        <x:f>IF(COUNTIF('PROD Provision Master'!$A$5:$A$176,D26)=1,"YES","NO")</x:f>
        <x:v>YES</x:v>
      </x:c>
      <x:c r="R26" s="305" t="str">
        <x:f>IF(COUNTIF('PROD Compliance Master'!$A$5:$A$176,E26)=1,"YES","NO")</x:f>
        <x:v>YES</x:v>
      </x:c>
      <x:c r="S26" s="305" t="str">
        <x:f>IF(COUNTIF('PROD Audit Master'!$A$5:$A$176,F26)=1,"YES","NO")</x:f>
        <x:v>YES</x:v>
      </x:c>
      <x:c r="T26" s="305" t="str">
        <x:f>IF(COUNTIF('PROD Evidence Master'!$C$5:$C$348,F26)=H26,"YES","NO")</x:f>
        <x:v>YES</x:v>
      </x:c>
      <x:c r="U26" s="305" t="str">
        <x:f>IF(COUNTIF('PROD Observation Master'!$C$5:$C$176,F26)=1,"YES","NO")</x:f>
        <x:v>YES</x:v>
      </x:c>
      <x:c r="V26" s="305" t="str">
        <x:f>IF(COUNTIF('PROD Calendar Master'!$C$5:$C$176,F26)=1,"YES","NO")</x:f>
        <x:v>YES</x:v>
      </x:c>
      <x:c r="W26" s="305" t="str">
        <x:f>IF(COUNTIF('PROD Applicability Master'!$A$5:$A$176,K26)=1,"YES","NO")</x:f>
        <x:v>YES</x:v>
      </x:c>
      <x:c r="X26" s="305" t="str">
        <x:f>IF(COUNTIF($A$5:$A$176,A26)=1,"UNIQUE","DUPLICATE")</x:f>
        <x:v>UNIQUE</x:v>
      </x:c>
      <x:c r="Y26" s="305" t="str">
        <x:f>IF(COUNTIF($O$5:$O$176,O26)=1,"UNIQUE","DUPLICATE")</x:f>
        <x:v>UNIQUE</x:v>
      </x:c>
      <x:c r="Z26" s="305" t="str">
        <x:f>IF(AND(P26="YES",Q26="YES",R26="YES",S26="YES",T26="YES",U26="YES",V26="YES",W26="YES"),"COMPLETE","INCOMPLETE")</x:f>
        <x:v>COMPLETE</x:v>
      </x:c>
      <x:c r="AA26" s="305" t="str">
        <x:f>IF(AND(LEFT(A26,14)="SEBI-CORE-TRC-",LEN(A26)=20),"VALID","INVALID")</x:f>
        <x:v>VALID</x:v>
      </x:c>
      <x:c r="AB26" s="305" t="str">
        <x:v>FROZEN</x:v>
      </x:c>
      <x:c r="AC26" s="305" t="str">
        <x:v>https://www.sebi.gov.in/legal/regulations/jul-2026/securities-and-exchange-board-of-india-listing-obligations-and-disclosure-requirements-regulations-2015-last-amended-on-july-14-2026-_102974.html</x:v>
      </x:c>
    </x:row>
    <x:row r="27" ht="48" customHeight="1">
      <x:c r="A27" s="305" t="str">
        <x:v>SEBI-CORE-TRC-000023</x:v>
      </x:c>
      <x:c r="B27" s="305" t="n">
        <x:v>23</x:v>
      </x:c>
      <x:c r="C27" s="305" t="str">
        <x:v>SEBI-CORE-LAW-000013</x:v>
      </x:c>
      <x:c r="D27" s="305" t="str">
        <x:v>SEBI-CORE-PRV-000023</x:v>
      </x:c>
      <x:c r="E27" s="305" t="str">
        <x:v>SEBI-CORE-CMP-000023</x:v>
      </x:c>
      <x:c r="F27" s="305" t="str">
        <x:v>SEBI-CORE-AUD-000023</x:v>
      </x:c>
      <x:c r="G27" s="305" t="str">
        <x:v>SEBI-CORE-EVD-000045; SEBI-CORE-EVD-000046</x:v>
      </x:c>
      <x:c r="H27" s="305" t="n">
        <x:v>2</x:v>
      </x:c>
      <x:c r="I27" s="305" t="str">
        <x:v>SEBI-CORE-OBS-000023</x:v>
      </x:c>
      <x:c r="J27" s="305" t="str">
        <x:v>SEBI-CORE-CAL-000023</x:v>
      </x:c>
      <x:c r="K27" s="305" t="str">
        <x:v>SEBI-CORE-APP-000023</x:v>
      </x:c>
      <x:c r="L27" s="305" t="str">
        <x:v>CAP-LAW053</x:v>
      </x:c>
      <x:c r="M27" s="305" t="str">
        <x:v>CAP-LAW053|Reg. 24(2)</x:v>
      </x:c>
      <x:c r="N27" s="305" t="str">
        <x:v>CAP-LAW053|Reg. 24(2)|AP01</x:v>
      </x:c>
      <x:c r="O27" s="305" t="str">
        <x:v>CAP-LAW053|Reg. 24(2)|TRC01</x:v>
      </x:c>
      <x:c r="P27" s="305" t="str">
        <x:f>IF(COUNTIF('PROD Law Master'!$A$5:$A$81,C27)=1,"YES","NO")</x:f>
        <x:v>YES</x:v>
      </x:c>
      <x:c r="Q27" s="305" t="str">
        <x:f>IF(COUNTIF('PROD Provision Master'!$A$5:$A$176,D27)=1,"YES","NO")</x:f>
        <x:v>YES</x:v>
      </x:c>
      <x:c r="R27" s="305" t="str">
        <x:f>IF(COUNTIF('PROD Compliance Master'!$A$5:$A$176,E27)=1,"YES","NO")</x:f>
        <x:v>YES</x:v>
      </x:c>
      <x:c r="S27" s="305" t="str">
        <x:f>IF(COUNTIF('PROD Audit Master'!$A$5:$A$176,F27)=1,"YES","NO")</x:f>
        <x:v>YES</x:v>
      </x:c>
      <x:c r="T27" s="305" t="str">
        <x:f>IF(COUNTIF('PROD Evidence Master'!$C$5:$C$348,F27)=H27,"YES","NO")</x:f>
        <x:v>YES</x:v>
      </x:c>
      <x:c r="U27" s="305" t="str">
        <x:f>IF(COUNTIF('PROD Observation Master'!$C$5:$C$176,F27)=1,"YES","NO")</x:f>
        <x:v>YES</x:v>
      </x:c>
      <x:c r="V27" s="305" t="str">
        <x:f>IF(COUNTIF('PROD Calendar Master'!$C$5:$C$176,F27)=1,"YES","NO")</x:f>
        <x:v>YES</x:v>
      </x:c>
      <x:c r="W27" s="305" t="str">
        <x:f>IF(COUNTIF('PROD Applicability Master'!$A$5:$A$176,K27)=1,"YES","NO")</x:f>
        <x:v>YES</x:v>
      </x:c>
      <x:c r="X27" s="305" t="str">
        <x:f>IF(COUNTIF($A$5:$A$176,A27)=1,"UNIQUE","DUPLICATE")</x:f>
        <x:v>UNIQUE</x:v>
      </x:c>
      <x:c r="Y27" s="305" t="str">
        <x:f>IF(COUNTIF($O$5:$O$176,O27)=1,"UNIQUE","DUPLICATE")</x:f>
        <x:v>UNIQUE</x:v>
      </x:c>
      <x:c r="Z27" s="305" t="str">
        <x:f>IF(AND(P27="YES",Q27="YES",R27="YES",S27="YES",T27="YES",U27="YES",V27="YES",W27="YES"),"COMPLETE","INCOMPLETE")</x:f>
        <x:v>COMPLETE</x:v>
      </x:c>
      <x:c r="AA27" s="305" t="str">
        <x:f>IF(AND(LEFT(A27,14)="SEBI-CORE-TRC-",LEN(A27)=20),"VALID","INVALID")</x:f>
        <x:v>VALID</x:v>
      </x:c>
      <x:c r="AB27" s="305" t="str">
        <x:v>FROZEN</x:v>
      </x:c>
      <x:c r="AC27" s="305" t="str">
        <x:v>https://www.sebi.gov.in/legal/regulations/jul-2026/securities-and-exchange-board-of-india-listing-obligations-and-disclosure-requirements-regulations-2015-last-amended-on-july-14-2026-_102974.html</x:v>
      </x:c>
    </x:row>
    <x:row r="28" ht="48" customHeight="1">
      <x:c r="A28" s="305" t="str">
        <x:v>SEBI-CORE-TRC-000024</x:v>
      </x:c>
      <x:c r="B28" s="305" t="n">
        <x:v>24</x:v>
      </x:c>
      <x:c r="C28" s="305" t="str">
        <x:v>SEBI-CORE-LAW-000013</x:v>
      </x:c>
      <x:c r="D28" s="305" t="str">
        <x:v>SEBI-CORE-PRV-000024</x:v>
      </x:c>
      <x:c r="E28" s="305" t="str">
        <x:v>SEBI-CORE-CMP-000024</x:v>
      </x:c>
      <x:c r="F28" s="305" t="str">
        <x:v>SEBI-CORE-AUD-000024</x:v>
      </x:c>
      <x:c r="G28" s="305" t="str">
        <x:v>SEBI-CORE-EVD-000047; SEBI-CORE-EVD-000048</x:v>
      </x:c>
      <x:c r="H28" s="305" t="n">
        <x:v>2</x:v>
      </x:c>
      <x:c r="I28" s="305" t="str">
        <x:v>SEBI-CORE-OBS-000024</x:v>
      </x:c>
      <x:c r="J28" s="305" t="str">
        <x:v>SEBI-CORE-CAL-000024</x:v>
      </x:c>
      <x:c r="K28" s="305" t="str">
        <x:v>SEBI-CORE-APP-000024</x:v>
      </x:c>
      <x:c r="L28" s="305" t="str">
        <x:v>CAP-LAW053</x:v>
      </x:c>
      <x:c r="M28" s="305" t="str">
        <x:v>CAP-LAW053|Reg. 24(3)</x:v>
      </x:c>
      <x:c r="N28" s="305" t="str">
        <x:v>CAP-LAW053|Reg. 24(3)|AP01</x:v>
      </x:c>
      <x:c r="O28" s="305" t="str">
        <x:v>CAP-LAW053|Reg. 24(3)|TRC01</x:v>
      </x:c>
      <x:c r="P28" s="305" t="str">
        <x:f>IF(COUNTIF('PROD Law Master'!$A$5:$A$81,C28)=1,"YES","NO")</x:f>
        <x:v>YES</x:v>
      </x:c>
      <x:c r="Q28" s="305" t="str">
        <x:f>IF(COUNTIF('PROD Provision Master'!$A$5:$A$176,D28)=1,"YES","NO")</x:f>
        <x:v>YES</x:v>
      </x:c>
      <x:c r="R28" s="305" t="str">
        <x:f>IF(COUNTIF('PROD Compliance Master'!$A$5:$A$176,E28)=1,"YES","NO")</x:f>
        <x:v>YES</x:v>
      </x:c>
      <x:c r="S28" s="305" t="str">
        <x:f>IF(COUNTIF('PROD Audit Master'!$A$5:$A$176,F28)=1,"YES","NO")</x:f>
        <x:v>YES</x:v>
      </x:c>
      <x:c r="T28" s="305" t="str">
        <x:f>IF(COUNTIF('PROD Evidence Master'!$C$5:$C$348,F28)=H28,"YES","NO")</x:f>
        <x:v>YES</x:v>
      </x:c>
      <x:c r="U28" s="305" t="str">
        <x:f>IF(COUNTIF('PROD Observation Master'!$C$5:$C$176,F28)=1,"YES","NO")</x:f>
        <x:v>YES</x:v>
      </x:c>
      <x:c r="V28" s="305" t="str">
        <x:f>IF(COUNTIF('PROD Calendar Master'!$C$5:$C$176,F28)=1,"YES","NO")</x:f>
        <x:v>YES</x:v>
      </x:c>
      <x:c r="W28" s="305" t="str">
        <x:f>IF(COUNTIF('PROD Applicability Master'!$A$5:$A$176,K28)=1,"YES","NO")</x:f>
        <x:v>YES</x:v>
      </x:c>
      <x:c r="X28" s="305" t="str">
        <x:f>IF(COUNTIF($A$5:$A$176,A28)=1,"UNIQUE","DUPLICATE")</x:f>
        <x:v>UNIQUE</x:v>
      </x:c>
      <x:c r="Y28" s="305" t="str">
        <x:f>IF(COUNTIF($O$5:$O$176,O28)=1,"UNIQUE","DUPLICATE")</x:f>
        <x:v>UNIQUE</x:v>
      </x:c>
      <x:c r="Z28" s="305" t="str">
        <x:f>IF(AND(P28="YES",Q28="YES",R28="YES",S28="YES",T28="YES",U28="YES",V28="YES",W28="YES"),"COMPLETE","INCOMPLETE")</x:f>
        <x:v>COMPLETE</x:v>
      </x:c>
      <x:c r="AA28" s="305" t="str">
        <x:f>IF(AND(LEFT(A28,14)="SEBI-CORE-TRC-",LEN(A28)=20),"VALID","INVALID")</x:f>
        <x:v>VALID</x:v>
      </x:c>
      <x:c r="AB28" s="305" t="str">
        <x:v>FROZEN</x:v>
      </x:c>
      <x:c r="AC28" s="305" t="str">
        <x:v>https://www.sebi.gov.in/legal/regulations/jul-2026/securities-and-exchange-board-of-india-listing-obligations-and-disclosure-requirements-regulations-2015-last-amended-on-july-14-2026-_102974.html</x:v>
      </x:c>
    </x:row>
    <x:row r="29" ht="48" customHeight="1">
      <x:c r="A29" s="305" t="str">
        <x:v>SEBI-CORE-TRC-000025</x:v>
      </x:c>
      <x:c r="B29" s="305" t="n">
        <x:v>25</x:v>
      </x:c>
      <x:c r="C29" s="305" t="str">
        <x:v>SEBI-CORE-LAW-000013</x:v>
      </x:c>
      <x:c r="D29" s="305" t="str">
        <x:v>SEBI-CORE-PRV-000025</x:v>
      </x:c>
      <x:c r="E29" s="305" t="str">
        <x:v>SEBI-CORE-CMP-000025</x:v>
      </x:c>
      <x:c r="F29" s="305" t="str">
        <x:v>SEBI-CORE-AUD-000025</x:v>
      </x:c>
      <x:c r="G29" s="305" t="str">
        <x:v>SEBI-CORE-EVD-000049; SEBI-CORE-EVD-000050</x:v>
      </x:c>
      <x:c r="H29" s="305" t="n">
        <x:v>2</x:v>
      </x:c>
      <x:c r="I29" s="305" t="str">
        <x:v>SEBI-CORE-OBS-000025</x:v>
      </x:c>
      <x:c r="J29" s="305" t="str">
        <x:v>SEBI-CORE-CAL-000025</x:v>
      </x:c>
      <x:c r="K29" s="305" t="str">
        <x:v>SEBI-CORE-APP-000025</x:v>
      </x:c>
      <x:c r="L29" s="305" t="str">
        <x:v>CAP-LAW053</x:v>
      </x:c>
      <x:c r="M29" s="305" t="str">
        <x:v>CAP-LAW053|Reg. 24(4)</x:v>
      </x:c>
      <x:c r="N29" s="305" t="str">
        <x:v>CAP-LAW053|Reg. 24(4)|AP01</x:v>
      </x:c>
      <x:c r="O29" s="305" t="str">
        <x:v>CAP-LAW053|Reg. 24(4)|TRC01</x:v>
      </x:c>
      <x:c r="P29" s="305" t="str">
        <x:f>IF(COUNTIF('PROD Law Master'!$A$5:$A$81,C29)=1,"YES","NO")</x:f>
        <x:v>YES</x:v>
      </x:c>
      <x:c r="Q29" s="305" t="str">
        <x:f>IF(COUNTIF('PROD Provision Master'!$A$5:$A$176,D29)=1,"YES","NO")</x:f>
        <x:v>YES</x:v>
      </x:c>
      <x:c r="R29" s="305" t="str">
        <x:f>IF(COUNTIF('PROD Compliance Master'!$A$5:$A$176,E29)=1,"YES","NO")</x:f>
        <x:v>YES</x:v>
      </x:c>
      <x:c r="S29" s="305" t="str">
        <x:f>IF(COUNTIF('PROD Audit Master'!$A$5:$A$176,F29)=1,"YES","NO")</x:f>
        <x:v>YES</x:v>
      </x:c>
      <x:c r="T29" s="305" t="str">
        <x:f>IF(COUNTIF('PROD Evidence Master'!$C$5:$C$348,F29)=H29,"YES","NO")</x:f>
        <x:v>YES</x:v>
      </x:c>
      <x:c r="U29" s="305" t="str">
        <x:f>IF(COUNTIF('PROD Observation Master'!$C$5:$C$176,F29)=1,"YES","NO")</x:f>
        <x:v>YES</x:v>
      </x:c>
      <x:c r="V29" s="305" t="str">
        <x:f>IF(COUNTIF('PROD Calendar Master'!$C$5:$C$176,F29)=1,"YES","NO")</x:f>
        <x:v>YES</x:v>
      </x:c>
      <x:c r="W29" s="305" t="str">
        <x:f>IF(COUNTIF('PROD Applicability Master'!$A$5:$A$176,K29)=1,"YES","NO")</x:f>
        <x:v>YES</x:v>
      </x:c>
      <x:c r="X29" s="305" t="str">
        <x:f>IF(COUNTIF($A$5:$A$176,A29)=1,"UNIQUE","DUPLICATE")</x:f>
        <x:v>UNIQUE</x:v>
      </x:c>
      <x:c r="Y29" s="305" t="str">
        <x:f>IF(COUNTIF($O$5:$O$176,O29)=1,"UNIQUE","DUPLICATE")</x:f>
        <x:v>UNIQUE</x:v>
      </x:c>
      <x:c r="Z29" s="305" t="str">
        <x:f>IF(AND(P29="YES",Q29="YES",R29="YES",S29="YES",T29="YES",U29="YES",V29="YES",W29="YES"),"COMPLETE","INCOMPLETE")</x:f>
        <x:v>COMPLETE</x:v>
      </x:c>
      <x:c r="AA29" s="305" t="str">
        <x:f>IF(AND(LEFT(A29,14)="SEBI-CORE-TRC-",LEN(A29)=20),"VALID","INVALID")</x:f>
        <x:v>VALID</x:v>
      </x:c>
      <x:c r="AB29" s="305" t="str">
        <x:v>FROZEN</x:v>
      </x:c>
      <x:c r="AC29" s="305" t="str">
        <x:v>https://www.sebi.gov.in/legal/regulations/jul-2026/securities-and-exchange-board-of-india-listing-obligations-and-disclosure-requirements-regulations-2015-last-amended-on-july-14-2026-_102974.html</x:v>
      </x:c>
    </x:row>
    <x:row r="30" ht="48" customHeight="1">
      <x:c r="A30" s="305" t="str">
        <x:v>SEBI-CORE-TRC-000026</x:v>
      </x:c>
      <x:c r="B30" s="305" t="n">
        <x:v>26</x:v>
      </x:c>
      <x:c r="C30" s="305" t="str">
        <x:v>SEBI-CORE-LAW-000013</x:v>
      </x:c>
      <x:c r="D30" s="305" t="str">
        <x:v>SEBI-CORE-PRV-000026</x:v>
      </x:c>
      <x:c r="E30" s="305" t="str">
        <x:v>SEBI-CORE-CMP-000026</x:v>
      </x:c>
      <x:c r="F30" s="305" t="str">
        <x:v>SEBI-CORE-AUD-000026</x:v>
      </x:c>
      <x:c r="G30" s="305" t="str">
        <x:v>SEBI-CORE-EVD-000051; SEBI-CORE-EVD-000052</x:v>
      </x:c>
      <x:c r="H30" s="305" t="n">
        <x:v>2</x:v>
      </x:c>
      <x:c r="I30" s="305" t="str">
        <x:v>SEBI-CORE-OBS-000026</x:v>
      </x:c>
      <x:c r="J30" s="305" t="str">
        <x:v>SEBI-CORE-CAL-000026</x:v>
      </x:c>
      <x:c r="K30" s="305" t="str">
        <x:v>SEBI-CORE-APP-000026</x:v>
      </x:c>
      <x:c r="L30" s="305" t="str">
        <x:v>CAP-LAW053</x:v>
      </x:c>
      <x:c r="M30" s="305" t="str">
        <x:v>CAP-LAW053|Reg. 24(5)-(6)</x:v>
      </x:c>
      <x:c r="N30" s="305" t="str">
        <x:v>CAP-LAW053|Reg. 24(5)-(6)|AP01</x:v>
      </x:c>
      <x:c r="O30" s="305" t="str">
        <x:v>CAP-LAW053|Reg. 24(5)-(6)|TRC01</x:v>
      </x:c>
      <x:c r="P30" s="305" t="str">
        <x:f>IF(COUNTIF('PROD Law Master'!$A$5:$A$81,C30)=1,"YES","NO")</x:f>
        <x:v>YES</x:v>
      </x:c>
      <x:c r="Q30" s="305" t="str">
        <x:f>IF(COUNTIF('PROD Provision Master'!$A$5:$A$176,D30)=1,"YES","NO")</x:f>
        <x:v>YES</x:v>
      </x:c>
      <x:c r="R30" s="305" t="str">
        <x:f>IF(COUNTIF('PROD Compliance Master'!$A$5:$A$176,E30)=1,"YES","NO")</x:f>
        <x:v>YES</x:v>
      </x:c>
      <x:c r="S30" s="305" t="str">
        <x:f>IF(COUNTIF('PROD Audit Master'!$A$5:$A$176,F30)=1,"YES","NO")</x:f>
        <x:v>YES</x:v>
      </x:c>
      <x:c r="T30" s="305" t="str">
        <x:f>IF(COUNTIF('PROD Evidence Master'!$C$5:$C$348,F30)=H30,"YES","NO")</x:f>
        <x:v>YES</x:v>
      </x:c>
      <x:c r="U30" s="305" t="str">
        <x:f>IF(COUNTIF('PROD Observation Master'!$C$5:$C$176,F30)=1,"YES","NO")</x:f>
        <x:v>YES</x:v>
      </x:c>
      <x:c r="V30" s="305" t="str">
        <x:f>IF(COUNTIF('PROD Calendar Master'!$C$5:$C$176,F30)=1,"YES","NO")</x:f>
        <x:v>YES</x:v>
      </x:c>
      <x:c r="W30" s="305" t="str">
        <x:f>IF(COUNTIF('PROD Applicability Master'!$A$5:$A$176,K30)=1,"YES","NO")</x:f>
        <x:v>YES</x:v>
      </x:c>
      <x:c r="X30" s="305" t="str">
        <x:f>IF(COUNTIF($A$5:$A$176,A30)=1,"UNIQUE","DUPLICATE")</x:f>
        <x:v>UNIQUE</x:v>
      </x:c>
      <x:c r="Y30" s="305" t="str">
        <x:f>IF(COUNTIF($O$5:$O$176,O30)=1,"UNIQUE","DUPLICATE")</x:f>
        <x:v>UNIQUE</x:v>
      </x:c>
      <x:c r="Z30" s="305" t="str">
        <x:f>IF(AND(P30="YES",Q30="YES",R30="YES",S30="YES",T30="YES",U30="YES",V30="YES",W30="YES"),"COMPLETE","INCOMPLETE")</x:f>
        <x:v>COMPLETE</x:v>
      </x:c>
      <x:c r="AA30" s="305" t="str">
        <x:f>IF(AND(LEFT(A30,14)="SEBI-CORE-TRC-",LEN(A30)=20),"VALID","INVALID")</x:f>
        <x:v>VALID</x:v>
      </x:c>
      <x:c r="AB30" s="305" t="str">
        <x:v>FROZEN</x:v>
      </x:c>
      <x:c r="AC30" s="305" t="str">
        <x:v>https://www.sebi.gov.in/legal/regulations/jul-2026/securities-and-exchange-board-of-india-listing-obligations-and-disclosure-requirements-regulations-2015-last-amended-on-july-14-2026-_102974.html</x:v>
      </x:c>
    </x:row>
    <x:row r="31" ht="48" customHeight="1">
      <x:c r="A31" s="305" t="str">
        <x:v>SEBI-CORE-TRC-000027</x:v>
      </x:c>
      <x:c r="B31" s="305" t="n">
        <x:v>27</x:v>
      </x:c>
      <x:c r="C31" s="305" t="str">
        <x:v>SEBI-CORE-LAW-000013</x:v>
      </x:c>
      <x:c r="D31" s="305" t="str">
        <x:v>SEBI-CORE-PRV-000027</x:v>
      </x:c>
      <x:c r="E31" s="305" t="str">
        <x:v>SEBI-CORE-CMP-000027</x:v>
      </x:c>
      <x:c r="F31" s="305" t="str">
        <x:v>SEBI-CORE-AUD-000027</x:v>
      </x:c>
      <x:c r="G31" s="305" t="str">
        <x:v>SEBI-CORE-EVD-000053; SEBI-CORE-EVD-000054</x:v>
      </x:c>
      <x:c r="H31" s="305" t="n">
        <x:v>2</x:v>
      </x:c>
      <x:c r="I31" s="305" t="str">
        <x:v>SEBI-CORE-OBS-000027</x:v>
      </x:c>
      <x:c r="J31" s="305" t="str">
        <x:v>SEBI-CORE-CAL-000027</x:v>
      </x:c>
      <x:c r="K31" s="305" t="str">
        <x:v>SEBI-CORE-APP-000027</x:v>
      </x:c>
      <x:c r="L31" s="305" t="str">
        <x:v>CAP-LAW053</x:v>
      </x:c>
      <x:c r="M31" s="305" t="str">
        <x:v>CAP-LAW053|Reg. 24A</x:v>
      </x:c>
      <x:c r="N31" s="305" t="str">
        <x:v>CAP-LAW053|Reg. 24A|AP01</x:v>
      </x:c>
      <x:c r="O31" s="305" t="str">
        <x:v>CAP-LAW053|Reg. 24A|TRC01</x:v>
      </x:c>
      <x:c r="P31" s="305" t="str">
        <x:f>IF(COUNTIF('PROD Law Master'!$A$5:$A$81,C31)=1,"YES","NO")</x:f>
        <x:v>YES</x:v>
      </x:c>
      <x:c r="Q31" s="305" t="str">
        <x:f>IF(COUNTIF('PROD Provision Master'!$A$5:$A$176,D31)=1,"YES","NO")</x:f>
        <x:v>YES</x:v>
      </x:c>
      <x:c r="R31" s="305" t="str">
        <x:f>IF(COUNTIF('PROD Compliance Master'!$A$5:$A$176,E31)=1,"YES","NO")</x:f>
        <x:v>YES</x:v>
      </x:c>
      <x:c r="S31" s="305" t="str">
        <x:f>IF(COUNTIF('PROD Audit Master'!$A$5:$A$176,F31)=1,"YES","NO")</x:f>
        <x:v>YES</x:v>
      </x:c>
      <x:c r="T31" s="305" t="str">
        <x:f>IF(COUNTIF('PROD Evidence Master'!$C$5:$C$348,F31)=H31,"YES","NO")</x:f>
        <x:v>YES</x:v>
      </x:c>
      <x:c r="U31" s="305" t="str">
        <x:f>IF(COUNTIF('PROD Observation Master'!$C$5:$C$176,F31)=1,"YES","NO")</x:f>
        <x:v>YES</x:v>
      </x:c>
      <x:c r="V31" s="305" t="str">
        <x:f>IF(COUNTIF('PROD Calendar Master'!$C$5:$C$176,F31)=1,"YES","NO")</x:f>
        <x:v>YES</x:v>
      </x:c>
      <x:c r="W31" s="305" t="str">
        <x:f>IF(COUNTIF('PROD Applicability Master'!$A$5:$A$176,K31)=1,"YES","NO")</x:f>
        <x:v>YES</x:v>
      </x:c>
      <x:c r="X31" s="305" t="str">
        <x:f>IF(COUNTIF($A$5:$A$176,A31)=1,"UNIQUE","DUPLICATE")</x:f>
        <x:v>UNIQUE</x:v>
      </x:c>
      <x:c r="Y31" s="305" t="str">
        <x:f>IF(COUNTIF($O$5:$O$176,O31)=1,"UNIQUE","DUPLICATE")</x:f>
        <x:v>UNIQUE</x:v>
      </x:c>
      <x:c r="Z31" s="305" t="str">
        <x:f>IF(AND(P31="YES",Q31="YES",R31="YES",S31="YES",T31="YES",U31="YES",V31="YES",W31="YES"),"COMPLETE","INCOMPLETE")</x:f>
        <x:v>COMPLETE</x:v>
      </x:c>
      <x:c r="AA31" s="305" t="str">
        <x:f>IF(AND(LEFT(A31,14)="SEBI-CORE-TRC-",LEN(A31)=20),"VALID","INVALID")</x:f>
        <x:v>VALID</x:v>
      </x:c>
      <x:c r="AB31" s="305" t="str">
        <x:v>FROZEN</x:v>
      </x:c>
      <x:c r="AC31" s="305" t="str">
        <x:v>https://www.sebi.gov.in/legal/regulations/jul-2026/securities-and-exchange-board-of-india-listing-obligations-and-disclosure-requirements-regulations-2015-last-amended-on-july-14-2026-_102974.html</x:v>
      </x:c>
    </x:row>
    <x:row r="32" ht="48" customHeight="1">
      <x:c r="A32" s="305" t="str">
        <x:v>SEBI-CORE-TRC-000028</x:v>
      </x:c>
      <x:c r="B32" s="305" t="n">
        <x:v>28</x:v>
      </x:c>
      <x:c r="C32" s="305" t="str">
        <x:v>SEBI-CORE-LAW-000013</x:v>
      </x:c>
      <x:c r="D32" s="305" t="str">
        <x:v>SEBI-CORE-PRV-000028</x:v>
      </x:c>
      <x:c r="E32" s="305" t="str">
        <x:v>SEBI-CORE-CMP-000028</x:v>
      </x:c>
      <x:c r="F32" s="305" t="str">
        <x:v>SEBI-CORE-AUD-000028</x:v>
      </x:c>
      <x:c r="G32" s="305" t="str">
        <x:v>SEBI-CORE-EVD-000055; SEBI-CORE-EVD-000056</x:v>
      </x:c>
      <x:c r="H32" s="305" t="n">
        <x:v>2</x:v>
      </x:c>
      <x:c r="I32" s="305" t="str">
        <x:v>SEBI-CORE-OBS-000028</x:v>
      </x:c>
      <x:c r="J32" s="305" t="str">
        <x:v>SEBI-CORE-CAL-000028</x:v>
      </x:c>
      <x:c r="K32" s="305" t="str">
        <x:v>SEBI-CORE-APP-000028</x:v>
      </x:c>
      <x:c r="L32" s="305" t="str">
        <x:v>CAP-LAW053</x:v>
      </x:c>
      <x:c r="M32" s="305" t="str">
        <x:v>CAP-LAW053|Reg. 25</x:v>
      </x:c>
      <x:c r="N32" s="305" t="str">
        <x:v>CAP-LAW053|Reg. 25|AP01</x:v>
      </x:c>
      <x:c r="O32" s="305" t="str">
        <x:v>CAP-LAW053|Reg. 25|TRC01</x:v>
      </x:c>
      <x:c r="P32" s="305" t="str">
        <x:f>IF(COUNTIF('PROD Law Master'!$A$5:$A$81,C32)=1,"YES","NO")</x:f>
        <x:v>YES</x:v>
      </x:c>
      <x:c r="Q32" s="305" t="str">
        <x:f>IF(COUNTIF('PROD Provision Master'!$A$5:$A$176,D32)=1,"YES","NO")</x:f>
        <x:v>YES</x:v>
      </x:c>
      <x:c r="R32" s="305" t="str">
        <x:f>IF(COUNTIF('PROD Compliance Master'!$A$5:$A$176,E32)=1,"YES","NO")</x:f>
        <x:v>YES</x:v>
      </x:c>
      <x:c r="S32" s="305" t="str">
        <x:f>IF(COUNTIF('PROD Audit Master'!$A$5:$A$176,F32)=1,"YES","NO")</x:f>
        <x:v>YES</x:v>
      </x:c>
      <x:c r="T32" s="305" t="str">
        <x:f>IF(COUNTIF('PROD Evidence Master'!$C$5:$C$348,F32)=H32,"YES","NO")</x:f>
        <x:v>YES</x:v>
      </x:c>
      <x:c r="U32" s="305" t="str">
        <x:f>IF(COUNTIF('PROD Observation Master'!$C$5:$C$176,F32)=1,"YES","NO")</x:f>
        <x:v>YES</x:v>
      </x:c>
      <x:c r="V32" s="305" t="str">
        <x:f>IF(COUNTIF('PROD Calendar Master'!$C$5:$C$176,F32)=1,"YES","NO")</x:f>
        <x:v>YES</x:v>
      </x:c>
      <x:c r="W32" s="305" t="str">
        <x:f>IF(COUNTIF('PROD Applicability Master'!$A$5:$A$176,K32)=1,"YES","NO")</x:f>
        <x:v>YES</x:v>
      </x:c>
      <x:c r="X32" s="305" t="str">
        <x:f>IF(COUNTIF($A$5:$A$176,A32)=1,"UNIQUE","DUPLICATE")</x:f>
        <x:v>UNIQUE</x:v>
      </x:c>
      <x:c r="Y32" s="305" t="str">
        <x:f>IF(COUNTIF($O$5:$O$176,O32)=1,"UNIQUE","DUPLICATE")</x:f>
        <x:v>UNIQUE</x:v>
      </x:c>
      <x:c r="Z32" s="305" t="str">
        <x:f>IF(AND(P32="YES",Q32="YES",R32="YES",S32="YES",T32="YES",U32="YES",V32="YES",W32="YES"),"COMPLETE","INCOMPLETE")</x:f>
        <x:v>COMPLETE</x:v>
      </x:c>
      <x:c r="AA32" s="305" t="str">
        <x:f>IF(AND(LEFT(A32,14)="SEBI-CORE-TRC-",LEN(A32)=20),"VALID","INVALID")</x:f>
        <x:v>VALID</x:v>
      </x:c>
      <x:c r="AB32" s="305" t="str">
        <x:v>FROZEN</x:v>
      </x:c>
      <x:c r="AC32" s="305" t="str">
        <x:v>https://www.sebi.gov.in/legal/regulations/jul-2026/securities-and-exchange-board-of-india-listing-obligations-and-disclosure-requirements-regulations-2015-last-amended-on-july-14-2026-_102974.html</x:v>
      </x:c>
    </x:row>
    <x:row r="33" ht="48" customHeight="1">
      <x:c r="A33" s="305" t="str">
        <x:v>SEBI-CORE-TRC-000029</x:v>
      </x:c>
      <x:c r="B33" s="305" t="n">
        <x:v>29</x:v>
      </x:c>
      <x:c r="C33" s="305" t="str">
        <x:v>SEBI-CORE-LAW-000013</x:v>
      </x:c>
      <x:c r="D33" s="305" t="str">
        <x:v>SEBI-CORE-PRV-000029</x:v>
      </x:c>
      <x:c r="E33" s="305" t="str">
        <x:v>SEBI-CORE-CMP-000029</x:v>
      </x:c>
      <x:c r="F33" s="305" t="str">
        <x:v>SEBI-CORE-AUD-000029</x:v>
      </x:c>
      <x:c r="G33" s="305" t="str">
        <x:v>SEBI-CORE-EVD-000057; SEBI-CORE-EVD-000058</x:v>
      </x:c>
      <x:c r="H33" s="305" t="n">
        <x:v>2</x:v>
      </x:c>
      <x:c r="I33" s="305" t="str">
        <x:v>SEBI-CORE-OBS-000029</x:v>
      </x:c>
      <x:c r="J33" s="305" t="str">
        <x:v>SEBI-CORE-CAL-000029</x:v>
      </x:c>
      <x:c r="K33" s="305" t="str">
        <x:v>SEBI-CORE-APP-000029</x:v>
      </x:c>
      <x:c r="L33" s="305" t="str">
        <x:v>CAP-LAW053</x:v>
      </x:c>
      <x:c r="M33" s="305" t="str">
        <x:v>CAP-LAW053|Reg. 26</x:v>
      </x:c>
      <x:c r="N33" s="305" t="str">
        <x:v>CAP-LAW053|Reg. 26|AP01</x:v>
      </x:c>
      <x:c r="O33" s="305" t="str">
        <x:v>CAP-LAW053|Reg. 26|TRC01</x:v>
      </x:c>
      <x:c r="P33" s="305" t="str">
        <x:f>IF(COUNTIF('PROD Law Master'!$A$5:$A$81,C33)=1,"YES","NO")</x:f>
        <x:v>YES</x:v>
      </x:c>
      <x:c r="Q33" s="305" t="str">
        <x:f>IF(COUNTIF('PROD Provision Master'!$A$5:$A$176,D33)=1,"YES","NO")</x:f>
        <x:v>YES</x:v>
      </x:c>
      <x:c r="R33" s="305" t="str">
        <x:f>IF(COUNTIF('PROD Compliance Master'!$A$5:$A$176,E33)=1,"YES","NO")</x:f>
        <x:v>YES</x:v>
      </x:c>
      <x:c r="S33" s="305" t="str">
        <x:f>IF(COUNTIF('PROD Audit Master'!$A$5:$A$176,F33)=1,"YES","NO")</x:f>
        <x:v>YES</x:v>
      </x:c>
      <x:c r="T33" s="305" t="str">
        <x:f>IF(COUNTIF('PROD Evidence Master'!$C$5:$C$348,F33)=H33,"YES","NO")</x:f>
        <x:v>YES</x:v>
      </x:c>
      <x:c r="U33" s="305" t="str">
        <x:f>IF(COUNTIF('PROD Observation Master'!$C$5:$C$176,F33)=1,"YES","NO")</x:f>
        <x:v>YES</x:v>
      </x:c>
      <x:c r="V33" s="305" t="str">
        <x:f>IF(COUNTIF('PROD Calendar Master'!$C$5:$C$176,F33)=1,"YES","NO")</x:f>
        <x:v>YES</x:v>
      </x:c>
      <x:c r="W33" s="305" t="str">
        <x:f>IF(COUNTIF('PROD Applicability Master'!$A$5:$A$176,K33)=1,"YES","NO")</x:f>
        <x:v>YES</x:v>
      </x:c>
      <x:c r="X33" s="305" t="str">
        <x:f>IF(COUNTIF($A$5:$A$176,A33)=1,"UNIQUE","DUPLICATE")</x:f>
        <x:v>UNIQUE</x:v>
      </x:c>
      <x:c r="Y33" s="305" t="str">
        <x:f>IF(COUNTIF($O$5:$O$176,O33)=1,"UNIQUE","DUPLICATE")</x:f>
        <x:v>UNIQUE</x:v>
      </x:c>
      <x:c r="Z33" s="305" t="str">
        <x:f>IF(AND(P33="YES",Q33="YES",R33="YES",S33="YES",T33="YES",U33="YES",V33="YES",W33="YES"),"COMPLETE","INCOMPLETE")</x:f>
        <x:v>COMPLETE</x:v>
      </x:c>
      <x:c r="AA33" s="305" t="str">
        <x:f>IF(AND(LEFT(A33,14)="SEBI-CORE-TRC-",LEN(A33)=20),"VALID","INVALID")</x:f>
        <x:v>VALID</x:v>
      </x:c>
      <x:c r="AB33" s="305" t="str">
        <x:v>FROZEN</x:v>
      </x:c>
      <x:c r="AC33" s="305" t="str">
        <x:v>https://www.sebi.gov.in/legal/regulations/jul-2026/securities-and-exchange-board-of-india-listing-obligations-and-disclosure-requirements-regulations-2015-last-amended-on-july-14-2026-_102974.html</x:v>
      </x:c>
    </x:row>
    <x:row r="34" ht="48" customHeight="1">
      <x:c r="A34" s="305" t="str">
        <x:v>SEBI-CORE-TRC-000030</x:v>
      </x:c>
      <x:c r="B34" s="305" t="n">
        <x:v>30</x:v>
      </x:c>
      <x:c r="C34" s="305" t="str">
        <x:v>SEBI-CORE-LAW-000013</x:v>
      </x:c>
      <x:c r="D34" s="305" t="str">
        <x:v>SEBI-CORE-PRV-000030</x:v>
      </x:c>
      <x:c r="E34" s="305" t="str">
        <x:v>SEBI-CORE-CMP-000030</x:v>
      </x:c>
      <x:c r="F34" s="305" t="str">
        <x:v>SEBI-CORE-AUD-000030</x:v>
      </x:c>
      <x:c r="G34" s="305" t="str">
        <x:v>SEBI-CORE-EVD-000059; SEBI-CORE-EVD-000060</x:v>
      </x:c>
      <x:c r="H34" s="305" t="n">
        <x:v>2</x:v>
      </x:c>
      <x:c r="I34" s="305" t="str">
        <x:v>SEBI-CORE-OBS-000030</x:v>
      </x:c>
      <x:c r="J34" s="305" t="str">
        <x:v>SEBI-CORE-CAL-000030</x:v>
      </x:c>
      <x:c r="K34" s="305" t="str">
        <x:v>SEBI-CORE-APP-000030</x:v>
      </x:c>
      <x:c r="L34" s="305" t="str">
        <x:v>CAP-LAW053</x:v>
      </x:c>
      <x:c r="M34" s="305" t="str">
        <x:v>CAP-LAW053|Reg. 27</x:v>
      </x:c>
      <x:c r="N34" s="305" t="str">
        <x:v>CAP-LAW053|Reg. 27|AP01</x:v>
      </x:c>
      <x:c r="O34" s="305" t="str">
        <x:v>CAP-LAW053|Reg. 27|TRC01</x:v>
      </x:c>
      <x:c r="P34" s="305" t="str">
        <x:f>IF(COUNTIF('PROD Law Master'!$A$5:$A$81,C34)=1,"YES","NO")</x:f>
        <x:v>YES</x:v>
      </x:c>
      <x:c r="Q34" s="305" t="str">
        <x:f>IF(COUNTIF('PROD Provision Master'!$A$5:$A$176,D34)=1,"YES","NO")</x:f>
        <x:v>YES</x:v>
      </x:c>
      <x:c r="R34" s="305" t="str">
        <x:f>IF(COUNTIF('PROD Compliance Master'!$A$5:$A$176,E34)=1,"YES","NO")</x:f>
        <x:v>YES</x:v>
      </x:c>
      <x:c r="S34" s="305" t="str">
        <x:f>IF(COUNTIF('PROD Audit Master'!$A$5:$A$176,F34)=1,"YES","NO")</x:f>
        <x:v>YES</x:v>
      </x:c>
      <x:c r="T34" s="305" t="str">
        <x:f>IF(COUNTIF('PROD Evidence Master'!$C$5:$C$348,F34)=H34,"YES","NO")</x:f>
        <x:v>YES</x:v>
      </x:c>
      <x:c r="U34" s="305" t="str">
        <x:f>IF(COUNTIF('PROD Observation Master'!$C$5:$C$176,F34)=1,"YES","NO")</x:f>
        <x:v>YES</x:v>
      </x:c>
      <x:c r="V34" s="305" t="str">
        <x:f>IF(COUNTIF('PROD Calendar Master'!$C$5:$C$176,F34)=1,"YES","NO")</x:f>
        <x:v>YES</x:v>
      </x:c>
      <x:c r="W34" s="305" t="str">
        <x:f>IF(COUNTIF('PROD Applicability Master'!$A$5:$A$176,K34)=1,"YES","NO")</x:f>
        <x:v>YES</x:v>
      </x:c>
      <x:c r="X34" s="305" t="str">
        <x:f>IF(COUNTIF($A$5:$A$176,A34)=1,"UNIQUE","DUPLICATE")</x:f>
        <x:v>UNIQUE</x:v>
      </x:c>
      <x:c r="Y34" s="305" t="str">
        <x:f>IF(COUNTIF($O$5:$O$176,O34)=1,"UNIQUE","DUPLICATE")</x:f>
        <x:v>UNIQUE</x:v>
      </x:c>
      <x:c r="Z34" s="305" t="str">
        <x:f>IF(AND(P34="YES",Q34="YES",R34="YES",S34="YES",T34="YES",U34="YES",V34="YES",W34="YES"),"COMPLETE","INCOMPLETE")</x:f>
        <x:v>COMPLETE</x:v>
      </x:c>
      <x:c r="AA34" s="305" t="str">
        <x:f>IF(AND(LEFT(A34,14)="SEBI-CORE-TRC-",LEN(A34)=20),"VALID","INVALID")</x:f>
        <x:v>VALID</x:v>
      </x:c>
      <x:c r="AB34" s="305" t="str">
        <x:v>FROZEN</x:v>
      </x:c>
      <x:c r="AC34" s="305" t="str">
        <x:v>https://www.sebi.gov.in/legal/regulations/jul-2026/securities-and-exchange-board-of-india-listing-obligations-and-disclosure-requirements-regulations-2015-last-amended-on-july-14-2026-_102974.html</x:v>
      </x:c>
    </x:row>
    <x:row r="35" ht="48" customHeight="1">
      <x:c r="A35" s="305" t="str">
        <x:v>SEBI-CORE-TRC-000031</x:v>
      </x:c>
      <x:c r="B35" s="305" t="n">
        <x:v>31</x:v>
      </x:c>
      <x:c r="C35" s="305" t="str">
        <x:v>SEBI-CORE-LAW-000013</x:v>
      </x:c>
      <x:c r="D35" s="305" t="str">
        <x:v>SEBI-CORE-PRV-000031</x:v>
      </x:c>
      <x:c r="E35" s="305" t="str">
        <x:v>SEBI-CORE-CMP-000031</x:v>
      </x:c>
      <x:c r="F35" s="305" t="str">
        <x:v>SEBI-CORE-AUD-000031</x:v>
      </x:c>
      <x:c r="G35" s="305" t="str">
        <x:v>SEBI-CORE-EVD-000061; SEBI-CORE-EVD-000062</x:v>
      </x:c>
      <x:c r="H35" s="305" t="n">
        <x:v>2</x:v>
      </x:c>
      <x:c r="I35" s="305" t="str">
        <x:v>SEBI-CORE-OBS-000031</x:v>
      </x:c>
      <x:c r="J35" s="305" t="str">
        <x:v>SEBI-CORE-CAL-000031</x:v>
      </x:c>
      <x:c r="K35" s="305" t="str">
        <x:v>SEBI-CORE-APP-000031</x:v>
      </x:c>
      <x:c r="L35" s="305" t="str">
        <x:v>CAP-LAW053</x:v>
      </x:c>
      <x:c r="M35" s="305" t="str">
        <x:v>CAP-LAW053|Reg. 29</x:v>
      </x:c>
      <x:c r="N35" s="305" t="str">
        <x:v>CAP-LAW053|Reg. 29|AP01</x:v>
      </x:c>
      <x:c r="O35" s="305" t="str">
        <x:v>CAP-LAW053|Reg. 29|TRC01</x:v>
      </x:c>
      <x:c r="P35" s="305" t="str">
        <x:f>IF(COUNTIF('PROD Law Master'!$A$5:$A$81,C35)=1,"YES","NO")</x:f>
        <x:v>YES</x:v>
      </x:c>
      <x:c r="Q35" s="305" t="str">
        <x:f>IF(COUNTIF('PROD Provision Master'!$A$5:$A$176,D35)=1,"YES","NO")</x:f>
        <x:v>YES</x:v>
      </x:c>
      <x:c r="R35" s="305" t="str">
        <x:f>IF(COUNTIF('PROD Compliance Master'!$A$5:$A$176,E35)=1,"YES","NO")</x:f>
        <x:v>YES</x:v>
      </x:c>
      <x:c r="S35" s="305" t="str">
        <x:f>IF(COUNTIF('PROD Audit Master'!$A$5:$A$176,F35)=1,"YES","NO")</x:f>
        <x:v>YES</x:v>
      </x:c>
      <x:c r="T35" s="305" t="str">
        <x:f>IF(COUNTIF('PROD Evidence Master'!$C$5:$C$348,F35)=H35,"YES","NO")</x:f>
        <x:v>YES</x:v>
      </x:c>
      <x:c r="U35" s="305" t="str">
        <x:f>IF(COUNTIF('PROD Observation Master'!$C$5:$C$176,F35)=1,"YES","NO")</x:f>
        <x:v>YES</x:v>
      </x:c>
      <x:c r="V35" s="305" t="str">
        <x:f>IF(COUNTIF('PROD Calendar Master'!$C$5:$C$176,F35)=1,"YES","NO")</x:f>
        <x:v>YES</x:v>
      </x:c>
      <x:c r="W35" s="305" t="str">
        <x:f>IF(COUNTIF('PROD Applicability Master'!$A$5:$A$176,K35)=1,"YES","NO")</x:f>
        <x:v>YES</x:v>
      </x:c>
      <x:c r="X35" s="305" t="str">
        <x:f>IF(COUNTIF($A$5:$A$176,A35)=1,"UNIQUE","DUPLICATE")</x:f>
        <x:v>UNIQUE</x:v>
      </x:c>
      <x:c r="Y35" s="305" t="str">
        <x:f>IF(COUNTIF($O$5:$O$176,O35)=1,"UNIQUE","DUPLICATE")</x:f>
        <x:v>UNIQUE</x:v>
      </x:c>
      <x:c r="Z35" s="305" t="str">
        <x:f>IF(AND(P35="YES",Q35="YES",R35="YES",S35="YES",T35="YES",U35="YES",V35="YES",W35="YES"),"COMPLETE","INCOMPLETE")</x:f>
        <x:v>COMPLETE</x:v>
      </x:c>
      <x:c r="AA35" s="305" t="str">
        <x:f>IF(AND(LEFT(A35,14)="SEBI-CORE-TRC-",LEN(A35)=20),"VALID","INVALID")</x:f>
        <x:v>VALID</x:v>
      </x:c>
      <x:c r="AB35" s="305" t="str">
        <x:v>FROZEN</x:v>
      </x:c>
      <x:c r="AC35" s="305" t="str">
        <x:v>https://www.sebi.gov.in/legal/regulations/jul-2026/securities-and-exchange-board-of-india-listing-obligations-and-disclosure-requirements-regulations-2015-last-amended-on-july-14-2026-_102974.html</x:v>
      </x:c>
    </x:row>
    <x:row r="36" ht="48" customHeight="1">
      <x:c r="A36" s="305" t="str">
        <x:v>SEBI-CORE-TRC-000032</x:v>
      </x:c>
      <x:c r="B36" s="305" t="n">
        <x:v>32</x:v>
      </x:c>
      <x:c r="C36" s="305" t="str">
        <x:v>SEBI-CORE-LAW-000013</x:v>
      </x:c>
      <x:c r="D36" s="305" t="str">
        <x:v>SEBI-CORE-PRV-000032</x:v>
      </x:c>
      <x:c r="E36" s="305" t="str">
        <x:v>SEBI-CORE-CMP-000032</x:v>
      </x:c>
      <x:c r="F36" s="305" t="str">
        <x:v>SEBI-CORE-AUD-000032</x:v>
      </x:c>
      <x:c r="G36" s="305" t="str">
        <x:v>SEBI-CORE-EVD-000063; SEBI-CORE-EVD-000064</x:v>
      </x:c>
      <x:c r="H36" s="305" t="n">
        <x:v>2</x:v>
      </x:c>
      <x:c r="I36" s="305" t="str">
        <x:v>SEBI-CORE-OBS-000032</x:v>
      </x:c>
      <x:c r="J36" s="305" t="str">
        <x:v>SEBI-CORE-CAL-000032</x:v>
      </x:c>
      <x:c r="K36" s="305" t="str">
        <x:v>SEBI-CORE-APP-000032</x:v>
      </x:c>
      <x:c r="L36" s="305" t="str">
        <x:v>CAP-LAW053</x:v>
      </x:c>
      <x:c r="M36" s="305" t="str">
        <x:v>CAP-LAW053|Reg. 30</x:v>
      </x:c>
      <x:c r="N36" s="305" t="str">
        <x:v>CAP-LAW053|Reg. 30|AP01</x:v>
      </x:c>
      <x:c r="O36" s="305" t="str">
        <x:v>CAP-LAW053|Reg. 30|TRC01</x:v>
      </x:c>
      <x:c r="P36" s="305" t="str">
        <x:f>IF(COUNTIF('PROD Law Master'!$A$5:$A$81,C36)=1,"YES","NO")</x:f>
        <x:v>YES</x:v>
      </x:c>
      <x:c r="Q36" s="305" t="str">
        <x:f>IF(COUNTIF('PROD Provision Master'!$A$5:$A$176,D36)=1,"YES","NO")</x:f>
        <x:v>YES</x:v>
      </x:c>
      <x:c r="R36" s="305" t="str">
        <x:f>IF(COUNTIF('PROD Compliance Master'!$A$5:$A$176,E36)=1,"YES","NO")</x:f>
        <x:v>YES</x:v>
      </x:c>
      <x:c r="S36" s="305" t="str">
        <x:f>IF(COUNTIF('PROD Audit Master'!$A$5:$A$176,F36)=1,"YES","NO")</x:f>
        <x:v>YES</x:v>
      </x:c>
      <x:c r="T36" s="305" t="str">
        <x:f>IF(COUNTIF('PROD Evidence Master'!$C$5:$C$348,F36)=H36,"YES","NO")</x:f>
        <x:v>YES</x:v>
      </x:c>
      <x:c r="U36" s="305" t="str">
        <x:f>IF(COUNTIF('PROD Observation Master'!$C$5:$C$176,F36)=1,"YES","NO")</x:f>
        <x:v>YES</x:v>
      </x:c>
      <x:c r="V36" s="305" t="str">
        <x:f>IF(COUNTIF('PROD Calendar Master'!$C$5:$C$176,F36)=1,"YES","NO")</x:f>
        <x:v>YES</x:v>
      </x:c>
      <x:c r="W36" s="305" t="str">
        <x:f>IF(COUNTIF('PROD Applicability Master'!$A$5:$A$176,K36)=1,"YES","NO")</x:f>
        <x:v>YES</x:v>
      </x:c>
      <x:c r="X36" s="305" t="str">
        <x:f>IF(COUNTIF($A$5:$A$176,A36)=1,"UNIQUE","DUPLICATE")</x:f>
        <x:v>UNIQUE</x:v>
      </x:c>
      <x:c r="Y36" s="305" t="str">
        <x:f>IF(COUNTIF($O$5:$O$176,O36)=1,"UNIQUE","DUPLICATE")</x:f>
        <x:v>UNIQUE</x:v>
      </x:c>
      <x:c r="Z36" s="305" t="str">
        <x:f>IF(AND(P36="YES",Q36="YES",R36="YES",S36="YES",T36="YES",U36="YES",V36="YES",W36="YES"),"COMPLETE","INCOMPLETE")</x:f>
        <x:v>COMPLETE</x:v>
      </x:c>
      <x:c r="AA36" s="305" t="str">
        <x:f>IF(AND(LEFT(A36,14)="SEBI-CORE-TRC-",LEN(A36)=20),"VALID","INVALID")</x:f>
        <x:v>VALID</x:v>
      </x:c>
      <x:c r="AB36" s="305" t="str">
        <x:v>FROZEN</x:v>
      </x:c>
      <x:c r="AC36" s="305" t="str">
        <x:v>https://www.sebi.gov.in/legal/regulations/jul-2026/securities-and-exchange-board-of-india-listing-obligations-and-disclosure-requirements-regulations-2015-last-amended-on-july-14-2026-_102974.html</x:v>
      </x:c>
    </x:row>
    <x:row r="37" ht="48" customHeight="1">
      <x:c r="A37" s="305" t="str">
        <x:v>SEBI-CORE-TRC-000033</x:v>
      </x:c>
      <x:c r="B37" s="305" t="n">
        <x:v>33</x:v>
      </x:c>
      <x:c r="C37" s="305" t="str">
        <x:v>SEBI-CORE-LAW-000013</x:v>
      </x:c>
      <x:c r="D37" s="305" t="str">
        <x:v>SEBI-CORE-PRV-000033</x:v>
      </x:c>
      <x:c r="E37" s="305" t="str">
        <x:v>SEBI-CORE-CMP-000033</x:v>
      </x:c>
      <x:c r="F37" s="305" t="str">
        <x:v>SEBI-CORE-AUD-000033</x:v>
      </x:c>
      <x:c r="G37" s="305" t="str">
        <x:v>SEBI-CORE-EVD-000065; SEBI-CORE-EVD-000066</x:v>
      </x:c>
      <x:c r="H37" s="305" t="n">
        <x:v>2</x:v>
      </x:c>
      <x:c r="I37" s="305" t="str">
        <x:v>SEBI-CORE-OBS-000033</x:v>
      </x:c>
      <x:c r="J37" s="305" t="str">
        <x:v>SEBI-CORE-CAL-000033</x:v>
      </x:c>
      <x:c r="K37" s="305" t="str">
        <x:v>SEBI-CORE-APP-000033</x:v>
      </x:c>
      <x:c r="L37" s="305" t="str">
        <x:v>CAP-LAW053</x:v>
      </x:c>
      <x:c r="M37" s="305" t="str">
        <x:v>CAP-LAW053|Reg. 30A</x:v>
      </x:c>
      <x:c r="N37" s="305" t="str">
        <x:v>CAP-LAW053|Reg. 30A|AP01</x:v>
      </x:c>
      <x:c r="O37" s="305" t="str">
        <x:v>CAP-LAW053|Reg. 30A|TRC01</x:v>
      </x:c>
      <x:c r="P37" s="305" t="str">
        <x:f>IF(COUNTIF('PROD Law Master'!$A$5:$A$81,C37)=1,"YES","NO")</x:f>
        <x:v>YES</x:v>
      </x:c>
      <x:c r="Q37" s="305" t="str">
        <x:f>IF(COUNTIF('PROD Provision Master'!$A$5:$A$176,D37)=1,"YES","NO")</x:f>
        <x:v>YES</x:v>
      </x:c>
      <x:c r="R37" s="305" t="str">
        <x:f>IF(COUNTIF('PROD Compliance Master'!$A$5:$A$176,E37)=1,"YES","NO")</x:f>
        <x:v>YES</x:v>
      </x:c>
      <x:c r="S37" s="305" t="str">
        <x:f>IF(COUNTIF('PROD Audit Master'!$A$5:$A$176,F37)=1,"YES","NO")</x:f>
        <x:v>YES</x:v>
      </x:c>
      <x:c r="T37" s="305" t="str">
        <x:f>IF(COUNTIF('PROD Evidence Master'!$C$5:$C$348,F37)=H37,"YES","NO")</x:f>
        <x:v>YES</x:v>
      </x:c>
      <x:c r="U37" s="305" t="str">
        <x:f>IF(COUNTIF('PROD Observation Master'!$C$5:$C$176,F37)=1,"YES","NO")</x:f>
        <x:v>YES</x:v>
      </x:c>
      <x:c r="V37" s="305" t="str">
        <x:f>IF(COUNTIF('PROD Calendar Master'!$C$5:$C$176,F37)=1,"YES","NO")</x:f>
        <x:v>YES</x:v>
      </x:c>
      <x:c r="W37" s="305" t="str">
        <x:f>IF(COUNTIF('PROD Applicability Master'!$A$5:$A$176,K37)=1,"YES","NO")</x:f>
        <x:v>YES</x:v>
      </x:c>
      <x:c r="X37" s="305" t="str">
        <x:f>IF(COUNTIF($A$5:$A$176,A37)=1,"UNIQUE","DUPLICATE")</x:f>
        <x:v>UNIQUE</x:v>
      </x:c>
      <x:c r="Y37" s="305" t="str">
        <x:f>IF(COUNTIF($O$5:$O$176,O37)=1,"UNIQUE","DUPLICATE")</x:f>
        <x:v>UNIQUE</x:v>
      </x:c>
      <x:c r="Z37" s="305" t="str">
        <x:f>IF(AND(P37="YES",Q37="YES",R37="YES",S37="YES",T37="YES",U37="YES",V37="YES",W37="YES"),"COMPLETE","INCOMPLETE")</x:f>
        <x:v>COMPLETE</x:v>
      </x:c>
      <x:c r="AA37" s="305" t="str">
        <x:f>IF(AND(LEFT(A37,14)="SEBI-CORE-TRC-",LEN(A37)=20),"VALID","INVALID")</x:f>
        <x:v>VALID</x:v>
      </x:c>
      <x:c r="AB37" s="305" t="str">
        <x:v>FROZEN</x:v>
      </x:c>
      <x:c r="AC37" s="305" t="str">
        <x:v>https://www.sebi.gov.in/legal/regulations/jul-2026/securities-and-exchange-board-of-india-listing-obligations-and-disclosure-requirements-regulations-2015-last-amended-on-july-14-2026-_102974.html</x:v>
      </x:c>
    </x:row>
    <x:row r="38" ht="48" customHeight="1">
      <x:c r="A38" s="305" t="str">
        <x:v>SEBI-CORE-TRC-000034</x:v>
      </x:c>
      <x:c r="B38" s="305" t="n">
        <x:v>34</x:v>
      </x:c>
      <x:c r="C38" s="305" t="str">
        <x:v>SEBI-CORE-LAW-000013</x:v>
      </x:c>
      <x:c r="D38" s="305" t="str">
        <x:v>SEBI-CORE-PRV-000034</x:v>
      </x:c>
      <x:c r="E38" s="305" t="str">
        <x:v>SEBI-CORE-CMP-000034</x:v>
      </x:c>
      <x:c r="F38" s="305" t="str">
        <x:v>SEBI-CORE-AUD-000034</x:v>
      </x:c>
      <x:c r="G38" s="305" t="str">
        <x:v>SEBI-CORE-EVD-000067; SEBI-CORE-EVD-000068</x:v>
      </x:c>
      <x:c r="H38" s="305" t="n">
        <x:v>2</x:v>
      </x:c>
      <x:c r="I38" s="305" t="str">
        <x:v>SEBI-CORE-OBS-000034</x:v>
      </x:c>
      <x:c r="J38" s="305" t="str">
        <x:v>SEBI-CORE-CAL-000034</x:v>
      </x:c>
      <x:c r="K38" s="305" t="str">
        <x:v>SEBI-CORE-APP-000034</x:v>
      </x:c>
      <x:c r="L38" s="305" t="str">
        <x:v>CAP-LAW053</x:v>
      </x:c>
      <x:c r="M38" s="305" t="str">
        <x:v>CAP-LAW053|Reg. 31</x:v>
      </x:c>
      <x:c r="N38" s="305" t="str">
        <x:v>CAP-LAW053|Reg. 31|AP01</x:v>
      </x:c>
      <x:c r="O38" s="305" t="str">
        <x:v>CAP-LAW053|Reg. 31|TRC01</x:v>
      </x:c>
      <x:c r="P38" s="305" t="str">
        <x:f>IF(COUNTIF('PROD Law Master'!$A$5:$A$81,C38)=1,"YES","NO")</x:f>
        <x:v>YES</x:v>
      </x:c>
      <x:c r="Q38" s="305" t="str">
        <x:f>IF(COUNTIF('PROD Provision Master'!$A$5:$A$176,D38)=1,"YES","NO")</x:f>
        <x:v>YES</x:v>
      </x:c>
      <x:c r="R38" s="305" t="str">
        <x:f>IF(COUNTIF('PROD Compliance Master'!$A$5:$A$176,E38)=1,"YES","NO")</x:f>
        <x:v>YES</x:v>
      </x:c>
      <x:c r="S38" s="305" t="str">
        <x:f>IF(COUNTIF('PROD Audit Master'!$A$5:$A$176,F38)=1,"YES","NO")</x:f>
        <x:v>YES</x:v>
      </x:c>
      <x:c r="T38" s="305" t="str">
        <x:f>IF(COUNTIF('PROD Evidence Master'!$C$5:$C$348,F38)=H38,"YES","NO")</x:f>
        <x:v>YES</x:v>
      </x:c>
      <x:c r="U38" s="305" t="str">
        <x:f>IF(COUNTIF('PROD Observation Master'!$C$5:$C$176,F38)=1,"YES","NO")</x:f>
        <x:v>YES</x:v>
      </x:c>
      <x:c r="V38" s="305" t="str">
        <x:f>IF(COUNTIF('PROD Calendar Master'!$C$5:$C$176,F38)=1,"YES","NO")</x:f>
        <x:v>YES</x:v>
      </x:c>
      <x:c r="W38" s="305" t="str">
        <x:f>IF(COUNTIF('PROD Applicability Master'!$A$5:$A$176,K38)=1,"YES","NO")</x:f>
        <x:v>YES</x:v>
      </x:c>
      <x:c r="X38" s="305" t="str">
        <x:f>IF(COUNTIF($A$5:$A$176,A38)=1,"UNIQUE","DUPLICATE")</x:f>
        <x:v>UNIQUE</x:v>
      </x:c>
      <x:c r="Y38" s="305" t="str">
        <x:f>IF(COUNTIF($O$5:$O$176,O38)=1,"UNIQUE","DUPLICATE")</x:f>
        <x:v>UNIQUE</x:v>
      </x:c>
      <x:c r="Z38" s="305" t="str">
        <x:f>IF(AND(P38="YES",Q38="YES",R38="YES",S38="YES",T38="YES",U38="YES",V38="YES",W38="YES"),"COMPLETE","INCOMPLETE")</x:f>
        <x:v>COMPLETE</x:v>
      </x:c>
      <x:c r="AA38" s="305" t="str">
        <x:f>IF(AND(LEFT(A38,14)="SEBI-CORE-TRC-",LEN(A38)=20),"VALID","INVALID")</x:f>
        <x:v>VALID</x:v>
      </x:c>
      <x:c r="AB38" s="305" t="str">
        <x:v>FROZEN</x:v>
      </x:c>
      <x:c r="AC38" s="305" t="str">
        <x:v>https://www.sebi.gov.in/legal/regulations/jul-2026/securities-and-exchange-board-of-india-listing-obligations-and-disclosure-requirements-regulations-2015-last-amended-on-july-14-2026-_102974.html</x:v>
      </x:c>
    </x:row>
    <x:row r="39" ht="48" customHeight="1">
      <x:c r="A39" s="305" t="str">
        <x:v>SEBI-CORE-TRC-000035</x:v>
      </x:c>
      <x:c r="B39" s="305" t="n">
        <x:v>35</x:v>
      </x:c>
      <x:c r="C39" s="305" t="str">
        <x:v>SEBI-CORE-LAW-000013</x:v>
      </x:c>
      <x:c r="D39" s="305" t="str">
        <x:v>SEBI-CORE-PRV-000035</x:v>
      </x:c>
      <x:c r="E39" s="305" t="str">
        <x:v>SEBI-CORE-CMP-000035</x:v>
      </x:c>
      <x:c r="F39" s="305" t="str">
        <x:v>SEBI-CORE-AUD-000035</x:v>
      </x:c>
      <x:c r="G39" s="305" t="str">
        <x:v>SEBI-CORE-EVD-000069; SEBI-CORE-EVD-000070</x:v>
      </x:c>
      <x:c r="H39" s="305" t="n">
        <x:v>2</x:v>
      </x:c>
      <x:c r="I39" s="305" t="str">
        <x:v>SEBI-CORE-OBS-000035</x:v>
      </x:c>
      <x:c r="J39" s="305" t="str">
        <x:v>SEBI-CORE-CAL-000035</x:v>
      </x:c>
      <x:c r="K39" s="305" t="str">
        <x:v>SEBI-CORE-APP-000035</x:v>
      </x:c>
      <x:c r="L39" s="305" t="str">
        <x:v>CAP-LAW053</x:v>
      </x:c>
      <x:c r="M39" s="305" t="str">
        <x:v>CAP-LAW053|Reg. 31A</x:v>
      </x:c>
      <x:c r="N39" s="305" t="str">
        <x:v>CAP-LAW053|Reg. 31A|AP01</x:v>
      </x:c>
      <x:c r="O39" s="305" t="str">
        <x:v>CAP-LAW053|Reg. 31A|TRC01</x:v>
      </x:c>
      <x:c r="P39" s="305" t="str">
        <x:f>IF(COUNTIF('PROD Law Master'!$A$5:$A$81,C39)=1,"YES","NO")</x:f>
        <x:v>YES</x:v>
      </x:c>
      <x:c r="Q39" s="305" t="str">
        <x:f>IF(COUNTIF('PROD Provision Master'!$A$5:$A$176,D39)=1,"YES","NO")</x:f>
        <x:v>YES</x:v>
      </x:c>
      <x:c r="R39" s="305" t="str">
        <x:f>IF(COUNTIF('PROD Compliance Master'!$A$5:$A$176,E39)=1,"YES","NO")</x:f>
        <x:v>YES</x:v>
      </x:c>
      <x:c r="S39" s="305" t="str">
        <x:f>IF(COUNTIF('PROD Audit Master'!$A$5:$A$176,F39)=1,"YES","NO")</x:f>
        <x:v>YES</x:v>
      </x:c>
      <x:c r="T39" s="305" t="str">
        <x:f>IF(COUNTIF('PROD Evidence Master'!$C$5:$C$348,F39)=H39,"YES","NO")</x:f>
        <x:v>YES</x:v>
      </x:c>
      <x:c r="U39" s="305" t="str">
        <x:f>IF(COUNTIF('PROD Observation Master'!$C$5:$C$176,F39)=1,"YES","NO")</x:f>
        <x:v>YES</x:v>
      </x:c>
      <x:c r="V39" s="305" t="str">
        <x:f>IF(COUNTIF('PROD Calendar Master'!$C$5:$C$176,F39)=1,"YES","NO")</x:f>
        <x:v>YES</x:v>
      </x:c>
      <x:c r="W39" s="305" t="str">
        <x:f>IF(COUNTIF('PROD Applicability Master'!$A$5:$A$176,K39)=1,"YES","NO")</x:f>
        <x:v>YES</x:v>
      </x:c>
      <x:c r="X39" s="305" t="str">
        <x:f>IF(COUNTIF($A$5:$A$176,A39)=1,"UNIQUE","DUPLICATE")</x:f>
        <x:v>UNIQUE</x:v>
      </x:c>
      <x:c r="Y39" s="305" t="str">
        <x:f>IF(COUNTIF($O$5:$O$176,O39)=1,"UNIQUE","DUPLICATE")</x:f>
        <x:v>UNIQUE</x:v>
      </x:c>
      <x:c r="Z39" s="305" t="str">
        <x:f>IF(AND(P39="YES",Q39="YES",R39="YES",S39="YES",T39="YES",U39="YES",V39="YES",W39="YES"),"COMPLETE","INCOMPLETE")</x:f>
        <x:v>COMPLETE</x:v>
      </x:c>
      <x:c r="AA39" s="305" t="str">
        <x:f>IF(AND(LEFT(A39,14)="SEBI-CORE-TRC-",LEN(A39)=20),"VALID","INVALID")</x:f>
        <x:v>VALID</x:v>
      </x:c>
      <x:c r="AB39" s="305" t="str">
        <x:v>FROZEN</x:v>
      </x:c>
      <x:c r="AC39" s="305" t="str">
        <x:v>https://www.sebi.gov.in/legal/regulations/jul-2026/securities-and-exchange-board-of-india-listing-obligations-and-disclosure-requirements-regulations-2015-last-amended-on-july-14-2026-_102974.html</x:v>
      </x:c>
    </x:row>
    <x:row r="40" ht="48" customHeight="1">
      <x:c r="A40" s="305" t="str">
        <x:v>SEBI-CORE-TRC-000036</x:v>
      </x:c>
      <x:c r="B40" s="305" t="n">
        <x:v>36</x:v>
      </x:c>
      <x:c r="C40" s="305" t="str">
        <x:v>SEBI-CORE-LAW-000013</x:v>
      </x:c>
      <x:c r="D40" s="305" t="str">
        <x:v>SEBI-CORE-PRV-000036</x:v>
      </x:c>
      <x:c r="E40" s="305" t="str">
        <x:v>SEBI-CORE-CMP-000036</x:v>
      </x:c>
      <x:c r="F40" s="305" t="str">
        <x:v>SEBI-CORE-AUD-000036</x:v>
      </x:c>
      <x:c r="G40" s="305" t="str">
        <x:v>SEBI-CORE-EVD-000071; SEBI-CORE-EVD-000072</x:v>
      </x:c>
      <x:c r="H40" s="305" t="n">
        <x:v>2</x:v>
      </x:c>
      <x:c r="I40" s="305" t="str">
        <x:v>SEBI-CORE-OBS-000036</x:v>
      </x:c>
      <x:c r="J40" s="305" t="str">
        <x:v>SEBI-CORE-CAL-000036</x:v>
      </x:c>
      <x:c r="K40" s="305" t="str">
        <x:v>SEBI-CORE-APP-000036</x:v>
      </x:c>
      <x:c r="L40" s="305" t="str">
        <x:v>CAP-LAW053</x:v>
      </x:c>
      <x:c r="M40" s="305" t="str">
        <x:v>CAP-LAW053|Reg. 32</x:v>
      </x:c>
      <x:c r="N40" s="305" t="str">
        <x:v>CAP-LAW053|Reg. 32|AP01</x:v>
      </x:c>
      <x:c r="O40" s="305" t="str">
        <x:v>CAP-LAW053|Reg. 32|TRC01</x:v>
      </x:c>
      <x:c r="P40" s="305" t="str">
        <x:f>IF(COUNTIF('PROD Law Master'!$A$5:$A$81,C40)=1,"YES","NO")</x:f>
        <x:v>YES</x:v>
      </x:c>
      <x:c r="Q40" s="305" t="str">
        <x:f>IF(COUNTIF('PROD Provision Master'!$A$5:$A$176,D40)=1,"YES","NO")</x:f>
        <x:v>YES</x:v>
      </x:c>
      <x:c r="R40" s="305" t="str">
        <x:f>IF(COUNTIF('PROD Compliance Master'!$A$5:$A$176,E40)=1,"YES","NO")</x:f>
        <x:v>YES</x:v>
      </x:c>
      <x:c r="S40" s="305" t="str">
        <x:f>IF(COUNTIF('PROD Audit Master'!$A$5:$A$176,F40)=1,"YES","NO")</x:f>
        <x:v>YES</x:v>
      </x:c>
      <x:c r="T40" s="305" t="str">
        <x:f>IF(COUNTIF('PROD Evidence Master'!$C$5:$C$348,F40)=H40,"YES","NO")</x:f>
        <x:v>YES</x:v>
      </x:c>
      <x:c r="U40" s="305" t="str">
        <x:f>IF(COUNTIF('PROD Observation Master'!$C$5:$C$176,F40)=1,"YES","NO")</x:f>
        <x:v>YES</x:v>
      </x:c>
      <x:c r="V40" s="305" t="str">
        <x:f>IF(COUNTIF('PROD Calendar Master'!$C$5:$C$176,F40)=1,"YES","NO")</x:f>
        <x:v>YES</x:v>
      </x:c>
      <x:c r="W40" s="305" t="str">
        <x:f>IF(COUNTIF('PROD Applicability Master'!$A$5:$A$176,K40)=1,"YES","NO")</x:f>
        <x:v>YES</x:v>
      </x:c>
      <x:c r="X40" s="305" t="str">
        <x:f>IF(COUNTIF($A$5:$A$176,A40)=1,"UNIQUE","DUPLICATE")</x:f>
        <x:v>UNIQUE</x:v>
      </x:c>
      <x:c r="Y40" s="305" t="str">
        <x:f>IF(COUNTIF($O$5:$O$176,O40)=1,"UNIQUE","DUPLICATE")</x:f>
        <x:v>UNIQUE</x:v>
      </x:c>
      <x:c r="Z40" s="305" t="str">
        <x:f>IF(AND(P40="YES",Q40="YES",R40="YES",S40="YES",T40="YES",U40="YES",V40="YES",W40="YES"),"COMPLETE","INCOMPLETE")</x:f>
        <x:v>COMPLETE</x:v>
      </x:c>
      <x:c r="AA40" s="305" t="str">
        <x:f>IF(AND(LEFT(A40,14)="SEBI-CORE-TRC-",LEN(A40)=20),"VALID","INVALID")</x:f>
        <x:v>VALID</x:v>
      </x:c>
      <x:c r="AB40" s="305" t="str">
        <x:v>FROZEN</x:v>
      </x:c>
      <x:c r="AC40" s="305" t="str">
        <x:v>https://www.sebi.gov.in/legal/regulations/jul-2026/securities-and-exchange-board-of-india-listing-obligations-and-disclosure-requirements-regulations-2015-last-amended-on-july-14-2026-_102974.html</x:v>
      </x:c>
    </x:row>
    <x:row r="41" ht="48" customHeight="1">
      <x:c r="A41" s="305" t="str">
        <x:v>SEBI-CORE-TRC-000037</x:v>
      </x:c>
      <x:c r="B41" s="305" t="n">
        <x:v>37</x:v>
      </x:c>
      <x:c r="C41" s="305" t="str">
        <x:v>SEBI-CORE-LAW-000013</x:v>
      </x:c>
      <x:c r="D41" s="305" t="str">
        <x:v>SEBI-CORE-PRV-000037</x:v>
      </x:c>
      <x:c r="E41" s="305" t="str">
        <x:v>SEBI-CORE-CMP-000037</x:v>
      </x:c>
      <x:c r="F41" s="305" t="str">
        <x:v>SEBI-CORE-AUD-000037</x:v>
      </x:c>
      <x:c r="G41" s="305" t="str">
        <x:v>SEBI-CORE-EVD-000073; SEBI-CORE-EVD-000074</x:v>
      </x:c>
      <x:c r="H41" s="305" t="n">
        <x:v>2</x:v>
      </x:c>
      <x:c r="I41" s="305" t="str">
        <x:v>SEBI-CORE-OBS-000037</x:v>
      </x:c>
      <x:c r="J41" s="305" t="str">
        <x:v>SEBI-CORE-CAL-000037</x:v>
      </x:c>
      <x:c r="K41" s="305" t="str">
        <x:v>SEBI-CORE-APP-000037</x:v>
      </x:c>
      <x:c r="L41" s="305" t="str">
        <x:v>CAP-LAW053</x:v>
      </x:c>
      <x:c r="M41" s="305" t="str">
        <x:v>CAP-LAW053|Reg. 33</x:v>
      </x:c>
      <x:c r="N41" s="305" t="str">
        <x:v>CAP-LAW053|Reg. 33|AP01</x:v>
      </x:c>
      <x:c r="O41" s="305" t="str">
        <x:v>CAP-LAW053|Reg. 33|TRC01</x:v>
      </x:c>
      <x:c r="P41" s="305" t="str">
        <x:f>IF(COUNTIF('PROD Law Master'!$A$5:$A$81,C41)=1,"YES","NO")</x:f>
        <x:v>YES</x:v>
      </x:c>
      <x:c r="Q41" s="305" t="str">
        <x:f>IF(COUNTIF('PROD Provision Master'!$A$5:$A$176,D41)=1,"YES","NO")</x:f>
        <x:v>YES</x:v>
      </x:c>
      <x:c r="R41" s="305" t="str">
        <x:f>IF(COUNTIF('PROD Compliance Master'!$A$5:$A$176,E41)=1,"YES","NO")</x:f>
        <x:v>YES</x:v>
      </x:c>
      <x:c r="S41" s="305" t="str">
        <x:f>IF(COUNTIF('PROD Audit Master'!$A$5:$A$176,F41)=1,"YES","NO")</x:f>
        <x:v>YES</x:v>
      </x:c>
      <x:c r="T41" s="305" t="str">
        <x:f>IF(COUNTIF('PROD Evidence Master'!$C$5:$C$348,F41)=H41,"YES","NO")</x:f>
        <x:v>YES</x:v>
      </x:c>
      <x:c r="U41" s="305" t="str">
        <x:f>IF(COUNTIF('PROD Observation Master'!$C$5:$C$176,F41)=1,"YES","NO")</x:f>
        <x:v>YES</x:v>
      </x:c>
      <x:c r="V41" s="305" t="str">
        <x:f>IF(COUNTIF('PROD Calendar Master'!$C$5:$C$176,F41)=1,"YES","NO")</x:f>
        <x:v>YES</x:v>
      </x:c>
      <x:c r="W41" s="305" t="str">
        <x:f>IF(COUNTIF('PROD Applicability Master'!$A$5:$A$176,K41)=1,"YES","NO")</x:f>
        <x:v>YES</x:v>
      </x:c>
      <x:c r="X41" s="305" t="str">
        <x:f>IF(COUNTIF($A$5:$A$176,A41)=1,"UNIQUE","DUPLICATE")</x:f>
        <x:v>UNIQUE</x:v>
      </x:c>
      <x:c r="Y41" s="305" t="str">
        <x:f>IF(COUNTIF($O$5:$O$176,O41)=1,"UNIQUE","DUPLICATE")</x:f>
        <x:v>UNIQUE</x:v>
      </x:c>
      <x:c r="Z41" s="305" t="str">
        <x:f>IF(AND(P41="YES",Q41="YES",R41="YES",S41="YES",T41="YES",U41="YES",V41="YES",W41="YES"),"COMPLETE","INCOMPLETE")</x:f>
        <x:v>COMPLETE</x:v>
      </x:c>
      <x:c r="AA41" s="305" t="str">
        <x:f>IF(AND(LEFT(A41,14)="SEBI-CORE-TRC-",LEN(A41)=20),"VALID","INVALID")</x:f>
        <x:v>VALID</x:v>
      </x:c>
      <x:c r="AB41" s="305" t="str">
        <x:v>FROZEN</x:v>
      </x:c>
      <x:c r="AC41" s="305" t="str">
        <x:v>https://www.sebi.gov.in/legal/regulations/jul-2026/securities-and-exchange-board-of-india-listing-obligations-and-disclosure-requirements-regulations-2015-last-amended-on-july-14-2026-_102974.html</x:v>
      </x:c>
    </x:row>
    <x:row r="42" ht="48" customHeight="1">
      <x:c r="A42" s="305" t="str">
        <x:v>SEBI-CORE-TRC-000038</x:v>
      </x:c>
      <x:c r="B42" s="305" t="n">
        <x:v>38</x:v>
      </x:c>
      <x:c r="C42" s="305" t="str">
        <x:v>SEBI-CORE-LAW-000013</x:v>
      </x:c>
      <x:c r="D42" s="305" t="str">
        <x:v>SEBI-CORE-PRV-000038</x:v>
      </x:c>
      <x:c r="E42" s="305" t="str">
        <x:v>SEBI-CORE-CMP-000038</x:v>
      </x:c>
      <x:c r="F42" s="305" t="str">
        <x:v>SEBI-CORE-AUD-000038</x:v>
      </x:c>
      <x:c r="G42" s="305" t="str">
        <x:v>SEBI-CORE-EVD-000075; SEBI-CORE-EVD-000076</x:v>
      </x:c>
      <x:c r="H42" s="305" t="n">
        <x:v>2</x:v>
      </x:c>
      <x:c r="I42" s="305" t="str">
        <x:v>SEBI-CORE-OBS-000038</x:v>
      </x:c>
      <x:c r="J42" s="305" t="str">
        <x:v>SEBI-CORE-CAL-000038</x:v>
      </x:c>
      <x:c r="K42" s="305" t="str">
        <x:v>SEBI-CORE-APP-000038</x:v>
      </x:c>
      <x:c r="L42" s="305" t="str">
        <x:v>CAP-LAW053</x:v>
      </x:c>
      <x:c r="M42" s="305" t="str">
        <x:v>CAP-LAW053|Reg. 34</x:v>
      </x:c>
      <x:c r="N42" s="305" t="str">
        <x:v>CAP-LAW053|Reg. 34|AP01</x:v>
      </x:c>
      <x:c r="O42" s="305" t="str">
        <x:v>CAP-LAW053|Reg. 34|TRC01</x:v>
      </x:c>
      <x:c r="P42" s="305" t="str">
        <x:f>IF(COUNTIF('PROD Law Master'!$A$5:$A$81,C42)=1,"YES","NO")</x:f>
        <x:v>YES</x:v>
      </x:c>
      <x:c r="Q42" s="305" t="str">
        <x:f>IF(COUNTIF('PROD Provision Master'!$A$5:$A$176,D42)=1,"YES","NO")</x:f>
        <x:v>YES</x:v>
      </x:c>
      <x:c r="R42" s="305" t="str">
        <x:f>IF(COUNTIF('PROD Compliance Master'!$A$5:$A$176,E42)=1,"YES","NO")</x:f>
        <x:v>YES</x:v>
      </x:c>
      <x:c r="S42" s="305" t="str">
        <x:f>IF(COUNTIF('PROD Audit Master'!$A$5:$A$176,F42)=1,"YES","NO")</x:f>
        <x:v>YES</x:v>
      </x:c>
      <x:c r="T42" s="305" t="str">
        <x:f>IF(COUNTIF('PROD Evidence Master'!$C$5:$C$348,F42)=H42,"YES","NO")</x:f>
        <x:v>YES</x:v>
      </x:c>
      <x:c r="U42" s="305" t="str">
        <x:f>IF(COUNTIF('PROD Observation Master'!$C$5:$C$176,F42)=1,"YES","NO")</x:f>
        <x:v>YES</x:v>
      </x:c>
      <x:c r="V42" s="305" t="str">
        <x:f>IF(COUNTIF('PROD Calendar Master'!$C$5:$C$176,F42)=1,"YES","NO")</x:f>
        <x:v>YES</x:v>
      </x:c>
      <x:c r="W42" s="305" t="str">
        <x:f>IF(COUNTIF('PROD Applicability Master'!$A$5:$A$176,K42)=1,"YES","NO")</x:f>
        <x:v>YES</x:v>
      </x:c>
      <x:c r="X42" s="305" t="str">
        <x:f>IF(COUNTIF($A$5:$A$176,A42)=1,"UNIQUE","DUPLICATE")</x:f>
        <x:v>UNIQUE</x:v>
      </x:c>
      <x:c r="Y42" s="305" t="str">
        <x:f>IF(COUNTIF($O$5:$O$176,O42)=1,"UNIQUE","DUPLICATE")</x:f>
        <x:v>UNIQUE</x:v>
      </x:c>
      <x:c r="Z42" s="305" t="str">
        <x:f>IF(AND(P42="YES",Q42="YES",R42="YES",S42="YES",T42="YES",U42="YES",V42="YES",W42="YES"),"COMPLETE","INCOMPLETE")</x:f>
        <x:v>COMPLETE</x:v>
      </x:c>
      <x:c r="AA42" s="305" t="str">
        <x:f>IF(AND(LEFT(A42,14)="SEBI-CORE-TRC-",LEN(A42)=20),"VALID","INVALID")</x:f>
        <x:v>VALID</x:v>
      </x:c>
      <x:c r="AB42" s="305" t="str">
        <x:v>FROZEN</x:v>
      </x:c>
      <x:c r="AC42" s="305" t="str">
        <x:v>https://www.sebi.gov.in/legal/regulations/jul-2026/securities-and-exchange-board-of-india-listing-obligations-and-disclosure-requirements-regulations-2015-last-amended-on-july-14-2026-_102974.html</x:v>
      </x:c>
    </x:row>
    <x:row r="43" ht="48" customHeight="1">
      <x:c r="A43" s="305" t="str">
        <x:v>SEBI-CORE-TRC-000039</x:v>
      </x:c>
      <x:c r="B43" s="305" t="n">
        <x:v>39</x:v>
      </x:c>
      <x:c r="C43" s="305" t="str">
        <x:v>SEBI-CORE-LAW-000013</x:v>
      </x:c>
      <x:c r="D43" s="305" t="str">
        <x:v>SEBI-CORE-PRV-000039</x:v>
      </x:c>
      <x:c r="E43" s="305" t="str">
        <x:v>SEBI-CORE-CMP-000039</x:v>
      </x:c>
      <x:c r="F43" s="305" t="str">
        <x:v>SEBI-CORE-AUD-000039</x:v>
      </x:c>
      <x:c r="G43" s="305" t="str">
        <x:v>SEBI-CORE-EVD-000077; SEBI-CORE-EVD-000078</x:v>
      </x:c>
      <x:c r="H43" s="305" t="n">
        <x:v>2</x:v>
      </x:c>
      <x:c r="I43" s="305" t="str">
        <x:v>SEBI-CORE-OBS-000039</x:v>
      </x:c>
      <x:c r="J43" s="305" t="str">
        <x:v>SEBI-CORE-CAL-000039</x:v>
      </x:c>
      <x:c r="K43" s="305" t="str">
        <x:v>SEBI-CORE-APP-000039</x:v>
      </x:c>
      <x:c r="L43" s="305" t="str">
        <x:v>CAP-LAW053</x:v>
      </x:c>
      <x:c r="M43" s="305" t="str">
        <x:v>CAP-LAW053|Reg. 36</x:v>
      </x:c>
      <x:c r="N43" s="305" t="str">
        <x:v>CAP-LAW053|Reg. 36|AP01</x:v>
      </x:c>
      <x:c r="O43" s="305" t="str">
        <x:v>CAP-LAW053|Reg. 36|TRC01</x:v>
      </x:c>
      <x:c r="P43" s="305" t="str">
        <x:f>IF(COUNTIF('PROD Law Master'!$A$5:$A$81,C43)=1,"YES","NO")</x:f>
        <x:v>YES</x:v>
      </x:c>
      <x:c r="Q43" s="305" t="str">
        <x:f>IF(COUNTIF('PROD Provision Master'!$A$5:$A$176,D43)=1,"YES","NO")</x:f>
        <x:v>YES</x:v>
      </x:c>
      <x:c r="R43" s="305" t="str">
        <x:f>IF(COUNTIF('PROD Compliance Master'!$A$5:$A$176,E43)=1,"YES","NO")</x:f>
        <x:v>YES</x:v>
      </x:c>
      <x:c r="S43" s="305" t="str">
        <x:f>IF(COUNTIF('PROD Audit Master'!$A$5:$A$176,F43)=1,"YES","NO")</x:f>
        <x:v>YES</x:v>
      </x:c>
      <x:c r="T43" s="305" t="str">
        <x:f>IF(COUNTIF('PROD Evidence Master'!$C$5:$C$348,F43)=H43,"YES","NO")</x:f>
        <x:v>YES</x:v>
      </x:c>
      <x:c r="U43" s="305" t="str">
        <x:f>IF(COUNTIF('PROD Observation Master'!$C$5:$C$176,F43)=1,"YES","NO")</x:f>
        <x:v>YES</x:v>
      </x:c>
      <x:c r="V43" s="305" t="str">
        <x:f>IF(COUNTIF('PROD Calendar Master'!$C$5:$C$176,F43)=1,"YES","NO")</x:f>
        <x:v>YES</x:v>
      </x:c>
      <x:c r="W43" s="305" t="str">
        <x:f>IF(COUNTIF('PROD Applicability Master'!$A$5:$A$176,K43)=1,"YES","NO")</x:f>
        <x:v>YES</x:v>
      </x:c>
      <x:c r="X43" s="305" t="str">
        <x:f>IF(COUNTIF($A$5:$A$176,A43)=1,"UNIQUE","DUPLICATE")</x:f>
        <x:v>UNIQUE</x:v>
      </x:c>
      <x:c r="Y43" s="305" t="str">
        <x:f>IF(COUNTIF($O$5:$O$176,O43)=1,"UNIQUE","DUPLICATE")</x:f>
        <x:v>UNIQUE</x:v>
      </x:c>
      <x:c r="Z43" s="305" t="str">
        <x:f>IF(AND(P43="YES",Q43="YES",R43="YES",S43="YES",T43="YES",U43="YES",V43="YES",W43="YES"),"COMPLETE","INCOMPLETE")</x:f>
        <x:v>COMPLETE</x:v>
      </x:c>
      <x:c r="AA43" s="305" t="str">
        <x:f>IF(AND(LEFT(A43,14)="SEBI-CORE-TRC-",LEN(A43)=20),"VALID","INVALID")</x:f>
        <x:v>VALID</x:v>
      </x:c>
      <x:c r="AB43" s="305" t="str">
        <x:v>FROZEN</x:v>
      </x:c>
      <x:c r="AC43" s="305" t="str">
        <x:v>https://www.sebi.gov.in/legal/regulations/jul-2026/securities-and-exchange-board-of-india-listing-obligations-and-disclosure-requirements-regulations-2015-last-amended-on-july-14-2026-_102974.html</x:v>
      </x:c>
    </x:row>
    <x:row r="44" ht="48" customHeight="1">
      <x:c r="A44" s="305" t="str">
        <x:v>SEBI-CORE-TRC-000040</x:v>
      </x:c>
      <x:c r="B44" s="305" t="n">
        <x:v>40</x:v>
      </x:c>
      <x:c r="C44" s="305" t="str">
        <x:v>SEBI-CORE-LAW-000013</x:v>
      </x:c>
      <x:c r="D44" s="305" t="str">
        <x:v>SEBI-CORE-PRV-000040</x:v>
      </x:c>
      <x:c r="E44" s="305" t="str">
        <x:v>SEBI-CORE-CMP-000040</x:v>
      </x:c>
      <x:c r="F44" s="305" t="str">
        <x:v>SEBI-CORE-AUD-000040</x:v>
      </x:c>
      <x:c r="G44" s="305" t="str">
        <x:v>SEBI-CORE-EVD-000079; SEBI-CORE-EVD-000080</x:v>
      </x:c>
      <x:c r="H44" s="305" t="n">
        <x:v>2</x:v>
      </x:c>
      <x:c r="I44" s="305" t="str">
        <x:v>SEBI-CORE-OBS-000040</x:v>
      </x:c>
      <x:c r="J44" s="305" t="str">
        <x:v>SEBI-CORE-CAL-000040</x:v>
      </x:c>
      <x:c r="K44" s="305" t="str">
        <x:v>SEBI-CORE-APP-000040</x:v>
      </x:c>
      <x:c r="L44" s="305" t="str">
        <x:v>CAP-LAW053</x:v>
      </x:c>
      <x:c r="M44" s="305" t="str">
        <x:v>CAP-LAW053|Reg. 37</x:v>
      </x:c>
      <x:c r="N44" s="305" t="str">
        <x:v>CAP-LAW053|Reg. 37|AP01</x:v>
      </x:c>
      <x:c r="O44" s="305" t="str">
        <x:v>CAP-LAW053|Reg. 37|TRC01</x:v>
      </x:c>
      <x:c r="P44" s="305" t="str">
        <x:f>IF(COUNTIF('PROD Law Master'!$A$5:$A$81,C44)=1,"YES","NO")</x:f>
        <x:v>YES</x:v>
      </x:c>
      <x:c r="Q44" s="305" t="str">
        <x:f>IF(COUNTIF('PROD Provision Master'!$A$5:$A$176,D44)=1,"YES","NO")</x:f>
        <x:v>YES</x:v>
      </x:c>
      <x:c r="R44" s="305" t="str">
        <x:f>IF(COUNTIF('PROD Compliance Master'!$A$5:$A$176,E44)=1,"YES","NO")</x:f>
        <x:v>YES</x:v>
      </x:c>
      <x:c r="S44" s="305" t="str">
        <x:f>IF(COUNTIF('PROD Audit Master'!$A$5:$A$176,F44)=1,"YES","NO")</x:f>
        <x:v>YES</x:v>
      </x:c>
      <x:c r="T44" s="305" t="str">
        <x:f>IF(COUNTIF('PROD Evidence Master'!$C$5:$C$348,F44)=H44,"YES","NO")</x:f>
        <x:v>YES</x:v>
      </x:c>
      <x:c r="U44" s="305" t="str">
        <x:f>IF(COUNTIF('PROD Observation Master'!$C$5:$C$176,F44)=1,"YES","NO")</x:f>
        <x:v>YES</x:v>
      </x:c>
      <x:c r="V44" s="305" t="str">
        <x:f>IF(COUNTIF('PROD Calendar Master'!$C$5:$C$176,F44)=1,"YES","NO")</x:f>
        <x:v>YES</x:v>
      </x:c>
      <x:c r="W44" s="305" t="str">
        <x:f>IF(COUNTIF('PROD Applicability Master'!$A$5:$A$176,K44)=1,"YES","NO")</x:f>
        <x:v>YES</x:v>
      </x:c>
      <x:c r="X44" s="305" t="str">
        <x:f>IF(COUNTIF($A$5:$A$176,A44)=1,"UNIQUE","DUPLICATE")</x:f>
        <x:v>UNIQUE</x:v>
      </x:c>
      <x:c r="Y44" s="305" t="str">
        <x:f>IF(COUNTIF($O$5:$O$176,O44)=1,"UNIQUE","DUPLICATE")</x:f>
        <x:v>UNIQUE</x:v>
      </x:c>
      <x:c r="Z44" s="305" t="str">
        <x:f>IF(AND(P44="YES",Q44="YES",R44="YES",S44="YES",T44="YES",U44="YES",V44="YES",W44="YES"),"COMPLETE","INCOMPLETE")</x:f>
        <x:v>COMPLETE</x:v>
      </x:c>
      <x:c r="AA44" s="305" t="str">
        <x:f>IF(AND(LEFT(A44,14)="SEBI-CORE-TRC-",LEN(A44)=20),"VALID","INVALID")</x:f>
        <x:v>VALID</x:v>
      </x:c>
      <x:c r="AB44" s="305" t="str">
        <x:v>FROZEN</x:v>
      </x:c>
      <x:c r="AC44" s="305" t="str">
        <x:v>https://www.sebi.gov.in/legal/regulations/jul-2026/securities-and-exchange-board-of-india-listing-obligations-and-disclosure-requirements-regulations-2015-last-amended-on-july-14-2026-_102974.html</x:v>
      </x:c>
    </x:row>
    <x:row r="45" ht="48" customHeight="1">
      <x:c r="A45" s="305" t="str">
        <x:v>SEBI-CORE-TRC-000041</x:v>
      </x:c>
      <x:c r="B45" s="305" t="n">
        <x:v>41</x:v>
      </x:c>
      <x:c r="C45" s="305" t="str">
        <x:v>SEBI-CORE-LAW-000013</x:v>
      </x:c>
      <x:c r="D45" s="305" t="str">
        <x:v>SEBI-CORE-PRV-000041</x:v>
      </x:c>
      <x:c r="E45" s="305" t="str">
        <x:v>SEBI-CORE-CMP-000041</x:v>
      </x:c>
      <x:c r="F45" s="305" t="str">
        <x:v>SEBI-CORE-AUD-000041</x:v>
      </x:c>
      <x:c r="G45" s="305" t="str">
        <x:v>SEBI-CORE-EVD-000081; SEBI-CORE-EVD-000082</x:v>
      </x:c>
      <x:c r="H45" s="305" t="n">
        <x:v>2</x:v>
      </x:c>
      <x:c r="I45" s="305" t="str">
        <x:v>SEBI-CORE-OBS-000041</x:v>
      </x:c>
      <x:c r="J45" s="305" t="str">
        <x:v>SEBI-CORE-CAL-000041</x:v>
      </x:c>
      <x:c r="K45" s="305" t="str">
        <x:v>SEBI-CORE-APP-000041</x:v>
      </x:c>
      <x:c r="L45" s="305" t="str">
        <x:v>CAP-LAW053</x:v>
      </x:c>
      <x:c r="M45" s="305" t="str">
        <x:v>CAP-LAW053|Reg. 38</x:v>
      </x:c>
      <x:c r="N45" s="305" t="str">
        <x:v>CAP-LAW053|Reg. 38|AP01</x:v>
      </x:c>
      <x:c r="O45" s="305" t="str">
        <x:v>CAP-LAW053|Reg. 38|TRC01</x:v>
      </x:c>
      <x:c r="P45" s="305" t="str">
        <x:f>IF(COUNTIF('PROD Law Master'!$A$5:$A$81,C45)=1,"YES","NO")</x:f>
        <x:v>YES</x:v>
      </x:c>
      <x:c r="Q45" s="305" t="str">
        <x:f>IF(COUNTIF('PROD Provision Master'!$A$5:$A$176,D45)=1,"YES","NO")</x:f>
        <x:v>YES</x:v>
      </x:c>
      <x:c r="R45" s="305" t="str">
        <x:f>IF(COUNTIF('PROD Compliance Master'!$A$5:$A$176,E45)=1,"YES","NO")</x:f>
        <x:v>YES</x:v>
      </x:c>
      <x:c r="S45" s="305" t="str">
        <x:f>IF(COUNTIF('PROD Audit Master'!$A$5:$A$176,F45)=1,"YES","NO")</x:f>
        <x:v>YES</x:v>
      </x:c>
      <x:c r="T45" s="305" t="str">
        <x:f>IF(COUNTIF('PROD Evidence Master'!$C$5:$C$348,F45)=H45,"YES","NO")</x:f>
        <x:v>YES</x:v>
      </x:c>
      <x:c r="U45" s="305" t="str">
        <x:f>IF(COUNTIF('PROD Observation Master'!$C$5:$C$176,F45)=1,"YES","NO")</x:f>
        <x:v>YES</x:v>
      </x:c>
      <x:c r="V45" s="305" t="str">
        <x:f>IF(COUNTIF('PROD Calendar Master'!$C$5:$C$176,F45)=1,"YES","NO")</x:f>
        <x:v>YES</x:v>
      </x:c>
      <x:c r="W45" s="305" t="str">
        <x:f>IF(COUNTIF('PROD Applicability Master'!$A$5:$A$176,K45)=1,"YES","NO")</x:f>
        <x:v>YES</x:v>
      </x:c>
      <x:c r="X45" s="305" t="str">
        <x:f>IF(COUNTIF($A$5:$A$176,A45)=1,"UNIQUE","DUPLICATE")</x:f>
        <x:v>UNIQUE</x:v>
      </x:c>
      <x:c r="Y45" s="305" t="str">
        <x:f>IF(COUNTIF($O$5:$O$176,O45)=1,"UNIQUE","DUPLICATE")</x:f>
        <x:v>UNIQUE</x:v>
      </x:c>
      <x:c r="Z45" s="305" t="str">
        <x:f>IF(AND(P45="YES",Q45="YES",R45="YES",S45="YES",T45="YES",U45="YES",V45="YES",W45="YES"),"COMPLETE","INCOMPLETE")</x:f>
        <x:v>COMPLETE</x:v>
      </x:c>
      <x:c r="AA45" s="305" t="str">
        <x:f>IF(AND(LEFT(A45,14)="SEBI-CORE-TRC-",LEN(A45)=20),"VALID","INVALID")</x:f>
        <x:v>VALID</x:v>
      </x:c>
      <x:c r="AB45" s="305" t="str">
        <x:v>FROZEN</x:v>
      </x:c>
      <x:c r="AC45" s="305" t="str">
        <x:v>https://www.sebi.gov.in/legal/regulations/jul-2026/securities-and-exchange-board-of-india-listing-obligations-and-disclosure-requirements-regulations-2015-last-amended-on-july-14-2026-_102974.html</x:v>
      </x:c>
    </x:row>
    <x:row r="46" ht="48" customHeight="1">
      <x:c r="A46" s="305" t="str">
        <x:v>SEBI-CORE-TRC-000042</x:v>
      </x:c>
      <x:c r="B46" s="305" t="n">
        <x:v>42</x:v>
      </x:c>
      <x:c r="C46" s="305" t="str">
        <x:v>SEBI-CORE-LAW-000013</x:v>
      </x:c>
      <x:c r="D46" s="305" t="str">
        <x:v>SEBI-CORE-PRV-000042</x:v>
      </x:c>
      <x:c r="E46" s="305" t="str">
        <x:v>SEBI-CORE-CMP-000042</x:v>
      </x:c>
      <x:c r="F46" s="305" t="str">
        <x:v>SEBI-CORE-AUD-000042</x:v>
      </x:c>
      <x:c r="G46" s="305" t="str">
        <x:v>SEBI-CORE-EVD-000083; SEBI-CORE-EVD-000084</x:v>
      </x:c>
      <x:c r="H46" s="305" t="n">
        <x:v>2</x:v>
      </x:c>
      <x:c r="I46" s="305" t="str">
        <x:v>SEBI-CORE-OBS-000042</x:v>
      </x:c>
      <x:c r="J46" s="305" t="str">
        <x:v>SEBI-CORE-CAL-000042</x:v>
      </x:c>
      <x:c r="K46" s="305" t="str">
        <x:v>SEBI-CORE-APP-000042</x:v>
      </x:c>
      <x:c r="L46" s="305" t="str">
        <x:v>CAP-LAW053</x:v>
      </x:c>
      <x:c r="M46" s="305" t="str">
        <x:v>CAP-LAW053|Reg. 39</x:v>
      </x:c>
      <x:c r="N46" s="305" t="str">
        <x:v>CAP-LAW053|Reg. 39|AP01</x:v>
      </x:c>
      <x:c r="O46" s="305" t="str">
        <x:v>CAP-LAW053|Reg. 39|TRC01</x:v>
      </x:c>
      <x:c r="P46" s="305" t="str">
        <x:f>IF(COUNTIF('PROD Law Master'!$A$5:$A$81,C46)=1,"YES","NO")</x:f>
        <x:v>YES</x:v>
      </x:c>
      <x:c r="Q46" s="305" t="str">
        <x:f>IF(COUNTIF('PROD Provision Master'!$A$5:$A$176,D46)=1,"YES","NO")</x:f>
        <x:v>YES</x:v>
      </x:c>
      <x:c r="R46" s="305" t="str">
        <x:f>IF(COUNTIF('PROD Compliance Master'!$A$5:$A$176,E46)=1,"YES","NO")</x:f>
        <x:v>YES</x:v>
      </x:c>
      <x:c r="S46" s="305" t="str">
        <x:f>IF(COUNTIF('PROD Audit Master'!$A$5:$A$176,F46)=1,"YES","NO")</x:f>
        <x:v>YES</x:v>
      </x:c>
      <x:c r="T46" s="305" t="str">
        <x:f>IF(COUNTIF('PROD Evidence Master'!$C$5:$C$348,F46)=H46,"YES","NO")</x:f>
        <x:v>YES</x:v>
      </x:c>
      <x:c r="U46" s="305" t="str">
        <x:f>IF(COUNTIF('PROD Observation Master'!$C$5:$C$176,F46)=1,"YES","NO")</x:f>
        <x:v>YES</x:v>
      </x:c>
      <x:c r="V46" s="305" t="str">
        <x:f>IF(COUNTIF('PROD Calendar Master'!$C$5:$C$176,F46)=1,"YES","NO")</x:f>
        <x:v>YES</x:v>
      </x:c>
      <x:c r="W46" s="305" t="str">
        <x:f>IF(COUNTIF('PROD Applicability Master'!$A$5:$A$176,K46)=1,"YES","NO")</x:f>
        <x:v>YES</x:v>
      </x:c>
      <x:c r="X46" s="305" t="str">
        <x:f>IF(COUNTIF($A$5:$A$176,A46)=1,"UNIQUE","DUPLICATE")</x:f>
        <x:v>UNIQUE</x:v>
      </x:c>
      <x:c r="Y46" s="305" t="str">
        <x:f>IF(COUNTIF($O$5:$O$176,O46)=1,"UNIQUE","DUPLICATE")</x:f>
        <x:v>UNIQUE</x:v>
      </x:c>
      <x:c r="Z46" s="305" t="str">
        <x:f>IF(AND(P46="YES",Q46="YES",R46="YES",S46="YES",T46="YES",U46="YES",V46="YES",W46="YES"),"COMPLETE","INCOMPLETE")</x:f>
        <x:v>COMPLETE</x:v>
      </x:c>
      <x:c r="AA46" s="305" t="str">
        <x:f>IF(AND(LEFT(A46,14)="SEBI-CORE-TRC-",LEN(A46)=20),"VALID","INVALID")</x:f>
        <x:v>VALID</x:v>
      </x:c>
      <x:c r="AB46" s="305" t="str">
        <x:v>FROZEN</x:v>
      </x:c>
      <x:c r="AC46" s="305" t="str">
        <x:v>https://www.sebi.gov.in/legal/regulations/jul-2026/securities-and-exchange-board-of-india-listing-obligations-and-disclosure-requirements-regulations-2015-last-amended-on-july-14-2026-_102974.html</x:v>
      </x:c>
    </x:row>
    <x:row r="47" ht="48" customHeight="1">
      <x:c r="A47" s="305" t="str">
        <x:v>SEBI-CORE-TRC-000043</x:v>
      </x:c>
      <x:c r="B47" s="305" t="n">
        <x:v>43</x:v>
      </x:c>
      <x:c r="C47" s="305" t="str">
        <x:v>SEBI-CORE-LAW-000013</x:v>
      </x:c>
      <x:c r="D47" s="305" t="str">
        <x:v>SEBI-CORE-PRV-000043</x:v>
      </x:c>
      <x:c r="E47" s="305" t="str">
        <x:v>SEBI-CORE-CMP-000043</x:v>
      </x:c>
      <x:c r="F47" s="305" t="str">
        <x:v>SEBI-CORE-AUD-000043</x:v>
      </x:c>
      <x:c r="G47" s="305" t="str">
        <x:v>SEBI-CORE-EVD-000085; SEBI-CORE-EVD-000086</x:v>
      </x:c>
      <x:c r="H47" s="305" t="n">
        <x:v>2</x:v>
      </x:c>
      <x:c r="I47" s="305" t="str">
        <x:v>SEBI-CORE-OBS-000043</x:v>
      </x:c>
      <x:c r="J47" s="305" t="str">
        <x:v>SEBI-CORE-CAL-000043</x:v>
      </x:c>
      <x:c r="K47" s="305" t="str">
        <x:v>SEBI-CORE-APP-000043</x:v>
      </x:c>
      <x:c r="L47" s="305" t="str">
        <x:v>CAP-LAW053</x:v>
      </x:c>
      <x:c r="M47" s="305" t="str">
        <x:v>CAP-LAW053|Reg. 40</x:v>
      </x:c>
      <x:c r="N47" s="305" t="str">
        <x:v>CAP-LAW053|Reg. 40|AP01</x:v>
      </x:c>
      <x:c r="O47" s="305" t="str">
        <x:v>CAP-LAW053|Reg. 40|TRC01</x:v>
      </x:c>
      <x:c r="P47" s="305" t="str">
        <x:f>IF(COUNTIF('PROD Law Master'!$A$5:$A$81,C47)=1,"YES","NO")</x:f>
        <x:v>YES</x:v>
      </x:c>
      <x:c r="Q47" s="305" t="str">
        <x:f>IF(COUNTIF('PROD Provision Master'!$A$5:$A$176,D47)=1,"YES","NO")</x:f>
        <x:v>YES</x:v>
      </x:c>
      <x:c r="R47" s="305" t="str">
        <x:f>IF(COUNTIF('PROD Compliance Master'!$A$5:$A$176,E47)=1,"YES","NO")</x:f>
        <x:v>YES</x:v>
      </x:c>
      <x:c r="S47" s="305" t="str">
        <x:f>IF(COUNTIF('PROD Audit Master'!$A$5:$A$176,F47)=1,"YES","NO")</x:f>
        <x:v>YES</x:v>
      </x:c>
      <x:c r="T47" s="305" t="str">
        <x:f>IF(COUNTIF('PROD Evidence Master'!$C$5:$C$348,F47)=H47,"YES","NO")</x:f>
        <x:v>YES</x:v>
      </x:c>
      <x:c r="U47" s="305" t="str">
        <x:f>IF(COUNTIF('PROD Observation Master'!$C$5:$C$176,F47)=1,"YES","NO")</x:f>
        <x:v>YES</x:v>
      </x:c>
      <x:c r="V47" s="305" t="str">
        <x:f>IF(COUNTIF('PROD Calendar Master'!$C$5:$C$176,F47)=1,"YES","NO")</x:f>
        <x:v>YES</x:v>
      </x:c>
      <x:c r="W47" s="305" t="str">
        <x:f>IF(COUNTIF('PROD Applicability Master'!$A$5:$A$176,K47)=1,"YES","NO")</x:f>
        <x:v>YES</x:v>
      </x:c>
      <x:c r="X47" s="305" t="str">
        <x:f>IF(COUNTIF($A$5:$A$176,A47)=1,"UNIQUE","DUPLICATE")</x:f>
        <x:v>UNIQUE</x:v>
      </x:c>
      <x:c r="Y47" s="305" t="str">
        <x:f>IF(COUNTIF($O$5:$O$176,O47)=1,"UNIQUE","DUPLICATE")</x:f>
        <x:v>UNIQUE</x:v>
      </x:c>
      <x:c r="Z47" s="305" t="str">
        <x:f>IF(AND(P47="YES",Q47="YES",R47="YES",S47="YES",T47="YES",U47="YES",V47="YES",W47="YES"),"COMPLETE","INCOMPLETE")</x:f>
        <x:v>COMPLETE</x:v>
      </x:c>
      <x:c r="AA47" s="305" t="str">
        <x:f>IF(AND(LEFT(A47,14)="SEBI-CORE-TRC-",LEN(A47)=20),"VALID","INVALID")</x:f>
        <x:v>VALID</x:v>
      </x:c>
      <x:c r="AB47" s="305" t="str">
        <x:v>FROZEN</x:v>
      </x:c>
      <x:c r="AC47" s="305" t="str">
        <x:v>https://www.sebi.gov.in/legal/regulations/jul-2026/securities-and-exchange-board-of-india-listing-obligations-and-disclosure-requirements-regulations-2015-last-amended-on-july-14-2026-_102974.html</x:v>
      </x:c>
    </x:row>
    <x:row r="48" ht="48" customHeight="1">
      <x:c r="A48" s="305" t="str">
        <x:v>SEBI-CORE-TRC-000044</x:v>
      </x:c>
      <x:c r="B48" s="305" t="n">
        <x:v>44</x:v>
      </x:c>
      <x:c r="C48" s="305" t="str">
        <x:v>SEBI-CORE-LAW-000013</x:v>
      </x:c>
      <x:c r="D48" s="305" t="str">
        <x:v>SEBI-CORE-PRV-000044</x:v>
      </x:c>
      <x:c r="E48" s="305" t="str">
        <x:v>SEBI-CORE-CMP-000044</x:v>
      </x:c>
      <x:c r="F48" s="305" t="str">
        <x:v>SEBI-CORE-AUD-000044</x:v>
      </x:c>
      <x:c r="G48" s="305" t="str">
        <x:v>SEBI-CORE-EVD-000087; SEBI-CORE-EVD-000088</x:v>
      </x:c>
      <x:c r="H48" s="305" t="n">
        <x:v>2</x:v>
      </x:c>
      <x:c r="I48" s="305" t="str">
        <x:v>SEBI-CORE-OBS-000044</x:v>
      </x:c>
      <x:c r="J48" s="305" t="str">
        <x:v>SEBI-CORE-CAL-000044</x:v>
      </x:c>
      <x:c r="K48" s="305" t="str">
        <x:v>SEBI-CORE-APP-000044</x:v>
      </x:c>
      <x:c r="L48" s="305" t="str">
        <x:v>CAP-LAW053</x:v>
      </x:c>
      <x:c r="M48" s="305" t="str">
        <x:v>CAP-LAW053|Reg. 42</x:v>
      </x:c>
      <x:c r="N48" s="305" t="str">
        <x:v>CAP-LAW053|Reg. 42|AP01</x:v>
      </x:c>
      <x:c r="O48" s="305" t="str">
        <x:v>CAP-LAW053|Reg. 42|TRC01</x:v>
      </x:c>
      <x:c r="P48" s="305" t="str">
        <x:f>IF(COUNTIF('PROD Law Master'!$A$5:$A$81,C48)=1,"YES","NO")</x:f>
        <x:v>YES</x:v>
      </x:c>
      <x:c r="Q48" s="305" t="str">
        <x:f>IF(COUNTIF('PROD Provision Master'!$A$5:$A$176,D48)=1,"YES","NO")</x:f>
        <x:v>YES</x:v>
      </x:c>
      <x:c r="R48" s="305" t="str">
        <x:f>IF(COUNTIF('PROD Compliance Master'!$A$5:$A$176,E48)=1,"YES","NO")</x:f>
        <x:v>YES</x:v>
      </x:c>
      <x:c r="S48" s="305" t="str">
        <x:f>IF(COUNTIF('PROD Audit Master'!$A$5:$A$176,F48)=1,"YES","NO")</x:f>
        <x:v>YES</x:v>
      </x:c>
      <x:c r="T48" s="305" t="str">
        <x:f>IF(COUNTIF('PROD Evidence Master'!$C$5:$C$348,F48)=H48,"YES","NO")</x:f>
        <x:v>YES</x:v>
      </x:c>
      <x:c r="U48" s="305" t="str">
        <x:f>IF(COUNTIF('PROD Observation Master'!$C$5:$C$176,F48)=1,"YES","NO")</x:f>
        <x:v>YES</x:v>
      </x:c>
      <x:c r="V48" s="305" t="str">
        <x:f>IF(COUNTIF('PROD Calendar Master'!$C$5:$C$176,F48)=1,"YES","NO")</x:f>
        <x:v>YES</x:v>
      </x:c>
      <x:c r="W48" s="305" t="str">
        <x:f>IF(COUNTIF('PROD Applicability Master'!$A$5:$A$176,K48)=1,"YES","NO")</x:f>
        <x:v>YES</x:v>
      </x:c>
      <x:c r="X48" s="305" t="str">
        <x:f>IF(COUNTIF($A$5:$A$176,A48)=1,"UNIQUE","DUPLICATE")</x:f>
        <x:v>UNIQUE</x:v>
      </x:c>
      <x:c r="Y48" s="305" t="str">
        <x:f>IF(COUNTIF($O$5:$O$176,O48)=1,"UNIQUE","DUPLICATE")</x:f>
        <x:v>UNIQUE</x:v>
      </x:c>
      <x:c r="Z48" s="305" t="str">
        <x:f>IF(AND(P48="YES",Q48="YES",R48="YES",S48="YES",T48="YES",U48="YES",V48="YES",W48="YES"),"COMPLETE","INCOMPLETE")</x:f>
        <x:v>COMPLETE</x:v>
      </x:c>
      <x:c r="AA48" s="305" t="str">
        <x:f>IF(AND(LEFT(A48,14)="SEBI-CORE-TRC-",LEN(A48)=20),"VALID","INVALID")</x:f>
        <x:v>VALID</x:v>
      </x:c>
      <x:c r="AB48" s="305" t="str">
        <x:v>FROZEN</x:v>
      </x:c>
      <x:c r="AC48" s="305" t="str">
        <x:v>https://www.sebi.gov.in/legal/regulations/jul-2026/securities-and-exchange-board-of-india-listing-obligations-and-disclosure-requirements-regulations-2015-last-amended-on-july-14-2026-_102974.html</x:v>
      </x:c>
    </x:row>
    <x:row r="49" ht="48" customHeight="1">
      <x:c r="A49" s="305" t="str">
        <x:v>SEBI-CORE-TRC-000045</x:v>
      </x:c>
      <x:c r="B49" s="305" t="n">
        <x:v>45</x:v>
      </x:c>
      <x:c r="C49" s="305" t="str">
        <x:v>SEBI-CORE-LAW-000013</x:v>
      </x:c>
      <x:c r="D49" s="305" t="str">
        <x:v>SEBI-CORE-PRV-000045</x:v>
      </x:c>
      <x:c r="E49" s="305" t="str">
        <x:v>SEBI-CORE-CMP-000045</x:v>
      </x:c>
      <x:c r="F49" s="305" t="str">
        <x:v>SEBI-CORE-AUD-000045</x:v>
      </x:c>
      <x:c r="G49" s="305" t="str">
        <x:v>SEBI-CORE-EVD-000089; SEBI-CORE-EVD-000090</x:v>
      </x:c>
      <x:c r="H49" s="305" t="n">
        <x:v>2</x:v>
      </x:c>
      <x:c r="I49" s="305" t="str">
        <x:v>SEBI-CORE-OBS-000045</x:v>
      </x:c>
      <x:c r="J49" s="305" t="str">
        <x:v>SEBI-CORE-CAL-000045</x:v>
      </x:c>
      <x:c r="K49" s="305" t="str">
        <x:v>SEBI-CORE-APP-000045</x:v>
      </x:c>
      <x:c r="L49" s="305" t="str">
        <x:v>CAP-LAW053</x:v>
      </x:c>
      <x:c r="M49" s="305" t="str">
        <x:v>CAP-LAW053|Reg. 43A</x:v>
      </x:c>
      <x:c r="N49" s="305" t="str">
        <x:v>CAP-LAW053|Reg. 43A|AP01</x:v>
      </x:c>
      <x:c r="O49" s="305" t="str">
        <x:v>CAP-LAW053|Reg. 43A|TRC01</x:v>
      </x:c>
      <x:c r="P49" s="305" t="str">
        <x:f>IF(COUNTIF('PROD Law Master'!$A$5:$A$81,C49)=1,"YES","NO")</x:f>
        <x:v>YES</x:v>
      </x:c>
      <x:c r="Q49" s="305" t="str">
        <x:f>IF(COUNTIF('PROD Provision Master'!$A$5:$A$176,D49)=1,"YES","NO")</x:f>
        <x:v>YES</x:v>
      </x:c>
      <x:c r="R49" s="305" t="str">
        <x:f>IF(COUNTIF('PROD Compliance Master'!$A$5:$A$176,E49)=1,"YES","NO")</x:f>
        <x:v>YES</x:v>
      </x:c>
      <x:c r="S49" s="305" t="str">
        <x:f>IF(COUNTIF('PROD Audit Master'!$A$5:$A$176,F49)=1,"YES","NO")</x:f>
        <x:v>YES</x:v>
      </x:c>
      <x:c r="T49" s="305" t="str">
        <x:f>IF(COUNTIF('PROD Evidence Master'!$C$5:$C$348,F49)=H49,"YES","NO")</x:f>
        <x:v>YES</x:v>
      </x:c>
      <x:c r="U49" s="305" t="str">
        <x:f>IF(COUNTIF('PROD Observation Master'!$C$5:$C$176,F49)=1,"YES","NO")</x:f>
        <x:v>YES</x:v>
      </x:c>
      <x:c r="V49" s="305" t="str">
        <x:f>IF(COUNTIF('PROD Calendar Master'!$C$5:$C$176,F49)=1,"YES","NO")</x:f>
        <x:v>YES</x:v>
      </x:c>
      <x:c r="W49" s="305" t="str">
        <x:f>IF(COUNTIF('PROD Applicability Master'!$A$5:$A$176,K49)=1,"YES","NO")</x:f>
        <x:v>YES</x:v>
      </x:c>
      <x:c r="X49" s="305" t="str">
        <x:f>IF(COUNTIF($A$5:$A$176,A49)=1,"UNIQUE","DUPLICATE")</x:f>
        <x:v>UNIQUE</x:v>
      </x:c>
      <x:c r="Y49" s="305" t="str">
        <x:f>IF(COUNTIF($O$5:$O$176,O49)=1,"UNIQUE","DUPLICATE")</x:f>
        <x:v>UNIQUE</x:v>
      </x:c>
      <x:c r="Z49" s="305" t="str">
        <x:f>IF(AND(P49="YES",Q49="YES",R49="YES",S49="YES",T49="YES",U49="YES",V49="YES",W49="YES"),"COMPLETE","INCOMPLETE")</x:f>
        <x:v>COMPLETE</x:v>
      </x:c>
      <x:c r="AA49" s="305" t="str">
        <x:f>IF(AND(LEFT(A49,14)="SEBI-CORE-TRC-",LEN(A49)=20),"VALID","INVALID")</x:f>
        <x:v>VALID</x:v>
      </x:c>
      <x:c r="AB49" s="305" t="str">
        <x:v>FROZEN</x:v>
      </x:c>
      <x:c r="AC49" s="305" t="str">
        <x:v>https://www.sebi.gov.in/legal/regulations/jul-2026/securities-and-exchange-board-of-india-listing-obligations-and-disclosure-requirements-regulations-2015-last-amended-on-july-14-2026-_102974.html</x:v>
      </x:c>
    </x:row>
    <x:row r="50" ht="48" customHeight="1">
      <x:c r="A50" s="305" t="str">
        <x:v>SEBI-CORE-TRC-000046</x:v>
      </x:c>
      <x:c r="B50" s="305" t="n">
        <x:v>46</x:v>
      </x:c>
      <x:c r="C50" s="305" t="str">
        <x:v>SEBI-CORE-LAW-000013</x:v>
      </x:c>
      <x:c r="D50" s="305" t="str">
        <x:v>SEBI-CORE-PRV-000046</x:v>
      </x:c>
      <x:c r="E50" s="305" t="str">
        <x:v>SEBI-CORE-CMP-000046</x:v>
      </x:c>
      <x:c r="F50" s="305" t="str">
        <x:v>SEBI-CORE-AUD-000046</x:v>
      </x:c>
      <x:c r="G50" s="305" t="str">
        <x:v>SEBI-CORE-EVD-000091; SEBI-CORE-EVD-000092</x:v>
      </x:c>
      <x:c r="H50" s="305" t="n">
        <x:v>2</x:v>
      </x:c>
      <x:c r="I50" s="305" t="str">
        <x:v>SEBI-CORE-OBS-000046</x:v>
      </x:c>
      <x:c r="J50" s="305" t="str">
        <x:v>SEBI-CORE-CAL-000046</x:v>
      </x:c>
      <x:c r="K50" s="305" t="str">
        <x:v>SEBI-CORE-APP-000046</x:v>
      </x:c>
      <x:c r="L50" s="305" t="str">
        <x:v>CAP-LAW053</x:v>
      </x:c>
      <x:c r="M50" s="305" t="str">
        <x:v>CAP-LAW053|Reg. 44</x:v>
      </x:c>
      <x:c r="N50" s="305" t="str">
        <x:v>CAP-LAW053|Reg. 44|AP01</x:v>
      </x:c>
      <x:c r="O50" s="305" t="str">
        <x:v>CAP-LAW053|Reg. 44|TRC01</x:v>
      </x:c>
      <x:c r="P50" s="305" t="str">
        <x:f>IF(COUNTIF('PROD Law Master'!$A$5:$A$81,C50)=1,"YES","NO")</x:f>
        <x:v>YES</x:v>
      </x:c>
      <x:c r="Q50" s="305" t="str">
        <x:f>IF(COUNTIF('PROD Provision Master'!$A$5:$A$176,D50)=1,"YES","NO")</x:f>
        <x:v>YES</x:v>
      </x:c>
      <x:c r="R50" s="305" t="str">
        <x:f>IF(COUNTIF('PROD Compliance Master'!$A$5:$A$176,E50)=1,"YES","NO")</x:f>
        <x:v>YES</x:v>
      </x:c>
      <x:c r="S50" s="305" t="str">
        <x:f>IF(COUNTIF('PROD Audit Master'!$A$5:$A$176,F50)=1,"YES","NO")</x:f>
        <x:v>YES</x:v>
      </x:c>
      <x:c r="T50" s="305" t="str">
        <x:f>IF(COUNTIF('PROD Evidence Master'!$C$5:$C$348,F50)=H50,"YES","NO")</x:f>
        <x:v>YES</x:v>
      </x:c>
      <x:c r="U50" s="305" t="str">
        <x:f>IF(COUNTIF('PROD Observation Master'!$C$5:$C$176,F50)=1,"YES","NO")</x:f>
        <x:v>YES</x:v>
      </x:c>
      <x:c r="V50" s="305" t="str">
        <x:f>IF(COUNTIF('PROD Calendar Master'!$C$5:$C$176,F50)=1,"YES","NO")</x:f>
        <x:v>YES</x:v>
      </x:c>
      <x:c r="W50" s="305" t="str">
        <x:f>IF(COUNTIF('PROD Applicability Master'!$A$5:$A$176,K50)=1,"YES","NO")</x:f>
        <x:v>YES</x:v>
      </x:c>
      <x:c r="X50" s="305" t="str">
        <x:f>IF(COUNTIF($A$5:$A$176,A50)=1,"UNIQUE","DUPLICATE")</x:f>
        <x:v>UNIQUE</x:v>
      </x:c>
      <x:c r="Y50" s="305" t="str">
        <x:f>IF(COUNTIF($O$5:$O$176,O50)=1,"UNIQUE","DUPLICATE")</x:f>
        <x:v>UNIQUE</x:v>
      </x:c>
      <x:c r="Z50" s="305" t="str">
        <x:f>IF(AND(P50="YES",Q50="YES",R50="YES",S50="YES",T50="YES",U50="YES",V50="YES",W50="YES"),"COMPLETE","INCOMPLETE")</x:f>
        <x:v>COMPLETE</x:v>
      </x:c>
      <x:c r="AA50" s="305" t="str">
        <x:f>IF(AND(LEFT(A50,14)="SEBI-CORE-TRC-",LEN(A50)=20),"VALID","INVALID")</x:f>
        <x:v>VALID</x:v>
      </x:c>
      <x:c r="AB50" s="305" t="str">
        <x:v>FROZEN</x:v>
      </x:c>
      <x:c r="AC50" s="305" t="str">
        <x:v>https://www.sebi.gov.in/legal/regulations/jul-2026/securities-and-exchange-board-of-india-listing-obligations-and-disclosure-requirements-regulations-2015-last-amended-on-july-14-2026-_102974.html</x:v>
      </x:c>
    </x:row>
    <x:row r="51" ht="48" customHeight="1">
      <x:c r="A51" s="305" t="str">
        <x:v>SEBI-CORE-TRC-000047</x:v>
      </x:c>
      <x:c r="B51" s="305" t="n">
        <x:v>47</x:v>
      </x:c>
      <x:c r="C51" s="305" t="str">
        <x:v>SEBI-CORE-LAW-000013</x:v>
      </x:c>
      <x:c r="D51" s="305" t="str">
        <x:v>SEBI-CORE-PRV-000047</x:v>
      </x:c>
      <x:c r="E51" s="305" t="str">
        <x:v>SEBI-CORE-CMP-000047</x:v>
      </x:c>
      <x:c r="F51" s="305" t="str">
        <x:v>SEBI-CORE-AUD-000047</x:v>
      </x:c>
      <x:c r="G51" s="305" t="str">
        <x:v>SEBI-CORE-EVD-000093; SEBI-CORE-EVD-000094</x:v>
      </x:c>
      <x:c r="H51" s="305" t="n">
        <x:v>2</x:v>
      </x:c>
      <x:c r="I51" s="305" t="str">
        <x:v>SEBI-CORE-OBS-000047</x:v>
      </x:c>
      <x:c r="J51" s="305" t="str">
        <x:v>SEBI-CORE-CAL-000047</x:v>
      </x:c>
      <x:c r="K51" s="305" t="str">
        <x:v>SEBI-CORE-APP-000047</x:v>
      </x:c>
      <x:c r="L51" s="305" t="str">
        <x:v>CAP-LAW053</x:v>
      </x:c>
      <x:c r="M51" s="305" t="str">
        <x:v>CAP-LAW053|Reg. 45</x:v>
      </x:c>
      <x:c r="N51" s="305" t="str">
        <x:v>CAP-LAW053|Reg. 45|AP01</x:v>
      </x:c>
      <x:c r="O51" s="305" t="str">
        <x:v>CAP-LAW053|Reg. 45|TRC01</x:v>
      </x:c>
      <x:c r="P51" s="305" t="str">
        <x:f>IF(COUNTIF('PROD Law Master'!$A$5:$A$81,C51)=1,"YES","NO")</x:f>
        <x:v>YES</x:v>
      </x:c>
      <x:c r="Q51" s="305" t="str">
        <x:f>IF(COUNTIF('PROD Provision Master'!$A$5:$A$176,D51)=1,"YES","NO")</x:f>
        <x:v>YES</x:v>
      </x:c>
      <x:c r="R51" s="305" t="str">
        <x:f>IF(COUNTIF('PROD Compliance Master'!$A$5:$A$176,E51)=1,"YES","NO")</x:f>
        <x:v>YES</x:v>
      </x:c>
      <x:c r="S51" s="305" t="str">
        <x:f>IF(COUNTIF('PROD Audit Master'!$A$5:$A$176,F51)=1,"YES","NO")</x:f>
        <x:v>YES</x:v>
      </x:c>
      <x:c r="T51" s="305" t="str">
        <x:f>IF(COUNTIF('PROD Evidence Master'!$C$5:$C$348,F51)=H51,"YES","NO")</x:f>
        <x:v>YES</x:v>
      </x:c>
      <x:c r="U51" s="305" t="str">
        <x:f>IF(COUNTIF('PROD Observation Master'!$C$5:$C$176,F51)=1,"YES","NO")</x:f>
        <x:v>YES</x:v>
      </x:c>
      <x:c r="V51" s="305" t="str">
        <x:f>IF(COUNTIF('PROD Calendar Master'!$C$5:$C$176,F51)=1,"YES","NO")</x:f>
        <x:v>YES</x:v>
      </x:c>
      <x:c r="W51" s="305" t="str">
        <x:f>IF(COUNTIF('PROD Applicability Master'!$A$5:$A$176,K51)=1,"YES","NO")</x:f>
        <x:v>YES</x:v>
      </x:c>
      <x:c r="X51" s="305" t="str">
        <x:f>IF(COUNTIF($A$5:$A$176,A51)=1,"UNIQUE","DUPLICATE")</x:f>
        <x:v>UNIQUE</x:v>
      </x:c>
      <x:c r="Y51" s="305" t="str">
        <x:f>IF(COUNTIF($O$5:$O$176,O51)=1,"UNIQUE","DUPLICATE")</x:f>
        <x:v>UNIQUE</x:v>
      </x:c>
      <x:c r="Z51" s="305" t="str">
        <x:f>IF(AND(P51="YES",Q51="YES",R51="YES",S51="YES",T51="YES",U51="YES",V51="YES",W51="YES"),"COMPLETE","INCOMPLETE")</x:f>
        <x:v>COMPLETE</x:v>
      </x:c>
      <x:c r="AA51" s="305" t="str">
        <x:f>IF(AND(LEFT(A51,14)="SEBI-CORE-TRC-",LEN(A51)=20),"VALID","INVALID")</x:f>
        <x:v>VALID</x:v>
      </x:c>
      <x:c r="AB51" s="305" t="str">
        <x:v>FROZEN</x:v>
      </x:c>
      <x:c r="AC51" s="305" t="str">
        <x:v>https://www.sebi.gov.in/legal/regulations/jul-2026/securities-and-exchange-board-of-india-listing-obligations-and-disclosure-requirements-regulations-2015-last-amended-on-july-14-2026-_102974.html</x:v>
      </x:c>
    </x:row>
    <x:row r="52" ht="48" customHeight="1">
      <x:c r="A52" s="305" t="str">
        <x:v>SEBI-CORE-TRC-000048</x:v>
      </x:c>
      <x:c r="B52" s="305" t="n">
        <x:v>48</x:v>
      </x:c>
      <x:c r="C52" s="305" t="str">
        <x:v>SEBI-CORE-LAW-000013</x:v>
      </x:c>
      <x:c r="D52" s="305" t="str">
        <x:v>SEBI-CORE-PRV-000048</x:v>
      </x:c>
      <x:c r="E52" s="305" t="str">
        <x:v>SEBI-CORE-CMP-000048</x:v>
      </x:c>
      <x:c r="F52" s="305" t="str">
        <x:v>SEBI-CORE-AUD-000048</x:v>
      </x:c>
      <x:c r="G52" s="305" t="str">
        <x:v>SEBI-CORE-EVD-000095; SEBI-CORE-EVD-000096</x:v>
      </x:c>
      <x:c r="H52" s="305" t="n">
        <x:v>2</x:v>
      </x:c>
      <x:c r="I52" s="305" t="str">
        <x:v>SEBI-CORE-OBS-000048</x:v>
      </x:c>
      <x:c r="J52" s="305" t="str">
        <x:v>SEBI-CORE-CAL-000048</x:v>
      </x:c>
      <x:c r="K52" s="305" t="str">
        <x:v>SEBI-CORE-APP-000048</x:v>
      </x:c>
      <x:c r="L52" s="305" t="str">
        <x:v>CAP-LAW053</x:v>
      </x:c>
      <x:c r="M52" s="305" t="str">
        <x:v>CAP-LAW053|Reg. 46</x:v>
      </x:c>
      <x:c r="N52" s="305" t="str">
        <x:v>CAP-LAW053|Reg. 46|AP01</x:v>
      </x:c>
      <x:c r="O52" s="305" t="str">
        <x:v>CAP-LAW053|Reg. 46|TRC01</x:v>
      </x:c>
      <x:c r="P52" s="305" t="str">
        <x:f>IF(COUNTIF('PROD Law Master'!$A$5:$A$81,C52)=1,"YES","NO")</x:f>
        <x:v>YES</x:v>
      </x:c>
      <x:c r="Q52" s="305" t="str">
        <x:f>IF(COUNTIF('PROD Provision Master'!$A$5:$A$176,D52)=1,"YES","NO")</x:f>
        <x:v>YES</x:v>
      </x:c>
      <x:c r="R52" s="305" t="str">
        <x:f>IF(COUNTIF('PROD Compliance Master'!$A$5:$A$176,E52)=1,"YES","NO")</x:f>
        <x:v>YES</x:v>
      </x:c>
      <x:c r="S52" s="305" t="str">
        <x:f>IF(COUNTIF('PROD Audit Master'!$A$5:$A$176,F52)=1,"YES","NO")</x:f>
        <x:v>YES</x:v>
      </x:c>
      <x:c r="T52" s="305" t="str">
        <x:f>IF(COUNTIF('PROD Evidence Master'!$C$5:$C$348,F52)=H52,"YES","NO")</x:f>
        <x:v>YES</x:v>
      </x:c>
      <x:c r="U52" s="305" t="str">
        <x:f>IF(COUNTIF('PROD Observation Master'!$C$5:$C$176,F52)=1,"YES","NO")</x:f>
        <x:v>YES</x:v>
      </x:c>
      <x:c r="V52" s="305" t="str">
        <x:f>IF(COUNTIF('PROD Calendar Master'!$C$5:$C$176,F52)=1,"YES","NO")</x:f>
        <x:v>YES</x:v>
      </x:c>
      <x:c r="W52" s="305" t="str">
        <x:f>IF(COUNTIF('PROD Applicability Master'!$A$5:$A$176,K52)=1,"YES","NO")</x:f>
        <x:v>YES</x:v>
      </x:c>
      <x:c r="X52" s="305" t="str">
        <x:f>IF(COUNTIF($A$5:$A$176,A52)=1,"UNIQUE","DUPLICATE")</x:f>
        <x:v>UNIQUE</x:v>
      </x:c>
      <x:c r="Y52" s="305" t="str">
        <x:f>IF(COUNTIF($O$5:$O$176,O52)=1,"UNIQUE","DUPLICATE")</x:f>
        <x:v>UNIQUE</x:v>
      </x:c>
      <x:c r="Z52" s="305" t="str">
        <x:f>IF(AND(P52="YES",Q52="YES",R52="YES",S52="YES",T52="YES",U52="YES",V52="YES",W52="YES"),"COMPLETE","INCOMPLETE")</x:f>
        <x:v>COMPLETE</x:v>
      </x:c>
      <x:c r="AA52" s="305" t="str">
        <x:f>IF(AND(LEFT(A52,14)="SEBI-CORE-TRC-",LEN(A52)=20),"VALID","INVALID")</x:f>
        <x:v>VALID</x:v>
      </x:c>
      <x:c r="AB52" s="305" t="str">
        <x:v>FROZEN</x:v>
      </x:c>
      <x:c r="AC52" s="305" t="str">
        <x:v>https://www.sebi.gov.in/legal/regulations/jul-2026/securities-and-exchange-board-of-india-listing-obligations-and-disclosure-requirements-regulations-2015-last-amended-on-july-14-2026-_102974.html</x:v>
      </x:c>
    </x:row>
    <x:row r="53" ht="48" customHeight="1">
      <x:c r="A53" s="305" t="str">
        <x:v>SEBI-CORE-TRC-000049</x:v>
      </x:c>
      <x:c r="B53" s="305" t="n">
        <x:v>49</x:v>
      </x:c>
      <x:c r="C53" s="305" t="str">
        <x:v>SEBI-CORE-LAW-000013</x:v>
      </x:c>
      <x:c r="D53" s="305" t="str">
        <x:v>SEBI-CORE-PRV-000049</x:v>
      </x:c>
      <x:c r="E53" s="305" t="str">
        <x:v>SEBI-CORE-CMP-000049</x:v>
      </x:c>
      <x:c r="F53" s="305" t="str">
        <x:v>SEBI-CORE-AUD-000049</x:v>
      </x:c>
      <x:c r="G53" s="305" t="str">
        <x:v>SEBI-CORE-EVD-000097; SEBI-CORE-EVD-000098</x:v>
      </x:c>
      <x:c r="H53" s="305" t="n">
        <x:v>2</x:v>
      </x:c>
      <x:c r="I53" s="305" t="str">
        <x:v>SEBI-CORE-OBS-000049</x:v>
      </x:c>
      <x:c r="J53" s="305" t="str">
        <x:v>SEBI-CORE-CAL-000049</x:v>
      </x:c>
      <x:c r="K53" s="305" t="str">
        <x:v>SEBI-CORE-APP-000049</x:v>
      </x:c>
      <x:c r="L53" s="305" t="str">
        <x:v>CAP-LAW053</x:v>
      </x:c>
      <x:c r="M53" s="305" t="str">
        <x:v>CAP-LAW053|Reg. 47</x:v>
      </x:c>
      <x:c r="N53" s="305" t="str">
        <x:v>CAP-LAW053|Reg. 47|AP01</x:v>
      </x:c>
      <x:c r="O53" s="305" t="str">
        <x:v>CAP-LAW053|Reg. 47|TRC01</x:v>
      </x:c>
      <x:c r="P53" s="305" t="str">
        <x:f>IF(COUNTIF('PROD Law Master'!$A$5:$A$81,C53)=1,"YES","NO")</x:f>
        <x:v>YES</x:v>
      </x:c>
      <x:c r="Q53" s="305" t="str">
        <x:f>IF(COUNTIF('PROD Provision Master'!$A$5:$A$176,D53)=1,"YES","NO")</x:f>
        <x:v>YES</x:v>
      </x:c>
      <x:c r="R53" s="305" t="str">
        <x:f>IF(COUNTIF('PROD Compliance Master'!$A$5:$A$176,E53)=1,"YES","NO")</x:f>
        <x:v>YES</x:v>
      </x:c>
      <x:c r="S53" s="305" t="str">
        <x:f>IF(COUNTIF('PROD Audit Master'!$A$5:$A$176,F53)=1,"YES","NO")</x:f>
        <x:v>YES</x:v>
      </x:c>
      <x:c r="T53" s="305" t="str">
        <x:f>IF(COUNTIF('PROD Evidence Master'!$C$5:$C$348,F53)=H53,"YES","NO")</x:f>
        <x:v>YES</x:v>
      </x:c>
      <x:c r="U53" s="305" t="str">
        <x:f>IF(COUNTIF('PROD Observation Master'!$C$5:$C$176,F53)=1,"YES","NO")</x:f>
        <x:v>YES</x:v>
      </x:c>
      <x:c r="V53" s="305" t="str">
        <x:f>IF(COUNTIF('PROD Calendar Master'!$C$5:$C$176,F53)=1,"YES","NO")</x:f>
        <x:v>YES</x:v>
      </x:c>
      <x:c r="W53" s="305" t="str">
        <x:f>IF(COUNTIF('PROD Applicability Master'!$A$5:$A$176,K53)=1,"YES","NO")</x:f>
        <x:v>YES</x:v>
      </x:c>
      <x:c r="X53" s="305" t="str">
        <x:f>IF(COUNTIF($A$5:$A$176,A53)=1,"UNIQUE","DUPLICATE")</x:f>
        <x:v>UNIQUE</x:v>
      </x:c>
      <x:c r="Y53" s="305" t="str">
        <x:f>IF(COUNTIF($O$5:$O$176,O53)=1,"UNIQUE","DUPLICATE")</x:f>
        <x:v>UNIQUE</x:v>
      </x:c>
      <x:c r="Z53" s="305" t="str">
        <x:f>IF(AND(P53="YES",Q53="YES",R53="YES",S53="YES",T53="YES",U53="YES",V53="YES",W53="YES"),"COMPLETE","INCOMPLETE")</x:f>
        <x:v>COMPLETE</x:v>
      </x:c>
      <x:c r="AA53" s="305" t="str">
        <x:f>IF(AND(LEFT(A53,14)="SEBI-CORE-TRC-",LEN(A53)=20),"VALID","INVALID")</x:f>
        <x:v>VALID</x:v>
      </x:c>
      <x:c r="AB53" s="305" t="str">
        <x:v>FROZEN</x:v>
      </x:c>
      <x:c r="AC53" s="305" t="str">
        <x:v>https://www.sebi.gov.in/legal/regulations/jul-2026/securities-and-exchange-board-of-india-listing-obligations-and-disclosure-requirements-regulations-2015-last-amended-on-july-14-2026-_102974.html</x:v>
      </x:c>
    </x:row>
    <x:row r="54" ht="48" customHeight="1">
      <x:c r="A54" s="305" t="str">
        <x:v>SEBI-CORE-TRC-000050</x:v>
      </x:c>
      <x:c r="B54" s="305" t="n">
        <x:v>50</x:v>
      </x:c>
      <x:c r="C54" s="305" t="str">
        <x:v>SEBI-CORE-LAW-000020</x:v>
      </x:c>
      <x:c r="D54" s="305" t="str">
        <x:v>SEBI-CORE-PRV-000050</x:v>
      </x:c>
      <x:c r="E54" s="305" t="str">
        <x:v>SEBI-CORE-CMP-000050</x:v>
      </x:c>
      <x:c r="F54" s="305" t="str">
        <x:v>SEBI-CORE-AUD-000050</x:v>
      </x:c>
      <x:c r="G54" s="305" t="str">
        <x:v>SEBI-CORE-EVD-000099; SEBI-CORE-EVD-000100</x:v>
      </x:c>
      <x:c r="H54" s="305" t="n">
        <x:v>2</x:v>
      </x:c>
      <x:c r="I54" s="305" t="str">
        <x:v>SEBI-CORE-OBS-000050</x:v>
      </x:c>
      <x:c r="J54" s="305" t="str">
        <x:v>SEBI-CORE-CAL-000050</x:v>
      </x:c>
      <x:c r="K54" s="305" t="str">
        <x:v>SEBI-CORE-APP-000050</x:v>
      </x:c>
      <x:c r="L54" s="305" t="str">
        <x:v>CAP-LAW083</x:v>
      </x:c>
      <x:c r="M54" s="305" t="str">
        <x:v>CAP-LAW083|Ch. II</x:v>
      </x:c>
      <x:c r="N54" s="305" t="str">
        <x:v>CAP-LAW083|Ch. II|AP01</x:v>
      </x:c>
      <x:c r="O54" s="305" t="str">
        <x:v>CAP-LAW083|Ch. II|TRC01</x:v>
      </x:c>
      <x:c r="P54" s="305" t="str">
        <x:f>IF(COUNTIF('PROD Law Master'!$A$5:$A$81,C54)=1,"YES","NO")</x:f>
        <x:v>YES</x:v>
      </x:c>
      <x:c r="Q54" s="305" t="str">
        <x:f>IF(COUNTIF('PROD Provision Master'!$A$5:$A$176,D54)=1,"YES","NO")</x:f>
        <x:v>YES</x:v>
      </x:c>
      <x:c r="R54" s="305" t="str">
        <x:f>IF(COUNTIF('PROD Compliance Master'!$A$5:$A$176,E54)=1,"YES","NO")</x:f>
        <x:v>YES</x:v>
      </x:c>
      <x:c r="S54" s="305" t="str">
        <x:f>IF(COUNTIF('PROD Audit Master'!$A$5:$A$176,F54)=1,"YES","NO")</x:f>
        <x:v>YES</x:v>
      </x:c>
      <x:c r="T54" s="305" t="str">
        <x:f>IF(COUNTIF('PROD Evidence Master'!$C$5:$C$348,F54)=H54,"YES","NO")</x:f>
        <x:v>YES</x:v>
      </x:c>
      <x:c r="U54" s="305" t="str">
        <x:f>IF(COUNTIF('PROD Observation Master'!$C$5:$C$176,F54)=1,"YES","NO")</x:f>
        <x:v>YES</x:v>
      </x:c>
      <x:c r="V54" s="305" t="str">
        <x:f>IF(COUNTIF('PROD Calendar Master'!$C$5:$C$176,F54)=1,"YES","NO")</x:f>
        <x:v>YES</x:v>
      </x:c>
      <x:c r="W54" s="305" t="str">
        <x:f>IF(COUNTIF('PROD Applicability Master'!$A$5:$A$176,K54)=1,"YES","NO")</x:f>
        <x:v>YES</x:v>
      </x:c>
      <x:c r="X54" s="305" t="str">
        <x:f>IF(COUNTIF($A$5:$A$176,A54)=1,"UNIQUE","DUPLICATE")</x:f>
        <x:v>UNIQUE</x:v>
      </x:c>
      <x:c r="Y54" s="305" t="str">
        <x:f>IF(COUNTIF($O$5:$O$176,O54)=1,"UNIQUE","DUPLICATE")</x:f>
        <x:v>UNIQUE</x:v>
      </x:c>
      <x:c r="Z54" s="305" t="str">
        <x:f>IF(AND(P54="YES",Q54="YES",R54="YES",S54="YES",T54="YES",U54="YES",V54="YES",W54="YES"),"COMPLETE","INCOMPLETE")</x:f>
        <x:v>COMPLETE</x:v>
      </x:c>
      <x:c r="AA54" s="305" t="str">
        <x:f>IF(AND(LEFT(A54,14)="SEBI-CORE-TRC-",LEN(A54)=20),"VALID","INVALID")</x:f>
        <x:v>VALID</x:v>
      </x:c>
      <x:c r="AB54" s="305" t="str">
        <x:v>FROZEN</x:v>
      </x:c>
      <x:c r="AC54" s="305" t="str">
        <x:v>https://www.sebi.gov.in/legal/master-circulars/jan-2026/master-circular-for-compliance-with-the-provisions-of-the-securities-and-exchange-board-of-india-listing-obligations-and-disclosure-requirements-regulations-2015-by-listed-entities_99432.html</x:v>
      </x:c>
    </x:row>
    <x:row r="55" ht="48" customHeight="1">
      <x:c r="A55" s="305" t="str">
        <x:v>SEBI-CORE-TRC-000051</x:v>
      </x:c>
      <x:c r="B55" s="305" t="n">
        <x:v>51</x:v>
      </x:c>
      <x:c r="C55" s="305" t="str">
        <x:v>SEBI-CORE-LAW-000020</x:v>
      </x:c>
      <x:c r="D55" s="305" t="str">
        <x:v>SEBI-CORE-PRV-000051</x:v>
      </x:c>
      <x:c r="E55" s="305" t="str">
        <x:v>SEBI-CORE-CMP-000051</x:v>
      </x:c>
      <x:c r="F55" s="305" t="str">
        <x:v>SEBI-CORE-AUD-000051</x:v>
      </x:c>
      <x:c r="G55" s="305" t="str">
        <x:v>SEBI-CORE-EVD-000101; SEBI-CORE-EVD-000102</x:v>
      </x:c>
      <x:c r="H55" s="305" t="n">
        <x:v>2</x:v>
      </x:c>
      <x:c r="I55" s="305" t="str">
        <x:v>SEBI-CORE-OBS-000051</x:v>
      </x:c>
      <x:c r="J55" s="305" t="str">
        <x:v>SEBI-CORE-CAL-000051</x:v>
      </x:c>
      <x:c r="K55" s="305" t="str">
        <x:v>SEBI-CORE-APP-000051</x:v>
      </x:c>
      <x:c r="L55" s="305" t="str">
        <x:v>CAP-LAW083</x:v>
      </x:c>
      <x:c r="M55" s="305" t="str">
        <x:v>CAP-LAW083|RPT chapter</x:v>
      </x:c>
      <x:c r="N55" s="305" t="str">
        <x:v>CAP-LAW083|RPT chapter|AP01</x:v>
      </x:c>
      <x:c r="O55" s="305" t="str">
        <x:v>CAP-LAW083|RPT chapter|TRC01</x:v>
      </x:c>
      <x:c r="P55" s="305" t="str">
        <x:f>IF(COUNTIF('PROD Law Master'!$A$5:$A$81,C55)=1,"YES","NO")</x:f>
        <x:v>YES</x:v>
      </x:c>
      <x:c r="Q55" s="305" t="str">
        <x:f>IF(COUNTIF('PROD Provision Master'!$A$5:$A$176,D55)=1,"YES","NO")</x:f>
        <x:v>YES</x:v>
      </x:c>
      <x:c r="R55" s="305" t="str">
        <x:f>IF(COUNTIF('PROD Compliance Master'!$A$5:$A$176,E55)=1,"YES","NO")</x:f>
        <x:v>YES</x:v>
      </x:c>
      <x:c r="S55" s="305" t="str">
        <x:f>IF(COUNTIF('PROD Audit Master'!$A$5:$A$176,F55)=1,"YES","NO")</x:f>
        <x:v>YES</x:v>
      </x:c>
      <x:c r="T55" s="305" t="str">
        <x:f>IF(COUNTIF('PROD Evidence Master'!$C$5:$C$348,F55)=H55,"YES","NO")</x:f>
        <x:v>YES</x:v>
      </x:c>
      <x:c r="U55" s="305" t="str">
        <x:f>IF(COUNTIF('PROD Observation Master'!$C$5:$C$176,F55)=1,"YES","NO")</x:f>
        <x:v>YES</x:v>
      </x:c>
      <x:c r="V55" s="305" t="str">
        <x:f>IF(COUNTIF('PROD Calendar Master'!$C$5:$C$176,F55)=1,"YES","NO")</x:f>
        <x:v>YES</x:v>
      </x:c>
      <x:c r="W55" s="305" t="str">
        <x:f>IF(COUNTIF('PROD Applicability Master'!$A$5:$A$176,K55)=1,"YES","NO")</x:f>
        <x:v>YES</x:v>
      </x:c>
      <x:c r="X55" s="305" t="str">
        <x:f>IF(COUNTIF($A$5:$A$176,A55)=1,"UNIQUE","DUPLICATE")</x:f>
        <x:v>UNIQUE</x:v>
      </x:c>
      <x:c r="Y55" s="305" t="str">
        <x:f>IF(COUNTIF($O$5:$O$176,O55)=1,"UNIQUE","DUPLICATE")</x:f>
        <x:v>UNIQUE</x:v>
      </x:c>
      <x:c r="Z55" s="305" t="str">
        <x:f>IF(AND(P55="YES",Q55="YES",R55="YES",S55="YES",T55="YES",U55="YES",V55="YES",W55="YES"),"COMPLETE","INCOMPLETE")</x:f>
        <x:v>COMPLETE</x:v>
      </x:c>
      <x:c r="AA55" s="305" t="str">
        <x:f>IF(AND(LEFT(A55,14)="SEBI-CORE-TRC-",LEN(A55)=20),"VALID","INVALID")</x:f>
        <x:v>VALID</x:v>
      </x:c>
      <x:c r="AB55" s="305" t="str">
        <x:v>FROZEN</x:v>
      </x:c>
      <x:c r="AC55" s="305" t="str">
        <x:v>https://www.sebi.gov.in/legal/master-circulars/jan-2026/master-circular-for-compliance-with-the-provisions-of-the-securities-and-exchange-board-of-india-listing-obligations-and-disclosure-requirements-regulations-2015-by-listed-entities_99432.html</x:v>
      </x:c>
    </x:row>
    <x:row r="56" ht="48" customHeight="1">
      <x:c r="A56" s="305" t="str">
        <x:v>SEBI-CORE-TRC-000052</x:v>
      </x:c>
      <x:c r="B56" s="305" t="n">
        <x:v>52</x:v>
      </x:c>
      <x:c r="C56" s="305" t="str">
        <x:v>SEBI-CORE-LAW-000020</x:v>
      </x:c>
      <x:c r="D56" s="305" t="str">
        <x:v>SEBI-CORE-PRV-000052</x:v>
      </x:c>
      <x:c r="E56" s="305" t="str">
        <x:v>SEBI-CORE-CMP-000052</x:v>
      </x:c>
      <x:c r="F56" s="305" t="str">
        <x:v>SEBI-CORE-AUD-000052</x:v>
      </x:c>
      <x:c r="G56" s="305" t="str">
        <x:v>SEBI-CORE-EVD-000103; SEBI-CORE-EVD-000104</x:v>
      </x:c>
      <x:c r="H56" s="305" t="n">
        <x:v>2</x:v>
      </x:c>
      <x:c r="I56" s="305" t="str">
        <x:v>SEBI-CORE-OBS-000052</x:v>
      </x:c>
      <x:c r="J56" s="305" t="str">
        <x:v>SEBI-CORE-CAL-000052</x:v>
      </x:c>
      <x:c r="K56" s="305" t="str">
        <x:v>SEBI-CORE-APP-000052</x:v>
      </x:c>
      <x:c r="L56" s="305" t="str">
        <x:v>CAP-LAW083</x:v>
      </x:c>
      <x:c r="M56" s="305" t="str">
        <x:v>CAP-LAW083|BRSR chapter</x:v>
      </x:c>
      <x:c r="N56" s="305" t="str">
        <x:v>CAP-LAW083|BRSR chapter|AP01</x:v>
      </x:c>
      <x:c r="O56" s="305" t="str">
        <x:v>CAP-LAW083|BRSR chapter|TRC01</x:v>
      </x:c>
      <x:c r="P56" s="305" t="str">
        <x:f>IF(COUNTIF('PROD Law Master'!$A$5:$A$81,C56)=1,"YES","NO")</x:f>
        <x:v>YES</x:v>
      </x:c>
      <x:c r="Q56" s="305" t="str">
        <x:f>IF(COUNTIF('PROD Provision Master'!$A$5:$A$176,D56)=1,"YES","NO")</x:f>
        <x:v>YES</x:v>
      </x:c>
      <x:c r="R56" s="305" t="str">
        <x:f>IF(COUNTIF('PROD Compliance Master'!$A$5:$A$176,E56)=1,"YES","NO")</x:f>
        <x:v>YES</x:v>
      </x:c>
      <x:c r="S56" s="305" t="str">
        <x:f>IF(COUNTIF('PROD Audit Master'!$A$5:$A$176,F56)=1,"YES","NO")</x:f>
        <x:v>YES</x:v>
      </x:c>
      <x:c r="T56" s="305" t="str">
        <x:f>IF(COUNTIF('PROD Evidence Master'!$C$5:$C$348,F56)=H56,"YES","NO")</x:f>
        <x:v>YES</x:v>
      </x:c>
      <x:c r="U56" s="305" t="str">
        <x:f>IF(COUNTIF('PROD Observation Master'!$C$5:$C$176,F56)=1,"YES","NO")</x:f>
        <x:v>YES</x:v>
      </x:c>
      <x:c r="V56" s="305" t="str">
        <x:f>IF(COUNTIF('PROD Calendar Master'!$C$5:$C$176,F56)=1,"YES","NO")</x:f>
        <x:v>YES</x:v>
      </x:c>
      <x:c r="W56" s="305" t="str">
        <x:f>IF(COUNTIF('PROD Applicability Master'!$A$5:$A$176,K56)=1,"YES","NO")</x:f>
        <x:v>YES</x:v>
      </x:c>
      <x:c r="X56" s="305" t="str">
        <x:f>IF(COUNTIF($A$5:$A$176,A56)=1,"UNIQUE","DUPLICATE")</x:f>
        <x:v>UNIQUE</x:v>
      </x:c>
      <x:c r="Y56" s="305" t="str">
        <x:f>IF(COUNTIF($O$5:$O$176,O56)=1,"UNIQUE","DUPLICATE")</x:f>
        <x:v>UNIQUE</x:v>
      </x:c>
      <x:c r="Z56" s="305" t="str">
        <x:f>IF(AND(P56="YES",Q56="YES",R56="YES",S56="YES",T56="YES",U56="YES",V56="YES",W56="YES"),"COMPLETE","INCOMPLETE")</x:f>
        <x:v>COMPLETE</x:v>
      </x:c>
      <x:c r="AA56" s="305" t="str">
        <x:f>IF(AND(LEFT(A56,14)="SEBI-CORE-TRC-",LEN(A56)=20),"VALID","INVALID")</x:f>
        <x:v>VALID</x:v>
      </x:c>
      <x:c r="AB56" s="305" t="str">
        <x:v>FROZEN</x:v>
      </x:c>
      <x:c r="AC56" s="305" t="str">
        <x:v>https://www.sebi.gov.in/legal/master-circulars/jan-2026/master-circular-for-compliance-with-the-provisions-of-the-securities-and-exchange-board-of-india-listing-obligations-and-disclosure-requirements-regulations-2015-by-listed-entities_99432.html</x:v>
      </x:c>
    </x:row>
    <x:row r="57" ht="48" customHeight="1">
      <x:c r="A57" s="305" t="str">
        <x:v>SEBI-CORE-TRC-000053</x:v>
      </x:c>
      <x:c r="B57" s="305" t="n">
        <x:v>53</x:v>
      </x:c>
      <x:c r="C57" s="305" t="str">
        <x:v>SEBI-CORE-LAW-000020</x:v>
      </x:c>
      <x:c r="D57" s="305" t="str">
        <x:v>SEBI-CORE-PRV-000053</x:v>
      </x:c>
      <x:c r="E57" s="305" t="str">
        <x:v>SEBI-CORE-CMP-000053</x:v>
      </x:c>
      <x:c r="F57" s="305" t="str">
        <x:v>SEBI-CORE-AUD-000053</x:v>
      </x:c>
      <x:c r="G57" s="305" t="str">
        <x:v>SEBI-CORE-EVD-000105; SEBI-CORE-EVD-000106</x:v>
      </x:c>
      <x:c r="H57" s="305" t="n">
        <x:v>2</x:v>
      </x:c>
      <x:c r="I57" s="305" t="str">
        <x:v>SEBI-CORE-OBS-000053</x:v>
      </x:c>
      <x:c r="J57" s="305" t="str">
        <x:v>SEBI-CORE-CAL-000053</x:v>
      </x:c>
      <x:c r="K57" s="305" t="str">
        <x:v>SEBI-CORE-APP-000053</x:v>
      </x:c>
      <x:c r="L57" s="305" t="str">
        <x:v>CAP-LAW083</x:v>
      </x:c>
      <x:c r="M57" s="305" t="str">
        <x:v>CAP-LAW083|Material-event chapter</x:v>
      </x:c>
      <x:c r="N57" s="305" t="str">
        <x:v>CAP-LAW083|Material-event chapter|AP01</x:v>
      </x:c>
      <x:c r="O57" s="305" t="str">
        <x:v>CAP-LAW083|Material-event chapter|TRC01</x:v>
      </x:c>
      <x:c r="P57" s="305" t="str">
        <x:f>IF(COUNTIF('PROD Law Master'!$A$5:$A$81,C57)=1,"YES","NO")</x:f>
        <x:v>YES</x:v>
      </x:c>
      <x:c r="Q57" s="305" t="str">
        <x:f>IF(COUNTIF('PROD Provision Master'!$A$5:$A$176,D57)=1,"YES","NO")</x:f>
        <x:v>YES</x:v>
      </x:c>
      <x:c r="R57" s="305" t="str">
        <x:f>IF(COUNTIF('PROD Compliance Master'!$A$5:$A$176,E57)=1,"YES","NO")</x:f>
        <x:v>YES</x:v>
      </x:c>
      <x:c r="S57" s="305" t="str">
        <x:f>IF(COUNTIF('PROD Audit Master'!$A$5:$A$176,F57)=1,"YES","NO")</x:f>
        <x:v>YES</x:v>
      </x:c>
      <x:c r="T57" s="305" t="str">
        <x:f>IF(COUNTIF('PROD Evidence Master'!$C$5:$C$348,F57)=H57,"YES","NO")</x:f>
        <x:v>YES</x:v>
      </x:c>
      <x:c r="U57" s="305" t="str">
        <x:f>IF(COUNTIF('PROD Observation Master'!$C$5:$C$176,F57)=1,"YES","NO")</x:f>
        <x:v>YES</x:v>
      </x:c>
      <x:c r="V57" s="305" t="str">
        <x:f>IF(COUNTIF('PROD Calendar Master'!$C$5:$C$176,F57)=1,"YES","NO")</x:f>
        <x:v>YES</x:v>
      </x:c>
      <x:c r="W57" s="305" t="str">
        <x:f>IF(COUNTIF('PROD Applicability Master'!$A$5:$A$176,K57)=1,"YES","NO")</x:f>
        <x:v>YES</x:v>
      </x:c>
      <x:c r="X57" s="305" t="str">
        <x:f>IF(COUNTIF($A$5:$A$176,A57)=1,"UNIQUE","DUPLICATE")</x:f>
        <x:v>UNIQUE</x:v>
      </x:c>
      <x:c r="Y57" s="305" t="str">
        <x:f>IF(COUNTIF($O$5:$O$176,O57)=1,"UNIQUE","DUPLICATE")</x:f>
        <x:v>UNIQUE</x:v>
      </x:c>
      <x:c r="Z57" s="305" t="str">
        <x:f>IF(AND(P57="YES",Q57="YES",R57="YES",S57="YES",T57="YES",U57="YES",V57="YES",W57="YES"),"COMPLETE","INCOMPLETE")</x:f>
        <x:v>COMPLETE</x:v>
      </x:c>
      <x:c r="AA57" s="305" t="str">
        <x:f>IF(AND(LEFT(A57,14)="SEBI-CORE-TRC-",LEN(A57)=20),"VALID","INVALID")</x:f>
        <x:v>VALID</x:v>
      </x:c>
      <x:c r="AB57" s="305" t="str">
        <x:v>FROZEN</x:v>
      </x:c>
      <x:c r="AC57" s="305" t="str">
        <x:v>https://www.sebi.gov.in/legal/master-circulars/jan-2026/master-circular-for-compliance-with-the-provisions-of-the-securities-and-exchange-board-of-india-listing-obligations-and-disclosure-requirements-regulations-2015-by-listed-entities_99432.html</x:v>
      </x:c>
    </x:row>
    <x:row r="58" ht="48" customHeight="1">
      <x:c r="A58" s="305" t="str">
        <x:v>SEBI-CORE-TRC-000054</x:v>
      </x:c>
      <x:c r="B58" s="305" t="n">
        <x:v>54</x:v>
      </x:c>
      <x:c r="C58" s="305" t="str">
        <x:v>SEBI-CORE-LAW-000020</x:v>
      </x:c>
      <x:c r="D58" s="305" t="str">
        <x:v>SEBI-CORE-PRV-000054</x:v>
      </x:c>
      <x:c r="E58" s="305" t="str">
        <x:v>SEBI-CORE-CMP-000054</x:v>
      </x:c>
      <x:c r="F58" s="305" t="str">
        <x:v>SEBI-CORE-AUD-000054</x:v>
      </x:c>
      <x:c r="G58" s="305" t="str">
        <x:v>SEBI-CORE-EVD-000107; SEBI-CORE-EVD-000108</x:v>
      </x:c>
      <x:c r="H58" s="305" t="n">
        <x:v>2</x:v>
      </x:c>
      <x:c r="I58" s="305" t="str">
        <x:v>SEBI-CORE-OBS-000054</x:v>
      </x:c>
      <x:c r="J58" s="305" t="str">
        <x:v>SEBI-CORE-CAL-000054</x:v>
      </x:c>
      <x:c r="K58" s="305" t="str">
        <x:v>SEBI-CORE-APP-000054</x:v>
      </x:c>
      <x:c r="L58" s="305" t="str">
        <x:v>CAP-LAW083</x:v>
      </x:c>
      <x:c r="M58" s="305" t="str">
        <x:v>CAP-LAW083|Rumour-verification chapter</x:v>
      </x:c>
      <x:c r="N58" s="305" t="str">
        <x:v>CAP-LAW083|Rumour-verification chapter|AP01</x:v>
      </x:c>
      <x:c r="O58" s="305" t="str">
        <x:v>CAP-LAW083|Rumour-verification chapter|TRC01</x:v>
      </x:c>
      <x:c r="P58" s="305" t="str">
        <x:f>IF(COUNTIF('PROD Law Master'!$A$5:$A$81,C58)=1,"YES","NO")</x:f>
        <x:v>YES</x:v>
      </x:c>
      <x:c r="Q58" s="305" t="str">
        <x:f>IF(COUNTIF('PROD Provision Master'!$A$5:$A$176,D58)=1,"YES","NO")</x:f>
        <x:v>YES</x:v>
      </x:c>
      <x:c r="R58" s="305" t="str">
        <x:f>IF(COUNTIF('PROD Compliance Master'!$A$5:$A$176,E58)=1,"YES","NO")</x:f>
        <x:v>YES</x:v>
      </x:c>
      <x:c r="S58" s="305" t="str">
        <x:f>IF(COUNTIF('PROD Audit Master'!$A$5:$A$176,F58)=1,"YES","NO")</x:f>
        <x:v>YES</x:v>
      </x:c>
      <x:c r="T58" s="305" t="str">
        <x:f>IF(COUNTIF('PROD Evidence Master'!$C$5:$C$348,F58)=H58,"YES","NO")</x:f>
        <x:v>YES</x:v>
      </x:c>
      <x:c r="U58" s="305" t="str">
        <x:f>IF(COUNTIF('PROD Observation Master'!$C$5:$C$176,F58)=1,"YES","NO")</x:f>
        <x:v>YES</x:v>
      </x:c>
      <x:c r="V58" s="305" t="str">
        <x:f>IF(COUNTIF('PROD Calendar Master'!$C$5:$C$176,F58)=1,"YES","NO")</x:f>
        <x:v>YES</x:v>
      </x:c>
      <x:c r="W58" s="305" t="str">
        <x:f>IF(COUNTIF('PROD Applicability Master'!$A$5:$A$176,K58)=1,"YES","NO")</x:f>
        <x:v>YES</x:v>
      </x:c>
      <x:c r="X58" s="305" t="str">
        <x:f>IF(COUNTIF($A$5:$A$176,A58)=1,"UNIQUE","DUPLICATE")</x:f>
        <x:v>UNIQUE</x:v>
      </x:c>
      <x:c r="Y58" s="305" t="str">
        <x:f>IF(COUNTIF($O$5:$O$176,O58)=1,"UNIQUE","DUPLICATE")</x:f>
        <x:v>UNIQUE</x:v>
      </x:c>
      <x:c r="Z58" s="305" t="str">
        <x:f>IF(AND(P58="YES",Q58="YES",R58="YES",S58="YES",T58="YES",U58="YES",V58="YES",W58="YES"),"COMPLETE","INCOMPLETE")</x:f>
        <x:v>COMPLETE</x:v>
      </x:c>
      <x:c r="AA58" s="305" t="str">
        <x:f>IF(AND(LEFT(A58,14)="SEBI-CORE-TRC-",LEN(A58)=20),"VALID","INVALID")</x:f>
        <x:v>VALID</x:v>
      </x:c>
      <x:c r="AB58" s="305" t="str">
        <x:v>FROZEN</x:v>
      </x:c>
      <x:c r="AC58" s="305" t="str">
        <x:v>https://www.sebi.gov.in/legal/master-circulars/jan-2026/master-circular-for-compliance-with-the-provisions-of-the-securities-and-exchange-board-of-india-listing-obligations-and-disclosure-requirements-regulations-2015-by-listed-entities_99432.html</x:v>
      </x:c>
    </x:row>
    <x:row r="59" ht="48" customHeight="1">
      <x:c r="A59" s="305" t="str">
        <x:v>SEBI-CORE-TRC-000055</x:v>
      </x:c>
      <x:c r="B59" s="305" t="n">
        <x:v>55</x:v>
      </x:c>
      <x:c r="C59" s="305" t="str">
        <x:v>SEBI-CORE-LAW-000020</x:v>
      </x:c>
      <x:c r="D59" s="305" t="str">
        <x:v>SEBI-CORE-PRV-000055</x:v>
      </x:c>
      <x:c r="E59" s="305" t="str">
        <x:v>SEBI-CORE-CMP-000055</x:v>
      </x:c>
      <x:c r="F59" s="305" t="str">
        <x:v>SEBI-CORE-AUD-000055</x:v>
      </x:c>
      <x:c r="G59" s="305" t="str">
        <x:v>SEBI-CORE-EVD-000109; SEBI-CORE-EVD-000110</x:v>
      </x:c>
      <x:c r="H59" s="305" t="n">
        <x:v>2</x:v>
      </x:c>
      <x:c r="I59" s="305" t="str">
        <x:v>SEBI-CORE-OBS-000055</x:v>
      </x:c>
      <x:c r="J59" s="305" t="str">
        <x:v>SEBI-CORE-CAL-000055</x:v>
      </x:c>
      <x:c r="K59" s="305" t="str">
        <x:v>SEBI-CORE-APP-000055</x:v>
      </x:c>
      <x:c r="L59" s="305" t="str">
        <x:v>CAP-LAW083</x:v>
      </x:c>
      <x:c r="M59" s="305" t="str">
        <x:v>CAP-LAW083|Integrated Filing chapter</x:v>
      </x:c>
      <x:c r="N59" s="305" t="str">
        <x:v>CAP-LAW083|Integrated Filing chapter|AP01</x:v>
      </x:c>
      <x:c r="O59" s="305" t="str">
        <x:v>CAP-LAW083|Integrated Filing chapter|TRC01</x:v>
      </x:c>
      <x:c r="P59" s="305" t="str">
        <x:f>IF(COUNTIF('PROD Law Master'!$A$5:$A$81,C59)=1,"YES","NO")</x:f>
        <x:v>YES</x:v>
      </x:c>
      <x:c r="Q59" s="305" t="str">
        <x:f>IF(COUNTIF('PROD Provision Master'!$A$5:$A$176,D59)=1,"YES","NO")</x:f>
        <x:v>YES</x:v>
      </x:c>
      <x:c r="R59" s="305" t="str">
        <x:f>IF(COUNTIF('PROD Compliance Master'!$A$5:$A$176,E59)=1,"YES","NO")</x:f>
        <x:v>YES</x:v>
      </x:c>
      <x:c r="S59" s="305" t="str">
        <x:f>IF(COUNTIF('PROD Audit Master'!$A$5:$A$176,F59)=1,"YES","NO")</x:f>
        <x:v>YES</x:v>
      </x:c>
      <x:c r="T59" s="305" t="str">
        <x:f>IF(COUNTIF('PROD Evidence Master'!$C$5:$C$348,F59)=H59,"YES","NO")</x:f>
        <x:v>YES</x:v>
      </x:c>
      <x:c r="U59" s="305" t="str">
        <x:f>IF(COUNTIF('PROD Observation Master'!$C$5:$C$176,F59)=1,"YES","NO")</x:f>
        <x:v>YES</x:v>
      </x:c>
      <x:c r="V59" s="305" t="str">
        <x:f>IF(COUNTIF('PROD Calendar Master'!$C$5:$C$176,F59)=1,"YES","NO")</x:f>
        <x:v>YES</x:v>
      </x:c>
      <x:c r="W59" s="305" t="str">
        <x:f>IF(COUNTIF('PROD Applicability Master'!$A$5:$A$176,K59)=1,"YES","NO")</x:f>
        <x:v>YES</x:v>
      </x:c>
      <x:c r="X59" s="305" t="str">
        <x:f>IF(COUNTIF($A$5:$A$176,A59)=1,"UNIQUE","DUPLICATE")</x:f>
        <x:v>UNIQUE</x:v>
      </x:c>
      <x:c r="Y59" s="305" t="str">
        <x:f>IF(COUNTIF($O$5:$O$176,O59)=1,"UNIQUE","DUPLICATE")</x:f>
        <x:v>UNIQUE</x:v>
      </x:c>
      <x:c r="Z59" s="305" t="str">
        <x:f>IF(AND(P59="YES",Q59="YES",R59="YES",S59="YES",T59="YES",U59="YES",V59="YES",W59="YES"),"COMPLETE","INCOMPLETE")</x:f>
        <x:v>COMPLETE</x:v>
      </x:c>
      <x:c r="AA59" s="305" t="str">
        <x:f>IF(AND(LEFT(A59,14)="SEBI-CORE-TRC-",LEN(A59)=20),"VALID","INVALID")</x:f>
        <x:v>VALID</x:v>
      </x:c>
      <x:c r="AB59" s="305" t="str">
        <x:v>FROZEN</x:v>
      </x:c>
      <x:c r="AC59" s="305" t="str">
        <x:v>https://www.sebi.gov.in/legal/master-circulars/jan-2026/master-circular-for-compliance-with-the-provisions-of-the-securities-and-exchange-board-of-india-listing-obligations-and-disclosure-requirements-regulations-2015-by-listed-entities_99432.html</x:v>
      </x:c>
    </x:row>
    <x:row r="60" ht="48" customHeight="1">
      <x:c r="A60" s="305" t="str">
        <x:v>SEBI-CORE-TRC-000056</x:v>
      </x:c>
      <x:c r="B60" s="305" t="n">
        <x:v>56</x:v>
      </x:c>
      <x:c r="C60" s="305" t="str">
        <x:v>SEBI-CORE-LAW-000014</x:v>
      </x:c>
      <x:c r="D60" s="305" t="str">
        <x:v>SEBI-CORE-PRV-000056</x:v>
      </x:c>
      <x:c r="E60" s="305" t="str">
        <x:v>SEBI-CORE-CMP-000056</x:v>
      </x:c>
      <x:c r="F60" s="305" t="str">
        <x:v>SEBI-CORE-AUD-000056</x:v>
      </x:c>
      <x:c r="G60" s="305" t="str">
        <x:v>SEBI-CORE-EVD-000111; SEBI-CORE-EVD-000112</x:v>
      </x:c>
      <x:c r="H60" s="305" t="n">
        <x:v>2</x:v>
      </x:c>
      <x:c r="I60" s="305" t="str">
        <x:v>SEBI-CORE-OBS-000056</x:v>
      </x:c>
      <x:c r="J60" s="305" t="str">
        <x:v>SEBI-CORE-CAL-000056</x:v>
      </x:c>
      <x:c r="K60" s="305" t="str">
        <x:v>SEBI-CORE-APP-000056</x:v>
      </x:c>
      <x:c r="L60" s="305" t="str">
        <x:v>CAP-LAW054</x:v>
      </x:c>
      <x:c r="M60" s="305" t="str">
        <x:v>CAP-LAW054|Reg. 3(1)</x:v>
      </x:c>
      <x:c r="N60" s="305" t="str">
        <x:v>CAP-LAW054|Reg. 3(1)|AP01</x:v>
      </x:c>
      <x:c r="O60" s="305" t="str">
        <x:v>CAP-LAW054|Reg. 3(1)|TRC01</x:v>
      </x:c>
      <x:c r="P60" s="305" t="str">
        <x:f>IF(COUNTIF('PROD Law Master'!$A$5:$A$81,C60)=1,"YES","NO")</x:f>
        <x:v>YES</x:v>
      </x:c>
      <x:c r="Q60" s="305" t="str">
        <x:f>IF(COUNTIF('PROD Provision Master'!$A$5:$A$176,D60)=1,"YES","NO")</x:f>
        <x:v>YES</x:v>
      </x:c>
      <x:c r="R60" s="305" t="str">
        <x:f>IF(COUNTIF('PROD Compliance Master'!$A$5:$A$176,E60)=1,"YES","NO")</x:f>
        <x:v>YES</x:v>
      </x:c>
      <x:c r="S60" s="305" t="str">
        <x:f>IF(COUNTIF('PROD Audit Master'!$A$5:$A$176,F60)=1,"YES","NO")</x:f>
        <x:v>YES</x:v>
      </x:c>
      <x:c r="T60" s="305" t="str">
        <x:f>IF(COUNTIF('PROD Evidence Master'!$C$5:$C$348,F60)=H60,"YES","NO")</x:f>
        <x:v>YES</x:v>
      </x:c>
      <x:c r="U60" s="305" t="str">
        <x:f>IF(COUNTIF('PROD Observation Master'!$C$5:$C$176,F60)=1,"YES","NO")</x:f>
        <x:v>YES</x:v>
      </x:c>
      <x:c r="V60" s="305" t="str">
        <x:f>IF(COUNTIF('PROD Calendar Master'!$C$5:$C$176,F60)=1,"YES","NO")</x:f>
        <x:v>YES</x:v>
      </x:c>
      <x:c r="W60" s="305" t="str">
        <x:f>IF(COUNTIF('PROD Applicability Master'!$A$5:$A$176,K60)=1,"YES","NO")</x:f>
        <x:v>YES</x:v>
      </x:c>
      <x:c r="X60" s="305" t="str">
        <x:f>IF(COUNTIF($A$5:$A$176,A60)=1,"UNIQUE","DUPLICATE")</x:f>
        <x:v>UNIQUE</x:v>
      </x:c>
      <x:c r="Y60" s="305" t="str">
        <x:f>IF(COUNTIF($O$5:$O$176,O60)=1,"UNIQUE","DUPLICATE")</x:f>
        <x:v>UNIQUE</x:v>
      </x:c>
      <x:c r="Z60" s="305" t="str">
        <x:f>IF(AND(P60="YES",Q60="YES",R60="YES",S60="YES",T60="YES",U60="YES",V60="YES",W60="YES"),"COMPLETE","INCOMPLETE")</x:f>
        <x:v>COMPLETE</x:v>
      </x:c>
      <x:c r="AA60" s="305" t="str">
        <x:f>IF(AND(LEFT(A60,14)="SEBI-CORE-TRC-",LEN(A60)=20),"VALID","INVALID")</x:f>
        <x:v>VALID</x:v>
      </x:c>
      <x:c r="AB60" s="305" t="str">
        <x:v>FROZEN</x:v>
      </x:c>
      <x:c r="AC60" s="305" t="str">
        <x:v>https://www.sebi.gov.in/legal/regulations/mar-2025/securities-and-exchange-board-of-india-prohibition-of-insider-trading-regulations-2015-last-amended-on-march-12-2025-_92672.html</x:v>
      </x:c>
    </x:row>
    <x:row r="61" ht="48" customHeight="1">
      <x:c r="A61" s="305" t="str">
        <x:v>SEBI-CORE-TRC-000057</x:v>
      </x:c>
      <x:c r="B61" s="305" t="n">
        <x:v>57</x:v>
      </x:c>
      <x:c r="C61" s="305" t="str">
        <x:v>SEBI-CORE-LAW-000014</x:v>
      </x:c>
      <x:c r="D61" s="305" t="str">
        <x:v>SEBI-CORE-PRV-000057</x:v>
      </x:c>
      <x:c r="E61" s="305" t="str">
        <x:v>SEBI-CORE-CMP-000057</x:v>
      </x:c>
      <x:c r="F61" s="305" t="str">
        <x:v>SEBI-CORE-AUD-000057</x:v>
      </x:c>
      <x:c r="G61" s="305" t="str">
        <x:v>SEBI-CORE-EVD-000113; SEBI-CORE-EVD-000114</x:v>
      </x:c>
      <x:c r="H61" s="305" t="n">
        <x:v>2</x:v>
      </x:c>
      <x:c r="I61" s="305" t="str">
        <x:v>SEBI-CORE-OBS-000057</x:v>
      </x:c>
      <x:c r="J61" s="305" t="str">
        <x:v>SEBI-CORE-CAL-000057</x:v>
      </x:c>
      <x:c r="K61" s="305" t="str">
        <x:v>SEBI-CORE-APP-000057</x:v>
      </x:c>
      <x:c r="L61" s="305" t="str">
        <x:v>CAP-LAW054</x:v>
      </x:c>
      <x:c r="M61" s="305" t="str">
        <x:v>CAP-LAW054|Reg. 3(2A)</x:v>
      </x:c>
      <x:c r="N61" s="305" t="str">
        <x:v>CAP-LAW054|Reg. 3(2A)|AP01</x:v>
      </x:c>
      <x:c r="O61" s="305" t="str">
        <x:v>CAP-LAW054|Reg. 3(2A)|TRC01</x:v>
      </x:c>
      <x:c r="P61" s="305" t="str">
        <x:f>IF(COUNTIF('PROD Law Master'!$A$5:$A$81,C61)=1,"YES","NO")</x:f>
        <x:v>YES</x:v>
      </x:c>
      <x:c r="Q61" s="305" t="str">
        <x:f>IF(COUNTIF('PROD Provision Master'!$A$5:$A$176,D61)=1,"YES","NO")</x:f>
        <x:v>YES</x:v>
      </x:c>
      <x:c r="R61" s="305" t="str">
        <x:f>IF(COUNTIF('PROD Compliance Master'!$A$5:$A$176,E61)=1,"YES","NO")</x:f>
        <x:v>YES</x:v>
      </x:c>
      <x:c r="S61" s="305" t="str">
        <x:f>IF(COUNTIF('PROD Audit Master'!$A$5:$A$176,F61)=1,"YES","NO")</x:f>
        <x:v>YES</x:v>
      </x:c>
      <x:c r="T61" s="305" t="str">
        <x:f>IF(COUNTIF('PROD Evidence Master'!$C$5:$C$348,F61)=H61,"YES","NO")</x:f>
        <x:v>YES</x:v>
      </x:c>
      <x:c r="U61" s="305" t="str">
        <x:f>IF(COUNTIF('PROD Observation Master'!$C$5:$C$176,F61)=1,"YES","NO")</x:f>
        <x:v>YES</x:v>
      </x:c>
      <x:c r="V61" s="305" t="str">
        <x:f>IF(COUNTIF('PROD Calendar Master'!$C$5:$C$176,F61)=1,"YES","NO")</x:f>
        <x:v>YES</x:v>
      </x:c>
      <x:c r="W61" s="305" t="str">
        <x:f>IF(COUNTIF('PROD Applicability Master'!$A$5:$A$176,K61)=1,"YES","NO")</x:f>
        <x:v>YES</x:v>
      </x:c>
      <x:c r="X61" s="305" t="str">
        <x:f>IF(COUNTIF($A$5:$A$176,A61)=1,"UNIQUE","DUPLICATE")</x:f>
        <x:v>UNIQUE</x:v>
      </x:c>
      <x:c r="Y61" s="305" t="str">
        <x:f>IF(COUNTIF($O$5:$O$176,O61)=1,"UNIQUE","DUPLICATE")</x:f>
        <x:v>UNIQUE</x:v>
      </x:c>
      <x:c r="Z61" s="305" t="str">
        <x:f>IF(AND(P61="YES",Q61="YES",R61="YES",S61="YES",T61="YES",U61="YES",V61="YES",W61="YES"),"COMPLETE","INCOMPLETE")</x:f>
        <x:v>COMPLETE</x:v>
      </x:c>
      <x:c r="AA61" s="305" t="str">
        <x:f>IF(AND(LEFT(A61,14)="SEBI-CORE-TRC-",LEN(A61)=20),"VALID","INVALID")</x:f>
        <x:v>VALID</x:v>
      </x:c>
      <x:c r="AB61" s="305" t="str">
        <x:v>FROZEN</x:v>
      </x:c>
      <x:c r="AC61" s="305" t="str">
        <x:v>https://www.sebi.gov.in/legal/regulations/mar-2025/securities-and-exchange-board-of-india-prohibition-of-insider-trading-regulations-2015-last-amended-on-march-12-2025-_92672.html</x:v>
      </x:c>
    </x:row>
    <x:row r="62" ht="48" customHeight="1">
      <x:c r="A62" s="305" t="str">
        <x:v>SEBI-CORE-TRC-000058</x:v>
      </x:c>
      <x:c r="B62" s="305" t="n">
        <x:v>58</x:v>
      </x:c>
      <x:c r="C62" s="305" t="str">
        <x:v>SEBI-CORE-LAW-000014</x:v>
      </x:c>
      <x:c r="D62" s="305" t="str">
        <x:v>SEBI-CORE-PRV-000058</x:v>
      </x:c>
      <x:c r="E62" s="305" t="str">
        <x:v>SEBI-CORE-CMP-000058</x:v>
      </x:c>
      <x:c r="F62" s="305" t="str">
        <x:v>SEBI-CORE-AUD-000058</x:v>
      </x:c>
      <x:c r="G62" s="305" t="str">
        <x:v>SEBI-CORE-EVD-000115; SEBI-CORE-EVD-000116</x:v>
      </x:c>
      <x:c r="H62" s="305" t="n">
        <x:v>2</x:v>
      </x:c>
      <x:c r="I62" s="305" t="str">
        <x:v>SEBI-CORE-OBS-000058</x:v>
      </x:c>
      <x:c r="J62" s="305" t="str">
        <x:v>SEBI-CORE-CAL-000058</x:v>
      </x:c>
      <x:c r="K62" s="305" t="str">
        <x:v>SEBI-CORE-APP-000058</x:v>
      </x:c>
      <x:c r="L62" s="305" t="str">
        <x:v>CAP-LAW054</x:v>
      </x:c>
      <x:c r="M62" s="305" t="str">
        <x:v>CAP-LAW054|Reg. 3(5)</x:v>
      </x:c>
      <x:c r="N62" s="305" t="str">
        <x:v>CAP-LAW054|Reg. 3(5)|AP01</x:v>
      </x:c>
      <x:c r="O62" s="305" t="str">
        <x:v>CAP-LAW054|Reg. 3(5)|TRC01</x:v>
      </x:c>
      <x:c r="P62" s="305" t="str">
        <x:f>IF(COUNTIF('PROD Law Master'!$A$5:$A$81,C62)=1,"YES","NO")</x:f>
        <x:v>YES</x:v>
      </x:c>
      <x:c r="Q62" s="305" t="str">
        <x:f>IF(COUNTIF('PROD Provision Master'!$A$5:$A$176,D62)=1,"YES","NO")</x:f>
        <x:v>YES</x:v>
      </x:c>
      <x:c r="R62" s="305" t="str">
        <x:f>IF(COUNTIF('PROD Compliance Master'!$A$5:$A$176,E62)=1,"YES","NO")</x:f>
        <x:v>YES</x:v>
      </x:c>
      <x:c r="S62" s="305" t="str">
        <x:f>IF(COUNTIF('PROD Audit Master'!$A$5:$A$176,F62)=1,"YES","NO")</x:f>
        <x:v>YES</x:v>
      </x:c>
      <x:c r="T62" s="305" t="str">
        <x:f>IF(COUNTIF('PROD Evidence Master'!$C$5:$C$348,F62)=H62,"YES","NO")</x:f>
        <x:v>YES</x:v>
      </x:c>
      <x:c r="U62" s="305" t="str">
        <x:f>IF(COUNTIF('PROD Observation Master'!$C$5:$C$176,F62)=1,"YES","NO")</x:f>
        <x:v>YES</x:v>
      </x:c>
      <x:c r="V62" s="305" t="str">
        <x:f>IF(COUNTIF('PROD Calendar Master'!$C$5:$C$176,F62)=1,"YES","NO")</x:f>
        <x:v>YES</x:v>
      </x:c>
      <x:c r="W62" s="305" t="str">
        <x:f>IF(COUNTIF('PROD Applicability Master'!$A$5:$A$176,K62)=1,"YES","NO")</x:f>
        <x:v>YES</x:v>
      </x:c>
      <x:c r="X62" s="305" t="str">
        <x:f>IF(COUNTIF($A$5:$A$176,A62)=1,"UNIQUE","DUPLICATE")</x:f>
        <x:v>UNIQUE</x:v>
      </x:c>
      <x:c r="Y62" s="305" t="str">
        <x:f>IF(COUNTIF($O$5:$O$176,O62)=1,"UNIQUE","DUPLICATE")</x:f>
        <x:v>UNIQUE</x:v>
      </x:c>
      <x:c r="Z62" s="305" t="str">
        <x:f>IF(AND(P62="YES",Q62="YES",R62="YES",S62="YES",T62="YES",U62="YES",V62="YES",W62="YES"),"COMPLETE","INCOMPLETE")</x:f>
        <x:v>COMPLETE</x:v>
      </x:c>
      <x:c r="AA62" s="305" t="str">
        <x:f>IF(AND(LEFT(A62,14)="SEBI-CORE-TRC-",LEN(A62)=20),"VALID","INVALID")</x:f>
        <x:v>VALID</x:v>
      </x:c>
      <x:c r="AB62" s="305" t="str">
        <x:v>FROZEN</x:v>
      </x:c>
      <x:c r="AC62" s="305" t="str">
        <x:v>https://www.sebi.gov.in/legal/regulations/mar-2025/securities-and-exchange-board-of-india-prohibition-of-insider-trading-regulations-2015-last-amended-on-march-12-2025-_92672.html</x:v>
      </x:c>
    </x:row>
    <x:row r="63" ht="48" customHeight="1">
      <x:c r="A63" s="305" t="str">
        <x:v>SEBI-CORE-TRC-000059</x:v>
      </x:c>
      <x:c r="B63" s="305" t="n">
        <x:v>59</x:v>
      </x:c>
      <x:c r="C63" s="305" t="str">
        <x:v>SEBI-CORE-LAW-000014</x:v>
      </x:c>
      <x:c r="D63" s="305" t="str">
        <x:v>SEBI-CORE-PRV-000059</x:v>
      </x:c>
      <x:c r="E63" s="305" t="str">
        <x:v>SEBI-CORE-CMP-000059</x:v>
      </x:c>
      <x:c r="F63" s="305" t="str">
        <x:v>SEBI-CORE-AUD-000059</x:v>
      </x:c>
      <x:c r="G63" s="305" t="str">
        <x:v>SEBI-CORE-EVD-000117; SEBI-CORE-EVD-000118</x:v>
      </x:c>
      <x:c r="H63" s="305" t="n">
        <x:v>2</x:v>
      </x:c>
      <x:c r="I63" s="305" t="str">
        <x:v>SEBI-CORE-OBS-000059</x:v>
      </x:c>
      <x:c r="J63" s="305" t="str">
        <x:v>SEBI-CORE-CAL-000059</x:v>
      </x:c>
      <x:c r="K63" s="305" t="str">
        <x:v>SEBI-CORE-APP-000059</x:v>
      </x:c>
      <x:c r="L63" s="305" t="str">
        <x:v>CAP-LAW054</x:v>
      </x:c>
      <x:c r="M63" s="305" t="str">
        <x:v>CAP-LAW054|Reg. 4</x:v>
      </x:c>
      <x:c r="N63" s="305" t="str">
        <x:v>CAP-LAW054|Reg. 4|AP01</x:v>
      </x:c>
      <x:c r="O63" s="305" t="str">
        <x:v>CAP-LAW054|Reg. 4|TRC01</x:v>
      </x:c>
      <x:c r="P63" s="305" t="str">
        <x:f>IF(COUNTIF('PROD Law Master'!$A$5:$A$81,C63)=1,"YES","NO")</x:f>
        <x:v>YES</x:v>
      </x:c>
      <x:c r="Q63" s="305" t="str">
        <x:f>IF(COUNTIF('PROD Provision Master'!$A$5:$A$176,D63)=1,"YES","NO")</x:f>
        <x:v>YES</x:v>
      </x:c>
      <x:c r="R63" s="305" t="str">
        <x:f>IF(COUNTIF('PROD Compliance Master'!$A$5:$A$176,E63)=1,"YES","NO")</x:f>
        <x:v>YES</x:v>
      </x:c>
      <x:c r="S63" s="305" t="str">
        <x:f>IF(COUNTIF('PROD Audit Master'!$A$5:$A$176,F63)=1,"YES","NO")</x:f>
        <x:v>YES</x:v>
      </x:c>
      <x:c r="T63" s="305" t="str">
        <x:f>IF(COUNTIF('PROD Evidence Master'!$C$5:$C$348,F63)=H63,"YES","NO")</x:f>
        <x:v>YES</x:v>
      </x:c>
      <x:c r="U63" s="305" t="str">
        <x:f>IF(COUNTIF('PROD Observation Master'!$C$5:$C$176,F63)=1,"YES","NO")</x:f>
        <x:v>YES</x:v>
      </x:c>
      <x:c r="V63" s="305" t="str">
        <x:f>IF(COUNTIF('PROD Calendar Master'!$C$5:$C$176,F63)=1,"YES","NO")</x:f>
        <x:v>YES</x:v>
      </x:c>
      <x:c r="W63" s="305" t="str">
        <x:f>IF(COUNTIF('PROD Applicability Master'!$A$5:$A$176,K63)=1,"YES","NO")</x:f>
        <x:v>YES</x:v>
      </x:c>
      <x:c r="X63" s="305" t="str">
        <x:f>IF(COUNTIF($A$5:$A$176,A63)=1,"UNIQUE","DUPLICATE")</x:f>
        <x:v>UNIQUE</x:v>
      </x:c>
      <x:c r="Y63" s="305" t="str">
        <x:f>IF(COUNTIF($O$5:$O$176,O63)=1,"UNIQUE","DUPLICATE")</x:f>
        <x:v>UNIQUE</x:v>
      </x:c>
      <x:c r="Z63" s="305" t="str">
        <x:f>IF(AND(P63="YES",Q63="YES",R63="YES",S63="YES",T63="YES",U63="YES",V63="YES",W63="YES"),"COMPLETE","INCOMPLETE")</x:f>
        <x:v>COMPLETE</x:v>
      </x:c>
      <x:c r="AA63" s="305" t="str">
        <x:f>IF(AND(LEFT(A63,14)="SEBI-CORE-TRC-",LEN(A63)=20),"VALID","INVALID")</x:f>
        <x:v>VALID</x:v>
      </x:c>
      <x:c r="AB63" s="305" t="str">
        <x:v>FROZEN</x:v>
      </x:c>
      <x:c r="AC63" s="305" t="str">
        <x:v>https://www.sebi.gov.in/legal/regulations/mar-2025/securities-and-exchange-board-of-india-prohibition-of-insider-trading-regulations-2015-last-amended-on-march-12-2025-_92672.html</x:v>
      </x:c>
    </x:row>
    <x:row r="64" ht="48" customHeight="1">
      <x:c r="A64" s="305" t="str">
        <x:v>SEBI-CORE-TRC-000060</x:v>
      </x:c>
      <x:c r="B64" s="305" t="n">
        <x:v>60</x:v>
      </x:c>
      <x:c r="C64" s="305" t="str">
        <x:v>SEBI-CORE-LAW-000014</x:v>
      </x:c>
      <x:c r="D64" s="305" t="str">
        <x:v>SEBI-CORE-PRV-000060</x:v>
      </x:c>
      <x:c r="E64" s="305" t="str">
        <x:v>SEBI-CORE-CMP-000060</x:v>
      </x:c>
      <x:c r="F64" s="305" t="str">
        <x:v>SEBI-CORE-AUD-000060</x:v>
      </x:c>
      <x:c r="G64" s="305" t="str">
        <x:v>SEBI-CORE-EVD-000119; SEBI-CORE-EVD-000120</x:v>
      </x:c>
      <x:c r="H64" s="305" t="n">
        <x:v>2</x:v>
      </x:c>
      <x:c r="I64" s="305" t="str">
        <x:v>SEBI-CORE-OBS-000060</x:v>
      </x:c>
      <x:c r="J64" s="305" t="str">
        <x:v>SEBI-CORE-CAL-000060</x:v>
      </x:c>
      <x:c r="K64" s="305" t="str">
        <x:v>SEBI-CORE-APP-000060</x:v>
      </x:c>
      <x:c r="L64" s="305" t="str">
        <x:v>CAP-LAW054</x:v>
      </x:c>
      <x:c r="M64" s="305" t="str">
        <x:v>CAP-LAW054|Reg. 5</x:v>
      </x:c>
      <x:c r="N64" s="305" t="str">
        <x:v>CAP-LAW054|Reg. 5|AP01</x:v>
      </x:c>
      <x:c r="O64" s="305" t="str">
        <x:v>CAP-LAW054|Reg. 5|TRC01</x:v>
      </x:c>
      <x:c r="P64" s="305" t="str">
        <x:f>IF(COUNTIF('PROD Law Master'!$A$5:$A$81,C64)=1,"YES","NO")</x:f>
        <x:v>YES</x:v>
      </x:c>
      <x:c r="Q64" s="305" t="str">
        <x:f>IF(COUNTIF('PROD Provision Master'!$A$5:$A$176,D64)=1,"YES","NO")</x:f>
        <x:v>YES</x:v>
      </x:c>
      <x:c r="R64" s="305" t="str">
        <x:f>IF(COUNTIF('PROD Compliance Master'!$A$5:$A$176,E64)=1,"YES","NO")</x:f>
        <x:v>YES</x:v>
      </x:c>
      <x:c r="S64" s="305" t="str">
        <x:f>IF(COUNTIF('PROD Audit Master'!$A$5:$A$176,F64)=1,"YES","NO")</x:f>
        <x:v>YES</x:v>
      </x:c>
      <x:c r="T64" s="305" t="str">
        <x:f>IF(COUNTIF('PROD Evidence Master'!$C$5:$C$348,F64)=H64,"YES","NO")</x:f>
        <x:v>YES</x:v>
      </x:c>
      <x:c r="U64" s="305" t="str">
        <x:f>IF(COUNTIF('PROD Observation Master'!$C$5:$C$176,F64)=1,"YES","NO")</x:f>
        <x:v>YES</x:v>
      </x:c>
      <x:c r="V64" s="305" t="str">
        <x:f>IF(COUNTIF('PROD Calendar Master'!$C$5:$C$176,F64)=1,"YES","NO")</x:f>
        <x:v>YES</x:v>
      </x:c>
      <x:c r="W64" s="305" t="str">
        <x:f>IF(COUNTIF('PROD Applicability Master'!$A$5:$A$176,K64)=1,"YES","NO")</x:f>
        <x:v>YES</x:v>
      </x:c>
      <x:c r="X64" s="305" t="str">
        <x:f>IF(COUNTIF($A$5:$A$176,A64)=1,"UNIQUE","DUPLICATE")</x:f>
        <x:v>UNIQUE</x:v>
      </x:c>
      <x:c r="Y64" s="305" t="str">
        <x:f>IF(COUNTIF($O$5:$O$176,O64)=1,"UNIQUE","DUPLICATE")</x:f>
        <x:v>UNIQUE</x:v>
      </x:c>
      <x:c r="Z64" s="305" t="str">
        <x:f>IF(AND(P64="YES",Q64="YES",R64="YES",S64="YES",T64="YES",U64="YES",V64="YES",W64="YES"),"COMPLETE","INCOMPLETE")</x:f>
        <x:v>COMPLETE</x:v>
      </x:c>
      <x:c r="AA64" s="305" t="str">
        <x:f>IF(AND(LEFT(A64,14)="SEBI-CORE-TRC-",LEN(A64)=20),"VALID","INVALID")</x:f>
        <x:v>VALID</x:v>
      </x:c>
      <x:c r="AB64" s="305" t="str">
        <x:v>FROZEN</x:v>
      </x:c>
      <x:c r="AC64" s="305" t="str">
        <x:v>https://www.sebi.gov.in/legal/regulations/mar-2025/securities-and-exchange-board-of-india-prohibition-of-insider-trading-regulations-2015-last-amended-on-march-12-2025-_92672.html</x:v>
      </x:c>
    </x:row>
    <x:row r="65" ht="48" customHeight="1">
      <x:c r="A65" s="305" t="str">
        <x:v>SEBI-CORE-TRC-000061</x:v>
      </x:c>
      <x:c r="B65" s="305" t="n">
        <x:v>61</x:v>
      </x:c>
      <x:c r="C65" s="305" t="str">
        <x:v>SEBI-CORE-LAW-000014</x:v>
      </x:c>
      <x:c r="D65" s="305" t="str">
        <x:v>SEBI-CORE-PRV-000061</x:v>
      </x:c>
      <x:c r="E65" s="305" t="str">
        <x:v>SEBI-CORE-CMP-000061</x:v>
      </x:c>
      <x:c r="F65" s="305" t="str">
        <x:v>SEBI-CORE-AUD-000061</x:v>
      </x:c>
      <x:c r="G65" s="305" t="str">
        <x:v>SEBI-CORE-EVD-000121; SEBI-CORE-EVD-000122</x:v>
      </x:c>
      <x:c r="H65" s="305" t="n">
        <x:v>2</x:v>
      </x:c>
      <x:c r="I65" s="305" t="str">
        <x:v>SEBI-CORE-OBS-000061</x:v>
      </x:c>
      <x:c r="J65" s="305" t="str">
        <x:v>SEBI-CORE-CAL-000061</x:v>
      </x:c>
      <x:c r="K65" s="305" t="str">
        <x:v>SEBI-CORE-APP-000061</x:v>
      </x:c>
      <x:c r="L65" s="305" t="str">
        <x:v>CAP-LAW054</x:v>
      </x:c>
      <x:c r="M65" s="305" t="str">
        <x:v>CAP-LAW054|Reg. 7</x:v>
      </x:c>
      <x:c r="N65" s="305" t="str">
        <x:v>CAP-LAW054|Reg. 7|AP01</x:v>
      </x:c>
      <x:c r="O65" s="305" t="str">
        <x:v>CAP-LAW054|Reg. 7|TRC01</x:v>
      </x:c>
      <x:c r="P65" s="305" t="str">
        <x:f>IF(COUNTIF('PROD Law Master'!$A$5:$A$81,C65)=1,"YES","NO")</x:f>
        <x:v>YES</x:v>
      </x:c>
      <x:c r="Q65" s="305" t="str">
        <x:f>IF(COUNTIF('PROD Provision Master'!$A$5:$A$176,D65)=1,"YES","NO")</x:f>
        <x:v>YES</x:v>
      </x:c>
      <x:c r="R65" s="305" t="str">
        <x:f>IF(COUNTIF('PROD Compliance Master'!$A$5:$A$176,E65)=1,"YES","NO")</x:f>
        <x:v>YES</x:v>
      </x:c>
      <x:c r="S65" s="305" t="str">
        <x:f>IF(COUNTIF('PROD Audit Master'!$A$5:$A$176,F65)=1,"YES","NO")</x:f>
        <x:v>YES</x:v>
      </x:c>
      <x:c r="T65" s="305" t="str">
        <x:f>IF(COUNTIF('PROD Evidence Master'!$C$5:$C$348,F65)=H65,"YES","NO")</x:f>
        <x:v>YES</x:v>
      </x:c>
      <x:c r="U65" s="305" t="str">
        <x:f>IF(COUNTIF('PROD Observation Master'!$C$5:$C$176,F65)=1,"YES","NO")</x:f>
        <x:v>YES</x:v>
      </x:c>
      <x:c r="V65" s="305" t="str">
        <x:f>IF(COUNTIF('PROD Calendar Master'!$C$5:$C$176,F65)=1,"YES","NO")</x:f>
        <x:v>YES</x:v>
      </x:c>
      <x:c r="W65" s="305" t="str">
        <x:f>IF(COUNTIF('PROD Applicability Master'!$A$5:$A$176,K65)=1,"YES","NO")</x:f>
        <x:v>YES</x:v>
      </x:c>
      <x:c r="X65" s="305" t="str">
        <x:f>IF(COUNTIF($A$5:$A$176,A65)=1,"UNIQUE","DUPLICATE")</x:f>
        <x:v>UNIQUE</x:v>
      </x:c>
      <x:c r="Y65" s="305" t="str">
        <x:f>IF(COUNTIF($O$5:$O$176,O65)=1,"UNIQUE","DUPLICATE")</x:f>
        <x:v>UNIQUE</x:v>
      </x:c>
      <x:c r="Z65" s="305" t="str">
        <x:f>IF(AND(P65="YES",Q65="YES",R65="YES",S65="YES",T65="YES",U65="YES",V65="YES",W65="YES"),"COMPLETE","INCOMPLETE")</x:f>
        <x:v>COMPLETE</x:v>
      </x:c>
      <x:c r="AA65" s="305" t="str">
        <x:f>IF(AND(LEFT(A65,14)="SEBI-CORE-TRC-",LEN(A65)=20),"VALID","INVALID")</x:f>
        <x:v>VALID</x:v>
      </x:c>
      <x:c r="AB65" s="305" t="str">
        <x:v>FROZEN</x:v>
      </x:c>
      <x:c r="AC65" s="305" t="str">
        <x:v>https://www.sebi.gov.in/legal/regulations/mar-2025/securities-and-exchange-board-of-india-prohibition-of-insider-trading-regulations-2015-last-amended-on-march-12-2025-_92672.html</x:v>
      </x:c>
    </x:row>
    <x:row r="66" ht="48" customHeight="1">
      <x:c r="A66" s="305" t="str">
        <x:v>SEBI-CORE-TRC-000062</x:v>
      </x:c>
      <x:c r="B66" s="305" t="n">
        <x:v>62</x:v>
      </x:c>
      <x:c r="C66" s="305" t="str">
        <x:v>SEBI-CORE-LAW-000014</x:v>
      </x:c>
      <x:c r="D66" s="305" t="str">
        <x:v>SEBI-CORE-PRV-000062</x:v>
      </x:c>
      <x:c r="E66" s="305" t="str">
        <x:v>SEBI-CORE-CMP-000062</x:v>
      </x:c>
      <x:c r="F66" s="305" t="str">
        <x:v>SEBI-CORE-AUD-000062</x:v>
      </x:c>
      <x:c r="G66" s="305" t="str">
        <x:v>SEBI-CORE-EVD-000123; SEBI-CORE-EVD-000124</x:v>
      </x:c>
      <x:c r="H66" s="305" t="n">
        <x:v>2</x:v>
      </x:c>
      <x:c r="I66" s="305" t="str">
        <x:v>SEBI-CORE-OBS-000062</x:v>
      </x:c>
      <x:c r="J66" s="305" t="str">
        <x:v>SEBI-CORE-CAL-000062</x:v>
      </x:c>
      <x:c r="K66" s="305" t="str">
        <x:v>SEBI-CORE-APP-000062</x:v>
      </x:c>
      <x:c r="L66" s="305" t="str">
        <x:v>CAP-LAW054</x:v>
      </x:c>
      <x:c r="M66" s="305" t="str">
        <x:v>CAP-LAW054|Reg. 8</x:v>
      </x:c>
      <x:c r="N66" s="305" t="str">
        <x:v>CAP-LAW054|Reg. 8|AP01</x:v>
      </x:c>
      <x:c r="O66" s="305" t="str">
        <x:v>CAP-LAW054|Reg. 8|TRC01</x:v>
      </x:c>
      <x:c r="P66" s="305" t="str">
        <x:f>IF(COUNTIF('PROD Law Master'!$A$5:$A$81,C66)=1,"YES","NO")</x:f>
        <x:v>YES</x:v>
      </x:c>
      <x:c r="Q66" s="305" t="str">
        <x:f>IF(COUNTIF('PROD Provision Master'!$A$5:$A$176,D66)=1,"YES","NO")</x:f>
        <x:v>YES</x:v>
      </x:c>
      <x:c r="R66" s="305" t="str">
        <x:f>IF(COUNTIF('PROD Compliance Master'!$A$5:$A$176,E66)=1,"YES","NO")</x:f>
        <x:v>YES</x:v>
      </x:c>
      <x:c r="S66" s="305" t="str">
        <x:f>IF(COUNTIF('PROD Audit Master'!$A$5:$A$176,F66)=1,"YES","NO")</x:f>
        <x:v>YES</x:v>
      </x:c>
      <x:c r="T66" s="305" t="str">
        <x:f>IF(COUNTIF('PROD Evidence Master'!$C$5:$C$348,F66)=H66,"YES","NO")</x:f>
        <x:v>YES</x:v>
      </x:c>
      <x:c r="U66" s="305" t="str">
        <x:f>IF(COUNTIF('PROD Observation Master'!$C$5:$C$176,F66)=1,"YES","NO")</x:f>
        <x:v>YES</x:v>
      </x:c>
      <x:c r="V66" s="305" t="str">
        <x:f>IF(COUNTIF('PROD Calendar Master'!$C$5:$C$176,F66)=1,"YES","NO")</x:f>
        <x:v>YES</x:v>
      </x:c>
      <x:c r="W66" s="305" t="str">
        <x:f>IF(COUNTIF('PROD Applicability Master'!$A$5:$A$176,K66)=1,"YES","NO")</x:f>
        <x:v>YES</x:v>
      </x:c>
      <x:c r="X66" s="305" t="str">
        <x:f>IF(COUNTIF($A$5:$A$176,A66)=1,"UNIQUE","DUPLICATE")</x:f>
        <x:v>UNIQUE</x:v>
      </x:c>
      <x:c r="Y66" s="305" t="str">
        <x:f>IF(COUNTIF($O$5:$O$176,O66)=1,"UNIQUE","DUPLICATE")</x:f>
        <x:v>UNIQUE</x:v>
      </x:c>
      <x:c r="Z66" s="305" t="str">
        <x:f>IF(AND(P66="YES",Q66="YES",R66="YES",S66="YES",T66="YES",U66="YES",V66="YES",W66="YES"),"COMPLETE","INCOMPLETE")</x:f>
        <x:v>COMPLETE</x:v>
      </x:c>
      <x:c r="AA66" s="305" t="str">
        <x:f>IF(AND(LEFT(A66,14)="SEBI-CORE-TRC-",LEN(A66)=20),"VALID","INVALID")</x:f>
        <x:v>VALID</x:v>
      </x:c>
      <x:c r="AB66" s="305" t="str">
        <x:v>FROZEN</x:v>
      </x:c>
      <x:c r="AC66" s="305" t="str">
        <x:v>https://www.sebi.gov.in/legal/regulations/mar-2025/securities-and-exchange-board-of-india-prohibition-of-insider-trading-regulations-2015-last-amended-on-march-12-2025-_92672.html</x:v>
      </x:c>
    </x:row>
    <x:row r="67" ht="48" customHeight="1">
      <x:c r="A67" s="305" t="str">
        <x:v>SEBI-CORE-TRC-000063</x:v>
      </x:c>
      <x:c r="B67" s="305" t="n">
        <x:v>63</x:v>
      </x:c>
      <x:c r="C67" s="305" t="str">
        <x:v>SEBI-CORE-LAW-000014</x:v>
      </x:c>
      <x:c r="D67" s="305" t="str">
        <x:v>SEBI-CORE-PRV-000063</x:v>
      </x:c>
      <x:c r="E67" s="305" t="str">
        <x:v>SEBI-CORE-CMP-000063</x:v>
      </x:c>
      <x:c r="F67" s="305" t="str">
        <x:v>SEBI-CORE-AUD-000063</x:v>
      </x:c>
      <x:c r="G67" s="305" t="str">
        <x:v>SEBI-CORE-EVD-000125; SEBI-CORE-EVD-000126</x:v>
      </x:c>
      <x:c r="H67" s="305" t="n">
        <x:v>2</x:v>
      </x:c>
      <x:c r="I67" s="305" t="str">
        <x:v>SEBI-CORE-OBS-000063</x:v>
      </x:c>
      <x:c r="J67" s="305" t="str">
        <x:v>SEBI-CORE-CAL-000063</x:v>
      </x:c>
      <x:c r="K67" s="305" t="str">
        <x:v>SEBI-CORE-APP-000063</x:v>
      </x:c>
      <x:c r="L67" s="305" t="str">
        <x:v>CAP-LAW054</x:v>
      </x:c>
      <x:c r="M67" s="305" t="str">
        <x:v>CAP-LAW054|Reg. 9</x:v>
      </x:c>
      <x:c r="N67" s="305" t="str">
        <x:v>CAP-LAW054|Reg. 9|AP01</x:v>
      </x:c>
      <x:c r="O67" s="305" t="str">
        <x:v>CAP-LAW054|Reg. 9|TRC01</x:v>
      </x:c>
      <x:c r="P67" s="305" t="str">
        <x:f>IF(COUNTIF('PROD Law Master'!$A$5:$A$81,C67)=1,"YES","NO")</x:f>
        <x:v>YES</x:v>
      </x:c>
      <x:c r="Q67" s="305" t="str">
        <x:f>IF(COUNTIF('PROD Provision Master'!$A$5:$A$176,D67)=1,"YES","NO")</x:f>
        <x:v>YES</x:v>
      </x:c>
      <x:c r="R67" s="305" t="str">
        <x:f>IF(COUNTIF('PROD Compliance Master'!$A$5:$A$176,E67)=1,"YES","NO")</x:f>
        <x:v>YES</x:v>
      </x:c>
      <x:c r="S67" s="305" t="str">
        <x:f>IF(COUNTIF('PROD Audit Master'!$A$5:$A$176,F67)=1,"YES","NO")</x:f>
        <x:v>YES</x:v>
      </x:c>
      <x:c r="T67" s="305" t="str">
        <x:f>IF(COUNTIF('PROD Evidence Master'!$C$5:$C$348,F67)=H67,"YES","NO")</x:f>
        <x:v>YES</x:v>
      </x:c>
      <x:c r="U67" s="305" t="str">
        <x:f>IF(COUNTIF('PROD Observation Master'!$C$5:$C$176,F67)=1,"YES","NO")</x:f>
        <x:v>YES</x:v>
      </x:c>
      <x:c r="V67" s="305" t="str">
        <x:f>IF(COUNTIF('PROD Calendar Master'!$C$5:$C$176,F67)=1,"YES","NO")</x:f>
        <x:v>YES</x:v>
      </x:c>
      <x:c r="W67" s="305" t="str">
        <x:f>IF(COUNTIF('PROD Applicability Master'!$A$5:$A$176,K67)=1,"YES","NO")</x:f>
        <x:v>YES</x:v>
      </x:c>
      <x:c r="X67" s="305" t="str">
        <x:f>IF(COUNTIF($A$5:$A$176,A67)=1,"UNIQUE","DUPLICATE")</x:f>
        <x:v>UNIQUE</x:v>
      </x:c>
      <x:c r="Y67" s="305" t="str">
        <x:f>IF(COUNTIF($O$5:$O$176,O67)=1,"UNIQUE","DUPLICATE")</x:f>
        <x:v>UNIQUE</x:v>
      </x:c>
      <x:c r="Z67" s="305" t="str">
        <x:f>IF(AND(P67="YES",Q67="YES",R67="YES",S67="YES",T67="YES",U67="YES",V67="YES",W67="YES"),"COMPLETE","INCOMPLETE")</x:f>
        <x:v>COMPLETE</x:v>
      </x:c>
      <x:c r="AA67" s="305" t="str">
        <x:f>IF(AND(LEFT(A67,14)="SEBI-CORE-TRC-",LEN(A67)=20),"VALID","INVALID")</x:f>
        <x:v>VALID</x:v>
      </x:c>
      <x:c r="AB67" s="305" t="str">
        <x:v>FROZEN</x:v>
      </x:c>
      <x:c r="AC67" s="305" t="str">
        <x:v>https://www.sebi.gov.in/legal/regulations/mar-2025/securities-and-exchange-board-of-india-prohibition-of-insider-trading-regulations-2015-last-amended-on-march-12-2025-_92672.html</x:v>
      </x:c>
    </x:row>
    <x:row r="68" ht="48" customHeight="1">
      <x:c r="A68" s="305" t="str">
        <x:v>SEBI-CORE-TRC-000064</x:v>
      </x:c>
      <x:c r="B68" s="305" t="n">
        <x:v>64</x:v>
      </x:c>
      <x:c r="C68" s="305" t="str">
        <x:v>SEBI-CORE-LAW-000014</x:v>
      </x:c>
      <x:c r="D68" s="305" t="str">
        <x:v>SEBI-CORE-PRV-000064</x:v>
      </x:c>
      <x:c r="E68" s="305" t="str">
        <x:v>SEBI-CORE-CMP-000064</x:v>
      </x:c>
      <x:c r="F68" s="305" t="str">
        <x:v>SEBI-CORE-AUD-000064</x:v>
      </x:c>
      <x:c r="G68" s="305" t="str">
        <x:v>SEBI-CORE-EVD-000127; SEBI-CORE-EVD-000128</x:v>
      </x:c>
      <x:c r="H68" s="305" t="n">
        <x:v>2</x:v>
      </x:c>
      <x:c r="I68" s="305" t="str">
        <x:v>SEBI-CORE-OBS-000064</x:v>
      </x:c>
      <x:c r="J68" s="305" t="str">
        <x:v>SEBI-CORE-CAL-000064</x:v>
      </x:c>
      <x:c r="K68" s="305" t="str">
        <x:v>SEBI-CORE-APP-000064</x:v>
      </x:c>
      <x:c r="L68" s="305" t="str">
        <x:v>CAP-LAW054</x:v>
      </x:c>
      <x:c r="M68" s="305" t="str">
        <x:v>CAP-LAW054|Reg. 9A</x:v>
      </x:c>
      <x:c r="N68" s="305" t="str">
        <x:v>CAP-LAW054|Reg. 9A|AP01</x:v>
      </x:c>
      <x:c r="O68" s="305" t="str">
        <x:v>CAP-LAW054|Reg. 9A|TRC01</x:v>
      </x:c>
      <x:c r="P68" s="305" t="str">
        <x:f>IF(COUNTIF('PROD Law Master'!$A$5:$A$81,C68)=1,"YES","NO")</x:f>
        <x:v>YES</x:v>
      </x:c>
      <x:c r="Q68" s="305" t="str">
        <x:f>IF(COUNTIF('PROD Provision Master'!$A$5:$A$176,D68)=1,"YES","NO")</x:f>
        <x:v>YES</x:v>
      </x:c>
      <x:c r="R68" s="305" t="str">
        <x:f>IF(COUNTIF('PROD Compliance Master'!$A$5:$A$176,E68)=1,"YES","NO")</x:f>
        <x:v>YES</x:v>
      </x:c>
      <x:c r="S68" s="305" t="str">
        <x:f>IF(COUNTIF('PROD Audit Master'!$A$5:$A$176,F68)=1,"YES","NO")</x:f>
        <x:v>YES</x:v>
      </x:c>
      <x:c r="T68" s="305" t="str">
        <x:f>IF(COUNTIF('PROD Evidence Master'!$C$5:$C$348,F68)=H68,"YES","NO")</x:f>
        <x:v>YES</x:v>
      </x:c>
      <x:c r="U68" s="305" t="str">
        <x:f>IF(COUNTIF('PROD Observation Master'!$C$5:$C$176,F68)=1,"YES","NO")</x:f>
        <x:v>YES</x:v>
      </x:c>
      <x:c r="V68" s="305" t="str">
        <x:f>IF(COUNTIF('PROD Calendar Master'!$C$5:$C$176,F68)=1,"YES","NO")</x:f>
        <x:v>YES</x:v>
      </x:c>
      <x:c r="W68" s="305" t="str">
        <x:f>IF(COUNTIF('PROD Applicability Master'!$A$5:$A$176,K68)=1,"YES","NO")</x:f>
        <x:v>YES</x:v>
      </x:c>
      <x:c r="X68" s="305" t="str">
        <x:f>IF(COUNTIF($A$5:$A$176,A68)=1,"UNIQUE","DUPLICATE")</x:f>
        <x:v>UNIQUE</x:v>
      </x:c>
      <x:c r="Y68" s="305" t="str">
        <x:f>IF(COUNTIF($O$5:$O$176,O68)=1,"UNIQUE","DUPLICATE")</x:f>
        <x:v>UNIQUE</x:v>
      </x:c>
      <x:c r="Z68" s="305" t="str">
        <x:f>IF(AND(P68="YES",Q68="YES",R68="YES",S68="YES",T68="YES",U68="YES",V68="YES",W68="YES"),"COMPLETE","INCOMPLETE")</x:f>
        <x:v>COMPLETE</x:v>
      </x:c>
      <x:c r="AA68" s="305" t="str">
        <x:f>IF(AND(LEFT(A68,14)="SEBI-CORE-TRC-",LEN(A68)=20),"VALID","INVALID")</x:f>
        <x:v>VALID</x:v>
      </x:c>
      <x:c r="AB68" s="305" t="str">
        <x:v>FROZEN</x:v>
      </x:c>
      <x:c r="AC68" s="305" t="str">
        <x:v>https://www.sebi.gov.in/legal/regulations/mar-2025/securities-and-exchange-board-of-india-prohibition-of-insider-trading-regulations-2015-last-amended-on-march-12-2025-_92672.html</x:v>
      </x:c>
    </x:row>
    <x:row r="69" ht="48" customHeight="1">
      <x:c r="A69" s="305" t="str">
        <x:v>SEBI-CORE-TRC-000065</x:v>
      </x:c>
      <x:c r="B69" s="305" t="n">
        <x:v>65</x:v>
      </x:c>
      <x:c r="C69" s="305" t="str">
        <x:v>SEBI-CORE-LAW-000073</x:v>
      </x:c>
      <x:c r="D69" s="305" t="str">
        <x:v>SEBI-CORE-PRV-000065</x:v>
      </x:c>
      <x:c r="E69" s="305" t="str">
        <x:v>SEBI-CORE-CMP-000065</x:v>
      </x:c>
      <x:c r="F69" s="305" t="str">
        <x:v>SEBI-CORE-AUD-000065</x:v>
      </x:c>
      <x:c r="G69" s="305" t="str">
        <x:v>SEBI-CORE-EVD-000129; SEBI-CORE-EVD-000130</x:v>
      </x:c>
      <x:c r="H69" s="305" t="n">
        <x:v>2</x:v>
      </x:c>
      <x:c r="I69" s="305" t="str">
        <x:v>SEBI-CORE-OBS-000065</x:v>
      </x:c>
      <x:c r="J69" s="305" t="str">
        <x:v>SEBI-CORE-CAL-000065</x:v>
      </x:c>
      <x:c r="K69" s="305" t="str">
        <x:v>SEBI-CORE-APP-000065</x:v>
      </x:c>
      <x:c r="L69" s="305" t="str">
        <x:v>P1-GAP001</x:v>
      </x:c>
      <x:c r="M69" s="305" t="str">
        <x:v>P1-GAP001|PIT surveillance chapters</x:v>
      </x:c>
      <x:c r="N69" s="305" t="str">
        <x:v>P1-GAP001|PIT surveillance chapters|AP01</x:v>
      </x:c>
      <x:c r="O69" s="305" t="str">
        <x:v>P1-GAP001|PIT surveillance chapters|TRC01</x:v>
      </x:c>
      <x:c r="P69" s="305" t="str">
        <x:f>IF(COUNTIF('PROD Law Master'!$A$5:$A$81,C69)=1,"YES","NO")</x:f>
        <x:v>YES</x:v>
      </x:c>
      <x:c r="Q69" s="305" t="str">
        <x:f>IF(COUNTIF('PROD Provision Master'!$A$5:$A$176,D69)=1,"YES","NO")</x:f>
        <x:v>YES</x:v>
      </x:c>
      <x:c r="R69" s="305" t="str">
        <x:f>IF(COUNTIF('PROD Compliance Master'!$A$5:$A$176,E69)=1,"YES","NO")</x:f>
        <x:v>YES</x:v>
      </x:c>
      <x:c r="S69" s="305" t="str">
        <x:f>IF(COUNTIF('PROD Audit Master'!$A$5:$A$176,F69)=1,"YES","NO")</x:f>
        <x:v>YES</x:v>
      </x:c>
      <x:c r="T69" s="305" t="str">
        <x:f>IF(COUNTIF('PROD Evidence Master'!$C$5:$C$348,F69)=H69,"YES","NO")</x:f>
        <x:v>YES</x:v>
      </x:c>
      <x:c r="U69" s="305" t="str">
        <x:f>IF(COUNTIF('PROD Observation Master'!$C$5:$C$176,F69)=1,"YES","NO")</x:f>
        <x:v>YES</x:v>
      </x:c>
      <x:c r="V69" s="305" t="str">
        <x:f>IF(COUNTIF('PROD Calendar Master'!$C$5:$C$176,F69)=1,"YES","NO")</x:f>
        <x:v>YES</x:v>
      </x:c>
      <x:c r="W69" s="305" t="str">
        <x:f>IF(COUNTIF('PROD Applicability Master'!$A$5:$A$176,K69)=1,"YES","NO")</x:f>
        <x:v>YES</x:v>
      </x:c>
      <x:c r="X69" s="305" t="str">
        <x:f>IF(COUNTIF($A$5:$A$176,A69)=1,"UNIQUE","DUPLICATE")</x:f>
        <x:v>UNIQUE</x:v>
      </x:c>
      <x:c r="Y69" s="305" t="str">
        <x:f>IF(COUNTIF($O$5:$O$176,O69)=1,"UNIQUE","DUPLICATE")</x:f>
        <x:v>UNIQUE</x:v>
      </x:c>
      <x:c r="Z69" s="305" t="str">
        <x:f>IF(AND(P69="YES",Q69="YES",R69="YES",S69="YES",T69="YES",U69="YES",V69="YES",W69="YES"),"COMPLETE","INCOMPLETE")</x:f>
        <x:v>COMPLETE</x:v>
      </x:c>
      <x:c r="AA69" s="305" t="str">
        <x:f>IF(AND(LEFT(A69,14)="SEBI-CORE-TRC-",LEN(A69)=20),"VALID","INVALID")</x:f>
        <x:v>VALID</x:v>
      </x:c>
      <x:c r="AB69" s="305" t="str">
        <x:v>FROZEN</x:v>
      </x:c>
      <x:c r="AC69" s="305" t="str">
        <x:v>https://www.sebi.gov.in/legal/master-circulars/may-2026/master-circular-on-surveillance-of-securities-market_101473.html</x:v>
      </x:c>
    </x:row>
    <x:row r="70" ht="48" customHeight="1">
      <x:c r="A70" s="305" t="str">
        <x:v>SEBI-CORE-TRC-000066</x:v>
      </x:c>
      <x:c r="B70" s="305" t="n">
        <x:v>66</x:v>
      </x:c>
      <x:c r="C70" s="305" t="str">
        <x:v>SEBI-CORE-LAW-000018</x:v>
      </x:c>
      <x:c r="D70" s="305" t="str">
        <x:v>SEBI-CORE-PRV-000066</x:v>
      </x:c>
      <x:c r="E70" s="305" t="str">
        <x:v>SEBI-CORE-CMP-000066</x:v>
      </x:c>
      <x:c r="F70" s="305" t="str">
        <x:v>SEBI-CORE-AUD-000066</x:v>
      </x:c>
      <x:c r="G70" s="305" t="str">
        <x:v>SEBI-CORE-EVD-000131; SEBI-CORE-EVD-000132</x:v>
      </x:c>
      <x:c r="H70" s="305" t="n">
        <x:v>2</x:v>
      </x:c>
      <x:c r="I70" s="305" t="str">
        <x:v>SEBI-CORE-OBS-000066</x:v>
      </x:c>
      <x:c r="J70" s="305" t="str">
        <x:v>SEBI-CORE-CAL-000066</x:v>
      </x:c>
      <x:c r="K70" s="305" t="str">
        <x:v>SEBI-CORE-APP-000066</x:v>
      </x:c>
      <x:c r="L70" s="305" t="str">
        <x:v>CAP-LAW067</x:v>
      </x:c>
      <x:c r="M70" s="305" t="str">
        <x:v>CAP-LAW067|Reg. 3</x:v>
      </x:c>
      <x:c r="N70" s="305" t="str">
        <x:v>CAP-LAW067|Reg. 3|AP01</x:v>
      </x:c>
      <x:c r="O70" s="305" t="str">
        <x:v>CAP-LAW067|Reg. 3|TRC01</x:v>
      </x:c>
      <x:c r="P70" s="305" t="str">
        <x:f>IF(COUNTIF('PROD Law Master'!$A$5:$A$81,C70)=1,"YES","NO")</x:f>
        <x:v>YES</x:v>
      </x:c>
      <x:c r="Q70" s="305" t="str">
        <x:f>IF(COUNTIF('PROD Provision Master'!$A$5:$A$176,D70)=1,"YES","NO")</x:f>
        <x:v>YES</x:v>
      </x:c>
      <x:c r="R70" s="305" t="str">
        <x:f>IF(COUNTIF('PROD Compliance Master'!$A$5:$A$176,E70)=1,"YES","NO")</x:f>
        <x:v>YES</x:v>
      </x:c>
      <x:c r="S70" s="305" t="str">
        <x:f>IF(COUNTIF('PROD Audit Master'!$A$5:$A$176,F70)=1,"YES","NO")</x:f>
        <x:v>YES</x:v>
      </x:c>
      <x:c r="T70" s="305" t="str">
        <x:f>IF(COUNTIF('PROD Evidence Master'!$C$5:$C$348,F70)=H70,"YES","NO")</x:f>
        <x:v>YES</x:v>
      </x:c>
      <x:c r="U70" s="305" t="str">
        <x:f>IF(COUNTIF('PROD Observation Master'!$C$5:$C$176,F70)=1,"YES","NO")</x:f>
        <x:v>YES</x:v>
      </x:c>
      <x:c r="V70" s="305" t="str">
        <x:f>IF(COUNTIF('PROD Calendar Master'!$C$5:$C$176,F70)=1,"YES","NO")</x:f>
        <x:v>YES</x:v>
      </x:c>
      <x:c r="W70" s="305" t="str">
        <x:f>IF(COUNTIF('PROD Applicability Master'!$A$5:$A$176,K70)=1,"YES","NO")</x:f>
        <x:v>YES</x:v>
      </x:c>
      <x:c r="X70" s="305" t="str">
        <x:f>IF(COUNTIF($A$5:$A$176,A70)=1,"UNIQUE","DUPLICATE")</x:f>
        <x:v>UNIQUE</x:v>
      </x:c>
      <x:c r="Y70" s="305" t="str">
        <x:f>IF(COUNTIF($O$5:$O$176,O70)=1,"UNIQUE","DUPLICATE")</x:f>
        <x:v>UNIQUE</x:v>
      </x:c>
      <x:c r="Z70" s="305" t="str">
        <x:f>IF(AND(P70="YES",Q70="YES",R70="YES",S70="YES",T70="YES",U70="YES",V70="YES",W70="YES"),"COMPLETE","INCOMPLETE")</x:f>
        <x:v>COMPLETE</x:v>
      </x:c>
      <x:c r="AA70" s="305" t="str">
        <x:f>IF(AND(LEFT(A70,14)="SEBI-CORE-TRC-",LEN(A70)=20),"VALID","INVALID")</x:f>
        <x:v>VALID</x:v>
      </x:c>
      <x:c r="AB70" s="305" t="str">
        <x:v>FROZEN</x:v>
      </x:c>
      <x:c r="AC70" s="305" t="str">
        <x:v>https://www.sebi.gov.in/legal/regulations/dec-2025/securities-and-exchange-board-of-india-prohibition-of-fraudulent-and-unfair-trade-practices-relating-to-securities-market-regulations-2003-last-amended-on-december-05-2025-_98694.html</x:v>
      </x:c>
    </x:row>
    <x:row r="71" ht="48" customHeight="1">
      <x:c r="A71" s="305" t="str">
        <x:v>SEBI-CORE-TRC-000067</x:v>
      </x:c>
      <x:c r="B71" s="305" t="n">
        <x:v>67</x:v>
      </x:c>
      <x:c r="C71" s="305" t="str">
        <x:v>SEBI-CORE-LAW-000018</x:v>
      </x:c>
      <x:c r="D71" s="305" t="str">
        <x:v>SEBI-CORE-PRV-000067</x:v>
      </x:c>
      <x:c r="E71" s="305" t="str">
        <x:v>SEBI-CORE-CMP-000067</x:v>
      </x:c>
      <x:c r="F71" s="305" t="str">
        <x:v>SEBI-CORE-AUD-000067</x:v>
      </x:c>
      <x:c r="G71" s="305" t="str">
        <x:v>SEBI-CORE-EVD-000133; SEBI-CORE-EVD-000134</x:v>
      </x:c>
      <x:c r="H71" s="305" t="n">
        <x:v>2</x:v>
      </x:c>
      <x:c r="I71" s="305" t="str">
        <x:v>SEBI-CORE-OBS-000067</x:v>
      </x:c>
      <x:c r="J71" s="305" t="str">
        <x:v>SEBI-CORE-CAL-000067</x:v>
      </x:c>
      <x:c r="K71" s="305" t="str">
        <x:v>SEBI-CORE-APP-000067</x:v>
      </x:c>
      <x:c r="L71" s="305" t="str">
        <x:v>CAP-LAW067</x:v>
      </x:c>
      <x:c r="M71" s="305" t="str">
        <x:v>CAP-LAW067|Reg. 4</x:v>
      </x:c>
      <x:c r="N71" s="305" t="str">
        <x:v>CAP-LAW067|Reg. 4|AP01</x:v>
      </x:c>
      <x:c r="O71" s="305" t="str">
        <x:v>CAP-LAW067|Reg. 4|TRC01</x:v>
      </x:c>
      <x:c r="P71" s="305" t="str">
        <x:f>IF(COUNTIF('PROD Law Master'!$A$5:$A$81,C71)=1,"YES","NO")</x:f>
        <x:v>YES</x:v>
      </x:c>
      <x:c r="Q71" s="305" t="str">
        <x:f>IF(COUNTIF('PROD Provision Master'!$A$5:$A$176,D71)=1,"YES","NO")</x:f>
        <x:v>YES</x:v>
      </x:c>
      <x:c r="R71" s="305" t="str">
        <x:f>IF(COUNTIF('PROD Compliance Master'!$A$5:$A$176,E71)=1,"YES","NO")</x:f>
        <x:v>YES</x:v>
      </x:c>
      <x:c r="S71" s="305" t="str">
        <x:f>IF(COUNTIF('PROD Audit Master'!$A$5:$A$176,F71)=1,"YES","NO")</x:f>
        <x:v>YES</x:v>
      </x:c>
      <x:c r="T71" s="305" t="str">
        <x:f>IF(COUNTIF('PROD Evidence Master'!$C$5:$C$348,F71)=H71,"YES","NO")</x:f>
        <x:v>YES</x:v>
      </x:c>
      <x:c r="U71" s="305" t="str">
        <x:f>IF(COUNTIF('PROD Observation Master'!$C$5:$C$176,F71)=1,"YES","NO")</x:f>
        <x:v>YES</x:v>
      </x:c>
      <x:c r="V71" s="305" t="str">
        <x:f>IF(COUNTIF('PROD Calendar Master'!$C$5:$C$176,F71)=1,"YES","NO")</x:f>
        <x:v>YES</x:v>
      </x:c>
      <x:c r="W71" s="305" t="str">
        <x:f>IF(COUNTIF('PROD Applicability Master'!$A$5:$A$176,K71)=1,"YES","NO")</x:f>
        <x:v>YES</x:v>
      </x:c>
      <x:c r="X71" s="305" t="str">
        <x:f>IF(COUNTIF($A$5:$A$176,A71)=1,"UNIQUE","DUPLICATE")</x:f>
        <x:v>UNIQUE</x:v>
      </x:c>
      <x:c r="Y71" s="305" t="str">
        <x:f>IF(COUNTIF($O$5:$O$176,O71)=1,"UNIQUE","DUPLICATE")</x:f>
        <x:v>UNIQUE</x:v>
      </x:c>
      <x:c r="Z71" s="305" t="str">
        <x:f>IF(AND(P71="YES",Q71="YES",R71="YES",S71="YES",T71="YES",U71="YES",V71="YES",W71="YES"),"COMPLETE","INCOMPLETE")</x:f>
        <x:v>COMPLETE</x:v>
      </x:c>
      <x:c r="AA71" s="305" t="str">
        <x:f>IF(AND(LEFT(A71,14)="SEBI-CORE-TRC-",LEN(A71)=20),"VALID","INVALID")</x:f>
        <x:v>VALID</x:v>
      </x:c>
      <x:c r="AB71" s="305" t="str">
        <x:v>FROZEN</x:v>
      </x:c>
      <x:c r="AC71" s="305" t="str">
        <x:v>https://www.sebi.gov.in/legal/regulations/dec-2025/securities-and-exchange-board-of-india-prohibition-of-fraudulent-and-unfair-trade-practices-relating-to-securities-market-regulations-2003-last-amended-on-december-05-2025-_98694.html</x:v>
      </x:c>
    </x:row>
    <x:row r="72" ht="48" customHeight="1">
      <x:c r="A72" s="305" t="str">
        <x:v>SEBI-CORE-TRC-000068</x:v>
      </x:c>
      <x:c r="B72" s="305" t="n">
        <x:v>68</x:v>
      </x:c>
      <x:c r="C72" s="305" t="str">
        <x:v>SEBI-CORE-LAW-000015</x:v>
      </x:c>
      <x:c r="D72" s="305" t="str">
        <x:v>SEBI-CORE-PRV-000068</x:v>
      </x:c>
      <x:c r="E72" s="305" t="str">
        <x:v>SEBI-CORE-CMP-000068</x:v>
      </x:c>
      <x:c r="F72" s="305" t="str">
        <x:v>SEBI-CORE-AUD-000068</x:v>
      </x:c>
      <x:c r="G72" s="305" t="str">
        <x:v>SEBI-CORE-EVD-000135; SEBI-CORE-EVD-000136</x:v>
      </x:c>
      <x:c r="H72" s="305" t="n">
        <x:v>2</x:v>
      </x:c>
      <x:c r="I72" s="305" t="str">
        <x:v>SEBI-CORE-OBS-000068</x:v>
      </x:c>
      <x:c r="J72" s="305" t="str">
        <x:v>SEBI-CORE-CAL-000068</x:v>
      </x:c>
      <x:c r="K72" s="305" t="str">
        <x:v>SEBI-CORE-APP-000068</x:v>
      </x:c>
      <x:c r="L72" s="305" t="str">
        <x:v>CAP-LAW060</x:v>
      </x:c>
      <x:c r="M72" s="305" t="str">
        <x:v>CAP-LAW060|Reg. 26(2)</x:v>
      </x:c>
      <x:c r="N72" s="305" t="str">
        <x:v>CAP-LAW060|Reg. 26(2)|AP01</x:v>
      </x:c>
      <x:c r="O72" s="305" t="str">
        <x:v>CAP-LAW060|Reg. 26(2)|TRC01</x:v>
      </x:c>
      <x:c r="P72" s="305" t="str">
        <x:f>IF(COUNTIF('PROD Law Master'!$A$5:$A$81,C72)=1,"YES","NO")</x:f>
        <x:v>YES</x:v>
      </x:c>
      <x:c r="Q72" s="305" t="str">
        <x:f>IF(COUNTIF('PROD Provision Master'!$A$5:$A$176,D72)=1,"YES","NO")</x:f>
        <x:v>YES</x:v>
      </x:c>
      <x:c r="R72" s="305" t="str">
        <x:f>IF(COUNTIF('PROD Compliance Master'!$A$5:$A$176,E72)=1,"YES","NO")</x:f>
        <x:v>YES</x:v>
      </x:c>
      <x:c r="S72" s="305" t="str">
        <x:f>IF(COUNTIF('PROD Audit Master'!$A$5:$A$176,F72)=1,"YES","NO")</x:f>
        <x:v>YES</x:v>
      </x:c>
      <x:c r="T72" s="305" t="str">
        <x:f>IF(COUNTIF('PROD Evidence Master'!$C$5:$C$348,F72)=H72,"YES","NO")</x:f>
        <x:v>YES</x:v>
      </x:c>
      <x:c r="U72" s="305" t="str">
        <x:f>IF(COUNTIF('PROD Observation Master'!$C$5:$C$176,F72)=1,"YES","NO")</x:f>
        <x:v>YES</x:v>
      </x:c>
      <x:c r="V72" s="305" t="str">
        <x:f>IF(COUNTIF('PROD Calendar Master'!$C$5:$C$176,F72)=1,"YES","NO")</x:f>
        <x:v>YES</x:v>
      </x:c>
      <x:c r="W72" s="305" t="str">
        <x:f>IF(COUNTIF('PROD Applicability Master'!$A$5:$A$176,K72)=1,"YES","NO")</x:f>
        <x:v>YES</x:v>
      </x:c>
      <x:c r="X72" s="305" t="str">
        <x:f>IF(COUNTIF($A$5:$A$176,A72)=1,"UNIQUE","DUPLICATE")</x:f>
        <x:v>UNIQUE</x:v>
      </x:c>
      <x:c r="Y72" s="305" t="str">
        <x:f>IF(COUNTIF($O$5:$O$176,O72)=1,"UNIQUE","DUPLICATE")</x:f>
        <x:v>UNIQUE</x:v>
      </x:c>
      <x:c r="Z72" s="305" t="str">
        <x:f>IF(AND(P72="YES",Q72="YES",R72="YES",S72="YES",T72="YES",U72="YES",V72="YES",W72="YES"),"COMPLETE","INCOMPLETE")</x:f>
        <x:v>COMPLETE</x:v>
      </x:c>
      <x:c r="AA72" s="305" t="str">
        <x:f>IF(AND(LEFT(A72,14)="SEBI-CORE-TRC-",LEN(A72)=20),"VALID","INVALID")</x:f>
        <x:v>VALID</x:v>
      </x:c>
      <x:c r="AB72" s="305" t="str">
        <x:v>FROZEN</x:v>
      </x:c>
      <x:c r="AC72" s="305" t="str">
        <x:v>https://www.sebi.gov.in/legal/regulations/dec-2025/securities-and-exchange-board-of-india-substantial-acquisition-of-shares-and-takeovers-regulations-2011-last-amended-on-december-5-2025-_98643.html</x:v>
      </x:c>
    </x:row>
    <x:row r="73" ht="48" customHeight="1">
      <x:c r="A73" s="305" t="str">
        <x:v>SEBI-CORE-TRC-000069</x:v>
      </x:c>
      <x:c r="B73" s="305" t="n">
        <x:v>69</x:v>
      </x:c>
      <x:c r="C73" s="305" t="str">
        <x:v>SEBI-CORE-LAW-000015</x:v>
      </x:c>
      <x:c r="D73" s="305" t="str">
        <x:v>SEBI-CORE-PRV-000069</x:v>
      </x:c>
      <x:c r="E73" s="305" t="str">
        <x:v>SEBI-CORE-CMP-000069</x:v>
      </x:c>
      <x:c r="F73" s="305" t="str">
        <x:v>SEBI-CORE-AUD-000069</x:v>
      </x:c>
      <x:c r="G73" s="305" t="str">
        <x:v>SEBI-CORE-EVD-000137; SEBI-CORE-EVD-000138</x:v>
      </x:c>
      <x:c r="H73" s="305" t="n">
        <x:v>2</x:v>
      </x:c>
      <x:c r="I73" s="305" t="str">
        <x:v>SEBI-CORE-OBS-000069</x:v>
      </x:c>
      <x:c r="J73" s="305" t="str">
        <x:v>SEBI-CORE-CAL-000069</x:v>
      </x:c>
      <x:c r="K73" s="305" t="str">
        <x:v>SEBI-CORE-APP-000069</x:v>
      </x:c>
      <x:c r="L73" s="305" t="str">
        <x:v>CAP-LAW060</x:v>
      </x:c>
      <x:c r="M73" s="305" t="str">
        <x:v>CAP-LAW060|Reg. 26(4)</x:v>
      </x:c>
      <x:c r="N73" s="305" t="str">
        <x:v>CAP-LAW060|Reg. 26(4)|AP01</x:v>
      </x:c>
      <x:c r="O73" s="305" t="str">
        <x:v>CAP-LAW060|Reg. 26(4)|TRC01</x:v>
      </x:c>
      <x:c r="P73" s="305" t="str">
        <x:f>IF(COUNTIF('PROD Law Master'!$A$5:$A$81,C73)=1,"YES","NO")</x:f>
        <x:v>YES</x:v>
      </x:c>
      <x:c r="Q73" s="305" t="str">
        <x:f>IF(COUNTIF('PROD Provision Master'!$A$5:$A$176,D73)=1,"YES","NO")</x:f>
        <x:v>YES</x:v>
      </x:c>
      <x:c r="R73" s="305" t="str">
        <x:f>IF(COUNTIF('PROD Compliance Master'!$A$5:$A$176,E73)=1,"YES","NO")</x:f>
        <x:v>YES</x:v>
      </x:c>
      <x:c r="S73" s="305" t="str">
        <x:f>IF(COUNTIF('PROD Audit Master'!$A$5:$A$176,F73)=1,"YES","NO")</x:f>
        <x:v>YES</x:v>
      </x:c>
      <x:c r="T73" s="305" t="str">
        <x:f>IF(COUNTIF('PROD Evidence Master'!$C$5:$C$348,F73)=H73,"YES","NO")</x:f>
        <x:v>YES</x:v>
      </x:c>
      <x:c r="U73" s="305" t="str">
        <x:f>IF(COUNTIF('PROD Observation Master'!$C$5:$C$176,F73)=1,"YES","NO")</x:f>
        <x:v>YES</x:v>
      </x:c>
      <x:c r="V73" s="305" t="str">
        <x:f>IF(COUNTIF('PROD Calendar Master'!$C$5:$C$176,F73)=1,"YES","NO")</x:f>
        <x:v>YES</x:v>
      </x:c>
      <x:c r="W73" s="305" t="str">
        <x:f>IF(COUNTIF('PROD Applicability Master'!$A$5:$A$176,K73)=1,"YES","NO")</x:f>
        <x:v>YES</x:v>
      </x:c>
      <x:c r="X73" s="305" t="str">
        <x:f>IF(COUNTIF($A$5:$A$176,A73)=1,"UNIQUE","DUPLICATE")</x:f>
        <x:v>UNIQUE</x:v>
      </x:c>
      <x:c r="Y73" s="305" t="str">
        <x:f>IF(COUNTIF($O$5:$O$176,O73)=1,"UNIQUE","DUPLICATE")</x:f>
        <x:v>UNIQUE</x:v>
      </x:c>
      <x:c r="Z73" s="305" t="str">
        <x:f>IF(AND(P73="YES",Q73="YES",R73="YES",S73="YES",T73="YES",U73="YES",V73="YES",W73="YES"),"COMPLETE","INCOMPLETE")</x:f>
        <x:v>COMPLETE</x:v>
      </x:c>
      <x:c r="AA73" s="305" t="str">
        <x:f>IF(AND(LEFT(A73,14)="SEBI-CORE-TRC-",LEN(A73)=20),"VALID","INVALID")</x:f>
        <x:v>VALID</x:v>
      </x:c>
      <x:c r="AB73" s="305" t="str">
        <x:v>FROZEN</x:v>
      </x:c>
      <x:c r="AC73" s="305" t="str">
        <x:v>https://www.sebi.gov.in/legal/regulations/dec-2025/securities-and-exchange-board-of-india-substantial-acquisition-of-shares-and-takeovers-regulations-2011-last-amended-on-december-5-2025-_98643.html</x:v>
      </x:c>
    </x:row>
    <x:row r="74" ht="48" customHeight="1">
      <x:c r="A74" s="305" t="str">
        <x:v>SEBI-CORE-TRC-000070</x:v>
      </x:c>
      <x:c r="B74" s="305" t="n">
        <x:v>70</x:v>
      </x:c>
      <x:c r="C74" s="305" t="str">
        <x:v>SEBI-CORE-LAW-000015</x:v>
      </x:c>
      <x:c r="D74" s="305" t="str">
        <x:v>SEBI-CORE-PRV-000070</x:v>
      </x:c>
      <x:c r="E74" s="305" t="str">
        <x:v>SEBI-CORE-CMP-000070</x:v>
      </x:c>
      <x:c r="F74" s="305" t="str">
        <x:v>SEBI-CORE-AUD-000070</x:v>
      </x:c>
      <x:c r="G74" s="305" t="str">
        <x:v>SEBI-CORE-EVD-000139; SEBI-CORE-EVD-000140</x:v>
      </x:c>
      <x:c r="H74" s="305" t="n">
        <x:v>2</x:v>
      </x:c>
      <x:c r="I74" s="305" t="str">
        <x:v>SEBI-CORE-OBS-000070</x:v>
      </x:c>
      <x:c r="J74" s="305" t="str">
        <x:v>SEBI-CORE-CAL-000070</x:v>
      </x:c>
      <x:c r="K74" s="305" t="str">
        <x:v>SEBI-CORE-APP-000070</x:v>
      </x:c>
      <x:c r="L74" s="305" t="str">
        <x:v>CAP-LAW060</x:v>
      </x:c>
      <x:c r="M74" s="305" t="str">
        <x:v>CAP-LAW060|Reg. 26(6)</x:v>
      </x:c>
      <x:c r="N74" s="305" t="str">
        <x:v>CAP-LAW060|Reg. 26(6)|AP01</x:v>
      </x:c>
      <x:c r="O74" s="305" t="str">
        <x:v>CAP-LAW060|Reg. 26(6)|TRC01</x:v>
      </x:c>
      <x:c r="P74" s="305" t="str">
        <x:f>IF(COUNTIF('PROD Law Master'!$A$5:$A$81,C74)=1,"YES","NO")</x:f>
        <x:v>YES</x:v>
      </x:c>
      <x:c r="Q74" s="305" t="str">
        <x:f>IF(COUNTIF('PROD Provision Master'!$A$5:$A$176,D74)=1,"YES","NO")</x:f>
        <x:v>YES</x:v>
      </x:c>
      <x:c r="R74" s="305" t="str">
        <x:f>IF(COUNTIF('PROD Compliance Master'!$A$5:$A$176,E74)=1,"YES","NO")</x:f>
        <x:v>YES</x:v>
      </x:c>
      <x:c r="S74" s="305" t="str">
        <x:f>IF(COUNTIF('PROD Audit Master'!$A$5:$A$176,F74)=1,"YES","NO")</x:f>
        <x:v>YES</x:v>
      </x:c>
      <x:c r="T74" s="305" t="str">
        <x:f>IF(COUNTIF('PROD Evidence Master'!$C$5:$C$348,F74)=H74,"YES","NO")</x:f>
        <x:v>YES</x:v>
      </x:c>
      <x:c r="U74" s="305" t="str">
        <x:f>IF(COUNTIF('PROD Observation Master'!$C$5:$C$176,F74)=1,"YES","NO")</x:f>
        <x:v>YES</x:v>
      </x:c>
      <x:c r="V74" s="305" t="str">
        <x:f>IF(COUNTIF('PROD Calendar Master'!$C$5:$C$176,F74)=1,"YES","NO")</x:f>
        <x:v>YES</x:v>
      </x:c>
      <x:c r="W74" s="305" t="str">
        <x:f>IF(COUNTIF('PROD Applicability Master'!$A$5:$A$176,K74)=1,"YES","NO")</x:f>
        <x:v>YES</x:v>
      </x:c>
      <x:c r="X74" s="305" t="str">
        <x:f>IF(COUNTIF($A$5:$A$176,A74)=1,"UNIQUE","DUPLICATE")</x:f>
        <x:v>UNIQUE</x:v>
      </x:c>
      <x:c r="Y74" s="305" t="str">
        <x:f>IF(COUNTIF($O$5:$O$176,O74)=1,"UNIQUE","DUPLICATE")</x:f>
        <x:v>UNIQUE</x:v>
      </x:c>
      <x:c r="Z74" s="305" t="str">
        <x:f>IF(AND(P74="YES",Q74="YES",R74="YES",S74="YES",T74="YES",U74="YES",V74="YES",W74="YES"),"COMPLETE","INCOMPLETE")</x:f>
        <x:v>COMPLETE</x:v>
      </x:c>
      <x:c r="AA74" s="305" t="str">
        <x:f>IF(AND(LEFT(A74,14)="SEBI-CORE-TRC-",LEN(A74)=20),"VALID","INVALID")</x:f>
        <x:v>VALID</x:v>
      </x:c>
      <x:c r="AB74" s="305" t="str">
        <x:v>FROZEN</x:v>
      </x:c>
      <x:c r="AC74" s="305" t="str">
        <x:v>https://www.sebi.gov.in/legal/regulations/dec-2025/securities-and-exchange-board-of-india-substantial-acquisition-of-shares-and-takeovers-regulations-2011-last-amended-on-december-5-2025-_98643.html</x:v>
      </x:c>
    </x:row>
    <x:row r="75" ht="48" customHeight="1">
      <x:c r="A75" s="305" t="str">
        <x:v>SEBI-CORE-TRC-000071</x:v>
      </x:c>
      <x:c r="B75" s="305" t="n">
        <x:v>71</x:v>
      </x:c>
      <x:c r="C75" s="305" t="str">
        <x:v>SEBI-CORE-LAW-000015</x:v>
      </x:c>
      <x:c r="D75" s="305" t="str">
        <x:v>SEBI-CORE-PRV-000071</x:v>
      </x:c>
      <x:c r="E75" s="305" t="str">
        <x:v>SEBI-CORE-CMP-000071</x:v>
      </x:c>
      <x:c r="F75" s="305" t="str">
        <x:v>SEBI-CORE-AUD-000071</x:v>
      </x:c>
      <x:c r="G75" s="305" t="str">
        <x:v>SEBI-CORE-EVD-000141; SEBI-CORE-EVD-000142</x:v>
      </x:c>
      <x:c r="H75" s="305" t="n">
        <x:v>2</x:v>
      </x:c>
      <x:c r="I75" s="305" t="str">
        <x:v>SEBI-CORE-OBS-000071</x:v>
      </x:c>
      <x:c r="J75" s="305" t="str">
        <x:v>SEBI-CORE-CAL-000071</x:v>
      </x:c>
      <x:c r="K75" s="305" t="str">
        <x:v>SEBI-CORE-APP-000071</x:v>
      </x:c>
      <x:c r="L75" s="305" t="str">
        <x:v>CAP-LAW060</x:v>
      </x:c>
      <x:c r="M75" s="305" t="str">
        <x:v>CAP-LAW060|Reg. 26(6A)</x:v>
      </x:c>
      <x:c r="N75" s="305" t="str">
        <x:v>CAP-LAW060|Reg. 26(6A)|AP01</x:v>
      </x:c>
      <x:c r="O75" s="305" t="str">
        <x:v>CAP-LAW060|Reg. 26(6A)|TRC01</x:v>
      </x:c>
      <x:c r="P75" s="305" t="str">
        <x:f>IF(COUNTIF('PROD Law Master'!$A$5:$A$81,C75)=1,"YES","NO")</x:f>
        <x:v>YES</x:v>
      </x:c>
      <x:c r="Q75" s="305" t="str">
        <x:f>IF(COUNTIF('PROD Provision Master'!$A$5:$A$176,D75)=1,"YES","NO")</x:f>
        <x:v>YES</x:v>
      </x:c>
      <x:c r="R75" s="305" t="str">
        <x:f>IF(COUNTIF('PROD Compliance Master'!$A$5:$A$176,E75)=1,"YES","NO")</x:f>
        <x:v>YES</x:v>
      </x:c>
      <x:c r="S75" s="305" t="str">
        <x:f>IF(COUNTIF('PROD Audit Master'!$A$5:$A$176,F75)=1,"YES","NO")</x:f>
        <x:v>YES</x:v>
      </x:c>
      <x:c r="T75" s="305" t="str">
        <x:f>IF(COUNTIF('PROD Evidence Master'!$C$5:$C$348,F75)=H75,"YES","NO")</x:f>
        <x:v>YES</x:v>
      </x:c>
      <x:c r="U75" s="305" t="str">
        <x:f>IF(COUNTIF('PROD Observation Master'!$C$5:$C$176,F75)=1,"YES","NO")</x:f>
        <x:v>YES</x:v>
      </x:c>
      <x:c r="V75" s="305" t="str">
        <x:f>IF(COUNTIF('PROD Calendar Master'!$C$5:$C$176,F75)=1,"YES","NO")</x:f>
        <x:v>YES</x:v>
      </x:c>
      <x:c r="W75" s="305" t="str">
        <x:f>IF(COUNTIF('PROD Applicability Master'!$A$5:$A$176,K75)=1,"YES","NO")</x:f>
        <x:v>YES</x:v>
      </x:c>
      <x:c r="X75" s="305" t="str">
        <x:f>IF(COUNTIF($A$5:$A$176,A75)=1,"UNIQUE","DUPLICATE")</x:f>
        <x:v>UNIQUE</x:v>
      </x:c>
      <x:c r="Y75" s="305" t="str">
        <x:f>IF(COUNTIF($O$5:$O$176,O75)=1,"UNIQUE","DUPLICATE")</x:f>
        <x:v>UNIQUE</x:v>
      </x:c>
      <x:c r="Z75" s="305" t="str">
        <x:f>IF(AND(P75="YES",Q75="YES",R75="YES",S75="YES",T75="YES",U75="YES",V75="YES",W75="YES"),"COMPLETE","INCOMPLETE")</x:f>
        <x:v>COMPLETE</x:v>
      </x:c>
      <x:c r="AA75" s="305" t="str">
        <x:f>IF(AND(LEFT(A75,14)="SEBI-CORE-TRC-",LEN(A75)=20),"VALID","INVALID")</x:f>
        <x:v>VALID</x:v>
      </x:c>
      <x:c r="AB75" s="305" t="str">
        <x:v>FROZEN</x:v>
      </x:c>
      <x:c r="AC75" s="305" t="str">
        <x:v>https://www.sebi.gov.in/legal/regulations/dec-2025/securities-and-exchange-board-of-india-substantial-acquisition-of-shares-and-takeovers-regulations-2011-last-amended-on-december-5-2025-_98643.html</x:v>
      </x:c>
    </x:row>
    <x:row r="76" ht="48" customHeight="1">
      <x:c r="A76" s="305" t="str">
        <x:v>SEBI-CORE-TRC-000072</x:v>
      </x:c>
      <x:c r="B76" s="305" t="n">
        <x:v>72</x:v>
      </x:c>
      <x:c r="C76" s="305" t="str">
        <x:v>SEBI-CORE-LAW-000015</x:v>
      </x:c>
      <x:c r="D76" s="305" t="str">
        <x:v>SEBI-CORE-PRV-000072</x:v>
      </x:c>
      <x:c r="E76" s="305" t="str">
        <x:v>SEBI-CORE-CMP-000072</x:v>
      </x:c>
      <x:c r="F76" s="305" t="str">
        <x:v>SEBI-CORE-AUD-000072</x:v>
      </x:c>
      <x:c r="G76" s="305" t="str">
        <x:v>SEBI-CORE-EVD-000143; SEBI-CORE-EVD-000144</x:v>
      </x:c>
      <x:c r="H76" s="305" t="n">
        <x:v>2</x:v>
      </x:c>
      <x:c r="I76" s="305" t="str">
        <x:v>SEBI-CORE-OBS-000072</x:v>
      </x:c>
      <x:c r="J76" s="305" t="str">
        <x:v>SEBI-CORE-CAL-000072</x:v>
      </x:c>
      <x:c r="K76" s="305" t="str">
        <x:v>SEBI-CORE-APP-000072</x:v>
      </x:c>
      <x:c r="L76" s="305" t="str">
        <x:v>CAP-LAW060</x:v>
      </x:c>
      <x:c r="M76" s="305" t="str">
        <x:v>CAP-LAW060|Reg. 26(7)</x:v>
      </x:c>
      <x:c r="N76" s="305" t="str">
        <x:v>CAP-LAW060|Reg. 26(7)|AP01</x:v>
      </x:c>
      <x:c r="O76" s="305" t="str">
        <x:v>CAP-LAW060|Reg. 26(7)|TRC01</x:v>
      </x:c>
      <x:c r="P76" s="305" t="str">
        <x:f>IF(COUNTIF('PROD Law Master'!$A$5:$A$81,C76)=1,"YES","NO")</x:f>
        <x:v>YES</x:v>
      </x:c>
      <x:c r="Q76" s="305" t="str">
        <x:f>IF(COUNTIF('PROD Provision Master'!$A$5:$A$176,D76)=1,"YES","NO")</x:f>
        <x:v>YES</x:v>
      </x:c>
      <x:c r="R76" s="305" t="str">
        <x:f>IF(COUNTIF('PROD Compliance Master'!$A$5:$A$176,E76)=1,"YES","NO")</x:f>
        <x:v>YES</x:v>
      </x:c>
      <x:c r="S76" s="305" t="str">
        <x:f>IF(COUNTIF('PROD Audit Master'!$A$5:$A$176,F76)=1,"YES","NO")</x:f>
        <x:v>YES</x:v>
      </x:c>
      <x:c r="T76" s="305" t="str">
        <x:f>IF(COUNTIF('PROD Evidence Master'!$C$5:$C$348,F76)=H76,"YES","NO")</x:f>
        <x:v>YES</x:v>
      </x:c>
      <x:c r="U76" s="305" t="str">
        <x:f>IF(COUNTIF('PROD Observation Master'!$C$5:$C$176,F76)=1,"YES","NO")</x:f>
        <x:v>YES</x:v>
      </x:c>
      <x:c r="V76" s="305" t="str">
        <x:f>IF(COUNTIF('PROD Calendar Master'!$C$5:$C$176,F76)=1,"YES","NO")</x:f>
        <x:v>YES</x:v>
      </x:c>
      <x:c r="W76" s="305" t="str">
        <x:f>IF(COUNTIF('PROD Applicability Master'!$A$5:$A$176,K76)=1,"YES","NO")</x:f>
        <x:v>YES</x:v>
      </x:c>
      <x:c r="X76" s="305" t="str">
        <x:f>IF(COUNTIF($A$5:$A$176,A76)=1,"UNIQUE","DUPLICATE")</x:f>
        <x:v>UNIQUE</x:v>
      </x:c>
      <x:c r="Y76" s="305" t="str">
        <x:f>IF(COUNTIF($O$5:$O$176,O76)=1,"UNIQUE","DUPLICATE")</x:f>
        <x:v>UNIQUE</x:v>
      </x:c>
      <x:c r="Z76" s="305" t="str">
        <x:f>IF(AND(P76="YES",Q76="YES",R76="YES",S76="YES",T76="YES",U76="YES",V76="YES",W76="YES"),"COMPLETE","INCOMPLETE")</x:f>
        <x:v>COMPLETE</x:v>
      </x:c>
      <x:c r="AA76" s="305" t="str">
        <x:f>IF(AND(LEFT(A76,14)="SEBI-CORE-TRC-",LEN(A76)=20),"VALID","INVALID")</x:f>
        <x:v>VALID</x:v>
      </x:c>
      <x:c r="AB76" s="305" t="str">
        <x:v>FROZEN</x:v>
      </x:c>
      <x:c r="AC76" s="305" t="str">
        <x:v>https://www.sebi.gov.in/legal/regulations/dec-2025/securities-and-exchange-board-of-india-substantial-acquisition-of-shares-and-takeovers-regulations-2011-last-amended-on-december-5-2025-_98643.html</x:v>
      </x:c>
    </x:row>
    <x:row r="77" ht="48" customHeight="1">
      <x:c r="A77" s="305" t="str">
        <x:v>SEBI-CORE-TRC-000073</x:v>
      </x:c>
      <x:c r="B77" s="305" t="n">
        <x:v>73</x:v>
      </x:c>
      <x:c r="C77" s="305" t="str">
        <x:v>SEBI-CORE-LAW-000015</x:v>
      </x:c>
      <x:c r="D77" s="305" t="str">
        <x:v>SEBI-CORE-PRV-000073</x:v>
      </x:c>
      <x:c r="E77" s="305" t="str">
        <x:v>SEBI-CORE-CMP-000073</x:v>
      </x:c>
      <x:c r="F77" s="305" t="str">
        <x:v>SEBI-CORE-AUD-000073</x:v>
      </x:c>
      <x:c r="G77" s="305" t="str">
        <x:v>SEBI-CORE-EVD-000145; SEBI-CORE-EVD-000146</x:v>
      </x:c>
      <x:c r="H77" s="305" t="n">
        <x:v>2</x:v>
      </x:c>
      <x:c r="I77" s="305" t="str">
        <x:v>SEBI-CORE-OBS-000073</x:v>
      </x:c>
      <x:c r="J77" s="305" t="str">
        <x:v>SEBI-CORE-CAL-000073</x:v>
      </x:c>
      <x:c r="K77" s="305" t="str">
        <x:v>SEBI-CORE-APP-000073</x:v>
      </x:c>
      <x:c r="L77" s="305" t="str">
        <x:v>CAP-LAW060</x:v>
      </x:c>
      <x:c r="M77" s="305" t="str">
        <x:v>CAP-LAW060|Reg. 26(8)</x:v>
      </x:c>
      <x:c r="N77" s="305" t="str">
        <x:v>CAP-LAW060|Reg. 26(8)|AP01</x:v>
      </x:c>
      <x:c r="O77" s="305" t="str">
        <x:v>CAP-LAW060|Reg. 26(8)|TRC01</x:v>
      </x:c>
      <x:c r="P77" s="305" t="str">
        <x:f>IF(COUNTIF('PROD Law Master'!$A$5:$A$81,C77)=1,"YES","NO")</x:f>
        <x:v>YES</x:v>
      </x:c>
      <x:c r="Q77" s="305" t="str">
        <x:f>IF(COUNTIF('PROD Provision Master'!$A$5:$A$176,D77)=1,"YES","NO")</x:f>
        <x:v>YES</x:v>
      </x:c>
      <x:c r="R77" s="305" t="str">
        <x:f>IF(COUNTIF('PROD Compliance Master'!$A$5:$A$176,E77)=1,"YES","NO")</x:f>
        <x:v>YES</x:v>
      </x:c>
      <x:c r="S77" s="305" t="str">
        <x:f>IF(COUNTIF('PROD Audit Master'!$A$5:$A$176,F77)=1,"YES","NO")</x:f>
        <x:v>YES</x:v>
      </x:c>
      <x:c r="T77" s="305" t="str">
        <x:f>IF(COUNTIF('PROD Evidence Master'!$C$5:$C$348,F77)=H77,"YES","NO")</x:f>
        <x:v>YES</x:v>
      </x:c>
      <x:c r="U77" s="305" t="str">
        <x:f>IF(COUNTIF('PROD Observation Master'!$C$5:$C$176,F77)=1,"YES","NO")</x:f>
        <x:v>YES</x:v>
      </x:c>
      <x:c r="V77" s="305" t="str">
        <x:f>IF(COUNTIF('PROD Calendar Master'!$C$5:$C$176,F77)=1,"YES","NO")</x:f>
        <x:v>YES</x:v>
      </x:c>
      <x:c r="W77" s="305" t="str">
        <x:f>IF(COUNTIF('PROD Applicability Master'!$A$5:$A$176,K77)=1,"YES","NO")</x:f>
        <x:v>YES</x:v>
      </x:c>
      <x:c r="X77" s="305" t="str">
        <x:f>IF(COUNTIF($A$5:$A$176,A77)=1,"UNIQUE","DUPLICATE")</x:f>
        <x:v>UNIQUE</x:v>
      </x:c>
      <x:c r="Y77" s="305" t="str">
        <x:f>IF(COUNTIF($O$5:$O$176,O77)=1,"UNIQUE","DUPLICATE")</x:f>
        <x:v>UNIQUE</x:v>
      </x:c>
      <x:c r="Z77" s="305" t="str">
        <x:f>IF(AND(P77="YES",Q77="YES",R77="YES",S77="YES",T77="YES",U77="YES",V77="YES",W77="YES"),"COMPLETE","INCOMPLETE")</x:f>
        <x:v>COMPLETE</x:v>
      </x:c>
      <x:c r="AA77" s="305" t="str">
        <x:f>IF(AND(LEFT(A77,14)="SEBI-CORE-TRC-",LEN(A77)=20),"VALID","INVALID")</x:f>
        <x:v>VALID</x:v>
      </x:c>
      <x:c r="AB77" s="305" t="str">
        <x:v>FROZEN</x:v>
      </x:c>
      <x:c r="AC77" s="305" t="str">
        <x:v>https://www.sebi.gov.in/legal/regulations/dec-2025/securities-and-exchange-board-of-india-substantial-acquisition-of-shares-and-takeovers-regulations-2011-last-amended-on-december-5-2025-_98643.html</x:v>
      </x:c>
    </x:row>
    <x:row r="78" ht="48" customHeight="1">
      <x:c r="A78" s="305" t="str">
        <x:v>SEBI-CORE-TRC-000074</x:v>
      </x:c>
      <x:c r="B78" s="305" t="n">
        <x:v>74</x:v>
      </x:c>
      <x:c r="C78" s="305" t="str">
        <x:v>SEBI-CORE-LAW-000015</x:v>
      </x:c>
      <x:c r="D78" s="305" t="str">
        <x:v>SEBI-CORE-PRV-000074</x:v>
      </x:c>
      <x:c r="E78" s="305" t="str">
        <x:v>SEBI-CORE-CMP-000074</x:v>
      </x:c>
      <x:c r="F78" s="305" t="str">
        <x:v>SEBI-CORE-AUD-000074</x:v>
      </x:c>
      <x:c r="G78" s="305" t="str">
        <x:v>SEBI-CORE-EVD-000147; SEBI-CORE-EVD-000148</x:v>
      </x:c>
      <x:c r="H78" s="305" t="n">
        <x:v>2</x:v>
      </x:c>
      <x:c r="I78" s="305" t="str">
        <x:v>SEBI-CORE-OBS-000074</x:v>
      </x:c>
      <x:c r="J78" s="305" t="str">
        <x:v>SEBI-CORE-CAL-000074</x:v>
      </x:c>
      <x:c r="K78" s="305" t="str">
        <x:v>SEBI-CORE-APP-000074</x:v>
      </x:c>
      <x:c r="L78" s="305" t="str">
        <x:v>CAP-LAW060</x:v>
      </x:c>
      <x:c r="M78" s="305" t="str">
        <x:v>CAP-LAW060|Reg. 26(9)</x:v>
      </x:c>
      <x:c r="N78" s="305" t="str">
        <x:v>CAP-LAW060|Reg. 26(9)|AP01</x:v>
      </x:c>
      <x:c r="O78" s="305" t="str">
        <x:v>CAP-LAW060|Reg. 26(9)|TRC01</x:v>
      </x:c>
      <x:c r="P78" s="305" t="str">
        <x:f>IF(COUNTIF('PROD Law Master'!$A$5:$A$81,C78)=1,"YES","NO")</x:f>
        <x:v>YES</x:v>
      </x:c>
      <x:c r="Q78" s="305" t="str">
        <x:f>IF(COUNTIF('PROD Provision Master'!$A$5:$A$176,D78)=1,"YES","NO")</x:f>
        <x:v>YES</x:v>
      </x:c>
      <x:c r="R78" s="305" t="str">
        <x:f>IF(COUNTIF('PROD Compliance Master'!$A$5:$A$176,E78)=1,"YES","NO")</x:f>
        <x:v>YES</x:v>
      </x:c>
      <x:c r="S78" s="305" t="str">
        <x:f>IF(COUNTIF('PROD Audit Master'!$A$5:$A$176,F78)=1,"YES","NO")</x:f>
        <x:v>YES</x:v>
      </x:c>
      <x:c r="T78" s="305" t="str">
        <x:f>IF(COUNTIF('PROD Evidence Master'!$C$5:$C$348,F78)=H78,"YES","NO")</x:f>
        <x:v>YES</x:v>
      </x:c>
      <x:c r="U78" s="305" t="str">
        <x:f>IF(COUNTIF('PROD Observation Master'!$C$5:$C$176,F78)=1,"YES","NO")</x:f>
        <x:v>YES</x:v>
      </x:c>
      <x:c r="V78" s="305" t="str">
        <x:f>IF(COUNTIF('PROD Calendar Master'!$C$5:$C$176,F78)=1,"YES","NO")</x:f>
        <x:v>YES</x:v>
      </x:c>
      <x:c r="W78" s="305" t="str">
        <x:f>IF(COUNTIF('PROD Applicability Master'!$A$5:$A$176,K78)=1,"YES","NO")</x:f>
        <x:v>YES</x:v>
      </x:c>
      <x:c r="X78" s="305" t="str">
        <x:f>IF(COUNTIF($A$5:$A$176,A78)=1,"UNIQUE","DUPLICATE")</x:f>
        <x:v>UNIQUE</x:v>
      </x:c>
      <x:c r="Y78" s="305" t="str">
        <x:f>IF(COUNTIF($O$5:$O$176,O78)=1,"UNIQUE","DUPLICATE")</x:f>
        <x:v>UNIQUE</x:v>
      </x:c>
      <x:c r="Z78" s="305" t="str">
        <x:f>IF(AND(P78="YES",Q78="YES",R78="YES",S78="YES",T78="YES",U78="YES",V78="YES",W78="YES"),"COMPLETE","INCOMPLETE")</x:f>
        <x:v>COMPLETE</x:v>
      </x:c>
      <x:c r="AA78" s="305" t="str">
        <x:f>IF(AND(LEFT(A78,14)="SEBI-CORE-TRC-",LEN(A78)=20),"VALID","INVALID")</x:f>
        <x:v>VALID</x:v>
      </x:c>
      <x:c r="AB78" s="305" t="str">
        <x:v>FROZEN</x:v>
      </x:c>
      <x:c r="AC78" s="305" t="str">
        <x:v>https://www.sebi.gov.in/legal/regulations/dec-2025/securities-and-exchange-board-of-india-substantial-acquisition-of-shares-and-takeovers-regulations-2011-last-amended-on-december-5-2025-_98643.html</x:v>
      </x:c>
    </x:row>
    <x:row r="79" ht="48" customHeight="1">
      <x:c r="A79" s="305" t="str">
        <x:v>SEBI-CORE-TRC-000075</x:v>
      </x:c>
      <x:c r="B79" s="305" t="n">
        <x:v>75</x:v>
      </x:c>
      <x:c r="C79" s="305" t="str">
        <x:v>SEBI-CORE-LAW-000015</x:v>
      </x:c>
      <x:c r="D79" s="305" t="str">
        <x:v>SEBI-CORE-PRV-000075</x:v>
      </x:c>
      <x:c r="E79" s="305" t="str">
        <x:v>SEBI-CORE-CMP-000075</x:v>
      </x:c>
      <x:c r="F79" s="305" t="str">
        <x:v>SEBI-CORE-AUD-000075</x:v>
      </x:c>
      <x:c r="G79" s="305" t="str">
        <x:v>SEBI-CORE-EVD-000149; SEBI-CORE-EVD-000150</x:v>
      </x:c>
      <x:c r="H79" s="305" t="n">
        <x:v>2</x:v>
      </x:c>
      <x:c r="I79" s="305" t="str">
        <x:v>SEBI-CORE-OBS-000075</x:v>
      </x:c>
      <x:c r="J79" s="305" t="str">
        <x:v>SEBI-CORE-CAL-000075</x:v>
      </x:c>
      <x:c r="K79" s="305" t="str">
        <x:v>SEBI-CORE-APP-000075</x:v>
      </x:c>
      <x:c r="L79" s="305" t="str">
        <x:v>CAP-LAW060</x:v>
      </x:c>
      <x:c r="M79" s="305" t="str">
        <x:v>CAP-LAW060|Reg. 26(10)</x:v>
      </x:c>
      <x:c r="N79" s="305" t="str">
        <x:v>CAP-LAW060|Reg. 26(10)|AP01</x:v>
      </x:c>
      <x:c r="O79" s="305" t="str">
        <x:v>CAP-LAW060|Reg. 26(10)|TRC01</x:v>
      </x:c>
      <x:c r="P79" s="305" t="str">
        <x:f>IF(COUNTIF('PROD Law Master'!$A$5:$A$81,C79)=1,"YES","NO")</x:f>
        <x:v>YES</x:v>
      </x:c>
      <x:c r="Q79" s="305" t="str">
        <x:f>IF(COUNTIF('PROD Provision Master'!$A$5:$A$176,D79)=1,"YES","NO")</x:f>
        <x:v>YES</x:v>
      </x:c>
      <x:c r="R79" s="305" t="str">
        <x:f>IF(COUNTIF('PROD Compliance Master'!$A$5:$A$176,E79)=1,"YES","NO")</x:f>
        <x:v>YES</x:v>
      </x:c>
      <x:c r="S79" s="305" t="str">
        <x:f>IF(COUNTIF('PROD Audit Master'!$A$5:$A$176,F79)=1,"YES","NO")</x:f>
        <x:v>YES</x:v>
      </x:c>
      <x:c r="T79" s="305" t="str">
        <x:f>IF(COUNTIF('PROD Evidence Master'!$C$5:$C$348,F79)=H79,"YES","NO")</x:f>
        <x:v>YES</x:v>
      </x:c>
      <x:c r="U79" s="305" t="str">
        <x:f>IF(COUNTIF('PROD Observation Master'!$C$5:$C$176,F79)=1,"YES","NO")</x:f>
        <x:v>YES</x:v>
      </x:c>
      <x:c r="V79" s="305" t="str">
        <x:f>IF(COUNTIF('PROD Calendar Master'!$C$5:$C$176,F79)=1,"YES","NO")</x:f>
        <x:v>YES</x:v>
      </x:c>
      <x:c r="W79" s="305" t="str">
        <x:f>IF(COUNTIF('PROD Applicability Master'!$A$5:$A$176,K79)=1,"YES","NO")</x:f>
        <x:v>YES</x:v>
      </x:c>
      <x:c r="X79" s="305" t="str">
        <x:f>IF(COUNTIF($A$5:$A$176,A79)=1,"UNIQUE","DUPLICATE")</x:f>
        <x:v>UNIQUE</x:v>
      </x:c>
      <x:c r="Y79" s="305" t="str">
        <x:f>IF(COUNTIF($O$5:$O$176,O79)=1,"UNIQUE","DUPLICATE")</x:f>
        <x:v>UNIQUE</x:v>
      </x:c>
      <x:c r="Z79" s="305" t="str">
        <x:f>IF(AND(P79="YES",Q79="YES",R79="YES",S79="YES",T79="YES",U79="YES",V79="YES",W79="YES"),"COMPLETE","INCOMPLETE")</x:f>
        <x:v>COMPLETE</x:v>
      </x:c>
      <x:c r="AA79" s="305" t="str">
        <x:f>IF(AND(LEFT(A79,14)="SEBI-CORE-TRC-",LEN(A79)=20),"VALID","INVALID")</x:f>
        <x:v>VALID</x:v>
      </x:c>
      <x:c r="AB79" s="305" t="str">
        <x:v>FROZEN</x:v>
      </x:c>
      <x:c r="AC79" s="305" t="str">
        <x:v>https://www.sebi.gov.in/legal/regulations/dec-2025/securities-and-exchange-board-of-india-substantial-acquisition-of-shares-and-takeovers-regulations-2011-last-amended-on-december-5-2025-_98643.html</x:v>
      </x:c>
    </x:row>
    <x:row r="80" ht="48" customHeight="1">
      <x:c r="A80" s="305" t="str">
        <x:v>SEBI-CORE-TRC-000076</x:v>
      </x:c>
      <x:c r="B80" s="305" t="n">
        <x:v>76</x:v>
      </x:c>
      <x:c r="C80" s="305" t="str">
        <x:v>SEBI-CORE-LAW-000015</x:v>
      </x:c>
      <x:c r="D80" s="305" t="str">
        <x:v>SEBI-CORE-PRV-000076</x:v>
      </x:c>
      <x:c r="E80" s="305" t="str">
        <x:v>SEBI-CORE-CMP-000076</x:v>
      </x:c>
      <x:c r="F80" s="305" t="str">
        <x:v>SEBI-CORE-AUD-000076</x:v>
      </x:c>
      <x:c r="G80" s="305" t="str">
        <x:v>SEBI-CORE-EVD-000151; SEBI-CORE-EVD-000152</x:v>
      </x:c>
      <x:c r="H80" s="305" t="n">
        <x:v>2</x:v>
      </x:c>
      <x:c r="I80" s="305" t="str">
        <x:v>SEBI-CORE-OBS-000076</x:v>
      </x:c>
      <x:c r="J80" s="305" t="str">
        <x:v>SEBI-CORE-CAL-000076</x:v>
      </x:c>
      <x:c r="K80" s="305" t="str">
        <x:v>SEBI-CORE-APP-000076</x:v>
      </x:c>
      <x:c r="L80" s="305" t="str">
        <x:v>CAP-LAW060</x:v>
      </x:c>
      <x:c r="M80" s="305" t="str">
        <x:v>CAP-LAW060|Reg. 29</x:v>
      </x:c>
      <x:c r="N80" s="305" t="str">
        <x:v>CAP-LAW060|Reg. 29|AP01</x:v>
      </x:c>
      <x:c r="O80" s="305" t="str">
        <x:v>CAP-LAW060|Reg. 29|TRC01</x:v>
      </x:c>
      <x:c r="P80" s="305" t="str">
        <x:f>IF(COUNTIF('PROD Law Master'!$A$5:$A$81,C80)=1,"YES","NO")</x:f>
        <x:v>YES</x:v>
      </x:c>
      <x:c r="Q80" s="305" t="str">
        <x:f>IF(COUNTIF('PROD Provision Master'!$A$5:$A$176,D80)=1,"YES","NO")</x:f>
        <x:v>YES</x:v>
      </x:c>
      <x:c r="R80" s="305" t="str">
        <x:f>IF(COUNTIF('PROD Compliance Master'!$A$5:$A$176,E80)=1,"YES","NO")</x:f>
        <x:v>YES</x:v>
      </x:c>
      <x:c r="S80" s="305" t="str">
        <x:f>IF(COUNTIF('PROD Audit Master'!$A$5:$A$176,F80)=1,"YES","NO")</x:f>
        <x:v>YES</x:v>
      </x:c>
      <x:c r="T80" s="305" t="str">
        <x:f>IF(COUNTIF('PROD Evidence Master'!$C$5:$C$348,F80)=H80,"YES","NO")</x:f>
        <x:v>YES</x:v>
      </x:c>
      <x:c r="U80" s="305" t="str">
        <x:f>IF(COUNTIF('PROD Observation Master'!$C$5:$C$176,F80)=1,"YES","NO")</x:f>
        <x:v>YES</x:v>
      </x:c>
      <x:c r="V80" s="305" t="str">
        <x:f>IF(COUNTIF('PROD Calendar Master'!$C$5:$C$176,F80)=1,"YES","NO")</x:f>
        <x:v>YES</x:v>
      </x:c>
      <x:c r="W80" s="305" t="str">
        <x:f>IF(COUNTIF('PROD Applicability Master'!$A$5:$A$176,K80)=1,"YES","NO")</x:f>
        <x:v>YES</x:v>
      </x:c>
      <x:c r="X80" s="305" t="str">
        <x:f>IF(COUNTIF($A$5:$A$176,A80)=1,"UNIQUE","DUPLICATE")</x:f>
        <x:v>UNIQUE</x:v>
      </x:c>
      <x:c r="Y80" s="305" t="str">
        <x:f>IF(COUNTIF($O$5:$O$176,O80)=1,"UNIQUE","DUPLICATE")</x:f>
        <x:v>UNIQUE</x:v>
      </x:c>
      <x:c r="Z80" s="305" t="str">
        <x:f>IF(AND(P80="YES",Q80="YES",R80="YES",S80="YES",T80="YES",U80="YES",V80="YES",W80="YES"),"COMPLETE","INCOMPLETE")</x:f>
        <x:v>COMPLETE</x:v>
      </x:c>
      <x:c r="AA80" s="305" t="str">
        <x:f>IF(AND(LEFT(A80,14)="SEBI-CORE-TRC-",LEN(A80)=20),"VALID","INVALID")</x:f>
        <x:v>VALID</x:v>
      </x:c>
      <x:c r="AB80" s="305" t="str">
        <x:v>FROZEN</x:v>
      </x:c>
      <x:c r="AC80" s="305" t="str">
        <x:v>https://www.sebi.gov.in/legal/regulations/dec-2025/securities-and-exchange-board-of-india-substantial-acquisition-of-shares-and-takeovers-regulations-2011-last-amended-on-december-5-2025-_98643.html</x:v>
      </x:c>
    </x:row>
    <x:row r="81" ht="48" customHeight="1">
      <x:c r="A81" s="305" t="str">
        <x:v>SEBI-CORE-TRC-000077</x:v>
      </x:c>
      <x:c r="B81" s="305" t="n">
        <x:v>77</x:v>
      </x:c>
      <x:c r="C81" s="305" t="str">
        <x:v>SEBI-CORE-LAW-000015</x:v>
      </x:c>
      <x:c r="D81" s="305" t="str">
        <x:v>SEBI-CORE-PRV-000077</x:v>
      </x:c>
      <x:c r="E81" s="305" t="str">
        <x:v>SEBI-CORE-CMP-000077</x:v>
      </x:c>
      <x:c r="F81" s="305" t="str">
        <x:v>SEBI-CORE-AUD-000077</x:v>
      </x:c>
      <x:c r="G81" s="305" t="str">
        <x:v>SEBI-CORE-EVD-000153; SEBI-CORE-EVD-000154</x:v>
      </x:c>
      <x:c r="H81" s="305" t="n">
        <x:v>2</x:v>
      </x:c>
      <x:c r="I81" s="305" t="str">
        <x:v>SEBI-CORE-OBS-000077</x:v>
      </x:c>
      <x:c r="J81" s="305" t="str">
        <x:v>SEBI-CORE-CAL-000077</x:v>
      </x:c>
      <x:c r="K81" s="305" t="str">
        <x:v>SEBI-CORE-APP-000077</x:v>
      </x:c>
      <x:c r="L81" s="305" t="str">
        <x:v>CAP-LAW060</x:v>
      </x:c>
      <x:c r="M81" s="305" t="str">
        <x:v>CAP-LAW060|Reg. 31</x:v>
      </x:c>
      <x:c r="N81" s="305" t="str">
        <x:v>CAP-LAW060|Reg. 31|AP01</x:v>
      </x:c>
      <x:c r="O81" s="305" t="str">
        <x:v>CAP-LAW060|Reg. 31|TRC01</x:v>
      </x:c>
      <x:c r="P81" s="305" t="str">
        <x:f>IF(COUNTIF('PROD Law Master'!$A$5:$A$81,C81)=1,"YES","NO")</x:f>
        <x:v>YES</x:v>
      </x:c>
      <x:c r="Q81" s="305" t="str">
        <x:f>IF(COUNTIF('PROD Provision Master'!$A$5:$A$176,D81)=1,"YES","NO")</x:f>
        <x:v>YES</x:v>
      </x:c>
      <x:c r="R81" s="305" t="str">
        <x:f>IF(COUNTIF('PROD Compliance Master'!$A$5:$A$176,E81)=1,"YES","NO")</x:f>
        <x:v>YES</x:v>
      </x:c>
      <x:c r="S81" s="305" t="str">
        <x:f>IF(COUNTIF('PROD Audit Master'!$A$5:$A$176,F81)=1,"YES","NO")</x:f>
        <x:v>YES</x:v>
      </x:c>
      <x:c r="T81" s="305" t="str">
        <x:f>IF(COUNTIF('PROD Evidence Master'!$C$5:$C$348,F81)=H81,"YES","NO")</x:f>
        <x:v>YES</x:v>
      </x:c>
      <x:c r="U81" s="305" t="str">
        <x:f>IF(COUNTIF('PROD Observation Master'!$C$5:$C$176,F81)=1,"YES","NO")</x:f>
        <x:v>YES</x:v>
      </x:c>
      <x:c r="V81" s="305" t="str">
        <x:f>IF(COUNTIF('PROD Calendar Master'!$C$5:$C$176,F81)=1,"YES","NO")</x:f>
        <x:v>YES</x:v>
      </x:c>
      <x:c r="W81" s="305" t="str">
        <x:f>IF(COUNTIF('PROD Applicability Master'!$A$5:$A$176,K81)=1,"YES","NO")</x:f>
        <x:v>YES</x:v>
      </x:c>
      <x:c r="X81" s="305" t="str">
        <x:f>IF(COUNTIF($A$5:$A$176,A81)=1,"UNIQUE","DUPLICATE")</x:f>
        <x:v>UNIQUE</x:v>
      </x:c>
      <x:c r="Y81" s="305" t="str">
        <x:f>IF(COUNTIF($O$5:$O$176,O81)=1,"UNIQUE","DUPLICATE")</x:f>
        <x:v>UNIQUE</x:v>
      </x:c>
      <x:c r="Z81" s="305" t="str">
        <x:f>IF(AND(P81="YES",Q81="YES",R81="YES",S81="YES",T81="YES",U81="YES",V81="YES",W81="YES"),"COMPLETE","INCOMPLETE")</x:f>
        <x:v>COMPLETE</x:v>
      </x:c>
      <x:c r="AA81" s="305" t="str">
        <x:f>IF(AND(LEFT(A81,14)="SEBI-CORE-TRC-",LEN(A81)=20),"VALID","INVALID")</x:f>
        <x:v>VALID</x:v>
      </x:c>
      <x:c r="AB81" s="305" t="str">
        <x:v>FROZEN</x:v>
      </x:c>
      <x:c r="AC81" s="305" t="str">
        <x:v>https://www.sebi.gov.in/legal/regulations/dec-2025/securities-and-exchange-board-of-india-substantial-acquisition-of-shares-and-takeovers-regulations-2011-last-amended-on-december-5-2025-_98643.html</x:v>
      </x:c>
    </x:row>
    <x:row r="82" ht="48" customHeight="1">
      <x:c r="A82" s="305" t="str">
        <x:v>SEBI-CORE-TRC-000078</x:v>
      </x:c>
      <x:c r="B82" s="305" t="n">
        <x:v>78</x:v>
      </x:c>
      <x:c r="C82" s="305" t="str">
        <x:v>SEBI-CORE-LAW-000055</x:v>
      </x:c>
      <x:c r="D82" s="305" t="str">
        <x:v>SEBI-CORE-PRV-000078</x:v>
      </x:c>
      <x:c r="E82" s="305" t="str">
        <x:v>SEBI-CORE-CMP-000078</x:v>
      </x:c>
      <x:c r="F82" s="305" t="str">
        <x:v>SEBI-CORE-AUD-000078</x:v>
      </x:c>
      <x:c r="G82" s="305" t="str">
        <x:v>SEBI-CORE-EVD-000155; SEBI-CORE-EVD-000156</x:v>
      </x:c>
      <x:c r="H82" s="305" t="n">
        <x:v>2</x:v>
      </x:c>
      <x:c r="I82" s="305" t="str">
        <x:v>SEBI-CORE-OBS-000078</x:v>
      </x:c>
      <x:c r="J82" s="305" t="str">
        <x:v>SEBI-CORE-CAL-000078</x:v>
      </x:c>
      <x:c r="K82" s="305" t="str">
        <x:v>SEBI-CORE-APP-000078</x:v>
      </x:c>
      <x:c r="L82" s="305" t="str">
        <x:v>CAP-LAW238</x:v>
      </x:c>
      <x:c r="M82" s="305" t="str">
        <x:v>CAP-LAW238|Reg. 10(7) online filing</x:v>
      </x:c>
      <x:c r="N82" s="305" t="str">
        <x:v>CAP-LAW238|Reg. 10(7) online filing|AP01</x:v>
      </x:c>
      <x:c r="O82" s="305" t="str">
        <x:v>CAP-LAW238|Reg. 10(7) online filing|TRC01</x:v>
      </x:c>
      <x:c r="P82" s="305" t="str">
        <x:f>IF(COUNTIF('PROD Law Master'!$A$5:$A$81,C82)=1,"YES","NO")</x:f>
        <x:v>YES</x:v>
      </x:c>
      <x:c r="Q82" s="305" t="str">
        <x:f>IF(COUNTIF('PROD Provision Master'!$A$5:$A$176,D82)=1,"YES","NO")</x:f>
        <x:v>YES</x:v>
      </x:c>
      <x:c r="R82" s="305" t="str">
        <x:f>IF(COUNTIF('PROD Compliance Master'!$A$5:$A$176,E82)=1,"YES","NO")</x:f>
        <x:v>YES</x:v>
      </x:c>
      <x:c r="S82" s="305" t="str">
        <x:f>IF(COUNTIF('PROD Audit Master'!$A$5:$A$176,F82)=1,"YES","NO")</x:f>
        <x:v>YES</x:v>
      </x:c>
      <x:c r="T82" s="305" t="str">
        <x:f>IF(COUNTIF('PROD Evidence Master'!$C$5:$C$348,F82)=H82,"YES","NO")</x:f>
        <x:v>YES</x:v>
      </x:c>
      <x:c r="U82" s="305" t="str">
        <x:f>IF(COUNTIF('PROD Observation Master'!$C$5:$C$176,F82)=1,"YES","NO")</x:f>
        <x:v>YES</x:v>
      </x:c>
      <x:c r="V82" s="305" t="str">
        <x:f>IF(COUNTIF('PROD Calendar Master'!$C$5:$C$176,F82)=1,"YES","NO")</x:f>
        <x:v>YES</x:v>
      </x:c>
      <x:c r="W82" s="305" t="str">
        <x:f>IF(COUNTIF('PROD Applicability Master'!$A$5:$A$176,K82)=1,"YES","NO")</x:f>
        <x:v>YES</x:v>
      </x:c>
      <x:c r="X82" s="305" t="str">
        <x:f>IF(COUNTIF($A$5:$A$176,A82)=1,"UNIQUE","DUPLICATE")</x:f>
        <x:v>UNIQUE</x:v>
      </x:c>
      <x:c r="Y82" s="305" t="str">
        <x:f>IF(COUNTIF($O$5:$O$176,O82)=1,"UNIQUE","DUPLICATE")</x:f>
        <x:v>UNIQUE</x:v>
      </x:c>
      <x:c r="Z82" s="305" t="str">
        <x:f>IF(AND(P82="YES",Q82="YES",R82="YES",S82="YES",T82="YES",U82="YES",V82="YES",W82="YES"),"COMPLETE","INCOMPLETE")</x:f>
        <x:v>COMPLETE</x:v>
      </x:c>
      <x:c r="AA82" s="305" t="str">
        <x:f>IF(AND(LEFT(A82,14)="SEBI-CORE-TRC-",LEN(A82)=20),"VALID","INVALID")</x:f>
        <x:v>VALID</x:v>
      </x:c>
      <x:c r="AB82" s="305" t="str">
        <x:v>FROZEN</x:v>
      </x:c>
      <x:c r="AC82" s="305" t="str">
        <x:v>https://www.sebi.gov.in/legal/circulars/mar-2025/online-filing-system-for-reports-filed-under-regulation-10-7-of-sebi-substantial-acquisition-of-shares-and-takeovers-regulations-2011_92791.html</x:v>
      </x:c>
    </x:row>
    <x:row r="83" ht="48" customHeight="1">
      <x:c r="A83" s="305" t="str">
        <x:v>SEBI-CORE-TRC-000079</x:v>
      </x:c>
      <x:c r="B83" s="305" t="n">
        <x:v>79</x:v>
      </x:c>
      <x:c r="C83" s="305" t="str">
        <x:v>SEBI-CORE-LAW-000011</x:v>
      </x:c>
      <x:c r="D83" s="305" t="str">
        <x:v>SEBI-CORE-PRV-000079</x:v>
      </x:c>
      <x:c r="E83" s="305" t="str">
        <x:v>SEBI-CORE-CMP-000079</x:v>
      </x:c>
      <x:c r="F83" s="305" t="str">
        <x:v>SEBI-CORE-AUD-000079</x:v>
      </x:c>
      <x:c r="G83" s="305" t="str">
        <x:v>SEBI-CORE-EVD-000157; SEBI-CORE-EVD-000158</x:v>
      </x:c>
      <x:c r="H83" s="305" t="n">
        <x:v>2</x:v>
      </x:c>
      <x:c r="I83" s="305" t="str">
        <x:v>SEBI-CORE-OBS-000079</x:v>
      </x:c>
      <x:c r="J83" s="305" t="str">
        <x:v>SEBI-CORE-CAL-000079</x:v>
      </x:c>
      <x:c r="K83" s="305" t="str">
        <x:v>SEBI-CORE-APP-000079</x:v>
      </x:c>
      <x:c r="L83" s="305" t="str">
        <x:v>CAP-LAW049</x:v>
      </x:c>
      <x:c r="M83" s="305" t="str">
        <x:v>CAP-LAW049|Ch. II / Reg. 6</x:v>
      </x:c>
      <x:c r="N83" s="305" t="str">
        <x:v>CAP-LAW049|Ch. II / Reg. 6|AP01</x:v>
      </x:c>
      <x:c r="O83" s="305" t="str">
        <x:v>CAP-LAW049|Ch. II / Reg. 6|TRC01</x:v>
      </x:c>
      <x:c r="P83" s="305" t="str">
        <x:f>IF(COUNTIF('PROD Law Master'!$A$5:$A$81,C83)=1,"YES","NO")</x:f>
        <x:v>YES</x:v>
      </x:c>
      <x:c r="Q83" s="305" t="str">
        <x:f>IF(COUNTIF('PROD Provision Master'!$A$5:$A$176,D83)=1,"YES","NO")</x:f>
        <x:v>YES</x:v>
      </x:c>
      <x:c r="R83" s="305" t="str">
        <x:f>IF(COUNTIF('PROD Compliance Master'!$A$5:$A$176,E83)=1,"YES","NO")</x:f>
        <x:v>YES</x:v>
      </x:c>
      <x:c r="S83" s="305" t="str">
        <x:f>IF(COUNTIF('PROD Audit Master'!$A$5:$A$176,F83)=1,"YES","NO")</x:f>
        <x:v>YES</x:v>
      </x:c>
      <x:c r="T83" s="305" t="str">
        <x:f>IF(COUNTIF('PROD Evidence Master'!$C$5:$C$348,F83)=H83,"YES","NO")</x:f>
        <x:v>YES</x:v>
      </x:c>
      <x:c r="U83" s="305" t="str">
        <x:f>IF(COUNTIF('PROD Observation Master'!$C$5:$C$176,F83)=1,"YES","NO")</x:f>
        <x:v>YES</x:v>
      </x:c>
      <x:c r="V83" s="305" t="str">
        <x:f>IF(COUNTIF('PROD Calendar Master'!$C$5:$C$176,F83)=1,"YES","NO")</x:f>
        <x:v>YES</x:v>
      </x:c>
      <x:c r="W83" s="305" t="str">
        <x:f>IF(COUNTIF('PROD Applicability Master'!$A$5:$A$176,K83)=1,"YES","NO")</x:f>
        <x:v>YES</x:v>
      </x:c>
      <x:c r="X83" s="305" t="str">
        <x:f>IF(COUNTIF($A$5:$A$176,A83)=1,"UNIQUE","DUPLICATE")</x:f>
        <x:v>UNIQUE</x:v>
      </x:c>
      <x:c r="Y83" s="305" t="str">
        <x:f>IF(COUNTIF($O$5:$O$176,O83)=1,"UNIQUE","DUPLICATE")</x:f>
        <x:v>UNIQUE</x:v>
      </x:c>
      <x:c r="Z83" s="305" t="str">
        <x:f>IF(AND(P83="YES",Q83="YES",R83="YES",S83="YES",T83="YES",U83="YES",V83="YES",W83="YES"),"COMPLETE","INCOMPLETE")</x:f>
        <x:v>COMPLETE</x:v>
      </x:c>
      <x:c r="AA83" s="305" t="str">
        <x:f>IF(AND(LEFT(A83,14)="SEBI-CORE-TRC-",LEN(A83)=20),"VALID","INVALID")</x:f>
        <x:v>VALID</x:v>
      </x:c>
      <x:c r="AB83" s="305" t="str">
        <x:v>FROZEN</x:v>
      </x:c>
      <x:c r="AC83" s="305" t="str">
        <x:v>https://www.sebi.gov.in/legal/regulations/mar-2026/securities-and-exchange-board-of-india-issue-of-capital-and-disclosure-requirements-regulations-2018-last-amended-on-march-21-2026-_100581.html</x:v>
      </x:c>
    </x:row>
    <x:row r="84" ht="48" customHeight="1">
      <x:c r="A84" s="305" t="str">
        <x:v>SEBI-CORE-TRC-000080</x:v>
      </x:c>
      <x:c r="B84" s="305" t="n">
        <x:v>80</x:v>
      </x:c>
      <x:c r="C84" s="305" t="str">
        <x:v>SEBI-CORE-LAW-000011</x:v>
      </x:c>
      <x:c r="D84" s="305" t="str">
        <x:v>SEBI-CORE-PRV-000080</x:v>
      </x:c>
      <x:c r="E84" s="305" t="str">
        <x:v>SEBI-CORE-CMP-000080</x:v>
      </x:c>
      <x:c r="F84" s="305" t="str">
        <x:v>SEBI-CORE-AUD-000080</x:v>
      </x:c>
      <x:c r="G84" s="305" t="str">
        <x:v>SEBI-CORE-EVD-000159; SEBI-CORE-EVD-000160</x:v>
      </x:c>
      <x:c r="H84" s="305" t="n">
        <x:v>2</x:v>
      </x:c>
      <x:c r="I84" s="305" t="str">
        <x:v>SEBI-CORE-OBS-000080</x:v>
      </x:c>
      <x:c r="J84" s="305" t="str">
        <x:v>SEBI-CORE-CAL-000080</x:v>
      </x:c>
      <x:c r="K84" s="305" t="str">
        <x:v>SEBI-CORE-APP-000080</x:v>
      </x:c>
      <x:c r="L84" s="305" t="str">
        <x:v>CAP-LAW049</x:v>
      </x:c>
      <x:c r="M84" s="305" t="str">
        <x:v>CAP-LAW049|Ch. II offer document</x:v>
      </x:c>
      <x:c r="N84" s="305" t="str">
        <x:v>CAP-LAW049|Ch. II offer document|AP01</x:v>
      </x:c>
      <x:c r="O84" s="305" t="str">
        <x:v>CAP-LAW049|Ch. II offer document|TRC01</x:v>
      </x:c>
      <x:c r="P84" s="305" t="str">
        <x:f>IF(COUNTIF('PROD Law Master'!$A$5:$A$81,C84)=1,"YES","NO")</x:f>
        <x:v>YES</x:v>
      </x:c>
      <x:c r="Q84" s="305" t="str">
        <x:f>IF(COUNTIF('PROD Provision Master'!$A$5:$A$176,D84)=1,"YES","NO")</x:f>
        <x:v>YES</x:v>
      </x:c>
      <x:c r="R84" s="305" t="str">
        <x:f>IF(COUNTIF('PROD Compliance Master'!$A$5:$A$176,E84)=1,"YES","NO")</x:f>
        <x:v>YES</x:v>
      </x:c>
      <x:c r="S84" s="305" t="str">
        <x:f>IF(COUNTIF('PROD Audit Master'!$A$5:$A$176,F84)=1,"YES","NO")</x:f>
        <x:v>YES</x:v>
      </x:c>
      <x:c r="T84" s="305" t="str">
        <x:f>IF(COUNTIF('PROD Evidence Master'!$C$5:$C$348,F84)=H84,"YES","NO")</x:f>
        <x:v>YES</x:v>
      </x:c>
      <x:c r="U84" s="305" t="str">
        <x:f>IF(COUNTIF('PROD Observation Master'!$C$5:$C$176,F84)=1,"YES","NO")</x:f>
        <x:v>YES</x:v>
      </x:c>
      <x:c r="V84" s="305" t="str">
        <x:f>IF(COUNTIF('PROD Calendar Master'!$C$5:$C$176,F84)=1,"YES","NO")</x:f>
        <x:v>YES</x:v>
      </x:c>
      <x:c r="W84" s="305" t="str">
        <x:f>IF(COUNTIF('PROD Applicability Master'!$A$5:$A$176,K84)=1,"YES","NO")</x:f>
        <x:v>YES</x:v>
      </x:c>
      <x:c r="X84" s="305" t="str">
        <x:f>IF(COUNTIF($A$5:$A$176,A84)=1,"UNIQUE","DUPLICATE")</x:f>
        <x:v>UNIQUE</x:v>
      </x:c>
      <x:c r="Y84" s="305" t="str">
        <x:f>IF(COUNTIF($O$5:$O$176,O84)=1,"UNIQUE","DUPLICATE")</x:f>
        <x:v>UNIQUE</x:v>
      </x:c>
      <x:c r="Z84" s="305" t="str">
        <x:f>IF(AND(P84="YES",Q84="YES",R84="YES",S84="YES",T84="YES",U84="YES",V84="YES",W84="YES"),"COMPLETE","INCOMPLETE")</x:f>
        <x:v>COMPLETE</x:v>
      </x:c>
      <x:c r="AA84" s="305" t="str">
        <x:f>IF(AND(LEFT(A84,14)="SEBI-CORE-TRC-",LEN(A84)=20),"VALID","INVALID")</x:f>
        <x:v>VALID</x:v>
      </x:c>
      <x:c r="AB84" s="305" t="str">
        <x:v>FROZEN</x:v>
      </x:c>
      <x:c r="AC84" s="305" t="str">
        <x:v>https://www.sebi.gov.in/legal/regulations/mar-2026/securities-and-exchange-board-of-india-issue-of-capital-and-disclosure-requirements-regulations-2018-last-amended-on-march-21-2026-_100581.html</x:v>
      </x:c>
    </x:row>
    <x:row r="85" ht="48" customHeight="1">
      <x:c r="A85" s="305" t="str">
        <x:v>SEBI-CORE-TRC-000081</x:v>
      </x:c>
      <x:c r="B85" s="305" t="n">
        <x:v>81</x:v>
      </x:c>
      <x:c r="C85" s="305" t="str">
        <x:v>SEBI-CORE-LAW-000011</x:v>
      </x:c>
      <x:c r="D85" s="305" t="str">
        <x:v>SEBI-CORE-PRV-000081</x:v>
      </x:c>
      <x:c r="E85" s="305" t="str">
        <x:v>SEBI-CORE-CMP-000081</x:v>
      </x:c>
      <x:c r="F85" s="305" t="str">
        <x:v>SEBI-CORE-AUD-000081</x:v>
      </x:c>
      <x:c r="G85" s="305" t="str">
        <x:v>SEBI-CORE-EVD-000161; SEBI-CORE-EVD-000162</x:v>
      </x:c>
      <x:c r="H85" s="305" t="n">
        <x:v>2</x:v>
      </x:c>
      <x:c r="I85" s="305" t="str">
        <x:v>SEBI-CORE-OBS-000081</x:v>
      </x:c>
      <x:c r="J85" s="305" t="str">
        <x:v>SEBI-CORE-CAL-000081</x:v>
      </x:c>
      <x:c r="K85" s="305" t="str">
        <x:v>SEBI-CORE-APP-000081</x:v>
      </x:c>
      <x:c r="L85" s="305" t="str">
        <x:v>CAP-LAW049</x:v>
      </x:c>
      <x:c r="M85" s="305" t="str">
        <x:v>CAP-LAW049|Ch. II issue process</x:v>
      </x:c>
      <x:c r="N85" s="305" t="str">
        <x:v>CAP-LAW049|Ch. II issue process|AP01</x:v>
      </x:c>
      <x:c r="O85" s="305" t="str">
        <x:v>CAP-LAW049|Ch. II issue process|TRC01</x:v>
      </x:c>
      <x:c r="P85" s="305" t="str">
        <x:f>IF(COUNTIF('PROD Law Master'!$A$5:$A$81,C85)=1,"YES","NO")</x:f>
        <x:v>YES</x:v>
      </x:c>
      <x:c r="Q85" s="305" t="str">
        <x:f>IF(COUNTIF('PROD Provision Master'!$A$5:$A$176,D85)=1,"YES","NO")</x:f>
        <x:v>YES</x:v>
      </x:c>
      <x:c r="R85" s="305" t="str">
        <x:f>IF(COUNTIF('PROD Compliance Master'!$A$5:$A$176,E85)=1,"YES","NO")</x:f>
        <x:v>YES</x:v>
      </x:c>
      <x:c r="S85" s="305" t="str">
        <x:f>IF(COUNTIF('PROD Audit Master'!$A$5:$A$176,F85)=1,"YES","NO")</x:f>
        <x:v>YES</x:v>
      </x:c>
      <x:c r="T85" s="305" t="str">
        <x:f>IF(COUNTIF('PROD Evidence Master'!$C$5:$C$348,F85)=H85,"YES","NO")</x:f>
        <x:v>YES</x:v>
      </x:c>
      <x:c r="U85" s="305" t="str">
        <x:f>IF(COUNTIF('PROD Observation Master'!$C$5:$C$176,F85)=1,"YES","NO")</x:f>
        <x:v>YES</x:v>
      </x:c>
      <x:c r="V85" s="305" t="str">
        <x:f>IF(COUNTIF('PROD Calendar Master'!$C$5:$C$176,F85)=1,"YES","NO")</x:f>
        <x:v>YES</x:v>
      </x:c>
      <x:c r="W85" s="305" t="str">
        <x:f>IF(COUNTIF('PROD Applicability Master'!$A$5:$A$176,K85)=1,"YES","NO")</x:f>
        <x:v>YES</x:v>
      </x:c>
      <x:c r="X85" s="305" t="str">
        <x:f>IF(COUNTIF($A$5:$A$176,A85)=1,"UNIQUE","DUPLICATE")</x:f>
        <x:v>UNIQUE</x:v>
      </x:c>
      <x:c r="Y85" s="305" t="str">
        <x:f>IF(COUNTIF($O$5:$O$176,O85)=1,"UNIQUE","DUPLICATE")</x:f>
        <x:v>UNIQUE</x:v>
      </x:c>
      <x:c r="Z85" s="305" t="str">
        <x:f>IF(AND(P85="YES",Q85="YES",R85="YES",S85="YES",T85="YES",U85="YES",V85="YES",W85="YES"),"COMPLETE","INCOMPLETE")</x:f>
        <x:v>COMPLETE</x:v>
      </x:c>
      <x:c r="AA85" s="305" t="str">
        <x:f>IF(AND(LEFT(A85,14)="SEBI-CORE-TRC-",LEN(A85)=20),"VALID","INVALID")</x:f>
        <x:v>VALID</x:v>
      </x:c>
      <x:c r="AB85" s="305" t="str">
        <x:v>FROZEN</x:v>
      </x:c>
      <x:c r="AC85" s="305" t="str">
        <x:v>https://www.sebi.gov.in/legal/regulations/mar-2026/securities-and-exchange-board-of-india-issue-of-capital-and-disclosure-requirements-regulations-2018-last-amended-on-march-21-2026-_100581.html</x:v>
      </x:c>
    </x:row>
    <x:row r="86" ht="48" customHeight="1">
      <x:c r="A86" s="305" t="str">
        <x:v>SEBI-CORE-TRC-000082</x:v>
      </x:c>
      <x:c r="B86" s="305" t="n">
        <x:v>82</x:v>
      </x:c>
      <x:c r="C86" s="305" t="str">
        <x:v>SEBI-CORE-LAW-000011</x:v>
      </x:c>
      <x:c r="D86" s="305" t="str">
        <x:v>SEBI-CORE-PRV-000082</x:v>
      </x:c>
      <x:c r="E86" s="305" t="str">
        <x:v>SEBI-CORE-CMP-000082</x:v>
      </x:c>
      <x:c r="F86" s="305" t="str">
        <x:v>SEBI-CORE-AUD-000082</x:v>
      </x:c>
      <x:c r="G86" s="305" t="str">
        <x:v>SEBI-CORE-EVD-000163; SEBI-CORE-EVD-000164</x:v>
      </x:c>
      <x:c r="H86" s="305" t="n">
        <x:v>2</x:v>
      </x:c>
      <x:c r="I86" s="305" t="str">
        <x:v>SEBI-CORE-OBS-000082</x:v>
      </x:c>
      <x:c r="J86" s="305" t="str">
        <x:v>SEBI-CORE-CAL-000082</x:v>
      </x:c>
      <x:c r="K86" s="305" t="str">
        <x:v>SEBI-CORE-APP-000082</x:v>
      </x:c>
      <x:c r="L86" s="305" t="str">
        <x:v>CAP-LAW049</x:v>
      </x:c>
      <x:c r="M86" s="305" t="str">
        <x:v>CAP-LAW049|Ch. III</x:v>
      </x:c>
      <x:c r="N86" s="305" t="str">
        <x:v>CAP-LAW049|Ch. III|AP01</x:v>
      </x:c>
      <x:c r="O86" s="305" t="str">
        <x:v>CAP-LAW049|Ch. III|TRC01</x:v>
      </x:c>
      <x:c r="P86" s="305" t="str">
        <x:f>IF(COUNTIF('PROD Law Master'!$A$5:$A$81,C86)=1,"YES","NO")</x:f>
        <x:v>YES</x:v>
      </x:c>
      <x:c r="Q86" s="305" t="str">
        <x:f>IF(COUNTIF('PROD Provision Master'!$A$5:$A$176,D86)=1,"YES","NO")</x:f>
        <x:v>YES</x:v>
      </x:c>
      <x:c r="R86" s="305" t="str">
        <x:f>IF(COUNTIF('PROD Compliance Master'!$A$5:$A$176,E86)=1,"YES","NO")</x:f>
        <x:v>YES</x:v>
      </x:c>
      <x:c r="S86" s="305" t="str">
        <x:f>IF(COUNTIF('PROD Audit Master'!$A$5:$A$176,F86)=1,"YES","NO")</x:f>
        <x:v>YES</x:v>
      </x:c>
      <x:c r="T86" s="305" t="str">
        <x:f>IF(COUNTIF('PROD Evidence Master'!$C$5:$C$348,F86)=H86,"YES","NO")</x:f>
        <x:v>YES</x:v>
      </x:c>
      <x:c r="U86" s="305" t="str">
        <x:f>IF(COUNTIF('PROD Observation Master'!$C$5:$C$176,F86)=1,"YES","NO")</x:f>
        <x:v>YES</x:v>
      </x:c>
      <x:c r="V86" s="305" t="str">
        <x:f>IF(COUNTIF('PROD Calendar Master'!$C$5:$C$176,F86)=1,"YES","NO")</x:f>
        <x:v>YES</x:v>
      </x:c>
      <x:c r="W86" s="305" t="str">
        <x:f>IF(COUNTIF('PROD Applicability Master'!$A$5:$A$176,K86)=1,"YES","NO")</x:f>
        <x:v>YES</x:v>
      </x:c>
      <x:c r="X86" s="305" t="str">
        <x:f>IF(COUNTIF($A$5:$A$176,A86)=1,"UNIQUE","DUPLICATE")</x:f>
        <x:v>UNIQUE</x:v>
      </x:c>
      <x:c r="Y86" s="305" t="str">
        <x:f>IF(COUNTIF($O$5:$O$176,O86)=1,"UNIQUE","DUPLICATE")</x:f>
        <x:v>UNIQUE</x:v>
      </x:c>
      <x:c r="Z86" s="305" t="str">
        <x:f>IF(AND(P86="YES",Q86="YES",R86="YES",S86="YES",T86="YES",U86="YES",V86="YES",W86="YES"),"COMPLETE","INCOMPLETE")</x:f>
        <x:v>COMPLETE</x:v>
      </x:c>
      <x:c r="AA86" s="305" t="str">
        <x:f>IF(AND(LEFT(A86,14)="SEBI-CORE-TRC-",LEN(A86)=20),"VALID","INVALID")</x:f>
        <x:v>VALID</x:v>
      </x:c>
      <x:c r="AB86" s="305" t="str">
        <x:v>FROZEN</x:v>
      </x:c>
      <x:c r="AC86" s="305" t="str">
        <x:v>https://www.sebi.gov.in/legal/regulations/mar-2026/securities-and-exchange-board-of-india-issue-of-capital-and-disclosure-requirements-regulations-2018-last-amended-on-march-21-2026-_100581.html</x:v>
      </x:c>
    </x:row>
    <x:row r="87" ht="48" customHeight="1">
      <x:c r="A87" s="305" t="str">
        <x:v>SEBI-CORE-TRC-000083</x:v>
      </x:c>
      <x:c r="B87" s="305" t="n">
        <x:v>83</x:v>
      </x:c>
      <x:c r="C87" s="305" t="str">
        <x:v>SEBI-CORE-LAW-000011</x:v>
      </x:c>
      <x:c r="D87" s="305" t="str">
        <x:v>SEBI-CORE-PRV-000083</x:v>
      </x:c>
      <x:c r="E87" s="305" t="str">
        <x:v>SEBI-CORE-CMP-000083</x:v>
      </x:c>
      <x:c r="F87" s="305" t="str">
        <x:v>SEBI-CORE-AUD-000083</x:v>
      </x:c>
      <x:c r="G87" s="305" t="str">
        <x:v>SEBI-CORE-EVD-000165; SEBI-CORE-EVD-000166</x:v>
      </x:c>
      <x:c r="H87" s="305" t="n">
        <x:v>2</x:v>
      </x:c>
      <x:c r="I87" s="305" t="str">
        <x:v>SEBI-CORE-OBS-000083</x:v>
      </x:c>
      <x:c r="J87" s="305" t="str">
        <x:v>SEBI-CORE-CAL-000083</x:v>
      </x:c>
      <x:c r="K87" s="305" t="str">
        <x:v>SEBI-CORE-APP-000083</x:v>
      </x:c>
      <x:c r="L87" s="305" t="str">
        <x:v>CAP-LAW049</x:v>
      </x:c>
      <x:c r="M87" s="305" t="str">
        <x:v>CAP-LAW049|Ch. IV</x:v>
      </x:c>
      <x:c r="N87" s="305" t="str">
        <x:v>CAP-LAW049|Ch. IV|AP01</x:v>
      </x:c>
      <x:c r="O87" s="305" t="str">
        <x:v>CAP-LAW049|Ch. IV|TRC01</x:v>
      </x:c>
      <x:c r="P87" s="305" t="str">
        <x:f>IF(COUNTIF('PROD Law Master'!$A$5:$A$81,C87)=1,"YES","NO")</x:f>
        <x:v>YES</x:v>
      </x:c>
      <x:c r="Q87" s="305" t="str">
        <x:f>IF(COUNTIF('PROD Provision Master'!$A$5:$A$176,D87)=1,"YES","NO")</x:f>
        <x:v>YES</x:v>
      </x:c>
      <x:c r="R87" s="305" t="str">
        <x:f>IF(COUNTIF('PROD Compliance Master'!$A$5:$A$176,E87)=1,"YES","NO")</x:f>
        <x:v>YES</x:v>
      </x:c>
      <x:c r="S87" s="305" t="str">
        <x:f>IF(COUNTIF('PROD Audit Master'!$A$5:$A$176,F87)=1,"YES","NO")</x:f>
        <x:v>YES</x:v>
      </x:c>
      <x:c r="T87" s="305" t="str">
        <x:f>IF(COUNTIF('PROD Evidence Master'!$C$5:$C$348,F87)=H87,"YES","NO")</x:f>
        <x:v>YES</x:v>
      </x:c>
      <x:c r="U87" s="305" t="str">
        <x:f>IF(COUNTIF('PROD Observation Master'!$C$5:$C$176,F87)=1,"YES","NO")</x:f>
        <x:v>YES</x:v>
      </x:c>
      <x:c r="V87" s="305" t="str">
        <x:f>IF(COUNTIF('PROD Calendar Master'!$C$5:$C$176,F87)=1,"YES","NO")</x:f>
        <x:v>YES</x:v>
      </x:c>
      <x:c r="W87" s="305" t="str">
        <x:f>IF(COUNTIF('PROD Applicability Master'!$A$5:$A$176,K87)=1,"YES","NO")</x:f>
        <x:v>YES</x:v>
      </x:c>
      <x:c r="X87" s="305" t="str">
        <x:f>IF(COUNTIF($A$5:$A$176,A87)=1,"UNIQUE","DUPLICATE")</x:f>
        <x:v>UNIQUE</x:v>
      </x:c>
      <x:c r="Y87" s="305" t="str">
        <x:f>IF(COUNTIF($O$5:$O$176,O87)=1,"UNIQUE","DUPLICATE")</x:f>
        <x:v>UNIQUE</x:v>
      </x:c>
      <x:c r="Z87" s="305" t="str">
        <x:f>IF(AND(P87="YES",Q87="YES",R87="YES",S87="YES",T87="YES",U87="YES",V87="YES",W87="YES"),"COMPLETE","INCOMPLETE")</x:f>
        <x:v>COMPLETE</x:v>
      </x:c>
      <x:c r="AA87" s="305" t="str">
        <x:f>IF(AND(LEFT(A87,14)="SEBI-CORE-TRC-",LEN(A87)=20),"VALID","INVALID")</x:f>
        <x:v>VALID</x:v>
      </x:c>
      <x:c r="AB87" s="305" t="str">
        <x:v>FROZEN</x:v>
      </x:c>
      <x:c r="AC87" s="305" t="str">
        <x:v>https://www.sebi.gov.in/legal/regulations/mar-2026/securities-and-exchange-board-of-india-issue-of-capital-and-disclosure-requirements-regulations-2018-last-amended-on-march-21-2026-_100581.html</x:v>
      </x:c>
    </x:row>
    <x:row r="88" ht="48" customHeight="1">
      <x:c r="A88" s="305" t="str">
        <x:v>SEBI-CORE-TRC-000084</x:v>
      </x:c>
      <x:c r="B88" s="305" t="n">
        <x:v>84</x:v>
      </x:c>
      <x:c r="C88" s="305" t="str">
        <x:v>SEBI-CORE-LAW-000011</x:v>
      </x:c>
      <x:c r="D88" s="305" t="str">
        <x:v>SEBI-CORE-PRV-000084</x:v>
      </x:c>
      <x:c r="E88" s="305" t="str">
        <x:v>SEBI-CORE-CMP-000084</x:v>
      </x:c>
      <x:c r="F88" s="305" t="str">
        <x:v>SEBI-CORE-AUD-000084</x:v>
      </x:c>
      <x:c r="G88" s="305" t="str">
        <x:v>SEBI-CORE-EVD-000167; SEBI-CORE-EVD-000168</x:v>
      </x:c>
      <x:c r="H88" s="305" t="n">
        <x:v>2</x:v>
      </x:c>
      <x:c r="I88" s="305" t="str">
        <x:v>SEBI-CORE-OBS-000084</x:v>
      </x:c>
      <x:c r="J88" s="305" t="str">
        <x:v>SEBI-CORE-CAL-000084</x:v>
      </x:c>
      <x:c r="K88" s="305" t="str">
        <x:v>SEBI-CORE-APP-000084</x:v>
      </x:c>
      <x:c r="L88" s="305" t="str">
        <x:v>CAP-LAW049</x:v>
      </x:c>
      <x:c r="M88" s="305" t="str">
        <x:v>CAP-LAW049|Ch. V</x:v>
      </x:c>
      <x:c r="N88" s="305" t="str">
        <x:v>CAP-LAW049|Ch. V|AP01</x:v>
      </x:c>
      <x:c r="O88" s="305" t="str">
        <x:v>CAP-LAW049|Ch. V|TRC01</x:v>
      </x:c>
      <x:c r="P88" s="305" t="str">
        <x:f>IF(COUNTIF('PROD Law Master'!$A$5:$A$81,C88)=1,"YES","NO")</x:f>
        <x:v>YES</x:v>
      </x:c>
      <x:c r="Q88" s="305" t="str">
        <x:f>IF(COUNTIF('PROD Provision Master'!$A$5:$A$176,D88)=1,"YES","NO")</x:f>
        <x:v>YES</x:v>
      </x:c>
      <x:c r="R88" s="305" t="str">
        <x:f>IF(COUNTIF('PROD Compliance Master'!$A$5:$A$176,E88)=1,"YES","NO")</x:f>
        <x:v>YES</x:v>
      </x:c>
      <x:c r="S88" s="305" t="str">
        <x:f>IF(COUNTIF('PROD Audit Master'!$A$5:$A$176,F88)=1,"YES","NO")</x:f>
        <x:v>YES</x:v>
      </x:c>
      <x:c r="T88" s="305" t="str">
        <x:f>IF(COUNTIF('PROD Evidence Master'!$C$5:$C$348,F88)=H88,"YES","NO")</x:f>
        <x:v>YES</x:v>
      </x:c>
      <x:c r="U88" s="305" t="str">
        <x:f>IF(COUNTIF('PROD Observation Master'!$C$5:$C$176,F88)=1,"YES","NO")</x:f>
        <x:v>YES</x:v>
      </x:c>
      <x:c r="V88" s="305" t="str">
        <x:f>IF(COUNTIF('PROD Calendar Master'!$C$5:$C$176,F88)=1,"YES","NO")</x:f>
        <x:v>YES</x:v>
      </x:c>
      <x:c r="W88" s="305" t="str">
        <x:f>IF(COUNTIF('PROD Applicability Master'!$A$5:$A$176,K88)=1,"YES","NO")</x:f>
        <x:v>YES</x:v>
      </x:c>
      <x:c r="X88" s="305" t="str">
        <x:f>IF(COUNTIF($A$5:$A$176,A88)=1,"UNIQUE","DUPLICATE")</x:f>
        <x:v>UNIQUE</x:v>
      </x:c>
      <x:c r="Y88" s="305" t="str">
        <x:f>IF(COUNTIF($O$5:$O$176,O88)=1,"UNIQUE","DUPLICATE")</x:f>
        <x:v>UNIQUE</x:v>
      </x:c>
      <x:c r="Z88" s="305" t="str">
        <x:f>IF(AND(P88="YES",Q88="YES",R88="YES",S88="YES",T88="YES",U88="YES",V88="YES",W88="YES"),"COMPLETE","INCOMPLETE")</x:f>
        <x:v>COMPLETE</x:v>
      </x:c>
      <x:c r="AA88" s="305" t="str">
        <x:f>IF(AND(LEFT(A88,14)="SEBI-CORE-TRC-",LEN(A88)=20),"VALID","INVALID")</x:f>
        <x:v>VALID</x:v>
      </x:c>
      <x:c r="AB88" s="305" t="str">
        <x:v>FROZEN</x:v>
      </x:c>
      <x:c r="AC88" s="305" t="str">
        <x:v>https://www.sebi.gov.in/legal/regulations/mar-2026/securities-and-exchange-board-of-india-issue-of-capital-and-disclosure-requirements-regulations-2018-last-amended-on-march-21-2026-_100581.html</x:v>
      </x:c>
    </x:row>
    <x:row r="89" ht="48" customHeight="1">
      <x:c r="A89" s="305" t="str">
        <x:v>SEBI-CORE-TRC-000085</x:v>
      </x:c>
      <x:c r="B89" s="305" t="n">
        <x:v>85</x:v>
      </x:c>
      <x:c r="C89" s="305" t="str">
        <x:v>SEBI-CORE-LAW-000011</x:v>
      </x:c>
      <x:c r="D89" s="305" t="str">
        <x:v>SEBI-CORE-PRV-000085</x:v>
      </x:c>
      <x:c r="E89" s="305" t="str">
        <x:v>SEBI-CORE-CMP-000085</x:v>
      </x:c>
      <x:c r="F89" s="305" t="str">
        <x:v>SEBI-CORE-AUD-000085</x:v>
      </x:c>
      <x:c r="G89" s="305" t="str">
        <x:v>SEBI-CORE-EVD-000169; SEBI-CORE-EVD-000170</x:v>
      </x:c>
      <x:c r="H89" s="305" t="n">
        <x:v>2</x:v>
      </x:c>
      <x:c r="I89" s="305" t="str">
        <x:v>SEBI-CORE-OBS-000085</x:v>
      </x:c>
      <x:c r="J89" s="305" t="str">
        <x:v>SEBI-CORE-CAL-000085</x:v>
      </x:c>
      <x:c r="K89" s="305" t="str">
        <x:v>SEBI-CORE-APP-000085</x:v>
      </x:c>
      <x:c r="L89" s="305" t="str">
        <x:v>CAP-LAW049</x:v>
      </x:c>
      <x:c r="M89" s="305" t="str">
        <x:v>CAP-LAW049|Ch. VI</x:v>
      </x:c>
      <x:c r="N89" s="305" t="str">
        <x:v>CAP-LAW049|Ch. VI|AP01</x:v>
      </x:c>
      <x:c r="O89" s="305" t="str">
        <x:v>CAP-LAW049|Ch. VI|TRC01</x:v>
      </x:c>
      <x:c r="P89" s="305" t="str">
        <x:f>IF(COUNTIF('PROD Law Master'!$A$5:$A$81,C89)=1,"YES","NO")</x:f>
        <x:v>YES</x:v>
      </x:c>
      <x:c r="Q89" s="305" t="str">
        <x:f>IF(COUNTIF('PROD Provision Master'!$A$5:$A$176,D89)=1,"YES","NO")</x:f>
        <x:v>YES</x:v>
      </x:c>
      <x:c r="R89" s="305" t="str">
        <x:f>IF(COUNTIF('PROD Compliance Master'!$A$5:$A$176,E89)=1,"YES","NO")</x:f>
        <x:v>YES</x:v>
      </x:c>
      <x:c r="S89" s="305" t="str">
        <x:f>IF(COUNTIF('PROD Audit Master'!$A$5:$A$176,F89)=1,"YES","NO")</x:f>
        <x:v>YES</x:v>
      </x:c>
      <x:c r="T89" s="305" t="str">
        <x:f>IF(COUNTIF('PROD Evidence Master'!$C$5:$C$348,F89)=H89,"YES","NO")</x:f>
        <x:v>YES</x:v>
      </x:c>
      <x:c r="U89" s="305" t="str">
        <x:f>IF(COUNTIF('PROD Observation Master'!$C$5:$C$176,F89)=1,"YES","NO")</x:f>
        <x:v>YES</x:v>
      </x:c>
      <x:c r="V89" s="305" t="str">
        <x:f>IF(COUNTIF('PROD Calendar Master'!$C$5:$C$176,F89)=1,"YES","NO")</x:f>
        <x:v>YES</x:v>
      </x:c>
      <x:c r="W89" s="305" t="str">
        <x:f>IF(COUNTIF('PROD Applicability Master'!$A$5:$A$176,K89)=1,"YES","NO")</x:f>
        <x:v>YES</x:v>
      </x:c>
      <x:c r="X89" s="305" t="str">
        <x:f>IF(COUNTIF($A$5:$A$176,A89)=1,"UNIQUE","DUPLICATE")</x:f>
        <x:v>UNIQUE</x:v>
      </x:c>
      <x:c r="Y89" s="305" t="str">
        <x:f>IF(COUNTIF($O$5:$O$176,O89)=1,"UNIQUE","DUPLICATE")</x:f>
        <x:v>UNIQUE</x:v>
      </x:c>
      <x:c r="Z89" s="305" t="str">
        <x:f>IF(AND(P89="YES",Q89="YES",R89="YES",S89="YES",T89="YES",U89="YES",V89="YES",W89="YES"),"COMPLETE","INCOMPLETE")</x:f>
        <x:v>COMPLETE</x:v>
      </x:c>
      <x:c r="AA89" s="305" t="str">
        <x:f>IF(AND(LEFT(A89,14)="SEBI-CORE-TRC-",LEN(A89)=20),"VALID","INVALID")</x:f>
        <x:v>VALID</x:v>
      </x:c>
      <x:c r="AB89" s="305" t="str">
        <x:v>FROZEN</x:v>
      </x:c>
      <x:c r="AC89" s="305" t="str">
        <x:v>https://www.sebi.gov.in/legal/regulations/mar-2026/securities-and-exchange-board-of-india-issue-of-capital-and-disclosure-requirements-regulations-2018-last-amended-on-march-21-2026-_100581.html</x:v>
      </x:c>
    </x:row>
    <x:row r="90" ht="48" customHeight="1">
      <x:c r="A90" s="305" t="str">
        <x:v>SEBI-CORE-TRC-000086</x:v>
      </x:c>
      <x:c r="B90" s="305" t="n">
        <x:v>86</x:v>
      </x:c>
      <x:c r="C90" s="305" t="str">
        <x:v>SEBI-CORE-LAW-000011</x:v>
      </x:c>
      <x:c r="D90" s="305" t="str">
        <x:v>SEBI-CORE-PRV-000086</x:v>
      </x:c>
      <x:c r="E90" s="305" t="str">
        <x:v>SEBI-CORE-CMP-000086</x:v>
      </x:c>
      <x:c r="F90" s="305" t="str">
        <x:v>SEBI-CORE-AUD-000086</x:v>
      </x:c>
      <x:c r="G90" s="305" t="str">
        <x:v>SEBI-CORE-EVD-000171; SEBI-CORE-EVD-000172</x:v>
      </x:c>
      <x:c r="H90" s="305" t="n">
        <x:v>2</x:v>
      </x:c>
      <x:c r="I90" s="305" t="str">
        <x:v>SEBI-CORE-OBS-000086</x:v>
      </x:c>
      <x:c r="J90" s="305" t="str">
        <x:v>SEBI-CORE-CAL-000086</x:v>
      </x:c>
      <x:c r="K90" s="305" t="str">
        <x:v>SEBI-CORE-APP-000086</x:v>
      </x:c>
      <x:c r="L90" s="305" t="str">
        <x:v>CAP-LAW049</x:v>
      </x:c>
      <x:c r="M90" s="305" t="str">
        <x:v>CAP-LAW049|Ch. IX</x:v>
      </x:c>
      <x:c r="N90" s="305" t="str">
        <x:v>CAP-LAW049|Ch. IX|AP01</x:v>
      </x:c>
      <x:c r="O90" s="305" t="str">
        <x:v>CAP-LAW049|Ch. IX|TRC01</x:v>
      </x:c>
      <x:c r="P90" s="305" t="str">
        <x:f>IF(COUNTIF('PROD Law Master'!$A$5:$A$81,C90)=1,"YES","NO")</x:f>
        <x:v>YES</x:v>
      </x:c>
      <x:c r="Q90" s="305" t="str">
        <x:f>IF(COUNTIF('PROD Provision Master'!$A$5:$A$176,D90)=1,"YES","NO")</x:f>
        <x:v>YES</x:v>
      </x:c>
      <x:c r="R90" s="305" t="str">
        <x:f>IF(COUNTIF('PROD Compliance Master'!$A$5:$A$176,E90)=1,"YES","NO")</x:f>
        <x:v>YES</x:v>
      </x:c>
      <x:c r="S90" s="305" t="str">
        <x:f>IF(COUNTIF('PROD Audit Master'!$A$5:$A$176,F90)=1,"YES","NO")</x:f>
        <x:v>YES</x:v>
      </x:c>
      <x:c r="T90" s="305" t="str">
        <x:f>IF(COUNTIF('PROD Evidence Master'!$C$5:$C$348,F90)=H90,"YES","NO")</x:f>
        <x:v>YES</x:v>
      </x:c>
      <x:c r="U90" s="305" t="str">
        <x:f>IF(COUNTIF('PROD Observation Master'!$C$5:$C$176,F90)=1,"YES","NO")</x:f>
        <x:v>YES</x:v>
      </x:c>
      <x:c r="V90" s="305" t="str">
        <x:f>IF(COUNTIF('PROD Calendar Master'!$C$5:$C$176,F90)=1,"YES","NO")</x:f>
        <x:v>YES</x:v>
      </x:c>
      <x:c r="W90" s="305" t="str">
        <x:f>IF(COUNTIF('PROD Applicability Master'!$A$5:$A$176,K90)=1,"YES","NO")</x:f>
        <x:v>YES</x:v>
      </x:c>
      <x:c r="X90" s="305" t="str">
        <x:f>IF(COUNTIF($A$5:$A$176,A90)=1,"UNIQUE","DUPLICATE")</x:f>
        <x:v>UNIQUE</x:v>
      </x:c>
      <x:c r="Y90" s="305" t="str">
        <x:f>IF(COUNTIF($O$5:$O$176,O90)=1,"UNIQUE","DUPLICATE")</x:f>
        <x:v>UNIQUE</x:v>
      </x:c>
      <x:c r="Z90" s="305" t="str">
        <x:f>IF(AND(P90="YES",Q90="YES",R90="YES",S90="YES",T90="YES",U90="YES",V90="YES",W90="YES"),"COMPLETE","INCOMPLETE")</x:f>
        <x:v>COMPLETE</x:v>
      </x:c>
      <x:c r="AA90" s="305" t="str">
        <x:f>IF(AND(LEFT(A90,14)="SEBI-CORE-TRC-",LEN(A90)=20),"VALID","INVALID")</x:f>
        <x:v>VALID</x:v>
      </x:c>
      <x:c r="AB90" s="305" t="str">
        <x:v>FROZEN</x:v>
      </x:c>
      <x:c r="AC90" s="305" t="str">
        <x:v>https://www.sebi.gov.in/legal/regulations/mar-2026/securities-and-exchange-board-of-india-issue-of-capital-and-disclosure-requirements-regulations-2018-last-amended-on-march-21-2026-_100581.html</x:v>
      </x:c>
    </x:row>
    <x:row r="91" ht="48" customHeight="1">
      <x:c r="A91" s="305" t="str">
        <x:v>SEBI-CORE-TRC-000087</x:v>
      </x:c>
      <x:c r="B91" s="305" t="n">
        <x:v>87</x:v>
      </x:c>
      <x:c r="C91" s="305" t="str">
        <x:v>SEBI-CORE-LAW-000019</x:v>
      </x:c>
      <x:c r="D91" s="305" t="str">
        <x:v>SEBI-CORE-PRV-000087</x:v>
      </x:c>
      <x:c r="E91" s="305" t="str">
        <x:v>SEBI-CORE-CMP-000087</x:v>
      </x:c>
      <x:c r="F91" s="305" t="str">
        <x:v>SEBI-CORE-AUD-000087</x:v>
      </x:c>
      <x:c r="G91" s="305" t="str">
        <x:v>SEBI-CORE-EVD-000173; SEBI-CORE-EVD-000174</x:v>
      </x:c>
      <x:c r="H91" s="305" t="n">
        <x:v>2</x:v>
      </x:c>
      <x:c r="I91" s="305" t="str">
        <x:v>SEBI-CORE-OBS-000087</x:v>
      </x:c>
      <x:c r="J91" s="305" t="str">
        <x:v>SEBI-CORE-CAL-000087</x:v>
      </x:c>
      <x:c r="K91" s="305" t="str">
        <x:v>SEBI-CORE-APP-000087</x:v>
      </x:c>
      <x:c r="L91" s="305" t="str">
        <x:v>CAP-LAW079</x:v>
      </x:c>
      <x:c r="M91" s="305" t="str">
        <x:v>CAP-LAW079|Operational chapters</x:v>
      </x:c>
      <x:c r="N91" s="305" t="str">
        <x:v>CAP-LAW079|Operational chapters|AP01</x:v>
      </x:c>
      <x:c r="O91" s="305" t="str">
        <x:v>CAP-LAW079|Operational chapters|TRC01</x:v>
      </x:c>
      <x:c r="P91" s="305" t="str">
        <x:f>IF(COUNTIF('PROD Law Master'!$A$5:$A$81,C91)=1,"YES","NO")</x:f>
        <x:v>YES</x:v>
      </x:c>
      <x:c r="Q91" s="305" t="str">
        <x:f>IF(COUNTIF('PROD Provision Master'!$A$5:$A$176,D91)=1,"YES","NO")</x:f>
        <x:v>YES</x:v>
      </x:c>
      <x:c r="R91" s="305" t="str">
        <x:f>IF(COUNTIF('PROD Compliance Master'!$A$5:$A$176,E91)=1,"YES","NO")</x:f>
        <x:v>YES</x:v>
      </x:c>
      <x:c r="S91" s="305" t="str">
        <x:f>IF(COUNTIF('PROD Audit Master'!$A$5:$A$176,F91)=1,"YES","NO")</x:f>
        <x:v>YES</x:v>
      </x:c>
      <x:c r="T91" s="305" t="str">
        <x:f>IF(COUNTIF('PROD Evidence Master'!$C$5:$C$348,F91)=H91,"YES","NO")</x:f>
        <x:v>YES</x:v>
      </x:c>
      <x:c r="U91" s="305" t="str">
        <x:f>IF(COUNTIF('PROD Observation Master'!$C$5:$C$176,F91)=1,"YES","NO")</x:f>
        <x:v>YES</x:v>
      </x:c>
      <x:c r="V91" s="305" t="str">
        <x:f>IF(COUNTIF('PROD Calendar Master'!$C$5:$C$176,F91)=1,"YES","NO")</x:f>
        <x:v>YES</x:v>
      </x:c>
      <x:c r="W91" s="305" t="str">
        <x:f>IF(COUNTIF('PROD Applicability Master'!$A$5:$A$176,K91)=1,"YES","NO")</x:f>
        <x:v>YES</x:v>
      </x:c>
      <x:c r="X91" s="305" t="str">
        <x:f>IF(COUNTIF($A$5:$A$176,A91)=1,"UNIQUE","DUPLICATE")</x:f>
        <x:v>UNIQUE</x:v>
      </x:c>
      <x:c r="Y91" s="305" t="str">
        <x:f>IF(COUNTIF($O$5:$O$176,O91)=1,"UNIQUE","DUPLICATE")</x:f>
        <x:v>UNIQUE</x:v>
      </x:c>
      <x:c r="Z91" s="305" t="str">
        <x:f>IF(AND(P91="YES",Q91="YES",R91="YES",S91="YES",T91="YES",U91="YES",V91="YES",W91="YES"),"COMPLETE","INCOMPLETE")</x:f>
        <x:v>COMPLETE</x:v>
      </x:c>
      <x:c r="AA91" s="305" t="str">
        <x:f>IF(AND(LEFT(A91,14)="SEBI-CORE-TRC-",LEN(A91)=20),"VALID","INVALID")</x:f>
        <x:v>VALID</x:v>
      </x:c>
      <x:c r="AB91" s="305" t="str">
        <x:v>FROZEN</x:v>
      </x:c>
      <x:c r="AC91" s="305" t="str">
        <x:v>https://www.sebi.gov.in/legal/master-circulars/feb-2026/master-circular-for-issue-of-capital-and-disclosure-requirements_99611.html</x:v>
      </x:c>
    </x:row>
    <x:row r="92" ht="48" customHeight="1">
      <x:c r="A92" s="305" t="str">
        <x:v>SEBI-CORE-TRC-000088</x:v>
      </x:c>
      <x:c r="B92" s="305" t="n">
        <x:v>88</x:v>
      </x:c>
      <x:c r="C92" s="305" t="str">
        <x:v>SEBI-CORE-LAW-000035</x:v>
      </x:c>
      <x:c r="D92" s="305" t="str">
        <x:v>SEBI-CORE-PRV-000088</x:v>
      </x:c>
      <x:c r="E92" s="305" t="str">
        <x:v>SEBI-CORE-CMP-000088</x:v>
      </x:c>
      <x:c r="F92" s="305" t="str">
        <x:v>SEBI-CORE-AUD-000088</x:v>
      </x:c>
      <x:c r="G92" s="305" t="str">
        <x:v>SEBI-CORE-EVD-000175; SEBI-CORE-EVD-000176</x:v>
      </x:c>
      <x:c r="H92" s="305" t="n">
        <x:v>2</x:v>
      </x:c>
      <x:c r="I92" s="305" t="str">
        <x:v>SEBI-CORE-OBS-000088</x:v>
      </x:c>
      <x:c r="J92" s="305" t="str">
        <x:v>SEBI-CORE-CAL-000088</x:v>
      </x:c>
      <x:c r="K92" s="305" t="str">
        <x:v>SEBI-CORE-APP-000088</x:v>
      </x:c>
      <x:c r="L92" s="305" t="str">
        <x:v>CAP-LAW218</x:v>
      </x:c>
      <x:c r="M92" s="305" t="str">
        <x:v>CAP-LAW218|Pledged-share lock-in mechanism</x:v>
      </x:c>
      <x:c r="N92" s="305" t="str">
        <x:v>CAP-LAW218|Pledged-share lock-in mechanism|AP01</x:v>
      </x:c>
      <x:c r="O92" s="305" t="str">
        <x:v>CAP-LAW218|Pledged-share lock-in mechanism|TRC01</x:v>
      </x:c>
      <x:c r="P92" s="305" t="str">
        <x:f>IF(COUNTIF('PROD Law Master'!$A$5:$A$81,C92)=1,"YES","NO")</x:f>
        <x:v>YES</x:v>
      </x:c>
      <x:c r="Q92" s="305" t="str">
        <x:f>IF(COUNTIF('PROD Provision Master'!$A$5:$A$176,D92)=1,"YES","NO")</x:f>
        <x:v>YES</x:v>
      </x:c>
      <x:c r="R92" s="305" t="str">
        <x:f>IF(COUNTIF('PROD Compliance Master'!$A$5:$A$176,E92)=1,"YES","NO")</x:f>
        <x:v>YES</x:v>
      </x:c>
      <x:c r="S92" s="305" t="str">
        <x:f>IF(COUNTIF('PROD Audit Master'!$A$5:$A$176,F92)=1,"YES","NO")</x:f>
        <x:v>YES</x:v>
      </x:c>
      <x:c r="T92" s="305" t="str">
        <x:f>IF(COUNTIF('PROD Evidence Master'!$C$5:$C$348,F92)=H92,"YES","NO")</x:f>
        <x:v>YES</x:v>
      </x:c>
      <x:c r="U92" s="305" t="str">
        <x:f>IF(COUNTIF('PROD Observation Master'!$C$5:$C$176,F92)=1,"YES","NO")</x:f>
        <x:v>YES</x:v>
      </x:c>
      <x:c r="V92" s="305" t="str">
        <x:f>IF(COUNTIF('PROD Calendar Master'!$C$5:$C$176,F92)=1,"YES","NO")</x:f>
        <x:v>YES</x:v>
      </x:c>
      <x:c r="W92" s="305" t="str">
        <x:f>IF(COUNTIF('PROD Applicability Master'!$A$5:$A$176,K92)=1,"YES","NO")</x:f>
        <x:v>YES</x:v>
      </x:c>
      <x:c r="X92" s="305" t="str">
        <x:f>IF(COUNTIF($A$5:$A$176,A92)=1,"UNIQUE","DUPLICATE")</x:f>
        <x:v>UNIQUE</x:v>
      </x:c>
      <x:c r="Y92" s="305" t="str">
        <x:f>IF(COUNTIF($O$5:$O$176,O92)=1,"UNIQUE","DUPLICATE")</x:f>
        <x:v>UNIQUE</x:v>
      </x:c>
      <x:c r="Z92" s="305" t="str">
        <x:f>IF(AND(P92="YES",Q92="YES",R92="YES",S92="YES",T92="YES",U92="YES",V92="YES",W92="YES"),"COMPLETE","INCOMPLETE")</x:f>
        <x:v>COMPLETE</x:v>
      </x:c>
      <x:c r="AA92" s="305" t="str">
        <x:f>IF(AND(LEFT(A92,14)="SEBI-CORE-TRC-",LEN(A92)=20),"VALID","INVALID")</x:f>
        <x:v>VALID</x:v>
      </x:c>
      <x:c r="AB92" s="305" t="str">
        <x:v>FROZEN</x:v>
      </x:c>
      <x:c r="AC92" s="305" t="str">
        <x:v>https://www.sebi.gov.in/legal/circulars/apr-2026/ease-of-doing-business-mechanism-for-lock-in-of-pledged-shares-under-sebi-issue-of-capital-and-disclosure-requirements-regulations-2018_100826.html</x:v>
      </x:c>
    </x:row>
    <x:row r="93" ht="48" customHeight="1">
      <x:c r="A93" s="305" t="str">
        <x:v>SEBI-CORE-TRC-000089</x:v>
      </x:c>
      <x:c r="B93" s="305" t="n">
        <x:v>89</x:v>
      </x:c>
      <x:c r="C93" s="305" t="str">
        <x:v>SEBI-CORE-LAW-000009</x:v>
      </x:c>
      <x:c r="D93" s="305" t="str">
        <x:v>SEBI-CORE-PRV-000089</x:v>
      </x:c>
      <x:c r="E93" s="305" t="str">
        <x:v>SEBI-CORE-CMP-000089</x:v>
      </x:c>
      <x:c r="F93" s="305" t="str">
        <x:v>SEBI-CORE-AUD-000089</x:v>
      </x:c>
      <x:c r="G93" s="305" t="str">
        <x:v>SEBI-CORE-EVD-000177; SEBI-CORE-EVD-000178</x:v>
      </x:c>
      <x:c r="H93" s="305" t="n">
        <x:v>2</x:v>
      </x:c>
      <x:c r="I93" s="305" t="str">
        <x:v>SEBI-CORE-OBS-000089</x:v>
      </x:c>
      <x:c r="J93" s="305" t="str">
        <x:v>SEBI-CORE-CAL-000089</x:v>
      </x:c>
      <x:c r="K93" s="305" t="str">
        <x:v>SEBI-CORE-APP-000089</x:v>
      </x:c>
      <x:c r="L93" s="305" t="str">
        <x:v>CAP-LAW047</x:v>
      </x:c>
      <x:c r="M93" s="305" t="str">
        <x:v>CAP-LAW047|Reg. 4</x:v>
      </x:c>
      <x:c r="N93" s="305" t="str">
        <x:v>CAP-LAW047|Reg. 4|AP01</x:v>
      </x:c>
      <x:c r="O93" s="305" t="str">
        <x:v>CAP-LAW047|Reg. 4|TRC01</x:v>
      </x:c>
      <x:c r="P93" s="305" t="str">
        <x:f>IF(COUNTIF('PROD Law Master'!$A$5:$A$81,C93)=1,"YES","NO")</x:f>
        <x:v>YES</x:v>
      </x:c>
      <x:c r="Q93" s="305" t="str">
        <x:f>IF(COUNTIF('PROD Provision Master'!$A$5:$A$176,D93)=1,"YES","NO")</x:f>
        <x:v>YES</x:v>
      </x:c>
      <x:c r="R93" s="305" t="str">
        <x:f>IF(COUNTIF('PROD Compliance Master'!$A$5:$A$176,E93)=1,"YES","NO")</x:f>
        <x:v>YES</x:v>
      </x:c>
      <x:c r="S93" s="305" t="str">
        <x:f>IF(COUNTIF('PROD Audit Master'!$A$5:$A$176,F93)=1,"YES","NO")</x:f>
        <x:v>YES</x:v>
      </x:c>
      <x:c r="T93" s="305" t="str">
        <x:f>IF(COUNTIF('PROD Evidence Master'!$C$5:$C$348,F93)=H93,"YES","NO")</x:f>
        <x:v>YES</x:v>
      </x:c>
      <x:c r="U93" s="305" t="str">
        <x:f>IF(COUNTIF('PROD Observation Master'!$C$5:$C$176,F93)=1,"YES","NO")</x:f>
        <x:v>YES</x:v>
      </x:c>
      <x:c r="V93" s="305" t="str">
        <x:f>IF(COUNTIF('PROD Calendar Master'!$C$5:$C$176,F93)=1,"YES","NO")</x:f>
        <x:v>YES</x:v>
      </x:c>
      <x:c r="W93" s="305" t="str">
        <x:f>IF(COUNTIF('PROD Applicability Master'!$A$5:$A$176,K93)=1,"YES","NO")</x:f>
        <x:v>YES</x:v>
      </x:c>
      <x:c r="X93" s="305" t="str">
        <x:f>IF(COUNTIF($A$5:$A$176,A93)=1,"UNIQUE","DUPLICATE")</x:f>
        <x:v>UNIQUE</x:v>
      </x:c>
      <x:c r="Y93" s="305" t="str">
        <x:f>IF(COUNTIF($O$5:$O$176,O93)=1,"UNIQUE","DUPLICATE")</x:f>
        <x:v>UNIQUE</x:v>
      </x:c>
      <x:c r="Z93" s="305" t="str">
        <x:f>IF(AND(P93="YES",Q93="YES",R93="YES",S93="YES",T93="YES",U93="YES",V93="YES",W93="YES"),"COMPLETE","INCOMPLETE")</x:f>
        <x:v>COMPLETE</x:v>
      </x:c>
      <x:c r="AA93" s="305" t="str">
        <x:f>IF(AND(LEFT(A93,14)="SEBI-CORE-TRC-",LEN(A93)=20),"VALID","INVALID")</x:f>
        <x:v>VALID</x:v>
      </x:c>
      <x:c r="AB93" s="305" t="str">
        <x:v>FROZEN</x:v>
      </x:c>
      <x:c r="AC93" s="305" t="str">
        <x:v>https://www.sebi.gov.in/legal/regulations/jul-2026/securities-and-exchange-board-of-india-buy-back-of-securities-regulations-2018-last-amended-on-july-6-2026-_103042.html</x:v>
      </x:c>
    </x:row>
    <x:row r="94" ht="48" customHeight="1">
      <x:c r="A94" s="305" t="str">
        <x:v>SEBI-CORE-TRC-000090</x:v>
      </x:c>
      <x:c r="B94" s="305" t="n">
        <x:v>90</x:v>
      </x:c>
      <x:c r="C94" s="305" t="str">
        <x:v>SEBI-CORE-LAW-000009</x:v>
      </x:c>
      <x:c r="D94" s="305" t="str">
        <x:v>SEBI-CORE-PRV-000090</x:v>
      </x:c>
      <x:c r="E94" s="305" t="str">
        <x:v>SEBI-CORE-CMP-000090</x:v>
      </x:c>
      <x:c r="F94" s="305" t="str">
        <x:v>SEBI-CORE-AUD-000090</x:v>
      </x:c>
      <x:c r="G94" s="305" t="str">
        <x:v>SEBI-CORE-EVD-000179; SEBI-CORE-EVD-000180</x:v>
      </x:c>
      <x:c r="H94" s="305" t="n">
        <x:v>2</x:v>
      </x:c>
      <x:c r="I94" s="305" t="str">
        <x:v>SEBI-CORE-OBS-000090</x:v>
      </x:c>
      <x:c r="J94" s="305" t="str">
        <x:v>SEBI-CORE-CAL-000090</x:v>
      </x:c>
      <x:c r="K94" s="305" t="str">
        <x:v>SEBI-CORE-APP-000090</x:v>
      </x:c>
      <x:c r="L94" s="305" t="str">
        <x:v>CAP-LAW047</x:v>
      </x:c>
      <x:c r="M94" s="305" t="str">
        <x:v>CAP-LAW047|Reg. 6</x:v>
      </x:c>
      <x:c r="N94" s="305" t="str">
        <x:v>CAP-LAW047|Reg. 6|AP01</x:v>
      </x:c>
      <x:c r="O94" s="305" t="str">
        <x:v>CAP-LAW047|Reg. 6|TRC01</x:v>
      </x:c>
      <x:c r="P94" s="305" t="str">
        <x:f>IF(COUNTIF('PROD Law Master'!$A$5:$A$81,C94)=1,"YES","NO")</x:f>
        <x:v>YES</x:v>
      </x:c>
      <x:c r="Q94" s="305" t="str">
        <x:f>IF(COUNTIF('PROD Provision Master'!$A$5:$A$176,D94)=1,"YES","NO")</x:f>
        <x:v>YES</x:v>
      </x:c>
      <x:c r="R94" s="305" t="str">
        <x:f>IF(COUNTIF('PROD Compliance Master'!$A$5:$A$176,E94)=1,"YES","NO")</x:f>
        <x:v>YES</x:v>
      </x:c>
      <x:c r="S94" s="305" t="str">
        <x:f>IF(COUNTIF('PROD Audit Master'!$A$5:$A$176,F94)=1,"YES","NO")</x:f>
        <x:v>YES</x:v>
      </x:c>
      <x:c r="T94" s="305" t="str">
        <x:f>IF(COUNTIF('PROD Evidence Master'!$C$5:$C$348,F94)=H94,"YES","NO")</x:f>
        <x:v>YES</x:v>
      </x:c>
      <x:c r="U94" s="305" t="str">
        <x:f>IF(COUNTIF('PROD Observation Master'!$C$5:$C$176,F94)=1,"YES","NO")</x:f>
        <x:v>YES</x:v>
      </x:c>
      <x:c r="V94" s="305" t="str">
        <x:f>IF(COUNTIF('PROD Calendar Master'!$C$5:$C$176,F94)=1,"YES","NO")</x:f>
        <x:v>YES</x:v>
      </x:c>
      <x:c r="W94" s="305" t="str">
        <x:f>IF(COUNTIF('PROD Applicability Master'!$A$5:$A$176,K94)=1,"YES","NO")</x:f>
        <x:v>YES</x:v>
      </x:c>
      <x:c r="X94" s="305" t="str">
        <x:f>IF(COUNTIF($A$5:$A$176,A94)=1,"UNIQUE","DUPLICATE")</x:f>
        <x:v>UNIQUE</x:v>
      </x:c>
      <x:c r="Y94" s="305" t="str">
        <x:f>IF(COUNTIF($O$5:$O$176,O94)=1,"UNIQUE","DUPLICATE")</x:f>
        <x:v>UNIQUE</x:v>
      </x:c>
      <x:c r="Z94" s="305" t="str">
        <x:f>IF(AND(P94="YES",Q94="YES",R94="YES",S94="YES",T94="YES",U94="YES",V94="YES",W94="YES"),"COMPLETE","INCOMPLETE")</x:f>
        <x:v>COMPLETE</x:v>
      </x:c>
      <x:c r="AA94" s="305" t="str">
        <x:f>IF(AND(LEFT(A94,14)="SEBI-CORE-TRC-",LEN(A94)=20),"VALID","INVALID")</x:f>
        <x:v>VALID</x:v>
      </x:c>
      <x:c r="AB94" s="305" t="str">
        <x:v>FROZEN</x:v>
      </x:c>
      <x:c r="AC94" s="305" t="str">
        <x:v>https://www.sebi.gov.in/legal/regulations/jul-2026/securities-and-exchange-board-of-india-buy-back-of-securities-regulations-2018-last-amended-on-july-6-2026-_103042.html</x:v>
      </x:c>
    </x:row>
    <x:row r="95" ht="48" customHeight="1">
      <x:c r="A95" s="305" t="str">
        <x:v>SEBI-CORE-TRC-000091</x:v>
      </x:c>
      <x:c r="B95" s="305" t="n">
        <x:v>91</x:v>
      </x:c>
      <x:c r="C95" s="305" t="str">
        <x:v>SEBI-CORE-LAW-000009</x:v>
      </x:c>
      <x:c r="D95" s="305" t="str">
        <x:v>SEBI-CORE-PRV-000091</x:v>
      </x:c>
      <x:c r="E95" s="305" t="str">
        <x:v>SEBI-CORE-CMP-000091</x:v>
      </x:c>
      <x:c r="F95" s="305" t="str">
        <x:v>SEBI-CORE-AUD-000091</x:v>
      </x:c>
      <x:c r="G95" s="305" t="str">
        <x:v>SEBI-CORE-EVD-000181; SEBI-CORE-EVD-000182</x:v>
      </x:c>
      <x:c r="H95" s="305" t="n">
        <x:v>2</x:v>
      </x:c>
      <x:c r="I95" s="305" t="str">
        <x:v>SEBI-CORE-OBS-000091</x:v>
      </x:c>
      <x:c r="J95" s="305" t="str">
        <x:v>SEBI-CORE-CAL-000091</x:v>
      </x:c>
      <x:c r="K95" s="305" t="str">
        <x:v>SEBI-CORE-APP-000091</x:v>
      </x:c>
      <x:c r="L95" s="305" t="str">
        <x:v>CAP-LAW047</x:v>
      </x:c>
      <x:c r="M95" s="305" t="str">
        <x:v>CAP-LAW047|Reg. 5</x:v>
      </x:c>
      <x:c r="N95" s="305" t="str">
        <x:v>CAP-LAW047|Reg. 5|AP01</x:v>
      </x:c>
      <x:c r="O95" s="305" t="str">
        <x:v>CAP-LAW047|Reg. 5|TRC01</x:v>
      </x:c>
      <x:c r="P95" s="305" t="str">
        <x:f>IF(COUNTIF('PROD Law Master'!$A$5:$A$81,C95)=1,"YES","NO")</x:f>
        <x:v>YES</x:v>
      </x:c>
      <x:c r="Q95" s="305" t="str">
        <x:f>IF(COUNTIF('PROD Provision Master'!$A$5:$A$176,D95)=1,"YES","NO")</x:f>
        <x:v>YES</x:v>
      </x:c>
      <x:c r="R95" s="305" t="str">
        <x:f>IF(COUNTIF('PROD Compliance Master'!$A$5:$A$176,E95)=1,"YES","NO")</x:f>
        <x:v>YES</x:v>
      </x:c>
      <x:c r="S95" s="305" t="str">
        <x:f>IF(COUNTIF('PROD Audit Master'!$A$5:$A$176,F95)=1,"YES","NO")</x:f>
        <x:v>YES</x:v>
      </x:c>
      <x:c r="T95" s="305" t="str">
        <x:f>IF(COUNTIF('PROD Evidence Master'!$C$5:$C$348,F95)=H95,"YES","NO")</x:f>
        <x:v>YES</x:v>
      </x:c>
      <x:c r="U95" s="305" t="str">
        <x:f>IF(COUNTIF('PROD Observation Master'!$C$5:$C$176,F95)=1,"YES","NO")</x:f>
        <x:v>YES</x:v>
      </x:c>
      <x:c r="V95" s="305" t="str">
        <x:f>IF(COUNTIF('PROD Calendar Master'!$C$5:$C$176,F95)=1,"YES","NO")</x:f>
        <x:v>YES</x:v>
      </x:c>
      <x:c r="W95" s="305" t="str">
        <x:f>IF(COUNTIF('PROD Applicability Master'!$A$5:$A$176,K95)=1,"YES","NO")</x:f>
        <x:v>YES</x:v>
      </x:c>
      <x:c r="X95" s="305" t="str">
        <x:f>IF(COUNTIF($A$5:$A$176,A95)=1,"UNIQUE","DUPLICATE")</x:f>
        <x:v>UNIQUE</x:v>
      </x:c>
      <x:c r="Y95" s="305" t="str">
        <x:f>IF(COUNTIF($O$5:$O$176,O95)=1,"UNIQUE","DUPLICATE")</x:f>
        <x:v>UNIQUE</x:v>
      </x:c>
      <x:c r="Z95" s="305" t="str">
        <x:f>IF(AND(P95="YES",Q95="YES",R95="YES",S95="YES",T95="YES",U95="YES",V95="YES",W95="YES"),"COMPLETE","INCOMPLETE")</x:f>
        <x:v>COMPLETE</x:v>
      </x:c>
      <x:c r="AA95" s="305" t="str">
        <x:f>IF(AND(LEFT(A95,14)="SEBI-CORE-TRC-",LEN(A95)=20),"VALID","INVALID")</x:f>
        <x:v>VALID</x:v>
      </x:c>
      <x:c r="AB95" s="305" t="str">
        <x:v>FROZEN</x:v>
      </x:c>
      <x:c r="AC95" s="305" t="str">
        <x:v>https://www.sebi.gov.in/legal/regulations/jul-2026/securities-and-exchange-board-of-india-buy-back-of-securities-regulations-2018-last-amended-on-july-6-2026-_103042.html</x:v>
      </x:c>
    </x:row>
    <x:row r="96" ht="48" customHeight="1">
      <x:c r="A96" s="305" t="str">
        <x:v>SEBI-CORE-TRC-000092</x:v>
      </x:c>
      <x:c r="B96" s="305" t="n">
        <x:v>92</x:v>
      </x:c>
      <x:c r="C96" s="305" t="str">
        <x:v>SEBI-CORE-LAW-000009</x:v>
      </x:c>
      <x:c r="D96" s="305" t="str">
        <x:v>SEBI-CORE-PRV-000092</x:v>
      </x:c>
      <x:c r="E96" s="305" t="str">
        <x:v>SEBI-CORE-CMP-000092</x:v>
      </x:c>
      <x:c r="F96" s="305" t="str">
        <x:v>SEBI-CORE-AUD-000092</x:v>
      </x:c>
      <x:c r="G96" s="305" t="str">
        <x:v>SEBI-CORE-EVD-000183; SEBI-CORE-EVD-000184</x:v>
      </x:c>
      <x:c r="H96" s="305" t="n">
        <x:v>2</x:v>
      </x:c>
      <x:c r="I96" s="305" t="str">
        <x:v>SEBI-CORE-OBS-000092</x:v>
      </x:c>
      <x:c r="J96" s="305" t="str">
        <x:v>SEBI-CORE-CAL-000092</x:v>
      </x:c>
      <x:c r="K96" s="305" t="str">
        <x:v>SEBI-CORE-APP-000092</x:v>
      </x:c>
      <x:c r="L96" s="305" t="str">
        <x:v>CAP-LAW047</x:v>
      </x:c>
      <x:c r="M96" s="305" t="str">
        <x:v>CAP-LAW047|Reg. 7</x:v>
      </x:c>
      <x:c r="N96" s="305" t="str">
        <x:v>CAP-LAW047|Reg. 7|AP01</x:v>
      </x:c>
      <x:c r="O96" s="305" t="str">
        <x:v>CAP-LAW047|Reg. 7|TRC01</x:v>
      </x:c>
      <x:c r="P96" s="305" t="str">
        <x:f>IF(COUNTIF('PROD Law Master'!$A$5:$A$81,C96)=1,"YES","NO")</x:f>
        <x:v>YES</x:v>
      </x:c>
      <x:c r="Q96" s="305" t="str">
        <x:f>IF(COUNTIF('PROD Provision Master'!$A$5:$A$176,D96)=1,"YES","NO")</x:f>
        <x:v>YES</x:v>
      </x:c>
      <x:c r="R96" s="305" t="str">
        <x:f>IF(COUNTIF('PROD Compliance Master'!$A$5:$A$176,E96)=1,"YES","NO")</x:f>
        <x:v>YES</x:v>
      </x:c>
      <x:c r="S96" s="305" t="str">
        <x:f>IF(COUNTIF('PROD Audit Master'!$A$5:$A$176,F96)=1,"YES","NO")</x:f>
        <x:v>YES</x:v>
      </x:c>
      <x:c r="T96" s="305" t="str">
        <x:f>IF(COUNTIF('PROD Evidence Master'!$C$5:$C$348,F96)=H96,"YES","NO")</x:f>
        <x:v>YES</x:v>
      </x:c>
      <x:c r="U96" s="305" t="str">
        <x:f>IF(COUNTIF('PROD Observation Master'!$C$5:$C$176,F96)=1,"YES","NO")</x:f>
        <x:v>YES</x:v>
      </x:c>
      <x:c r="V96" s="305" t="str">
        <x:f>IF(COUNTIF('PROD Calendar Master'!$C$5:$C$176,F96)=1,"YES","NO")</x:f>
        <x:v>YES</x:v>
      </x:c>
      <x:c r="W96" s="305" t="str">
        <x:f>IF(COUNTIF('PROD Applicability Master'!$A$5:$A$176,K96)=1,"YES","NO")</x:f>
        <x:v>YES</x:v>
      </x:c>
      <x:c r="X96" s="305" t="str">
        <x:f>IF(COUNTIF($A$5:$A$176,A96)=1,"UNIQUE","DUPLICATE")</x:f>
        <x:v>UNIQUE</x:v>
      </x:c>
      <x:c r="Y96" s="305" t="str">
        <x:f>IF(COUNTIF($O$5:$O$176,O96)=1,"UNIQUE","DUPLICATE")</x:f>
        <x:v>UNIQUE</x:v>
      </x:c>
      <x:c r="Z96" s="305" t="str">
        <x:f>IF(AND(P96="YES",Q96="YES",R96="YES",S96="YES",T96="YES",U96="YES",V96="YES",W96="YES"),"COMPLETE","INCOMPLETE")</x:f>
        <x:v>COMPLETE</x:v>
      </x:c>
      <x:c r="AA96" s="305" t="str">
        <x:f>IF(AND(LEFT(A96,14)="SEBI-CORE-TRC-",LEN(A96)=20),"VALID","INVALID")</x:f>
        <x:v>VALID</x:v>
      </x:c>
      <x:c r="AB96" s="305" t="str">
        <x:v>FROZEN</x:v>
      </x:c>
      <x:c r="AC96" s="305" t="str">
        <x:v>https://www.sebi.gov.in/legal/regulations/jul-2026/securities-and-exchange-board-of-india-buy-back-of-securities-regulations-2018-last-amended-on-july-6-2026-_103042.html</x:v>
      </x:c>
    </x:row>
    <x:row r="97" ht="48" customHeight="1">
      <x:c r="A97" s="305" t="str">
        <x:v>SEBI-CORE-TRC-000093</x:v>
      </x:c>
      <x:c r="B97" s="305" t="n">
        <x:v>93</x:v>
      </x:c>
      <x:c r="C97" s="305" t="str">
        <x:v>SEBI-CORE-LAW-000009</x:v>
      </x:c>
      <x:c r="D97" s="305" t="str">
        <x:v>SEBI-CORE-PRV-000093</x:v>
      </x:c>
      <x:c r="E97" s="305" t="str">
        <x:v>SEBI-CORE-CMP-000093</x:v>
      </x:c>
      <x:c r="F97" s="305" t="str">
        <x:v>SEBI-CORE-AUD-000093</x:v>
      </x:c>
      <x:c r="G97" s="305" t="str">
        <x:v>SEBI-CORE-EVD-000185; SEBI-CORE-EVD-000186</x:v>
      </x:c>
      <x:c r="H97" s="305" t="n">
        <x:v>2</x:v>
      </x:c>
      <x:c r="I97" s="305" t="str">
        <x:v>SEBI-CORE-OBS-000093</x:v>
      </x:c>
      <x:c r="J97" s="305" t="str">
        <x:v>SEBI-CORE-CAL-000093</x:v>
      </x:c>
      <x:c r="K97" s="305" t="str">
        <x:v>SEBI-CORE-APP-000093</x:v>
      </x:c>
      <x:c r="L97" s="305" t="str">
        <x:v>CAP-LAW047</x:v>
      </x:c>
      <x:c r="M97" s="305" t="str">
        <x:v>CAP-LAW047|Reg. 8</x:v>
      </x:c>
      <x:c r="N97" s="305" t="str">
        <x:v>CAP-LAW047|Reg. 8|AP01</x:v>
      </x:c>
      <x:c r="O97" s="305" t="str">
        <x:v>CAP-LAW047|Reg. 8|TRC01</x:v>
      </x:c>
      <x:c r="P97" s="305" t="str">
        <x:f>IF(COUNTIF('PROD Law Master'!$A$5:$A$81,C97)=1,"YES","NO")</x:f>
        <x:v>YES</x:v>
      </x:c>
      <x:c r="Q97" s="305" t="str">
        <x:f>IF(COUNTIF('PROD Provision Master'!$A$5:$A$176,D97)=1,"YES","NO")</x:f>
        <x:v>YES</x:v>
      </x:c>
      <x:c r="R97" s="305" t="str">
        <x:f>IF(COUNTIF('PROD Compliance Master'!$A$5:$A$176,E97)=1,"YES","NO")</x:f>
        <x:v>YES</x:v>
      </x:c>
      <x:c r="S97" s="305" t="str">
        <x:f>IF(COUNTIF('PROD Audit Master'!$A$5:$A$176,F97)=1,"YES","NO")</x:f>
        <x:v>YES</x:v>
      </x:c>
      <x:c r="T97" s="305" t="str">
        <x:f>IF(COUNTIF('PROD Evidence Master'!$C$5:$C$348,F97)=H97,"YES","NO")</x:f>
        <x:v>YES</x:v>
      </x:c>
      <x:c r="U97" s="305" t="str">
        <x:f>IF(COUNTIF('PROD Observation Master'!$C$5:$C$176,F97)=1,"YES","NO")</x:f>
        <x:v>YES</x:v>
      </x:c>
      <x:c r="V97" s="305" t="str">
        <x:f>IF(COUNTIF('PROD Calendar Master'!$C$5:$C$176,F97)=1,"YES","NO")</x:f>
        <x:v>YES</x:v>
      </x:c>
      <x:c r="W97" s="305" t="str">
        <x:f>IF(COUNTIF('PROD Applicability Master'!$A$5:$A$176,K97)=1,"YES","NO")</x:f>
        <x:v>YES</x:v>
      </x:c>
      <x:c r="X97" s="305" t="str">
        <x:f>IF(COUNTIF($A$5:$A$176,A97)=1,"UNIQUE","DUPLICATE")</x:f>
        <x:v>UNIQUE</x:v>
      </x:c>
      <x:c r="Y97" s="305" t="str">
        <x:f>IF(COUNTIF($O$5:$O$176,O97)=1,"UNIQUE","DUPLICATE")</x:f>
        <x:v>UNIQUE</x:v>
      </x:c>
      <x:c r="Z97" s="305" t="str">
        <x:f>IF(AND(P97="YES",Q97="YES",R97="YES",S97="YES",T97="YES",U97="YES",V97="YES",W97="YES"),"COMPLETE","INCOMPLETE")</x:f>
        <x:v>COMPLETE</x:v>
      </x:c>
      <x:c r="AA97" s="305" t="str">
        <x:f>IF(AND(LEFT(A97,14)="SEBI-CORE-TRC-",LEN(A97)=20),"VALID","INVALID")</x:f>
        <x:v>VALID</x:v>
      </x:c>
      <x:c r="AB97" s="305" t="str">
        <x:v>FROZEN</x:v>
      </x:c>
      <x:c r="AC97" s="305" t="str">
        <x:v>https://www.sebi.gov.in/legal/regulations/jul-2026/securities-and-exchange-board-of-india-buy-back-of-securities-regulations-2018-last-amended-on-july-6-2026-_103042.html</x:v>
      </x:c>
    </x:row>
    <x:row r="98" ht="48" customHeight="1">
      <x:c r="A98" s="305" t="str">
        <x:v>SEBI-CORE-TRC-000094</x:v>
      </x:c>
      <x:c r="B98" s="305" t="n">
        <x:v>94</x:v>
      </x:c>
      <x:c r="C98" s="305" t="str">
        <x:v>SEBI-CORE-LAW-000009</x:v>
      </x:c>
      <x:c r="D98" s="305" t="str">
        <x:v>SEBI-CORE-PRV-000094</x:v>
      </x:c>
      <x:c r="E98" s="305" t="str">
        <x:v>SEBI-CORE-CMP-000094</x:v>
      </x:c>
      <x:c r="F98" s="305" t="str">
        <x:v>SEBI-CORE-AUD-000094</x:v>
      </x:c>
      <x:c r="G98" s="305" t="str">
        <x:v>SEBI-CORE-EVD-000187; SEBI-CORE-EVD-000188</x:v>
      </x:c>
      <x:c r="H98" s="305" t="n">
        <x:v>2</x:v>
      </x:c>
      <x:c r="I98" s="305" t="str">
        <x:v>SEBI-CORE-OBS-000094</x:v>
      </x:c>
      <x:c r="J98" s="305" t="str">
        <x:v>SEBI-CORE-CAL-000094</x:v>
      </x:c>
      <x:c r="K98" s="305" t="str">
        <x:v>SEBI-CORE-APP-000094</x:v>
      </x:c>
      <x:c r="L98" s="305" t="str">
        <x:v>CAP-LAW047</x:v>
      </x:c>
      <x:c r="M98" s="305" t="str">
        <x:v>CAP-LAW047|Reg. 9(xi)</x:v>
      </x:c>
      <x:c r="N98" s="305" t="str">
        <x:v>CAP-LAW047|Reg. 9(xi)|AP01</x:v>
      </x:c>
      <x:c r="O98" s="305" t="str">
        <x:v>CAP-LAW047|Reg. 9(xi)|TRC01</x:v>
      </x:c>
      <x:c r="P98" s="305" t="str">
        <x:f>IF(COUNTIF('PROD Law Master'!$A$5:$A$81,C98)=1,"YES","NO")</x:f>
        <x:v>YES</x:v>
      </x:c>
      <x:c r="Q98" s="305" t="str">
        <x:f>IF(COUNTIF('PROD Provision Master'!$A$5:$A$176,D98)=1,"YES","NO")</x:f>
        <x:v>YES</x:v>
      </x:c>
      <x:c r="R98" s="305" t="str">
        <x:f>IF(COUNTIF('PROD Compliance Master'!$A$5:$A$176,E98)=1,"YES","NO")</x:f>
        <x:v>YES</x:v>
      </x:c>
      <x:c r="S98" s="305" t="str">
        <x:f>IF(COUNTIF('PROD Audit Master'!$A$5:$A$176,F98)=1,"YES","NO")</x:f>
        <x:v>YES</x:v>
      </x:c>
      <x:c r="T98" s="305" t="str">
        <x:f>IF(COUNTIF('PROD Evidence Master'!$C$5:$C$348,F98)=H98,"YES","NO")</x:f>
        <x:v>YES</x:v>
      </x:c>
      <x:c r="U98" s="305" t="str">
        <x:f>IF(COUNTIF('PROD Observation Master'!$C$5:$C$176,F98)=1,"YES","NO")</x:f>
        <x:v>YES</x:v>
      </x:c>
      <x:c r="V98" s="305" t="str">
        <x:f>IF(COUNTIF('PROD Calendar Master'!$C$5:$C$176,F98)=1,"YES","NO")</x:f>
        <x:v>YES</x:v>
      </x:c>
      <x:c r="W98" s="305" t="str">
        <x:f>IF(COUNTIF('PROD Applicability Master'!$A$5:$A$176,K98)=1,"YES","NO")</x:f>
        <x:v>YES</x:v>
      </x:c>
      <x:c r="X98" s="305" t="str">
        <x:f>IF(COUNTIF($A$5:$A$176,A98)=1,"UNIQUE","DUPLICATE")</x:f>
        <x:v>UNIQUE</x:v>
      </x:c>
      <x:c r="Y98" s="305" t="str">
        <x:f>IF(COUNTIF($O$5:$O$176,O98)=1,"UNIQUE","DUPLICATE")</x:f>
        <x:v>UNIQUE</x:v>
      </x:c>
      <x:c r="Z98" s="305" t="str">
        <x:f>IF(AND(P98="YES",Q98="YES",R98="YES",S98="YES",T98="YES",U98="YES",V98="YES",W98="YES"),"COMPLETE","INCOMPLETE")</x:f>
        <x:v>COMPLETE</x:v>
      </x:c>
      <x:c r="AA98" s="305" t="str">
        <x:f>IF(AND(LEFT(A98,14)="SEBI-CORE-TRC-",LEN(A98)=20),"VALID","INVALID")</x:f>
        <x:v>VALID</x:v>
      </x:c>
      <x:c r="AB98" s="305" t="str">
        <x:v>FROZEN</x:v>
      </x:c>
      <x:c r="AC98" s="305" t="str">
        <x:v>https://www.sebi.gov.in/legal/regulations/jul-2026/securities-and-exchange-board-of-india-buy-back-of-securities-regulations-2018-last-amended-on-july-6-2026-_103042.html</x:v>
      </x:c>
    </x:row>
    <x:row r="99" ht="48" customHeight="1">
      <x:c r="A99" s="305" t="str">
        <x:v>SEBI-CORE-TRC-000095</x:v>
      </x:c>
      <x:c r="B99" s="305" t="n">
        <x:v>95</x:v>
      </x:c>
      <x:c r="C99" s="305" t="str">
        <x:v>SEBI-CORE-LAW-000009</x:v>
      </x:c>
      <x:c r="D99" s="305" t="str">
        <x:v>SEBI-CORE-PRV-000095</x:v>
      </x:c>
      <x:c r="E99" s="305" t="str">
        <x:v>SEBI-CORE-CMP-000095</x:v>
      </x:c>
      <x:c r="F99" s="305" t="str">
        <x:v>SEBI-CORE-AUD-000095</x:v>
      </x:c>
      <x:c r="G99" s="305" t="str">
        <x:v>SEBI-CORE-EVD-000189; SEBI-CORE-EVD-000190</x:v>
      </x:c>
      <x:c r="H99" s="305" t="n">
        <x:v>2</x:v>
      </x:c>
      <x:c r="I99" s="305" t="str">
        <x:v>SEBI-CORE-OBS-000095</x:v>
      </x:c>
      <x:c r="J99" s="305" t="str">
        <x:v>SEBI-CORE-CAL-000095</x:v>
      </x:c>
      <x:c r="K99" s="305" t="str">
        <x:v>SEBI-CORE-APP-000095</x:v>
      </x:c>
      <x:c r="L99" s="305" t="str">
        <x:v>CAP-LAW047</x:v>
      </x:c>
      <x:c r="M99" s="305" t="str">
        <x:v>CAP-LAW047|Reg. 9</x:v>
      </x:c>
      <x:c r="N99" s="305" t="str">
        <x:v>CAP-LAW047|Reg. 9|AP01</x:v>
      </x:c>
      <x:c r="O99" s="305" t="str">
        <x:v>CAP-LAW047|Reg. 9|TRC01</x:v>
      </x:c>
      <x:c r="P99" s="305" t="str">
        <x:f>IF(COUNTIF('PROD Law Master'!$A$5:$A$81,C99)=1,"YES","NO")</x:f>
        <x:v>YES</x:v>
      </x:c>
      <x:c r="Q99" s="305" t="str">
        <x:f>IF(COUNTIF('PROD Provision Master'!$A$5:$A$176,D99)=1,"YES","NO")</x:f>
        <x:v>YES</x:v>
      </x:c>
      <x:c r="R99" s="305" t="str">
        <x:f>IF(COUNTIF('PROD Compliance Master'!$A$5:$A$176,E99)=1,"YES","NO")</x:f>
        <x:v>YES</x:v>
      </x:c>
      <x:c r="S99" s="305" t="str">
        <x:f>IF(COUNTIF('PROD Audit Master'!$A$5:$A$176,F99)=1,"YES","NO")</x:f>
        <x:v>YES</x:v>
      </x:c>
      <x:c r="T99" s="305" t="str">
        <x:f>IF(COUNTIF('PROD Evidence Master'!$C$5:$C$348,F99)=H99,"YES","NO")</x:f>
        <x:v>YES</x:v>
      </x:c>
      <x:c r="U99" s="305" t="str">
        <x:f>IF(COUNTIF('PROD Observation Master'!$C$5:$C$176,F99)=1,"YES","NO")</x:f>
        <x:v>YES</x:v>
      </x:c>
      <x:c r="V99" s="305" t="str">
        <x:f>IF(COUNTIF('PROD Calendar Master'!$C$5:$C$176,F99)=1,"YES","NO")</x:f>
        <x:v>YES</x:v>
      </x:c>
      <x:c r="W99" s="305" t="str">
        <x:f>IF(COUNTIF('PROD Applicability Master'!$A$5:$A$176,K99)=1,"YES","NO")</x:f>
        <x:v>YES</x:v>
      </x:c>
      <x:c r="X99" s="305" t="str">
        <x:f>IF(COUNTIF($A$5:$A$176,A99)=1,"UNIQUE","DUPLICATE")</x:f>
        <x:v>UNIQUE</x:v>
      </x:c>
      <x:c r="Y99" s="305" t="str">
        <x:f>IF(COUNTIF($O$5:$O$176,O99)=1,"UNIQUE","DUPLICATE")</x:f>
        <x:v>UNIQUE</x:v>
      </x:c>
      <x:c r="Z99" s="305" t="str">
        <x:f>IF(AND(P99="YES",Q99="YES",R99="YES",S99="YES",T99="YES",U99="YES",V99="YES",W99="YES"),"COMPLETE","INCOMPLETE")</x:f>
        <x:v>COMPLETE</x:v>
      </x:c>
      <x:c r="AA99" s="305" t="str">
        <x:f>IF(AND(LEFT(A99,14)="SEBI-CORE-TRC-",LEN(A99)=20),"VALID","INVALID")</x:f>
        <x:v>VALID</x:v>
      </x:c>
      <x:c r="AB99" s="305" t="str">
        <x:v>FROZEN</x:v>
      </x:c>
      <x:c r="AC99" s="305" t="str">
        <x:v>https://www.sebi.gov.in/legal/regulations/jul-2026/securities-and-exchange-board-of-india-buy-back-of-securities-regulations-2018-last-amended-on-july-6-2026-_103042.html</x:v>
      </x:c>
    </x:row>
    <x:row r="100" ht="48" customHeight="1">
      <x:c r="A100" s="305" t="str">
        <x:v>SEBI-CORE-TRC-000096</x:v>
      </x:c>
      <x:c r="B100" s="305" t="n">
        <x:v>96</x:v>
      </x:c>
      <x:c r="C100" s="305" t="str">
        <x:v>SEBI-CORE-LAW-000009</x:v>
      </x:c>
      <x:c r="D100" s="305" t="str">
        <x:v>SEBI-CORE-PRV-000096</x:v>
      </x:c>
      <x:c r="E100" s="305" t="str">
        <x:v>SEBI-CORE-CMP-000096</x:v>
      </x:c>
      <x:c r="F100" s="305" t="str">
        <x:v>SEBI-CORE-AUD-000096</x:v>
      </x:c>
      <x:c r="G100" s="305" t="str">
        <x:v>SEBI-CORE-EVD-000191; SEBI-CORE-EVD-000192</x:v>
      </x:c>
      <x:c r="H100" s="305" t="n">
        <x:v>2</x:v>
      </x:c>
      <x:c r="I100" s="305" t="str">
        <x:v>SEBI-CORE-OBS-000096</x:v>
      </x:c>
      <x:c r="J100" s="305" t="str">
        <x:v>SEBI-CORE-CAL-000096</x:v>
      </x:c>
      <x:c r="K100" s="305" t="str">
        <x:v>SEBI-CORE-APP-000096</x:v>
      </x:c>
      <x:c r="L100" s="305" t="str">
        <x:v>CAP-LAW047</x:v>
      </x:c>
      <x:c r="M100" s="305" t="str">
        <x:v>CAP-LAW047|Reg. 10</x:v>
      </x:c>
      <x:c r="N100" s="305" t="str">
        <x:v>CAP-LAW047|Reg. 10|AP01</x:v>
      </x:c>
      <x:c r="O100" s="305" t="str">
        <x:v>CAP-LAW047|Reg. 10|TRC01</x:v>
      </x:c>
      <x:c r="P100" s="305" t="str">
        <x:f>IF(COUNTIF('PROD Law Master'!$A$5:$A$81,C100)=1,"YES","NO")</x:f>
        <x:v>YES</x:v>
      </x:c>
      <x:c r="Q100" s="305" t="str">
        <x:f>IF(COUNTIF('PROD Provision Master'!$A$5:$A$176,D100)=1,"YES","NO")</x:f>
        <x:v>YES</x:v>
      </x:c>
      <x:c r="R100" s="305" t="str">
        <x:f>IF(COUNTIF('PROD Compliance Master'!$A$5:$A$176,E100)=1,"YES","NO")</x:f>
        <x:v>YES</x:v>
      </x:c>
      <x:c r="S100" s="305" t="str">
        <x:f>IF(COUNTIF('PROD Audit Master'!$A$5:$A$176,F100)=1,"YES","NO")</x:f>
        <x:v>YES</x:v>
      </x:c>
      <x:c r="T100" s="305" t="str">
        <x:f>IF(COUNTIF('PROD Evidence Master'!$C$5:$C$348,F100)=H100,"YES","NO")</x:f>
        <x:v>YES</x:v>
      </x:c>
      <x:c r="U100" s="305" t="str">
        <x:f>IF(COUNTIF('PROD Observation Master'!$C$5:$C$176,F100)=1,"YES","NO")</x:f>
        <x:v>YES</x:v>
      </x:c>
      <x:c r="V100" s="305" t="str">
        <x:f>IF(COUNTIF('PROD Calendar Master'!$C$5:$C$176,F100)=1,"YES","NO")</x:f>
        <x:v>YES</x:v>
      </x:c>
      <x:c r="W100" s="305" t="str">
        <x:f>IF(COUNTIF('PROD Applicability Master'!$A$5:$A$176,K100)=1,"YES","NO")</x:f>
        <x:v>YES</x:v>
      </x:c>
      <x:c r="X100" s="305" t="str">
        <x:f>IF(COUNTIF($A$5:$A$176,A100)=1,"UNIQUE","DUPLICATE")</x:f>
        <x:v>UNIQUE</x:v>
      </x:c>
      <x:c r="Y100" s="305" t="str">
        <x:f>IF(COUNTIF($O$5:$O$176,O100)=1,"UNIQUE","DUPLICATE")</x:f>
        <x:v>UNIQUE</x:v>
      </x:c>
      <x:c r="Z100" s="305" t="str">
        <x:f>IF(AND(P100="YES",Q100="YES",R100="YES",S100="YES",T100="YES",U100="YES",V100="YES",W100="YES"),"COMPLETE","INCOMPLETE")</x:f>
        <x:v>COMPLETE</x:v>
      </x:c>
      <x:c r="AA100" s="305" t="str">
        <x:f>IF(AND(LEFT(A100,14)="SEBI-CORE-TRC-",LEN(A100)=20),"VALID","INVALID")</x:f>
        <x:v>VALID</x:v>
      </x:c>
      <x:c r="AB100" s="305" t="str">
        <x:v>FROZEN</x:v>
      </x:c>
      <x:c r="AC100" s="305" t="str">
        <x:v>https://www.sebi.gov.in/legal/regulations/jul-2026/securities-and-exchange-board-of-india-buy-back-of-securities-regulations-2018-last-amended-on-july-6-2026-_103042.html</x:v>
      </x:c>
    </x:row>
    <x:row r="101" ht="48" customHeight="1">
      <x:c r="A101" s="305" t="str">
        <x:v>SEBI-CORE-TRC-000097</x:v>
      </x:c>
      <x:c r="B101" s="305" t="n">
        <x:v>97</x:v>
      </x:c>
      <x:c r="C101" s="305" t="str">
        <x:v>SEBI-CORE-LAW-000009</x:v>
      </x:c>
      <x:c r="D101" s="305" t="str">
        <x:v>SEBI-CORE-PRV-000097</x:v>
      </x:c>
      <x:c r="E101" s="305" t="str">
        <x:v>SEBI-CORE-CMP-000097</x:v>
      </x:c>
      <x:c r="F101" s="305" t="str">
        <x:v>SEBI-CORE-AUD-000097</x:v>
      </x:c>
      <x:c r="G101" s="305" t="str">
        <x:v>SEBI-CORE-EVD-000193; SEBI-CORE-EVD-000194</x:v>
      </x:c>
      <x:c r="H101" s="305" t="n">
        <x:v>2</x:v>
      </x:c>
      <x:c r="I101" s="305" t="str">
        <x:v>SEBI-CORE-OBS-000097</x:v>
      </x:c>
      <x:c r="J101" s="305" t="str">
        <x:v>SEBI-CORE-CAL-000097</x:v>
      </x:c>
      <x:c r="K101" s="305" t="str">
        <x:v>SEBI-CORE-APP-000097</x:v>
      </x:c>
      <x:c r="L101" s="305" t="str">
        <x:v>CAP-LAW047</x:v>
      </x:c>
      <x:c r="M101" s="305" t="str">
        <x:v>CAP-LAW047|Reg. 11</x:v>
      </x:c>
      <x:c r="N101" s="305" t="str">
        <x:v>CAP-LAW047|Reg. 11|AP01</x:v>
      </x:c>
      <x:c r="O101" s="305" t="str">
        <x:v>CAP-LAW047|Reg. 11|TRC01</x:v>
      </x:c>
      <x:c r="P101" s="305" t="str">
        <x:f>IF(COUNTIF('PROD Law Master'!$A$5:$A$81,C101)=1,"YES","NO")</x:f>
        <x:v>YES</x:v>
      </x:c>
      <x:c r="Q101" s="305" t="str">
        <x:f>IF(COUNTIF('PROD Provision Master'!$A$5:$A$176,D101)=1,"YES","NO")</x:f>
        <x:v>YES</x:v>
      </x:c>
      <x:c r="R101" s="305" t="str">
        <x:f>IF(COUNTIF('PROD Compliance Master'!$A$5:$A$176,E101)=1,"YES","NO")</x:f>
        <x:v>YES</x:v>
      </x:c>
      <x:c r="S101" s="305" t="str">
        <x:f>IF(COUNTIF('PROD Audit Master'!$A$5:$A$176,F101)=1,"YES","NO")</x:f>
        <x:v>YES</x:v>
      </x:c>
      <x:c r="T101" s="305" t="str">
        <x:f>IF(COUNTIF('PROD Evidence Master'!$C$5:$C$348,F101)=H101,"YES","NO")</x:f>
        <x:v>YES</x:v>
      </x:c>
      <x:c r="U101" s="305" t="str">
        <x:f>IF(COUNTIF('PROD Observation Master'!$C$5:$C$176,F101)=1,"YES","NO")</x:f>
        <x:v>YES</x:v>
      </x:c>
      <x:c r="V101" s="305" t="str">
        <x:f>IF(COUNTIF('PROD Calendar Master'!$C$5:$C$176,F101)=1,"YES","NO")</x:f>
        <x:v>YES</x:v>
      </x:c>
      <x:c r="W101" s="305" t="str">
        <x:f>IF(COUNTIF('PROD Applicability Master'!$A$5:$A$176,K101)=1,"YES","NO")</x:f>
        <x:v>YES</x:v>
      </x:c>
      <x:c r="X101" s="305" t="str">
        <x:f>IF(COUNTIF($A$5:$A$176,A101)=1,"UNIQUE","DUPLICATE")</x:f>
        <x:v>UNIQUE</x:v>
      </x:c>
      <x:c r="Y101" s="305" t="str">
        <x:f>IF(COUNTIF($O$5:$O$176,O101)=1,"UNIQUE","DUPLICATE")</x:f>
        <x:v>UNIQUE</x:v>
      </x:c>
      <x:c r="Z101" s="305" t="str">
        <x:f>IF(AND(P101="YES",Q101="YES",R101="YES",S101="YES",T101="YES",U101="YES",V101="YES",W101="YES"),"COMPLETE","INCOMPLETE")</x:f>
        <x:v>COMPLETE</x:v>
      </x:c>
      <x:c r="AA101" s="305" t="str">
        <x:f>IF(AND(LEFT(A101,14)="SEBI-CORE-TRC-",LEN(A101)=20),"VALID","INVALID")</x:f>
        <x:v>VALID</x:v>
      </x:c>
      <x:c r="AB101" s="305" t="str">
        <x:v>FROZEN</x:v>
      </x:c>
      <x:c r="AC101" s="305" t="str">
        <x:v>https://www.sebi.gov.in/legal/regulations/jul-2026/securities-and-exchange-board-of-india-buy-back-of-securities-regulations-2018-last-amended-on-july-6-2026-_103042.html</x:v>
      </x:c>
    </x:row>
    <x:row r="102" ht="48" customHeight="1">
      <x:c r="A102" s="305" t="str">
        <x:v>SEBI-CORE-TRC-000098</x:v>
      </x:c>
      <x:c r="B102" s="305" t="n">
        <x:v>98</x:v>
      </x:c>
      <x:c r="C102" s="305" t="str">
        <x:v>SEBI-CORE-LAW-000009</x:v>
      </x:c>
      <x:c r="D102" s="305" t="str">
        <x:v>SEBI-CORE-PRV-000098</x:v>
      </x:c>
      <x:c r="E102" s="305" t="str">
        <x:v>SEBI-CORE-CMP-000098</x:v>
      </x:c>
      <x:c r="F102" s="305" t="str">
        <x:v>SEBI-CORE-AUD-000098</x:v>
      </x:c>
      <x:c r="G102" s="305" t="str">
        <x:v>SEBI-CORE-EVD-000195; SEBI-CORE-EVD-000196</x:v>
      </x:c>
      <x:c r="H102" s="305" t="n">
        <x:v>2</x:v>
      </x:c>
      <x:c r="I102" s="305" t="str">
        <x:v>SEBI-CORE-OBS-000098</x:v>
      </x:c>
      <x:c r="J102" s="305" t="str">
        <x:v>SEBI-CORE-CAL-000098</x:v>
      </x:c>
      <x:c r="K102" s="305" t="str">
        <x:v>SEBI-CORE-APP-000098</x:v>
      </x:c>
      <x:c r="L102" s="305" t="str">
        <x:v>CAP-LAW047</x:v>
      </x:c>
      <x:c r="M102" s="305" t="str">
        <x:v>CAP-LAW047|Reg. 24 general obligations</x:v>
      </x:c>
      <x:c r="N102" s="305" t="str">
        <x:v>CAP-LAW047|Reg. 24 general obligations|AP01</x:v>
      </x:c>
      <x:c r="O102" s="305" t="str">
        <x:v>CAP-LAW047|Reg. 24 general obligations|TRC01</x:v>
      </x:c>
      <x:c r="P102" s="305" t="str">
        <x:f>IF(COUNTIF('PROD Law Master'!$A$5:$A$81,C102)=1,"YES","NO")</x:f>
        <x:v>YES</x:v>
      </x:c>
      <x:c r="Q102" s="305" t="str">
        <x:f>IF(COUNTIF('PROD Provision Master'!$A$5:$A$176,D102)=1,"YES","NO")</x:f>
        <x:v>YES</x:v>
      </x:c>
      <x:c r="R102" s="305" t="str">
        <x:f>IF(COUNTIF('PROD Compliance Master'!$A$5:$A$176,E102)=1,"YES","NO")</x:f>
        <x:v>YES</x:v>
      </x:c>
      <x:c r="S102" s="305" t="str">
        <x:f>IF(COUNTIF('PROD Audit Master'!$A$5:$A$176,F102)=1,"YES","NO")</x:f>
        <x:v>YES</x:v>
      </x:c>
      <x:c r="T102" s="305" t="str">
        <x:f>IF(COUNTIF('PROD Evidence Master'!$C$5:$C$348,F102)=H102,"YES","NO")</x:f>
        <x:v>YES</x:v>
      </x:c>
      <x:c r="U102" s="305" t="str">
        <x:f>IF(COUNTIF('PROD Observation Master'!$C$5:$C$176,F102)=1,"YES","NO")</x:f>
        <x:v>YES</x:v>
      </x:c>
      <x:c r="V102" s="305" t="str">
        <x:f>IF(COUNTIF('PROD Calendar Master'!$C$5:$C$176,F102)=1,"YES","NO")</x:f>
        <x:v>YES</x:v>
      </x:c>
      <x:c r="W102" s="305" t="str">
        <x:f>IF(COUNTIF('PROD Applicability Master'!$A$5:$A$176,K102)=1,"YES","NO")</x:f>
        <x:v>YES</x:v>
      </x:c>
      <x:c r="X102" s="305" t="str">
        <x:f>IF(COUNTIF($A$5:$A$176,A102)=1,"UNIQUE","DUPLICATE")</x:f>
        <x:v>UNIQUE</x:v>
      </x:c>
      <x:c r="Y102" s="305" t="str">
        <x:f>IF(COUNTIF($O$5:$O$176,O102)=1,"UNIQUE","DUPLICATE")</x:f>
        <x:v>UNIQUE</x:v>
      </x:c>
      <x:c r="Z102" s="305" t="str">
        <x:f>IF(AND(P102="YES",Q102="YES",R102="YES",S102="YES",T102="YES",U102="YES",V102="YES",W102="YES"),"COMPLETE","INCOMPLETE")</x:f>
        <x:v>COMPLETE</x:v>
      </x:c>
      <x:c r="AA102" s="305" t="str">
        <x:f>IF(AND(LEFT(A102,14)="SEBI-CORE-TRC-",LEN(A102)=20),"VALID","INVALID")</x:f>
        <x:v>VALID</x:v>
      </x:c>
      <x:c r="AB102" s="305" t="str">
        <x:v>FROZEN</x:v>
      </x:c>
      <x:c r="AC102" s="305" t="str">
        <x:v>https://www.sebi.gov.in/legal/regulations/jul-2026/securities-and-exchange-board-of-india-buy-back-of-securities-regulations-2018-last-amended-on-july-6-2026-_103042.html</x:v>
      </x:c>
    </x:row>
    <x:row r="103" ht="48" customHeight="1">
      <x:c r="A103" s="305" t="str">
        <x:v>SEBI-CORE-TRC-000099</x:v>
      </x:c>
      <x:c r="B103" s="305" t="n">
        <x:v>99</x:v>
      </x:c>
      <x:c r="C103" s="305" t="str">
        <x:v>SEBI-CORE-LAW-000056</x:v>
      </x:c>
      <x:c r="D103" s="305" t="str">
        <x:v>SEBI-CORE-PRV-000099</x:v>
      </x:c>
      <x:c r="E103" s="305" t="str">
        <x:v>SEBI-CORE-CMP-000099</x:v>
      </x:c>
      <x:c r="F103" s="305" t="str">
        <x:v>SEBI-CORE-AUD-000099</x:v>
      </x:c>
      <x:c r="G103" s="305" t="str">
        <x:v>SEBI-CORE-EVD-000197; SEBI-CORE-EVD-000198</x:v>
      </x:c>
      <x:c r="H103" s="305" t="n">
        <x:v>2</x:v>
      </x:c>
      <x:c r="I103" s="305" t="str">
        <x:v>SEBI-CORE-OBS-000099</x:v>
      </x:c>
      <x:c r="J103" s="305" t="str">
        <x:v>SEBI-CORE-CAL-000099</x:v>
      </x:c>
      <x:c r="K103" s="305" t="str">
        <x:v>SEBI-CORE-APP-000099</x:v>
      </x:c>
      <x:c r="L103" s="305" t="str">
        <x:v>CAP-LAW239</x:v>
      </x:c>
      <x:c r="M103" s="305" t="str">
        <x:v>CAP-LAW239|Reg. 24(i)(ea) operationalisation</x:v>
      </x:c>
      <x:c r="N103" s="305" t="str">
        <x:v>CAP-LAW239|Reg. 24(i)(ea) operationalisation|AP01</x:v>
      </x:c>
      <x:c r="O103" s="305" t="str">
        <x:v>CAP-LAW239|Reg. 24(i)(ea) operationalisation|TRC01</x:v>
      </x:c>
      <x:c r="P103" s="305" t="str">
        <x:f>IF(COUNTIF('PROD Law Master'!$A$5:$A$81,C103)=1,"YES","NO")</x:f>
        <x:v>YES</x:v>
      </x:c>
      <x:c r="Q103" s="305" t="str">
        <x:f>IF(COUNTIF('PROD Provision Master'!$A$5:$A$176,D103)=1,"YES","NO")</x:f>
        <x:v>YES</x:v>
      </x:c>
      <x:c r="R103" s="305" t="str">
        <x:f>IF(COUNTIF('PROD Compliance Master'!$A$5:$A$176,E103)=1,"YES","NO")</x:f>
        <x:v>YES</x:v>
      </x:c>
      <x:c r="S103" s="305" t="str">
        <x:f>IF(COUNTIF('PROD Audit Master'!$A$5:$A$176,F103)=1,"YES","NO")</x:f>
        <x:v>YES</x:v>
      </x:c>
      <x:c r="T103" s="305" t="str">
        <x:f>IF(COUNTIF('PROD Evidence Master'!$C$5:$C$348,F103)=H103,"YES","NO")</x:f>
        <x:v>YES</x:v>
      </x:c>
      <x:c r="U103" s="305" t="str">
        <x:f>IF(COUNTIF('PROD Observation Master'!$C$5:$C$176,F103)=1,"YES","NO")</x:f>
        <x:v>YES</x:v>
      </x:c>
      <x:c r="V103" s="305" t="str">
        <x:f>IF(COUNTIF('PROD Calendar Master'!$C$5:$C$176,F103)=1,"YES","NO")</x:f>
        <x:v>YES</x:v>
      </x:c>
      <x:c r="W103" s="305" t="str">
        <x:f>IF(COUNTIF('PROD Applicability Master'!$A$5:$A$176,K103)=1,"YES","NO")</x:f>
        <x:v>YES</x:v>
      </x:c>
      <x:c r="X103" s="305" t="str">
        <x:f>IF(COUNTIF($A$5:$A$176,A103)=1,"UNIQUE","DUPLICATE")</x:f>
        <x:v>UNIQUE</x:v>
      </x:c>
      <x:c r="Y103" s="305" t="str">
        <x:f>IF(COUNTIF($O$5:$O$176,O103)=1,"UNIQUE","DUPLICATE")</x:f>
        <x:v>UNIQUE</x:v>
      </x:c>
      <x:c r="Z103" s="305" t="str">
        <x:f>IF(AND(P103="YES",Q103="YES",R103="YES",S103="YES",T103="YES",U103="YES",V103="YES",W103="YES"),"COMPLETE","INCOMPLETE")</x:f>
        <x:v>COMPLETE</x:v>
      </x:c>
      <x:c r="AA103" s="305" t="str">
        <x:f>IF(AND(LEFT(A103,14)="SEBI-CORE-TRC-",LEN(A103)=20),"VALID","INVALID")</x:f>
        <x:v>VALID</x:v>
      </x:c>
      <x:c r="AB103" s="305" t="str">
        <x:v>FROZEN</x:v>
      </x:c>
      <x:c r="AC103" s="305" t="str">
        <x:v>https://www.sebi.gov.in/legal/circulars/jul-2026/operationalisation-of-freezing-of-holdings-of-promoter-and-promoter-group-including-their-associates-promoter-holdings-at-the-isin-level-under-regulation-24-i-ea-of-the-sebi-buy-back-of-securitie-_102978.html</x:v>
      </x:c>
    </x:row>
    <x:row r="104" ht="48" customHeight="1">
      <x:c r="A104" s="305" t="str">
        <x:v>SEBI-CORE-TRC-000100</x:v>
      </x:c>
      <x:c r="B104" s="305" t="n">
        <x:v>100</x:v>
      </x:c>
      <x:c r="C104" s="305" t="str">
        <x:v>SEBI-CORE-LAW-000005</x:v>
      </x:c>
      <x:c r="D104" s="305" t="str">
        <x:v>SEBI-CORE-PRV-000100</x:v>
      </x:c>
      <x:c r="E104" s="305" t="str">
        <x:v>SEBI-CORE-CMP-000100</x:v>
      </x:c>
      <x:c r="F104" s="305" t="str">
        <x:v>SEBI-CORE-AUD-000100</x:v>
      </x:c>
      <x:c r="G104" s="305" t="str">
        <x:v>SEBI-CORE-EVD-000199; SEBI-CORE-EVD-000200</x:v>
      </x:c>
      <x:c r="H104" s="305" t="n">
        <x:v>2</x:v>
      </x:c>
      <x:c r="I104" s="305" t="str">
        <x:v>SEBI-CORE-OBS-000100</x:v>
      </x:c>
      <x:c r="J104" s="305" t="str">
        <x:v>SEBI-CORE-CAL-000100</x:v>
      </x:c>
      <x:c r="K104" s="305" t="str">
        <x:v>SEBI-CORE-APP-000100</x:v>
      </x:c>
      <x:c r="L104" s="305" t="str">
        <x:v>CAP-LAW040</x:v>
      </x:c>
      <x:c r="M104" s="305" t="str">
        <x:v>CAP-LAW040|Reg. 8</x:v>
      </x:c>
      <x:c r="N104" s="305" t="str">
        <x:v>CAP-LAW040|Reg. 8|AP01</x:v>
      </x:c>
      <x:c r="O104" s="305" t="str">
        <x:v>CAP-LAW040|Reg. 8|TRC01</x:v>
      </x:c>
      <x:c r="P104" s="305" t="str">
        <x:f>IF(COUNTIF('PROD Law Master'!$A$5:$A$81,C104)=1,"YES","NO")</x:f>
        <x:v>YES</x:v>
      </x:c>
      <x:c r="Q104" s="305" t="str">
        <x:f>IF(COUNTIF('PROD Provision Master'!$A$5:$A$176,D104)=1,"YES","NO")</x:f>
        <x:v>YES</x:v>
      </x:c>
      <x:c r="R104" s="305" t="str">
        <x:f>IF(COUNTIF('PROD Compliance Master'!$A$5:$A$176,E104)=1,"YES","NO")</x:f>
        <x:v>YES</x:v>
      </x:c>
      <x:c r="S104" s="305" t="str">
        <x:f>IF(COUNTIF('PROD Audit Master'!$A$5:$A$176,F104)=1,"YES","NO")</x:f>
        <x:v>YES</x:v>
      </x:c>
      <x:c r="T104" s="305" t="str">
        <x:f>IF(COUNTIF('PROD Evidence Master'!$C$5:$C$348,F104)=H104,"YES","NO")</x:f>
        <x:v>YES</x:v>
      </x:c>
      <x:c r="U104" s="305" t="str">
        <x:f>IF(COUNTIF('PROD Observation Master'!$C$5:$C$176,F104)=1,"YES","NO")</x:f>
        <x:v>YES</x:v>
      </x:c>
      <x:c r="V104" s="305" t="str">
        <x:f>IF(COUNTIF('PROD Calendar Master'!$C$5:$C$176,F104)=1,"YES","NO")</x:f>
        <x:v>YES</x:v>
      </x:c>
      <x:c r="W104" s="305" t="str">
        <x:f>IF(COUNTIF('PROD Applicability Master'!$A$5:$A$176,K104)=1,"YES","NO")</x:f>
        <x:v>YES</x:v>
      </x:c>
      <x:c r="X104" s="305" t="str">
        <x:f>IF(COUNTIF($A$5:$A$176,A104)=1,"UNIQUE","DUPLICATE")</x:f>
        <x:v>UNIQUE</x:v>
      </x:c>
      <x:c r="Y104" s="305" t="str">
        <x:f>IF(COUNTIF($O$5:$O$176,O104)=1,"UNIQUE","DUPLICATE")</x:f>
        <x:v>UNIQUE</x:v>
      </x:c>
      <x:c r="Z104" s="305" t="str">
        <x:f>IF(AND(P104="YES",Q104="YES",R104="YES",S104="YES",T104="YES",U104="YES",V104="YES",W104="YES"),"COMPLETE","INCOMPLETE")</x:f>
        <x:v>COMPLETE</x:v>
      </x:c>
      <x:c r="AA104" s="305" t="str">
        <x:f>IF(AND(LEFT(A104,14)="SEBI-CORE-TRC-",LEN(A104)=20),"VALID","INVALID")</x:f>
        <x:v>VALID</x:v>
      </x:c>
      <x:c r="AB104" s="305" t="str">
        <x:v>FROZEN</x:v>
      </x:c>
      <x:c r="AC104" s="305" t="str">
        <x:v>https://www.sebi.gov.in/legal/regulations/sep-2025/securities-and-exchange-board-of-india-delisting-of-equity-shares-regulations-2021-last-amended-on-september-3-2025-_96548.html</x:v>
      </x:c>
    </x:row>
    <x:row r="105" ht="48" customHeight="1">
      <x:c r="A105" s="305" t="str">
        <x:v>SEBI-CORE-TRC-000101</x:v>
      </x:c>
      <x:c r="B105" s="305" t="n">
        <x:v>101</x:v>
      </x:c>
      <x:c r="C105" s="305" t="str">
        <x:v>SEBI-CORE-LAW-000005</x:v>
      </x:c>
      <x:c r="D105" s="305" t="str">
        <x:v>SEBI-CORE-PRV-000101</x:v>
      </x:c>
      <x:c r="E105" s="305" t="str">
        <x:v>SEBI-CORE-CMP-000101</x:v>
      </x:c>
      <x:c r="F105" s="305" t="str">
        <x:v>SEBI-CORE-AUD-000101</x:v>
      </x:c>
      <x:c r="G105" s="305" t="str">
        <x:v>SEBI-CORE-EVD-000201; SEBI-CORE-EVD-000202</x:v>
      </x:c>
      <x:c r="H105" s="305" t="n">
        <x:v>2</x:v>
      </x:c>
      <x:c r="I105" s="305" t="str">
        <x:v>SEBI-CORE-OBS-000101</x:v>
      </x:c>
      <x:c r="J105" s="305" t="str">
        <x:v>SEBI-CORE-CAL-000101</x:v>
      </x:c>
      <x:c r="K105" s="305" t="str">
        <x:v>SEBI-CORE-APP-000101</x:v>
      </x:c>
      <x:c r="L105" s="305" t="str">
        <x:v>CAP-LAW040</x:v>
      </x:c>
      <x:c r="M105" s="305" t="str">
        <x:v>CAP-LAW040|Regs. 9 and 10(2)-(3)</x:v>
      </x:c>
      <x:c r="N105" s="305" t="str">
        <x:v>CAP-LAW040|Regs. 9 and 10(2)-(3)|AP01</x:v>
      </x:c>
      <x:c r="O105" s="305" t="str">
        <x:v>CAP-LAW040|Regs. 9 and 10(2)-(3)|TRC01</x:v>
      </x:c>
      <x:c r="P105" s="305" t="str">
        <x:f>IF(COUNTIF('PROD Law Master'!$A$5:$A$81,C105)=1,"YES","NO")</x:f>
        <x:v>YES</x:v>
      </x:c>
      <x:c r="Q105" s="305" t="str">
        <x:f>IF(COUNTIF('PROD Provision Master'!$A$5:$A$176,D105)=1,"YES","NO")</x:f>
        <x:v>YES</x:v>
      </x:c>
      <x:c r="R105" s="305" t="str">
        <x:f>IF(COUNTIF('PROD Compliance Master'!$A$5:$A$176,E105)=1,"YES","NO")</x:f>
        <x:v>YES</x:v>
      </x:c>
      <x:c r="S105" s="305" t="str">
        <x:f>IF(COUNTIF('PROD Audit Master'!$A$5:$A$176,F105)=1,"YES","NO")</x:f>
        <x:v>YES</x:v>
      </x:c>
      <x:c r="T105" s="305" t="str">
        <x:f>IF(COUNTIF('PROD Evidence Master'!$C$5:$C$348,F105)=H105,"YES","NO")</x:f>
        <x:v>YES</x:v>
      </x:c>
      <x:c r="U105" s="305" t="str">
        <x:f>IF(COUNTIF('PROD Observation Master'!$C$5:$C$176,F105)=1,"YES","NO")</x:f>
        <x:v>YES</x:v>
      </x:c>
      <x:c r="V105" s="305" t="str">
        <x:f>IF(COUNTIF('PROD Calendar Master'!$C$5:$C$176,F105)=1,"YES","NO")</x:f>
        <x:v>YES</x:v>
      </x:c>
      <x:c r="W105" s="305" t="str">
        <x:f>IF(COUNTIF('PROD Applicability Master'!$A$5:$A$176,K105)=1,"YES","NO")</x:f>
        <x:v>YES</x:v>
      </x:c>
      <x:c r="X105" s="305" t="str">
        <x:f>IF(COUNTIF($A$5:$A$176,A105)=1,"UNIQUE","DUPLICATE")</x:f>
        <x:v>UNIQUE</x:v>
      </x:c>
      <x:c r="Y105" s="305" t="str">
        <x:f>IF(COUNTIF($O$5:$O$176,O105)=1,"UNIQUE","DUPLICATE")</x:f>
        <x:v>UNIQUE</x:v>
      </x:c>
      <x:c r="Z105" s="305" t="str">
        <x:f>IF(AND(P105="YES",Q105="YES",R105="YES",S105="YES",T105="YES",U105="YES",V105="YES",W105="YES"),"COMPLETE","INCOMPLETE")</x:f>
        <x:v>COMPLETE</x:v>
      </x:c>
      <x:c r="AA105" s="305" t="str">
        <x:f>IF(AND(LEFT(A105,14)="SEBI-CORE-TRC-",LEN(A105)=20),"VALID","INVALID")</x:f>
        <x:v>VALID</x:v>
      </x:c>
      <x:c r="AB105" s="305" t="str">
        <x:v>FROZEN</x:v>
      </x:c>
      <x:c r="AC105" s="305" t="str">
        <x:v>https://www.sebi.gov.in/legal/regulations/sep-2025/securities-and-exchange-board-of-india-delisting-of-equity-shares-regulations-2021-last-amended-on-september-3-2025-_96548.html</x:v>
      </x:c>
    </x:row>
    <x:row r="106" ht="48" customHeight="1">
      <x:c r="A106" s="305" t="str">
        <x:v>SEBI-CORE-TRC-000102</x:v>
      </x:c>
      <x:c r="B106" s="305" t="n">
        <x:v>102</x:v>
      </x:c>
      <x:c r="C106" s="305" t="str">
        <x:v>SEBI-CORE-LAW-000005</x:v>
      </x:c>
      <x:c r="D106" s="305" t="str">
        <x:v>SEBI-CORE-PRV-000102</x:v>
      </x:c>
      <x:c r="E106" s="305" t="str">
        <x:v>SEBI-CORE-CMP-000102</x:v>
      </x:c>
      <x:c r="F106" s="305" t="str">
        <x:v>SEBI-CORE-AUD-000102</x:v>
      </x:c>
      <x:c r="G106" s="305" t="str">
        <x:v>SEBI-CORE-EVD-000203; SEBI-CORE-EVD-000204</x:v>
      </x:c>
      <x:c r="H106" s="305" t="n">
        <x:v>2</x:v>
      </x:c>
      <x:c r="I106" s="305" t="str">
        <x:v>SEBI-CORE-OBS-000102</x:v>
      </x:c>
      <x:c r="J106" s="305" t="str">
        <x:v>SEBI-CORE-CAL-000102</x:v>
      </x:c>
      <x:c r="K106" s="305" t="str">
        <x:v>SEBI-CORE-APP-000102</x:v>
      </x:c>
      <x:c r="L106" s="305" t="str">
        <x:v>CAP-LAW040</x:v>
      </x:c>
      <x:c r="M106" s="305" t="str">
        <x:v>CAP-LAW040|Reg. 10(1),(4)-(6)</x:v>
      </x:c>
      <x:c r="N106" s="305" t="str">
        <x:v>CAP-LAW040|Reg. 10(1),(4)-(6)|AP01</x:v>
      </x:c>
      <x:c r="O106" s="305" t="str">
        <x:v>CAP-LAW040|Reg. 10(1),(4)-(6)|TRC01</x:v>
      </x:c>
      <x:c r="P106" s="305" t="str">
        <x:f>IF(COUNTIF('PROD Law Master'!$A$5:$A$81,C106)=1,"YES","NO")</x:f>
        <x:v>YES</x:v>
      </x:c>
      <x:c r="Q106" s="305" t="str">
        <x:f>IF(COUNTIF('PROD Provision Master'!$A$5:$A$176,D106)=1,"YES","NO")</x:f>
        <x:v>YES</x:v>
      </x:c>
      <x:c r="R106" s="305" t="str">
        <x:f>IF(COUNTIF('PROD Compliance Master'!$A$5:$A$176,E106)=1,"YES","NO")</x:f>
        <x:v>YES</x:v>
      </x:c>
      <x:c r="S106" s="305" t="str">
        <x:f>IF(COUNTIF('PROD Audit Master'!$A$5:$A$176,F106)=1,"YES","NO")</x:f>
        <x:v>YES</x:v>
      </x:c>
      <x:c r="T106" s="305" t="str">
        <x:f>IF(COUNTIF('PROD Evidence Master'!$C$5:$C$348,F106)=H106,"YES","NO")</x:f>
        <x:v>YES</x:v>
      </x:c>
      <x:c r="U106" s="305" t="str">
        <x:f>IF(COUNTIF('PROD Observation Master'!$C$5:$C$176,F106)=1,"YES","NO")</x:f>
        <x:v>YES</x:v>
      </x:c>
      <x:c r="V106" s="305" t="str">
        <x:f>IF(COUNTIF('PROD Calendar Master'!$C$5:$C$176,F106)=1,"YES","NO")</x:f>
        <x:v>YES</x:v>
      </x:c>
      <x:c r="W106" s="305" t="str">
        <x:f>IF(COUNTIF('PROD Applicability Master'!$A$5:$A$176,K106)=1,"YES","NO")</x:f>
        <x:v>YES</x:v>
      </x:c>
      <x:c r="X106" s="305" t="str">
        <x:f>IF(COUNTIF($A$5:$A$176,A106)=1,"UNIQUE","DUPLICATE")</x:f>
        <x:v>UNIQUE</x:v>
      </x:c>
      <x:c r="Y106" s="305" t="str">
        <x:f>IF(COUNTIF($O$5:$O$176,O106)=1,"UNIQUE","DUPLICATE")</x:f>
        <x:v>UNIQUE</x:v>
      </x:c>
      <x:c r="Z106" s="305" t="str">
        <x:f>IF(AND(P106="YES",Q106="YES",R106="YES",S106="YES",T106="YES",U106="YES",V106="YES",W106="YES"),"COMPLETE","INCOMPLETE")</x:f>
        <x:v>COMPLETE</x:v>
      </x:c>
      <x:c r="AA106" s="305" t="str">
        <x:f>IF(AND(LEFT(A106,14)="SEBI-CORE-TRC-",LEN(A106)=20),"VALID","INVALID")</x:f>
        <x:v>VALID</x:v>
      </x:c>
      <x:c r="AB106" s="305" t="str">
        <x:v>FROZEN</x:v>
      </x:c>
      <x:c r="AC106" s="305" t="str">
        <x:v>https://www.sebi.gov.in/legal/regulations/sep-2025/securities-and-exchange-board-of-india-delisting-of-equity-shares-regulations-2021-last-amended-on-september-3-2025-_96548.html</x:v>
      </x:c>
    </x:row>
    <x:row r="107" ht="48" customHeight="1">
      <x:c r="A107" s="305" t="str">
        <x:v>SEBI-CORE-TRC-000103</x:v>
      </x:c>
      <x:c r="B107" s="305" t="n">
        <x:v>103</x:v>
      </x:c>
      <x:c r="C107" s="305" t="str">
        <x:v>SEBI-CORE-LAW-000005</x:v>
      </x:c>
      <x:c r="D107" s="305" t="str">
        <x:v>SEBI-CORE-PRV-000103</x:v>
      </x:c>
      <x:c r="E107" s="305" t="str">
        <x:v>SEBI-CORE-CMP-000103</x:v>
      </x:c>
      <x:c r="F107" s="305" t="str">
        <x:v>SEBI-CORE-AUD-000103</x:v>
      </x:c>
      <x:c r="G107" s="305" t="str">
        <x:v>SEBI-CORE-EVD-000205; SEBI-CORE-EVD-000206</x:v>
      </x:c>
      <x:c r="H107" s="305" t="n">
        <x:v>2</x:v>
      </x:c>
      <x:c r="I107" s="305" t="str">
        <x:v>SEBI-CORE-OBS-000103</x:v>
      </x:c>
      <x:c r="J107" s="305" t="str">
        <x:v>SEBI-CORE-CAL-000103</x:v>
      </x:c>
      <x:c r="K107" s="305" t="str">
        <x:v>SEBI-CORE-APP-000103</x:v>
      </x:c>
      <x:c r="L107" s="305" t="str">
        <x:v>CAP-LAW040</x:v>
      </x:c>
      <x:c r="M107" s="305" t="str">
        <x:v>CAP-LAW040|Reg. 11</x:v>
      </x:c>
      <x:c r="N107" s="305" t="str">
        <x:v>CAP-LAW040|Reg. 11|AP01</x:v>
      </x:c>
      <x:c r="O107" s="305" t="str">
        <x:v>CAP-LAW040|Reg. 11|TRC01</x:v>
      </x:c>
      <x:c r="P107" s="305" t="str">
        <x:f>IF(COUNTIF('PROD Law Master'!$A$5:$A$81,C107)=1,"YES","NO")</x:f>
        <x:v>YES</x:v>
      </x:c>
      <x:c r="Q107" s="305" t="str">
        <x:f>IF(COUNTIF('PROD Provision Master'!$A$5:$A$176,D107)=1,"YES","NO")</x:f>
        <x:v>YES</x:v>
      </x:c>
      <x:c r="R107" s="305" t="str">
        <x:f>IF(COUNTIF('PROD Compliance Master'!$A$5:$A$176,E107)=1,"YES","NO")</x:f>
        <x:v>YES</x:v>
      </x:c>
      <x:c r="S107" s="305" t="str">
        <x:f>IF(COUNTIF('PROD Audit Master'!$A$5:$A$176,F107)=1,"YES","NO")</x:f>
        <x:v>YES</x:v>
      </x:c>
      <x:c r="T107" s="305" t="str">
        <x:f>IF(COUNTIF('PROD Evidence Master'!$C$5:$C$348,F107)=H107,"YES","NO")</x:f>
        <x:v>YES</x:v>
      </x:c>
      <x:c r="U107" s="305" t="str">
        <x:f>IF(COUNTIF('PROD Observation Master'!$C$5:$C$176,F107)=1,"YES","NO")</x:f>
        <x:v>YES</x:v>
      </x:c>
      <x:c r="V107" s="305" t="str">
        <x:f>IF(COUNTIF('PROD Calendar Master'!$C$5:$C$176,F107)=1,"YES","NO")</x:f>
        <x:v>YES</x:v>
      </x:c>
      <x:c r="W107" s="305" t="str">
        <x:f>IF(COUNTIF('PROD Applicability Master'!$A$5:$A$176,K107)=1,"YES","NO")</x:f>
        <x:v>YES</x:v>
      </x:c>
      <x:c r="X107" s="305" t="str">
        <x:f>IF(COUNTIF($A$5:$A$176,A107)=1,"UNIQUE","DUPLICATE")</x:f>
        <x:v>UNIQUE</x:v>
      </x:c>
      <x:c r="Y107" s="305" t="str">
        <x:f>IF(COUNTIF($O$5:$O$176,O107)=1,"UNIQUE","DUPLICATE")</x:f>
        <x:v>UNIQUE</x:v>
      </x:c>
      <x:c r="Z107" s="305" t="str">
        <x:f>IF(AND(P107="YES",Q107="YES",R107="YES",S107="YES",T107="YES",U107="YES",V107="YES",W107="YES"),"COMPLETE","INCOMPLETE")</x:f>
        <x:v>COMPLETE</x:v>
      </x:c>
      <x:c r="AA107" s="305" t="str">
        <x:f>IF(AND(LEFT(A107,14)="SEBI-CORE-TRC-",LEN(A107)=20),"VALID","INVALID")</x:f>
        <x:v>VALID</x:v>
      </x:c>
      <x:c r="AB107" s="305" t="str">
        <x:v>FROZEN</x:v>
      </x:c>
      <x:c r="AC107" s="305" t="str">
        <x:v>https://www.sebi.gov.in/legal/regulations/sep-2025/securities-and-exchange-board-of-india-delisting-of-equity-shares-regulations-2021-last-amended-on-september-3-2025-_96548.html</x:v>
      </x:c>
    </x:row>
    <x:row r="108" ht="48" customHeight="1">
      <x:c r="A108" s="305" t="str">
        <x:v>SEBI-CORE-TRC-000104</x:v>
      </x:c>
      <x:c r="B108" s="305" t="n">
        <x:v>104</x:v>
      </x:c>
      <x:c r="C108" s="305" t="str">
        <x:v>SEBI-CORE-LAW-000005</x:v>
      </x:c>
      <x:c r="D108" s="305" t="str">
        <x:v>SEBI-CORE-PRV-000104</x:v>
      </x:c>
      <x:c r="E108" s="305" t="str">
        <x:v>SEBI-CORE-CMP-000104</x:v>
      </x:c>
      <x:c r="F108" s="305" t="str">
        <x:v>SEBI-CORE-AUD-000104</x:v>
      </x:c>
      <x:c r="G108" s="305" t="str">
        <x:v>SEBI-CORE-EVD-000207; SEBI-CORE-EVD-000208</x:v>
      </x:c>
      <x:c r="H108" s="305" t="n">
        <x:v>2</x:v>
      </x:c>
      <x:c r="I108" s="305" t="str">
        <x:v>SEBI-CORE-OBS-000104</x:v>
      </x:c>
      <x:c r="J108" s="305" t="str">
        <x:v>SEBI-CORE-CAL-000104</x:v>
      </x:c>
      <x:c r="K108" s="305" t="str">
        <x:v>SEBI-CORE-APP-000104</x:v>
      </x:c>
      <x:c r="L108" s="305" t="str">
        <x:v>CAP-LAW040</x:v>
      </x:c>
      <x:c r="M108" s="305" t="str">
        <x:v>CAP-LAW040|Reg. 12</x:v>
      </x:c>
      <x:c r="N108" s="305" t="str">
        <x:v>CAP-LAW040|Reg. 12|AP01</x:v>
      </x:c>
      <x:c r="O108" s="305" t="str">
        <x:v>CAP-LAW040|Reg. 12|TRC01</x:v>
      </x:c>
      <x:c r="P108" s="305" t="str">
        <x:f>IF(COUNTIF('PROD Law Master'!$A$5:$A$81,C108)=1,"YES","NO")</x:f>
        <x:v>YES</x:v>
      </x:c>
      <x:c r="Q108" s="305" t="str">
        <x:f>IF(COUNTIF('PROD Provision Master'!$A$5:$A$176,D108)=1,"YES","NO")</x:f>
        <x:v>YES</x:v>
      </x:c>
      <x:c r="R108" s="305" t="str">
        <x:f>IF(COUNTIF('PROD Compliance Master'!$A$5:$A$176,E108)=1,"YES","NO")</x:f>
        <x:v>YES</x:v>
      </x:c>
      <x:c r="S108" s="305" t="str">
        <x:f>IF(COUNTIF('PROD Audit Master'!$A$5:$A$176,F108)=1,"YES","NO")</x:f>
        <x:v>YES</x:v>
      </x:c>
      <x:c r="T108" s="305" t="str">
        <x:f>IF(COUNTIF('PROD Evidence Master'!$C$5:$C$348,F108)=H108,"YES","NO")</x:f>
        <x:v>YES</x:v>
      </x:c>
      <x:c r="U108" s="305" t="str">
        <x:f>IF(COUNTIF('PROD Observation Master'!$C$5:$C$176,F108)=1,"YES","NO")</x:f>
        <x:v>YES</x:v>
      </x:c>
      <x:c r="V108" s="305" t="str">
        <x:f>IF(COUNTIF('PROD Calendar Master'!$C$5:$C$176,F108)=1,"YES","NO")</x:f>
        <x:v>YES</x:v>
      </x:c>
      <x:c r="W108" s="305" t="str">
        <x:f>IF(COUNTIF('PROD Applicability Master'!$A$5:$A$176,K108)=1,"YES","NO")</x:f>
        <x:v>YES</x:v>
      </x:c>
      <x:c r="X108" s="305" t="str">
        <x:f>IF(COUNTIF($A$5:$A$176,A108)=1,"UNIQUE","DUPLICATE")</x:f>
        <x:v>UNIQUE</x:v>
      </x:c>
      <x:c r="Y108" s="305" t="str">
        <x:f>IF(COUNTIF($O$5:$O$176,O108)=1,"UNIQUE","DUPLICATE")</x:f>
        <x:v>UNIQUE</x:v>
      </x:c>
      <x:c r="Z108" s="305" t="str">
        <x:f>IF(AND(P108="YES",Q108="YES",R108="YES",S108="YES",T108="YES",U108="YES",V108="YES",W108="YES"),"COMPLETE","INCOMPLETE")</x:f>
        <x:v>COMPLETE</x:v>
      </x:c>
      <x:c r="AA108" s="305" t="str">
        <x:f>IF(AND(LEFT(A108,14)="SEBI-CORE-TRC-",LEN(A108)=20),"VALID","INVALID")</x:f>
        <x:v>VALID</x:v>
      </x:c>
      <x:c r="AB108" s="305" t="str">
        <x:v>FROZEN</x:v>
      </x:c>
      <x:c r="AC108" s="305" t="str">
        <x:v>https://www.sebi.gov.in/legal/regulations/sep-2025/securities-and-exchange-board-of-india-delisting-of-equity-shares-regulations-2021-last-amended-on-september-3-2025-_96548.html</x:v>
      </x:c>
    </x:row>
    <x:row r="109" ht="48" customHeight="1">
      <x:c r="A109" s="305" t="str">
        <x:v>SEBI-CORE-TRC-000105</x:v>
      </x:c>
      <x:c r="B109" s="305" t="n">
        <x:v>105</x:v>
      </x:c>
      <x:c r="C109" s="305" t="str">
        <x:v>SEBI-CORE-LAW-000005</x:v>
      </x:c>
      <x:c r="D109" s="305" t="str">
        <x:v>SEBI-CORE-PRV-000105</x:v>
      </x:c>
      <x:c r="E109" s="305" t="str">
        <x:v>SEBI-CORE-CMP-000105</x:v>
      </x:c>
      <x:c r="F109" s="305" t="str">
        <x:v>SEBI-CORE-AUD-000105</x:v>
      </x:c>
      <x:c r="G109" s="305" t="str">
        <x:v>SEBI-CORE-EVD-000209; SEBI-CORE-EVD-000210</x:v>
      </x:c>
      <x:c r="H109" s="305" t="n">
        <x:v>2</x:v>
      </x:c>
      <x:c r="I109" s="305" t="str">
        <x:v>SEBI-CORE-OBS-000105</x:v>
      </x:c>
      <x:c r="J109" s="305" t="str">
        <x:v>SEBI-CORE-CAL-000105</x:v>
      </x:c>
      <x:c r="K109" s="305" t="str">
        <x:v>SEBI-CORE-APP-000105</x:v>
      </x:c>
      <x:c r="L109" s="305" t="str">
        <x:v>CAP-LAW040</x:v>
      </x:c>
      <x:c r="M109" s="305" t="str">
        <x:v>CAP-LAW040|Reg. 14</x:v>
      </x:c>
      <x:c r="N109" s="305" t="str">
        <x:v>CAP-LAW040|Reg. 14|AP01</x:v>
      </x:c>
      <x:c r="O109" s="305" t="str">
        <x:v>CAP-LAW040|Reg. 14|TRC01</x:v>
      </x:c>
      <x:c r="P109" s="305" t="str">
        <x:f>IF(COUNTIF('PROD Law Master'!$A$5:$A$81,C109)=1,"YES","NO")</x:f>
        <x:v>YES</x:v>
      </x:c>
      <x:c r="Q109" s="305" t="str">
        <x:f>IF(COUNTIF('PROD Provision Master'!$A$5:$A$176,D109)=1,"YES","NO")</x:f>
        <x:v>YES</x:v>
      </x:c>
      <x:c r="R109" s="305" t="str">
        <x:f>IF(COUNTIF('PROD Compliance Master'!$A$5:$A$176,E109)=1,"YES","NO")</x:f>
        <x:v>YES</x:v>
      </x:c>
      <x:c r="S109" s="305" t="str">
        <x:f>IF(COUNTIF('PROD Audit Master'!$A$5:$A$176,F109)=1,"YES","NO")</x:f>
        <x:v>YES</x:v>
      </x:c>
      <x:c r="T109" s="305" t="str">
        <x:f>IF(COUNTIF('PROD Evidence Master'!$C$5:$C$348,F109)=H109,"YES","NO")</x:f>
        <x:v>YES</x:v>
      </x:c>
      <x:c r="U109" s="305" t="str">
        <x:f>IF(COUNTIF('PROD Observation Master'!$C$5:$C$176,F109)=1,"YES","NO")</x:f>
        <x:v>YES</x:v>
      </x:c>
      <x:c r="V109" s="305" t="str">
        <x:f>IF(COUNTIF('PROD Calendar Master'!$C$5:$C$176,F109)=1,"YES","NO")</x:f>
        <x:v>YES</x:v>
      </x:c>
      <x:c r="W109" s="305" t="str">
        <x:f>IF(COUNTIF('PROD Applicability Master'!$A$5:$A$176,K109)=1,"YES","NO")</x:f>
        <x:v>YES</x:v>
      </x:c>
      <x:c r="X109" s="305" t="str">
        <x:f>IF(COUNTIF($A$5:$A$176,A109)=1,"UNIQUE","DUPLICATE")</x:f>
        <x:v>UNIQUE</x:v>
      </x:c>
      <x:c r="Y109" s="305" t="str">
        <x:f>IF(COUNTIF($O$5:$O$176,O109)=1,"UNIQUE","DUPLICATE")</x:f>
        <x:v>UNIQUE</x:v>
      </x:c>
      <x:c r="Z109" s="305" t="str">
        <x:f>IF(AND(P109="YES",Q109="YES",R109="YES",S109="YES",T109="YES",U109="YES",V109="YES",W109="YES"),"COMPLETE","INCOMPLETE")</x:f>
        <x:v>COMPLETE</x:v>
      </x:c>
      <x:c r="AA109" s="305" t="str">
        <x:f>IF(AND(LEFT(A109,14)="SEBI-CORE-TRC-",LEN(A109)=20),"VALID","INVALID")</x:f>
        <x:v>VALID</x:v>
      </x:c>
      <x:c r="AB109" s="305" t="str">
        <x:v>FROZEN</x:v>
      </x:c>
      <x:c r="AC109" s="305" t="str">
        <x:v>https://www.sebi.gov.in/legal/regulations/sep-2025/securities-and-exchange-board-of-india-delisting-of-equity-shares-regulations-2021-last-amended-on-september-3-2025-_96548.html</x:v>
      </x:c>
    </x:row>
    <x:row r="110" ht="48" customHeight="1">
      <x:c r="A110" s="305" t="str">
        <x:v>SEBI-CORE-TRC-000106</x:v>
      </x:c>
      <x:c r="B110" s="305" t="n">
        <x:v>106</x:v>
      </x:c>
      <x:c r="C110" s="305" t="str">
        <x:v>SEBI-CORE-LAW-000005</x:v>
      </x:c>
      <x:c r="D110" s="305" t="str">
        <x:v>SEBI-CORE-PRV-000106</x:v>
      </x:c>
      <x:c r="E110" s="305" t="str">
        <x:v>SEBI-CORE-CMP-000106</x:v>
      </x:c>
      <x:c r="F110" s="305" t="str">
        <x:v>SEBI-CORE-AUD-000106</x:v>
      </x:c>
      <x:c r="G110" s="305" t="str">
        <x:v>SEBI-CORE-EVD-000211; SEBI-CORE-EVD-000212</x:v>
      </x:c>
      <x:c r="H110" s="305" t="n">
        <x:v>2</x:v>
      </x:c>
      <x:c r="I110" s="305" t="str">
        <x:v>SEBI-CORE-OBS-000106</x:v>
      </x:c>
      <x:c r="J110" s="305" t="str">
        <x:v>SEBI-CORE-CAL-000106</x:v>
      </x:c>
      <x:c r="K110" s="305" t="str">
        <x:v>SEBI-CORE-APP-000106</x:v>
      </x:c>
      <x:c r="L110" s="305" t="str">
        <x:v>CAP-LAW040</x:v>
      </x:c>
      <x:c r="M110" s="305" t="str">
        <x:v>CAP-LAW040|Reg. 15</x:v>
      </x:c>
      <x:c r="N110" s="305" t="str">
        <x:v>CAP-LAW040|Reg. 15|AP01</x:v>
      </x:c>
      <x:c r="O110" s="305" t="str">
        <x:v>CAP-LAW040|Reg. 15|TRC01</x:v>
      </x:c>
      <x:c r="P110" s="305" t="str">
        <x:f>IF(COUNTIF('PROD Law Master'!$A$5:$A$81,C110)=1,"YES","NO")</x:f>
        <x:v>YES</x:v>
      </x:c>
      <x:c r="Q110" s="305" t="str">
        <x:f>IF(COUNTIF('PROD Provision Master'!$A$5:$A$176,D110)=1,"YES","NO")</x:f>
        <x:v>YES</x:v>
      </x:c>
      <x:c r="R110" s="305" t="str">
        <x:f>IF(COUNTIF('PROD Compliance Master'!$A$5:$A$176,E110)=1,"YES","NO")</x:f>
        <x:v>YES</x:v>
      </x:c>
      <x:c r="S110" s="305" t="str">
        <x:f>IF(COUNTIF('PROD Audit Master'!$A$5:$A$176,F110)=1,"YES","NO")</x:f>
        <x:v>YES</x:v>
      </x:c>
      <x:c r="T110" s="305" t="str">
        <x:f>IF(COUNTIF('PROD Evidence Master'!$C$5:$C$348,F110)=H110,"YES","NO")</x:f>
        <x:v>YES</x:v>
      </x:c>
      <x:c r="U110" s="305" t="str">
        <x:f>IF(COUNTIF('PROD Observation Master'!$C$5:$C$176,F110)=1,"YES","NO")</x:f>
        <x:v>YES</x:v>
      </x:c>
      <x:c r="V110" s="305" t="str">
        <x:f>IF(COUNTIF('PROD Calendar Master'!$C$5:$C$176,F110)=1,"YES","NO")</x:f>
        <x:v>YES</x:v>
      </x:c>
      <x:c r="W110" s="305" t="str">
        <x:f>IF(COUNTIF('PROD Applicability Master'!$A$5:$A$176,K110)=1,"YES","NO")</x:f>
        <x:v>YES</x:v>
      </x:c>
      <x:c r="X110" s="305" t="str">
        <x:f>IF(COUNTIF($A$5:$A$176,A110)=1,"UNIQUE","DUPLICATE")</x:f>
        <x:v>UNIQUE</x:v>
      </x:c>
      <x:c r="Y110" s="305" t="str">
        <x:f>IF(COUNTIF($O$5:$O$176,O110)=1,"UNIQUE","DUPLICATE")</x:f>
        <x:v>UNIQUE</x:v>
      </x:c>
      <x:c r="Z110" s="305" t="str">
        <x:f>IF(AND(P110="YES",Q110="YES",R110="YES",S110="YES",T110="YES",U110="YES",V110="YES",W110="YES"),"COMPLETE","INCOMPLETE")</x:f>
        <x:v>COMPLETE</x:v>
      </x:c>
      <x:c r="AA110" s="305" t="str">
        <x:f>IF(AND(LEFT(A110,14)="SEBI-CORE-TRC-",LEN(A110)=20),"VALID","INVALID")</x:f>
        <x:v>VALID</x:v>
      </x:c>
      <x:c r="AB110" s="305" t="str">
        <x:v>FROZEN</x:v>
      </x:c>
      <x:c r="AC110" s="305" t="str">
        <x:v>https://www.sebi.gov.in/legal/regulations/sep-2025/securities-and-exchange-board-of-india-delisting-of-equity-shares-regulations-2021-last-amended-on-september-3-2025-_96548.html</x:v>
      </x:c>
    </x:row>
    <x:row r="111" ht="48" customHeight="1">
      <x:c r="A111" s="305" t="str">
        <x:v>SEBI-CORE-TRC-000107</x:v>
      </x:c>
      <x:c r="B111" s="305" t="n">
        <x:v>107</x:v>
      </x:c>
      <x:c r="C111" s="305" t="str">
        <x:v>SEBI-CORE-LAW-000005</x:v>
      </x:c>
      <x:c r="D111" s="305" t="str">
        <x:v>SEBI-CORE-PRV-000107</x:v>
      </x:c>
      <x:c r="E111" s="305" t="str">
        <x:v>SEBI-CORE-CMP-000107</x:v>
      </x:c>
      <x:c r="F111" s="305" t="str">
        <x:v>SEBI-CORE-AUD-000107</x:v>
      </x:c>
      <x:c r="G111" s="305" t="str">
        <x:v>SEBI-CORE-EVD-000213; SEBI-CORE-EVD-000214</x:v>
      </x:c>
      <x:c r="H111" s="305" t="n">
        <x:v>2</x:v>
      </x:c>
      <x:c r="I111" s="305" t="str">
        <x:v>SEBI-CORE-OBS-000107</x:v>
      </x:c>
      <x:c r="J111" s="305" t="str">
        <x:v>SEBI-CORE-CAL-000107</x:v>
      </x:c>
      <x:c r="K111" s="305" t="str">
        <x:v>SEBI-CORE-APP-000107</x:v>
      </x:c>
      <x:c r="L111" s="305" t="str">
        <x:v>CAP-LAW040</x:v>
      </x:c>
      <x:c r="M111" s="305" t="str">
        <x:v>CAP-LAW040|Reg. 16</x:v>
      </x:c>
      <x:c r="N111" s="305" t="str">
        <x:v>CAP-LAW040|Reg. 16|AP01</x:v>
      </x:c>
      <x:c r="O111" s="305" t="str">
        <x:v>CAP-LAW040|Reg. 16|TRC01</x:v>
      </x:c>
      <x:c r="P111" s="305" t="str">
        <x:f>IF(COUNTIF('PROD Law Master'!$A$5:$A$81,C111)=1,"YES","NO")</x:f>
        <x:v>YES</x:v>
      </x:c>
      <x:c r="Q111" s="305" t="str">
        <x:f>IF(COUNTIF('PROD Provision Master'!$A$5:$A$176,D111)=1,"YES","NO")</x:f>
        <x:v>YES</x:v>
      </x:c>
      <x:c r="R111" s="305" t="str">
        <x:f>IF(COUNTIF('PROD Compliance Master'!$A$5:$A$176,E111)=1,"YES","NO")</x:f>
        <x:v>YES</x:v>
      </x:c>
      <x:c r="S111" s="305" t="str">
        <x:f>IF(COUNTIF('PROD Audit Master'!$A$5:$A$176,F111)=1,"YES","NO")</x:f>
        <x:v>YES</x:v>
      </x:c>
      <x:c r="T111" s="305" t="str">
        <x:f>IF(COUNTIF('PROD Evidence Master'!$C$5:$C$348,F111)=H111,"YES","NO")</x:f>
        <x:v>YES</x:v>
      </x:c>
      <x:c r="U111" s="305" t="str">
        <x:f>IF(COUNTIF('PROD Observation Master'!$C$5:$C$176,F111)=1,"YES","NO")</x:f>
        <x:v>YES</x:v>
      </x:c>
      <x:c r="V111" s="305" t="str">
        <x:f>IF(COUNTIF('PROD Calendar Master'!$C$5:$C$176,F111)=1,"YES","NO")</x:f>
        <x:v>YES</x:v>
      </x:c>
      <x:c r="W111" s="305" t="str">
        <x:f>IF(COUNTIF('PROD Applicability Master'!$A$5:$A$176,K111)=1,"YES","NO")</x:f>
        <x:v>YES</x:v>
      </x:c>
      <x:c r="X111" s="305" t="str">
        <x:f>IF(COUNTIF($A$5:$A$176,A111)=1,"UNIQUE","DUPLICATE")</x:f>
        <x:v>UNIQUE</x:v>
      </x:c>
      <x:c r="Y111" s="305" t="str">
        <x:f>IF(COUNTIF($O$5:$O$176,O111)=1,"UNIQUE","DUPLICATE")</x:f>
        <x:v>UNIQUE</x:v>
      </x:c>
      <x:c r="Z111" s="305" t="str">
        <x:f>IF(AND(P111="YES",Q111="YES",R111="YES",S111="YES",T111="YES",U111="YES",V111="YES",W111="YES"),"COMPLETE","INCOMPLETE")</x:f>
        <x:v>COMPLETE</x:v>
      </x:c>
      <x:c r="AA111" s="305" t="str">
        <x:f>IF(AND(LEFT(A111,14)="SEBI-CORE-TRC-",LEN(A111)=20),"VALID","INVALID")</x:f>
        <x:v>VALID</x:v>
      </x:c>
      <x:c r="AB111" s="305" t="str">
        <x:v>FROZEN</x:v>
      </x:c>
      <x:c r="AC111" s="305" t="str">
        <x:v>https://www.sebi.gov.in/legal/regulations/sep-2025/securities-and-exchange-board-of-india-delisting-of-equity-shares-regulations-2021-last-amended-on-september-3-2025-_96548.html</x:v>
      </x:c>
    </x:row>
    <x:row r="112" ht="48" customHeight="1">
      <x:c r="A112" s="305" t="str">
        <x:v>SEBI-CORE-TRC-000108</x:v>
      </x:c>
      <x:c r="B112" s="305" t="n">
        <x:v>108</x:v>
      </x:c>
      <x:c r="C112" s="305" t="str">
        <x:v>SEBI-CORE-LAW-000005</x:v>
      </x:c>
      <x:c r="D112" s="305" t="str">
        <x:v>SEBI-CORE-PRV-000108</x:v>
      </x:c>
      <x:c r="E112" s="305" t="str">
        <x:v>SEBI-CORE-CMP-000108</x:v>
      </x:c>
      <x:c r="F112" s="305" t="str">
        <x:v>SEBI-CORE-AUD-000108</x:v>
      </x:c>
      <x:c r="G112" s="305" t="str">
        <x:v>SEBI-CORE-EVD-000215; SEBI-CORE-EVD-000216</x:v>
      </x:c>
      <x:c r="H112" s="305" t="n">
        <x:v>2</x:v>
      </x:c>
      <x:c r="I112" s="305" t="str">
        <x:v>SEBI-CORE-OBS-000108</x:v>
      </x:c>
      <x:c r="J112" s="305" t="str">
        <x:v>SEBI-CORE-CAL-000108</x:v>
      </x:c>
      <x:c r="K112" s="305" t="str">
        <x:v>SEBI-CORE-APP-000108</x:v>
      </x:c>
      <x:c r="L112" s="305" t="str">
        <x:v>CAP-LAW040</x:v>
      </x:c>
      <x:c r="M112" s="305" t="str">
        <x:v>CAP-LAW040|Regs. 19A-23 and Schedules II/IV</x:v>
      </x:c>
      <x:c r="N112" s="305" t="str">
        <x:v>CAP-LAW040|Regs. 19A-23 and Schedules II/IV|AP01</x:v>
      </x:c>
      <x:c r="O112" s="305" t="str">
        <x:v>CAP-LAW040|Regs. 19A-23 and Schedules II/IV|TRC01</x:v>
      </x:c>
      <x:c r="P112" s="305" t="str">
        <x:f>IF(COUNTIF('PROD Law Master'!$A$5:$A$81,C112)=1,"YES","NO")</x:f>
        <x:v>YES</x:v>
      </x:c>
      <x:c r="Q112" s="305" t="str">
        <x:f>IF(COUNTIF('PROD Provision Master'!$A$5:$A$176,D112)=1,"YES","NO")</x:f>
        <x:v>YES</x:v>
      </x:c>
      <x:c r="R112" s="305" t="str">
        <x:f>IF(COUNTIF('PROD Compliance Master'!$A$5:$A$176,E112)=1,"YES","NO")</x:f>
        <x:v>YES</x:v>
      </x:c>
      <x:c r="S112" s="305" t="str">
        <x:f>IF(COUNTIF('PROD Audit Master'!$A$5:$A$176,F112)=1,"YES","NO")</x:f>
        <x:v>YES</x:v>
      </x:c>
      <x:c r="T112" s="305" t="str">
        <x:f>IF(COUNTIF('PROD Evidence Master'!$C$5:$C$348,F112)=H112,"YES","NO")</x:f>
        <x:v>YES</x:v>
      </x:c>
      <x:c r="U112" s="305" t="str">
        <x:f>IF(COUNTIF('PROD Observation Master'!$C$5:$C$176,F112)=1,"YES","NO")</x:f>
        <x:v>YES</x:v>
      </x:c>
      <x:c r="V112" s="305" t="str">
        <x:f>IF(COUNTIF('PROD Calendar Master'!$C$5:$C$176,F112)=1,"YES","NO")</x:f>
        <x:v>YES</x:v>
      </x:c>
      <x:c r="W112" s="305" t="str">
        <x:f>IF(COUNTIF('PROD Applicability Master'!$A$5:$A$176,K112)=1,"YES","NO")</x:f>
        <x:v>YES</x:v>
      </x:c>
      <x:c r="X112" s="305" t="str">
        <x:f>IF(COUNTIF($A$5:$A$176,A112)=1,"UNIQUE","DUPLICATE")</x:f>
        <x:v>UNIQUE</x:v>
      </x:c>
      <x:c r="Y112" s="305" t="str">
        <x:f>IF(COUNTIF($O$5:$O$176,O112)=1,"UNIQUE","DUPLICATE")</x:f>
        <x:v>UNIQUE</x:v>
      </x:c>
      <x:c r="Z112" s="305" t="str">
        <x:f>IF(AND(P112="YES",Q112="YES",R112="YES",S112="YES",T112="YES",U112="YES",V112="YES",W112="YES"),"COMPLETE","INCOMPLETE")</x:f>
        <x:v>COMPLETE</x:v>
      </x:c>
      <x:c r="AA112" s="305" t="str">
        <x:f>IF(AND(LEFT(A112,14)="SEBI-CORE-TRC-",LEN(A112)=20),"VALID","INVALID")</x:f>
        <x:v>VALID</x:v>
      </x:c>
      <x:c r="AB112" s="305" t="str">
        <x:v>FROZEN</x:v>
      </x:c>
      <x:c r="AC112" s="305" t="str">
        <x:v>https://www.sebi.gov.in/legal/regulations/sep-2025/securities-and-exchange-board-of-india-delisting-of-equity-shares-regulations-2021-last-amended-on-september-3-2025-_96548.html</x:v>
      </x:c>
    </x:row>
    <x:row r="113" ht="48" customHeight="1">
      <x:c r="A113" s="305" t="str">
        <x:v>SEBI-CORE-TRC-000109</x:v>
      </x:c>
      <x:c r="B113" s="305" t="n">
        <x:v>109</x:v>
      </x:c>
      <x:c r="C113" s="305" t="str">
        <x:v>SEBI-CORE-LAW-000005</x:v>
      </x:c>
      <x:c r="D113" s="305" t="str">
        <x:v>SEBI-CORE-PRV-000109</x:v>
      </x:c>
      <x:c r="E113" s="305" t="str">
        <x:v>SEBI-CORE-CMP-000109</x:v>
      </x:c>
      <x:c r="F113" s="305" t="str">
        <x:v>SEBI-CORE-AUD-000109</x:v>
      </x:c>
      <x:c r="G113" s="305" t="str">
        <x:v>SEBI-CORE-EVD-000217; SEBI-CORE-EVD-000218</x:v>
      </x:c>
      <x:c r="H113" s="305" t="n">
        <x:v>2</x:v>
      </x:c>
      <x:c r="I113" s="305" t="str">
        <x:v>SEBI-CORE-OBS-000109</x:v>
      </x:c>
      <x:c r="J113" s="305" t="str">
        <x:v>SEBI-CORE-CAL-000109</x:v>
      </x:c>
      <x:c r="K113" s="305" t="str">
        <x:v>SEBI-CORE-APP-000109</x:v>
      </x:c>
      <x:c r="L113" s="305" t="str">
        <x:v>CAP-LAW040</x:v>
      </x:c>
      <x:c r="M113" s="305" t="str">
        <x:v>CAP-LAW040|Reg. 24</x:v>
      </x:c>
      <x:c r="N113" s="305" t="str">
        <x:v>CAP-LAW040|Reg. 24|AP01</x:v>
      </x:c>
      <x:c r="O113" s="305" t="str">
        <x:v>CAP-LAW040|Reg. 24|TRC01</x:v>
      </x:c>
      <x:c r="P113" s="305" t="str">
        <x:f>IF(COUNTIF('PROD Law Master'!$A$5:$A$81,C113)=1,"YES","NO")</x:f>
        <x:v>YES</x:v>
      </x:c>
      <x:c r="Q113" s="305" t="str">
        <x:f>IF(COUNTIF('PROD Provision Master'!$A$5:$A$176,D113)=1,"YES","NO")</x:f>
        <x:v>YES</x:v>
      </x:c>
      <x:c r="R113" s="305" t="str">
        <x:f>IF(COUNTIF('PROD Compliance Master'!$A$5:$A$176,E113)=1,"YES","NO")</x:f>
        <x:v>YES</x:v>
      </x:c>
      <x:c r="S113" s="305" t="str">
        <x:f>IF(COUNTIF('PROD Audit Master'!$A$5:$A$176,F113)=1,"YES","NO")</x:f>
        <x:v>YES</x:v>
      </x:c>
      <x:c r="T113" s="305" t="str">
        <x:f>IF(COUNTIF('PROD Evidence Master'!$C$5:$C$348,F113)=H113,"YES","NO")</x:f>
        <x:v>YES</x:v>
      </x:c>
      <x:c r="U113" s="305" t="str">
        <x:f>IF(COUNTIF('PROD Observation Master'!$C$5:$C$176,F113)=1,"YES","NO")</x:f>
        <x:v>YES</x:v>
      </x:c>
      <x:c r="V113" s="305" t="str">
        <x:f>IF(COUNTIF('PROD Calendar Master'!$C$5:$C$176,F113)=1,"YES","NO")</x:f>
        <x:v>YES</x:v>
      </x:c>
      <x:c r="W113" s="305" t="str">
        <x:f>IF(COUNTIF('PROD Applicability Master'!$A$5:$A$176,K113)=1,"YES","NO")</x:f>
        <x:v>YES</x:v>
      </x:c>
      <x:c r="X113" s="305" t="str">
        <x:f>IF(COUNTIF($A$5:$A$176,A113)=1,"UNIQUE","DUPLICATE")</x:f>
        <x:v>UNIQUE</x:v>
      </x:c>
      <x:c r="Y113" s="305" t="str">
        <x:f>IF(COUNTIF($O$5:$O$176,O113)=1,"UNIQUE","DUPLICATE")</x:f>
        <x:v>UNIQUE</x:v>
      </x:c>
      <x:c r="Z113" s="305" t="str">
        <x:f>IF(AND(P113="YES",Q113="YES",R113="YES",S113="YES",T113="YES",U113="YES",V113="YES",W113="YES"),"COMPLETE","INCOMPLETE")</x:f>
        <x:v>COMPLETE</x:v>
      </x:c>
      <x:c r="AA113" s="305" t="str">
        <x:f>IF(AND(LEFT(A113,14)="SEBI-CORE-TRC-",LEN(A113)=20),"VALID","INVALID")</x:f>
        <x:v>VALID</x:v>
      </x:c>
      <x:c r="AB113" s="305" t="str">
        <x:v>FROZEN</x:v>
      </x:c>
      <x:c r="AC113" s="305" t="str">
        <x:v>https://www.sebi.gov.in/legal/regulations/sep-2025/securities-and-exchange-board-of-india-delisting-of-equity-shares-regulations-2021-last-amended-on-september-3-2025-_96548.html</x:v>
      </x:c>
    </x:row>
    <x:row r="114" ht="48" customHeight="1">
      <x:c r="A114" s="305" t="str">
        <x:v>SEBI-CORE-TRC-000110</x:v>
      </x:c>
      <x:c r="B114" s="305" t="n">
        <x:v>110</x:v>
      </x:c>
      <x:c r="C114" s="305" t="str">
        <x:v>SEBI-CORE-LAW-000005</x:v>
      </x:c>
      <x:c r="D114" s="305" t="str">
        <x:v>SEBI-CORE-PRV-000110</x:v>
      </x:c>
      <x:c r="E114" s="305" t="str">
        <x:v>SEBI-CORE-CMP-000110</x:v>
      </x:c>
      <x:c r="F114" s="305" t="str">
        <x:v>SEBI-CORE-AUD-000110</x:v>
      </x:c>
      <x:c r="G114" s="305" t="str">
        <x:v>SEBI-CORE-EVD-000219; SEBI-CORE-EVD-000220</x:v>
      </x:c>
      <x:c r="H114" s="305" t="n">
        <x:v>2</x:v>
      </x:c>
      <x:c r="I114" s="305" t="str">
        <x:v>SEBI-CORE-OBS-000110</x:v>
      </x:c>
      <x:c r="J114" s="305" t="str">
        <x:v>SEBI-CORE-CAL-000110</x:v>
      </x:c>
      <x:c r="K114" s="305" t="str">
        <x:v>SEBI-CORE-APP-000110</x:v>
      </x:c>
      <x:c r="L114" s="305" t="str">
        <x:v>CAP-LAW040</x:v>
      </x:c>
      <x:c r="M114" s="305" t="str">
        <x:v>CAP-LAW040|Reg. 25</x:v>
      </x:c>
      <x:c r="N114" s="305" t="str">
        <x:v>CAP-LAW040|Reg. 25|AP01</x:v>
      </x:c>
      <x:c r="O114" s="305" t="str">
        <x:v>CAP-LAW040|Reg. 25|TRC01</x:v>
      </x:c>
      <x:c r="P114" s="305" t="str">
        <x:f>IF(COUNTIF('PROD Law Master'!$A$5:$A$81,C114)=1,"YES","NO")</x:f>
        <x:v>YES</x:v>
      </x:c>
      <x:c r="Q114" s="305" t="str">
        <x:f>IF(COUNTIF('PROD Provision Master'!$A$5:$A$176,D114)=1,"YES","NO")</x:f>
        <x:v>YES</x:v>
      </x:c>
      <x:c r="R114" s="305" t="str">
        <x:f>IF(COUNTIF('PROD Compliance Master'!$A$5:$A$176,E114)=1,"YES","NO")</x:f>
        <x:v>YES</x:v>
      </x:c>
      <x:c r="S114" s="305" t="str">
        <x:f>IF(COUNTIF('PROD Audit Master'!$A$5:$A$176,F114)=1,"YES","NO")</x:f>
        <x:v>YES</x:v>
      </x:c>
      <x:c r="T114" s="305" t="str">
        <x:f>IF(COUNTIF('PROD Evidence Master'!$C$5:$C$348,F114)=H114,"YES","NO")</x:f>
        <x:v>YES</x:v>
      </x:c>
      <x:c r="U114" s="305" t="str">
        <x:f>IF(COUNTIF('PROD Observation Master'!$C$5:$C$176,F114)=1,"YES","NO")</x:f>
        <x:v>YES</x:v>
      </x:c>
      <x:c r="V114" s="305" t="str">
        <x:f>IF(COUNTIF('PROD Calendar Master'!$C$5:$C$176,F114)=1,"YES","NO")</x:f>
        <x:v>YES</x:v>
      </x:c>
      <x:c r="W114" s="305" t="str">
        <x:f>IF(COUNTIF('PROD Applicability Master'!$A$5:$A$176,K114)=1,"YES","NO")</x:f>
        <x:v>YES</x:v>
      </x:c>
      <x:c r="X114" s="305" t="str">
        <x:f>IF(COUNTIF($A$5:$A$176,A114)=1,"UNIQUE","DUPLICATE")</x:f>
        <x:v>UNIQUE</x:v>
      </x:c>
      <x:c r="Y114" s="305" t="str">
        <x:f>IF(COUNTIF($O$5:$O$176,O114)=1,"UNIQUE","DUPLICATE")</x:f>
        <x:v>UNIQUE</x:v>
      </x:c>
      <x:c r="Z114" s="305" t="str">
        <x:f>IF(AND(P114="YES",Q114="YES",R114="YES",S114="YES",T114="YES",U114="YES",V114="YES",W114="YES"),"COMPLETE","INCOMPLETE")</x:f>
        <x:v>COMPLETE</x:v>
      </x:c>
      <x:c r="AA114" s="305" t="str">
        <x:f>IF(AND(LEFT(A114,14)="SEBI-CORE-TRC-",LEN(A114)=20),"VALID","INVALID")</x:f>
        <x:v>VALID</x:v>
      </x:c>
      <x:c r="AB114" s="305" t="str">
        <x:v>FROZEN</x:v>
      </x:c>
      <x:c r="AC114" s="305" t="str">
        <x:v>https://www.sebi.gov.in/legal/regulations/sep-2025/securities-and-exchange-board-of-india-delisting-of-equity-shares-regulations-2021-last-amended-on-september-3-2025-_96548.html</x:v>
      </x:c>
    </x:row>
    <x:row r="115" ht="48" customHeight="1">
      <x:c r="A115" s="305" t="str">
        <x:v>SEBI-CORE-TRC-000111</x:v>
      </x:c>
      <x:c r="B115" s="305" t="n">
        <x:v>111</x:v>
      </x:c>
      <x:c r="C115" s="305" t="str">
        <x:v>SEBI-CORE-LAW-000007</x:v>
      </x:c>
      <x:c r="D115" s="305" t="str">
        <x:v>SEBI-CORE-PRV-000111</x:v>
      </x:c>
      <x:c r="E115" s="305" t="str">
        <x:v>SEBI-CORE-CMP-000111</x:v>
      </x:c>
      <x:c r="F115" s="305" t="str">
        <x:v>SEBI-CORE-AUD-000111</x:v>
      </x:c>
      <x:c r="G115" s="305" t="str">
        <x:v>SEBI-CORE-EVD-000221; SEBI-CORE-EVD-000222</x:v>
      </x:c>
      <x:c r="H115" s="305" t="n">
        <x:v>2</x:v>
      </x:c>
      <x:c r="I115" s="305" t="str">
        <x:v>SEBI-CORE-OBS-000111</x:v>
      </x:c>
      <x:c r="J115" s="305" t="str">
        <x:v>SEBI-CORE-CAL-000111</x:v>
      </x:c>
      <x:c r="K115" s="305" t="str">
        <x:v>SEBI-CORE-APP-000111</x:v>
      </x:c>
      <x:c r="L115" s="305" t="str">
        <x:v>CAP-LAW042</x:v>
      </x:c>
      <x:c r="M115" s="305" t="str">
        <x:v>CAP-LAW042|Reg. 5</x:v>
      </x:c>
      <x:c r="N115" s="305" t="str">
        <x:v>CAP-LAW042|Reg. 5|AP01</x:v>
      </x:c>
      <x:c r="O115" s="305" t="str">
        <x:v>CAP-LAW042|Reg. 5|TRC01</x:v>
      </x:c>
      <x:c r="P115" s="305" t="str">
        <x:f>IF(COUNTIF('PROD Law Master'!$A$5:$A$81,C115)=1,"YES","NO")</x:f>
        <x:v>YES</x:v>
      </x:c>
      <x:c r="Q115" s="305" t="str">
        <x:f>IF(COUNTIF('PROD Provision Master'!$A$5:$A$176,D115)=1,"YES","NO")</x:f>
        <x:v>YES</x:v>
      </x:c>
      <x:c r="R115" s="305" t="str">
        <x:f>IF(COUNTIF('PROD Compliance Master'!$A$5:$A$176,E115)=1,"YES","NO")</x:f>
        <x:v>YES</x:v>
      </x:c>
      <x:c r="S115" s="305" t="str">
        <x:f>IF(COUNTIF('PROD Audit Master'!$A$5:$A$176,F115)=1,"YES","NO")</x:f>
        <x:v>YES</x:v>
      </x:c>
      <x:c r="T115" s="305" t="str">
        <x:f>IF(COUNTIF('PROD Evidence Master'!$C$5:$C$348,F115)=H115,"YES","NO")</x:f>
        <x:v>YES</x:v>
      </x:c>
      <x:c r="U115" s="305" t="str">
        <x:f>IF(COUNTIF('PROD Observation Master'!$C$5:$C$176,F115)=1,"YES","NO")</x:f>
        <x:v>YES</x:v>
      </x:c>
      <x:c r="V115" s="305" t="str">
        <x:f>IF(COUNTIF('PROD Calendar Master'!$C$5:$C$176,F115)=1,"YES","NO")</x:f>
        <x:v>YES</x:v>
      </x:c>
      <x:c r="W115" s="305" t="str">
        <x:f>IF(COUNTIF('PROD Applicability Master'!$A$5:$A$176,K115)=1,"YES","NO")</x:f>
        <x:v>YES</x:v>
      </x:c>
      <x:c r="X115" s="305" t="str">
        <x:f>IF(COUNTIF($A$5:$A$176,A115)=1,"UNIQUE","DUPLICATE")</x:f>
        <x:v>UNIQUE</x:v>
      </x:c>
      <x:c r="Y115" s="305" t="str">
        <x:f>IF(COUNTIF($O$5:$O$176,O115)=1,"UNIQUE","DUPLICATE")</x:f>
        <x:v>UNIQUE</x:v>
      </x:c>
      <x:c r="Z115" s="305" t="str">
        <x:f>IF(AND(P115="YES",Q115="YES",R115="YES",S115="YES",T115="YES",U115="YES",V115="YES",W115="YES"),"COMPLETE","INCOMPLETE")</x:f>
        <x:v>COMPLETE</x:v>
      </x:c>
      <x:c r="AA115" s="305" t="str">
        <x:f>IF(AND(LEFT(A115,14)="SEBI-CORE-TRC-",LEN(A115)=20),"VALID","INVALID")</x:f>
        <x:v>VALID</x:v>
      </x:c>
      <x:c r="AB115" s="305" t="str">
        <x:v>FROZEN</x:v>
      </x:c>
      <x:c r="AC115" s="305" t="str">
        <x:v>https://www.sebi.gov.in/legal/regulations/dec-2025/securities-and-exchange-board-of-india-share-based-employee-benefits-and-sweat-equity-regulations-2021-last-amended-on-december-4-2025-_98638.html</x:v>
      </x:c>
    </x:row>
    <x:row r="116" ht="48" customHeight="1">
      <x:c r="A116" s="305" t="str">
        <x:v>SEBI-CORE-TRC-000112</x:v>
      </x:c>
      <x:c r="B116" s="305" t="n">
        <x:v>112</x:v>
      </x:c>
      <x:c r="C116" s="305" t="str">
        <x:v>SEBI-CORE-LAW-000007</x:v>
      </x:c>
      <x:c r="D116" s="305" t="str">
        <x:v>SEBI-CORE-PRV-000112</x:v>
      </x:c>
      <x:c r="E116" s="305" t="str">
        <x:v>SEBI-CORE-CMP-000112</x:v>
      </x:c>
      <x:c r="F116" s="305" t="str">
        <x:v>SEBI-CORE-AUD-000112</x:v>
      </x:c>
      <x:c r="G116" s="305" t="str">
        <x:v>SEBI-CORE-EVD-000223; SEBI-CORE-EVD-000224</x:v>
      </x:c>
      <x:c r="H116" s="305" t="n">
        <x:v>2</x:v>
      </x:c>
      <x:c r="I116" s="305" t="str">
        <x:v>SEBI-CORE-OBS-000112</x:v>
      </x:c>
      <x:c r="J116" s="305" t="str">
        <x:v>SEBI-CORE-CAL-000112</x:v>
      </x:c>
      <x:c r="K116" s="305" t="str">
        <x:v>SEBI-CORE-APP-000112</x:v>
      </x:c>
      <x:c r="L116" s="305" t="str">
        <x:v>CAP-LAW042</x:v>
      </x:c>
      <x:c r="M116" s="305" t="str">
        <x:v>CAP-LAW042|Reg. 6</x:v>
      </x:c>
      <x:c r="N116" s="305" t="str">
        <x:v>CAP-LAW042|Reg. 6|AP01</x:v>
      </x:c>
      <x:c r="O116" s="305" t="str">
        <x:v>CAP-LAW042|Reg. 6|TRC01</x:v>
      </x:c>
      <x:c r="P116" s="305" t="str">
        <x:f>IF(COUNTIF('PROD Law Master'!$A$5:$A$81,C116)=1,"YES","NO")</x:f>
        <x:v>YES</x:v>
      </x:c>
      <x:c r="Q116" s="305" t="str">
        <x:f>IF(COUNTIF('PROD Provision Master'!$A$5:$A$176,D116)=1,"YES","NO")</x:f>
        <x:v>YES</x:v>
      </x:c>
      <x:c r="R116" s="305" t="str">
        <x:f>IF(COUNTIF('PROD Compliance Master'!$A$5:$A$176,E116)=1,"YES","NO")</x:f>
        <x:v>YES</x:v>
      </x:c>
      <x:c r="S116" s="305" t="str">
        <x:f>IF(COUNTIF('PROD Audit Master'!$A$5:$A$176,F116)=1,"YES","NO")</x:f>
        <x:v>YES</x:v>
      </x:c>
      <x:c r="T116" s="305" t="str">
        <x:f>IF(COUNTIF('PROD Evidence Master'!$C$5:$C$348,F116)=H116,"YES","NO")</x:f>
        <x:v>YES</x:v>
      </x:c>
      <x:c r="U116" s="305" t="str">
        <x:f>IF(COUNTIF('PROD Observation Master'!$C$5:$C$176,F116)=1,"YES","NO")</x:f>
        <x:v>YES</x:v>
      </x:c>
      <x:c r="V116" s="305" t="str">
        <x:f>IF(COUNTIF('PROD Calendar Master'!$C$5:$C$176,F116)=1,"YES","NO")</x:f>
        <x:v>YES</x:v>
      </x:c>
      <x:c r="W116" s="305" t="str">
        <x:f>IF(COUNTIF('PROD Applicability Master'!$A$5:$A$176,K116)=1,"YES","NO")</x:f>
        <x:v>YES</x:v>
      </x:c>
      <x:c r="X116" s="305" t="str">
        <x:f>IF(COUNTIF($A$5:$A$176,A116)=1,"UNIQUE","DUPLICATE")</x:f>
        <x:v>UNIQUE</x:v>
      </x:c>
      <x:c r="Y116" s="305" t="str">
        <x:f>IF(COUNTIF($O$5:$O$176,O116)=1,"UNIQUE","DUPLICATE")</x:f>
        <x:v>UNIQUE</x:v>
      </x:c>
      <x:c r="Z116" s="305" t="str">
        <x:f>IF(AND(P116="YES",Q116="YES",R116="YES",S116="YES",T116="YES",U116="YES",V116="YES",W116="YES"),"COMPLETE","INCOMPLETE")</x:f>
        <x:v>COMPLETE</x:v>
      </x:c>
      <x:c r="AA116" s="305" t="str">
        <x:f>IF(AND(LEFT(A116,14)="SEBI-CORE-TRC-",LEN(A116)=20),"VALID","INVALID")</x:f>
        <x:v>VALID</x:v>
      </x:c>
      <x:c r="AB116" s="305" t="str">
        <x:v>FROZEN</x:v>
      </x:c>
      <x:c r="AC116" s="305" t="str">
        <x:v>https://www.sebi.gov.in/legal/regulations/dec-2025/securities-and-exchange-board-of-india-share-based-employee-benefits-and-sweat-equity-regulations-2021-last-amended-on-december-4-2025-_98638.html</x:v>
      </x:c>
    </x:row>
    <x:row r="117" ht="48" customHeight="1">
      <x:c r="A117" s="305" t="str">
        <x:v>SEBI-CORE-TRC-000113</x:v>
      </x:c>
      <x:c r="B117" s="305" t="n">
        <x:v>113</x:v>
      </x:c>
      <x:c r="C117" s="305" t="str">
        <x:v>SEBI-CORE-LAW-000007</x:v>
      </x:c>
      <x:c r="D117" s="305" t="str">
        <x:v>SEBI-CORE-PRV-000113</x:v>
      </x:c>
      <x:c r="E117" s="305" t="str">
        <x:v>SEBI-CORE-CMP-000113</x:v>
      </x:c>
      <x:c r="F117" s="305" t="str">
        <x:v>SEBI-CORE-AUD-000113</x:v>
      </x:c>
      <x:c r="G117" s="305" t="str">
        <x:v>SEBI-CORE-EVD-000225; SEBI-CORE-EVD-000226</x:v>
      </x:c>
      <x:c r="H117" s="305" t="n">
        <x:v>2</x:v>
      </x:c>
      <x:c r="I117" s="305" t="str">
        <x:v>SEBI-CORE-OBS-000113</x:v>
      </x:c>
      <x:c r="J117" s="305" t="str">
        <x:v>SEBI-CORE-CAL-000113</x:v>
      </x:c>
      <x:c r="K117" s="305" t="str">
        <x:v>SEBI-CORE-APP-000113</x:v>
      </x:c>
      <x:c r="L117" s="305" t="str">
        <x:v>CAP-LAW042</x:v>
      </x:c>
      <x:c r="M117" s="305" t="str">
        <x:v>CAP-LAW042|Regs. 6 and 14 / Schedule I</x:v>
      </x:c>
      <x:c r="N117" s="305" t="str">
        <x:v>CAP-LAW042|Regs. 6 and 14 / Schedule I|AP01</x:v>
      </x:c>
      <x:c r="O117" s="305" t="str">
        <x:v>CAP-LAW042|Regs. 6 and 14 / Schedule I|TRC01</x:v>
      </x:c>
      <x:c r="P117" s="305" t="str">
        <x:f>IF(COUNTIF('PROD Law Master'!$A$5:$A$81,C117)=1,"YES","NO")</x:f>
        <x:v>YES</x:v>
      </x:c>
      <x:c r="Q117" s="305" t="str">
        <x:f>IF(COUNTIF('PROD Provision Master'!$A$5:$A$176,D117)=1,"YES","NO")</x:f>
        <x:v>YES</x:v>
      </x:c>
      <x:c r="R117" s="305" t="str">
        <x:f>IF(COUNTIF('PROD Compliance Master'!$A$5:$A$176,E117)=1,"YES","NO")</x:f>
        <x:v>YES</x:v>
      </x:c>
      <x:c r="S117" s="305" t="str">
        <x:f>IF(COUNTIF('PROD Audit Master'!$A$5:$A$176,F117)=1,"YES","NO")</x:f>
        <x:v>YES</x:v>
      </x:c>
      <x:c r="T117" s="305" t="str">
        <x:f>IF(COUNTIF('PROD Evidence Master'!$C$5:$C$348,F117)=H117,"YES","NO")</x:f>
        <x:v>YES</x:v>
      </x:c>
      <x:c r="U117" s="305" t="str">
        <x:f>IF(COUNTIF('PROD Observation Master'!$C$5:$C$176,F117)=1,"YES","NO")</x:f>
        <x:v>YES</x:v>
      </x:c>
      <x:c r="V117" s="305" t="str">
        <x:f>IF(COUNTIF('PROD Calendar Master'!$C$5:$C$176,F117)=1,"YES","NO")</x:f>
        <x:v>YES</x:v>
      </x:c>
      <x:c r="W117" s="305" t="str">
        <x:f>IF(COUNTIF('PROD Applicability Master'!$A$5:$A$176,K117)=1,"YES","NO")</x:f>
        <x:v>YES</x:v>
      </x:c>
      <x:c r="X117" s="305" t="str">
        <x:f>IF(COUNTIF($A$5:$A$176,A117)=1,"UNIQUE","DUPLICATE")</x:f>
        <x:v>UNIQUE</x:v>
      </x:c>
      <x:c r="Y117" s="305" t="str">
        <x:f>IF(COUNTIF($O$5:$O$176,O117)=1,"UNIQUE","DUPLICATE")</x:f>
        <x:v>UNIQUE</x:v>
      </x:c>
      <x:c r="Z117" s="305" t="str">
        <x:f>IF(AND(P117="YES",Q117="YES",R117="YES",S117="YES",T117="YES",U117="YES",V117="YES",W117="YES"),"COMPLETE","INCOMPLETE")</x:f>
        <x:v>COMPLETE</x:v>
      </x:c>
      <x:c r="AA117" s="305" t="str">
        <x:f>IF(AND(LEFT(A117,14)="SEBI-CORE-TRC-",LEN(A117)=20),"VALID","INVALID")</x:f>
        <x:v>VALID</x:v>
      </x:c>
      <x:c r="AB117" s="305" t="str">
        <x:v>FROZEN</x:v>
      </x:c>
      <x:c r="AC117" s="305" t="str">
        <x:v>https://www.sebi.gov.in/legal/regulations/dec-2025/securities-and-exchange-board-of-india-share-based-employee-benefits-and-sweat-equity-regulations-2021-last-amended-on-december-4-2025-_98638.html</x:v>
      </x:c>
    </x:row>
    <x:row r="118" ht="48" customHeight="1">
      <x:c r="A118" s="305" t="str">
        <x:v>SEBI-CORE-TRC-000114</x:v>
      </x:c>
      <x:c r="B118" s="305" t="n">
        <x:v>114</x:v>
      </x:c>
      <x:c r="C118" s="305" t="str">
        <x:v>SEBI-CORE-LAW-000007</x:v>
      </x:c>
      <x:c r="D118" s="305" t="str">
        <x:v>SEBI-CORE-PRV-000114</x:v>
      </x:c>
      <x:c r="E118" s="305" t="str">
        <x:v>SEBI-CORE-CMP-000114</x:v>
      </x:c>
      <x:c r="F118" s="305" t="str">
        <x:v>SEBI-CORE-AUD-000114</x:v>
      </x:c>
      <x:c r="G118" s="305" t="str">
        <x:v>SEBI-CORE-EVD-000227; SEBI-CORE-EVD-000228</x:v>
      </x:c>
      <x:c r="H118" s="305" t="n">
        <x:v>2</x:v>
      </x:c>
      <x:c r="I118" s="305" t="str">
        <x:v>SEBI-CORE-OBS-000114</x:v>
      </x:c>
      <x:c r="J118" s="305" t="str">
        <x:v>SEBI-CORE-CAL-000114</x:v>
      </x:c>
      <x:c r="K118" s="305" t="str">
        <x:v>SEBI-CORE-APP-000114</x:v>
      </x:c>
      <x:c r="L118" s="305" t="str">
        <x:v>CAP-LAW042</x:v>
      </x:c>
      <x:c r="M118" s="305" t="str">
        <x:v>CAP-LAW042|Reg. 3</x:v>
      </x:c>
      <x:c r="N118" s="305" t="str">
        <x:v>CAP-LAW042|Reg. 3|AP01</x:v>
      </x:c>
      <x:c r="O118" s="305" t="str">
        <x:v>CAP-LAW042|Reg. 3|TRC01</x:v>
      </x:c>
      <x:c r="P118" s="305" t="str">
        <x:f>IF(COUNTIF('PROD Law Master'!$A$5:$A$81,C118)=1,"YES","NO")</x:f>
        <x:v>YES</x:v>
      </x:c>
      <x:c r="Q118" s="305" t="str">
        <x:f>IF(COUNTIF('PROD Provision Master'!$A$5:$A$176,D118)=1,"YES","NO")</x:f>
        <x:v>YES</x:v>
      </x:c>
      <x:c r="R118" s="305" t="str">
        <x:f>IF(COUNTIF('PROD Compliance Master'!$A$5:$A$176,E118)=1,"YES","NO")</x:f>
        <x:v>YES</x:v>
      </x:c>
      <x:c r="S118" s="305" t="str">
        <x:f>IF(COUNTIF('PROD Audit Master'!$A$5:$A$176,F118)=1,"YES","NO")</x:f>
        <x:v>YES</x:v>
      </x:c>
      <x:c r="T118" s="305" t="str">
        <x:f>IF(COUNTIF('PROD Evidence Master'!$C$5:$C$348,F118)=H118,"YES","NO")</x:f>
        <x:v>YES</x:v>
      </x:c>
      <x:c r="U118" s="305" t="str">
        <x:f>IF(COUNTIF('PROD Observation Master'!$C$5:$C$176,F118)=1,"YES","NO")</x:f>
        <x:v>YES</x:v>
      </x:c>
      <x:c r="V118" s="305" t="str">
        <x:f>IF(COUNTIF('PROD Calendar Master'!$C$5:$C$176,F118)=1,"YES","NO")</x:f>
        <x:v>YES</x:v>
      </x:c>
      <x:c r="W118" s="305" t="str">
        <x:f>IF(COUNTIF('PROD Applicability Master'!$A$5:$A$176,K118)=1,"YES","NO")</x:f>
        <x:v>YES</x:v>
      </x:c>
      <x:c r="X118" s="305" t="str">
        <x:f>IF(COUNTIF($A$5:$A$176,A118)=1,"UNIQUE","DUPLICATE")</x:f>
        <x:v>UNIQUE</x:v>
      </x:c>
      <x:c r="Y118" s="305" t="str">
        <x:f>IF(COUNTIF($O$5:$O$176,O118)=1,"UNIQUE","DUPLICATE")</x:f>
        <x:v>UNIQUE</x:v>
      </x:c>
      <x:c r="Z118" s="305" t="str">
        <x:f>IF(AND(P118="YES",Q118="YES",R118="YES",S118="YES",T118="YES",U118="YES",V118="YES",W118="YES"),"COMPLETE","INCOMPLETE")</x:f>
        <x:v>COMPLETE</x:v>
      </x:c>
      <x:c r="AA118" s="305" t="str">
        <x:f>IF(AND(LEFT(A118,14)="SEBI-CORE-TRC-",LEN(A118)=20),"VALID","INVALID")</x:f>
        <x:v>VALID</x:v>
      </x:c>
      <x:c r="AB118" s="305" t="str">
        <x:v>FROZEN</x:v>
      </x:c>
      <x:c r="AC118" s="305" t="str">
        <x:v>https://www.sebi.gov.in/legal/regulations/dec-2025/securities-and-exchange-board-of-india-share-based-employee-benefits-and-sweat-equity-regulations-2021-last-amended-on-december-4-2025-_98638.html</x:v>
      </x:c>
    </x:row>
    <x:row r="119" ht="48" customHeight="1">
      <x:c r="A119" s="305" t="str">
        <x:v>SEBI-CORE-TRC-000115</x:v>
      </x:c>
      <x:c r="B119" s="305" t="n">
        <x:v>115</x:v>
      </x:c>
      <x:c r="C119" s="305" t="str">
        <x:v>SEBI-CORE-LAW-000007</x:v>
      </x:c>
      <x:c r="D119" s="305" t="str">
        <x:v>SEBI-CORE-PRV-000115</x:v>
      </x:c>
      <x:c r="E119" s="305" t="str">
        <x:v>SEBI-CORE-CMP-000115</x:v>
      </x:c>
      <x:c r="F119" s="305" t="str">
        <x:v>SEBI-CORE-AUD-000115</x:v>
      </x:c>
      <x:c r="G119" s="305" t="str">
        <x:v>SEBI-CORE-EVD-000229; SEBI-CORE-EVD-000230</x:v>
      </x:c>
      <x:c r="H119" s="305" t="n">
        <x:v>2</x:v>
      </x:c>
      <x:c r="I119" s="305" t="str">
        <x:v>SEBI-CORE-OBS-000115</x:v>
      </x:c>
      <x:c r="J119" s="305" t="str">
        <x:v>SEBI-CORE-CAL-000115</x:v>
      </x:c>
      <x:c r="K119" s="305" t="str">
        <x:v>SEBI-CORE-APP-000115</x:v>
      </x:c>
      <x:c r="L119" s="305" t="str">
        <x:v>CAP-LAW042</x:v>
      </x:c>
      <x:c r="M119" s="305" t="str">
        <x:v>CAP-LAW042|Reg. 12(3)</x:v>
      </x:c>
      <x:c r="N119" s="305" t="str">
        <x:v>CAP-LAW042|Reg. 12(3)|AP01</x:v>
      </x:c>
      <x:c r="O119" s="305" t="str">
        <x:v>CAP-LAW042|Reg. 12(3)|TRC01</x:v>
      </x:c>
      <x:c r="P119" s="305" t="str">
        <x:f>IF(COUNTIF('PROD Law Master'!$A$5:$A$81,C119)=1,"YES","NO")</x:f>
        <x:v>YES</x:v>
      </x:c>
      <x:c r="Q119" s="305" t="str">
        <x:f>IF(COUNTIF('PROD Provision Master'!$A$5:$A$176,D119)=1,"YES","NO")</x:f>
        <x:v>YES</x:v>
      </x:c>
      <x:c r="R119" s="305" t="str">
        <x:f>IF(COUNTIF('PROD Compliance Master'!$A$5:$A$176,E119)=1,"YES","NO")</x:f>
        <x:v>YES</x:v>
      </x:c>
      <x:c r="S119" s="305" t="str">
        <x:f>IF(COUNTIF('PROD Audit Master'!$A$5:$A$176,F119)=1,"YES","NO")</x:f>
        <x:v>YES</x:v>
      </x:c>
      <x:c r="T119" s="305" t="str">
        <x:f>IF(COUNTIF('PROD Evidence Master'!$C$5:$C$348,F119)=H119,"YES","NO")</x:f>
        <x:v>YES</x:v>
      </x:c>
      <x:c r="U119" s="305" t="str">
        <x:f>IF(COUNTIF('PROD Observation Master'!$C$5:$C$176,F119)=1,"YES","NO")</x:f>
        <x:v>YES</x:v>
      </x:c>
      <x:c r="V119" s="305" t="str">
        <x:f>IF(COUNTIF('PROD Calendar Master'!$C$5:$C$176,F119)=1,"YES","NO")</x:f>
        <x:v>YES</x:v>
      </x:c>
      <x:c r="W119" s="305" t="str">
        <x:f>IF(COUNTIF('PROD Applicability Master'!$A$5:$A$176,K119)=1,"YES","NO")</x:f>
        <x:v>YES</x:v>
      </x:c>
      <x:c r="X119" s="305" t="str">
        <x:f>IF(COUNTIF($A$5:$A$176,A119)=1,"UNIQUE","DUPLICATE")</x:f>
        <x:v>UNIQUE</x:v>
      </x:c>
      <x:c r="Y119" s="305" t="str">
        <x:f>IF(COUNTIF($O$5:$O$176,O119)=1,"UNIQUE","DUPLICATE")</x:f>
        <x:v>UNIQUE</x:v>
      </x:c>
      <x:c r="Z119" s="305" t="str">
        <x:f>IF(AND(P119="YES",Q119="YES",R119="YES",S119="YES",T119="YES",U119="YES",V119="YES",W119="YES"),"COMPLETE","INCOMPLETE")</x:f>
        <x:v>COMPLETE</x:v>
      </x:c>
      <x:c r="AA119" s="305" t="str">
        <x:f>IF(AND(LEFT(A119,14)="SEBI-CORE-TRC-",LEN(A119)=20),"VALID","INVALID")</x:f>
        <x:v>VALID</x:v>
      </x:c>
      <x:c r="AB119" s="305" t="str">
        <x:v>FROZEN</x:v>
      </x:c>
      <x:c r="AC119" s="305" t="str">
        <x:v>https://www.sebi.gov.in/legal/regulations/dec-2025/securities-and-exchange-board-of-india-share-based-employee-benefits-and-sweat-equity-regulations-2021-last-amended-on-december-4-2025-_98638.html</x:v>
      </x:c>
    </x:row>
    <x:row r="120" ht="48" customHeight="1">
      <x:c r="A120" s="305" t="str">
        <x:v>SEBI-CORE-TRC-000116</x:v>
      </x:c>
      <x:c r="B120" s="305" t="n">
        <x:v>116</x:v>
      </x:c>
      <x:c r="C120" s="305" t="str">
        <x:v>SEBI-CORE-LAW-000007</x:v>
      </x:c>
      <x:c r="D120" s="305" t="str">
        <x:v>SEBI-CORE-PRV-000116</x:v>
      </x:c>
      <x:c r="E120" s="305" t="str">
        <x:v>SEBI-CORE-CMP-000116</x:v>
      </x:c>
      <x:c r="F120" s="305" t="str">
        <x:v>SEBI-CORE-AUD-000116</x:v>
      </x:c>
      <x:c r="G120" s="305" t="str">
        <x:v>SEBI-CORE-EVD-000231; SEBI-CORE-EVD-000232</x:v>
      </x:c>
      <x:c r="H120" s="305" t="n">
        <x:v>2</x:v>
      </x:c>
      <x:c r="I120" s="305" t="str">
        <x:v>SEBI-CORE-OBS-000116</x:v>
      </x:c>
      <x:c r="J120" s="305" t="str">
        <x:v>SEBI-CORE-CAL-000116</x:v>
      </x:c>
      <x:c r="K120" s="305" t="str">
        <x:v>SEBI-CORE-APP-000116</x:v>
      </x:c>
      <x:c r="L120" s="305" t="str">
        <x:v>CAP-LAW042</x:v>
      </x:c>
      <x:c r="M120" s="305" t="str">
        <x:v>CAP-LAW042|Regs. 10 and 12</x:v>
      </x:c>
      <x:c r="N120" s="305" t="str">
        <x:v>CAP-LAW042|Regs. 10 and 12|AP01</x:v>
      </x:c>
      <x:c r="O120" s="305" t="str">
        <x:v>CAP-LAW042|Regs. 10 and 12|TRC01</x:v>
      </x:c>
      <x:c r="P120" s="305" t="str">
        <x:f>IF(COUNTIF('PROD Law Master'!$A$5:$A$81,C120)=1,"YES","NO")</x:f>
        <x:v>YES</x:v>
      </x:c>
      <x:c r="Q120" s="305" t="str">
        <x:f>IF(COUNTIF('PROD Provision Master'!$A$5:$A$176,D120)=1,"YES","NO")</x:f>
        <x:v>YES</x:v>
      </x:c>
      <x:c r="R120" s="305" t="str">
        <x:f>IF(COUNTIF('PROD Compliance Master'!$A$5:$A$176,E120)=1,"YES","NO")</x:f>
        <x:v>YES</x:v>
      </x:c>
      <x:c r="S120" s="305" t="str">
        <x:f>IF(COUNTIF('PROD Audit Master'!$A$5:$A$176,F120)=1,"YES","NO")</x:f>
        <x:v>YES</x:v>
      </x:c>
      <x:c r="T120" s="305" t="str">
        <x:f>IF(COUNTIF('PROD Evidence Master'!$C$5:$C$348,F120)=H120,"YES","NO")</x:f>
        <x:v>YES</x:v>
      </x:c>
      <x:c r="U120" s="305" t="str">
        <x:f>IF(COUNTIF('PROD Observation Master'!$C$5:$C$176,F120)=1,"YES","NO")</x:f>
        <x:v>YES</x:v>
      </x:c>
      <x:c r="V120" s="305" t="str">
        <x:f>IF(COUNTIF('PROD Calendar Master'!$C$5:$C$176,F120)=1,"YES","NO")</x:f>
        <x:v>YES</x:v>
      </x:c>
      <x:c r="W120" s="305" t="str">
        <x:f>IF(COUNTIF('PROD Applicability Master'!$A$5:$A$176,K120)=1,"YES","NO")</x:f>
        <x:v>YES</x:v>
      </x:c>
      <x:c r="X120" s="305" t="str">
        <x:f>IF(COUNTIF($A$5:$A$176,A120)=1,"UNIQUE","DUPLICATE")</x:f>
        <x:v>UNIQUE</x:v>
      </x:c>
      <x:c r="Y120" s="305" t="str">
        <x:f>IF(COUNTIF($O$5:$O$176,O120)=1,"UNIQUE","DUPLICATE")</x:f>
        <x:v>UNIQUE</x:v>
      </x:c>
      <x:c r="Z120" s="305" t="str">
        <x:f>IF(AND(P120="YES",Q120="YES",R120="YES",S120="YES",T120="YES",U120="YES",V120="YES",W120="YES"),"COMPLETE","INCOMPLETE")</x:f>
        <x:v>COMPLETE</x:v>
      </x:c>
      <x:c r="AA120" s="305" t="str">
        <x:f>IF(AND(LEFT(A120,14)="SEBI-CORE-TRC-",LEN(A120)=20),"VALID","INVALID")</x:f>
        <x:v>VALID</x:v>
      </x:c>
      <x:c r="AB120" s="305" t="str">
        <x:v>FROZEN</x:v>
      </x:c>
      <x:c r="AC120" s="305" t="str">
        <x:v>https://www.sebi.gov.in/legal/regulations/dec-2025/securities-and-exchange-board-of-india-share-based-employee-benefits-and-sweat-equity-regulations-2021-last-amended-on-december-4-2025-_98638.html</x:v>
      </x:c>
    </x:row>
    <x:row r="121" ht="48" customHeight="1">
      <x:c r="A121" s="305" t="str">
        <x:v>SEBI-CORE-TRC-000117</x:v>
      </x:c>
      <x:c r="B121" s="305" t="n">
        <x:v>117</x:v>
      </x:c>
      <x:c r="C121" s="305" t="str">
        <x:v>SEBI-CORE-LAW-000007</x:v>
      </x:c>
      <x:c r="D121" s="305" t="str">
        <x:v>SEBI-CORE-PRV-000117</x:v>
      </x:c>
      <x:c r="E121" s="305" t="str">
        <x:v>SEBI-CORE-CMP-000117</x:v>
      </x:c>
      <x:c r="F121" s="305" t="str">
        <x:v>SEBI-CORE-AUD-000117</x:v>
      </x:c>
      <x:c r="G121" s="305" t="str">
        <x:v>SEBI-CORE-EVD-000233; SEBI-CORE-EVD-000234</x:v>
      </x:c>
      <x:c r="H121" s="305" t="n">
        <x:v>2</x:v>
      </x:c>
      <x:c r="I121" s="305" t="str">
        <x:v>SEBI-CORE-OBS-000117</x:v>
      </x:c>
      <x:c r="J121" s="305" t="str">
        <x:v>SEBI-CORE-CAL-000117</x:v>
      </x:c>
      <x:c r="K121" s="305" t="str">
        <x:v>SEBI-CORE-APP-000117</x:v>
      </x:c>
      <x:c r="L121" s="305" t="str">
        <x:v>CAP-LAW042</x:v>
      </x:c>
      <x:c r="M121" s="305" t="str">
        <x:v>CAP-LAW042|Reg. 14 / Schedule I Part F</x:v>
      </x:c>
      <x:c r="N121" s="305" t="str">
        <x:v>CAP-LAW042|Reg. 14 / Schedule I Part F|AP01</x:v>
      </x:c>
      <x:c r="O121" s="305" t="str">
        <x:v>CAP-LAW042|Reg. 14 / Schedule I Part F|TRC01</x:v>
      </x:c>
      <x:c r="P121" s="305" t="str">
        <x:f>IF(COUNTIF('PROD Law Master'!$A$5:$A$81,C121)=1,"YES","NO")</x:f>
        <x:v>YES</x:v>
      </x:c>
      <x:c r="Q121" s="305" t="str">
        <x:f>IF(COUNTIF('PROD Provision Master'!$A$5:$A$176,D121)=1,"YES","NO")</x:f>
        <x:v>YES</x:v>
      </x:c>
      <x:c r="R121" s="305" t="str">
        <x:f>IF(COUNTIF('PROD Compliance Master'!$A$5:$A$176,E121)=1,"YES","NO")</x:f>
        <x:v>YES</x:v>
      </x:c>
      <x:c r="S121" s="305" t="str">
        <x:f>IF(COUNTIF('PROD Audit Master'!$A$5:$A$176,F121)=1,"YES","NO")</x:f>
        <x:v>YES</x:v>
      </x:c>
      <x:c r="T121" s="305" t="str">
        <x:f>IF(COUNTIF('PROD Evidence Master'!$C$5:$C$348,F121)=H121,"YES","NO")</x:f>
        <x:v>YES</x:v>
      </x:c>
      <x:c r="U121" s="305" t="str">
        <x:f>IF(COUNTIF('PROD Observation Master'!$C$5:$C$176,F121)=1,"YES","NO")</x:f>
        <x:v>YES</x:v>
      </x:c>
      <x:c r="V121" s="305" t="str">
        <x:f>IF(COUNTIF('PROD Calendar Master'!$C$5:$C$176,F121)=1,"YES","NO")</x:f>
        <x:v>YES</x:v>
      </x:c>
      <x:c r="W121" s="305" t="str">
        <x:f>IF(COUNTIF('PROD Applicability Master'!$A$5:$A$176,K121)=1,"YES","NO")</x:f>
        <x:v>YES</x:v>
      </x:c>
      <x:c r="X121" s="305" t="str">
        <x:f>IF(COUNTIF($A$5:$A$176,A121)=1,"UNIQUE","DUPLICATE")</x:f>
        <x:v>UNIQUE</x:v>
      </x:c>
      <x:c r="Y121" s="305" t="str">
        <x:f>IF(COUNTIF($O$5:$O$176,O121)=1,"UNIQUE","DUPLICATE")</x:f>
        <x:v>UNIQUE</x:v>
      </x:c>
      <x:c r="Z121" s="305" t="str">
        <x:f>IF(AND(P121="YES",Q121="YES",R121="YES",S121="YES",T121="YES",U121="YES",V121="YES",W121="YES"),"COMPLETE","INCOMPLETE")</x:f>
        <x:v>COMPLETE</x:v>
      </x:c>
      <x:c r="AA121" s="305" t="str">
        <x:f>IF(AND(LEFT(A121,14)="SEBI-CORE-TRC-",LEN(A121)=20),"VALID","INVALID")</x:f>
        <x:v>VALID</x:v>
      </x:c>
      <x:c r="AB121" s="305" t="str">
        <x:v>FROZEN</x:v>
      </x:c>
      <x:c r="AC121" s="305" t="str">
        <x:v>https://www.sebi.gov.in/legal/regulations/dec-2025/securities-and-exchange-board-of-india-share-based-employee-benefits-and-sweat-equity-regulations-2021-last-amended-on-december-4-2025-_98638.html</x:v>
      </x:c>
    </x:row>
    <x:row r="122" ht="48" customHeight="1">
      <x:c r="A122" s="305" t="str">
        <x:v>SEBI-CORE-TRC-000118</x:v>
      </x:c>
      <x:c r="B122" s="305" t="n">
        <x:v>118</x:v>
      </x:c>
      <x:c r="C122" s="305" t="str">
        <x:v>SEBI-CORE-LAW-000007</x:v>
      </x:c>
      <x:c r="D122" s="305" t="str">
        <x:v>SEBI-CORE-PRV-000118</x:v>
      </x:c>
      <x:c r="E122" s="305" t="str">
        <x:v>SEBI-CORE-CMP-000118</x:v>
      </x:c>
      <x:c r="F122" s="305" t="str">
        <x:v>SEBI-CORE-AUD-000118</x:v>
      </x:c>
      <x:c r="G122" s="305" t="str">
        <x:v>SEBI-CORE-EVD-000235; SEBI-CORE-EVD-000236</x:v>
      </x:c>
      <x:c r="H122" s="305" t="n">
        <x:v>2</x:v>
      </x:c>
      <x:c r="I122" s="305" t="str">
        <x:v>SEBI-CORE-OBS-000118</x:v>
      </x:c>
      <x:c r="J122" s="305" t="str">
        <x:v>SEBI-CORE-CAL-000118</x:v>
      </x:c>
      <x:c r="K122" s="305" t="str">
        <x:v>SEBI-CORE-APP-000118</x:v>
      </x:c>
      <x:c r="L122" s="305" t="str">
        <x:v>CAP-LAW042</x:v>
      </x:c>
      <x:c r="M122" s="305" t="str">
        <x:v>CAP-LAW042|Reg. 13</x:v>
      </x:c>
      <x:c r="N122" s="305" t="str">
        <x:v>CAP-LAW042|Reg. 13|AP01</x:v>
      </x:c>
      <x:c r="O122" s="305" t="str">
        <x:v>CAP-LAW042|Reg. 13|TRC01</x:v>
      </x:c>
      <x:c r="P122" s="305" t="str">
        <x:f>IF(COUNTIF('PROD Law Master'!$A$5:$A$81,C122)=1,"YES","NO")</x:f>
        <x:v>YES</x:v>
      </x:c>
      <x:c r="Q122" s="305" t="str">
        <x:f>IF(COUNTIF('PROD Provision Master'!$A$5:$A$176,D122)=1,"YES","NO")</x:f>
        <x:v>YES</x:v>
      </x:c>
      <x:c r="R122" s="305" t="str">
        <x:f>IF(COUNTIF('PROD Compliance Master'!$A$5:$A$176,E122)=1,"YES","NO")</x:f>
        <x:v>YES</x:v>
      </x:c>
      <x:c r="S122" s="305" t="str">
        <x:f>IF(COUNTIF('PROD Audit Master'!$A$5:$A$176,F122)=1,"YES","NO")</x:f>
        <x:v>YES</x:v>
      </x:c>
      <x:c r="T122" s="305" t="str">
        <x:f>IF(COUNTIF('PROD Evidence Master'!$C$5:$C$348,F122)=H122,"YES","NO")</x:f>
        <x:v>YES</x:v>
      </x:c>
      <x:c r="U122" s="305" t="str">
        <x:f>IF(COUNTIF('PROD Observation Master'!$C$5:$C$176,F122)=1,"YES","NO")</x:f>
        <x:v>YES</x:v>
      </x:c>
      <x:c r="V122" s="305" t="str">
        <x:f>IF(COUNTIF('PROD Calendar Master'!$C$5:$C$176,F122)=1,"YES","NO")</x:f>
        <x:v>YES</x:v>
      </x:c>
      <x:c r="W122" s="305" t="str">
        <x:f>IF(COUNTIF('PROD Applicability Master'!$A$5:$A$176,K122)=1,"YES","NO")</x:f>
        <x:v>YES</x:v>
      </x:c>
      <x:c r="X122" s="305" t="str">
        <x:f>IF(COUNTIF($A$5:$A$176,A122)=1,"UNIQUE","DUPLICATE")</x:f>
        <x:v>UNIQUE</x:v>
      </x:c>
      <x:c r="Y122" s="305" t="str">
        <x:f>IF(COUNTIF($O$5:$O$176,O122)=1,"UNIQUE","DUPLICATE")</x:f>
        <x:v>UNIQUE</x:v>
      </x:c>
      <x:c r="Z122" s="305" t="str">
        <x:f>IF(AND(P122="YES",Q122="YES",R122="YES",S122="YES",T122="YES",U122="YES",V122="YES",W122="YES"),"COMPLETE","INCOMPLETE")</x:f>
        <x:v>COMPLETE</x:v>
      </x:c>
      <x:c r="AA122" s="305" t="str">
        <x:f>IF(AND(LEFT(A122,14)="SEBI-CORE-TRC-",LEN(A122)=20),"VALID","INVALID")</x:f>
        <x:v>VALID</x:v>
      </x:c>
      <x:c r="AB122" s="305" t="str">
        <x:v>FROZEN</x:v>
      </x:c>
      <x:c r="AC122" s="305" t="str">
        <x:v>https://www.sebi.gov.in/legal/regulations/dec-2025/securities-and-exchange-board-of-india-share-based-employee-benefits-and-sweat-equity-regulations-2021-last-amended-on-december-4-2025-_98638.html</x:v>
      </x:c>
    </x:row>
    <x:row r="123" ht="48" customHeight="1">
      <x:c r="A123" s="305" t="str">
        <x:v>SEBI-CORE-TRC-000119</x:v>
      </x:c>
      <x:c r="B123" s="305" t="n">
        <x:v>119</x:v>
      </x:c>
      <x:c r="C123" s="305" t="str">
        <x:v>SEBI-CORE-LAW-000007</x:v>
      </x:c>
      <x:c r="D123" s="305" t="str">
        <x:v>SEBI-CORE-PRV-000119</x:v>
      </x:c>
      <x:c r="E123" s="305" t="str">
        <x:v>SEBI-CORE-CMP-000119</x:v>
      </x:c>
      <x:c r="F123" s="305" t="str">
        <x:v>SEBI-CORE-AUD-000119</x:v>
      </x:c>
      <x:c r="G123" s="305" t="str">
        <x:v>SEBI-CORE-EVD-000237; SEBI-CORE-EVD-000238</x:v>
      </x:c>
      <x:c r="H123" s="305" t="n">
        <x:v>2</x:v>
      </x:c>
      <x:c r="I123" s="305" t="str">
        <x:v>SEBI-CORE-OBS-000119</x:v>
      </x:c>
      <x:c r="J123" s="305" t="str">
        <x:v>SEBI-CORE-CAL-000119</x:v>
      </x:c>
      <x:c r="K123" s="305" t="str">
        <x:v>SEBI-CORE-APP-000119</x:v>
      </x:c>
      <x:c r="L123" s="305" t="str">
        <x:v>CAP-LAW042</x:v>
      </x:c>
      <x:c r="M123" s="305" t="str">
        <x:v>CAP-LAW042|Chapter IV (Regs. 28-38)</x:v>
      </x:c>
      <x:c r="N123" s="305" t="str">
        <x:v>CAP-LAW042|Chapter IV (Regs. 28-38)|AP01</x:v>
      </x:c>
      <x:c r="O123" s="305" t="str">
        <x:v>CAP-LAW042|Chapter IV (Regs. 28-38)|TRC01</x:v>
      </x:c>
      <x:c r="P123" s="305" t="str">
        <x:f>IF(COUNTIF('PROD Law Master'!$A$5:$A$81,C123)=1,"YES","NO")</x:f>
        <x:v>YES</x:v>
      </x:c>
      <x:c r="Q123" s="305" t="str">
        <x:f>IF(COUNTIF('PROD Provision Master'!$A$5:$A$176,D123)=1,"YES","NO")</x:f>
        <x:v>YES</x:v>
      </x:c>
      <x:c r="R123" s="305" t="str">
        <x:f>IF(COUNTIF('PROD Compliance Master'!$A$5:$A$176,E123)=1,"YES","NO")</x:f>
        <x:v>YES</x:v>
      </x:c>
      <x:c r="S123" s="305" t="str">
        <x:f>IF(COUNTIF('PROD Audit Master'!$A$5:$A$176,F123)=1,"YES","NO")</x:f>
        <x:v>YES</x:v>
      </x:c>
      <x:c r="T123" s="305" t="str">
        <x:f>IF(COUNTIF('PROD Evidence Master'!$C$5:$C$348,F123)=H123,"YES","NO")</x:f>
        <x:v>YES</x:v>
      </x:c>
      <x:c r="U123" s="305" t="str">
        <x:f>IF(COUNTIF('PROD Observation Master'!$C$5:$C$176,F123)=1,"YES","NO")</x:f>
        <x:v>YES</x:v>
      </x:c>
      <x:c r="V123" s="305" t="str">
        <x:f>IF(COUNTIF('PROD Calendar Master'!$C$5:$C$176,F123)=1,"YES","NO")</x:f>
        <x:v>YES</x:v>
      </x:c>
      <x:c r="W123" s="305" t="str">
        <x:f>IF(COUNTIF('PROD Applicability Master'!$A$5:$A$176,K123)=1,"YES","NO")</x:f>
        <x:v>YES</x:v>
      </x:c>
      <x:c r="X123" s="305" t="str">
        <x:f>IF(COUNTIF($A$5:$A$176,A123)=1,"UNIQUE","DUPLICATE")</x:f>
        <x:v>UNIQUE</x:v>
      </x:c>
      <x:c r="Y123" s="305" t="str">
        <x:f>IF(COUNTIF($O$5:$O$176,O123)=1,"UNIQUE","DUPLICATE")</x:f>
        <x:v>UNIQUE</x:v>
      </x:c>
      <x:c r="Z123" s="305" t="str">
        <x:f>IF(AND(P123="YES",Q123="YES",R123="YES",S123="YES",T123="YES",U123="YES",V123="YES",W123="YES"),"COMPLETE","INCOMPLETE")</x:f>
        <x:v>COMPLETE</x:v>
      </x:c>
      <x:c r="AA123" s="305" t="str">
        <x:f>IF(AND(LEFT(A123,14)="SEBI-CORE-TRC-",LEN(A123)=20),"VALID","INVALID")</x:f>
        <x:v>VALID</x:v>
      </x:c>
      <x:c r="AB123" s="305" t="str">
        <x:v>FROZEN</x:v>
      </x:c>
      <x:c r="AC123" s="305" t="str">
        <x:v>https://www.sebi.gov.in/legal/regulations/dec-2025/securities-and-exchange-board-of-india-share-based-employee-benefits-and-sweat-equity-regulations-2021-last-amended-on-december-4-2025-_98638.html</x:v>
      </x:c>
    </x:row>
    <x:row r="124" ht="48" customHeight="1">
      <x:c r="A124" s="305" t="str">
        <x:v>SEBI-CORE-TRC-000120</x:v>
      </x:c>
      <x:c r="B124" s="305" t="n">
        <x:v>120</x:v>
      </x:c>
      <x:c r="C124" s="305" t="str">
        <x:v>SEBI-CORE-LAW-000006</x:v>
      </x:c>
      <x:c r="D124" s="305" t="str">
        <x:v>SEBI-CORE-PRV-000120</x:v>
      </x:c>
      <x:c r="E124" s="305" t="str">
        <x:v>SEBI-CORE-CMP-000120</x:v>
      </x:c>
      <x:c r="F124" s="305" t="str">
        <x:v>SEBI-CORE-AUD-000120</x:v>
      </x:c>
      <x:c r="G124" s="305" t="str">
        <x:v>SEBI-CORE-EVD-000239; SEBI-CORE-EVD-000240</x:v>
      </x:c>
      <x:c r="H124" s="305" t="n">
        <x:v>2</x:v>
      </x:c>
      <x:c r="I124" s="305" t="str">
        <x:v>SEBI-CORE-OBS-000120</x:v>
      </x:c>
      <x:c r="J124" s="305" t="str">
        <x:v>SEBI-CORE-CAL-000120</x:v>
      </x:c>
      <x:c r="K124" s="305" t="str">
        <x:v>SEBI-CORE-APP-000120</x:v>
      </x:c>
      <x:c r="L124" s="305" t="str">
        <x:v>CAP-LAW041</x:v>
      </x:c>
      <x:c r="M124" s="305" t="str">
        <x:v>CAP-LAW041|Eligibility / general conditions</x:v>
      </x:c>
      <x:c r="N124" s="305" t="str">
        <x:v>CAP-LAW041|Eligibility / general conditions|AP01</x:v>
      </x:c>
      <x:c r="O124" s="305" t="str">
        <x:v>CAP-LAW041|Eligibility / general conditions|TRC01</x:v>
      </x:c>
      <x:c r="P124" s="305" t="str">
        <x:f>IF(COUNTIF('PROD Law Master'!$A$5:$A$81,C124)=1,"YES","NO")</x:f>
        <x:v>YES</x:v>
      </x:c>
      <x:c r="Q124" s="305" t="str">
        <x:f>IF(COUNTIF('PROD Provision Master'!$A$5:$A$176,D124)=1,"YES","NO")</x:f>
        <x:v>YES</x:v>
      </x:c>
      <x:c r="R124" s="305" t="str">
        <x:f>IF(COUNTIF('PROD Compliance Master'!$A$5:$A$176,E124)=1,"YES","NO")</x:f>
        <x:v>YES</x:v>
      </x:c>
      <x:c r="S124" s="305" t="str">
        <x:f>IF(COUNTIF('PROD Audit Master'!$A$5:$A$176,F124)=1,"YES","NO")</x:f>
        <x:v>YES</x:v>
      </x:c>
      <x:c r="T124" s="305" t="str">
        <x:f>IF(COUNTIF('PROD Evidence Master'!$C$5:$C$348,F124)=H124,"YES","NO")</x:f>
        <x:v>YES</x:v>
      </x:c>
      <x:c r="U124" s="305" t="str">
        <x:f>IF(COUNTIF('PROD Observation Master'!$C$5:$C$176,F124)=1,"YES","NO")</x:f>
        <x:v>YES</x:v>
      </x:c>
      <x:c r="V124" s="305" t="str">
        <x:f>IF(COUNTIF('PROD Calendar Master'!$C$5:$C$176,F124)=1,"YES","NO")</x:f>
        <x:v>YES</x:v>
      </x:c>
      <x:c r="W124" s="305" t="str">
        <x:f>IF(COUNTIF('PROD Applicability Master'!$A$5:$A$176,K124)=1,"YES","NO")</x:f>
        <x:v>YES</x:v>
      </x:c>
      <x:c r="X124" s="305" t="str">
        <x:f>IF(COUNTIF($A$5:$A$176,A124)=1,"UNIQUE","DUPLICATE")</x:f>
        <x:v>UNIQUE</x:v>
      </x:c>
      <x:c r="Y124" s="305" t="str">
        <x:f>IF(COUNTIF($O$5:$O$176,O124)=1,"UNIQUE","DUPLICATE")</x:f>
        <x:v>UNIQUE</x:v>
      </x:c>
      <x:c r="Z124" s="305" t="str">
        <x:f>IF(AND(P124="YES",Q124="YES",R124="YES",S124="YES",T124="YES",U124="YES",V124="YES",W124="YES"),"COMPLETE","INCOMPLETE")</x:f>
        <x:v>COMPLETE</x:v>
      </x:c>
      <x:c r="AA124" s="305" t="str">
        <x:f>IF(AND(LEFT(A124,14)="SEBI-CORE-TRC-",LEN(A124)=20),"VALID","INVALID")</x:f>
        <x:v>VALID</x:v>
      </x:c>
      <x:c r="AB124" s="305" t="str">
        <x:v>FROZEN</x:v>
      </x:c>
      <x:c r="AC124" s="305" t="str">
        <x:v>https://www.sebi.gov.in/legal/regulations/jan-2026/securities-and-exchange-board-of-india-issue-and-listing-of-non-convertible-securities-regulations-2021-last-amended-as-on-january-21-2026-_99288.html</x:v>
      </x:c>
    </x:row>
    <x:row r="125" ht="48" customHeight="1">
      <x:c r="A125" s="305" t="str">
        <x:v>SEBI-CORE-TRC-000121</x:v>
      </x:c>
      <x:c r="B125" s="305" t="n">
        <x:v>121</x:v>
      </x:c>
      <x:c r="C125" s="305" t="str">
        <x:v>SEBI-CORE-LAW-000006</x:v>
      </x:c>
      <x:c r="D125" s="305" t="str">
        <x:v>SEBI-CORE-PRV-000121</x:v>
      </x:c>
      <x:c r="E125" s="305" t="str">
        <x:v>SEBI-CORE-CMP-000121</x:v>
      </x:c>
      <x:c r="F125" s="305" t="str">
        <x:v>SEBI-CORE-AUD-000121</x:v>
      </x:c>
      <x:c r="G125" s="305" t="str">
        <x:v>SEBI-CORE-EVD-000241; SEBI-CORE-EVD-000242</x:v>
      </x:c>
      <x:c r="H125" s="305" t="n">
        <x:v>2</x:v>
      </x:c>
      <x:c r="I125" s="305" t="str">
        <x:v>SEBI-CORE-OBS-000121</x:v>
      </x:c>
      <x:c r="J125" s="305" t="str">
        <x:v>SEBI-CORE-CAL-000121</x:v>
      </x:c>
      <x:c r="K125" s="305" t="str">
        <x:v>SEBI-CORE-APP-000121</x:v>
      </x:c>
      <x:c r="L125" s="305" t="str">
        <x:v>CAP-LAW041</x:v>
      </x:c>
      <x:c r="M125" s="305" t="str">
        <x:v>CAP-LAW041|Offer document / placement memorandum</x:v>
      </x:c>
      <x:c r="N125" s="305" t="str">
        <x:v>CAP-LAW041|Offer document / placement memorandum|AP01</x:v>
      </x:c>
      <x:c r="O125" s="305" t="str">
        <x:v>CAP-LAW041|Offer document / placement memorandum|TRC01</x:v>
      </x:c>
      <x:c r="P125" s="305" t="str">
        <x:f>IF(COUNTIF('PROD Law Master'!$A$5:$A$81,C125)=1,"YES","NO")</x:f>
        <x:v>YES</x:v>
      </x:c>
      <x:c r="Q125" s="305" t="str">
        <x:f>IF(COUNTIF('PROD Provision Master'!$A$5:$A$176,D125)=1,"YES","NO")</x:f>
        <x:v>YES</x:v>
      </x:c>
      <x:c r="R125" s="305" t="str">
        <x:f>IF(COUNTIF('PROD Compliance Master'!$A$5:$A$176,E125)=1,"YES","NO")</x:f>
        <x:v>YES</x:v>
      </x:c>
      <x:c r="S125" s="305" t="str">
        <x:f>IF(COUNTIF('PROD Audit Master'!$A$5:$A$176,F125)=1,"YES","NO")</x:f>
        <x:v>YES</x:v>
      </x:c>
      <x:c r="T125" s="305" t="str">
        <x:f>IF(COUNTIF('PROD Evidence Master'!$C$5:$C$348,F125)=H125,"YES","NO")</x:f>
        <x:v>YES</x:v>
      </x:c>
      <x:c r="U125" s="305" t="str">
        <x:f>IF(COUNTIF('PROD Observation Master'!$C$5:$C$176,F125)=1,"YES","NO")</x:f>
        <x:v>YES</x:v>
      </x:c>
      <x:c r="V125" s="305" t="str">
        <x:f>IF(COUNTIF('PROD Calendar Master'!$C$5:$C$176,F125)=1,"YES","NO")</x:f>
        <x:v>YES</x:v>
      </x:c>
      <x:c r="W125" s="305" t="str">
        <x:f>IF(COUNTIF('PROD Applicability Master'!$A$5:$A$176,K125)=1,"YES","NO")</x:f>
        <x:v>YES</x:v>
      </x:c>
      <x:c r="X125" s="305" t="str">
        <x:f>IF(COUNTIF($A$5:$A$176,A125)=1,"UNIQUE","DUPLICATE")</x:f>
        <x:v>UNIQUE</x:v>
      </x:c>
      <x:c r="Y125" s="305" t="str">
        <x:f>IF(COUNTIF($O$5:$O$176,O125)=1,"UNIQUE","DUPLICATE")</x:f>
        <x:v>UNIQUE</x:v>
      </x:c>
      <x:c r="Z125" s="305" t="str">
        <x:f>IF(AND(P125="YES",Q125="YES",R125="YES",S125="YES",T125="YES",U125="YES",V125="YES",W125="YES"),"COMPLETE","INCOMPLETE")</x:f>
        <x:v>COMPLETE</x:v>
      </x:c>
      <x:c r="AA125" s="305" t="str">
        <x:f>IF(AND(LEFT(A125,14)="SEBI-CORE-TRC-",LEN(A125)=20),"VALID","INVALID")</x:f>
        <x:v>VALID</x:v>
      </x:c>
      <x:c r="AB125" s="305" t="str">
        <x:v>FROZEN</x:v>
      </x:c>
      <x:c r="AC125" s="305" t="str">
        <x:v>https://www.sebi.gov.in/legal/regulations/jan-2026/securities-and-exchange-board-of-india-issue-and-listing-of-non-convertible-securities-regulations-2021-last-amended-as-on-january-21-2026-_99288.html</x:v>
      </x:c>
    </x:row>
    <x:row r="126" ht="48" customHeight="1">
      <x:c r="A126" s="305" t="str">
        <x:v>SEBI-CORE-TRC-000122</x:v>
      </x:c>
      <x:c r="B126" s="305" t="n">
        <x:v>122</x:v>
      </x:c>
      <x:c r="C126" s="305" t="str">
        <x:v>SEBI-CORE-LAW-000006</x:v>
      </x:c>
      <x:c r="D126" s="305" t="str">
        <x:v>SEBI-CORE-PRV-000122</x:v>
      </x:c>
      <x:c r="E126" s="305" t="str">
        <x:v>SEBI-CORE-CMP-000122</x:v>
      </x:c>
      <x:c r="F126" s="305" t="str">
        <x:v>SEBI-CORE-AUD-000122</x:v>
      </x:c>
      <x:c r="G126" s="305" t="str">
        <x:v>SEBI-CORE-EVD-000243; SEBI-CORE-EVD-000244</x:v>
      </x:c>
      <x:c r="H126" s="305" t="n">
        <x:v>2</x:v>
      </x:c>
      <x:c r="I126" s="305" t="str">
        <x:v>SEBI-CORE-OBS-000122</x:v>
      </x:c>
      <x:c r="J126" s="305" t="str">
        <x:v>SEBI-CORE-CAL-000122</x:v>
      </x:c>
      <x:c r="K126" s="305" t="str">
        <x:v>SEBI-CORE-APP-000122</x:v>
      </x:c>
      <x:c r="L126" s="305" t="str">
        <x:v>CAP-LAW041</x:v>
      </x:c>
      <x:c r="M126" s="305" t="str">
        <x:v>CAP-LAW041|Debenture trustee / security / rating provisions</x:v>
      </x:c>
      <x:c r="N126" s="305" t="str">
        <x:v>CAP-LAW041|Debenture trustee / security / rating provisions|AP01</x:v>
      </x:c>
      <x:c r="O126" s="305" t="str">
        <x:v>CAP-LAW041|Debenture trustee / security / rating provisions|TRC01</x:v>
      </x:c>
      <x:c r="P126" s="305" t="str">
        <x:f>IF(COUNTIF('PROD Law Master'!$A$5:$A$81,C126)=1,"YES","NO")</x:f>
        <x:v>YES</x:v>
      </x:c>
      <x:c r="Q126" s="305" t="str">
        <x:f>IF(COUNTIF('PROD Provision Master'!$A$5:$A$176,D126)=1,"YES","NO")</x:f>
        <x:v>YES</x:v>
      </x:c>
      <x:c r="R126" s="305" t="str">
        <x:f>IF(COUNTIF('PROD Compliance Master'!$A$5:$A$176,E126)=1,"YES","NO")</x:f>
        <x:v>YES</x:v>
      </x:c>
      <x:c r="S126" s="305" t="str">
        <x:f>IF(COUNTIF('PROD Audit Master'!$A$5:$A$176,F126)=1,"YES","NO")</x:f>
        <x:v>YES</x:v>
      </x:c>
      <x:c r="T126" s="305" t="str">
        <x:f>IF(COUNTIF('PROD Evidence Master'!$C$5:$C$348,F126)=H126,"YES","NO")</x:f>
        <x:v>YES</x:v>
      </x:c>
      <x:c r="U126" s="305" t="str">
        <x:f>IF(COUNTIF('PROD Observation Master'!$C$5:$C$176,F126)=1,"YES","NO")</x:f>
        <x:v>YES</x:v>
      </x:c>
      <x:c r="V126" s="305" t="str">
        <x:f>IF(COUNTIF('PROD Calendar Master'!$C$5:$C$176,F126)=1,"YES","NO")</x:f>
        <x:v>YES</x:v>
      </x:c>
      <x:c r="W126" s="305" t="str">
        <x:f>IF(COUNTIF('PROD Applicability Master'!$A$5:$A$176,K126)=1,"YES","NO")</x:f>
        <x:v>YES</x:v>
      </x:c>
      <x:c r="X126" s="305" t="str">
        <x:f>IF(COUNTIF($A$5:$A$176,A126)=1,"UNIQUE","DUPLICATE")</x:f>
        <x:v>UNIQUE</x:v>
      </x:c>
      <x:c r="Y126" s="305" t="str">
        <x:f>IF(COUNTIF($O$5:$O$176,O126)=1,"UNIQUE","DUPLICATE")</x:f>
        <x:v>UNIQUE</x:v>
      </x:c>
      <x:c r="Z126" s="305" t="str">
        <x:f>IF(AND(P126="YES",Q126="YES",R126="YES",S126="YES",T126="YES",U126="YES",V126="YES",W126="YES"),"COMPLETE","INCOMPLETE")</x:f>
        <x:v>COMPLETE</x:v>
      </x:c>
      <x:c r="AA126" s="305" t="str">
        <x:f>IF(AND(LEFT(A126,14)="SEBI-CORE-TRC-",LEN(A126)=20),"VALID","INVALID")</x:f>
        <x:v>VALID</x:v>
      </x:c>
      <x:c r="AB126" s="305" t="str">
        <x:v>FROZEN</x:v>
      </x:c>
      <x:c r="AC126" s="305" t="str">
        <x:v>https://www.sebi.gov.in/legal/regulations/jan-2026/securities-and-exchange-board-of-india-issue-and-listing-of-non-convertible-securities-regulations-2021-last-amended-as-on-january-21-2026-_99288.html</x:v>
      </x:c>
    </x:row>
    <x:row r="127" ht="48" customHeight="1">
      <x:c r="A127" s="305" t="str">
        <x:v>SEBI-CORE-TRC-000123</x:v>
      </x:c>
      <x:c r="B127" s="305" t="n">
        <x:v>123</x:v>
      </x:c>
      <x:c r="C127" s="305" t="str">
        <x:v>SEBI-CORE-LAW-000006</x:v>
      </x:c>
      <x:c r="D127" s="305" t="str">
        <x:v>SEBI-CORE-PRV-000123</x:v>
      </x:c>
      <x:c r="E127" s="305" t="str">
        <x:v>SEBI-CORE-CMP-000123</x:v>
      </x:c>
      <x:c r="F127" s="305" t="str">
        <x:v>SEBI-CORE-AUD-000123</x:v>
      </x:c>
      <x:c r="G127" s="305" t="str">
        <x:v>SEBI-CORE-EVD-000245; SEBI-CORE-EVD-000246</x:v>
      </x:c>
      <x:c r="H127" s="305" t="n">
        <x:v>2</x:v>
      </x:c>
      <x:c r="I127" s="305" t="str">
        <x:v>SEBI-CORE-OBS-000123</x:v>
      </x:c>
      <x:c r="J127" s="305" t="str">
        <x:v>SEBI-CORE-CAL-000123</x:v>
      </x:c>
      <x:c r="K127" s="305" t="str">
        <x:v>SEBI-CORE-APP-000123</x:v>
      </x:c>
      <x:c r="L127" s="305" t="str">
        <x:v>CAP-LAW041</x:v>
      </x:c>
      <x:c r="M127" s="305" t="str">
        <x:v>CAP-LAW041|Allotment / listing provisions</x:v>
      </x:c>
      <x:c r="N127" s="305" t="str">
        <x:v>CAP-LAW041|Allotment / listing provisions|AP01</x:v>
      </x:c>
      <x:c r="O127" s="305" t="str">
        <x:v>CAP-LAW041|Allotment / listing provisions|TRC01</x:v>
      </x:c>
      <x:c r="P127" s="305" t="str">
        <x:f>IF(COUNTIF('PROD Law Master'!$A$5:$A$81,C127)=1,"YES","NO")</x:f>
        <x:v>YES</x:v>
      </x:c>
      <x:c r="Q127" s="305" t="str">
        <x:f>IF(COUNTIF('PROD Provision Master'!$A$5:$A$176,D127)=1,"YES","NO")</x:f>
        <x:v>YES</x:v>
      </x:c>
      <x:c r="R127" s="305" t="str">
        <x:f>IF(COUNTIF('PROD Compliance Master'!$A$5:$A$176,E127)=1,"YES","NO")</x:f>
        <x:v>YES</x:v>
      </x:c>
      <x:c r="S127" s="305" t="str">
        <x:f>IF(COUNTIF('PROD Audit Master'!$A$5:$A$176,F127)=1,"YES","NO")</x:f>
        <x:v>YES</x:v>
      </x:c>
      <x:c r="T127" s="305" t="str">
        <x:f>IF(COUNTIF('PROD Evidence Master'!$C$5:$C$348,F127)=H127,"YES","NO")</x:f>
        <x:v>YES</x:v>
      </x:c>
      <x:c r="U127" s="305" t="str">
        <x:f>IF(COUNTIF('PROD Observation Master'!$C$5:$C$176,F127)=1,"YES","NO")</x:f>
        <x:v>YES</x:v>
      </x:c>
      <x:c r="V127" s="305" t="str">
        <x:f>IF(COUNTIF('PROD Calendar Master'!$C$5:$C$176,F127)=1,"YES","NO")</x:f>
        <x:v>YES</x:v>
      </x:c>
      <x:c r="W127" s="305" t="str">
        <x:f>IF(COUNTIF('PROD Applicability Master'!$A$5:$A$176,K127)=1,"YES","NO")</x:f>
        <x:v>YES</x:v>
      </x:c>
      <x:c r="X127" s="305" t="str">
        <x:f>IF(COUNTIF($A$5:$A$176,A127)=1,"UNIQUE","DUPLICATE")</x:f>
        <x:v>UNIQUE</x:v>
      </x:c>
      <x:c r="Y127" s="305" t="str">
        <x:f>IF(COUNTIF($O$5:$O$176,O127)=1,"UNIQUE","DUPLICATE")</x:f>
        <x:v>UNIQUE</x:v>
      </x:c>
      <x:c r="Z127" s="305" t="str">
        <x:f>IF(AND(P127="YES",Q127="YES",R127="YES",S127="YES",T127="YES",U127="YES",V127="YES",W127="YES"),"COMPLETE","INCOMPLETE")</x:f>
        <x:v>COMPLETE</x:v>
      </x:c>
      <x:c r="AA127" s="305" t="str">
        <x:f>IF(AND(LEFT(A127,14)="SEBI-CORE-TRC-",LEN(A127)=20),"VALID","INVALID")</x:f>
        <x:v>VALID</x:v>
      </x:c>
      <x:c r="AB127" s="305" t="str">
        <x:v>FROZEN</x:v>
      </x:c>
      <x:c r="AC127" s="305" t="str">
        <x:v>https://www.sebi.gov.in/legal/regulations/jan-2026/securities-and-exchange-board-of-india-issue-and-listing-of-non-convertible-securities-regulations-2021-last-amended-as-on-january-21-2026-_99288.html</x:v>
      </x:c>
    </x:row>
    <x:row r="128" ht="48" customHeight="1">
      <x:c r="A128" s="305" t="str">
        <x:v>SEBI-CORE-TRC-000124</x:v>
      </x:c>
      <x:c r="B128" s="305" t="n">
        <x:v>124</x:v>
      </x:c>
      <x:c r="C128" s="305" t="str">
        <x:v>SEBI-CORE-LAW-000021</x:v>
      </x:c>
      <x:c r="D128" s="305" t="str">
        <x:v>SEBI-CORE-PRV-000124</x:v>
      </x:c>
      <x:c r="E128" s="305" t="str">
        <x:v>SEBI-CORE-CMP-000124</x:v>
      </x:c>
      <x:c r="F128" s="305" t="str">
        <x:v>SEBI-CORE-AUD-000124</x:v>
      </x:c>
      <x:c r="G128" s="305" t="str">
        <x:v>SEBI-CORE-EVD-000247; SEBI-CORE-EVD-000248</x:v>
      </x:c>
      <x:c r="H128" s="305" t="n">
        <x:v>2</x:v>
      </x:c>
      <x:c r="I128" s="305" t="str">
        <x:v>SEBI-CORE-OBS-000124</x:v>
      </x:c>
      <x:c r="J128" s="305" t="str">
        <x:v>SEBI-CORE-CAL-000124</x:v>
      </x:c>
      <x:c r="K128" s="305" t="str">
        <x:v>SEBI-CORE-APP-000124</x:v>
      </x:c>
      <x:c r="L128" s="305" t="str">
        <x:v>CAP-LAW085</x:v>
      </x:c>
      <x:c r="M128" s="305" t="str">
        <x:v>CAP-LAW085|Public issue / ASBA chapter</x:v>
      </x:c>
      <x:c r="N128" s="305" t="str">
        <x:v>CAP-LAW085|Public issue / ASBA chapter|AP01</x:v>
      </x:c>
      <x:c r="O128" s="305" t="str">
        <x:v>CAP-LAW085|Public issue / ASBA chapter|TRC01</x:v>
      </x:c>
      <x:c r="P128" s="305" t="str">
        <x:f>IF(COUNTIF('PROD Law Master'!$A$5:$A$81,C128)=1,"YES","NO")</x:f>
        <x:v>YES</x:v>
      </x:c>
      <x:c r="Q128" s="305" t="str">
        <x:f>IF(COUNTIF('PROD Provision Master'!$A$5:$A$176,D128)=1,"YES","NO")</x:f>
        <x:v>YES</x:v>
      </x:c>
      <x:c r="R128" s="305" t="str">
        <x:f>IF(COUNTIF('PROD Compliance Master'!$A$5:$A$176,E128)=1,"YES","NO")</x:f>
        <x:v>YES</x:v>
      </x:c>
      <x:c r="S128" s="305" t="str">
        <x:f>IF(COUNTIF('PROD Audit Master'!$A$5:$A$176,F128)=1,"YES","NO")</x:f>
        <x:v>YES</x:v>
      </x:c>
      <x:c r="T128" s="305" t="str">
        <x:f>IF(COUNTIF('PROD Evidence Master'!$C$5:$C$348,F128)=H128,"YES","NO")</x:f>
        <x:v>YES</x:v>
      </x:c>
      <x:c r="U128" s="305" t="str">
        <x:f>IF(COUNTIF('PROD Observation Master'!$C$5:$C$176,F128)=1,"YES","NO")</x:f>
        <x:v>YES</x:v>
      </x:c>
      <x:c r="V128" s="305" t="str">
        <x:f>IF(COUNTIF('PROD Calendar Master'!$C$5:$C$176,F128)=1,"YES","NO")</x:f>
        <x:v>YES</x:v>
      </x:c>
      <x:c r="W128" s="305" t="str">
        <x:f>IF(COUNTIF('PROD Applicability Master'!$A$5:$A$176,K128)=1,"YES","NO")</x:f>
        <x:v>YES</x:v>
      </x:c>
      <x:c r="X128" s="305" t="str">
        <x:f>IF(COUNTIF($A$5:$A$176,A128)=1,"UNIQUE","DUPLICATE")</x:f>
        <x:v>UNIQUE</x:v>
      </x:c>
      <x:c r="Y128" s="305" t="str">
        <x:f>IF(COUNTIF($O$5:$O$176,O128)=1,"UNIQUE","DUPLICATE")</x:f>
        <x:v>UNIQUE</x:v>
      </x:c>
      <x:c r="Z128" s="305" t="str">
        <x:f>IF(AND(P128="YES",Q128="YES",R128="YES",S128="YES",T128="YES",U128="YES",V128="YES",W128="YES"),"COMPLETE","INCOMPLETE")</x:f>
        <x:v>COMPLETE</x:v>
      </x:c>
      <x:c r="AA128" s="305" t="str">
        <x:f>IF(AND(LEFT(A128,14)="SEBI-CORE-TRC-",LEN(A128)=20),"VALID","INVALID")</x:f>
        <x:v>VALID</x:v>
      </x:c>
      <x:c r="AB128" s="305" t="str">
        <x:v>FROZEN</x:v>
      </x:c>
      <x:c r="AC128" s="305" t="str">
        <x:v>https://www.sebi.gov.in/legal/master-circulars/oct-2025/master-circular-for-issue-and-listing-of-non-convertible-securities-securitised-debt-instruments-security-receipts-municipal-debt-securities-and-commercial-paper_97343.html</x:v>
      </x:c>
    </x:row>
    <x:row r="129" ht="48" customHeight="1">
      <x:c r="A129" s="305" t="str">
        <x:v>SEBI-CORE-TRC-000125</x:v>
      </x:c>
      <x:c r="B129" s="305" t="n">
        <x:v>125</x:v>
      </x:c>
      <x:c r="C129" s="305" t="str">
        <x:v>SEBI-CORE-LAW-000021</x:v>
      </x:c>
      <x:c r="D129" s="305" t="str">
        <x:v>SEBI-CORE-PRV-000125</x:v>
      </x:c>
      <x:c r="E129" s="305" t="str">
        <x:v>SEBI-CORE-CMP-000125</x:v>
      </x:c>
      <x:c r="F129" s="305" t="str">
        <x:v>SEBI-CORE-AUD-000125</x:v>
      </x:c>
      <x:c r="G129" s="305" t="str">
        <x:v>SEBI-CORE-EVD-000249; SEBI-CORE-EVD-000250</x:v>
      </x:c>
      <x:c r="H129" s="305" t="n">
        <x:v>2</x:v>
      </x:c>
      <x:c r="I129" s="305" t="str">
        <x:v>SEBI-CORE-OBS-000125</x:v>
      </x:c>
      <x:c r="J129" s="305" t="str">
        <x:v>SEBI-CORE-CAL-000125</x:v>
      </x:c>
      <x:c r="K129" s="305" t="str">
        <x:v>SEBI-CORE-APP-000125</x:v>
      </x:c>
      <x:c r="L129" s="305" t="str">
        <x:v>CAP-LAW085</x:v>
      </x:c>
      <x:c r="M129" s="305" t="str">
        <x:v>CAP-LAW085|Private placement / EBP chapter</x:v>
      </x:c>
      <x:c r="N129" s="305" t="str">
        <x:v>CAP-LAW085|Private placement / EBP chapter|AP01</x:v>
      </x:c>
      <x:c r="O129" s="305" t="str">
        <x:v>CAP-LAW085|Private placement / EBP chapter|TRC01</x:v>
      </x:c>
      <x:c r="P129" s="305" t="str">
        <x:f>IF(COUNTIF('PROD Law Master'!$A$5:$A$81,C129)=1,"YES","NO")</x:f>
        <x:v>YES</x:v>
      </x:c>
      <x:c r="Q129" s="305" t="str">
        <x:f>IF(COUNTIF('PROD Provision Master'!$A$5:$A$176,D129)=1,"YES","NO")</x:f>
        <x:v>YES</x:v>
      </x:c>
      <x:c r="R129" s="305" t="str">
        <x:f>IF(COUNTIF('PROD Compliance Master'!$A$5:$A$176,E129)=1,"YES","NO")</x:f>
        <x:v>YES</x:v>
      </x:c>
      <x:c r="S129" s="305" t="str">
        <x:f>IF(COUNTIF('PROD Audit Master'!$A$5:$A$176,F129)=1,"YES","NO")</x:f>
        <x:v>YES</x:v>
      </x:c>
      <x:c r="T129" s="305" t="str">
        <x:f>IF(COUNTIF('PROD Evidence Master'!$C$5:$C$348,F129)=H129,"YES","NO")</x:f>
        <x:v>YES</x:v>
      </x:c>
      <x:c r="U129" s="305" t="str">
        <x:f>IF(COUNTIF('PROD Observation Master'!$C$5:$C$176,F129)=1,"YES","NO")</x:f>
        <x:v>YES</x:v>
      </x:c>
      <x:c r="V129" s="305" t="str">
        <x:f>IF(COUNTIF('PROD Calendar Master'!$C$5:$C$176,F129)=1,"YES","NO")</x:f>
        <x:v>YES</x:v>
      </x:c>
      <x:c r="W129" s="305" t="str">
        <x:f>IF(COUNTIF('PROD Applicability Master'!$A$5:$A$176,K129)=1,"YES","NO")</x:f>
        <x:v>YES</x:v>
      </x:c>
      <x:c r="X129" s="305" t="str">
        <x:f>IF(COUNTIF($A$5:$A$176,A129)=1,"UNIQUE","DUPLICATE")</x:f>
        <x:v>UNIQUE</x:v>
      </x:c>
      <x:c r="Y129" s="305" t="str">
        <x:f>IF(COUNTIF($O$5:$O$176,O129)=1,"UNIQUE","DUPLICATE")</x:f>
        <x:v>UNIQUE</x:v>
      </x:c>
      <x:c r="Z129" s="305" t="str">
        <x:f>IF(AND(P129="YES",Q129="YES",R129="YES",S129="YES",T129="YES",U129="YES",V129="YES",W129="YES"),"COMPLETE","INCOMPLETE")</x:f>
        <x:v>COMPLETE</x:v>
      </x:c>
      <x:c r="AA129" s="305" t="str">
        <x:f>IF(AND(LEFT(A129,14)="SEBI-CORE-TRC-",LEN(A129)=20),"VALID","INVALID")</x:f>
        <x:v>VALID</x:v>
      </x:c>
      <x:c r="AB129" s="305" t="str">
        <x:v>FROZEN</x:v>
      </x:c>
      <x:c r="AC129" s="305" t="str">
        <x:v>https://www.sebi.gov.in/legal/master-circulars/oct-2025/master-circular-for-issue-and-listing-of-non-convertible-securities-securitised-debt-instruments-security-receipts-municipal-debt-securities-and-commercial-paper_97343.html</x:v>
      </x:c>
    </x:row>
    <x:row r="130" ht="48" customHeight="1">
      <x:c r="A130" s="305" t="str">
        <x:v>SEBI-CORE-TRC-000126</x:v>
      </x:c>
      <x:c r="B130" s="305" t="n">
        <x:v>126</x:v>
      </x:c>
      <x:c r="C130" s="305" t="str">
        <x:v>SEBI-CORE-LAW-000021</x:v>
      </x:c>
      <x:c r="D130" s="305" t="str">
        <x:v>SEBI-CORE-PRV-000126</x:v>
      </x:c>
      <x:c r="E130" s="305" t="str">
        <x:v>SEBI-CORE-CMP-000126</x:v>
      </x:c>
      <x:c r="F130" s="305" t="str">
        <x:v>SEBI-CORE-AUD-000126</x:v>
      </x:c>
      <x:c r="G130" s="305" t="str">
        <x:v>SEBI-CORE-EVD-000251; SEBI-CORE-EVD-000252</x:v>
      </x:c>
      <x:c r="H130" s="305" t="n">
        <x:v>2</x:v>
      </x:c>
      <x:c r="I130" s="305" t="str">
        <x:v>SEBI-CORE-OBS-000126</x:v>
      </x:c>
      <x:c r="J130" s="305" t="str">
        <x:v>SEBI-CORE-CAL-000126</x:v>
      </x:c>
      <x:c r="K130" s="305" t="str">
        <x:v>SEBI-CORE-APP-000126</x:v>
      </x:c>
      <x:c r="L130" s="305" t="str">
        <x:v>CAP-LAW085</x:v>
      </x:c>
      <x:c r="M130" s="305" t="str">
        <x:v>CAP-LAW085|ISIN / dematerialisation chapter</x:v>
      </x:c>
      <x:c r="N130" s="305" t="str">
        <x:v>CAP-LAW085|ISIN / dematerialisation chapter|AP01</x:v>
      </x:c>
      <x:c r="O130" s="305" t="str">
        <x:v>CAP-LAW085|ISIN / dematerialisation chapter|TRC01</x:v>
      </x:c>
      <x:c r="P130" s="305" t="str">
        <x:f>IF(COUNTIF('PROD Law Master'!$A$5:$A$81,C130)=1,"YES","NO")</x:f>
        <x:v>YES</x:v>
      </x:c>
      <x:c r="Q130" s="305" t="str">
        <x:f>IF(COUNTIF('PROD Provision Master'!$A$5:$A$176,D130)=1,"YES","NO")</x:f>
        <x:v>YES</x:v>
      </x:c>
      <x:c r="R130" s="305" t="str">
        <x:f>IF(COUNTIF('PROD Compliance Master'!$A$5:$A$176,E130)=1,"YES","NO")</x:f>
        <x:v>YES</x:v>
      </x:c>
      <x:c r="S130" s="305" t="str">
        <x:f>IF(COUNTIF('PROD Audit Master'!$A$5:$A$176,F130)=1,"YES","NO")</x:f>
        <x:v>YES</x:v>
      </x:c>
      <x:c r="T130" s="305" t="str">
        <x:f>IF(COUNTIF('PROD Evidence Master'!$C$5:$C$348,F130)=H130,"YES","NO")</x:f>
        <x:v>YES</x:v>
      </x:c>
      <x:c r="U130" s="305" t="str">
        <x:f>IF(COUNTIF('PROD Observation Master'!$C$5:$C$176,F130)=1,"YES","NO")</x:f>
        <x:v>YES</x:v>
      </x:c>
      <x:c r="V130" s="305" t="str">
        <x:f>IF(COUNTIF('PROD Calendar Master'!$C$5:$C$176,F130)=1,"YES","NO")</x:f>
        <x:v>YES</x:v>
      </x:c>
      <x:c r="W130" s="305" t="str">
        <x:f>IF(COUNTIF('PROD Applicability Master'!$A$5:$A$176,K130)=1,"YES","NO")</x:f>
        <x:v>YES</x:v>
      </x:c>
      <x:c r="X130" s="305" t="str">
        <x:f>IF(COUNTIF($A$5:$A$176,A130)=1,"UNIQUE","DUPLICATE")</x:f>
        <x:v>UNIQUE</x:v>
      </x:c>
      <x:c r="Y130" s="305" t="str">
        <x:f>IF(COUNTIF($O$5:$O$176,O130)=1,"UNIQUE","DUPLICATE")</x:f>
        <x:v>UNIQUE</x:v>
      </x:c>
      <x:c r="Z130" s="305" t="str">
        <x:f>IF(AND(P130="YES",Q130="YES",R130="YES",S130="YES",T130="YES",U130="YES",V130="YES",W130="YES"),"COMPLETE","INCOMPLETE")</x:f>
        <x:v>COMPLETE</x:v>
      </x:c>
      <x:c r="AA130" s="305" t="str">
        <x:f>IF(AND(LEFT(A130,14)="SEBI-CORE-TRC-",LEN(A130)=20),"VALID","INVALID")</x:f>
        <x:v>VALID</x:v>
      </x:c>
      <x:c r="AB130" s="305" t="str">
        <x:v>FROZEN</x:v>
      </x:c>
      <x:c r="AC130" s="305" t="str">
        <x:v>https://www.sebi.gov.in/legal/master-circulars/oct-2025/master-circular-for-issue-and-listing-of-non-convertible-securities-securitised-debt-instruments-security-receipts-municipal-debt-securities-and-commercial-paper_97343.html</x:v>
      </x:c>
    </x:row>
    <x:row r="131" ht="48" customHeight="1">
      <x:c r="A131" s="305" t="str">
        <x:v>SEBI-CORE-TRC-000127</x:v>
      </x:c>
      <x:c r="B131" s="305" t="n">
        <x:v>127</x:v>
      </x:c>
      <x:c r="C131" s="305" t="str">
        <x:v>SEBI-CORE-LAW-000021</x:v>
      </x:c>
      <x:c r="D131" s="305" t="str">
        <x:v>SEBI-CORE-PRV-000127</x:v>
      </x:c>
      <x:c r="E131" s="305" t="str">
        <x:v>SEBI-CORE-CMP-000127</x:v>
      </x:c>
      <x:c r="F131" s="305" t="str">
        <x:v>SEBI-CORE-AUD-000127</x:v>
      </x:c>
      <x:c r="G131" s="305" t="str">
        <x:v>SEBI-CORE-EVD-000253; SEBI-CORE-EVD-000254</x:v>
      </x:c>
      <x:c r="H131" s="305" t="n">
        <x:v>2</x:v>
      </x:c>
      <x:c r="I131" s="305" t="str">
        <x:v>SEBI-CORE-OBS-000127</x:v>
      </x:c>
      <x:c r="J131" s="305" t="str">
        <x:v>SEBI-CORE-CAL-000127</x:v>
      </x:c>
      <x:c r="K131" s="305" t="str">
        <x:v>SEBI-CORE-APP-000127</x:v>
      </x:c>
      <x:c r="L131" s="305" t="str">
        <x:v>CAP-LAW085</x:v>
      </x:c>
      <x:c r="M131" s="305" t="str">
        <x:v>CAP-LAW085|Centralised bond database / reporting chapter</x:v>
      </x:c>
      <x:c r="N131" s="305" t="str">
        <x:v>CAP-LAW085|Centralised bond database / reporting chapter|AP01</x:v>
      </x:c>
      <x:c r="O131" s="305" t="str">
        <x:v>CAP-LAW085|Centralised bond database / reporting chapter|TRC01</x:v>
      </x:c>
      <x:c r="P131" s="305" t="str">
        <x:f>IF(COUNTIF('PROD Law Master'!$A$5:$A$81,C131)=1,"YES","NO")</x:f>
        <x:v>YES</x:v>
      </x:c>
      <x:c r="Q131" s="305" t="str">
        <x:f>IF(COUNTIF('PROD Provision Master'!$A$5:$A$176,D131)=1,"YES","NO")</x:f>
        <x:v>YES</x:v>
      </x:c>
      <x:c r="R131" s="305" t="str">
        <x:f>IF(COUNTIF('PROD Compliance Master'!$A$5:$A$176,E131)=1,"YES","NO")</x:f>
        <x:v>YES</x:v>
      </x:c>
      <x:c r="S131" s="305" t="str">
        <x:f>IF(COUNTIF('PROD Audit Master'!$A$5:$A$176,F131)=1,"YES","NO")</x:f>
        <x:v>YES</x:v>
      </x:c>
      <x:c r="T131" s="305" t="str">
        <x:f>IF(COUNTIF('PROD Evidence Master'!$C$5:$C$348,F131)=H131,"YES","NO")</x:f>
        <x:v>YES</x:v>
      </x:c>
      <x:c r="U131" s="305" t="str">
        <x:f>IF(COUNTIF('PROD Observation Master'!$C$5:$C$176,F131)=1,"YES","NO")</x:f>
        <x:v>YES</x:v>
      </x:c>
      <x:c r="V131" s="305" t="str">
        <x:f>IF(COUNTIF('PROD Calendar Master'!$C$5:$C$176,F131)=1,"YES","NO")</x:f>
        <x:v>YES</x:v>
      </x:c>
      <x:c r="W131" s="305" t="str">
        <x:f>IF(COUNTIF('PROD Applicability Master'!$A$5:$A$176,K131)=1,"YES","NO")</x:f>
        <x:v>YES</x:v>
      </x:c>
      <x:c r="X131" s="305" t="str">
        <x:f>IF(COUNTIF($A$5:$A$176,A131)=1,"UNIQUE","DUPLICATE")</x:f>
        <x:v>UNIQUE</x:v>
      </x:c>
      <x:c r="Y131" s="305" t="str">
        <x:f>IF(COUNTIF($O$5:$O$176,O131)=1,"UNIQUE","DUPLICATE")</x:f>
        <x:v>UNIQUE</x:v>
      </x:c>
      <x:c r="Z131" s="305" t="str">
        <x:f>IF(AND(P131="YES",Q131="YES",R131="YES",S131="YES",T131="YES",U131="YES",V131="YES",W131="YES"),"COMPLETE","INCOMPLETE")</x:f>
        <x:v>COMPLETE</x:v>
      </x:c>
      <x:c r="AA131" s="305" t="str">
        <x:f>IF(AND(LEFT(A131,14)="SEBI-CORE-TRC-",LEN(A131)=20),"VALID","INVALID")</x:f>
        <x:v>VALID</x:v>
      </x:c>
      <x:c r="AB131" s="305" t="str">
        <x:v>FROZEN</x:v>
      </x:c>
      <x:c r="AC131" s="305" t="str">
        <x:v>https://www.sebi.gov.in/legal/master-circulars/oct-2025/master-circular-for-issue-and-listing-of-non-convertible-securities-securitised-debt-instruments-security-receipts-municipal-debt-securities-and-commercial-paper_97343.html</x:v>
      </x:c>
    </x:row>
    <x:row r="132" ht="48" customHeight="1">
      <x:c r="A132" s="305" t="str">
        <x:v>SEBI-CORE-TRC-000128</x:v>
      </x:c>
      <x:c r="B132" s="305" t="n">
        <x:v>128</x:v>
      </x:c>
      <x:c r="C132" s="305" t="str">
        <x:v>SEBI-CORE-LAW-000021</x:v>
      </x:c>
      <x:c r="D132" s="305" t="str">
        <x:v>SEBI-CORE-PRV-000128</x:v>
      </x:c>
      <x:c r="E132" s="305" t="str">
        <x:v>SEBI-CORE-CMP-000128</x:v>
      </x:c>
      <x:c r="F132" s="305" t="str">
        <x:v>SEBI-CORE-AUD-000128</x:v>
      </x:c>
      <x:c r="G132" s="305" t="str">
        <x:v>SEBI-CORE-EVD-000255; SEBI-CORE-EVD-000256</x:v>
      </x:c>
      <x:c r="H132" s="305" t="n">
        <x:v>2</x:v>
      </x:c>
      <x:c r="I132" s="305" t="str">
        <x:v>SEBI-CORE-OBS-000128</x:v>
      </x:c>
      <x:c r="J132" s="305" t="str">
        <x:v>SEBI-CORE-CAL-000128</x:v>
      </x:c>
      <x:c r="K132" s="305" t="str">
        <x:v>SEBI-CORE-APP-000128</x:v>
      </x:c>
      <x:c r="L132" s="305" t="str">
        <x:v>CAP-LAW085</x:v>
      </x:c>
      <x:c r="M132" s="305" t="str">
        <x:v>CAP-LAW085|Commercial paper chapter</x:v>
      </x:c>
      <x:c r="N132" s="305" t="str">
        <x:v>CAP-LAW085|Commercial paper chapter|AP01</x:v>
      </x:c>
      <x:c r="O132" s="305" t="str">
        <x:v>CAP-LAW085|Commercial paper chapter|TRC01</x:v>
      </x:c>
      <x:c r="P132" s="305" t="str">
        <x:f>IF(COUNTIF('PROD Law Master'!$A$5:$A$81,C132)=1,"YES","NO")</x:f>
        <x:v>YES</x:v>
      </x:c>
      <x:c r="Q132" s="305" t="str">
        <x:f>IF(COUNTIF('PROD Provision Master'!$A$5:$A$176,D132)=1,"YES","NO")</x:f>
        <x:v>YES</x:v>
      </x:c>
      <x:c r="R132" s="305" t="str">
        <x:f>IF(COUNTIF('PROD Compliance Master'!$A$5:$A$176,E132)=1,"YES","NO")</x:f>
        <x:v>YES</x:v>
      </x:c>
      <x:c r="S132" s="305" t="str">
        <x:f>IF(COUNTIF('PROD Audit Master'!$A$5:$A$176,F132)=1,"YES","NO")</x:f>
        <x:v>YES</x:v>
      </x:c>
      <x:c r="T132" s="305" t="str">
        <x:f>IF(COUNTIF('PROD Evidence Master'!$C$5:$C$348,F132)=H132,"YES","NO")</x:f>
        <x:v>YES</x:v>
      </x:c>
      <x:c r="U132" s="305" t="str">
        <x:f>IF(COUNTIF('PROD Observation Master'!$C$5:$C$176,F132)=1,"YES","NO")</x:f>
        <x:v>YES</x:v>
      </x:c>
      <x:c r="V132" s="305" t="str">
        <x:f>IF(COUNTIF('PROD Calendar Master'!$C$5:$C$176,F132)=1,"YES","NO")</x:f>
        <x:v>YES</x:v>
      </x:c>
      <x:c r="W132" s="305" t="str">
        <x:f>IF(COUNTIF('PROD Applicability Master'!$A$5:$A$176,K132)=1,"YES","NO")</x:f>
        <x:v>YES</x:v>
      </x:c>
      <x:c r="X132" s="305" t="str">
        <x:f>IF(COUNTIF($A$5:$A$176,A132)=1,"UNIQUE","DUPLICATE")</x:f>
        <x:v>UNIQUE</x:v>
      </x:c>
      <x:c r="Y132" s="305" t="str">
        <x:f>IF(COUNTIF($O$5:$O$176,O132)=1,"UNIQUE","DUPLICATE")</x:f>
        <x:v>UNIQUE</x:v>
      </x:c>
      <x:c r="Z132" s="305" t="str">
        <x:f>IF(AND(P132="YES",Q132="YES",R132="YES",S132="YES",T132="YES",U132="YES",V132="YES",W132="YES"),"COMPLETE","INCOMPLETE")</x:f>
        <x:v>COMPLETE</x:v>
      </x:c>
      <x:c r="AA132" s="305" t="str">
        <x:f>IF(AND(LEFT(A132,14)="SEBI-CORE-TRC-",LEN(A132)=20),"VALID","INVALID")</x:f>
        <x:v>VALID</x:v>
      </x:c>
      <x:c r="AB132" s="305" t="str">
        <x:v>FROZEN</x:v>
      </x:c>
      <x:c r="AC132" s="305" t="str">
        <x:v>https://www.sebi.gov.in/legal/master-circulars/oct-2025/master-circular-for-issue-and-listing-of-non-convertible-securities-securitised-debt-instruments-security-receipts-municipal-debt-securities-and-commercial-paper_97343.html</x:v>
      </x:c>
    </x:row>
    <x:row r="133" ht="48" customHeight="1">
      <x:c r="A133" s="305" t="str">
        <x:v>SEBI-CORE-TRC-000129</x:v>
      </x:c>
      <x:c r="B133" s="305" t="n">
        <x:v>129</x:v>
      </x:c>
      <x:c r="C133" s="305" t="str">
        <x:v>SEBI-CORE-LAW-000021</x:v>
      </x:c>
      <x:c r="D133" s="305" t="str">
        <x:v>SEBI-CORE-PRV-000129</x:v>
      </x:c>
      <x:c r="E133" s="305" t="str">
        <x:v>SEBI-CORE-CMP-000129</x:v>
      </x:c>
      <x:c r="F133" s="305" t="str">
        <x:v>SEBI-CORE-AUD-000129</x:v>
      </x:c>
      <x:c r="G133" s="305" t="str">
        <x:v>SEBI-CORE-EVD-000257; SEBI-CORE-EVD-000258</x:v>
      </x:c>
      <x:c r="H133" s="305" t="n">
        <x:v>2</x:v>
      </x:c>
      <x:c r="I133" s="305" t="str">
        <x:v>SEBI-CORE-OBS-000129</x:v>
      </x:c>
      <x:c r="J133" s="305" t="str">
        <x:v>SEBI-CORE-CAL-000129</x:v>
      </x:c>
      <x:c r="K133" s="305" t="str">
        <x:v>SEBI-CORE-APP-000129</x:v>
      </x:c>
      <x:c r="L133" s="305" t="str">
        <x:v>CAP-LAW085</x:v>
      </x:c>
      <x:c r="M133" s="305" t="str">
        <x:v>CAP-LAW085|LEI chapter</x:v>
      </x:c>
      <x:c r="N133" s="305" t="str">
        <x:v>CAP-LAW085|LEI chapter|AP01</x:v>
      </x:c>
      <x:c r="O133" s="305" t="str">
        <x:v>CAP-LAW085|LEI chapter|TRC01</x:v>
      </x:c>
      <x:c r="P133" s="305" t="str">
        <x:f>IF(COUNTIF('PROD Law Master'!$A$5:$A$81,C133)=1,"YES","NO")</x:f>
        <x:v>YES</x:v>
      </x:c>
      <x:c r="Q133" s="305" t="str">
        <x:f>IF(COUNTIF('PROD Provision Master'!$A$5:$A$176,D133)=1,"YES","NO")</x:f>
        <x:v>YES</x:v>
      </x:c>
      <x:c r="R133" s="305" t="str">
        <x:f>IF(COUNTIF('PROD Compliance Master'!$A$5:$A$176,E133)=1,"YES","NO")</x:f>
        <x:v>YES</x:v>
      </x:c>
      <x:c r="S133" s="305" t="str">
        <x:f>IF(COUNTIF('PROD Audit Master'!$A$5:$A$176,F133)=1,"YES","NO")</x:f>
        <x:v>YES</x:v>
      </x:c>
      <x:c r="T133" s="305" t="str">
        <x:f>IF(COUNTIF('PROD Evidence Master'!$C$5:$C$348,F133)=H133,"YES","NO")</x:f>
        <x:v>YES</x:v>
      </x:c>
      <x:c r="U133" s="305" t="str">
        <x:f>IF(COUNTIF('PROD Observation Master'!$C$5:$C$176,F133)=1,"YES","NO")</x:f>
        <x:v>YES</x:v>
      </x:c>
      <x:c r="V133" s="305" t="str">
        <x:f>IF(COUNTIF('PROD Calendar Master'!$C$5:$C$176,F133)=1,"YES","NO")</x:f>
        <x:v>YES</x:v>
      </x:c>
      <x:c r="W133" s="305" t="str">
        <x:f>IF(COUNTIF('PROD Applicability Master'!$A$5:$A$176,K133)=1,"YES","NO")</x:f>
        <x:v>YES</x:v>
      </x:c>
      <x:c r="X133" s="305" t="str">
        <x:f>IF(COUNTIF($A$5:$A$176,A133)=1,"UNIQUE","DUPLICATE")</x:f>
        <x:v>UNIQUE</x:v>
      </x:c>
      <x:c r="Y133" s="305" t="str">
        <x:f>IF(COUNTIF($O$5:$O$176,O133)=1,"UNIQUE","DUPLICATE")</x:f>
        <x:v>UNIQUE</x:v>
      </x:c>
      <x:c r="Z133" s="305" t="str">
        <x:f>IF(AND(P133="YES",Q133="YES",R133="YES",S133="YES",T133="YES",U133="YES",V133="YES",W133="YES"),"COMPLETE","INCOMPLETE")</x:f>
        <x:v>COMPLETE</x:v>
      </x:c>
      <x:c r="AA133" s="305" t="str">
        <x:f>IF(AND(LEFT(A133,14)="SEBI-CORE-TRC-",LEN(A133)=20),"VALID","INVALID")</x:f>
        <x:v>VALID</x:v>
      </x:c>
      <x:c r="AB133" s="305" t="str">
        <x:v>FROZEN</x:v>
      </x:c>
      <x:c r="AC133" s="305" t="str">
        <x:v>https://www.sebi.gov.in/legal/master-circulars/oct-2025/master-circular-for-issue-and-listing-of-non-convertible-securities-securitised-debt-instruments-security-receipts-municipal-debt-securities-and-commercial-paper_97343.html</x:v>
      </x:c>
    </x:row>
    <x:row r="134" ht="48" customHeight="1">
      <x:c r="A134" s="305" t="str">
        <x:v>SEBI-CORE-TRC-000130</x:v>
      </x:c>
      <x:c r="B134" s="305" t="n">
        <x:v>130</x:v>
      </x:c>
      <x:c r="C134" s="305" t="str">
        <x:v>SEBI-CORE-LAW-000058</x:v>
      </x:c>
      <x:c r="D134" s="305" t="str">
        <x:v>SEBI-CORE-PRV-000130</x:v>
      </x:c>
      <x:c r="E134" s="305" t="str">
        <x:v>SEBI-CORE-CMP-000130</x:v>
      </x:c>
      <x:c r="F134" s="305" t="str">
        <x:v>SEBI-CORE-AUD-000130</x:v>
      </x:c>
      <x:c r="G134" s="305" t="str">
        <x:v>SEBI-CORE-EVD-000259; SEBI-CORE-EVD-000260</x:v>
      </x:c>
      <x:c r="H134" s="305" t="n">
        <x:v>2</x:v>
      </x:c>
      <x:c r="I134" s="305" t="str">
        <x:v>SEBI-CORE-OBS-000130</x:v>
      </x:c>
      <x:c r="J134" s="305" t="str">
        <x:v>SEBI-CORE-CAL-000130</x:v>
      </x:c>
      <x:c r="K134" s="305" t="str">
        <x:v>SEBI-CORE-APP-000130</x:v>
      </x:c>
      <x:c r="L134" s="305" t="str">
        <x:v>CAP-LAW247</x:v>
      </x:c>
      <x:c r="M134" s="305" t="str">
        <x:v>CAP-LAW247|NCS MC Ch. V para 1.3</x:v>
      </x:c>
      <x:c r="N134" s="305" t="str">
        <x:v>CAP-LAW247|NCS MC Ch. V para 1.3|AP01</x:v>
      </x:c>
      <x:c r="O134" s="305" t="str">
        <x:v>CAP-LAW247|NCS MC Ch. V para 1.3|TRC01</x:v>
      </x:c>
      <x:c r="P134" s="305" t="str">
        <x:f>IF(COUNTIF('PROD Law Master'!$A$5:$A$81,C134)=1,"YES","NO")</x:f>
        <x:v>YES</x:v>
      </x:c>
      <x:c r="Q134" s="305" t="str">
        <x:f>IF(COUNTIF('PROD Provision Master'!$A$5:$A$176,D134)=1,"YES","NO")</x:f>
        <x:v>YES</x:v>
      </x:c>
      <x:c r="R134" s="305" t="str">
        <x:f>IF(COUNTIF('PROD Compliance Master'!$A$5:$A$176,E134)=1,"YES","NO")</x:f>
        <x:v>YES</x:v>
      </x:c>
      <x:c r="S134" s="305" t="str">
        <x:f>IF(COUNTIF('PROD Audit Master'!$A$5:$A$176,F134)=1,"YES","NO")</x:f>
        <x:v>YES</x:v>
      </x:c>
      <x:c r="T134" s="305" t="str">
        <x:f>IF(COUNTIF('PROD Evidence Master'!$C$5:$C$348,F134)=H134,"YES","NO")</x:f>
        <x:v>YES</x:v>
      </x:c>
      <x:c r="U134" s="305" t="str">
        <x:f>IF(COUNTIF('PROD Observation Master'!$C$5:$C$176,F134)=1,"YES","NO")</x:f>
        <x:v>YES</x:v>
      </x:c>
      <x:c r="V134" s="305" t="str">
        <x:f>IF(COUNTIF('PROD Calendar Master'!$C$5:$C$176,F134)=1,"YES","NO")</x:f>
        <x:v>YES</x:v>
      </x:c>
      <x:c r="W134" s="305" t="str">
        <x:f>IF(COUNTIF('PROD Applicability Master'!$A$5:$A$176,K134)=1,"YES","NO")</x:f>
        <x:v>YES</x:v>
      </x:c>
      <x:c r="X134" s="305" t="str">
        <x:f>IF(COUNTIF($A$5:$A$176,A134)=1,"UNIQUE","DUPLICATE")</x:f>
        <x:v>UNIQUE</x:v>
      </x:c>
      <x:c r="Y134" s="305" t="str">
        <x:f>IF(COUNTIF($O$5:$O$176,O134)=1,"UNIQUE","DUPLICATE")</x:f>
        <x:v>UNIQUE</x:v>
      </x:c>
      <x:c r="Z134" s="305" t="str">
        <x:f>IF(AND(P134="YES",Q134="YES",R134="YES",S134="YES",T134="YES",U134="YES",V134="YES",W134="YES"),"COMPLETE","INCOMPLETE")</x:f>
        <x:v>COMPLETE</x:v>
      </x:c>
      <x:c r="AA134" s="305" t="str">
        <x:f>IF(AND(LEFT(A134,14)="SEBI-CORE-TRC-",LEN(A134)=20),"VALID","INVALID")</x:f>
        <x:v>VALID</x:v>
      </x:c>
      <x:c r="AB134" s="305" t="str">
        <x:v>FROZEN</x:v>
      </x:c>
      <x:c r="AC134" s="305" t="str">
        <x:v>https://www.sebi.gov.in/legal/circulars/dec-2025/modification-in-the-conditions-specified-for-reduction-in-denomination-of-debt-securities_98463.html</x:v>
      </x:c>
    </x:row>
    <x:row r="135" ht="48" customHeight="1">
      <x:c r="A135" s="305" t="str">
        <x:v>SEBI-CORE-TRC-000131</x:v>
      </x:c>
      <x:c r="B135" s="305" t="n">
        <x:v>131</x:v>
      </x:c>
      <x:c r="C135" s="305" t="str">
        <x:v>SEBI-CORE-LAW-000021</x:v>
      </x:c>
      <x:c r="D135" s="305" t="str">
        <x:v>SEBI-CORE-PRV-000131</x:v>
      </x:c>
      <x:c r="E135" s="305" t="str">
        <x:v>SEBI-CORE-CMP-000131</x:v>
      </x:c>
      <x:c r="F135" s="305" t="str">
        <x:v>SEBI-CORE-AUD-000131</x:v>
      </x:c>
      <x:c r="G135" s="305" t="str">
        <x:v>SEBI-CORE-EVD-000261; SEBI-CORE-EVD-000262</x:v>
      </x:c>
      <x:c r="H135" s="305" t="n">
        <x:v>2</x:v>
      </x:c>
      <x:c r="I135" s="305" t="str">
        <x:v>SEBI-CORE-OBS-000131</x:v>
      </x:c>
      <x:c r="J135" s="305" t="str">
        <x:v>SEBI-CORE-CAL-000131</x:v>
      </x:c>
      <x:c r="K135" s="305" t="str">
        <x:v>SEBI-CORE-APP-000131</x:v>
      </x:c>
      <x:c r="L135" s="305" t="str">
        <x:v>CAP-LAW085</x:v>
      </x:c>
      <x:c r="M135" s="305" t="str">
        <x:v>CAP-LAW085|Green / ESG debt disclosure chapter</x:v>
      </x:c>
      <x:c r="N135" s="305" t="str">
        <x:v>CAP-LAW085|Green / ESG debt disclosure chapter|AP01</x:v>
      </x:c>
      <x:c r="O135" s="305" t="str">
        <x:v>CAP-LAW085|Green / ESG debt disclosure chapter|TRC01</x:v>
      </x:c>
      <x:c r="P135" s="305" t="str">
        <x:f>IF(COUNTIF('PROD Law Master'!$A$5:$A$81,C135)=1,"YES","NO")</x:f>
        <x:v>YES</x:v>
      </x:c>
      <x:c r="Q135" s="305" t="str">
        <x:f>IF(COUNTIF('PROD Provision Master'!$A$5:$A$176,D135)=1,"YES","NO")</x:f>
        <x:v>YES</x:v>
      </x:c>
      <x:c r="R135" s="305" t="str">
        <x:f>IF(COUNTIF('PROD Compliance Master'!$A$5:$A$176,E135)=1,"YES","NO")</x:f>
        <x:v>YES</x:v>
      </x:c>
      <x:c r="S135" s="305" t="str">
        <x:f>IF(COUNTIF('PROD Audit Master'!$A$5:$A$176,F135)=1,"YES","NO")</x:f>
        <x:v>YES</x:v>
      </x:c>
      <x:c r="T135" s="305" t="str">
        <x:f>IF(COUNTIF('PROD Evidence Master'!$C$5:$C$348,F135)=H135,"YES","NO")</x:f>
        <x:v>YES</x:v>
      </x:c>
      <x:c r="U135" s="305" t="str">
        <x:f>IF(COUNTIF('PROD Observation Master'!$C$5:$C$176,F135)=1,"YES","NO")</x:f>
        <x:v>YES</x:v>
      </x:c>
      <x:c r="V135" s="305" t="str">
        <x:f>IF(COUNTIF('PROD Calendar Master'!$C$5:$C$176,F135)=1,"YES","NO")</x:f>
        <x:v>YES</x:v>
      </x:c>
      <x:c r="W135" s="305" t="str">
        <x:f>IF(COUNTIF('PROD Applicability Master'!$A$5:$A$176,K135)=1,"YES","NO")</x:f>
        <x:v>YES</x:v>
      </x:c>
      <x:c r="X135" s="305" t="str">
        <x:f>IF(COUNTIF($A$5:$A$176,A135)=1,"UNIQUE","DUPLICATE")</x:f>
        <x:v>UNIQUE</x:v>
      </x:c>
      <x:c r="Y135" s="305" t="str">
        <x:f>IF(COUNTIF($O$5:$O$176,O135)=1,"UNIQUE","DUPLICATE")</x:f>
        <x:v>UNIQUE</x:v>
      </x:c>
      <x:c r="Z135" s="305" t="str">
        <x:f>IF(AND(P135="YES",Q135="YES",R135="YES",S135="YES",T135="YES",U135="YES",V135="YES",W135="YES"),"COMPLETE","INCOMPLETE")</x:f>
        <x:v>COMPLETE</x:v>
      </x:c>
      <x:c r="AA135" s="305" t="str">
        <x:f>IF(AND(LEFT(A135,14)="SEBI-CORE-TRC-",LEN(A135)=20),"VALID","INVALID")</x:f>
        <x:v>VALID</x:v>
      </x:c>
      <x:c r="AB135" s="305" t="str">
        <x:v>FROZEN</x:v>
      </x:c>
      <x:c r="AC135" s="305" t="str">
        <x:v>https://www.sebi.gov.in/legal/master-circulars/oct-2025/master-circular-for-issue-and-listing-of-non-convertible-securities-securitised-debt-instruments-security-receipts-municipal-debt-securities-and-commercial-paper_97343.html</x:v>
      </x:c>
    </x:row>
    <x:row r="136" ht="48" customHeight="1">
      <x:c r="A136" s="305" t="str">
        <x:v>SEBI-CORE-TRC-000132</x:v>
      </x:c>
      <x:c r="B136" s="305" t="n">
        <x:v>132</x:v>
      </x:c>
      <x:c r="C136" s="305" t="str">
        <x:v>SEBI-CORE-LAW-000060</x:v>
      </x:c>
      <x:c r="D136" s="305" t="str">
        <x:v>SEBI-CORE-PRV-000132</x:v>
      </x:c>
      <x:c r="E136" s="305" t="str">
        <x:v>SEBI-CORE-CMP-000132</x:v>
      </x:c>
      <x:c r="F136" s="305" t="str">
        <x:v>SEBI-CORE-AUD-000132</x:v>
      </x:c>
      <x:c r="G136" s="305" t="str">
        <x:v>SEBI-CORE-EVD-000263; SEBI-CORE-EVD-000264</x:v>
      </x:c>
      <x:c r="H136" s="305" t="n">
        <x:v>2</x:v>
      </x:c>
      <x:c r="I136" s="305" t="str">
        <x:v>SEBI-CORE-OBS-000132</x:v>
      </x:c>
      <x:c r="J136" s="305" t="str">
        <x:v>SEBI-CORE-CAL-000132</x:v>
      </x:c>
      <x:c r="K136" s="305" t="str">
        <x:v>SEBI-CORE-APP-000132</x:v>
      </x:c>
      <x:c r="L136" s="305" t="str">
        <x:v>CAP-LAW249</x:v>
      </x:c>
      <x:c r="M136" s="305" t="str">
        <x:v>CAP-LAW249|Ch. IX para 5.1</x:v>
      </x:c>
      <x:c r="N136" s="305" t="str">
        <x:v>CAP-LAW249|Ch. IX para 5.1|AP01</x:v>
      </x:c>
      <x:c r="O136" s="305" t="str">
        <x:v>CAP-LAW249|Ch. IX para 5.1|TRC01</x:v>
      </x:c>
      <x:c r="P136" s="305" t="str">
        <x:f>IF(COUNTIF('PROD Law Master'!$A$5:$A$81,C136)=1,"YES","NO")</x:f>
        <x:v>YES</x:v>
      </x:c>
      <x:c r="Q136" s="305" t="str">
        <x:f>IF(COUNTIF('PROD Provision Master'!$A$5:$A$176,D136)=1,"YES","NO")</x:f>
        <x:v>YES</x:v>
      </x:c>
      <x:c r="R136" s="305" t="str">
        <x:f>IF(COUNTIF('PROD Compliance Master'!$A$5:$A$176,E136)=1,"YES","NO")</x:f>
        <x:v>YES</x:v>
      </x:c>
      <x:c r="S136" s="305" t="str">
        <x:f>IF(COUNTIF('PROD Audit Master'!$A$5:$A$176,F136)=1,"YES","NO")</x:f>
        <x:v>YES</x:v>
      </x:c>
      <x:c r="T136" s="305" t="str">
        <x:f>IF(COUNTIF('PROD Evidence Master'!$C$5:$C$348,F136)=H136,"YES","NO")</x:f>
        <x:v>YES</x:v>
      </x:c>
      <x:c r="U136" s="305" t="str">
        <x:f>IF(COUNTIF('PROD Observation Master'!$C$5:$C$176,F136)=1,"YES","NO")</x:f>
        <x:v>YES</x:v>
      </x:c>
      <x:c r="V136" s="305" t="str">
        <x:f>IF(COUNTIF('PROD Calendar Master'!$C$5:$C$176,F136)=1,"YES","NO")</x:f>
        <x:v>YES</x:v>
      </x:c>
      <x:c r="W136" s="305" t="str">
        <x:f>IF(COUNTIF('PROD Applicability Master'!$A$5:$A$176,K136)=1,"YES","NO")</x:f>
        <x:v>YES</x:v>
      </x:c>
      <x:c r="X136" s="305" t="str">
        <x:f>IF(COUNTIF($A$5:$A$176,A136)=1,"UNIQUE","DUPLICATE")</x:f>
        <x:v>UNIQUE</x:v>
      </x:c>
      <x:c r="Y136" s="305" t="str">
        <x:f>IF(COUNTIF($O$5:$O$176,O136)=1,"UNIQUE","DUPLICATE")</x:f>
        <x:v>UNIQUE</x:v>
      </x:c>
      <x:c r="Z136" s="305" t="str">
        <x:f>IF(AND(P136="YES",Q136="YES",R136="YES",S136="YES",T136="YES",U136="YES",V136="YES",W136="YES"),"COMPLETE","INCOMPLETE")</x:f>
        <x:v>COMPLETE</x:v>
      </x:c>
      <x:c r="AA136" s="305" t="str">
        <x:f>IF(AND(LEFT(A136,14)="SEBI-CORE-TRC-",LEN(A136)=20),"VALID","INVALID")</x:f>
        <x:v>VALID</x:v>
      </x:c>
      <x:c r="AB136" s="305" t="str">
        <x:v>FROZEN</x:v>
      </x:c>
      <x:c r="AC136" s="305" t="str">
        <x:v>https://www.sebi.gov.in/legal/circulars/feb-2026/revised-norms-for-appointment-of-an-independent-third-party-reviewer-certifier-for-green-debt-security_100043.html</x:v>
      </x:c>
    </x:row>
    <x:row r="137" ht="48" customHeight="1">
      <x:c r="A137" s="305" t="str">
        <x:v>SEBI-CORE-TRC-000133</x:v>
      </x:c>
      <x:c r="B137" s="305" t="n">
        <x:v>133</x:v>
      </x:c>
      <x:c r="C137" s="305" t="str">
        <x:v>SEBI-CORE-LAW-000060</x:v>
      </x:c>
      <x:c r="D137" s="305" t="str">
        <x:v>SEBI-CORE-PRV-000133</x:v>
      </x:c>
      <x:c r="E137" s="305" t="str">
        <x:v>SEBI-CORE-CMP-000133</x:v>
      </x:c>
      <x:c r="F137" s="305" t="str">
        <x:v>SEBI-CORE-AUD-000133</x:v>
      </x:c>
      <x:c r="G137" s="305" t="str">
        <x:v>SEBI-CORE-EVD-000265; SEBI-CORE-EVD-000266</x:v>
      </x:c>
      <x:c r="H137" s="305" t="n">
        <x:v>2</x:v>
      </x:c>
      <x:c r="I137" s="305" t="str">
        <x:v>SEBI-CORE-OBS-000133</x:v>
      </x:c>
      <x:c r="J137" s="305" t="str">
        <x:v>SEBI-CORE-CAL-000133</x:v>
      </x:c>
      <x:c r="K137" s="305" t="str">
        <x:v>SEBI-CORE-APP-000133</x:v>
      </x:c>
      <x:c r="L137" s="305" t="str">
        <x:v>CAP-LAW249</x:v>
      </x:c>
      <x:c r="M137" s="305" t="str">
        <x:v>CAP-LAW249|Ch. IX paras 5.2-5.4</x:v>
      </x:c>
      <x:c r="N137" s="305" t="str">
        <x:v>CAP-LAW249|Ch. IX paras 5.2-5.4|AP01</x:v>
      </x:c>
      <x:c r="O137" s="305" t="str">
        <x:v>CAP-LAW249|Ch. IX paras 5.2-5.4|TRC01</x:v>
      </x:c>
      <x:c r="P137" s="305" t="str">
        <x:f>IF(COUNTIF('PROD Law Master'!$A$5:$A$81,C137)=1,"YES","NO")</x:f>
        <x:v>YES</x:v>
      </x:c>
      <x:c r="Q137" s="305" t="str">
        <x:f>IF(COUNTIF('PROD Provision Master'!$A$5:$A$176,D137)=1,"YES","NO")</x:f>
        <x:v>YES</x:v>
      </x:c>
      <x:c r="R137" s="305" t="str">
        <x:f>IF(COUNTIF('PROD Compliance Master'!$A$5:$A$176,E137)=1,"YES","NO")</x:f>
        <x:v>YES</x:v>
      </x:c>
      <x:c r="S137" s="305" t="str">
        <x:f>IF(COUNTIF('PROD Audit Master'!$A$5:$A$176,F137)=1,"YES","NO")</x:f>
        <x:v>YES</x:v>
      </x:c>
      <x:c r="T137" s="305" t="str">
        <x:f>IF(COUNTIF('PROD Evidence Master'!$C$5:$C$348,F137)=H137,"YES","NO")</x:f>
        <x:v>YES</x:v>
      </x:c>
      <x:c r="U137" s="305" t="str">
        <x:f>IF(COUNTIF('PROD Observation Master'!$C$5:$C$176,F137)=1,"YES","NO")</x:f>
        <x:v>YES</x:v>
      </x:c>
      <x:c r="V137" s="305" t="str">
        <x:f>IF(COUNTIF('PROD Calendar Master'!$C$5:$C$176,F137)=1,"YES","NO")</x:f>
        <x:v>YES</x:v>
      </x:c>
      <x:c r="W137" s="305" t="str">
        <x:f>IF(COUNTIF('PROD Applicability Master'!$A$5:$A$176,K137)=1,"YES","NO")</x:f>
        <x:v>YES</x:v>
      </x:c>
      <x:c r="X137" s="305" t="str">
        <x:f>IF(COUNTIF($A$5:$A$176,A137)=1,"UNIQUE","DUPLICATE")</x:f>
        <x:v>UNIQUE</x:v>
      </x:c>
      <x:c r="Y137" s="305" t="str">
        <x:f>IF(COUNTIF($O$5:$O$176,O137)=1,"UNIQUE","DUPLICATE")</x:f>
        <x:v>UNIQUE</x:v>
      </x:c>
      <x:c r="Z137" s="305" t="str">
        <x:f>IF(AND(P137="YES",Q137="YES",R137="YES",S137="YES",T137="YES",U137="YES",V137="YES",W137="YES"),"COMPLETE","INCOMPLETE")</x:f>
        <x:v>COMPLETE</x:v>
      </x:c>
      <x:c r="AA137" s="305" t="str">
        <x:f>IF(AND(LEFT(A137,14)="SEBI-CORE-TRC-",LEN(A137)=20),"VALID","INVALID")</x:f>
        <x:v>VALID</x:v>
      </x:c>
      <x:c r="AB137" s="305" t="str">
        <x:v>FROZEN</x:v>
      </x:c>
      <x:c r="AC137" s="305" t="str">
        <x:v>https://www.sebi.gov.in/legal/circulars/feb-2026/revised-norms-for-appointment-of-an-independent-third-party-reviewer-certifier-for-green-debt-security_100043.html</x:v>
      </x:c>
    </x:row>
    <x:row r="138" ht="48" customHeight="1">
      <x:c r="A138" s="305" t="str">
        <x:v>SEBI-CORE-TRC-000134</x:v>
      </x:c>
      <x:c r="B138" s="305" t="n">
        <x:v>134</x:v>
      </x:c>
      <x:c r="C138" s="305" t="str">
        <x:v>SEBI-CORE-LAW-000022</x:v>
      </x:c>
      <x:c r="D138" s="305" t="str">
        <x:v>SEBI-CORE-PRV-000134</x:v>
      </x:c>
      <x:c r="E138" s="305" t="str">
        <x:v>SEBI-CORE-CMP-000134</x:v>
      </x:c>
      <x:c r="F138" s="305" t="str">
        <x:v>SEBI-CORE-AUD-000134</x:v>
      </x:c>
      <x:c r="G138" s="305" t="str">
        <x:v>SEBI-CORE-EVD-000267; SEBI-CORE-EVD-000268</x:v>
      </x:c>
      <x:c r="H138" s="305" t="n">
        <x:v>2</x:v>
      </x:c>
      <x:c r="I138" s="305" t="str">
        <x:v>SEBI-CORE-OBS-000134</x:v>
      </x:c>
      <x:c r="J138" s="305" t="str">
        <x:v>SEBI-CORE-CAL-000134</x:v>
      </x:c>
      <x:c r="K138" s="305" t="str">
        <x:v>SEBI-CORE-APP-000134</x:v>
      </x:c>
      <x:c r="L138" s="305" t="str">
        <x:v>CAP-LAW090</x:v>
      </x:c>
      <x:c r="M138" s="305" t="str">
        <x:v>CAP-LAW090|Reg. 50</x:v>
      </x:c>
      <x:c r="N138" s="305" t="str">
        <x:v>CAP-LAW090|Reg. 50|AP01</x:v>
      </x:c>
      <x:c r="O138" s="305" t="str">
        <x:v>CAP-LAW090|Reg. 50|TRC01</x:v>
      </x:c>
      <x:c r="P138" s="305" t="str">
        <x:f>IF(COUNTIF('PROD Law Master'!$A$5:$A$81,C138)=1,"YES","NO")</x:f>
        <x:v>YES</x:v>
      </x:c>
      <x:c r="Q138" s="305" t="str">
        <x:f>IF(COUNTIF('PROD Provision Master'!$A$5:$A$176,D138)=1,"YES","NO")</x:f>
        <x:v>YES</x:v>
      </x:c>
      <x:c r="R138" s="305" t="str">
        <x:f>IF(COUNTIF('PROD Compliance Master'!$A$5:$A$176,E138)=1,"YES","NO")</x:f>
        <x:v>YES</x:v>
      </x:c>
      <x:c r="S138" s="305" t="str">
        <x:f>IF(COUNTIF('PROD Audit Master'!$A$5:$A$176,F138)=1,"YES","NO")</x:f>
        <x:v>YES</x:v>
      </x:c>
      <x:c r="T138" s="305" t="str">
        <x:f>IF(COUNTIF('PROD Evidence Master'!$C$5:$C$348,F138)=H138,"YES","NO")</x:f>
        <x:v>YES</x:v>
      </x:c>
      <x:c r="U138" s="305" t="str">
        <x:f>IF(COUNTIF('PROD Observation Master'!$C$5:$C$176,F138)=1,"YES","NO")</x:f>
        <x:v>YES</x:v>
      </x:c>
      <x:c r="V138" s="305" t="str">
        <x:f>IF(COUNTIF('PROD Calendar Master'!$C$5:$C$176,F138)=1,"YES","NO")</x:f>
        <x:v>YES</x:v>
      </x:c>
      <x:c r="W138" s="305" t="str">
        <x:f>IF(COUNTIF('PROD Applicability Master'!$A$5:$A$176,K138)=1,"YES","NO")</x:f>
        <x:v>YES</x:v>
      </x:c>
      <x:c r="X138" s="305" t="str">
        <x:f>IF(COUNTIF($A$5:$A$176,A138)=1,"UNIQUE","DUPLICATE")</x:f>
        <x:v>UNIQUE</x:v>
      </x:c>
      <x:c r="Y138" s="305" t="str">
        <x:f>IF(COUNTIF($O$5:$O$176,O138)=1,"UNIQUE","DUPLICATE")</x:f>
        <x:v>UNIQUE</x:v>
      </x:c>
      <x:c r="Z138" s="305" t="str">
        <x:f>IF(AND(P138="YES",Q138="YES",R138="YES",S138="YES",T138="YES",U138="YES",V138="YES",W138="YES"),"COMPLETE","INCOMPLETE")</x:f>
        <x:v>COMPLETE</x:v>
      </x:c>
      <x:c r="AA138" s="305" t="str">
        <x:f>IF(AND(LEFT(A138,14)="SEBI-CORE-TRC-",LEN(A138)=20),"VALID","INVALID")</x:f>
        <x:v>VALID</x:v>
      </x:c>
      <x:c r="AB138" s="305" t="str">
        <x:v>FROZEN</x:v>
      </x:c>
      <x:c r="AC138" s="305" t="str">
        <x:v>https://www.sebi.gov.in/legal/master-circulars/jul-2025/master-circular-for-listing-obligations-and-disclosure-requirements-for-non-convertible-securities-securitized-debt-instruments-and-or-commercial-paper_95230.html</x:v>
      </x:c>
    </x:row>
    <x:row r="139" ht="48" customHeight="1">
      <x:c r="A139" s="305" t="str">
        <x:v>SEBI-CORE-TRC-000135</x:v>
      </x:c>
      <x:c r="B139" s="305" t="n">
        <x:v>135</x:v>
      </x:c>
      <x:c r="C139" s="305" t="str">
        <x:v>SEBI-CORE-LAW-000022</x:v>
      </x:c>
      <x:c r="D139" s="305" t="str">
        <x:v>SEBI-CORE-PRV-000135</x:v>
      </x:c>
      <x:c r="E139" s="305" t="str">
        <x:v>SEBI-CORE-CMP-000135</x:v>
      </x:c>
      <x:c r="F139" s="305" t="str">
        <x:v>SEBI-CORE-AUD-000135</x:v>
      </x:c>
      <x:c r="G139" s="305" t="str">
        <x:v>SEBI-CORE-EVD-000269; SEBI-CORE-EVD-000270</x:v>
      </x:c>
      <x:c r="H139" s="305" t="n">
        <x:v>2</x:v>
      </x:c>
      <x:c r="I139" s="305" t="str">
        <x:v>SEBI-CORE-OBS-000135</x:v>
      </x:c>
      <x:c r="J139" s="305" t="str">
        <x:v>SEBI-CORE-CAL-000135</x:v>
      </x:c>
      <x:c r="K139" s="305" t="str">
        <x:v>SEBI-CORE-APP-000135</x:v>
      </x:c>
      <x:c r="L139" s="305" t="str">
        <x:v>CAP-LAW090</x:v>
      </x:c>
      <x:c r="M139" s="305" t="str">
        <x:v>CAP-LAW090|Reg. 51</x:v>
      </x:c>
      <x:c r="N139" s="305" t="str">
        <x:v>CAP-LAW090|Reg. 51|AP01</x:v>
      </x:c>
      <x:c r="O139" s="305" t="str">
        <x:v>CAP-LAW090|Reg. 51|TRC01</x:v>
      </x:c>
      <x:c r="P139" s="305" t="str">
        <x:f>IF(COUNTIF('PROD Law Master'!$A$5:$A$81,C139)=1,"YES","NO")</x:f>
        <x:v>YES</x:v>
      </x:c>
      <x:c r="Q139" s="305" t="str">
        <x:f>IF(COUNTIF('PROD Provision Master'!$A$5:$A$176,D139)=1,"YES","NO")</x:f>
        <x:v>YES</x:v>
      </x:c>
      <x:c r="R139" s="305" t="str">
        <x:f>IF(COUNTIF('PROD Compliance Master'!$A$5:$A$176,E139)=1,"YES","NO")</x:f>
        <x:v>YES</x:v>
      </x:c>
      <x:c r="S139" s="305" t="str">
        <x:f>IF(COUNTIF('PROD Audit Master'!$A$5:$A$176,F139)=1,"YES","NO")</x:f>
        <x:v>YES</x:v>
      </x:c>
      <x:c r="T139" s="305" t="str">
        <x:f>IF(COUNTIF('PROD Evidence Master'!$C$5:$C$348,F139)=H139,"YES","NO")</x:f>
        <x:v>YES</x:v>
      </x:c>
      <x:c r="U139" s="305" t="str">
        <x:f>IF(COUNTIF('PROD Observation Master'!$C$5:$C$176,F139)=1,"YES","NO")</x:f>
        <x:v>YES</x:v>
      </x:c>
      <x:c r="V139" s="305" t="str">
        <x:f>IF(COUNTIF('PROD Calendar Master'!$C$5:$C$176,F139)=1,"YES","NO")</x:f>
        <x:v>YES</x:v>
      </x:c>
      <x:c r="W139" s="305" t="str">
        <x:f>IF(COUNTIF('PROD Applicability Master'!$A$5:$A$176,K139)=1,"YES","NO")</x:f>
        <x:v>YES</x:v>
      </x:c>
      <x:c r="X139" s="305" t="str">
        <x:f>IF(COUNTIF($A$5:$A$176,A139)=1,"UNIQUE","DUPLICATE")</x:f>
        <x:v>UNIQUE</x:v>
      </x:c>
      <x:c r="Y139" s="305" t="str">
        <x:f>IF(COUNTIF($O$5:$O$176,O139)=1,"UNIQUE","DUPLICATE")</x:f>
        <x:v>UNIQUE</x:v>
      </x:c>
      <x:c r="Z139" s="305" t="str">
        <x:f>IF(AND(P139="YES",Q139="YES",R139="YES",S139="YES",T139="YES",U139="YES",V139="YES",W139="YES"),"COMPLETE","INCOMPLETE")</x:f>
        <x:v>COMPLETE</x:v>
      </x:c>
      <x:c r="AA139" s="305" t="str">
        <x:f>IF(AND(LEFT(A139,14)="SEBI-CORE-TRC-",LEN(A139)=20),"VALID","INVALID")</x:f>
        <x:v>VALID</x:v>
      </x:c>
      <x:c r="AB139" s="305" t="str">
        <x:v>FROZEN</x:v>
      </x:c>
      <x:c r="AC139" s="305" t="str">
        <x:v>https://www.sebi.gov.in/legal/master-circulars/jul-2025/master-circular-for-listing-obligations-and-disclosure-requirements-for-non-convertible-securities-securitized-debt-instruments-and-or-commercial-paper_95230.html</x:v>
      </x:c>
    </x:row>
    <x:row r="140" ht="48" customHeight="1">
      <x:c r="A140" s="305" t="str">
        <x:v>SEBI-CORE-TRC-000136</x:v>
      </x:c>
      <x:c r="B140" s="305" t="n">
        <x:v>136</x:v>
      </x:c>
      <x:c r="C140" s="305" t="str">
        <x:v>SEBI-CORE-LAW-000022</x:v>
      </x:c>
      <x:c r="D140" s="305" t="str">
        <x:v>SEBI-CORE-PRV-000136</x:v>
      </x:c>
      <x:c r="E140" s="305" t="str">
        <x:v>SEBI-CORE-CMP-000136</x:v>
      </x:c>
      <x:c r="F140" s="305" t="str">
        <x:v>SEBI-CORE-AUD-000136</x:v>
      </x:c>
      <x:c r="G140" s="305" t="str">
        <x:v>SEBI-CORE-EVD-000271; SEBI-CORE-EVD-000272</x:v>
      </x:c>
      <x:c r="H140" s="305" t="n">
        <x:v>2</x:v>
      </x:c>
      <x:c r="I140" s="305" t="str">
        <x:v>SEBI-CORE-OBS-000136</x:v>
      </x:c>
      <x:c r="J140" s="305" t="str">
        <x:v>SEBI-CORE-CAL-000136</x:v>
      </x:c>
      <x:c r="K140" s="305" t="str">
        <x:v>SEBI-CORE-APP-000136</x:v>
      </x:c>
      <x:c r="L140" s="305" t="str">
        <x:v>CAP-LAW090</x:v>
      </x:c>
      <x:c r="M140" s="305" t="str">
        <x:v>CAP-LAW090|Reg. 52(1)-(2)</x:v>
      </x:c>
      <x:c r="N140" s="305" t="str">
        <x:v>CAP-LAW090|Reg. 52(1)-(2)|AP01</x:v>
      </x:c>
      <x:c r="O140" s="305" t="str">
        <x:v>CAP-LAW090|Reg. 52(1)-(2)|TRC01</x:v>
      </x:c>
      <x:c r="P140" s="305" t="str">
        <x:f>IF(COUNTIF('PROD Law Master'!$A$5:$A$81,C140)=1,"YES","NO")</x:f>
        <x:v>YES</x:v>
      </x:c>
      <x:c r="Q140" s="305" t="str">
        <x:f>IF(COUNTIF('PROD Provision Master'!$A$5:$A$176,D140)=1,"YES","NO")</x:f>
        <x:v>YES</x:v>
      </x:c>
      <x:c r="R140" s="305" t="str">
        <x:f>IF(COUNTIF('PROD Compliance Master'!$A$5:$A$176,E140)=1,"YES","NO")</x:f>
        <x:v>YES</x:v>
      </x:c>
      <x:c r="S140" s="305" t="str">
        <x:f>IF(COUNTIF('PROD Audit Master'!$A$5:$A$176,F140)=1,"YES","NO")</x:f>
        <x:v>YES</x:v>
      </x:c>
      <x:c r="T140" s="305" t="str">
        <x:f>IF(COUNTIF('PROD Evidence Master'!$C$5:$C$348,F140)=H140,"YES","NO")</x:f>
        <x:v>YES</x:v>
      </x:c>
      <x:c r="U140" s="305" t="str">
        <x:f>IF(COUNTIF('PROD Observation Master'!$C$5:$C$176,F140)=1,"YES","NO")</x:f>
        <x:v>YES</x:v>
      </x:c>
      <x:c r="V140" s="305" t="str">
        <x:f>IF(COUNTIF('PROD Calendar Master'!$C$5:$C$176,F140)=1,"YES","NO")</x:f>
        <x:v>YES</x:v>
      </x:c>
      <x:c r="W140" s="305" t="str">
        <x:f>IF(COUNTIF('PROD Applicability Master'!$A$5:$A$176,K140)=1,"YES","NO")</x:f>
        <x:v>YES</x:v>
      </x:c>
      <x:c r="X140" s="305" t="str">
        <x:f>IF(COUNTIF($A$5:$A$176,A140)=1,"UNIQUE","DUPLICATE")</x:f>
        <x:v>UNIQUE</x:v>
      </x:c>
      <x:c r="Y140" s="305" t="str">
        <x:f>IF(COUNTIF($O$5:$O$176,O140)=1,"UNIQUE","DUPLICATE")</x:f>
        <x:v>UNIQUE</x:v>
      </x:c>
      <x:c r="Z140" s="305" t="str">
        <x:f>IF(AND(P140="YES",Q140="YES",R140="YES",S140="YES",T140="YES",U140="YES",V140="YES",W140="YES"),"COMPLETE","INCOMPLETE")</x:f>
        <x:v>COMPLETE</x:v>
      </x:c>
      <x:c r="AA140" s="305" t="str">
        <x:f>IF(AND(LEFT(A140,14)="SEBI-CORE-TRC-",LEN(A140)=20),"VALID","INVALID")</x:f>
        <x:v>VALID</x:v>
      </x:c>
      <x:c r="AB140" s="305" t="str">
        <x:v>FROZEN</x:v>
      </x:c>
      <x:c r="AC140" s="305" t="str">
        <x:v>https://www.sebi.gov.in/legal/master-circulars/jul-2025/master-circular-for-listing-obligations-and-disclosure-requirements-for-non-convertible-securities-securitized-debt-instruments-and-or-commercial-paper_95230.html</x:v>
      </x:c>
    </x:row>
    <x:row r="141" ht="48" customHeight="1">
      <x:c r="A141" s="305" t="str">
        <x:v>SEBI-CORE-TRC-000137</x:v>
      </x:c>
      <x:c r="B141" s="305" t="n">
        <x:v>137</x:v>
      </x:c>
      <x:c r="C141" s="305" t="str">
        <x:v>SEBI-CORE-LAW-000022</x:v>
      </x:c>
      <x:c r="D141" s="305" t="str">
        <x:v>SEBI-CORE-PRV-000137</x:v>
      </x:c>
      <x:c r="E141" s="305" t="str">
        <x:v>SEBI-CORE-CMP-000137</x:v>
      </x:c>
      <x:c r="F141" s="305" t="str">
        <x:v>SEBI-CORE-AUD-000137</x:v>
      </x:c>
      <x:c r="G141" s="305" t="str">
        <x:v>SEBI-CORE-EVD-000273; SEBI-CORE-EVD-000274</x:v>
      </x:c>
      <x:c r="H141" s="305" t="n">
        <x:v>2</x:v>
      </x:c>
      <x:c r="I141" s="305" t="str">
        <x:v>SEBI-CORE-OBS-000137</x:v>
      </x:c>
      <x:c r="J141" s="305" t="str">
        <x:v>SEBI-CORE-CAL-000137</x:v>
      </x:c>
      <x:c r="K141" s="305" t="str">
        <x:v>SEBI-CORE-APP-000137</x:v>
      </x:c>
      <x:c r="L141" s="305" t="str">
        <x:v>CAP-LAW090</x:v>
      </x:c>
      <x:c r="M141" s="305" t="str">
        <x:v>CAP-LAW090|Reg. 52 delay notice</x:v>
      </x:c>
      <x:c r="N141" s="305" t="str">
        <x:v>CAP-LAW090|Reg. 52 delay notice|AP01</x:v>
      </x:c>
      <x:c r="O141" s="305" t="str">
        <x:v>CAP-LAW090|Reg. 52 delay notice|TRC01</x:v>
      </x:c>
      <x:c r="P141" s="305" t="str">
        <x:f>IF(COUNTIF('PROD Law Master'!$A$5:$A$81,C141)=1,"YES","NO")</x:f>
        <x:v>YES</x:v>
      </x:c>
      <x:c r="Q141" s="305" t="str">
        <x:f>IF(COUNTIF('PROD Provision Master'!$A$5:$A$176,D141)=1,"YES","NO")</x:f>
        <x:v>YES</x:v>
      </x:c>
      <x:c r="R141" s="305" t="str">
        <x:f>IF(COUNTIF('PROD Compliance Master'!$A$5:$A$176,E141)=1,"YES","NO")</x:f>
        <x:v>YES</x:v>
      </x:c>
      <x:c r="S141" s="305" t="str">
        <x:f>IF(COUNTIF('PROD Audit Master'!$A$5:$A$176,F141)=1,"YES","NO")</x:f>
        <x:v>YES</x:v>
      </x:c>
      <x:c r="T141" s="305" t="str">
        <x:f>IF(COUNTIF('PROD Evidence Master'!$C$5:$C$348,F141)=H141,"YES","NO")</x:f>
        <x:v>YES</x:v>
      </x:c>
      <x:c r="U141" s="305" t="str">
        <x:f>IF(COUNTIF('PROD Observation Master'!$C$5:$C$176,F141)=1,"YES","NO")</x:f>
        <x:v>YES</x:v>
      </x:c>
      <x:c r="V141" s="305" t="str">
        <x:f>IF(COUNTIF('PROD Calendar Master'!$C$5:$C$176,F141)=1,"YES","NO")</x:f>
        <x:v>YES</x:v>
      </x:c>
      <x:c r="W141" s="305" t="str">
        <x:f>IF(COUNTIF('PROD Applicability Master'!$A$5:$A$176,K141)=1,"YES","NO")</x:f>
        <x:v>YES</x:v>
      </x:c>
      <x:c r="X141" s="305" t="str">
        <x:f>IF(COUNTIF($A$5:$A$176,A141)=1,"UNIQUE","DUPLICATE")</x:f>
        <x:v>UNIQUE</x:v>
      </x:c>
      <x:c r="Y141" s="305" t="str">
        <x:f>IF(COUNTIF($O$5:$O$176,O141)=1,"UNIQUE","DUPLICATE")</x:f>
        <x:v>UNIQUE</x:v>
      </x:c>
      <x:c r="Z141" s="305" t="str">
        <x:f>IF(AND(P141="YES",Q141="YES",R141="YES",S141="YES",T141="YES",U141="YES",V141="YES",W141="YES"),"COMPLETE","INCOMPLETE")</x:f>
        <x:v>COMPLETE</x:v>
      </x:c>
      <x:c r="AA141" s="305" t="str">
        <x:f>IF(AND(LEFT(A141,14)="SEBI-CORE-TRC-",LEN(A141)=20),"VALID","INVALID")</x:f>
        <x:v>VALID</x:v>
      </x:c>
      <x:c r="AB141" s="305" t="str">
        <x:v>FROZEN</x:v>
      </x:c>
      <x:c r="AC141" s="305" t="str">
        <x:v>https://www.sebi.gov.in/legal/master-circulars/jul-2025/master-circular-for-listing-obligations-and-disclosure-requirements-for-non-convertible-securities-securitized-debt-instruments-and-or-commercial-paper_95230.html</x:v>
      </x:c>
    </x:row>
    <x:row r="142" ht="48" customHeight="1">
      <x:c r="A142" s="305" t="str">
        <x:v>SEBI-CORE-TRC-000138</x:v>
      </x:c>
      <x:c r="B142" s="305" t="n">
        <x:v>138</x:v>
      </x:c>
      <x:c r="C142" s="305" t="str">
        <x:v>SEBI-CORE-LAW-000022</x:v>
      </x:c>
      <x:c r="D142" s="305" t="str">
        <x:v>SEBI-CORE-PRV-000138</x:v>
      </x:c>
      <x:c r="E142" s="305" t="str">
        <x:v>SEBI-CORE-CMP-000138</x:v>
      </x:c>
      <x:c r="F142" s="305" t="str">
        <x:v>SEBI-CORE-AUD-000138</x:v>
      </x:c>
      <x:c r="G142" s="305" t="str">
        <x:v>SEBI-CORE-EVD-000275; SEBI-CORE-EVD-000276</x:v>
      </x:c>
      <x:c r="H142" s="305" t="n">
        <x:v>2</x:v>
      </x:c>
      <x:c r="I142" s="305" t="str">
        <x:v>SEBI-CORE-OBS-000138</x:v>
      </x:c>
      <x:c r="J142" s="305" t="str">
        <x:v>SEBI-CORE-CAL-000138</x:v>
      </x:c>
      <x:c r="K142" s="305" t="str">
        <x:v>SEBI-CORE-APP-000138</x:v>
      </x:c>
      <x:c r="L142" s="305" t="str">
        <x:v>CAP-LAW090</x:v>
      </x:c>
      <x:c r="M142" s="305" t="str">
        <x:v>CAP-LAW090|Reg. 52 use-of-proceeds statements</x:v>
      </x:c>
      <x:c r="N142" s="305" t="str">
        <x:v>CAP-LAW090|Reg. 52 use-of-proceeds statements|AP01</x:v>
      </x:c>
      <x:c r="O142" s="305" t="str">
        <x:v>CAP-LAW090|Reg. 52 use-of-proceeds statements|TRC01</x:v>
      </x:c>
      <x:c r="P142" s="305" t="str">
        <x:f>IF(COUNTIF('PROD Law Master'!$A$5:$A$81,C142)=1,"YES","NO")</x:f>
        <x:v>YES</x:v>
      </x:c>
      <x:c r="Q142" s="305" t="str">
        <x:f>IF(COUNTIF('PROD Provision Master'!$A$5:$A$176,D142)=1,"YES","NO")</x:f>
        <x:v>YES</x:v>
      </x:c>
      <x:c r="R142" s="305" t="str">
        <x:f>IF(COUNTIF('PROD Compliance Master'!$A$5:$A$176,E142)=1,"YES","NO")</x:f>
        <x:v>YES</x:v>
      </x:c>
      <x:c r="S142" s="305" t="str">
        <x:f>IF(COUNTIF('PROD Audit Master'!$A$5:$A$176,F142)=1,"YES","NO")</x:f>
        <x:v>YES</x:v>
      </x:c>
      <x:c r="T142" s="305" t="str">
        <x:f>IF(COUNTIF('PROD Evidence Master'!$C$5:$C$348,F142)=H142,"YES","NO")</x:f>
        <x:v>YES</x:v>
      </x:c>
      <x:c r="U142" s="305" t="str">
        <x:f>IF(COUNTIF('PROD Observation Master'!$C$5:$C$176,F142)=1,"YES","NO")</x:f>
        <x:v>YES</x:v>
      </x:c>
      <x:c r="V142" s="305" t="str">
        <x:f>IF(COUNTIF('PROD Calendar Master'!$C$5:$C$176,F142)=1,"YES","NO")</x:f>
        <x:v>YES</x:v>
      </x:c>
      <x:c r="W142" s="305" t="str">
        <x:f>IF(COUNTIF('PROD Applicability Master'!$A$5:$A$176,K142)=1,"YES","NO")</x:f>
        <x:v>YES</x:v>
      </x:c>
      <x:c r="X142" s="305" t="str">
        <x:f>IF(COUNTIF($A$5:$A$176,A142)=1,"UNIQUE","DUPLICATE")</x:f>
        <x:v>UNIQUE</x:v>
      </x:c>
      <x:c r="Y142" s="305" t="str">
        <x:f>IF(COUNTIF($O$5:$O$176,O142)=1,"UNIQUE","DUPLICATE")</x:f>
        <x:v>UNIQUE</x:v>
      </x:c>
      <x:c r="Z142" s="305" t="str">
        <x:f>IF(AND(P142="YES",Q142="YES",R142="YES",S142="YES",T142="YES",U142="YES",V142="YES",W142="YES"),"COMPLETE","INCOMPLETE")</x:f>
        <x:v>COMPLETE</x:v>
      </x:c>
      <x:c r="AA142" s="305" t="str">
        <x:f>IF(AND(LEFT(A142,14)="SEBI-CORE-TRC-",LEN(A142)=20),"VALID","INVALID")</x:f>
        <x:v>VALID</x:v>
      </x:c>
      <x:c r="AB142" s="305" t="str">
        <x:v>FROZEN</x:v>
      </x:c>
      <x:c r="AC142" s="305" t="str">
        <x:v>https://www.sebi.gov.in/legal/master-circulars/jul-2025/master-circular-for-listing-obligations-and-disclosure-requirements-for-non-convertible-securities-securitized-debt-instruments-and-or-commercial-paper_95230.html</x:v>
      </x:c>
    </x:row>
    <x:row r="143" ht="48" customHeight="1">
      <x:c r="A143" s="305" t="str">
        <x:v>SEBI-CORE-TRC-000139</x:v>
      </x:c>
      <x:c r="B143" s="305" t="n">
        <x:v>139</x:v>
      </x:c>
      <x:c r="C143" s="305" t="str">
        <x:v>SEBI-CORE-LAW-000022</x:v>
      </x:c>
      <x:c r="D143" s="305" t="str">
        <x:v>SEBI-CORE-PRV-000139</x:v>
      </x:c>
      <x:c r="E143" s="305" t="str">
        <x:v>SEBI-CORE-CMP-000139</x:v>
      </x:c>
      <x:c r="F143" s="305" t="str">
        <x:v>SEBI-CORE-AUD-000139</x:v>
      </x:c>
      <x:c r="G143" s="305" t="str">
        <x:v>SEBI-CORE-EVD-000277; SEBI-CORE-EVD-000278</x:v>
      </x:c>
      <x:c r="H143" s="305" t="n">
        <x:v>2</x:v>
      </x:c>
      <x:c r="I143" s="305" t="str">
        <x:v>SEBI-CORE-OBS-000139</x:v>
      </x:c>
      <x:c r="J143" s="305" t="str">
        <x:v>SEBI-CORE-CAL-000139</x:v>
      </x:c>
      <x:c r="K143" s="305" t="str">
        <x:v>SEBI-CORE-APP-000139</x:v>
      </x:c>
      <x:c r="L143" s="305" t="str">
        <x:v>CAP-LAW090</x:v>
      </x:c>
      <x:c r="M143" s="305" t="str">
        <x:v>CAP-LAW090|Reg. 53</x:v>
      </x:c>
      <x:c r="N143" s="305" t="str">
        <x:v>CAP-LAW090|Reg. 53|AP01</x:v>
      </x:c>
      <x:c r="O143" s="305" t="str">
        <x:v>CAP-LAW090|Reg. 53|TRC01</x:v>
      </x:c>
      <x:c r="P143" s="305" t="str">
        <x:f>IF(COUNTIF('PROD Law Master'!$A$5:$A$81,C143)=1,"YES","NO")</x:f>
        <x:v>YES</x:v>
      </x:c>
      <x:c r="Q143" s="305" t="str">
        <x:f>IF(COUNTIF('PROD Provision Master'!$A$5:$A$176,D143)=1,"YES","NO")</x:f>
        <x:v>YES</x:v>
      </x:c>
      <x:c r="R143" s="305" t="str">
        <x:f>IF(COUNTIF('PROD Compliance Master'!$A$5:$A$176,E143)=1,"YES","NO")</x:f>
        <x:v>YES</x:v>
      </x:c>
      <x:c r="S143" s="305" t="str">
        <x:f>IF(COUNTIF('PROD Audit Master'!$A$5:$A$176,F143)=1,"YES","NO")</x:f>
        <x:v>YES</x:v>
      </x:c>
      <x:c r="T143" s="305" t="str">
        <x:f>IF(COUNTIF('PROD Evidence Master'!$C$5:$C$348,F143)=H143,"YES","NO")</x:f>
        <x:v>YES</x:v>
      </x:c>
      <x:c r="U143" s="305" t="str">
        <x:f>IF(COUNTIF('PROD Observation Master'!$C$5:$C$176,F143)=1,"YES","NO")</x:f>
        <x:v>YES</x:v>
      </x:c>
      <x:c r="V143" s="305" t="str">
        <x:f>IF(COUNTIF('PROD Calendar Master'!$C$5:$C$176,F143)=1,"YES","NO")</x:f>
        <x:v>YES</x:v>
      </x:c>
      <x:c r="W143" s="305" t="str">
        <x:f>IF(COUNTIF('PROD Applicability Master'!$A$5:$A$176,K143)=1,"YES","NO")</x:f>
        <x:v>YES</x:v>
      </x:c>
      <x:c r="X143" s="305" t="str">
        <x:f>IF(COUNTIF($A$5:$A$176,A143)=1,"UNIQUE","DUPLICATE")</x:f>
        <x:v>UNIQUE</x:v>
      </x:c>
      <x:c r="Y143" s="305" t="str">
        <x:f>IF(COUNTIF($O$5:$O$176,O143)=1,"UNIQUE","DUPLICATE")</x:f>
        <x:v>UNIQUE</x:v>
      </x:c>
      <x:c r="Z143" s="305" t="str">
        <x:f>IF(AND(P143="YES",Q143="YES",R143="YES",S143="YES",T143="YES",U143="YES",V143="YES",W143="YES"),"COMPLETE","INCOMPLETE")</x:f>
        <x:v>COMPLETE</x:v>
      </x:c>
      <x:c r="AA143" s="305" t="str">
        <x:f>IF(AND(LEFT(A143,14)="SEBI-CORE-TRC-",LEN(A143)=20),"VALID","INVALID")</x:f>
        <x:v>VALID</x:v>
      </x:c>
      <x:c r="AB143" s="305" t="str">
        <x:v>FROZEN</x:v>
      </x:c>
      <x:c r="AC143" s="305" t="str">
        <x:v>https://www.sebi.gov.in/legal/master-circulars/jul-2025/master-circular-for-listing-obligations-and-disclosure-requirements-for-non-convertible-securities-securitized-debt-instruments-and-or-commercial-paper_95230.html</x:v>
      </x:c>
    </x:row>
    <x:row r="144" ht="48" customHeight="1">
      <x:c r="A144" s="305" t="str">
        <x:v>SEBI-CORE-TRC-000140</x:v>
      </x:c>
      <x:c r="B144" s="305" t="n">
        <x:v>140</x:v>
      </x:c>
      <x:c r="C144" s="305" t="str">
        <x:v>SEBI-CORE-LAW-000022</x:v>
      </x:c>
      <x:c r="D144" s="305" t="str">
        <x:v>SEBI-CORE-PRV-000140</x:v>
      </x:c>
      <x:c r="E144" s="305" t="str">
        <x:v>SEBI-CORE-CMP-000140</x:v>
      </x:c>
      <x:c r="F144" s="305" t="str">
        <x:v>SEBI-CORE-AUD-000140</x:v>
      </x:c>
      <x:c r="G144" s="305" t="str">
        <x:v>SEBI-CORE-EVD-000279; SEBI-CORE-EVD-000280</x:v>
      </x:c>
      <x:c r="H144" s="305" t="n">
        <x:v>2</x:v>
      </x:c>
      <x:c r="I144" s="305" t="str">
        <x:v>SEBI-CORE-OBS-000140</x:v>
      </x:c>
      <x:c r="J144" s="305" t="str">
        <x:v>SEBI-CORE-CAL-000140</x:v>
      </x:c>
      <x:c r="K144" s="305" t="str">
        <x:v>SEBI-CORE-APP-000140</x:v>
      </x:c>
      <x:c r="L144" s="305" t="str">
        <x:v>CAP-LAW090</x:v>
      </x:c>
      <x:c r="M144" s="305" t="str">
        <x:v>CAP-LAW090|Reg. 54</x:v>
      </x:c>
      <x:c r="N144" s="305" t="str">
        <x:v>CAP-LAW090|Reg. 54|AP01</x:v>
      </x:c>
      <x:c r="O144" s="305" t="str">
        <x:v>CAP-LAW090|Reg. 54|TRC01</x:v>
      </x:c>
      <x:c r="P144" s="305" t="str">
        <x:f>IF(COUNTIF('PROD Law Master'!$A$5:$A$81,C144)=1,"YES","NO")</x:f>
        <x:v>YES</x:v>
      </x:c>
      <x:c r="Q144" s="305" t="str">
        <x:f>IF(COUNTIF('PROD Provision Master'!$A$5:$A$176,D144)=1,"YES","NO")</x:f>
        <x:v>YES</x:v>
      </x:c>
      <x:c r="R144" s="305" t="str">
        <x:f>IF(COUNTIF('PROD Compliance Master'!$A$5:$A$176,E144)=1,"YES","NO")</x:f>
        <x:v>YES</x:v>
      </x:c>
      <x:c r="S144" s="305" t="str">
        <x:f>IF(COUNTIF('PROD Audit Master'!$A$5:$A$176,F144)=1,"YES","NO")</x:f>
        <x:v>YES</x:v>
      </x:c>
      <x:c r="T144" s="305" t="str">
        <x:f>IF(COUNTIF('PROD Evidence Master'!$C$5:$C$348,F144)=H144,"YES","NO")</x:f>
        <x:v>YES</x:v>
      </x:c>
      <x:c r="U144" s="305" t="str">
        <x:f>IF(COUNTIF('PROD Observation Master'!$C$5:$C$176,F144)=1,"YES","NO")</x:f>
        <x:v>YES</x:v>
      </x:c>
      <x:c r="V144" s="305" t="str">
        <x:f>IF(COUNTIF('PROD Calendar Master'!$C$5:$C$176,F144)=1,"YES","NO")</x:f>
        <x:v>YES</x:v>
      </x:c>
      <x:c r="W144" s="305" t="str">
        <x:f>IF(COUNTIF('PROD Applicability Master'!$A$5:$A$176,K144)=1,"YES","NO")</x:f>
        <x:v>YES</x:v>
      </x:c>
      <x:c r="X144" s="305" t="str">
        <x:f>IF(COUNTIF($A$5:$A$176,A144)=1,"UNIQUE","DUPLICATE")</x:f>
        <x:v>UNIQUE</x:v>
      </x:c>
      <x:c r="Y144" s="305" t="str">
        <x:f>IF(COUNTIF($O$5:$O$176,O144)=1,"UNIQUE","DUPLICATE")</x:f>
        <x:v>UNIQUE</x:v>
      </x:c>
      <x:c r="Z144" s="305" t="str">
        <x:f>IF(AND(P144="YES",Q144="YES",R144="YES",S144="YES",T144="YES",U144="YES",V144="YES",W144="YES"),"COMPLETE","INCOMPLETE")</x:f>
        <x:v>COMPLETE</x:v>
      </x:c>
      <x:c r="AA144" s="305" t="str">
        <x:f>IF(AND(LEFT(A144,14)="SEBI-CORE-TRC-",LEN(A144)=20),"VALID","INVALID")</x:f>
        <x:v>VALID</x:v>
      </x:c>
      <x:c r="AB144" s="305" t="str">
        <x:v>FROZEN</x:v>
      </x:c>
      <x:c r="AC144" s="305" t="str">
        <x:v>https://www.sebi.gov.in/legal/master-circulars/jul-2025/master-circular-for-listing-obligations-and-disclosure-requirements-for-non-convertible-securities-securitized-debt-instruments-and-or-commercial-paper_95230.html</x:v>
      </x:c>
    </x:row>
    <x:row r="145" ht="48" customHeight="1">
      <x:c r="A145" s="305" t="str">
        <x:v>SEBI-CORE-TRC-000141</x:v>
      </x:c>
      <x:c r="B145" s="305" t="n">
        <x:v>141</x:v>
      </x:c>
      <x:c r="C145" s="305" t="str">
        <x:v>SEBI-CORE-LAW-000022</x:v>
      </x:c>
      <x:c r="D145" s="305" t="str">
        <x:v>SEBI-CORE-PRV-000141</x:v>
      </x:c>
      <x:c r="E145" s="305" t="str">
        <x:v>SEBI-CORE-CMP-000141</x:v>
      </x:c>
      <x:c r="F145" s="305" t="str">
        <x:v>SEBI-CORE-AUD-000141</x:v>
      </x:c>
      <x:c r="G145" s="305" t="str">
        <x:v>SEBI-CORE-EVD-000281; SEBI-CORE-EVD-000282</x:v>
      </x:c>
      <x:c r="H145" s="305" t="n">
        <x:v>2</x:v>
      </x:c>
      <x:c r="I145" s="305" t="str">
        <x:v>SEBI-CORE-OBS-000141</x:v>
      </x:c>
      <x:c r="J145" s="305" t="str">
        <x:v>SEBI-CORE-CAL-000141</x:v>
      </x:c>
      <x:c r="K145" s="305" t="str">
        <x:v>SEBI-CORE-APP-000141</x:v>
      </x:c>
      <x:c r="L145" s="305" t="str">
        <x:v>CAP-LAW090</x:v>
      </x:c>
      <x:c r="M145" s="305" t="str">
        <x:v>CAP-LAW090|Reg. 55</x:v>
      </x:c>
      <x:c r="N145" s="305" t="str">
        <x:v>CAP-LAW090|Reg. 55|AP01</x:v>
      </x:c>
      <x:c r="O145" s="305" t="str">
        <x:v>CAP-LAW090|Reg. 55|TRC01</x:v>
      </x:c>
      <x:c r="P145" s="305" t="str">
        <x:f>IF(COUNTIF('PROD Law Master'!$A$5:$A$81,C145)=1,"YES","NO")</x:f>
        <x:v>YES</x:v>
      </x:c>
      <x:c r="Q145" s="305" t="str">
        <x:f>IF(COUNTIF('PROD Provision Master'!$A$5:$A$176,D145)=1,"YES","NO")</x:f>
        <x:v>YES</x:v>
      </x:c>
      <x:c r="R145" s="305" t="str">
        <x:f>IF(COUNTIF('PROD Compliance Master'!$A$5:$A$176,E145)=1,"YES","NO")</x:f>
        <x:v>YES</x:v>
      </x:c>
      <x:c r="S145" s="305" t="str">
        <x:f>IF(COUNTIF('PROD Audit Master'!$A$5:$A$176,F145)=1,"YES","NO")</x:f>
        <x:v>YES</x:v>
      </x:c>
      <x:c r="T145" s="305" t="str">
        <x:f>IF(COUNTIF('PROD Evidence Master'!$C$5:$C$348,F145)=H145,"YES","NO")</x:f>
        <x:v>YES</x:v>
      </x:c>
      <x:c r="U145" s="305" t="str">
        <x:f>IF(COUNTIF('PROD Observation Master'!$C$5:$C$176,F145)=1,"YES","NO")</x:f>
        <x:v>YES</x:v>
      </x:c>
      <x:c r="V145" s="305" t="str">
        <x:f>IF(COUNTIF('PROD Calendar Master'!$C$5:$C$176,F145)=1,"YES","NO")</x:f>
        <x:v>YES</x:v>
      </x:c>
      <x:c r="W145" s="305" t="str">
        <x:f>IF(COUNTIF('PROD Applicability Master'!$A$5:$A$176,K145)=1,"YES","NO")</x:f>
        <x:v>YES</x:v>
      </x:c>
      <x:c r="X145" s="305" t="str">
        <x:f>IF(COUNTIF($A$5:$A$176,A145)=1,"UNIQUE","DUPLICATE")</x:f>
        <x:v>UNIQUE</x:v>
      </x:c>
      <x:c r="Y145" s="305" t="str">
        <x:f>IF(COUNTIF($O$5:$O$176,O145)=1,"UNIQUE","DUPLICATE")</x:f>
        <x:v>UNIQUE</x:v>
      </x:c>
      <x:c r="Z145" s="305" t="str">
        <x:f>IF(AND(P145="YES",Q145="YES",R145="YES",S145="YES",T145="YES",U145="YES",V145="YES",W145="YES"),"COMPLETE","INCOMPLETE")</x:f>
        <x:v>COMPLETE</x:v>
      </x:c>
      <x:c r="AA145" s="305" t="str">
        <x:f>IF(AND(LEFT(A145,14)="SEBI-CORE-TRC-",LEN(A145)=20),"VALID","INVALID")</x:f>
        <x:v>VALID</x:v>
      </x:c>
      <x:c r="AB145" s="305" t="str">
        <x:v>FROZEN</x:v>
      </x:c>
      <x:c r="AC145" s="305" t="str">
        <x:v>https://www.sebi.gov.in/legal/master-circulars/jul-2025/master-circular-for-listing-obligations-and-disclosure-requirements-for-non-convertible-securities-securitized-debt-instruments-and-or-commercial-paper_95230.html</x:v>
      </x:c>
    </x:row>
    <x:row r="146" ht="48" customHeight="1">
      <x:c r="A146" s="305" t="str">
        <x:v>SEBI-CORE-TRC-000142</x:v>
      </x:c>
      <x:c r="B146" s="305" t="n">
        <x:v>142</x:v>
      </x:c>
      <x:c r="C146" s="305" t="str">
        <x:v>SEBI-CORE-LAW-000022</x:v>
      </x:c>
      <x:c r="D146" s="305" t="str">
        <x:v>SEBI-CORE-PRV-000142</x:v>
      </x:c>
      <x:c r="E146" s="305" t="str">
        <x:v>SEBI-CORE-CMP-000142</x:v>
      </x:c>
      <x:c r="F146" s="305" t="str">
        <x:v>SEBI-CORE-AUD-000142</x:v>
      </x:c>
      <x:c r="G146" s="305" t="str">
        <x:v>SEBI-CORE-EVD-000283; SEBI-CORE-EVD-000284</x:v>
      </x:c>
      <x:c r="H146" s="305" t="n">
        <x:v>2</x:v>
      </x:c>
      <x:c r="I146" s="305" t="str">
        <x:v>SEBI-CORE-OBS-000142</x:v>
      </x:c>
      <x:c r="J146" s="305" t="str">
        <x:v>SEBI-CORE-CAL-000142</x:v>
      </x:c>
      <x:c r="K146" s="305" t="str">
        <x:v>SEBI-CORE-APP-000142</x:v>
      </x:c>
      <x:c r="L146" s="305" t="str">
        <x:v>CAP-LAW090</x:v>
      </x:c>
      <x:c r="M146" s="305" t="str">
        <x:v>CAP-LAW090|Reg. 56</x:v>
      </x:c>
      <x:c r="N146" s="305" t="str">
        <x:v>CAP-LAW090|Reg. 56|AP01</x:v>
      </x:c>
      <x:c r="O146" s="305" t="str">
        <x:v>CAP-LAW090|Reg. 56|TRC01</x:v>
      </x:c>
      <x:c r="P146" s="305" t="str">
        <x:f>IF(COUNTIF('PROD Law Master'!$A$5:$A$81,C146)=1,"YES","NO")</x:f>
        <x:v>YES</x:v>
      </x:c>
      <x:c r="Q146" s="305" t="str">
        <x:f>IF(COUNTIF('PROD Provision Master'!$A$5:$A$176,D146)=1,"YES","NO")</x:f>
        <x:v>YES</x:v>
      </x:c>
      <x:c r="R146" s="305" t="str">
        <x:f>IF(COUNTIF('PROD Compliance Master'!$A$5:$A$176,E146)=1,"YES","NO")</x:f>
        <x:v>YES</x:v>
      </x:c>
      <x:c r="S146" s="305" t="str">
        <x:f>IF(COUNTIF('PROD Audit Master'!$A$5:$A$176,F146)=1,"YES","NO")</x:f>
        <x:v>YES</x:v>
      </x:c>
      <x:c r="T146" s="305" t="str">
        <x:f>IF(COUNTIF('PROD Evidence Master'!$C$5:$C$348,F146)=H146,"YES","NO")</x:f>
        <x:v>YES</x:v>
      </x:c>
      <x:c r="U146" s="305" t="str">
        <x:f>IF(COUNTIF('PROD Observation Master'!$C$5:$C$176,F146)=1,"YES","NO")</x:f>
        <x:v>YES</x:v>
      </x:c>
      <x:c r="V146" s="305" t="str">
        <x:f>IF(COUNTIF('PROD Calendar Master'!$C$5:$C$176,F146)=1,"YES","NO")</x:f>
        <x:v>YES</x:v>
      </x:c>
      <x:c r="W146" s="305" t="str">
        <x:f>IF(COUNTIF('PROD Applicability Master'!$A$5:$A$176,K146)=1,"YES","NO")</x:f>
        <x:v>YES</x:v>
      </x:c>
      <x:c r="X146" s="305" t="str">
        <x:f>IF(COUNTIF($A$5:$A$176,A146)=1,"UNIQUE","DUPLICATE")</x:f>
        <x:v>UNIQUE</x:v>
      </x:c>
      <x:c r="Y146" s="305" t="str">
        <x:f>IF(COUNTIF($O$5:$O$176,O146)=1,"UNIQUE","DUPLICATE")</x:f>
        <x:v>UNIQUE</x:v>
      </x:c>
      <x:c r="Z146" s="305" t="str">
        <x:f>IF(AND(P146="YES",Q146="YES",R146="YES",S146="YES",T146="YES",U146="YES",V146="YES",W146="YES"),"COMPLETE","INCOMPLETE")</x:f>
        <x:v>COMPLETE</x:v>
      </x:c>
      <x:c r="AA146" s="305" t="str">
        <x:f>IF(AND(LEFT(A146,14)="SEBI-CORE-TRC-",LEN(A146)=20),"VALID","INVALID")</x:f>
        <x:v>VALID</x:v>
      </x:c>
      <x:c r="AB146" s="305" t="str">
        <x:v>FROZEN</x:v>
      </x:c>
      <x:c r="AC146" s="305" t="str">
        <x:v>https://www.sebi.gov.in/legal/master-circulars/jul-2025/master-circular-for-listing-obligations-and-disclosure-requirements-for-non-convertible-securities-securitized-debt-instruments-and-or-commercial-paper_95230.html</x:v>
      </x:c>
    </x:row>
    <x:row r="147" ht="48" customHeight="1">
      <x:c r="A147" s="305" t="str">
        <x:v>SEBI-CORE-TRC-000143</x:v>
      </x:c>
      <x:c r="B147" s="305" t="n">
        <x:v>143</x:v>
      </x:c>
      <x:c r="C147" s="305" t="str">
        <x:v>SEBI-CORE-LAW-000022</x:v>
      </x:c>
      <x:c r="D147" s="305" t="str">
        <x:v>SEBI-CORE-PRV-000143</x:v>
      </x:c>
      <x:c r="E147" s="305" t="str">
        <x:v>SEBI-CORE-CMP-000143</x:v>
      </x:c>
      <x:c r="F147" s="305" t="str">
        <x:v>SEBI-CORE-AUD-000143</x:v>
      </x:c>
      <x:c r="G147" s="305" t="str">
        <x:v>SEBI-CORE-EVD-000285; SEBI-CORE-EVD-000286</x:v>
      </x:c>
      <x:c r="H147" s="305" t="n">
        <x:v>2</x:v>
      </x:c>
      <x:c r="I147" s="305" t="str">
        <x:v>SEBI-CORE-OBS-000143</x:v>
      </x:c>
      <x:c r="J147" s="305" t="str">
        <x:v>SEBI-CORE-CAL-000143</x:v>
      </x:c>
      <x:c r="K147" s="305" t="str">
        <x:v>SEBI-CORE-APP-000143</x:v>
      </x:c>
      <x:c r="L147" s="305" t="str">
        <x:v>CAP-LAW090</x:v>
      </x:c>
      <x:c r="M147" s="305" t="str">
        <x:v>CAP-LAW090|Reg. 57</x:v>
      </x:c>
      <x:c r="N147" s="305" t="str">
        <x:v>CAP-LAW090|Reg. 57|AP01</x:v>
      </x:c>
      <x:c r="O147" s="305" t="str">
        <x:v>CAP-LAW090|Reg. 57|TRC01</x:v>
      </x:c>
      <x:c r="P147" s="305" t="str">
        <x:f>IF(COUNTIF('PROD Law Master'!$A$5:$A$81,C147)=1,"YES","NO")</x:f>
        <x:v>YES</x:v>
      </x:c>
      <x:c r="Q147" s="305" t="str">
        <x:f>IF(COUNTIF('PROD Provision Master'!$A$5:$A$176,D147)=1,"YES","NO")</x:f>
        <x:v>YES</x:v>
      </x:c>
      <x:c r="R147" s="305" t="str">
        <x:f>IF(COUNTIF('PROD Compliance Master'!$A$5:$A$176,E147)=1,"YES","NO")</x:f>
        <x:v>YES</x:v>
      </x:c>
      <x:c r="S147" s="305" t="str">
        <x:f>IF(COUNTIF('PROD Audit Master'!$A$5:$A$176,F147)=1,"YES","NO")</x:f>
        <x:v>YES</x:v>
      </x:c>
      <x:c r="T147" s="305" t="str">
        <x:f>IF(COUNTIF('PROD Evidence Master'!$C$5:$C$348,F147)=H147,"YES","NO")</x:f>
        <x:v>YES</x:v>
      </x:c>
      <x:c r="U147" s="305" t="str">
        <x:f>IF(COUNTIF('PROD Observation Master'!$C$5:$C$176,F147)=1,"YES","NO")</x:f>
        <x:v>YES</x:v>
      </x:c>
      <x:c r="V147" s="305" t="str">
        <x:f>IF(COUNTIF('PROD Calendar Master'!$C$5:$C$176,F147)=1,"YES","NO")</x:f>
        <x:v>YES</x:v>
      </x:c>
      <x:c r="W147" s="305" t="str">
        <x:f>IF(COUNTIF('PROD Applicability Master'!$A$5:$A$176,K147)=1,"YES","NO")</x:f>
        <x:v>YES</x:v>
      </x:c>
      <x:c r="X147" s="305" t="str">
        <x:f>IF(COUNTIF($A$5:$A$176,A147)=1,"UNIQUE","DUPLICATE")</x:f>
        <x:v>UNIQUE</x:v>
      </x:c>
      <x:c r="Y147" s="305" t="str">
        <x:f>IF(COUNTIF($O$5:$O$176,O147)=1,"UNIQUE","DUPLICATE")</x:f>
        <x:v>UNIQUE</x:v>
      </x:c>
      <x:c r="Z147" s="305" t="str">
        <x:f>IF(AND(P147="YES",Q147="YES",R147="YES",S147="YES",T147="YES",U147="YES",V147="YES",W147="YES"),"COMPLETE","INCOMPLETE")</x:f>
        <x:v>COMPLETE</x:v>
      </x:c>
      <x:c r="AA147" s="305" t="str">
        <x:f>IF(AND(LEFT(A147,14)="SEBI-CORE-TRC-",LEN(A147)=20),"VALID","INVALID")</x:f>
        <x:v>VALID</x:v>
      </x:c>
      <x:c r="AB147" s="305" t="str">
        <x:v>FROZEN</x:v>
      </x:c>
      <x:c r="AC147" s="305" t="str">
        <x:v>https://www.sebi.gov.in/legal/master-circulars/jul-2025/master-circular-for-listing-obligations-and-disclosure-requirements-for-non-convertible-securities-securitized-debt-instruments-and-or-commercial-paper_95230.html</x:v>
      </x:c>
    </x:row>
    <x:row r="148" ht="48" customHeight="1">
      <x:c r="A148" s="305" t="str">
        <x:v>SEBI-CORE-TRC-000144</x:v>
      </x:c>
      <x:c r="B148" s="305" t="n">
        <x:v>144</x:v>
      </x:c>
      <x:c r="C148" s="305" t="str">
        <x:v>SEBI-CORE-LAW-000022</x:v>
      </x:c>
      <x:c r="D148" s="305" t="str">
        <x:v>SEBI-CORE-PRV-000144</x:v>
      </x:c>
      <x:c r="E148" s="305" t="str">
        <x:v>SEBI-CORE-CMP-000144</x:v>
      </x:c>
      <x:c r="F148" s="305" t="str">
        <x:v>SEBI-CORE-AUD-000144</x:v>
      </x:c>
      <x:c r="G148" s="305" t="str">
        <x:v>SEBI-CORE-EVD-000287; SEBI-CORE-EVD-000288</x:v>
      </x:c>
      <x:c r="H148" s="305" t="n">
        <x:v>2</x:v>
      </x:c>
      <x:c r="I148" s="305" t="str">
        <x:v>SEBI-CORE-OBS-000144</x:v>
      </x:c>
      <x:c r="J148" s="305" t="str">
        <x:v>SEBI-CORE-CAL-000144</x:v>
      </x:c>
      <x:c r="K148" s="305" t="str">
        <x:v>SEBI-CORE-APP-000144</x:v>
      </x:c>
      <x:c r="L148" s="305" t="str">
        <x:v>CAP-LAW090</x:v>
      </x:c>
      <x:c r="M148" s="305" t="str">
        <x:v>CAP-LAW090|Reg. 58</x:v>
      </x:c>
      <x:c r="N148" s="305" t="str">
        <x:v>CAP-LAW090|Reg. 58|AP01</x:v>
      </x:c>
      <x:c r="O148" s="305" t="str">
        <x:v>CAP-LAW090|Reg. 58|TRC01</x:v>
      </x:c>
      <x:c r="P148" s="305" t="str">
        <x:f>IF(COUNTIF('PROD Law Master'!$A$5:$A$81,C148)=1,"YES","NO")</x:f>
        <x:v>YES</x:v>
      </x:c>
      <x:c r="Q148" s="305" t="str">
        <x:f>IF(COUNTIF('PROD Provision Master'!$A$5:$A$176,D148)=1,"YES","NO")</x:f>
        <x:v>YES</x:v>
      </x:c>
      <x:c r="R148" s="305" t="str">
        <x:f>IF(COUNTIF('PROD Compliance Master'!$A$5:$A$176,E148)=1,"YES","NO")</x:f>
        <x:v>YES</x:v>
      </x:c>
      <x:c r="S148" s="305" t="str">
        <x:f>IF(COUNTIF('PROD Audit Master'!$A$5:$A$176,F148)=1,"YES","NO")</x:f>
        <x:v>YES</x:v>
      </x:c>
      <x:c r="T148" s="305" t="str">
        <x:f>IF(COUNTIF('PROD Evidence Master'!$C$5:$C$348,F148)=H148,"YES","NO")</x:f>
        <x:v>YES</x:v>
      </x:c>
      <x:c r="U148" s="305" t="str">
        <x:f>IF(COUNTIF('PROD Observation Master'!$C$5:$C$176,F148)=1,"YES","NO")</x:f>
        <x:v>YES</x:v>
      </x:c>
      <x:c r="V148" s="305" t="str">
        <x:f>IF(COUNTIF('PROD Calendar Master'!$C$5:$C$176,F148)=1,"YES","NO")</x:f>
        <x:v>YES</x:v>
      </x:c>
      <x:c r="W148" s="305" t="str">
        <x:f>IF(COUNTIF('PROD Applicability Master'!$A$5:$A$176,K148)=1,"YES","NO")</x:f>
        <x:v>YES</x:v>
      </x:c>
      <x:c r="X148" s="305" t="str">
        <x:f>IF(COUNTIF($A$5:$A$176,A148)=1,"UNIQUE","DUPLICATE")</x:f>
        <x:v>UNIQUE</x:v>
      </x:c>
      <x:c r="Y148" s="305" t="str">
        <x:f>IF(COUNTIF($O$5:$O$176,O148)=1,"UNIQUE","DUPLICATE")</x:f>
        <x:v>UNIQUE</x:v>
      </x:c>
      <x:c r="Z148" s="305" t="str">
        <x:f>IF(AND(P148="YES",Q148="YES",R148="YES",S148="YES",T148="YES",U148="YES",V148="YES",W148="YES"),"COMPLETE","INCOMPLETE")</x:f>
        <x:v>COMPLETE</x:v>
      </x:c>
      <x:c r="AA148" s="305" t="str">
        <x:f>IF(AND(LEFT(A148,14)="SEBI-CORE-TRC-",LEN(A148)=20),"VALID","INVALID")</x:f>
        <x:v>VALID</x:v>
      </x:c>
      <x:c r="AB148" s="305" t="str">
        <x:v>FROZEN</x:v>
      </x:c>
      <x:c r="AC148" s="305" t="str">
        <x:v>https://www.sebi.gov.in/legal/master-circulars/jul-2025/master-circular-for-listing-obligations-and-disclosure-requirements-for-non-convertible-securities-securitized-debt-instruments-and-or-commercial-paper_95230.html</x:v>
      </x:c>
    </x:row>
    <x:row r="149" ht="48" customHeight="1">
      <x:c r="A149" s="305" t="str">
        <x:v>SEBI-CORE-TRC-000145</x:v>
      </x:c>
      <x:c r="B149" s="305" t="n">
        <x:v>145</x:v>
      </x:c>
      <x:c r="C149" s="305" t="str">
        <x:v>SEBI-CORE-LAW-000022</x:v>
      </x:c>
      <x:c r="D149" s="305" t="str">
        <x:v>SEBI-CORE-PRV-000145</x:v>
      </x:c>
      <x:c r="E149" s="305" t="str">
        <x:v>SEBI-CORE-CMP-000145</x:v>
      </x:c>
      <x:c r="F149" s="305" t="str">
        <x:v>SEBI-CORE-AUD-000145</x:v>
      </x:c>
      <x:c r="G149" s="305" t="str">
        <x:v>SEBI-CORE-EVD-000289; SEBI-CORE-EVD-000290</x:v>
      </x:c>
      <x:c r="H149" s="305" t="n">
        <x:v>2</x:v>
      </x:c>
      <x:c r="I149" s="305" t="str">
        <x:v>SEBI-CORE-OBS-000145</x:v>
      </x:c>
      <x:c r="J149" s="305" t="str">
        <x:v>SEBI-CORE-CAL-000145</x:v>
      </x:c>
      <x:c r="K149" s="305" t="str">
        <x:v>SEBI-CORE-APP-000145</x:v>
      </x:c>
      <x:c r="L149" s="305" t="str">
        <x:v>CAP-LAW090</x:v>
      </x:c>
      <x:c r="M149" s="305" t="str">
        <x:v>CAP-LAW090|Reg. 59</x:v>
      </x:c>
      <x:c r="N149" s="305" t="str">
        <x:v>CAP-LAW090|Reg. 59|AP01</x:v>
      </x:c>
      <x:c r="O149" s="305" t="str">
        <x:v>CAP-LAW090|Reg. 59|TRC01</x:v>
      </x:c>
      <x:c r="P149" s="305" t="str">
        <x:f>IF(COUNTIF('PROD Law Master'!$A$5:$A$81,C149)=1,"YES","NO")</x:f>
        <x:v>YES</x:v>
      </x:c>
      <x:c r="Q149" s="305" t="str">
        <x:f>IF(COUNTIF('PROD Provision Master'!$A$5:$A$176,D149)=1,"YES","NO")</x:f>
        <x:v>YES</x:v>
      </x:c>
      <x:c r="R149" s="305" t="str">
        <x:f>IF(COUNTIF('PROD Compliance Master'!$A$5:$A$176,E149)=1,"YES","NO")</x:f>
        <x:v>YES</x:v>
      </x:c>
      <x:c r="S149" s="305" t="str">
        <x:f>IF(COUNTIF('PROD Audit Master'!$A$5:$A$176,F149)=1,"YES","NO")</x:f>
        <x:v>YES</x:v>
      </x:c>
      <x:c r="T149" s="305" t="str">
        <x:f>IF(COUNTIF('PROD Evidence Master'!$C$5:$C$348,F149)=H149,"YES","NO")</x:f>
        <x:v>YES</x:v>
      </x:c>
      <x:c r="U149" s="305" t="str">
        <x:f>IF(COUNTIF('PROD Observation Master'!$C$5:$C$176,F149)=1,"YES","NO")</x:f>
        <x:v>YES</x:v>
      </x:c>
      <x:c r="V149" s="305" t="str">
        <x:f>IF(COUNTIF('PROD Calendar Master'!$C$5:$C$176,F149)=1,"YES","NO")</x:f>
        <x:v>YES</x:v>
      </x:c>
      <x:c r="W149" s="305" t="str">
        <x:f>IF(COUNTIF('PROD Applicability Master'!$A$5:$A$176,K149)=1,"YES","NO")</x:f>
        <x:v>YES</x:v>
      </x:c>
      <x:c r="X149" s="305" t="str">
        <x:f>IF(COUNTIF($A$5:$A$176,A149)=1,"UNIQUE","DUPLICATE")</x:f>
        <x:v>UNIQUE</x:v>
      </x:c>
      <x:c r="Y149" s="305" t="str">
        <x:f>IF(COUNTIF($O$5:$O$176,O149)=1,"UNIQUE","DUPLICATE")</x:f>
        <x:v>UNIQUE</x:v>
      </x:c>
      <x:c r="Z149" s="305" t="str">
        <x:f>IF(AND(P149="YES",Q149="YES",R149="YES",S149="YES",T149="YES",U149="YES",V149="YES",W149="YES"),"COMPLETE","INCOMPLETE")</x:f>
        <x:v>COMPLETE</x:v>
      </x:c>
      <x:c r="AA149" s="305" t="str">
        <x:f>IF(AND(LEFT(A149,14)="SEBI-CORE-TRC-",LEN(A149)=20),"VALID","INVALID")</x:f>
        <x:v>VALID</x:v>
      </x:c>
      <x:c r="AB149" s="305" t="str">
        <x:v>FROZEN</x:v>
      </x:c>
      <x:c r="AC149" s="305" t="str">
        <x:v>https://www.sebi.gov.in/legal/master-circulars/jul-2025/master-circular-for-listing-obligations-and-disclosure-requirements-for-non-convertible-securities-securitized-debt-instruments-and-or-commercial-paper_95230.html</x:v>
      </x:c>
    </x:row>
    <x:row r="150" ht="48" customHeight="1">
      <x:c r="A150" s="305" t="str">
        <x:v>SEBI-CORE-TRC-000146</x:v>
      </x:c>
      <x:c r="B150" s="305" t="n">
        <x:v>146</x:v>
      </x:c>
      <x:c r="C150" s="305" t="str">
        <x:v>SEBI-CORE-LAW-000022</x:v>
      </x:c>
      <x:c r="D150" s="305" t="str">
        <x:v>SEBI-CORE-PRV-000146</x:v>
      </x:c>
      <x:c r="E150" s="305" t="str">
        <x:v>SEBI-CORE-CMP-000146</x:v>
      </x:c>
      <x:c r="F150" s="305" t="str">
        <x:v>SEBI-CORE-AUD-000146</x:v>
      </x:c>
      <x:c r="G150" s="305" t="str">
        <x:v>SEBI-CORE-EVD-000291; SEBI-CORE-EVD-000292</x:v>
      </x:c>
      <x:c r="H150" s="305" t="n">
        <x:v>2</x:v>
      </x:c>
      <x:c r="I150" s="305" t="str">
        <x:v>SEBI-CORE-OBS-000146</x:v>
      </x:c>
      <x:c r="J150" s="305" t="str">
        <x:v>SEBI-CORE-CAL-000146</x:v>
      </x:c>
      <x:c r="K150" s="305" t="str">
        <x:v>SEBI-CORE-APP-000146</x:v>
      </x:c>
      <x:c r="L150" s="305" t="str">
        <x:v>CAP-LAW090</x:v>
      </x:c>
      <x:c r="M150" s="305" t="str">
        <x:v>CAP-LAW090|Reg. 60</x:v>
      </x:c>
      <x:c r="N150" s="305" t="str">
        <x:v>CAP-LAW090|Reg. 60|AP01</x:v>
      </x:c>
      <x:c r="O150" s="305" t="str">
        <x:v>CAP-LAW090|Reg. 60|TRC01</x:v>
      </x:c>
      <x:c r="P150" s="305" t="str">
        <x:f>IF(COUNTIF('PROD Law Master'!$A$5:$A$81,C150)=1,"YES","NO")</x:f>
        <x:v>YES</x:v>
      </x:c>
      <x:c r="Q150" s="305" t="str">
        <x:f>IF(COUNTIF('PROD Provision Master'!$A$5:$A$176,D150)=1,"YES","NO")</x:f>
        <x:v>YES</x:v>
      </x:c>
      <x:c r="R150" s="305" t="str">
        <x:f>IF(COUNTIF('PROD Compliance Master'!$A$5:$A$176,E150)=1,"YES","NO")</x:f>
        <x:v>YES</x:v>
      </x:c>
      <x:c r="S150" s="305" t="str">
        <x:f>IF(COUNTIF('PROD Audit Master'!$A$5:$A$176,F150)=1,"YES","NO")</x:f>
        <x:v>YES</x:v>
      </x:c>
      <x:c r="T150" s="305" t="str">
        <x:f>IF(COUNTIF('PROD Evidence Master'!$C$5:$C$348,F150)=H150,"YES","NO")</x:f>
        <x:v>YES</x:v>
      </x:c>
      <x:c r="U150" s="305" t="str">
        <x:f>IF(COUNTIF('PROD Observation Master'!$C$5:$C$176,F150)=1,"YES","NO")</x:f>
        <x:v>YES</x:v>
      </x:c>
      <x:c r="V150" s="305" t="str">
        <x:f>IF(COUNTIF('PROD Calendar Master'!$C$5:$C$176,F150)=1,"YES","NO")</x:f>
        <x:v>YES</x:v>
      </x:c>
      <x:c r="W150" s="305" t="str">
        <x:f>IF(COUNTIF('PROD Applicability Master'!$A$5:$A$176,K150)=1,"YES","NO")</x:f>
        <x:v>YES</x:v>
      </x:c>
      <x:c r="X150" s="305" t="str">
        <x:f>IF(COUNTIF($A$5:$A$176,A150)=1,"UNIQUE","DUPLICATE")</x:f>
        <x:v>UNIQUE</x:v>
      </x:c>
      <x:c r="Y150" s="305" t="str">
        <x:f>IF(COUNTIF($O$5:$O$176,O150)=1,"UNIQUE","DUPLICATE")</x:f>
        <x:v>UNIQUE</x:v>
      </x:c>
      <x:c r="Z150" s="305" t="str">
        <x:f>IF(AND(P150="YES",Q150="YES",R150="YES",S150="YES",T150="YES",U150="YES",V150="YES",W150="YES"),"COMPLETE","INCOMPLETE")</x:f>
        <x:v>COMPLETE</x:v>
      </x:c>
      <x:c r="AA150" s="305" t="str">
        <x:f>IF(AND(LEFT(A150,14)="SEBI-CORE-TRC-",LEN(A150)=20),"VALID","INVALID")</x:f>
        <x:v>VALID</x:v>
      </x:c>
      <x:c r="AB150" s="305" t="str">
        <x:v>FROZEN</x:v>
      </x:c>
      <x:c r="AC150" s="305" t="str">
        <x:v>https://www.sebi.gov.in/legal/master-circulars/jul-2025/master-circular-for-listing-obligations-and-disclosure-requirements-for-non-convertible-securities-securitized-debt-instruments-and-or-commercial-paper_95230.html</x:v>
      </x:c>
    </x:row>
    <x:row r="151" ht="48" customHeight="1">
      <x:c r="A151" s="305" t="str">
        <x:v>SEBI-CORE-TRC-000147</x:v>
      </x:c>
      <x:c r="B151" s="305" t="n">
        <x:v>147</x:v>
      </x:c>
      <x:c r="C151" s="305" t="str">
        <x:v>SEBI-CORE-LAW-000022</x:v>
      </x:c>
      <x:c r="D151" s="305" t="str">
        <x:v>SEBI-CORE-PRV-000147</x:v>
      </x:c>
      <x:c r="E151" s="305" t="str">
        <x:v>SEBI-CORE-CMP-000147</x:v>
      </x:c>
      <x:c r="F151" s="305" t="str">
        <x:v>SEBI-CORE-AUD-000147</x:v>
      </x:c>
      <x:c r="G151" s="305" t="str">
        <x:v>SEBI-CORE-EVD-000293; SEBI-CORE-EVD-000294</x:v>
      </x:c>
      <x:c r="H151" s="305" t="n">
        <x:v>2</x:v>
      </x:c>
      <x:c r="I151" s="305" t="str">
        <x:v>SEBI-CORE-OBS-000147</x:v>
      </x:c>
      <x:c r="J151" s="305" t="str">
        <x:v>SEBI-CORE-CAL-000147</x:v>
      </x:c>
      <x:c r="K151" s="305" t="str">
        <x:v>SEBI-CORE-APP-000147</x:v>
      </x:c>
      <x:c r="L151" s="305" t="str">
        <x:v>CAP-LAW090</x:v>
      </x:c>
      <x:c r="M151" s="305" t="str">
        <x:v>CAP-LAW090|Reg. 61B / unclaimed amounts</x:v>
      </x:c>
      <x:c r="N151" s="305" t="str">
        <x:v>CAP-LAW090|Reg. 61B / unclaimed amounts|AP01</x:v>
      </x:c>
      <x:c r="O151" s="305" t="str">
        <x:v>CAP-LAW090|Reg. 61B / unclaimed amounts|TRC01</x:v>
      </x:c>
      <x:c r="P151" s="305" t="str">
        <x:f>IF(COUNTIF('PROD Law Master'!$A$5:$A$81,C151)=1,"YES","NO")</x:f>
        <x:v>YES</x:v>
      </x:c>
      <x:c r="Q151" s="305" t="str">
        <x:f>IF(COUNTIF('PROD Provision Master'!$A$5:$A$176,D151)=1,"YES","NO")</x:f>
        <x:v>YES</x:v>
      </x:c>
      <x:c r="R151" s="305" t="str">
        <x:f>IF(COUNTIF('PROD Compliance Master'!$A$5:$A$176,E151)=1,"YES","NO")</x:f>
        <x:v>YES</x:v>
      </x:c>
      <x:c r="S151" s="305" t="str">
        <x:f>IF(COUNTIF('PROD Audit Master'!$A$5:$A$176,F151)=1,"YES","NO")</x:f>
        <x:v>YES</x:v>
      </x:c>
      <x:c r="T151" s="305" t="str">
        <x:f>IF(COUNTIF('PROD Evidence Master'!$C$5:$C$348,F151)=H151,"YES","NO")</x:f>
        <x:v>YES</x:v>
      </x:c>
      <x:c r="U151" s="305" t="str">
        <x:f>IF(COUNTIF('PROD Observation Master'!$C$5:$C$176,F151)=1,"YES","NO")</x:f>
        <x:v>YES</x:v>
      </x:c>
      <x:c r="V151" s="305" t="str">
        <x:f>IF(COUNTIF('PROD Calendar Master'!$C$5:$C$176,F151)=1,"YES","NO")</x:f>
        <x:v>YES</x:v>
      </x:c>
      <x:c r="W151" s="305" t="str">
        <x:f>IF(COUNTIF('PROD Applicability Master'!$A$5:$A$176,K151)=1,"YES","NO")</x:f>
        <x:v>YES</x:v>
      </x:c>
      <x:c r="X151" s="305" t="str">
        <x:f>IF(COUNTIF($A$5:$A$176,A151)=1,"UNIQUE","DUPLICATE")</x:f>
        <x:v>UNIQUE</x:v>
      </x:c>
      <x:c r="Y151" s="305" t="str">
        <x:f>IF(COUNTIF($O$5:$O$176,O151)=1,"UNIQUE","DUPLICATE")</x:f>
        <x:v>UNIQUE</x:v>
      </x:c>
      <x:c r="Z151" s="305" t="str">
        <x:f>IF(AND(P151="YES",Q151="YES",R151="YES",S151="YES",T151="YES",U151="YES",V151="YES",W151="YES"),"COMPLETE","INCOMPLETE")</x:f>
        <x:v>COMPLETE</x:v>
      </x:c>
      <x:c r="AA151" s="305" t="str">
        <x:f>IF(AND(LEFT(A151,14)="SEBI-CORE-TRC-",LEN(A151)=20),"VALID","INVALID")</x:f>
        <x:v>VALID</x:v>
      </x:c>
      <x:c r="AB151" s="305" t="str">
        <x:v>FROZEN</x:v>
      </x:c>
      <x:c r="AC151" s="305" t="str">
        <x:v>https://www.sebi.gov.in/legal/master-circulars/jul-2025/master-circular-for-listing-obligations-and-disclosure-requirements-for-non-convertible-securities-securitized-debt-instruments-and-or-commercial-paper_95230.html</x:v>
      </x:c>
    </x:row>
    <x:row r="152" ht="48" customHeight="1">
      <x:c r="A152" s="305" t="str">
        <x:v>SEBI-CORE-TRC-000148</x:v>
      </x:c>
      <x:c r="B152" s="305" t="n">
        <x:v>148</x:v>
      </x:c>
      <x:c r="C152" s="305" t="str">
        <x:v>SEBI-CORE-LAW-000022</x:v>
      </x:c>
      <x:c r="D152" s="305" t="str">
        <x:v>SEBI-CORE-PRV-000148</x:v>
      </x:c>
      <x:c r="E152" s="305" t="str">
        <x:v>SEBI-CORE-CMP-000148</x:v>
      </x:c>
      <x:c r="F152" s="305" t="str">
        <x:v>SEBI-CORE-AUD-000148</x:v>
      </x:c>
      <x:c r="G152" s="305" t="str">
        <x:v>SEBI-CORE-EVD-000295; SEBI-CORE-EVD-000296</x:v>
      </x:c>
      <x:c r="H152" s="305" t="n">
        <x:v>2</x:v>
      </x:c>
      <x:c r="I152" s="305" t="str">
        <x:v>SEBI-CORE-OBS-000148</x:v>
      </x:c>
      <x:c r="J152" s="305" t="str">
        <x:v>SEBI-CORE-CAL-000148</x:v>
      </x:c>
      <x:c r="K152" s="305" t="str">
        <x:v>SEBI-CORE-APP-000148</x:v>
      </x:c>
      <x:c r="L152" s="305" t="str">
        <x:v>CAP-LAW090</x:v>
      </x:c>
      <x:c r="M152" s="305" t="str">
        <x:v>CAP-LAW090|Reg. 62</x:v>
      </x:c>
      <x:c r="N152" s="305" t="str">
        <x:v>CAP-LAW090|Reg. 62|AP01</x:v>
      </x:c>
      <x:c r="O152" s="305" t="str">
        <x:v>CAP-LAW090|Reg. 62|TRC01</x:v>
      </x:c>
      <x:c r="P152" s="305" t="str">
        <x:f>IF(COUNTIF('PROD Law Master'!$A$5:$A$81,C152)=1,"YES","NO")</x:f>
        <x:v>YES</x:v>
      </x:c>
      <x:c r="Q152" s="305" t="str">
        <x:f>IF(COUNTIF('PROD Provision Master'!$A$5:$A$176,D152)=1,"YES","NO")</x:f>
        <x:v>YES</x:v>
      </x:c>
      <x:c r="R152" s="305" t="str">
        <x:f>IF(COUNTIF('PROD Compliance Master'!$A$5:$A$176,E152)=1,"YES","NO")</x:f>
        <x:v>YES</x:v>
      </x:c>
      <x:c r="S152" s="305" t="str">
        <x:f>IF(COUNTIF('PROD Audit Master'!$A$5:$A$176,F152)=1,"YES","NO")</x:f>
        <x:v>YES</x:v>
      </x:c>
      <x:c r="T152" s="305" t="str">
        <x:f>IF(COUNTIF('PROD Evidence Master'!$C$5:$C$348,F152)=H152,"YES","NO")</x:f>
        <x:v>YES</x:v>
      </x:c>
      <x:c r="U152" s="305" t="str">
        <x:f>IF(COUNTIF('PROD Observation Master'!$C$5:$C$176,F152)=1,"YES","NO")</x:f>
        <x:v>YES</x:v>
      </x:c>
      <x:c r="V152" s="305" t="str">
        <x:f>IF(COUNTIF('PROD Calendar Master'!$C$5:$C$176,F152)=1,"YES","NO")</x:f>
        <x:v>YES</x:v>
      </x:c>
      <x:c r="W152" s="305" t="str">
        <x:f>IF(COUNTIF('PROD Applicability Master'!$A$5:$A$176,K152)=1,"YES","NO")</x:f>
        <x:v>YES</x:v>
      </x:c>
      <x:c r="X152" s="305" t="str">
        <x:f>IF(COUNTIF($A$5:$A$176,A152)=1,"UNIQUE","DUPLICATE")</x:f>
        <x:v>UNIQUE</x:v>
      </x:c>
      <x:c r="Y152" s="305" t="str">
        <x:f>IF(COUNTIF($O$5:$O$176,O152)=1,"UNIQUE","DUPLICATE")</x:f>
        <x:v>UNIQUE</x:v>
      </x:c>
      <x:c r="Z152" s="305" t="str">
        <x:f>IF(AND(P152="YES",Q152="YES",R152="YES",S152="YES",T152="YES",U152="YES",V152="YES",W152="YES"),"COMPLETE","INCOMPLETE")</x:f>
        <x:v>COMPLETE</x:v>
      </x:c>
      <x:c r="AA152" s="305" t="str">
        <x:f>IF(AND(LEFT(A152,14)="SEBI-CORE-TRC-",LEN(A152)=20),"VALID","INVALID")</x:f>
        <x:v>VALID</x:v>
      </x:c>
      <x:c r="AB152" s="305" t="str">
        <x:v>FROZEN</x:v>
      </x:c>
      <x:c r="AC152" s="305" t="str">
        <x:v>https://www.sebi.gov.in/legal/master-circulars/jul-2025/master-circular-for-listing-obligations-and-disclosure-requirements-for-non-convertible-securities-securitized-debt-instruments-and-or-commercial-paper_95230.html</x:v>
      </x:c>
    </x:row>
    <x:row r="153" ht="48" customHeight="1">
      <x:c r="A153" s="305" t="str">
        <x:v>SEBI-CORE-TRC-000149</x:v>
      </x:c>
      <x:c r="B153" s="305" t="n">
        <x:v>149</x:v>
      </x:c>
      <x:c r="C153" s="305" t="str">
        <x:v>SEBI-CORE-LAW-000022</x:v>
      </x:c>
      <x:c r="D153" s="305" t="str">
        <x:v>SEBI-CORE-PRV-000149</x:v>
      </x:c>
      <x:c r="E153" s="305" t="str">
        <x:v>SEBI-CORE-CMP-000149</x:v>
      </x:c>
      <x:c r="F153" s="305" t="str">
        <x:v>SEBI-CORE-AUD-000149</x:v>
      </x:c>
      <x:c r="G153" s="305" t="str">
        <x:v>SEBI-CORE-EVD-000297; SEBI-CORE-EVD-000298</x:v>
      </x:c>
      <x:c r="H153" s="305" t="n">
        <x:v>2</x:v>
      </x:c>
      <x:c r="I153" s="305" t="str">
        <x:v>SEBI-CORE-OBS-000149</x:v>
      </x:c>
      <x:c r="J153" s="305" t="str">
        <x:v>SEBI-CORE-CAL-000149</x:v>
      </x:c>
      <x:c r="K153" s="305" t="str">
        <x:v>SEBI-CORE-APP-000149</x:v>
      </x:c>
      <x:c r="L153" s="305" t="str">
        <x:v>CAP-LAW090</x:v>
      </x:c>
      <x:c r="M153" s="305" t="str">
        <x:v>CAP-LAW090|HVDLE corporate-governance chapter</x:v>
      </x:c>
      <x:c r="N153" s="305" t="str">
        <x:v>CAP-LAW090|HVDLE corporate-governance chapter|AP01</x:v>
      </x:c>
      <x:c r="O153" s="305" t="str">
        <x:v>CAP-LAW090|HVDLE corporate-governance chapter|TRC01</x:v>
      </x:c>
      <x:c r="P153" s="305" t="str">
        <x:f>IF(COUNTIF('PROD Law Master'!$A$5:$A$81,C153)=1,"YES","NO")</x:f>
        <x:v>YES</x:v>
      </x:c>
      <x:c r="Q153" s="305" t="str">
        <x:f>IF(COUNTIF('PROD Provision Master'!$A$5:$A$176,D153)=1,"YES","NO")</x:f>
        <x:v>YES</x:v>
      </x:c>
      <x:c r="R153" s="305" t="str">
        <x:f>IF(COUNTIF('PROD Compliance Master'!$A$5:$A$176,E153)=1,"YES","NO")</x:f>
        <x:v>YES</x:v>
      </x:c>
      <x:c r="S153" s="305" t="str">
        <x:f>IF(COUNTIF('PROD Audit Master'!$A$5:$A$176,F153)=1,"YES","NO")</x:f>
        <x:v>YES</x:v>
      </x:c>
      <x:c r="T153" s="305" t="str">
        <x:f>IF(COUNTIF('PROD Evidence Master'!$C$5:$C$348,F153)=H153,"YES","NO")</x:f>
        <x:v>YES</x:v>
      </x:c>
      <x:c r="U153" s="305" t="str">
        <x:f>IF(COUNTIF('PROD Observation Master'!$C$5:$C$176,F153)=1,"YES","NO")</x:f>
        <x:v>YES</x:v>
      </x:c>
      <x:c r="V153" s="305" t="str">
        <x:f>IF(COUNTIF('PROD Calendar Master'!$C$5:$C$176,F153)=1,"YES","NO")</x:f>
        <x:v>YES</x:v>
      </x:c>
      <x:c r="W153" s="305" t="str">
        <x:f>IF(COUNTIF('PROD Applicability Master'!$A$5:$A$176,K153)=1,"YES","NO")</x:f>
        <x:v>YES</x:v>
      </x:c>
      <x:c r="X153" s="305" t="str">
        <x:f>IF(COUNTIF($A$5:$A$176,A153)=1,"UNIQUE","DUPLICATE")</x:f>
        <x:v>UNIQUE</x:v>
      </x:c>
      <x:c r="Y153" s="305" t="str">
        <x:f>IF(COUNTIF($O$5:$O$176,O153)=1,"UNIQUE","DUPLICATE")</x:f>
        <x:v>UNIQUE</x:v>
      </x:c>
      <x:c r="Z153" s="305" t="str">
        <x:f>IF(AND(P153="YES",Q153="YES",R153="YES",S153="YES",T153="YES",U153="YES",V153="YES",W153="YES"),"COMPLETE","INCOMPLETE")</x:f>
        <x:v>COMPLETE</x:v>
      </x:c>
      <x:c r="AA153" s="305" t="str">
        <x:f>IF(AND(LEFT(A153,14)="SEBI-CORE-TRC-",LEN(A153)=20),"VALID","INVALID")</x:f>
        <x:v>VALID</x:v>
      </x:c>
      <x:c r="AB153" s="305" t="str">
        <x:v>FROZEN</x:v>
      </x:c>
      <x:c r="AC153" s="305" t="str">
        <x:v>https://www.sebi.gov.in/legal/master-circulars/jul-2025/master-circular-for-listing-obligations-and-disclosure-requirements-for-non-convertible-securities-securitized-debt-instruments-and-or-commercial-paper_95230.html</x:v>
      </x:c>
    </x:row>
    <x:row r="154" ht="48" customHeight="1">
      <x:c r="A154" s="305" t="str">
        <x:v>SEBI-CORE-TRC-000150</x:v>
      </x:c>
      <x:c r="B154" s="305" t="n">
        <x:v>150</x:v>
      </x:c>
      <x:c r="C154" s="305" t="str">
        <x:v>SEBI-CORE-LAW-000017</x:v>
      </x:c>
      <x:c r="D154" s="305" t="str">
        <x:v>SEBI-CORE-PRV-000150</x:v>
      </x:c>
      <x:c r="E154" s="305" t="str">
        <x:v>SEBI-CORE-CMP-000150</x:v>
      </x:c>
      <x:c r="F154" s="305" t="str">
        <x:v>SEBI-CORE-AUD-000150</x:v>
      </x:c>
      <x:c r="G154" s="305" t="str">
        <x:v>SEBI-CORE-EVD-000299; SEBI-CORE-EVD-000300</x:v>
      </x:c>
      <x:c r="H154" s="305" t="n">
        <x:v>2</x:v>
      </x:c>
      <x:c r="I154" s="305" t="str">
        <x:v>SEBI-CORE-OBS-000150</x:v>
      </x:c>
      <x:c r="J154" s="305" t="str">
        <x:v>SEBI-CORE-CAL-000150</x:v>
      </x:c>
      <x:c r="K154" s="305" t="str">
        <x:v>SEBI-CORE-APP-000150</x:v>
      </x:c>
      <x:c r="L154" s="305" t="str">
        <x:v>CAP-LAW064</x:v>
      </x:c>
      <x:c r="M154" s="305" t="str">
        <x:v>CAP-LAW064|Issue/listing provisions</x:v>
      </x:c>
      <x:c r="N154" s="305" t="str">
        <x:v>CAP-LAW064|Issue/listing provisions|AP01</x:v>
      </x:c>
      <x:c r="O154" s="305" t="str">
        <x:v>CAP-LAW064|Issue/listing provisions|TRC01</x:v>
      </x:c>
      <x:c r="P154" s="305" t="str">
        <x:f>IF(COUNTIF('PROD Law Master'!$A$5:$A$81,C154)=1,"YES","NO")</x:f>
        <x:v>YES</x:v>
      </x:c>
      <x:c r="Q154" s="305" t="str">
        <x:f>IF(COUNTIF('PROD Provision Master'!$A$5:$A$176,D154)=1,"YES","NO")</x:f>
        <x:v>YES</x:v>
      </x:c>
      <x:c r="R154" s="305" t="str">
        <x:f>IF(COUNTIF('PROD Compliance Master'!$A$5:$A$176,E154)=1,"YES","NO")</x:f>
        <x:v>YES</x:v>
      </x:c>
      <x:c r="S154" s="305" t="str">
        <x:f>IF(COUNTIF('PROD Audit Master'!$A$5:$A$176,F154)=1,"YES","NO")</x:f>
        <x:v>YES</x:v>
      </x:c>
      <x:c r="T154" s="305" t="str">
        <x:f>IF(COUNTIF('PROD Evidence Master'!$C$5:$C$348,F154)=H154,"YES","NO")</x:f>
        <x:v>YES</x:v>
      </x:c>
      <x:c r="U154" s="305" t="str">
        <x:f>IF(COUNTIF('PROD Observation Master'!$C$5:$C$176,F154)=1,"YES","NO")</x:f>
        <x:v>YES</x:v>
      </x:c>
      <x:c r="V154" s="305" t="str">
        <x:f>IF(COUNTIF('PROD Calendar Master'!$C$5:$C$176,F154)=1,"YES","NO")</x:f>
        <x:v>YES</x:v>
      </x:c>
      <x:c r="W154" s="305" t="str">
        <x:f>IF(COUNTIF('PROD Applicability Master'!$A$5:$A$176,K154)=1,"YES","NO")</x:f>
        <x:v>YES</x:v>
      </x:c>
      <x:c r="X154" s="305" t="str">
        <x:f>IF(COUNTIF($A$5:$A$176,A154)=1,"UNIQUE","DUPLICATE")</x:f>
        <x:v>UNIQUE</x:v>
      </x:c>
      <x:c r="Y154" s="305" t="str">
        <x:f>IF(COUNTIF($O$5:$O$176,O154)=1,"UNIQUE","DUPLICATE")</x:f>
        <x:v>UNIQUE</x:v>
      </x:c>
      <x:c r="Z154" s="305" t="str">
        <x:f>IF(AND(P154="YES",Q154="YES",R154="YES",S154="YES",T154="YES",U154="YES",V154="YES",W154="YES"),"COMPLETE","INCOMPLETE")</x:f>
        <x:v>COMPLETE</x:v>
      </x:c>
      <x:c r="AA154" s="305" t="str">
        <x:f>IF(AND(LEFT(A154,14)="SEBI-CORE-TRC-",LEN(A154)=20),"VALID","INVALID")</x:f>
        <x:v>VALID</x:v>
      </x:c>
      <x:c r="AB154" s="305" t="str">
        <x:v>FROZEN</x:v>
      </x:c>
      <x:c r="AC154" s="305" t="str">
        <x:v>https://www.sebi.gov.in/legal/regulations/jul-2026/securities-and-exchange-board-of-india-issue-and-listing-of-securitised-debt-instruments-and-security-receipts-regulations-2008-last-amended-on-july-06-2026-_102674.html</x:v>
      </x:c>
    </x:row>
    <x:row r="155" ht="48" customHeight="1">
      <x:c r="A155" s="305" t="str">
        <x:v>SEBI-CORE-TRC-000151</x:v>
      </x:c>
      <x:c r="B155" s="305" t="n">
        <x:v>151</x:v>
      </x:c>
      <x:c r="C155" s="305" t="str">
        <x:v>SEBI-CORE-LAW-000059</x:v>
      </x:c>
      <x:c r="D155" s="305" t="str">
        <x:v>SEBI-CORE-PRV-000151</x:v>
      </x:c>
      <x:c r="E155" s="305" t="str">
        <x:v>SEBI-CORE-CMP-000151</x:v>
      </x:c>
      <x:c r="F155" s="305" t="str">
        <x:v>SEBI-CORE-AUD-000151</x:v>
      </x:c>
      <x:c r="G155" s="305" t="str">
        <x:v>SEBI-CORE-EVD-000301; SEBI-CORE-EVD-000302</x:v>
      </x:c>
      <x:c r="H155" s="305" t="n">
        <x:v>2</x:v>
      </x:c>
      <x:c r="I155" s="305" t="str">
        <x:v>SEBI-CORE-OBS-000151</x:v>
      </x:c>
      <x:c r="J155" s="305" t="str">
        <x:v>SEBI-CORE-CAL-000151</x:v>
      </x:c>
      <x:c r="K155" s="305" t="str">
        <x:v>SEBI-CORE-APP-000151</x:v>
      </x:c>
      <x:c r="L155" s="305" t="str">
        <x:v>CAP-LAW248</x:v>
      </x:c>
      <x:c r="M155" s="305" t="str">
        <x:v>CAP-LAW248|Reg. 11B / Circular para 2</x:v>
      </x:c>
      <x:c r="N155" s="305" t="str">
        <x:v>CAP-LAW248|Reg. 11B / Circular para 2|AP01</x:v>
      </x:c>
      <x:c r="O155" s="305" t="str">
        <x:v>CAP-LAW248|Reg. 11B / Circular para 2|TRC01</x:v>
      </x:c>
      <x:c r="P155" s="305" t="str">
        <x:f>IF(COUNTIF('PROD Law Master'!$A$5:$A$81,C155)=1,"YES","NO")</x:f>
        <x:v>YES</x:v>
      </x:c>
      <x:c r="Q155" s="305" t="str">
        <x:f>IF(COUNTIF('PROD Provision Master'!$A$5:$A$176,D155)=1,"YES","NO")</x:f>
        <x:v>YES</x:v>
      </x:c>
      <x:c r="R155" s="305" t="str">
        <x:f>IF(COUNTIF('PROD Compliance Master'!$A$5:$A$176,E155)=1,"YES","NO")</x:f>
        <x:v>YES</x:v>
      </x:c>
      <x:c r="S155" s="305" t="str">
        <x:f>IF(COUNTIF('PROD Audit Master'!$A$5:$A$176,F155)=1,"YES","NO")</x:f>
        <x:v>YES</x:v>
      </x:c>
      <x:c r="T155" s="305" t="str">
        <x:f>IF(COUNTIF('PROD Evidence Master'!$C$5:$C$348,F155)=H155,"YES","NO")</x:f>
        <x:v>YES</x:v>
      </x:c>
      <x:c r="U155" s="305" t="str">
        <x:f>IF(COUNTIF('PROD Observation Master'!$C$5:$C$176,F155)=1,"YES","NO")</x:f>
        <x:v>YES</x:v>
      </x:c>
      <x:c r="V155" s="305" t="str">
        <x:f>IF(COUNTIF('PROD Calendar Master'!$C$5:$C$176,F155)=1,"YES","NO")</x:f>
        <x:v>YES</x:v>
      </x:c>
      <x:c r="W155" s="305" t="str">
        <x:f>IF(COUNTIF('PROD Applicability Master'!$A$5:$A$176,K155)=1,"YES","NO")</x:f>
        <x:v>YES</x:v>
      </x:c>
      <x:c r="X155" s="305" t="str">
        <x:f>IF(COUNTIF($A$5:$A$176,A155)=1,"UNIQUE","DUPLICATE")</x:f>
        <x:v>UNIQUE</x:v>
      </x:c>
      <x:c r="Y155" s="305" t="str">
        <x:f>IF(COUNTIF($O$5:$O$176,O155)=1,"UNIQUE","DUPLICATE")</x:f>
        <x:v>UNIQUE</x:v>
      </x:c>
      <x:c r="Z155" s="305" t="str">
        <x:f>IF(AND(P155="YES",Q155="YES",R155="YES",S155="YES",T155="YES",U155="YES",V155="YES",W155="YES"),"COMPLETE","INCOMPLETE")</x:f>
        <x:v>COMPLETE</x:v>
      </x:c>
      <x:c r="AA155" s="305" t="str">
        <x:f>IF(AND(LEFT(A155,14)="SEBI-CORE-TRC-",LEN(A155)=20),"VALID","INVALID")</x:f>
        <x:v>VALID</x:v>
      </x:c>
      <x:c r="AB155" s="305" t="str">
        <x:v>FROZEN</x:v>
      </x:c>
      <x:c r="AC155" s="305" t="str">
        <x:v>https://www.sebi.gov.in/legal/circulars/dec-2025/mandating-periodic-disclosure-requirements-securitised-debt-instruments-sdis-_98409.html</x:v>
      </x:c>
    </x:row>
    <x:row r="156" ht="48" customHeight="1">
      <x:c r="A156" s="305" t="str">
        <x:v>SEBI-CORE-TRC-000152</x:v>
      </x:c>
      <x:c r="B156" s="305" t="n">
        <x:v>152</x:v>
      </x:c>
      <x:c r="C156" s="305" t="str">
        <x:v>SEBI-CORE-LAW-000075</x:v>
      </x:c>
      <x:c r="D156" s="305" t="str">
        <x:v>SEBI-CORE-PRV-000152</x:v>
      </x:c>
      <x:c r="E156" s="305" t="str">
        <x:v>SEBI-CORE-CMP-000152</x:v>
      </x:c>
      <x:c r="F156" s="305" t="str">
        <x:v>SEBI-CORE-AUD-000152</x:v>
      </x:c>
      <x:c r="G156" s="305" t="str">
        <x:v>SEBI-CORE-EVD-000303; SEBI-CORE-EVD-000304</x:v>
      </x:c>
      <x:c r="H156" s="305" t="n">
        <x:v>2</x:v>
      </x:c>
      <x:c r="I156" s="305" t="str">
        <x:v>SEBI-CORE-OBS-000152</x:v>
      </x:c>
      <x:c r="J156" s="305" t="str">
        <x:v>SEBI-CORE-CAL-000152</x:v>
      </x:c>
      <x:c r="K156" s="305" t="str">
        <x:v>SEBI-CORE-APP-000152</x:v>
      </x:c>
      <x:c r="L156" s="305" t="str">
        <x:v>P1-GAP003</x:v>
      </x:c>
      <x:c r="M156" s="305" t="str">
        <x:v>P1-GAP003|Paras 2-4</x:v>
      </x:c>
      <x:c r="N156" s="305" t="str">
        <x:v>P1-GAP003|Paras 2-4|AP01</x:v>
      </x:c>
      <x:c r="O156" s="305" t="str">
        <x:v>P1-GAP003|Paras 2-4|TRC01</x:v>
      </x:c>
      <x:c r="P156" s="305" t="str">
        <x:f>IF(COUNTIF('PROD Law Master'!$A$5:$A$81,C156)=1,"YES","NO")</x:f>
        <x:v>YES</x:v>
      </x:c>
      <x:c r="Q156" s="305" t="str">
        <x:f>IF(COUNTIF('PROD Provision Master'!$A$5:$A$176,D156)=1,"YES","NO")</x:f>
        <x:v>YES</x:v>
      </x:c>
      <x:c r="R156" s="305" t="str">
        <x:f>IF(COUNTIF('PROD Compliance Master'!$A$5:$A$176,E156)=1,"YES","NO")</x:f>
        <x:v>YES</x:v>
      </x:c>
      <x:c r="S156" s="305" t="str">
        <x:f>IF(COUNTIF('PROD Audit Master'!$A$5:$A$176,F156)=1,"YES","NO")</x:f>
        <x:v>YES</x:v>
      </x:c>
      <x:c r="T156" s="305" t="str">
        <x:f>IF(COUNTIF('PROD Evidence Master'!$C$5:$C$348,F156)=H156,"YES","NO")</x:f>
        <x:v>YES</x:v>
      </x:c>
      <x:c r="U156" s="305" t="str">
        <x:f>IF(COUNTIF('PROD Observation Master'!$C$5:$C$176,F156)=1,"YES","NO")</x:f>
        <x:v>YES</x:v>
      </x:c>
      <x:c r="V156" s="305" t="str">
        <x:f>IF(COUNTIF('PROD Calendar Master'!$C$5:$C$176,F156)=1,"YES","NO")</x:f>
        <x:v>YES</x:v>
      </x:c>
      <x:c r="W156" s="305" t="str">
        <x:f>IF(COUNTIF('PROD Applicability Master'!$A$5:$A$176,K156)=1,"YES","NO")</x:f>
        <x:v>YES</x:v>
      </x:c>
      <x:c r="X156" s="305" t="str">
        <x:f>IF(COUNTIF($A$5:$A$176,A156)=1,"UNIQUE","DUPLICATE")</x:f>
        <x:v>UNIQUE</x:v>
      </x:c>
      <x:c r="Y156" s="305" t="str">
        <x:f>IF(COUNTIF($O$5:$O$176,O156)=1,"UNIQUE","DUPLICATE")</x:f>
        <x:v>UNIQUE</x:v>
      </x:c>
      <x:c r="Z156" s="305" t="str">
        <x:f>IF(AND(P156="YES",Q156="YES",R156="YES",S156="YES",T156="YES",U156="YES",V156="YES",W156="YES"),"COMPLETE","INCOMPLETE")</x:f>
        <x:v>COMPLETE</x:v>
      </x:c>
      <x:c r="AA156" s="305" t="str">
        <x:f>IF(AND(LEFT(A156,14)="SEBI-CORE-TRC-",LEN(A156)=20),"VALID","INVALID")</x:f>
        <x:v>VALID</x:v>
      </x:c>
      <x:c r="AB156" s="305" t="str">
        <x:v>FROZEN</x:v>
      </x:c>
      <x:c r="AC156" s="305" t="str">
        <x:v>https://www.sebi.gov.in/legal/circulars/jan-2026/ease-of-doing-investment-special-window-for-transfer-and-dematerialisation-of-physical-securities_99411.html</x:v>
      </x:c>
    </x:row>
    <x:row r="157" ht="48" customHeight="1">
      <x:c r="A157" s="305" t="str">
        <x:v>SEBI-CORE-TRC-000153</x:v>
      </x:c>
      <x:c r="B157" s="305" t="n">
        <x:v>153</x:v>
      </x:c>
      <x:c r="C157" s="305" t="str">
        <x:v>SEBI-CORE-LAW-000075</x:v>
      </x:c>
      <x:c r="D157" s="305" t="str">
        <x:v>SEBI-CORE-PRV-000153</x:v>
      </x:c>
      <x:c r="E157" s="305" t="str">
        <x:v>SEBI-CORE-CMP-000153</x:v>
      </x:c>
      <x:c r="F157" s="305" t="str">
        <x:v>SEBI-CORE-AUD-000153</x:v>
      </x:c>
      <x:c r="G157" s="305" t="str">
        <x:v>SEBI-CORE-EVD-000305; SEBI-CORE-EVD-000306</x:v>
      </x:c>
      <x:c r="H157" s="305" t="n">
        <x:v>2</x:v>
      </x:c>
      <x:c r="I157" s="305" t="str">
        <x:v>SEBI-CORE-OBS-000153</x:v>
      </x:c>
      <x:c r="J157" s="305" t="str">
        <x:v>SEBI-CORE-CAL-000153</x:v>
      </x:c>
      <x:c r="K157" s="305" t="str">
        <x:v>SEBI-CORE-APP-000153</x:v>
      </x:c>
      <x:c r="L157" s="305" t="str">
        <x:v>P1-GAP003</x:v>
      </x:c>
      <x:c r="M157" s="305" t="str">
        <x:v>P1-GAP003|Demat and lock-in conditions</x:v>
      </x:c>
      <x:c r="N157" s="305" t="str">
        <x:v>P1-GAP003|Demat and lock-in conditions|AP01</x:v>
      </x:c>
      <x:c r="O157" s="305" t="str">
        <x:v>P1-GAP003|Demat and lock-in conditions|TRC01</x:v>
      </x:c>
      <x:c r="P157" s="305" t="str">
        <x:f>IF(COUNTIF('PROD Law Master'!$A$5:$A$81,C157)=1,"YES","NO")</x:f>
        <x:v>YES</x:v>
      </x:c>
      <x:c r="Q157" s="305" t="str">
        <x:f>IF(COUNTIF('PROD Provision Master'!$A$5:$A$176,D157)=1,"YES","NO")</x:f>
        <x:v>YES</x:v>
      </x:c>
      <x:c r="R157" s="305" t="str">
        <x:f>IF(COUNTIF('PROD Compliance Master'!$A$5:$A$176,E157)=1,"YES","NO")</x:f>
        <x:v>YES</x:v>
      </x:c>
      <x:c r="S157" s="305" t="str">
        <x:f>IF(COUNTIF('PROD Audit Master'!$A$5:$A$176,F157)=1,"YES","NO")</x:f>
        <x:v>YES</x:v>
      </x:c>
      <x:c r="T157" s="305" t="str">
        <x:f>IF(COUNTIF('PROD Evidence Master'!$C$5:$C$348,F157)=H157,"YES","NO")</x:f>
        <x:v>YES</x:v>
      </x:c>
      <x:c r="U157" s="305" t="str">
        <x:f>IF(COUNTIF('PROD Observation Master'!$C$5:$C$176,F157)=1,"YES","NO")</x:f>
        <x:v>YES</x:v>
      </x:c>
      <x:c r="V157" s="305" t="str">
        <x:f>IF(COUNTIF('PROD Calendar Master'!$C$5:$C$176,F157)=1,"YES","NO")</x:f>
        <x:v>YES</x:v>
      </x:c>
      <x:c r="W157" s="305" t="str">
        <x:f>IF(COUNTIF('PROD Applicability Master'!$A$5:$A$176,K157)=1,"YES","NO")</x:f>
        <x:v>YES</x:v>
      </x:c>
      <x:c r="X157" s="305" t="str">
        <x:f>IF(COUNTIF($A$5:$A$176,A157)=1,"UNIQUE","DUPLICATE")</x:f>
        <x:v>UNIQUE</x:v>
      </x:c>
      <x:c r="Y157" s="305" t="str">
        <x:f>IF(COUNTIF($O$5:$O$176,O157)=1,"UNIQUE","DUPLICATE")</x:f>
        <x:v>UNIQUE</x:v>
      </x:c>
      <x:c r="Z157" s="305" t="str">
        <x:f>IF(AND(P157="YES",Q157="YES",R157="YES",S157="YES",T157="YES",U157="YES",V157="YES",W157="YES"),"COMPLETE","INCOMPLETE")</x:f>
        <x:v>COMPLETE</x:v>
      </x:c>
      <x:c r="AA157" s="305" t="str">
        <x:f>IF(AND(LEFT(A157,14)="SEBI-CORE-TRC-",LEN(A157)=20),"VALID","INVALID")</x:f>
        <x:v>VALID</x:v>
      </x:c>
      <x:c r="AB157" s="305" t="str">
        <x:v>FROZEN</x:v>
      </x:c>
      <x:c r="AC157" s="305" t="str">
        <x:v>https://www.sebi.gov.in/legal/circulars/jan-2026/ease-of-doing-investment-special-window-for-transfer-and-dematerialisation-of-physical-securities_99411.html</x:v>
      </x:c>
    </x:row>
    <x:row r="158" ht="48" customHeight="1">
      <x:c r="A158" s="305" t="str">
        <x:v>SEBI-CORE-TRC-000154</x:v>
      </x:c>
      <x:c r="B158" s="305" t="n">
        <x:v>154</x:v>
      </x:c>
      <x:c r="C158" s="305" t="str">
        <x:v>SEBI-CORE-LAW-000075</x:v>
      </x:c>
      <x:c r="D158" s="305" t="str">
        <x:v>SEBI-CORE-PRV-000154</x:v>
      </x:c>
      <x:c r="E158" s="305" t="str">
        <x:v>SEBI-CORE-CMP-000154</x:v>
      </x:c>
      <x:c r="F158" s="305" t="str">
        <x:v>SEBI-CORE-AUD-000154</x:v>
      </x:c>
      <x:c r="G158" s="305" t="str">
        <x:v>SEBI-CORE-EVD-000307; SEBI-CORE-EVD-000308</x:v>
      </x:c>
      <x:c r="H158" s="305" t="n">
        <x:v>2</x:v>
      </x:c>
      <x:c r="I158" s="305" t="str">
        <x:v>SEBI-CORE-OBS-000154</x:v>
      </x:c>
      <x:c r="J158" s="305" t="str">
        <x:v>SEBI-CORE-CAL-000154</x:v>
      </x:c>
      <x:c r="K158" s="305" t="str">
        <x:v>SEBI-CORE-APP-000154</x:v>
      </x:c>
      <x:c r="L158" s="305" t="str">
        <x:v>P1-GAP003</x:v>
      </x:c>
      <x:c r="M158" s="305" t="str">
        <x:v>P1-GAP003|Verification / notice process</x:v>
      </x:c>
      <x:c r="N158" s="305" t="str">
        <x:v>P1-GAP003|Verification / notice process|AP01</x:v>
      </x:c>
      <x:c r="O158" s="305" t="str">
        <x:v>P1-GAP003|Verification / notice process|TRC01</x:v>
      </x:c>
      <x:c r="P158" s="305" t="str">
        <x:f>IF(COUNTIF('PROD Law Master'!$A$5:$A$81,C158)=1,"YES","NO")</x:f>
        <x:v>YES</x:v>
      </x:c>
      <x:c r="Q158" s="305" t="str">
        <x:f>IF(COUNTIF('PROD Provision Master'!$A$5:$A$176,D158)=1,"YES","NO")</x:f>
        <x:v>YES</x:v>
      </x:c>
      <x:c r="R158" s="305" t="str">
        <x:f>IF(COUNTIF('PROD Compliance Master'!$A$5:$A$176,E158)=1,"YES","NO")</x:f>
        <x:v>YES</x:v>
      </x:c>
      <x:c r="S158" s="305" t="str">
        <x:f>IF(COUNTIF('PROD Audit Master'!$A$5:$A$176,F158)=1,"YES","NO")</x:f>
        <x:v>YES</x:v>
      </x:c>
      <x:c r="T158" s="305" t="str">
        <x:f>IF(COUNTIF('PROD Evidence Master'!$C$5:$C$348,F158)=H158,"YES","NO")</x:f>
        <x:v>YES</x:v>
      </x:c>
      <x:c r="U158" s="305" t="str">
        <x:f>IF(COUNTIF('PROD Observation Master'!$C$5:$C$176,F158)=1,"YES","NO")</x:f>
        <x:v>YES</x:v>
      </x:c>
      <x:c r="V158" s="305" t="str">
        <x:f>IF(COUNTIF('PROD Calendar Master'!$C$5:$C$176,F158)=1,"YES","NO")</x:f>
        <x:v>YES</x:v>
      </x:c>
      <x:c r="W158" s="305" t="str">
        <x:f>IF(COUNTIF('PROD Applicability Master'!$A$5:$A$176,K158)=1,"YES","NO")</x:f>
        <x:v>YES</x:v>
      </x:c>
      <x:c r="X158" s="305" t="str">
        <x:f>IF(COUNTIF($A$5:$A$176,A158)=1,"UNIQUE","DUPLICATE")</x:f>
        <x:v>UNIQUE</x:v>
      </x:c>
      <x:c r="Y158" s="305" t="str">
        <x:f>IF(COUNTIF($O$5:$O$176,O158)=1,"UNIQUE","DUPLICATE")</x:f>
        <x:v>UNIQUE</x:v>
      </x:c>
      <x:c r="Z158" s="305" t="str">
        <x:f>IF(AND(P158="YES",Q158="YES",R158="YES",S158="YES",T158="YES",U158="YES",V158="YES",W158="YES"),"COMPLETE","INCOMPLETE")</x:f>
        <x:v>COMPLETE</x:v>
      </x:c>
      <x:c r="AA158" s="305" t="str">
        <x:f>IF(AND(LEFT(A158,14)="SEBI-CORE-TRC-",LEN(A158)=20),"VALID","INVALID")</x:f>
        <x:v>VALID</x:v>
      </x:c>
      <x:c r="AB158" s="305" t="str">
        <x:v>FROZEN</x:v>
      </x:c>
      <x:c r="AC158" s="305" t="str">
        <x:v>https://www.sebi.gov.in/legal/circulars/jan-2026/ease-of-doing-investment-special-window-for-transfer-and-dematerialisation-of-physical-securities_99411.html</x:v>
      </x:c>
    </x:row>
    <x:row r="159" ht="48" customHeight="1">
      <x:c r="A159" s="305" t="str">
        <x:v>SEBI-CORE-TRC-000155</x:v>
      </x:c>
      <x:c r="B159" s="305" t="n">
        <x:v>155</x:v>
      </x:c>
      <x:c r="C159" s="305" t="str">
        <x:v>SEBI-CORE-LAW-000075</x:v>
      </x:c>
      <x:c r="D159" s="305" t="str">
        <x:v>SEBI-CORE-PRV-000155</x:v>
      </x:c>
      <x:c r="E159" s="305" t="str">
        <x:v>SEBI-CORE-CMP-000155</x:v>
      </x:c>
      <x:c r="F159" s="305" t="str">
        <x:v>SEBI-CORE-AUD-000155</x:v>
      </x:c>
      <x:c r="G159" s="305" t="str">
        <x:v>SEBI-CORE-EVD-000309; SEBI-CORE-EVD-000310</x:v>
      </x:c>
      <x:c r="H159" s="305" t="n">
        <x:v>2</x:v>
      </x:c>
      <x:c r="I159" s="305" t="str">
        <x:v>SEBI-CORE-OBS-000155</x:v>
      </x:c>
      <x:c r="J159" s="305" t="str">
        <x:v>SEBI-CORE-CAL-000155</x:v>
      </x:c>
      <x:c r="K159" s="305" t="str">
        <x:v>SEBI-CORE-APP-000155</x:v>
      </x:c>
      <x:c r="L159" s="305" t="str">
        <x:v>P1-GAP003</x:v>
      </x:c>
      <x:c r="M159" s="305" t="str">
        <x:v>P1-GAP003|Processing timeline</x:v>
      </x:c>
      <x:c r="N159" s="305" t="str">
        <x:v>P1-GAP003|Processing timeline|AP01</x:v>
      </x:c>
      <x:c r="O159" s="305" t="str">
        <x:v>P1-GAP003|Processing timeline|TRC01</x:v>
      </x:c>
      <x:c r="P159" s="305" t="str">
        <x:f>IF(COUNTIF('PROD Law Master'!$A$5:$A$81,C159)=1,"YES","NO")</x:f>
        <x:v>YES</x:v>
      </x:c>
      <x:c r="Q159" s="305" t="str">
        <x:f>IF(COUNTIF('PROD Provision Master'!$A$5:$A$176,D159)=1,"YES","NO")</x:f>
        <x:v>YES</x:v>
      </x:c>
      <x:c r="R159" s="305" t="str">
        <x:f>IF(COUNTIF('PROD Compliance Master'!$A$5:$A$176,E159)=1,"YES","NO")</x:f>
        <x:v>YES</x:v>
      </x:c>
      <x:c r="S159" s="305" t="str">
        <x:f>IF(COUNTIF('PROD Audit Master'!$A$5:$A$176,F159)=1,"YES","NO")</x:f>
        <x:v>YES</x:v>
      </x:c>
      <x:c r="T159" s="305" t="str">
        <x:f>IF(COUNTIF('PROD Evidence Master'!$C$5:$C$348,F159)=H159,"YES","NO")</x:f>
        <x:v>YES</x:v>
      </x:c>
      <x:c r="U159" s="305" t="str">
        <x:f>IF(COUNTIF('PROD Observation Master'!$C$5:$C$176,F159)=1,"YES","NO")</x:f>
        <x:v>YES</x:v>
      </x:c>
      <x:c r="V159" s="305" t="str">
        <x:f>IF(COUNTIF('PROD Calendar Master'!$C$5:$C$176,F159)=1,"YES","NO")</x:f>
        <x:v>YES</x:v>
      </x:c>
      <x:c r="W159" s="305" t="str">
        <x:f>IF(COUNTIF('PROD Applicability Master'!$A$5:$A$176,K159)=1,"YES","NO")</x:f>
        <x:v>YES</x:v>
      </x:c>
      <x:c r="X159" s="305" t="str">
        <x:f>IF(COUNTIF($A$5:$A$176,A159)=1,"UNIQUE","DUPLICATE")</x:f>
        <x:v>UNIQUE</x:v>
      </x:c>
      <x:c r="Y159" s="305" t="str">
        <x:f>IF(COUNTIF($O$5:$O$176,O159)=1,"UNIQUE","DUPLICATE")</x:f>
        <x:v>UNIQUE</x:v>
      </x:c>
      <x:c r="Z159" s="305" t="str">
        <x:f>IF(AND(P159="YES",Q159="YES",R159="YES",S159="YES",T159="YES",U159="YES",V159="YES",W159="YES"),"COMPLETE","INCOMPLETE")</x:f>
        <x:v>COMPLETE</x:v>
      </x:c>
      <x:c r="AA159" s="305" t="str">
        <x:f>IF(AND(LEFT(A159,14)="SEBI-CORE-TRC-",LEN(A159)=20),"VALID","INVALID")</x:f>
        <x:v>VALID</x:v>
      </x:c>
      <x:c r="AB159" s="305" t="str">
        <x:v>FROZEN</x:v>
      </x:c>
      <x:c r="AC159" s="305" t="str">
        <x:v>https://www.sebi.gov.in/legal/circulars/jan-2026/ease-of-doing-investment-special-window-for-transfer-and-dematerialisation-of-physical-securities_99411.html</x:v>
      </x:c>
    </x:row>
    <x:row r="160" ht="48" customHeight="1">
      <x:c r="A160" s="305" t="str">
        <x:v>SEBI-CORE-TRC-000156</x:v>
      </x:c>
      <x:c r="B160" s="305" t="n">
        <x:v>156</x:v>
      </x:c>
      <x:c r="C160" s="305" t="str">
        <x:v>SEBI-CORE-LAW-000075</x:v>
      </x:c>
      <x:c r="D160" s="305" t="str">
        <x:v>SEBI-CORE-PRV-000156</x:v>
      </x:c>
      <x:c r="E160" s="305" t="str">
        <x:v>SEBI-CORE-CMP-000156</x:v>
      </x:c>
      <x:c r="F160" s="305" t="str">
        <x:v>SEBI-CORE-AUD-000156</x:v>
      </x:c>
      <x:c r="G160" s="305" t="str">
        <x:v>SEBI-CORE-EVD-000311; SEBI-CORE-EVD-000312</x:v>
      </x:c>
      <x:c r="H160" s="305" t="n">
        <x:v>2</x:v>
      </x:c>
      <x:c r="I160" s="305" t="str">
        <x:v>SEBI-CORE-OBS-000156</x:v>
      </x:c>
      <x:c r="J160" s="305" t="str">
        <x:v>SEBI-CORE-CAL-000156</x:v>
      </x:c>
      <x:c r="K160" s="305" t="str">
        <x:v>SEBI-CORE-APP-000156</x:v>
      </x:c>
      <x:c r="L160" s="305" t="str">
        <x:v>P1-GAP003</x:v>
      </x:c>
      <x:c r="M160" s="305" t="str">
        <x:v>P1-GAP003|Publicity requirement</x:v>
      </x:c>
      <x:c r="N160" s="305" t="str">
        <x:v>P1-GAP003|Publicity requirement|AP01</x:v>
      </x:c>
      <x:c r="O160" s="305" t="str">
        <x:v>P1-GAP003|Publicity requirement|TRC01</x:v>
      </x:c>
      <x:c r="P160" s="305" t="str">
        <x:f>IF(COUNTIF('PROD Law Master'!$A$5:$A$81,C160)=1,"YES","NO")</x:f>
        <x:v>YES</x:v>
      </x:c>
      <x:c r="Q160" s="305" t="str">
        <x:f>IF(COUNTIF('PROD Provision Master'!$A$5:$A$176,D160)=1,"YES","NO")</x:f>
        <x:v>YES</x:v>
      </x:c>
      <x:c r="R160" s="305" t="str">
        <x:f>IF(COUNTIF('PROD Compliance Master'!$A$5:$A$176,E160)=1,"YES","NO")</x:f>
        <x:v>YES</x:v>
      </x:c>
      <x:c r="S160" s="305" t="str">
        <x:f>IF(COUNTIF('PROD Audit Master'!$A$5:$A$176,F160)=1,"YES","NO")</x:f>
        <x:v>YES</x:v>
      </x:c>
      <x:c r="T160" s="305" t="str">
        <x:f>IF(COUNTIF('PROD Evidence Master'!$C$5:$C$348,F160)=H160,"YES","NO")</x:f>
        <x:v>YES</x:v>
      </x:c>
      <x:c r="U160" s="305" t="str">
        <x:f>IF(COUNTIF('PROD Observation Master'!$C$5:$C$176,F160)=1,"YES","NO")</x:f>
        <x:v>YES</x:v>
      </x:c>
      <x:c r="V160" s="305" t="str">
        <x:f>IF(COUNTIF('PROD Calendar Master'!$C$5:$C$176,F160)=1,"YES","NO")</x:f>
        <x:v>YES</x:v>
      </x:c>
      <x:c r="W160" s="305" t="str">
        <x:f>IF(COUNTIF('PROD Applicability Master'!$A$5:$A$176,K160)=1,"YES","NO")</x:f>
        <x:v>YES</x:v>
      </x:c>
      <x:c r="X160" s="305" t="str">
        <x:f>IF(COUNTIF($A$5:$A$176,A160)=1,"UNIQUE","DUPLICATE")</x:f>
        <x:v>UNIQUE</x:v>
      </x:c>
      <x:c r="Y160" s="305" t="str">
        <x:f>IF(COUNTIF($O$5:$O$176,O160)=1,"UNIQUE","DUPLICATE")</x:f>
        <x:v>UNIQUE</x:v>
      </x:c>
      <x:c r="Z160" s="305" t="str">
        <x:f>IF(AND(P160="YES",Q160="YES",R160="YES",S160="YES",T160="YES",U160="YES",V160="YES",W160="YES"),"COMPLETE","INCOMPLETE")</x:f>
        <x:v>COMPLETE</x:v>
      </x:c>
      <x:c r="AA160" s="305" t="str">
        <x:f>IF(AND(LEFT(A160,14)="SEBI-CORE-TRC-",LEN(A160)=20),"VALID","INVALID")</x:f>
        <x:v>VALID</x:v>
      </x:c>
      <x:c r="AB160" s="305" t="str">
        <x:v>FROZEN</x:v>
      </x:c>
      <x:c r="AC160" s="305" t="str">
        <x:v>https://www.sebi.gov.in/legal/circulars/jan-2026/ease-of-doing-investment-special-window-for-transfer-and-dematerialisation-of-physical-securities_99411.html</x:v>
      </x:c>
    </x:row>
    <x:row r="161" ht="48" customHeight="1">
      <x:c r="A161" s="305" t="str">
        <x:v>SEBI-CORE-TRC-000157</x:v>
      </x:c>
      <x:c r="B161" s="305" t="n">
        <x:v>157</x:v>
      </x:c>
      <x:c r="C161" s="305" t="str">
        <x:v>SEBI-CORE-LAW-000076</x:v>
      </x:c>
      <x:c r="D161" s="305" t="str">
        <x:v>SEBI-CORE-PRV-000157</x:v>
      </x:c>
      <x:c r="E161" s="305" t="str">
        <x:v>SEBI-CORE-CMP-000157</x:v>
      </x:c>
      <x:c r="F161" s="305" t="str">
        <x:v>SEBI-CORE-AUD-000157</x:v>
      </x:c>
      <x:c r="G161" s="305" t="str">
        <x:v>SEBI-CORE-EVD-000313; SEBI-CORE-EVD-000314</x:v>
      </x:c>
      <x:c r="H161" s="305" t="n">
        <x:v>2</x:v>
      </x:c>
      <x:c r="I161" s="305" t="str">
        <x:v>SEBI-CORE-OBS-000157</x:v>
      </x:c>
      <x:c r="J161" s="305" t="str">
        <x:v>SEBI-CORE-CAL-000157</x:v>
      </x:c>
      <x:c r="K161" s="305" t="str">
        <x:v>SEBI-CORE-APP-000157</x:v>
      </x:c>
      <x:c r="L161" s="305" t="str">
        <x:v>P1-GAP004</x:v>
      </x:c>
      <x:c r="M161" s="305" t="str">
        <x:v>P1-GAP004|Paras 2-4</x:v>
      </x:c>
      <x:c r="N161" s="305" t="str">
        <x:v>P1-GAP004|Paras 2-4|AP01</x:v>
      </x:c>
      <x:c r="O161" s="305" t="str">
        <x:v>P1-GAP004|Paras 2-4|TRC01</x:v>
      </x:c>
      <x:c r="P161" s="305" t="str">
        <x:f>IF(COUNTIF('PROD Law Master'!$A$5:$A$81,C161)=1,"YES","NO")</x:f>
        <x:v>YES</x:v>
      </x:c>
      <x:c r="Q161" s="305" t="str">
        <x:f>IF(COUNTIF('PROD Provision Master'!$A$5:$A$176,D161)=1,"YES","NO")</x:f>
        <x:v>YES</x:v>
      </x:c>
      <x:c r="R161" s="305" t="str">
        <x:f>IF(COUNTIF('PROD Compliance Master'!$A$5:$A$176,E161)=1,"YES","NO")</x:f>
        <x:v>YES</x:v>
      </x:c>
      <x:c r="S161" s="305" t="str">
        <x:f>IF(COUNTIF('PROD Audit Master'!$A$5:$A$176,F161)=1,"YES","NO")</x:f>
        <x:v>YES</x:v>
      </x:c>
      <x:c r="T161" s="305" t="str">
        <x:f>IF(COUNTIF('PROD Evidence Master'!$C$5:$C$348,F161)=H161,"YES","NO")</x:f>
        <x:v>YES</x:v>
      </x:c>
      <x:c r="U161" s="305" t="str">
        <x:f>IF(COUNTIF('PROD Observation Master'!$C$5:$C$176,F161)=1,"YES","NO")</x:f>
        <x:v>YES</x:v>
      </x:c>
      <x:c r="V161" s="305" t="str">
        <x:f>IF(COUNTIF('PROD Calendar Master'!$C$5:$C$176,F161)=1,"YES","NO")</x:f>
        <x:v>YES</x:v>
      </x:c>
      <x:c r="W161" s="305" t="str">
        <x:f>IF(COUNTIF('PROD Applicability Master'!$A$5:$A$176,K161)=1,"YES","NO")</x:f>
        <x:v>YES</x:v>
      </x:c>
      <x:c r="X161" s="305" t="str">
        <x:f>IF(COUNTIF($A$5:$A$176,A161)=1,"UNIQUE","DUPLICATE")</x:f>
        <x:v>UNIQUE</x:v>
      </x:c>
      <x:c r="Y161" s="305" t="str">
        <x:f>IF(COUNTIF($O$5:$O$176,O161)=1,"UNIQUE","DUPLICATE")</x:f>
        <x:v>UNIQUE</x:v>
      </x:c>
      <x:c r="Z161" s="305" t="str">
        <x:f>IF(AND(P161="YES",Q161="YES",R161="YES",S161="YES",T161="YES",U161="YES",V161="YES",W161="YES"),"COMPLETE","INCOMPLETE")</x:f>
        <x:v>COMPLETE</x:v>
      </x:c>
      <x:c r="AA161" s="305" t="str">
        <x:f>IF(AND(LEFT(A161,14)="SEBI-CORE-TRC-",LEN(A161)=20),"VALID","INVALID")</x:f>
        <x:v>VALID</x:v>
      </x:c>
      <x:c r="AB161" s="305" t="str">
        <x:v>FROZEN</x:v>
      </x:c>
      <x:c r="AC161" s="305" t="str">
        <x:v>https://www.sebi.gov.in/legal/circulars/jan-2026/ease-of-doing-investment-and-ease-of-doing-business-doing-away-with-requirement-of-issuance-of-letter-of-confirmation-loc-and-to-effect-direct-credit-of-securities-in-dematerialisation-account-o-_99421.html</x:v>
      </x:c>
    </x:row>
    <x:row r="162" ht="48" customHeight="1">
      <x:c r="A162" s="305" t="str">
        <x:v>SEBI-CORE-TRC-000158</x:v>
      </x:c>
      <x:c r="B162" s="305" t="n">
        <x:v>158</x:v>
      </x:c>
      <x:c r="C162" s="305" t="str">
        <x:v>SEBI-CORE-LAW-000076</x:v>
      </x:c>
      <x:c r="D162" s="305" t="str">
        <x:v>SEBI-CORE-PRV-000158</x:v>
      </x:c>
      <x:c r="E162" s="305" t="str">
        <x:v>SEBI-CORE-CMP-000158</x:v>
      </x:c>
      <x:c r="F162" s="305" t="str">
        <x:v>SEBI-CORE-AUD-000158</x:v>
      </x:c>
      <x:c r="G162" s="305" t="str">
        <x:v>SEBI-CORE-EVD-000315; SEBI-CORE-EVD-000316</x:v>
      </x:c>
      <x:c r="H162" s="305" t="n">
        <x:v>2</x:v>
      </x:c>
      <x:c r="I162" s="305" t="str">
        <x:v>SEBI-CORE-OBS-000158</x:v>
      </x:c>
      <x:c r="J162" s="305" t="str">
        <x:v>SEBI-CORE-CAL-000158</x:v>
      </x:c>
      <x:c r="K162" s="305" t="str">
        <x:v>SEBI-CORE-APP-000158</x:v>
      </x:c>
      <x:c r="L162" s="305" t="str">
        <x:v>P1-GAP004</x:v>
      </x:c>
      <x:c r="M162" s="305" t="str">
        <x:v>P1-GAP004|Direct-credit timeline</x:v>
      </x:c>
      <x:c r="N162" s="305" t="str">
        <x:v>P1-GAP004|Direct-credit timeline|AP01</x:v>
      </x:c>
      <x:c r="O162" s="305" t="str">
        <x:v>P1-GAP004|Direct-credit timeline|TRC01</x:v>
      </x:c>
      <x:c r="P162" s="305" t="str">
        <x:f>IF(COUNTIF('PROD Law Master'!$A$5:$A$81,C162)=1,"YES","NO")</x:f>
        <x:v>YES</x:v>
      </x:c>
      <x:c r="Q162" s="305" t="str">
        <x:f>IF(COUNTIF('PROD Provision Master'!$A$5:$A$176,D162)=1,"YES","NO")</x:f>
        <x:v>YES</x:v>
      </x:c>
      <x:c r="R162" s="305" t="str">
        <x:f>IF(COUNTIF('PROD Compliance Master'!$A$5:$A$176,E162)=1,"YES","NO")</x:f>
        <x:v>YES</x:v>
      </x:c>
      <x:c r="S162" s="305" t="str">
        <x:f>IF(COUNTIF('PROD Audit Master'!$A$5:$A$176,F162)=1,"YES","NO")</x:f>
        <x:v>YES</x:v>
      </x:c>
      <x:c r="T162" s="305" t="str">
        <x:f>IF(COUNTIF('PROD Evidence Master'!$C$5:$C$348,F162)=H162,"YES","NO")</x:f>
        <x:v>YES</x:v>
      </x:c>
      <x:c r="U162" s="305" t="str">
        <x:f>IF(COUNTIF('PROD Observation Master'!$C$5:$C$176,F162)=1,"YES","NO")</x:f>
        <x:v>YES</x:v>
      </x:c>
      <x:c r="V162" s="305" t="str">
        <x:f>IF(COUNTIF('PROD Calendar Master'!$C$5:$C$176,F162)=1,"YES","NO")</x:f>
        <x:v>YES</x:v>
      </x:c>
      <x:c r="W162" s="305" t="str">
        <x:f>IF(COUNTIF('PROD Applicability Master'!$A$5:$A$176,K162)=1,"YES","NO")</x:f>
        <x:v>YES</x:v>
      </x:c>
      <x:c r="X162" s="305" t="str">
        <x:f>IF(COUNTIF($A$5:$A$176,A162)=1,"UNIQUE","DUPLICATE")</x:f>
        <x:v>UNIQUE</x:v>
      </x:c>
      <x:c r="Y162" s="305" t="str">
        <x:f>IF(COUNTIF($O$5:$O$176,O162)=1,"UNIQUE","DUPLICATE")</x:f>
        <x:v>UNIQUE</x:v>
      </x:c>
      <x:c r="Z162" s="305" t="str">
        <x:f>IF(AND(P162="YES",Q162="YES",R162="YES",S162="YES",T162="YES",U162="YES",V162="YES",W162="YES"),"COMPLETE","INCOMPLETE")</x:f>
        <x:v>COMPLETE</x:v>
      </x:c>
      <x:c r="AA162" s="305" t="str">
        <x:f>IF(AND(LEFT(A162,14)="SEBI-CORE-TRC-",LEN(A162)=20),"VALID","INVALID")</x:f>
        <x:v>VALID</x:v>
      </x:c>
      <x:c r="AB162" s="305" t="str">
        <x:v>FROZEN</x:v>
      </x:c>
      <x:c r="AC162" s="305" t="str">
        <x:v>https://www.sebi.gov.in/legal/circulars/jan-2026/ease-of-doing-investment-and-ease-of-doing-business-doing-away-with-requirement-of-issuance-of-letter-of-confirmation-loc-and-to-effect-direct-credit-of-securities-in-dematerialisation-account-o-_99421.html</x:v>
      </x:c>
    </x:row>
    <x:row r="163" ht="48" customHeight="1">
      <x:c r="A163" s="305" t="str">
        <x:v>SEBI-CORE-TRC-000159</x:v>
      </x:c>
      <x:c r="B163" s="305" t="n">
        <x:v>159</x:v>
      </x:c>
      <x:c r="C163" s="305" t="str">
        <x:v>SEBI-CORE-LAW-000076</x:v>
      </x:c>
      <x:c r="D163" s="305" t="str">
        <x:v>SEBI-CORE-PRV-000159</x:v>
      </x:c>
      <x:c r="E163" s="305" t="str">
        <x:v>SEBI-CORE-CMP-000159</x:v>
      </x:c>
      <x:c r="F163" s="305" t="str">
        <x:v>SEBI-CORE-AUD-000159</x:v>
      </x:c>
      <x:c r="G163" s="305" t="str">
        <x:v>SEBI-CORE-EVD-000317; SEBI-CORE-EVD-000318</x:v>
      </x:c>
      <x:c r="H163" s="305" t="n">
        <x:v>2</x:v>
      </x:c>
      <x:c r="I163" s="305" t="str">
        <x:v>SEBI-CORE-OBS-000159</x:v>
      </x:c>
      <x:c r="J163" s="305" t="str">
        <x:v>SEBI-CORE-CAL-000159</x:v>
      </x:c>
      <x:c r="K163" s="305" t="str">
        <x:v>SEBI-CORE-APP-000159</x:v>
      </x:c>
      <x:c r="L163" s="305" t="str">
        <x:v>P1-GAP004</x:v>
      </x:c>
      <x:c r="M163" s="305" t="str">
        <x:v>P1-GAP004|Investor notification</x:v>
      </x:c>
      <x:c r="N163" s="305" t="str">
        <x:v>P1-GAP004|Investor notification|AP01</x:v>
      </x:c>
      <x:c r="O163" s="305" t="str">
        <x:v>P1-GAP004|Investor notification|TRC01</x:v>
      </x:c>
      <x:c r="P163" s="305" t="str">
        <x:f>IF(COUNTIF('PROD Law Master'!$A$5:$A$81,C163)=1,"YES","NO")</x:f>
        <x:v>YES</x:v>
      </x:c>
      <x:c r="Q163" s="305" t="str">
        <x:f>IF(COUNTIF('PROD Provision Master'!$A$5:$A$176,D163)=1,"YES","NO")</x:f>
        <x:v>YES</x:v>
      </x:c>
      <x:c r="R163" s="305" t="str">
        <x:f>IF(COUNTIF('PROD Compliance Master'!$A$5:$A$176,E163)=1,"YES","NO")</x:f>
        <x:v>YES</x:v>
      </x:c>
      <x:c r="S163" s="305" t="str">
        <x:f>IF(COUNTIF('PROD Audit Master'!$A$5:$A$176,F163)=1,"YES","NO")</x:f>
        <x:v>YES</x:v>
      </x:c>
      <x:c r="T163" s="305" t="str">
        <x:f>IF(COUNTIF('PROD Evidence Master'!$C$5:$C$348,F163)=H163,"YES","NO")</x:f>
        <x:v>YES</x:v>
      </x:c>
      <x:c r="U163" s="305" t="str">
        <x:f>IF(COUNTIF('PROD Observation Master'!$C$5:$C$176,F163)=1,"YES","NO")</x:f>
        <x:v>YES</x:v>
      </x:c>
      <x:c r="V163" s="305" t="str">
        <x:f>IF(COUNTIF('PROD Calendar Master'!$C$5:$C$176,F163)=1,"YES","NO")</x:f>
        <x:v>YES</x:v>
      </x:c>
      <x:c r="W163" s="305" t="str">
        <x:f>IF(COUNTIF('PROD Applicability Master'!$A$5:$A$176,K163)=1,"YES","NO")</x:f>
        <x:v>YES</x:v>
      </x:c>
      <x:c r="X163" s="305" t="str">
        <x:f>IF(COUNTIF($A$5:$A$176,A163)=1,"UNIQUE","DUPLICATE")</x:f>
        <x:v>UNIQUE</x:v>
      </x:c>
      <x:c r="Y163" s="305" t="str">
        <x:f>IF(COUNTIF($O$5:$O$176,O163)=1,"UNIQUE","DUPLICATE")</x:f>
        <x:v>UNIQUE</x:v>
      </x:c>
      <x:c r="Z163" s="305" t="str">
        <x:f>IF(AND(P163="YES",Q163="YES",R163="YES",S163="YES",T163="YES",U163="YES",V163="YES",W163="YES"),"COMPLETE","INCOMPLETE")</x:f>
        <x:v>COMPLETE</x:v>
      </x:c>
      <x:c r="AA163" s="305" t="str">
        <x:f>IF(AND(LEFT(A163,14)="SEBI-CORE-TRC-",LEN(A163)=20),"VALID","INVALID")</x:f>
        <x:v>VALID</x:v>
      </x:c>
      <x:c r="AB163" s="305" t="str">
        <x:v>FROZEN</x:v>
      </x:c>
      <x:c r="AC163" s="305" t="str">
        <x:v>https://www.sebi.gov.in/legal/circulars/jan-2026/ease-of-doing-investment-and-ease-of-doing-business-doing-away-with-requirement-of-issuance-of-letter-of-confirmation-loc-and-to-effect-direct-credit-of-securities-in-dematerialisation-account-o-_99421.html</x:v>
      </x:c>
    </x:row>
    <x:row r="164" ht="48" customHeight="1">
      <x:c r="A164" s="305" t="str">
        <x:v>SEBI-CORE-TRC-000160</x:v>
      </x:c>
      <x:c r="B164" s="305" t="n">
        <x:v>160</x:v>
      </x:c>
      <x:c r="C164" s="305" t="str">
        <x:v>SEBI-CORE-LAW-000076</x:v>
      </x:c>
      <x:c r="D164" s="305" t="str">
        <x:v>SEBI-CORE-PRV-000160</x:v>
      </x:c>
      <x:c r="E164" s="305" t="str">
        <x:v>SEBI-CORE-CMP-000160</x:v>
      </x:c>
      <x:c r="F164" s="305" t="str">
        <x:v>SEBI-CORE-AUD-000160</x:v>
      </x:c>
      <x:c r="G164" s="305" t="str">
        <x:v>SEBI-CORE-EVD-000319; SEBI-CORE-EVD-000320</x:v>
      </x:c>
      <x:c r="H164" s="305" t="n">
        <x:v>2</x:v>
      </x:c>
      <x:c r="I164" s="305" t="str">
        <x:v>SEBI-CORE-OBS-000160</x:v>
      </x:c>
      <x:c r="J164" s="305" t="str">
        <x:v>SEBI-CORE-CAL-000160</x:v>
      </x:c>
      <x:c r="K164" s="305" t="str">
        <x:v>SEBI-CORE-APP-000160</x:v>
      </x:c>
      <x:c r="L164" s="305" t="str">
        <x:v>P1-GAP004</x:v>
      </x:c>
      <x:c r="M164" s="305" t="str">
        <x:v>P1-GAP004|Form ISR-4 website</x:v>
      </x:c>
      <x:c r="N164" s="305" t="str">
        <x:v>P1-GAP004|Form ISR-4 website|AP01</x:v>
      </x:c>
      <x:c r="O164" s="305" t="str">
        <x:v>P1-GAP004|Form ISR-4 website|TRC01</x:v>
      </x:c>
      <x:c r="P164" s="305" t="str">
        <x:f>IF(COUNTIF('PROD Law Master'!$A$5:$A$81,C164)=1,"YES","NO")</x:f>
        <x:v>YES</x:v>
      </x:c>
      <x:c r="Q164" s="305" t="str">
        <x:f>IF(COUNTIF('PROD Provision Master'!$A$5:$A$176,D164)=1,"YES","NO")</x:f>
        <x:v>YES</x:v>
      </x:c>
      <x:c r="R164" s="305" t="str">
        <x:f>IF(COUNTIF('PROD Compliance Master'!$A$5:$A$176,E164)=1,"YES","NO")</x:f>
        <x:v>YES</x:v>
      </x:c>
      <x:c r="S164" s="305" t="str">
        <x:f>IF(COUNTIF('PROD Audit Master'!$A$5:$A$176,F164)=1,"YES","NO")</x:f>
        <x:v>YES</x:v>
      </x:c>
      <x:c r="T164" s="305" t="str">
        <x:f>IF(COUNTIF('PROD Evidence Master'!$C$5:$C$348,F164)=H164,"YES","NO")</x:f>
        <x:v>YES</x:v>
      </x:c>
      <x:c r="U164" s="305" t="str">
        <x:f>IF(COUNTIF('PROD Observation Master'!$C$5:$C$176,F164)=1,"YES","NO")</x:f>
        <x:v>YES</x:v>
      </x:c>
      <x:c r="V164" s="305" t="str">
        <x:f>IF(COUNTIF('PROD Calendar Master'!$C$5:$C$176,F164)=1,"YES","NO")</x:f>
        <x:v>YES</x:v>
      </x:c>
      <x:c r="W164" s="305" t="str">
        <x:f>IF(COUNTIF('PROD Applicability Master'!$A$5:$A$176,K164)=1,"YES","NO")</x:f>
        <x:v>YES</x:v>
      </x:c>
      <x:c r="X164" s="305" t="str">
        <x:f>IF(COUNTIF($A$5:$A$176,A164)=1,"UNIQUE","DUPLICATE")</x:f>
        <x:v>UNIQUE</x:v>
      </x:c>
      <x:c r="Y164" s="305" t="str">
        <x:f>IF(COUNTIF($O$5:$O$176,O164)=1,"UNIQUE","DUPLICATE")</x:f>
        <x:v>UNIQUE</x:v>
      </x:c>
      <x:c r="Z164" s="305" t="str">
        <x:f>IF(AND(P164="YES",Q164="YES",R164="YES",S164="YES",T164="YES",U164="YES",V164="YES",W164="YES"),"COMPLETE","INCOMPLETE")</x:f>
        <x:v>COMPLETE</x:v>
      </x:c>
      <x:c r="AA164" s="305" t="str">
        <x:f>IF(AND(LEFT(A164,14)="SEBI-CORE-TRC-",LEN(A164)=20),"VALID","INVALID")</x:f>
        <x:v>VALID</x:v>
      </x:c>
      <x:c r="AB164" s="305" t="str">
        <x:v>FROZEN</x:v>
      </x:c>
      <x:c r="AC164" s="305" t="str">
        <x:v>https://www.sebi.gov.in/legal/circulars/jan-2026/ease-of-doing-investment-and-ease-of-doing-business-doing-away-with-requirement-of-issuance-of-letter-of-confirmation-loc-and-to-effect-direct-credit-of-securities-in-dematerialisation-account-o-_99421.html</x:v>
      </x:c>
    </x:row>
    <x:row r="165" ht="48" customHeight="1">
      <x:c r="A165" s="305" t="str">
        <x:v>SEBI-CORE-TRC-000161</x:v>
      </x:c>
      <x:c r="B165" s="305" t="n">
        <x:v>161</x:v>
      </x:c>
      <x:c r="C165" s="305" t="str">
        <x:v>SEBI-CORE-LAW-000077</x:v>
      </x:c>
      <x:c r="D165" s="305" t="str">
        <x:v>SEBI-CORE-PRV-000161</x:v>
      </x:c>
      <x:c r="E165" s="305" t="str">
        <x:v>SEBI-CORE-CMP-000161</x:v>
      </x:c>
      <x:c r="F165" s="305" t="str">
        <x:v>SEBI-CORE-AUD-000161</x:v>
      </x:c>
      <x:c r="G165" s="305" t="str">
        <x:v>SEBI-CORE-EVD-000321; SEBI-CORE-EVD-000322</x:v>
      </x:c>
      <x:c r="H165" s="305" t="n">
        <x:v>2</x:v>
      </x:c>
      <x:c r="I165" s="305" t="str">
        <x:v>SEBI-CORE-OBS-000161</x:v>
      </x:c>
      <x:c r="J165" s="305" t="str">
        <x:v>SEBI-CORE-CAL-000161</x:v>
      </x:c>
      <x:c r="K165" s="305" t="str">
        <x:v>SEBI-CORE-APP-000161</x:v>
      </x:c>
      <x:c r="L165" s="305" t="str">
        <x:v>P1-GAP005</x:v>
      </x:c>
      <x:c r="M165" s="305" t="str">
        <x:v>P1-GAP005|Paras 6.1.1-6.1.4</x:v>
      </x:c>
      <x:c r="N165" s="305" t="str">
        <x:v>P1-GAP005|Paras 6.1.1-6.1.4|AP01</x:v>
      </x:c>
      <x:c r="O165" s="305" t="str">
        <x:v>P1-GAP005|Paras 6.1.1-6.1.4|TRC01</x:v>
      </x:c>
      <x:c r="P165" s="305" t="str">
        <x:f>IF(COUNTIF('PROD Law Master'!$A$5:$A$81,C165)=1,"YES","NO")</x:f>
        <x:v>YES</x:v>
      </x:c>
      <x:c r="Q165" s="305" t="str">
        <x:f>IF(COUNTIF('PROD Provision Master'!$A$5:$A$176,D165)=1,"YES","NO")</x:f>
        <x:v>YES</x:v>
      </x:c>
      <x:c r="R165" s="305" t="str">
        <x:f>IF(COUNTIF('PROD Compliance Master'!$A$5:$A$176,E165)=1,"YES","NO")</x:f>
        <x:v>YES</x:v>
      </x:c>
      <x:c r="S165" s="305" t="str">
        <x:f>IF(COUNTIF('PROD Audit Master'!$A$5:$A$176,F165)=1,"YES","NO")</x:f>
        <x:v>YES</x:v>
      </x:c>
      <x:c r="T165" s="305" t="str">
        <x:f>IF(COUNTIF('PROD Evidence Master'!$C$5:$C$348,F165)=H165,"YES","NO")</x:f>
        <x:v>YES</x:v>
      </x:c>
      <x:c r="U165" s="305" t="str">
        <x:f>IF(COUNTIF('PROD Observation Master'!$C$5:$C$176,F165)=1,"YES","NO")</x:f>
        <x:v>YES</x:v>
      </x:c>
      <x:c r="V165" s="305" t="str">
        <x:f>IF(COUNTIF('PROD Calendar Master'!$C$5:$C$176,F165)=1,"YES","NO")</x:f>
        <x:v>YES</x:v>
      </x:c>
      <x:c r="W165" s="305" t="str">
        <x:f>IF(COUNTIF('PROD Applicability Master'!$A$5:$A$176,K165)=1,"YES","NO")</x:f>
        <x:v>YES</x:v>
      </x:c>
      <x:c r="X165" s="305" t="str">
        <x:f>IF(COUNTIF($A$5:$A$176,A165)=1,"UNIQUE","DUPLICATE")</x:f>
        <x:v>UNIQUE</x:v>
      </x:c>
      <x:c r="Y165" s="305" t="str">
        <x:f>IF(COUNTIF($O$5:$O$176,O165)=1,"UNIQUE","DUPLICATE")</x:f>
        <x:v>UNIQUE</x:v>
      </x:c>
      <x:c r="Z165" s="305" t="str">
        <x:f>IF(AND(P165="YES",Q165="YES",R165="YES",S165="YES",T165="YES",U165="YES",V165="YES",W165="YES"),"COMPLETE","INCOMPLETE")</x:f>
        <x:v>COMPLETE</x:v>
      </x:c>
      <x:c r="AA165" s="305" t="str">
        <x:f>IF(AND(LEFT(A165,14)="SEBI-CORE-TRC-",LEN(A165)=20),"VALID","INVALID")</x:f>
        <x:v>VALID</x:v>
      </x:c>
      <x:c r="AB165" s="305" t="str">
        <x:v>FROZEN</x:v>
      </x:c>
      <x:c r="AC165" s="305" t="str">
        <x:v>https://www.sebi.gov.in/legal/circulars/jul-2026/ease-of-doing-investment-and-ease-of-doing-business-simplification-and-standardisation-of-the-framework-for-transmission-of-securities_103030.html</x:v>
      </x:c>
    </x:row>
    <x:row r="166" ht="48" customHeight="1">
      <x:c r="A166" s="305" t="str">
        <x:v>SEBI-CORE-TRC-000162</x:v>
      </x:c>
      <x:c r="B166" s="305" t="n">
        <x:v>162</x:v>
      </x:c>
      <x:c r="C166" s="305" t="str">
        <x:v>SEBI-CORE-LAW-000077</x:v>
      </x:c>
      <x:c r="D166" s="305" t="str">
        <x:v>SEBI-CORE-PRV-000162</x:v>
      </x:c>
      <x:c r="E166" s="305" t="str">
        <x:v>SEBI-CORE-CMP-000162</x:v>
      </x:c>
      <x:c r="F166" s="305" t="str">
        <x:v>SEBI-CORE-AUD-000162</x:v>
      </x:c>
      <x:c r="G166" s="305" t="str">
        <x:v>SEBI-CORE-EVD-000323; SEBI-CORE-EVD-000324</x:v>
      </x:c>
      <x:c r="H166" s="305" t="n">
        <x:v>2</x:v>
      </x:c>
      <x:c r="I166" s="305" t="str">
        <x:v>SEBI-CORE-OBS-000162</x:v>
      </x:c>
      <x:c r="J166" s="305" t="str">
        <x:v>SEBI-CORE-CAL-000162</x:v>
      </x:c>
      <x:c r="K166" s="305" t="str">
        <x:v>SEBI-CORE-APP-000162</x:v>
      </x:c>
      <x:c r="L166" s="305" t="str">
        <x:v>P1-GAP005</x:v>
      </x:c>
      <x:c r="M166" s="305" t="str">
        <x:v>P1-GAP005|Quick transmission procedure thresholds</x:v>
      </x:c>
      <x:c r="N166" s="305" t="str">
        <x:v>P1-GAP005|Quick transmission procedure thresholds|AP01</x:v>
      </x:c>
      <x:c r="O166" s="305" t="str">
        <x:v>P1-GAP005|Quick transmission procedure thresholds|TRC01</x:v>
      </x:c>
      <x:c r="P166" s="305" t="str">
        <x:f>IF(COUNTIF('PROD Law Master'!$A$5:$A$81,C166)=1,"YES","NO")</x:f>
        <x:v>YES</x:v>
      </x:c>
      <x:c r="Q166" s="305" t="str">
        <x:f>IF(COUNTIF('PROD Provision Master'!$A$5:$A$176,D166)=1,"YES","NO")</x:f>
        <x:v>YES</x:v>
      </x:c>
      <x:c r="R166" s="305" t="str">
        <x:f>IF(COUNTIF('PROD Compliance Master'!$A$5:$A$176,E166)=1,"YES","NO")</x:f>
        <x:v>YES</x:v>
      </x:c>
      <x:c r="S166" s="305" t="str">
        <x:f>IF(COUNTIF('PROD Audit Master'!$A$5:$A$176,F166)=1,"YES","NO")</x:f>
        <x:v>YES</x:v>
      </x:c>
      <x:c r="T166" s="305" t="str">
        <x:f>IF(COUNTIF('PROD Evidence Master'!$C$5:$C$348,F166)=H166,"YES","NO")</x:f>
        <x:v>YES</x:v>
      </x:c>
      <x:c r="U166" s="305" t="str">
        <x:f>IF(COUNTIF('PROD Observation Master'!$C$5:$C$176,F166)=1,"YES","NO")</x:f>
        <x:v>YES</x:v>
      </x:c>
      <x:c r="V166" s="305" t="str">
        <x:f>IF(COUNTIF('PROD Calendar Master'!$C$5:$C$176,F166)=1,"YES","NO")</x:f>
        <x:v>YES</x:v>
      </x:c>
      <x:c r="W166" s="305" t="str">
        <x:f>IF(COUNTIF('PROD Applicability Master'!$A$5:$A$176,K166)=1,"YES","NO")</x:f>
        <x:v>YES</x:v>
      </x:c>
      <x:c r="X166" s="305" t="str">
        <x:f>IF(COUNTIF($A$5:$A$176,A166)=1,"UNIQUE","DUPLICATE")</x:f>
        <x:v>UNIQUE</x:v>
      </x:c>
      <x:c r="Y166" s="305" t="str">
        <x:f>IF(COUNTIF($O$5:$O$176,O166)=1,"UNIQUE","DUPLICATE")</x:f>
        <x:v>UNIQUE</x:v>
      </x:c>
      <x:c r="Z166" s="305" t="str">
        <x:f>IF(AND(P166="YES",Q166="YES",R166="YES",S166="YES",T166="YES",U166="YES",V166="YES",W166="YES"),"COMPLETE","INCOMPLETE")</x:f>
        <x:v>COMPLETE</x:v>
      </x:c>
      <x:c r="AA166" s="305" t="str">
        <x:f>IF(AND(LEFT(A166,14)="SEBI-CORE-TRC-",LEN(A166)=20),"VALID","INVALID")</x:f>
        <x:v>VALID</x:v>
      </x:c>
      <x:c r="AB166" s="305" t="str">
        <x:v>FROZEN</x:v>
      </x:c>
      <x:c r="AC166" s="305" t="str">
        <x:v>https://www.sebi.gov.in/legal/circulars/jul-2026/ease-of-doing-investment-and-ease-of-doing-business-simplification-and-standardisation-of-the-framework-for-transmission-of-securities_103030.html</x:v>
      </x:c>
    </x:row>
    <x:row r="167" ht="48" customHeight="1">
      <x:c r="A167" s="305" t="str">
        <x:v>SEBI-CORE-TRC-000163</x:v>
      </x:c>
      <x:c r="B167" s="305" t="n">
        <x:v>163</x:v>
      </x:c>
      <x:c r="C167" s="305" t="str">
        <x:v>SEBI-CORE-LAW-000077</x:v>
      </x:c>
      <x:c r="D167" s="305" t="str">
        <x:v>SEBI-CORE-PRV-000163</x:v>
      </x:c>
      <x:c r="E167" s="305" t="str">
        <x:v>SEBI-CORE-CMP-000163</x:v>
      </x:c>
      <x:c r="F167" s="305" t="str">
        <x:v>SEBI-CORE-AUD-000163</x:v>
      </x:c>
      <x:c r="G167" s="305" t="str">
        <x:v>SEBI-CORE-EVD-000325; SEBI-CORE-EVD-000326</x:v>
      </x:c>
      <x:c r="H167" s="305" t="n">
        <x:v>2</x:v>
      </x:c>
      <x:c r="I167" s="305" t="str">
        <x:v>SEBI-CORE-OBS-000163</x:v>
      </x:c>
      <x:c r="J167" s="305" t="str">
        <x:v>SEBI-CORE-CAL-000163</x:v>
      </x:c>
      <x:c r="K167" s="305" t="str">
        <x:v>SEBI-CORE-APP-000163</x:v>
      </x:c>
      <x:c r="L167" s="305" t="str">
        <x:v>P1-GAP005</x:v>
      </x:c>
      <x:c r="M167" s="305" t="str">
        <x:v>P1-GAP005|Simplified-documentation thresholds</x:v>
      </x:c>
      <x:c r="N167" s="305" t="str">
        <x:v>P1-GAP005|Simplified-documentation thresholds|AP01</x:v>
      </x:c>
      <x:c r="O167" s="305" t="str">
        <x:v>P1-GAP005|Simplified-documentation thresholds|TRC01</x:v>
      </x:c>
      <x:c r="P167" s="305" t="str">
        <x:f>IF(COUNTIF('PROD Law Master'!$A$5:$A$81,C167)=1,"YES","NO")</x:f>
        <x:v>YES</x:v>
      </x:c>
      <x:c r="Q167" s="305" t="str">
        <x:f>IF(COUNTIF('PROD Provision Master'!$A$5:$A$176,D167)=1,"YES","NO")</x:f>
        <x:v>YES</x:v>
      </x:c>
      <x:c r="R167" s="305" t="str">
        <x:f>IF(COUNTIF('PROD Compliance Master'!$A$5:$A$176,E167)=1,"YES","NO")</x:f>
        <x:v>YES</x:v>
      </x:c>
      <x:c r="S167" s="305" t="str">
        <x:f>IF(COUNTIF('PROD Audit Master'!$A$5:$A$176,F167)=1,"YES","NO")</x:f>
        <x:v>YES</x:v>
      </x:c>
      <x:c r="T167" s="305" t="str">
        <x:f>IF(COUNTIF('PROD Evidence Master'!$C$5:$C$348,F167)=H167,"YES","NO")</x:f>
        <x:v>YES</x:v>
      </x:c>
      <x:c r="U167" s="305" t="str">
        <x:f>IF(COUNTIF('PROD Observation Master'!$C$5:$C$176,F167)=1,"YES","NO")</x:f>
        <x:v>YES</x:v>
      </x:c>
      <x:c r="V167" s="305" t="str">
        <x:f>IF(COUNTIF('PROD Calendar Master'!$C$5:$C$176,F167)=1,"YES","NO")</x:f>
        <x:v>YES</x:v>
      </x:c>
      <x:c r="W167" s="305" t="str">
        <x:f>IF(COUNTIF('PROD Applicability Master'!$A$5:$A$176,K167)=1,"YES","NO")</x:f>
        <x:v>YES</x:v>
      </x:c>
      <x:c r="X167" s="305" t="str">
        <x:f>IF(COUNTIF($A$5:$A$176,A167)=1,"UNIQUE","DUPLICATE")</x:f>
        <x:v>UNIQUE</x:v>
      </x:c>
      <x:c r="Y167" s="305" t="str">
        <x:f>IF(COUNTIF($O$5:$O$176,O167)=1,"UNIQUE","DUPLICATE")</x:f>
        <x:v>UNIQUE</x:v>
      </x:c>
      <x:c r="Z167" s="305" t="str">
        <x:f>IF(AND(P167="YES",Q167="YES",R167="YES",S167="YES",T167="YES",U167="YES",V167="YES",W167="YES"),"COMPLETE","INCOMPLETE")</x:f>
        <x:v>COMPLETE</x:v>
      </x:c>
      <x:c r="AA167" s="305" t="str">
        <x:f>IF(AND(LEFT(A167,14)="SEBI-CORE-TRC-",LEN(A167)=20),"VALID","INVALID")</x:f>
        <x:v>VALID</x:v>
      </x:c>
      <x:c r="AB167" s="305" t="str">
        <x:v>FROZEN</x:v>
      </x:c>
      <x:c r="AC167" s="305" t="str">
        <x:v>https://www.sebi.gov.in/legal/circulars/jul-2026/ease-of-doing-investment-and-ease-of-doing-business-simplification-and-standardisation-of-the-framework-for-transmission-of-securities_103030.html</x:v>
      </x:c>
    </x:row>
    <x:row r="168" ht="48" customHeight="1">
      <x:c r="A168" s="305" t="str">
        <x:v>SEBI-CORE-TRC-000164</x:v>
      </x:c>
      <x:c r="B168" s="305" t="n">
        <x:v>164</x:v>
      </x:c>
      <x:c r="C168" s="305" t="str">
        <x:v>SEBI-CORE-LAW-000077</x:v>
      </x:c>
      <x:c r="D168" s="305" t="str">
        <x:v>SEBI-CORE-PRV-000164</x:v>
      </x:c>
      <x:c r="E168" s="305" t="str">
        <x:v>SEBI-CORE-CMP-000164</x:v>
      </x:c>
      <x:c r="F168" s="305" t="str">
        <x:v>SEBI-CORE-AUD-000164</x:v>
      </x:c>
      <x:c r="G168" s="305" t="str">
        <x:v>SEBI-CORE-EVD-000327; SEBI-CORE-EVD-000328</x:v>
      </x:c>
      <x:c r="H168" s="305" t="n">
        <x:v>2</x:v>
      </x:c>
      <x:c r="I168" s="305" t="str">
        <x:v>SEBI-CORE-OBS-000164</x:v>
      </x:c>
      <x:c r="J168" s="305" t="str">
        <x:v>SEBI-CORE-CAL-000164</x:v>
      </x:c>
      <x:c r="K168" s="305" t="str">
        <x:v>SEBI-CORE-APP-000164</x:v>
      </x:c>
      <x:c r="L168" s="305" t="str">
        <x:v>P1-GAP005</x:v>
      </x:c>
      <x:c r="M168" s="305" t="str">
        <x:v>P1-GAP005|Processing timeline</x:v>
      </x:c>
      <x:c r="N168" s="305" t="str">
        <x:v>P1-GAP005|Processing timeline|AP01</x:v>
      </x:c>
      <x:c r="O168" s="305" t="str">
        <x:v>P1-GAP005|Processing timeline|TRC01</x:v>
      </x:c>
      <x:c r="P168" s="305" t="str">
        <x:f>IF(COUNTIF('PROD Law Master'!$A$5:$A$81,C168)=1,"YES","NO")</x:f>
        <x:v>YES</x:v>
      </x:c>
      <x:c r="Q168" s="305" t="str">
        <x:f>IF(COUNTIF('PROD Provision Master'!$A$5:$A$176,D168)=1,"YES","NO")</x:f>
        <x:v>YES</x:v>
      </x:c>
      <x:c r="R168" s="305" t="str">
        <x:f>IF(COUNTIF('PROD Compliance Master'!$A$5:$A$176,E168)=1,"YES","NO")</x:f>
        <x:v>YES</x:v>
      </x:c>
      <x:c r="S168" s="305" t="str">
        <x:f>IF(COUNTIF('PROD Audit Master'!$A$5:$A$176,F168)=1,"YES","NO")</x:f>
        <x:v>YES</x:v>
      </x:c>
      <x:c r="T168" s="305" t="str">
        <x:f>IF(COUNTIF('PROD Evidence Master'!$C$5:$C$348,F168)=H168,"YES","NO")</x:f>
        <x:v>YES</x:v>
      </x:c>
      <x:c r="U168" s="305" t="str">
        <x:f>IF(COUNTIF('PROD Observation Master'!$C$5:$C$176,F168)=1,"YES","NO")</x:f>
        <x:v>YES</x:v>
      </x:c>
      <x:c r="V168" s="305" t="str">
        <x:f>IF(COUNTIF('PROD Calendar Master'!$C$5:$C$176,F168)=1,"YES","NO")</x:f>
        <x:v>YES</x:v>
      </x:c>
      <x:c r="W168" s="305" t="str">
        <x:f>IF(COUNTIF('PROD Applicability Master'!$A$5:$A$176,K168)=1,"YES","NO")</x:f>
        <x:v>YES</x:v>
      </x:c>
      <x:c r="X168" s="305" t="str">
        <x:f>IF(COUNTIF($A$5:$A$176,A168)=1,"UNIQUE","DUPLICATE")</x:f>
        <x:v>UNIQUE</x:v>
      </x:c>
      <x:c r="Y168" s="305" t="str">
        <x:f>IF(COUNTIF($O$5:$O$176,O168)=1,"UNIQUE","DUPLICATE")</x:f>
        <x:v>UNIQUE</x:v>
      </x:c>
      <x:c r="Z168" s="305" t="str">
        <x:f>IF(AND(P168="YES",Q168="YES",R168="YES",S168="YES",T168="YES",U168="YES",V168="YES",W168="YES"),"COMPLETE","INCOMPLETE")</x:f>
        <x:v>COMPLETE</x:v>
      </x:c>
      <x:c r="AA168" s="305" t="str">
        <x:f>IF(AND(LEFT(A168,14)="SEBI-CORE-TRC-",LEN(A168)=20),"VALID","INVALID")</x:f>
        <x:v>VALID</x:v>
      </x:c>
      <x:c r="AB168" s="305" t="str">
        <x:v>FROZEN</x:v>
      </x:c>
      <x:c r="AC168" s="305" t="str">
        <x:v>https://www.sebi.gov.in/legal/circulars/jul-2026/ease-of-doing-investment-and-ease-of-doing-business-simplification-and-standardisation-of-the-framework-for-transmission-of-securities_103030.html</x:v>
      </x:c>
    </x:row>
    <x:row r="169" ht="48" customHeight="1">
      <x:c r="A169" s="305" t="str">
        <x:v>SEBI-CORE-TRC-000165</x:v>
      </x:c>
      <x:c r="B169" s="305" t="n">
        <x:v>165</x:v>
      </x:c>
      <x:c r="C169" s="305" t="str">
        <x:v>SEBI-CORE-LAW-000077</x:v>
      </x:c>
      <x:c r="D169" s="305" t="str">
        <x:v>SEBI-CORE-PRV-000165</x:v>
      </x:c>
      <x:c r="E169" s="305" t="str">
        <x:v>SEBI-CORE-CMP-000165</x:v>
      </x:c>
      <x:c r="F169" s="305" t="str">
        <x:v>SEBI-CORE-AUD-000165</x:v>
      </x:c>
      <x:c r="G169" s="305" t="str">
        <x:v>SEBI-CORE-EVD-000329; SEBI-CORE-EVD-000330</x:v>
      </x:c>
      <x:c r="H169" s="305" t="n">
        <x:v>2</x:v>
      </x:c>
      <x:c r="I169" s="305" t="str">
        <x:v>SEBI-CORE-OBS-000165</x:v>
      </x:c>
      <x:c r="J169" s="305" t="str">
        <x:v>SEBI-CORE-CAL-000165</x:v>
      </x:c>
      <x:c r="K169" s="305" t="str">
        <x:v>SEBI-CORE-APP-000165</x:v>
      </x:c>
      <x:c r="L169" s="305" t="str">
        <x:v>P1-GAP005</x:v>
      </x:c>
      <x:c r="M169" s="305" t="str">
        <x:v>P1-GAP005|Delay / rejection reasons</x:v>
      </x:c>
      <x:c r="N169" s="305" t="str">
        <x:v>P1-GAP005|Delay / rejection reasons|AP01</x:v>
      </x:c>
      <x:c r="O169" s="305" t="str">
        <x:v>P1-GAP005|Delay / rejection reasons|TRC01</x:v>
      </x:c>
      <x:c r="P169" s="305" t="str">
        <x:f>IF(COUNTIF('PROD Law Master'!$A$5:$A$81,C169)=1,"YES","NO")</x:f>
        <x:v>YES</x:v>
      </x:c>
      <x:c r="Q169" s="305" t="str">
        <x:f>IF(COUNTIF('PROD Provision Master'!$A$5:$A$176,D169)=1,"YES","NO")</x:f>
        <x:v>YES</x:v>
      </x:c>
      <x:c r="R169" s="305" t="str">
        <x:f>IF(COUNTIF('PROD Compliance Master'!$A$5:$A$176,E169)=1,"YES","NO")</x:f>
        <x:v>YES</x:v>
      </x:c>
      <x:c r="S169" s="305" t="str">
        <x:f>IF(COUNTIF('PROD Audit Master'!$A$5:$A$176,F169)=1,"YES","NO")</x:f>
        <x:v>YES</x:v>
      </x:c>
      <x:c r="T169" s="305" t="str">
        <x:f>IF(COUNTIF('PROD Evidence Master'!$C$5:$C$348,F169)=H169,"YES","NO")</x:f>
        <x:v>YES</x:v>
      </x:c>
      <x:c r="U169" s="305" t="str">
        <x:f>IF(COUNTIF('PROD Observation Master'!$C$5:$C$176,F169)=1,"YES","NO")</x:f>
        <x:v>YES</x:v>
      </x:c>
      <x:c r="V169" s="305" t="str">
        <x:f>IF(COUNTIF('PROD Calendar Master'!$C$5:$C$176,F169)=1,"YES","NO")</x:f>
        <x:v>YES</x:v>
      </x:c>
      <x:c r="W169" s="305" t="str">
        <x:f>IF(COUNTIF('PROD Applicability Master'!$A$5:$A$176,K169)=1,"YES","NO")</x:f>
        <x:v>YES</x:v>
      </x:c>
      <x:c r="X169" s="305" t="str">
        <x:f>IF(COUNTIF($A$5:$A$176,A169)=1,"UNIQUE","DUPLICATE")</x:f>
        <x:v>UNIQUE</x:v>
      </x:c>
      <x:c r="Y169" s="305" t="str">
        <x:f>IF(COUNTIF($O$5:$O$176,O169)=1,"UNIQUE","DUPLICATE")</x:f>
        <x:v>UNIQUE</x:v>
      </x:c>
      <x:c r="Z169" s="305" t="str">
        <x:f>IF(AND(P169="YES",Q169="YES",R169="YES",S169="YES",T169="YES",U169="YES",V169="YES",W169="YES"),"COMPLETE","INCOMPLETE")</x:f>
        <x:v>COMPLETE</x:v>
      </x:c>
      <x:c r="AA169" s="305" t="str">
        <x:f>IF(AND(LEFT(A169,14)="SEBI-CORE-TRC-",LEN(A169)=20),"VALID","INVALID")</x:f>
        <x:v>VALID</x:v>
      </x:c>
      <x:c r="AB169" s="305" t="str">
        <x:v>FROZEN</x:v>
      </x:c>
      <x:c r="AC169" s="305" t="str">
        <x:v>https://www.sebi.gov.in/legal/circulars/jul-2026/ease-of-doing-investment-and-ease-of-doing-business-simplification-and-standardisation-of-the-framework-for-transmission-of-securities_103030.html</x:v>
      </x:c>
    </x:row>
    <x:row r="170" ht="48" customHeight="1">
      <x:c r="A170" s="305" t="str">
        <x:v>SEBI-CORE-TRC-000166</x:v>
      </x:c>
      <x:c r="B170" s="305" t="n">
        <x:v>166</x:v>
      </x:c>
      <x:c r="C170" s="305" t="str">
        <x:v>SEBI-CORE-LAW-000077</x:v>
      </x:c>
      <x:c r="D170" s="305" t="str">
        <x:v>SEBI-CORE-PRV-000166</x:v>
      </x:c>
      <x:c r="E170" s="305" t="str">
        <x:v>SEBI-CORE-CMP-000166</x:v>
      </x:c>
      <x:c r="F170" s="305" t="str">
        <x:v>SEBI-CORE-AUD-000166</x:v>
      </x:c>
      <x:c r="G170" s="305" t="str">
        <x:v>SEBI-CORE-EVD-000331; SEBI-CORE-EVD-000332</x:v>
      </x:c>
      <x:c r="H170" s="305" t="n">
        <x:v>2</x:v>
      </x:c>
      <x:c r="I170" s="305" t="str">
        <x:v>SEBI-CORE-OBS-000166</x:v>
      </x:c>
      <x:c r="J170" s="305" t="str">
        <x:v>SEBI-CORE-CAL-000166</x:v>
      </x:c>
      <x:c r="K170" s="305" t="str">
        <x:v>SEBI-CORE-APP-000166</x:v>
      </x:c>
      <x:c r="L170" s="305" t="str">
        <x:v>P1-GAP005</x:v>
      </x:c>
      <x:c r="M170" s="305" t="str">
        <x:v>P1-GAP005|Survivorship claim</x:v>
      </x:c>
      <x:c r="N170" s="305" t="str">
        <x:v>P1-GAP005|Survivorship claim|AP01</x:v>
      </x:c>
      <x:c r="O170" s="305" t="str">
        <x:v>P1-GAP005|Survivorship claim|TRC01</x:v>
      </x:c>
      <x:c r="P170" s="305" t="str">
        <x:f>IF(COUNTIF('PROD Law Master'!$A$5:$A$81,C170)=1,"YES","NO")</x:f>
        <x:v>YES</x:v>
      </x:c>
      <x:c r="Q170" s="305" t="str">
        <x:f>IF(COUNTIF('PROD Provision Master'!$A$5:$A$176,D170)=1,"YES","NO")</x:f>
        <x:v>YES</x:v>
      </x:c>
      <x:c r="R170" s="305" t="str">
        <x:f>IF(COUNTIF('PROD Compliance Master'!$A$5:$A$176,E170)=1,"YES","NO")</x:f>
        <x:v>YES</x:v>
      </x:c>
      <x:c r="S170" s="305" t="str">
        <x:f>IF(COUNTIF('PROD Audit Master'!$A$5:$A$176,F170)=1,"YES","NO")</x:f>
        <x:v>YES</x:v>
      </x:c>
      <x:c r="T170" s="305" t="str">
        <x:f>IF(COUNTIF('PROD Evidence Master'!$C$5:$C$348,F170)=H170,"YES","NO")</x:f>
        <x:v>YES</x:v>
      </x:c>
      <x:c r="U170" s="305" t="str">
        <x:f>IF(COUNTIF('PROD Observation Master'!$C$5:$C$176,F170)=1,"YES","NO")</x:f>
        <x:v>YES</x:v>
      </x:c>
      <x:c r="V170" s="305" t="str">
        <x:f>IF(COUNTIF('PROD Calendar Master'!$C$5:$C$176,F170)=1,"YES","NO")</x:f>
        <x:v>YES</x:v>
      </x:c>
      <x:c r="W170" s="305" t="str">
        <x:f>IF(COUNTIF('PROD Applicability Master'!$A$5:$A$176,K170)=1,"YES","NO")</x:f>
        <x:v>YES</x:v>
      </x:c>
      <x:c r="X170" s="305" t="str">
        <x:f>IF(COUNTIF($A$5:$A$176,A170)=1,"UNIQUE","DUPLICATE")</x:f>
        <x:v>UNIQUE</x:v>
      </x:c>
      <x:c r="Y170" s="305" t="str">
        <x:f>IF(COUNTIF($O$5:$O$176,O170)=1,"UNIQUE","DUPLICATE")</x:f>
        <x:v>UNIQUE</x:v>
      </x:c>
      <x:c r="Z170" s="305" t="str">
        <x:f>IF(AND(P170="YES",Q170="YES",R170="YES",S170="YES",T170="YES",U170="YES",V170="YES",W170="YES"),"COMPLETE","INCOMPLETE")</x:f>
        <x:v>COMPLETE</x:v>
      </x:c>
      <x:c r="AA170" s="305" t="str">
        <x:f>IF(AND(LEFT(A170,14)="SEBI-CORE-TRC-",LEN(A170)=20),"VALID","INVALID")</x:f>
        <x:v>VALID</x:v>
      </x:c>
      <x:c r="AB170" s="305" t="str">
        <x:v>FROZEN</x:v>
      </x:c>
      <x:c r="AC170" s="305" t="str">
        <x:v>https://www.sebi.gov.in/legal/circulars/jul-2026/ease-of-doing-investment-and-ease-of-doing-business-simplification-and-standardisation-of-the-framework-for-transmission-of-securities_103030.html</x:v>
      </x:c>
    </x:row>
    <x:row r="171" ht="48" customHeight="1">
      <x:c r="A171" s="305" t="str">
        <x:v>SEBI-CORE-TRC-000167</x:v>
      </x:c>
      <x:c r="B171" s="305" t="n">
        <x:v>167</x:v>
      </x:c>
      <x:c r="C171" s="305" t="str">
        <x:v>SEBI-CORE-LAW-000077</x:v>
      </x:c>
      <x:c r="D171" s="305" t="str">
        <x:v>SEBI-CORE-PRV-000167</x:v>
      </x:c>
      <x:c r="E171" s="305" t="str">
        <x:v>SEBI-CORE-CMP-000167</x:v>
      </x:c>
      <x:c r="F171" s="305" t="str">
        <x:v>SEBI-CORE-AUD-000167</x:v>
      </x:c>
      <x:c r="G171" s="305" t="str">
        <x:v>SEBI-CORE-EVD-000333; SEBI-CORE-EVD-000334</x:v>
      </x:c>
      <x:c r="H171" s="305" t="n">
        <x:v>2</x:v>
      </x:c>
      <x:c r="I171" s="305" t="str">
        <x:v>SEBI-CORE-OBS-000167</x:v>
      </x:c>
      <x:c r="J171" s="305" t="str">
        <x:v>SEBI-CORE-CAL-000167</x:v>
      </x:c>
      <x:c r="K171" s="305" t="str">
        <x:v>SEBI-CORE-APP-000167</x:v>
      </x:c>
      <x:c r="L171" s="305" t="str">
        <x:v>P1-GAP005</x:v>
      </x:c>
      <x:c r="M171" s="305" t="str">
        <x:v>P1-GAP005|Physical-to-demat credit</x:v>
      </x:c>
      <x:c r="N171" s="305" t="str">
        <x:v>P1-GAP005|Physical-to-demat credit|AP01</x:v>
      </x:c>
      <x:c r="O171" s="305" t="str">
        <x:v>P1-GAP005|Physical-to-demat credit|TRC01</x:v>
      </x:c>
      <x:c r="P171" s="305" t="str">
        <x:f>IF(COUNTIF('PROD Law Master'!$A$5:$A$81,C171)=1,"YES","NO")</x:f>
        <x:v>YES</x:v>
      </x:c>
      <x:c r="Q171" s="305" t="str">
        <x:f>IF(COUNTIF('PROD Provision Master'!$A$5:$A$176,D171)=1,"YES","NO")</x:f>
        <x:v>YES</x:v>
      </x:c>
      <x:c r="R171" s="305" t="str">
        <x:f>IF(COUNTIF('PROD Compliance Master'!$A$5:$A$176,E171)=1,"YES","NO")</x:f>
        <x:v>YES</x:v>
      </x:c>
      <x:c r="S171" s="305" t="str">
        <x:f>IF(COUNTIF('PROD Audit Master'!$A$5:$A$176,F171)=1,"YES","NO")</x:f>
        <x:v>YES</x:v>
      </x:c>
      <x:c r="T171" s="305" t="str">
        <x:f>IF(COUNTIF('PROD Evidence Master'!$C$5:$C$348,F171)=H171,"YES","NO")</x:f>
        <x:v>YES</x:v>
      </x:c>
      <x:c r="U171" s="305" t="str">
        <x:f>IF(COUNTIF('PROD Observation Master'!$C$5:$C$176,F171)=1,"YES","NO")</x:f>
        <x:v>YES</x:v>
      </x:c>
      <x:c r="V171" s="305" t="str">
        <x:f>IF(COUNTIF('PROD Calendar Master'!$C$5:$C$176,F171)=1,"YES","NO")</x:f>
        <x:v>YES</x:v>
      </x:c>
      <x:c r="W171" s="305" t="str">
        <x:f>IF(COUNTIF('PROD Applicability Master'!$A$5:$A$176,K171)=1,"YES","NO")</x:f>
        <x:v>YES</x:v>
      </x:c>
      <x:c r="X171" s="305" t="str">
        <x:f>IF(COUNTIF($A$5:$A$176,A171)=1,"UNIQUE","DUPLICATE")</x:f>
        <x:v>UNIQUE</x:v>
      </x:c>
      <x:c r="Y171" s="305" t="str">
        <x:f>IF(COUNTIF($O$5:$O$176,O171)=1,"UNIQUE","DUPLICATE")</x:f>
        <x:v>UNIQUE</x:v>
      </x:c>
      <x:c r="Z171" s="305" t="str">
        <x:f>IF(AND(P171="YES",Q171="YES",R171="YES",S171="YES",T171="YES",U171="YES",V171="YES",W171="YES"),"COMPLETE","INCOMPLETE")</x:f>
        <x:v>COMPLETE</x:v>
      </x:c>
      <x:c r="AA171" s="305" t="str">
        <x:f>IF(AND(LEFT(A171,14)="SEBI-CORE-TRC-",LEN(A171)=20),"VALID","INVALID")</x:f>
        <x:v>VALID</x:v>
      </x:c>
      <x:c r="AB171" s="305" t="str">
        <x:v>FROZEN</x:v>
      </x:c>
      <x:c r="AC171" s="305" t="str">
        <x:v>https://www.sebi.gov.in/legal/circulars/jul-2026/ease-of-doing-investment-and-ease-of-doing-business-simplification-and-standardisation-of-the-framework-for-transmission-of-securities_103030.html</x:v>
      </x:c>
    </x:row>
    <x:row r="172" ht="48" customHeight="1">
      <x:c r="A172" s="305" t="str">
        <x:v>SEBI-CORE-TRC-000168</x:v>
      </x:c>
      <x:c r="B172" s="305" t="n">
        <x:v>168</x:v>
      </x:c>
      <x:c r="C172" s="305" t="str">
        <x:v>SEBI-CORE-LAW-000077</x:v>
      </x:c>
      <x:c r="D172" s="305" t="str">
        <x:v>SEBI-CORE-PRV-000168</x:v>
      </x:c>
      <x:c r="E172" s="305" t="str">
        <x:v>SEBI-CORE-CMP-000168</x:v>
      </x:c>
      <x:c r="F172" s="305" t="str">
        <x:v>SEBI-CORE-AUD-000168</x:v>
      </x:c>
      <x:c r="G172" s="305" t="str">
        <x:v>SEBI-CORE-EVD-000335; SEBI-CORE-EVD-000336</x:v>
      </x:c>
      <x:c r="H172" s="305" t="n">
        <x:v>2</x:v>
      </x:c>
      <x:c r="I172" s="305" t="str">
        <x:v>SEBI-CORE-OBS-000168</x:v>
      </x:c>
      <x:c r="J172" s="305" t="str">
        <x:v>SEBI-CORE-CAL-000168</x:v>
      </x:c>
      <x:c r="K172" s="305" t="str">
        <x:v>SEBI-CORE-APP-000168</x:v>
      </x:c>
      <x:c r="L172" s="305" t="str">
        <x:v>P1-GAP005</x:v>
      </x:c>
      <x:c r="M172" s="305" t="str">
        <x:v>P1-GAP005|Implementation reporting</x:v>
      </x:c>
      <x:c r="N172" s="305" t="str">
        <x:v>P1-GAP005|Implementation reporting|AP01</x:v>
      </x:c>
      <x:c r="O172" s="305" t="str">
        <x:v>P1-GAP005|Implementation reporting|TRC01</x:v>
      </x:c>
      <x:c r="P172" s="305" t="str">
        <x:f>IF(COUNTIF('PROD Law Master'!$A$5:$A$81,C172)=1,"YES","NO")</x:f>
        <x:v>YES</x:v>
      </x:c>
      <x:c r="Q172" s="305" t="str">
        <x:f>IF(COUNTIF('PROD Provision Master'!$A$5:$A$176,D172)=1,"YES","NO")</x:f>
        <x:v>YES</x:v>
      </x:c>
      <x:c r="R172" s="305" t="str">
        <x:f>IF(COUNTIF('PROD Compliance Master'!$A$5:$A$176,E172)=1,"YES","NO")</x:f>
        <x:v>YES</x:v>
      </x:c>
      <x:c r="S172" s="305" t="str">
        <x:f>IF(COUNTIF('PROD Audit Master'!$A$5:$A$176,F172)=1,"YES","NO")</x:f>
        <x:v>YES</x:v>
      </x:c>
      <x:c r="T172" s="305" t="str">
        <x:f>IF(COUNTIF('PROD Evidence Master'!$C$5:$C$348,F172)=H172,"YES","NO")</x:f>
        <x:v>YES</x:v>
      </x:c>
      <x:c r="U172" s="305" t="str">
        <x:f>IF(COUNTIF('PROD Observation Master'!$C$5:$C$176,F172)=1,"YES","NO")</x:f>
        <x:v>YES</x:v>
      </x:c>
      <x:c r="V172" s="305" t="str">
        <x:f>IF(COUNTIF('PROD Calendar Master'!$C$5:$C$176,F172)=1,"YES","NO")</x:f>
        <x:v>YES</x:v>
      </x:c>
      <x:c r="W172" s="305" t="str">
        <x:f>IF(COUNTIF('PROD Applicability Master'!$A$5:$A$176,K172)=1,"YES","NO")</x:f>
        <x:v>YES</x:v>
      </x:c>
      <x:c r="X172" s="305" t="str">
        <x:f>IF(COUNTIF($A$5:$A$176,A172)=1,"UNIQUE","DUPLICATE")</x:f>
        <x:v>UNIQUE</x:v>
      </x:c>
      <x:c r="Y172" s="305" t="str">
        <x:f>IF(COUNTIF($O$5:$O$176,O172)=1,"UNIQUE","DUPLICATE")</x:f>
        <x:v>UNIQUE</x:v>
      </x:c>
      <x:c r="Z172" s="305" t="str">
        <x:f>IF(AND(P172="YES",Q172="YES",R172="YES",S172="YES",T172="YES",U172="YES",V172="YES",W172="YES"),"COMPLETE","INCOMPLETE")</x:f>
        <x:v>COMPLETE</x:v>
      </x:c>
      <x:c r="AA172" s="305" t="str">
        <x:f>IF(AND(LEFT(A172,14)="SEBI-CORE-TRC-",LEN(A172)=20),"VALID","INVALID")</x:f>
        <x:v>VALID</x:v>
      </x:c>
      <x:c r="AB172" s="305" t="str">
        <x:v>FROZEN</x:v>
      </x:c>
      <x:c r="AC172" s="305" t="str">
        <x:v>https://www.sebi.gov.in/legal/circulars/jul-2026/ease-of-doing-investment-and-ease-of-doing-business-simplification-and-standardisation-of-the-framework-for-transmission-of-securities_103030.html</x:v>
      </x:c>
    </x:row>
    <x:row r="173" ht="48" customHeight="1">
      <x:c r="A173" s="305" t="str">
        <x:v>SEBI-CORE-TRC-000169</x:v>
      </x:c>
      <x:c r="B173" s="305" t="n">
        <x:v>169</x:v>
      </x:c>
      <x:c r="C173" s="305" t="str">
        <x:v>SEBI-CORE-LAW-000063</x:v>
      </x:c>
      <x:c r="D173" s="305" t="str">
        <x:v>SEBI-CORE-PRV-000169</x:v>
      </x:c>
      <x:c r="E173" s="305" t="str">
        <x:v>SEBI-CORE-CMP-000169</x:v>
      </x:c>
      <x:c r="F173" s="305" t="str">
        <x:v>SEBI-CORE-AUD-000169</x:v>
      </x:c>
      <x:c r="G173" s="305" t="str">
        <x:v>SEBI-CORE-EVD-000337; SEBI-CORE-EVD-000338</x:v>
      </x:c>
      <x:c r="H173" s="305" t="n">
        <x:v>2</x:v>
      </x:c>
      <x:c r="I173" s="305" t="str">
        <x:v>SEBI-CORE-OBS-000169</x:v>
      </x:c>
      <x:c r="J173" s="305" t="str">
        <x:v>SEBI-CORE-CAL-000169</x:v>
      </x:c>
      <x:c r="K173" s="305" t="str">
        <x:v>SEBI-CORE-APP-000169</x:v>
      </x:c>
      <x:c r="L173" s="305" t="str">
        <x:v>CAP-LAW285</x:v>
      </x:c>
      <x:c r="M173" s="305" t="str">
        <x:v>CAP-LAW285|SCORES registration/interface</x:v>
      </x:c>
      <x:c r="N173" s="305" t="str">
        <x:v>CAP-LAW285|SCORES registration/interface|AP01</x:v>
      </x:c>
      <x:c r="O173" s="305" t="str">
        <x:v>CAP-LAW285|SCORES registration/interface|TRC01</x:v>
      </x:c>
      <x:c r="P173" s="305" t="str">
        <x:f>IF(COUNTIF('PROD Law Master'!$A$5:$A$81,C173)=1,"YES","NO")</x:f>
        <x:v>YES</x:v>
      </x:c>
      <x:c r="Q173" s="305" t="str">
        <x:f>IF(COUNTIF('PROD Provision Master'!$A$5:$A$176,D173)=1,"YES","NO")</x:f>
        <x:v>YES</x:v>
      </x:c>
      <x:c r="R173" s="305" t="str">
        <x:f>IF(COUNTIF('PROD Compliance Master'!$A$5:$A$176,E173)=1,"YES","NO")</x:f>
        <x:v>YES</x:v>
      </x:c>
      <x:c r="S173" s="305" t="str">
        <x:f>IF(COUNTIF('PROD Audit Master'!$A$5:$A$176,F173)=1,"YES","NO")</x:f>
        <x:v>YES</x:v>
      </x:c>
      <x:c r="T173" s="305" t="str">
        <x:f>IF(COUNTIF('PROD Evidence Master'!$C$5:$C$348,F173)=H173,"YES","NO")</x:f>
        <x:v>YES</x:v>
      </x:c>
      <x:c r="U173" s="305" t="str">
        <x:f>IF(COUNTIF('PROD Observation Master'!$C$5:$C$176,F173)=1,"YES","NO")</x:f>
        <x:v>YES</x:v>
      </x:c>
      <x:c r="V173" s="305" t="str">
        <x:f>IF(COUNTIF('PROD Calendar Master'!$C$5:$C$176,F173)=1,"YES","NO")</x:f>
        <x:v>YES</x:v>
      </x:c>
      <x:c r="W173" s="305" t="str">
        <x:f>IF(COUNTIF('PROD Applicability Master'!$A$5:$A$176,K173)=1,"YES","NO")</x:f>
        <x:v>YES</x:v>
      </x:c>
      <x:c r="X173" s="305" t="str">
        <x:f>IF(COUNTIF($A$5:$A$176,A173)=1,"UNIQUE","DUPLICATE")</x:f>
        <x:v>UNIQUE</x:v>
      </x:c>
      <x:c r="Y173" s="305" t="str">
        <x:f>IF(COUNTIF($O$5:$O$176,O173)=1,"UNIQUE","DUPLICATE")</x:f>
        <x:v>UNIQUE</x:v>
      </x:c>
      <x:c r="Z173" s="305" t="str">
        <x:f>IF(AND(P173="YES",Q173="YES",R173="YES",S173="YES",T173="YES",U173="YES",V173="YES",W173="YES"),"COMPLETE","INCOMPLETE")</x:f>
        <x:v>COMPLETE</x:v>
      </x:c>
      <x:c r="AA173" s="305" t="str">
        <x:f>IF(AND(LEFT(A173,14)="SEBI-CORE-TRC-",LEN(A173)=20),"VALID","INVALID")</x:f>
        <x:v>VALID</x:v>
      </x:c>
      <x:c r="AB173" s="305" t="str">
        <x:v>FROZEN</x:v>
      </x:c>
      <x:c r="AC173" s="305" t="str">
        <x:v>https://scores.sebi.gov.in/</x:v>
      </x:c>
    </x:row>
    <x:row r="174" ht="48" customHeight="1">
      <x:c r="A174" s="305" t="str">
        <x:v>SEBI-CORE-TRC-000170</x:v>
      </x:c>
      <x:c r="B174" s="305" t="n">
        <x:v>170</x:v>
      </x:c>
      <x:c r="C174" s="305" t="str">
        <x:v>SEBI-CORE-LAW-000063</x:v>
      </x:c>
      <x:c r="D174" s="305" t="str">
        <x:v>SEBI-CORE-PRV-000170</x:v>
      </x:c>
      <x:c r="E174" s="305" t="str">
        <x:v>SEBI-CORE-CMP-000170</x:v>
      </x:c>
      <x:c r="F174" s="305" t="str">
        <x:v>SEBI-CORE-AUD-000170</x:v>
      </x:c>
      <x:c r="G174" s="305" t="str">
        <x:v>SEBI-CORE-EVD-000339; SEBI-CORE-EVD-000340</x:v>
      </x:c>
      <x:c r="H174" s="305" t="n">
        <x:v>2</x:v>
      </x:c>
      <x:c r="I174" s="305" t="str">
        <x:v>SEBI-CORE-OBS-000170</x:v>
      </x:c>
      <x:c r="J174" s="305" t="str">
        <x:v>SEBI-CORE-CAL-000170</x:v>
      </x:c>
      <x:c r="K174" s="305" t="str">
        <x:v>SEBI-CORE-APP-000170</x:v>
      </x:c>
      <x:c r="L174" s="305" t="str">
        <x:v>CAP-LAW285</x:v>
      </x:c>
      <x:c r="M174" s="305" t="str">
        <x:v>CAP-LAW285|SCORES complaint handling</x:v>
      </x:c>
      <x:c r="N174" s="305" t="str">
        <x:v>CAP-LAW285|SCORES complaint handling|AP01</x:v>
      </x:c>
      <x:c r="O174" s="305" t="str">
        <x:v>CAP-LAW285|SCORES complaint handling|TRC01</x:v>
      </x:c>
      <x:c r="P174" s="305" t="str">
        <x:f>IF(COUNTIF('PROD Law Master'!$A$5:$A$81,C174)=1,"YES","NO")</x:f>
        <x:v>YES</x:v>
      </x:c>
      <x:c r="Q174" s="305" t="str">
        <x:f>IF(COUNTIF('PROD Provision Master'!$A$5:$A$176,D174)=1,"YES","NO")</x:f>
        <x:v>YES</x:v>
      </x:c>
      <x:c r="R174" s="305" t="str">
        <x:f>IF(COUNTIF('PROD Compliance Master'!$A$5:$A$176,E174)=1,"YES","NO")</x:f>
        <x:v>YES</x:v>
      </x:c>
      <x:c r="S174" s="305" t="str">
        <x:f>IF(COUNTIF('PROD Audit Master'!$A$5:$A$176,F174)=1,"YES","NO")</x:f>
        <x:v>YES</x:v>
      </x:c>
      <x:c r="T174" s="305" t="str">
        <x:f>IF(COUNTIF('PROD Evidence Master'!$C$5:$C$348,F174)=H174,"YES","NO")</x:f>
        <x:v>YES</x:v>
      </x:c>
      <x:c r="U174" s="305" t="str">
        <x:f>IF(COUNTIF('PROD Observation Master'!$C$5:$C$176,F174)=1,"YES","NO")</x:f>
        <x:v>YES</x:v>
      </x:c>
      <x:c r="V174" s="305" t="str">
        <x:f>IF(COUNTIF('PROD Calendar Master'!$C$5:$C$176,F174)=1,"YES","NO")</x:f>
        <x:v>YES</x:v>
      </x:c>
      <x:c r="W174" s="305" t="str">
        <x:f>IF(COUNTIF('PROD Applicability Master'!$A$5:$A$176,K174)=1,"YES","NO")</x:f>
        <x:v>YES</x:v>
      </x:c>
      <x:c r="X174" s="305" t="str">
        <x:f>IF(COUNTIF($A$5:$A$176,A174)=1,"UNIQUE","DUPLICATE")</x:f>
        <x:v>UNIQUE</x:v>
      </x:c>
      <x:c r="Y174" s="305" t="str">
        <x:f>IF(COUNTIF($O$5:$O$176,O174)=1,"UNIQUE","DUPLICATE")</x:f>
        <x:v>UNIQUE</x:v>
      </x:c>
      <x:c r="Z174" s="305" t="str">
        <x:f>IF(AND(P174="YES",Q174="YES",R174="YES",S174="YES",T174="YES",U174="YES",V174="YES",W174="YES"),"COMPLETE","INCOMPLETE")</x:f>
        <x:v>COMPLETE</x:v>
      </x:c>
      <x:c r="AA174" s="305" t="str">
        <x:f>IF(AND(LEFT(A174,14)="SEBI-CORE-TRC-",LEN(A174)=20),"VALID","INVALID")</x:f>
        <x:v>VALID</x:v>
      </x:c>
      <x:c r="AB174" s="305" t="str">
        <x:v>FROZEN</x:v>
      </x:c>
      <x:c r="AC174" s="305" t="str">
        <x:v>https://scores.sebi.gov.in/</x:v>
      </x:c>
    </x:row>
    <x:row r="175" ht="48" customHeight="1">
      <x:c r="A175" s="305" t="str">
        <x:v>SEBI-CORE-TRC-000171</x:v>
      </x:c>
      <x:c r="B175" s="305" t="n">
        <x:v>171</x:v>
      </x:c>
      <x:c r="C175" s="305" t="str">
        <x:v>SEBI-CORE-LAW-000024</x:v>
      </x:c>
      <x:c r="D175" s="305" t="str">
        <x:v>SEBI-CORE-PRV-000171</x:v>
      </x:c>
      <x:c r="E175" s="305" t="str">
        <x:v>SEBI-CORE-CMP-000171</x:v>
      </x:c>
      <x:c r="F175" s="305" t="str">
        <x:v>SEBI-CORE-AUD-000171</x:v>
      </x:c>
      <x:c r="G175" s="305" t="str">
        <x:v>SEBI-CORE-EVD-000341; SEBI-CORE-EVD-000342</x:v>
      </x:c>
      <x:c r="H175" s="305" t="n">
        <x:v>2</x:v>
      </x:c>
      <x:c r="I175" s="305" t="str">
        <x:v>SEBI-CORE-OBS-000171</x:v>
      </x:c>
      <x:c r="J175" s="305" t="str">
        <x:v>SEBI-CORE-CAL-000171</x:v>
      </x:c>
      <x:c r="K175" s="305" t="str">
        <x:v>SEBI-CORE-APP-000171</x:v>
      </x:c>
      <x:c r="L175" s="305" t="str">
        <x:v>CAP-LAW099</x:v>
      </x:c>
      <x:c r="M175" s="305" t="str">
        <x:v>CAP-LAW099|ODR participation</x:v>
      </x:c>
      <x:c r="N175" s="305" t="str">
        <x:v>CAP-LAW099|ODR participation|AP01</x:v>
      </x:c>
      <x:c r="O175" s="305" t="str">
        <x:v>CAP-LAW099|ODR participation|TRC01</x:v>
      </x:c>
      <x:c r="P175" s="305" t="str">
        <x:f>IF(COUNTIF('PROD Law Master'!$A$5:$A$81,C175)=1,"YES","NO")</x:f>
        <x:v>YES</x:v>
      </x:c>
      <x:c r="Q175" s="305" t="str">
        <x:f>IF(COUNTIF('PROD Provision Master'!$A$5:$A$176,D175)=1,"YES","NO")</x:f>
        <x:v>YES</x:v>
      </x:c>
      <x:c r="R175" s="305" t="str">
        <x:f>IF(COUNTIF('PROD Compliance Master'!$A$5:$A$176,E175)=1,"YES","NO")</x:f>
        <x:v>YES</x:v>
      </x:c>
      <x:c r="S175" s="305" t="str">
        <x:f>IF(COUNTIF('PROD Audit Master'!$A$5:$A$176,F175)=1,"YES","NO")</x:f>
        <x:v>YES</x:v>
      </x:c>
      <x:c r="T175" s="305" t="str">
        <x:f>IF(COUNTIF('PROD Evidence Master'!$C$5:$C$348,F175)=H175,"YES","NO")</x:f>
        <x:v>YES</x:v>
      </x:c>
      <x:c r="U175" s="305" t="str">
        <x:f>IF(COUNTIF('PROD Observation Master'!$C$5:$C$176,F175)=1,"YES","NO")</x:f>
        <x:v>YES</x:v>
      </x:c>
      <x:c r="V175" s="305" t="str">
        <x:f>IF(COUNTIF('PROD Calendar Master'!$C$5:$C$176,F175)=1,"YES","NO")</x:f>
        <x:v>YES</x:v>
      </x:c>
      <x:c r="W175" s="305" t="str">
        <x:f>IF(COUNTIF('PROD Applicability Master'!$A$5:$A$176,K175)=1,"YES","NO")</x:f>
        <x:v>YES</x:v>
      </x:c>
      <x:c r="X175" s="305" t="str">
        <x:f>IF(COUNTIF($A$5:$A$176,A175)=1,"UNIQUE","DUPLICATE")</x:f>
        <x:v>UNIQUE</x:v>
      </x:c>
      <x:c r="Y175" s="305" t="str">
        <x:f>IF(COUNTIF($O$5:$O$176,O175)=1,"UNIQUE","DUPLICATE")</x:f>
        <x:v>UNIQUE</x:v>
      </x:c>
      <x:c r="Z175" s="305" t="str">
        <x:f>IF(AND(P175="YES",Q175="YES",R175="YES",S175="YES",T175="YES",U175="YES",V175="YES",W175="YES"),"COMPLETE","INCOMPLETE")</x:f>
        <x:v>COMPLETE</x:v>
      </x:c>
      <x:c r="AA175" s="305" t="str">
        <x:f>IF(AND(LEFT(A175,14)="SEBI-CORE-TRC-",LEN(A175)=20),"VALID","INVALID")</x:f>
        <x:v>VALID</x:v>
      </x:c>
      <x:c r="AB175" s="305" t="str">
        <x:v>FROZEN</x:v>
      </x:c>
      <x:c r="AC175" s="305" t="str">
        <x:v>https://www.sebi.gov.in/legal/master-circulars/dec-2023/master-circular-for-online-resolution-of-disputes-in-the-indian-securities-market_80236.html</x:v>
      </x:c>
    </x:row>
    <x:row r="176" ht="48" customHeight="1">
      <x:c r="A176" s="306" t="str">
        <x:v>SEBI-CORE-TRC-000172</x:v>
      </x:c>
      <x:c r="B176" s="306" t="n">
        <x:v>172</x:v>
      </x:c>
      <x:c r="C176" s="306" t="str">
        <x:v>SEBI-CORE-LAW-000024</x:v>
      </x:c>
      <x:c r="D176" s="306" t="str">
        <x:v>SEBI-CORE-PRV-000172</x:v>
      </x:c>
      <x:c r="E176" s="306" t="str">
        <x:v>SEBI-CORE-CMP-000172</x:v>
      </x:c>
      <x:c r="F176" s="306" t="str">
        <x:v>SEBI-CORE-AUD-000172</x:v>
      </x:c>
      <x:c r="G176" s="306" t="str">
        <x:v>SEBI-CORE-EVD-000343; SEBI-CORE-EVD-000344</x:v>
      </x:c>
      <x:c r="H176" s="306" t="n">
        <x:v>2</x:v>
      </x:c>
      <x:c r="I176" s="306" t="str">
        <x:v>SEBI-CORE-OBS-000172</x:v>
      </x:c>
      <x:c r="J176" s="306" t="str">
        <x:v>SEBI-CORE-CAL-000172</x:v>
      </x:c>
      <x:c r="K176" s="306" t="str">
        <x:v>SEBI-CORE-APP-000172</x:v>
      </x:c>
      <x:c r="L176" s="306" t="str">
        <x:v>CAP-LAW099</x:v>
      </x:c>
      <x:c r="M176" s="306" t="str">
        <x:v>CAP-LAW099|ODR outcome</x:v>
      </x:c>
      <x:c r="N176" s="306" t="str">
        <x:v>CAP-LAW099|ODR outcome|AP01</x:v>
      </x:c>
      <x:c r="O176" s="306" t="str">
        <x:v>CAP-LAW099|ODR outcome|TRC01</x:v>
      </x:c>
      <x:c r="P176" s="306" t="str">
        <x:f>IF(COUNTIF('PROD Law Master'!$A$5:$A$81,C176)=1,"YES","NO")</x:f>
        <x:v>YES</x:v>
      </x:c>
      <x:c r="Q176" s="306" t="str">
        <x:f>IF(COUNTIF('PROD Provision Master'!$A$5:$A$176,D176)=1,"YES","NO")</x:f>
        <x:v>YES</x:v>
      </x:c>
      <x:c r="R176" s="306" t="str">
        <x:f>IF(COUNTIF('PROD Compliance Master'!$A$5:$A$176,E176)=1,"YES","NO")</x:f>
        <x:v>YES</x:v>
      </x:c>
      <x:c r="S176" s="306" t="str">
        <x:f>IF(COUNTIF('PROD Audit Master'!$A$5:$A$176,F176)=1,"YES","NO")</x:f>
        <x:v>YES</x:v>
      </x:c>
      <x:c r="T176" s="306" t="str">
        <x:f>IF(COUNTIF('PROD Evidence Master'!$C$5:$C$348,F176)=H176,"YES","NO")</x:f>
        <x:v>YES</x:v>
      </x:c>
      <x:c r="U176" s="306" t="str">
        <x:f>IF(COUNTIF('PROD Observation Master'!$C$5:$C$176,F176)=1,"YES","NO")</x:f>
        <x:v>YES</x:v>
      </x:c>
      <x:c r="V176" s="306" t="str">
        <x:f>IF(COUNTIF('PROD Calendar Master'!$C$5:$C$176,F176)=1,"YES","NO")</x:f>
        <x:v>YES</x:v>
      </x:c>
      <x:c r="W176" s="306" t="str">
        <x:f>IF(COUNTIF('PROD Applicability Master'!$A$5:$A$176,K176)=1,"YES","NO")</x:f>
        <x:v>YES</x:v>
      </x:c>
      <x:c r="X176" s="306" t="str">
        <x:f>IF(COUNTIF($A$5:$A$176,A176)=1,"UNIQUE","DUPLICATE")</x:f>
        <x:v>UNIQUE</x:v>
      </x:c>
      <x:c r="Y176" s="306" t="str">
        <x:f>IF(COUNTIF($O$5:$O$176,O176)=1,"UNIQUE","DUPLICATE")</x:f>
        <x:v>UNIQUE</x:v>
      </x:c>
      <x:c r="Z176" s="306" t="str">
        <x:f>IF(AND(P176="YES",Q176="YES",R176="YES",S176="YES",T176="YES",U176="YES",V176="YES",W176="YES"),"COMPLETE","INCOMPLETE")</x:f>
        <x:v>COMPLETE</x:v>
      </x:c>
      <x:c r="AA176" s="306" t="str">
        <x:f>IF(AND(LEFT(A176,14)="SEBI-CORE-TRC-",LEN(A176)=20),"VALID","INVALID")</x:f>
        <x:v>VALID</x:v>
      </x:c>
      <x:c r="AB176" s="306" t="str">
        <x:v>FROZEN</x:v>
      </x:c>
      <x:c r="AC176" s="306" t="str">
        <x:v>https://www.sebi.gov.in/legal/master-circulars/dec-2023/master-circular-for-online-resolution-of-disputes-in-the-indian-securities-market_80236.html</x:v>
      </x:c>
    </x:row>
  </x:sheetData>
  <x:mergeCells>
    <x:mergeCell ref="A1:AC1"/>
    <x:mergeCell ref="A2:AC2"/>
  </x:mergeCells>
  <x:conditionalFormatting sqref="P5:AB176">
    <x:cfRule type="containsText" dxfId="193" priority="1" operator="containsText" text="PASS"/>
    <x:cfRule type="containsText" dxfId="194" priority="2" operator="containsText" text="YES"/>
    <x:cfRule type="containsText" dxfId="195" priority="3" operator="containsText" text="UNIQUE"/>
    <x:cfRule type="containsText" dxfId="196" priority="4" operator="containsText" text="VALID"/>
    <x:cfRule type="containsText" dxfId="197" priority="5" operator="containsText" text="COMPLETE"/>
    <x:cfRule type="containsText" dxfId="198" priority="6" operator="containsText" text="FROZEN"/>
    <x:cfRule type="containsText" dxfId="199" priority="7" operator="containsText" text="APPROVED"/>
    <x:cfRule type="containsText" dxfId="200" priority="8" operator="containsText" text="LINKED"/>
    <x:cfRule type="containsText" dxfId="201" priority="9" operator="containsText" text="NO"/>
    <x:cfRule type="containsText" dxfId="202" priority="10" operator="containsText" text="FAIL"/>
    <x:cfRule type="containsText" dxfId="203" priority="11" operator="containsText" text="DUPLICATE"/>
    <x:cfRule type="containsText" dxfId="204" priority="12" operator="containsText" text="INVALID"/>
    <x:cfRule type="containsText" dxfId="205" priority="13" operator="containsText" text="INCOMPLETE"/>
    <x:cfRule type="containsText" dxfId="206" priority="14" operator="containsText" text="ORPHAN"/>
  </x:conditionalFormatting>
  <x:pageMargins left="0.7" right="0.7" top="0.75" bottom="0.75" header="0.3" footer="0.3"/>
  <x:tableParts count="1">
    <x:tablePart xmlns:r="http://schemas.openxmlformats.org/officeDocument/2006/relationships" r:id="R06797aa2195c4bda"/>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26" hidden="0" customWidth="1"/>
    <x:col min="4" max="4" width="12" hidden="0" customWidth="1"/>
    <x:col min="5" max="5" width="48" hidden="0" customWidth="1"/>
    <x:col min="6" max="6" width="26" hidden="0" customWidth="1"/>
    <x:col min="7" max="7" width="46" hidden="0" customWidth="1"/>
    <x:col min="8" max="8" width="16" hidden="0" customWidth="1"/>
    <x:col min="9" max="9" width="24" hidden="0" customWidth="1"/>
    <x:col min="10" max="10" width="16" hidden="0" customWidth="1"/>
    <x:col min="11" max="11" width="18" hidden="0" customWidth="1"/>
    <x:col min="12" max="12" width="22" hidden="0" customWidth="1"/>
    <x:col min="13" max="13" width="18" hidden="0" customWidth="1"/>
    <x:col min="14" max="14" width="16" hidden="0" customWidth="1"/>
    <x:col min="15" max="15" width="42" hidden="0" customWidth="1"/>
  </x:cols>
  <x:sheetData>
    <x:row r="1" ht="30" customHeight="1">
      <x:c r="A1" s="499" t="str">
        <x:v>P4-R Controlled Working-Key-to-Production-ID Migration Map</x:v>
      </x:c>
      <x:c r="B1" s="499" t="str">
        <x:v>P4-R Controlled Working-Key-to-Production-ID Migration Map</x:v>
      </x:c>
      <x:c r="C1" s="499" t="str">
        <x:v>P4-R Controlled Working-Key-to-Production-ID Migration Map</x:v>
      </x:c>
      <x:c r="D1" s="499" t="str">
        <x:v>P4-R Controlled Working-Key-to-Production-ID Migration Map</x:v>
      </x:c>
      <x:c r="E1" s="499" t="str">
        <x:v>P4-R Controlled Working-Key-to-Production-ID Migration Map</x:v>
      </x:c>
      <x:c r="F1" s="499" t="str">
        <x:v>P4-R Controlled Working-Key-to-Production-ID Migration Map</x:v>
      </x:c>
      <x:c r="G1" s="499" t="str">
        <x:v>P4-R Controlled Working-Key-to-Production-ID Migration Map</x:v>
      </x:c>
      <x:c r="H1" s="499" t="str">
        <x:v>P4-R Controlled Working-Key-to-Production-ID Migration Map</x:v>
      </x:c>
      <x:c r="I1" s="499" t="str">
        <x:v>P4-R Controlled Working-Key-to-Production-ID Migration Map</x:v>
      </x:c>
      <x:c r="J1" s="499" t="str">
        <x:v>P4-R Controlled Working-Key-to-Production-ID Migration Map</x:v>
      </x:c>
      <x:c r="K1" s="499" t="str">
        <x:v>P4-R Controlled Working-Key-to-Production-ID Migration Map</x:v>
      </x:c>
      <x:c r="L1" s="499" t="str">
        <x:v>P4-R Controlled Working-Key-to-Production-ID Migration Map</x:v>
      </x:c>
      <x:c r="M1" s="499" t="str">
        <x:v>P4-R Controlled Working-Key-to-Production-ID Migration Map</x:v>
      </x:c>
      <x:c r="N1" s="499" t="str">
        <x:v>P4-R Controlled Working-Key-to-Production-ID Migration Map</x:v>
      </x:c>
      <x:c r="O1" s="499" t="str">
        <x:v>P4-R Controlled Working-Key-to-Production-ID Migration Map</x:v>
      </x:c>
    </x:row>
    <x:row r="2" ht="38" customHeight="1">
      <x:c r="A2" s="503" t="str">
        <x:v>Authoritative crosswalk for every released object. Production IDs are permanent; source and working keys remain immutable lineage aliases. Future changes append records and never resequence this map.</x:v>
      </x:c>
      <x:c r="B2" s="503" t="str">
        <x:v>Authoritative crosswalk for every released object. Production IDs are permanent; source and working keys remain immutable lineage aliases. Future changes append records and never resequence this map.</x:v>
      </x:c>
      <x:c r="C2" s="503" t="str">
        <x:v>Authoritative crosswalk for every released object. Production IDs are permanent; source and working keys remain immutable lineage aliases. Future changes append records and never resequence this map.</x:v>
      </x:c>
      <x:c r="D2" s="503" t="str">
        <x:v>Authoritative crosswalk for every released object. Production IDs are permanent; source and working keys remain immutable lineage aliases. Future changes append records and never resequence this map.</x:v>
      </x:c>
      <x:c r="E2" s="503" t="str">
        <x:v>Authoritative crosswalk for every released object. Production IDs are permanent; source and working keys remain immutable lineage aliases. Future changes append records and never resequence this map.</x:v>
      </x:c>
      <x:c r="F2" s="503" t="str">
        <x:v>Authoritative crosswalk for every released object. Production IDs are permanent; source and working keys remain immutable lineage aliases. Future changes append records and never resequence this map.</x:v>
      </x:c>
      <x:c r="G2" s="503" t="str">
        <x:v>Authoritative crosswalk for every released object. Production IDs are permanent; source and working keys remain immutable lineage aliases. Future changes append records and never resequence this map.</x:v>
      </x:c>
      <x:c r="H2" s="503" t="str">
        <x:v>Authoritative crosswalk for every released object. Production IDs are permanent; source and working keys remain immutable lineage aliases. Future changes append records and never resequence this map.</x:v>
      </x:c>
      <x:c r="I2" s="503" t="str">
        <x:v>Authoritative crosswalk for every released object. Production IDs are permanent; source and working keys remain immutable lineage aliases. Future changes append records and never resequence this map.</x:v>
      </x:c>
      <x:c r="J2" s="503" t="str">
        <x:v>Authoritative crosswalk for every released object. Production IDs are permanent; source and working keys remain immutable lineage aliases. Future changes append records and never resequence this map.</x:v>
      </x:c>
      <x:c r="K2" s="503" t="str">
        <x:v>Authoritative crosswalk for every released object. Production IDs are permanent; source and working keys remain immutable lineage aliases. Future changes append records and never resequence this map.</x:v>
      </x:c>
      <x:c r="L2" s="503" t="str">
        <x:v>Authoritative crosswalk for every released object. Production IDs are permanent; source and working keys remain immutable lineage aliases. Future changes append records and never resequence this map.</x:v>
      </x:c>
      <x:c r="M2" s="503" t="str">
        <x:v>Authoritative crosswalk for every released object. Production IDs are permanent; source and working keys remain immutable lineage aliases. Future changes append records and never resequence this map.</x:v>
      </x:c>
      <x:c r="N2" s="503" t="str">
        <x:v>Authoritative crosswalk for every released object. Production IDs are permanent; source and working keys remain immutable lineage aliases. Future changes append records and never resequence this map.</x:v>
      </x:c>
      <x:c r="O2" s="503" t="str">
        <x:v>Authoritative crosswalk for every released object. Production IDs are permanent; source and working keys remain immutable lineage aliases. Future changes append records and never resequence this map.</x:v>
      </x:c>
    </x:row>
    <x:row r="4" ht="38" customHeight="1">
      <x:c r="A4" s="515" t="str">
        <x:v>Object</x:v>
      </x:c>
      <x:c r="B4" s="516" t="str">
        <x:v>Object Code</x:v>
      </x:c>
      <x:c r="C4" s="516" t="str">
        <x:v>Production ID</x:v>
      </x:c>
      <x:c r="D4" s="516" t="str">
        <x:v>Sequence</x:v>
      </x:c>
      <x:c r="E4" s="516" t="str">
        <x:v>Working / Source Key</x:v>
      </x:c>
      <x:c r="F4" s="516" t="str">
        <x:v>Parent Production ID</x:v>
      </x:c>
      <x:c r="G4" s="516" t="str">
        <x:v>Parent Working Key</x:v>
      </x:c>
      <x:c r="H4" s="516" t="str">
        <x:v>Source Law ID</x:v>
      </x:c>
      <x:c r="I4" s="516" t="str">
        <x:v>Migration Status</x:v>
      </x:c>
      <x:c r="J4" s="516" t="str">
        <x:v>Freeze Status</x:v>
      </x:c>
      <x:c r="K4" s="516" t="str">
        <x:v>Production ID Unique?</x:v>
      </x:c>
      <x:c r="L4" s="516" t="str">
        <x:v>Working Key Unique Within Object?</x:v>
      </x:c>
      <x:c r="M4" s="516" t="str">
        <x:v>Parent Link Status</x:v>
      </x:c>
      <x:c r="N4" s="516" t="str">
        <x:v>Format Valid?</x:v>
      </x:c>
      <x:c r="O4" s="517" t="str">
        <x:v>Collision Disposition</x:v>
      </x:c>
    </x:row>
    <x:row r="5" ht="48" customHeight="1">
      <x:c r="A5" s="304" t="str">
        <x:v>Law / regulatory source</x:v>
      </x:c>
      <x:c r="B5" s="304" t="str">
        <x:v>LAW</x:v>
      </x:c>
      <x:c r="C5" s="304" t="str">
        <x:v>SEBI-CORE-LAW-000001</x:v>
      </x:c>
      <x:c r="D5" s="304" t="n">
        <x:v>1</x:v>
      </x:c>
      <x:c r="E5" s="304" t="str">
        <x:v>CAP-LAW001</x:v>
      </x:c>
      <x:c r="F5" s="304" t="str"/>
      <x:c r="G5" s="304" t="str"/>
      <x:c r="H5" s="304" t="str">
        <x:v>CAP-LAW001</x:v>
      </x:c>
      <x:c r="I5" s="304" t="str">
        <x:v>MIGRATED — FROZEN</x:v>
      </x:c>
      <x:c r="J5" s="304" t="str">
        <x:v>FROZEN</x:v>
      </x:c>
      <x:c r="K5" s="304" t="str">
        <x:f>IF(COUNTIF($C$5:$C$1629,C5)=1,"UNIQUE","DUPLICATE")</x:f>
        <x:v>UNIQUE</x:v>
      </x:c>
      <x:c r="L5" s="304" t="str">
        <x:f>IF(COUNTIFS($B$5:$B$1629,B5,$E$5:$E$1629,E5)=1,"UNIQUE","DUPLICATE")</x:f>
        <x:v>UNIQUE</x:v>
      </x:c>
      <x:c r="M5" s="304" t="str">
        <x:f>"NOT APPLICABLE"</x:f>
        <x:v>NOT APPLICABLE</x:v>
      </x:c>
      <x:c r="N5" s="304" t="str">
        <x:f>IF(AND(LEFT(C5,10)="SEBI-CORE-",MID(C5,11,3)=B5,LEN(C5)=20),"VALID","INVALID")</x:f>
        <x:v>VALID</x:v>
      </x:c>
      <x:c r="O5" s="304" t="str">
        <x:v>NO COLLISION — OBJECT CODE ISOLATED</x:v>
      </x:c>
    </x:row>
    <x:row r="6" ht="48" customHeight="1">
      <x:c r="A6" s="305" t="str">
        <x:v>Law / regulatory source</x:v>
      </x:c>
      <x:c r="B6" s="305" t="str">
        <x:v>LAW</x:v>
      </x:c>
      <x:c r="C6" s="305" t="str">
        <x:v>SEBI-CORE-LAW-000002</x:v>
      </x:c>
      <x:c r="D6" s="305" t="n">
        <x:v>2</x:v>
      </x:c>
      <x:c r="E6" s="305" t="str">
        <x:v>CAP-LAW002</x:v>
      </x:c>
      <x:c r="F6" s="305" t="str"/>
      <x:c r="G6" s="305" t="str"/>
      <x:c r="H6" s="305" t="str">
        <x:v>CAP-LAW002</x:v>
      </x:c>
      <x:c r="I6" s="305" t="str">
        <x:v>MIGRATED — FROZEN</x:v>
      </x:c>
      <x:c r="J6" s="305" t="str">
        <x:v>FROZEN</x:v>
      </x:c>
      <x:c r="K6" s="305" t="str">
        <x:f>IF(COUNTIF($C$5:$C$1629,C6)=1,"UNIQUE","DUPLICATE")</x:f>
        <x:v>UNIQUE</x:v>
      </x:c>
      <x:c r="L6" s="305" t="str">
        <x:f>IF(COUNTIFS($B$5:$B$1629,B6,$E$5:$E$1629,E6)=1,"UNIQUE","DUPLICATE")</x:f>
        <x:v>UNIQUE</x:v>
      </x:c>
      <x:c r="M6" s="305" t="str">
        <x:f>"NOT APPLICABLE"</x:f>
        <x:v>NOT APPLICABLE</x:v>
      </x:c>
      <x:c r="N6" s="305" t="str">
        <x:f>IF(AND(LEFT(C6,10)="SEBI-CORE-",MID(C6,11,3)=B6,LEN(C6)=20),"VALID","INVALID")</x:f>
        <x:v>VALID</x:v>
      </x:c>
      <x:c r="O6" s="305" t="str">
        <x:v>NO COLLISION — OBJECT CODE ISOLATED</x:v>
      </x:c>
    </x:row>
    <x:row r="7" ht="48" customHeight="1">
      <x:c r="A7" s="305" t="str">
        <x:v>Law / regulatory source</x:v>
      </x:c>
      <x:c r="B7" s="305" t="str">
        <x:v>LAW</x:v>
      </x:c>
      <x:c r="C7" s="305" t="str">
        <x:v>SEBI-CORE-LAW-000003</x:v>
      </x:c>
      <x:c r="D7" s="305" t="n">
        <x:v>3</x:v>
      </x:c>
      <x:c r="E7" s="305" t="str">
        <x:v>CAP-LAW003</x:v>
      </x:c>
      <x:c r="F7" s="305" t="str"/>
      <x:c r="G7" s="305" t="str"/>
      <x:c r="H7" s="305" t="str">
        <x:v>CAP-LAW003</x:v>
      </x:c>
      <x:c r="I7" s="305" t="str">
        <x:v>MIGRATED — FROZEN</x:v>
      </x:c>
      <x:c r="J7" s="305" t="str">
        <x:v>FROZEN</x:v>
      </x:c>
      <x:c r="K7" s="305" t="str">
        <x:f>IF(COUNTIF($C$5:$C$1629,C7)=1,"UNIQUE","DUPLICATE")</x:f>
        <x:v>UNIQUE</x:v>
      </x:c>
      <x:c r="L7" s="305" t="str">
        <x:f>IF(COUNTIFS($B$5:$B$1629,B7,$E$5:$E$1629,E7)=1,"UNIQUE","DUPLICATE")</x:f>
        <x:v>UNIQUE</x:v>
      </x:c>
      <x:c r="M7" s="305" t="str">
        <x:f>"NOT APPLICABLE"</x:f>
        <x:v>NOT APPLICABLE</x:v>
      </x:c>
      <x:c r="N7" s="305" t="str">
        <x:f>IF(AND(LEFT(C7,10)="SEBI-CORE-",MID(C7,11,3)=B7,LEN(C7)=20),"VALID","INVALID")</x:f>
        <x:v>VALID</x:v>
      </x:c>
      <x:c r="O7" s="305" t="str">
        <x:v>NO COLLISION — OBJECT CODE ISOLATED</x:v>
      </x:c>
    </x:row>
    <x:row r="8" ht="48" customHeight="1">
      <x:c r="A8" s="305" t="str">
        <x:v>Law / regulatory source</x:v>
      </x:c>
      <x:c r="B8" s="305" t="str">
        <x:v>LAW</x:v>
      </x:c>
      <x:c r="C8" s="305" t="str">
        <x:v>SEBI-CORE-LAW-000004</x:v>
      </x:c>
      <x:c r="D8" s="305" t="n">
        <x:v>4</x:v>
      </x:c>
      <x:c r="E8" s="305" t="str">
        <x:v>CAP-LAW004</x:v>
      </x:c>
      <x:c r="F8" s="305" t="str"/>
      <x:c r="G8" s="305" t="str"/>
      <x:c r="H8" s="305" t="str">
        <x:v>CAP-LAW004</x:v>
      </x:c>
      <x:c r="I8" s="305" t="str">
        <x:v>MIGRATED — FROZEN</x:v>
      </x:c>
      <x:c r="J8" s="305" t="str">
        <x:v>FROZEN</x:v>
      </x:c>
      <x:c r="K8" s="305" t="str">
        <x:f>IF(COUNTIF($C$5:$C$1629,C8)=1,"UNIQUE","DUPLICATE")</x:f>
        <x:v>UNIQUE</x:v>
      </x:c>
      <x:c r="L8" s="305" t="str">
        <x:f>IF(COUNTIFS($B$5:$B$1629,B8,$E$5:$E$1629,E8)=1,"UNIQUE","DUPLICATE")</x:f>
        <x:v>UNIQUE</x:v>
      </x:c>
      <x:c r="M8" s="305" t="str">
        <x:f>"NOT APPLICABLE"</x:f>
        <x:v>NOT APPLICABLE</x:v>
      </x:c>
      <x:c r="N8" s="305" t="str">
        <x:f>IF(AND(LEFT(C8,10)="SEBI-CORE-",MID(C8,11,3)=B8,LEN(C8)=20),"VALID","INVALID")</x:f>
        <x:v>VALID</x:v>
      </x:c>
      <x:c r="O8" s="305" t="str">
        <x:v>NO COLLISION — OBJECT CODE ISOLATED</x:v>
      </x:c>
    </x:row>
    <x:row r="9" ht="48" customHeight="1">
      <x:c r="A9" s="305" t="str">
        <x:v>Law / regulatory source</x:v>
      </x:c>
      <x:c r="B9" s="305" t="str">
        <x:v>LAW</x:v>
      </x:c>
      <x:c r="C9" s="305" t="str">
        <x:v>SEBI-CORE-LAW-000005</x:v>
      </x:c>
      <x:c r="D9" s="305" t="n">
        <x:v>5</x:v>
      </x:c>
      <x:c r="E9" s="305" t="str">
        <x:v>CAP-LAW040</x:v>
      </x:c>
      <x:c r="F9" s="305" t="str"/>
      <x:c r="G9" s="305" t="str"/>
      <x:c r="H9" s="305" t="str">
        <x:v>CAP-LAW040</x:v>
      </x:c>
      <x:c r="I9" s="305" t="str">
        <x:v>MIGRATED — FROZEN</x:v>
      </x:c>
      <x:c r="J9" s="305" t="str">
        <x:v>FROZEN</x:v>
      </x:c>
      <x:c r="K9" s="305" t="str">
        <x:f>IF(COUNTIF($C$5:$C$1629,C9)=1,"UNIQUE","DUPLICATE")</x:f>
        <x:v>UNIQUE</x:v>
      </x:c>
      <x:c r="L9" s="305" t="str">
        <x:f>IF(COUNTIFS($B$5:$B$1629,B9,$E$5:$E$1629,E9)=1,"UNIQUE","DUPLICATE")</x:f>
        <x:v>UNIQUE</x:v>
      </x:c>
      <x:c r="M9" s="305" t="str">
        <x:f>"NOT APPLICABLE"</x:f>
        <x:v>NOT APPLICABLE</x:v>
      </x:c>
      <x:c r="N9" s="305" t="str">
        <x:f>IF(AND(LEFT(C9,10)="SEBI-CORE-",MID(C9,11,3)=B9,LEN(C9)=20),"VALID","INVALID")</x:f>
        <x:v>VALID</x:v>
      </x:c>
      <x:c r="O9" s="305" t="str">
        <x:v>NO COLLISION — OBJECT CODE ISOLATED</x:v>
      </x:c>
    </x:row>
    <x:row r="10" ht="48" customHeight="1">
      <x:c r="A10" s="305" t="str">
        <x:v>Law / regulatory source</x:v>
      </x:c>
      <x:c r="B10" s="305" t="str">
        <x:v>LAW</x:v>
      </x:c>
      <x:c r="C10" s="305" t="str">
        <x:v>SEBI-CORE-LAW-000006</x:v>
      </x:c>
      <x:c r="D10" s="305" t="n">
        <x:v>6</x:v>
      </x:c>
      <x:c r="E10" s="305" t="str">
        <x:v>CAP-LAW041</x:v>
      </x:c>
      <x:c r="F10" s="305" t="str"/>
      <x:c r="G10" s="305" t="str"/>
      <x:c r="H10" s="305" t="str">
        <x:v>CAP-LAW041</x:v>
      </x:c>
      <x:c r="I10" s="305" t="str">
        <x:v>MIGRATED — FROZEN</x:v>
      </x:c>
      <x:c r="J10" s="305" t="str">
        <x:v>FROZEN</x:v>
      </x:c>
      <x:c r="K10" s="305" t="str">
        <x:f>IF(COUNTIF($C$5:$C$1629,C10)=1,"UNIQUE","DUPLICATE")</x:f>
        <x:v>UNIQUE</x:v>
      </x:c>
      <x:c r="L10" s="305" t="str">
        <x:f>IF(COUNTIFS($B$5:$B$1629,B10,$E$5:$E$1629,E10)=1,"UNIQUE","DUPLICATE")</x:f>
        <x:v>UNIQUE</x:v>
      </x:c>
      <x:c r="M10" s="305" t="str">
        <x:f>"NOT APPLICABLE"</x:f>
        <x:v>NOT APPLICABLE</x:v>
      </x:c>
      <x:c r="N10" s="305" t="str">
        <x:f>IF(AND(LEFT(C10,10)="SEBI-CORE-",MID(C10,11,3)=B10,LEN(C10)=20),"VALID","INVALID")</x:f>
        <x:v>VALID</x:v>
      </x:c>
      <x:c r="O10" s="305" t="str">
        <x:v>NO COLLISION — OBJECT CODE ISOLATED</x:v>
      </x:c>
    </x:row>
    <x:row r="11" ht="48" customHeight="1">
      <x:c r="A11" s="305" t="str">
        <x:v>Law / regulatory source</x:v>
      </x:c>
      <x:c r="B11" s="305" t="str">
        <x:v>LAW</x:v>
      </x:c>
      <x:c r="C11" s="305" t="str">
        <x:v>SEBI-CORE-LAW-000007</x:v>
      </x:c>
      <x:c r="D11" s="305" t="n">
        <x:v>7</x:v>
      </x:c>
      <x:c r="E11" s="305" t="str">
        <x:v>CAP-LAW042</x:v>
      </x:c>
      <x:c r="F11" s="305" t="str"/>
      <x:c r="G11" s="305" t="str"/>
      <x:c r="H11" s="305" t="str">
        <x:v>CAP-LAW042</x:v>
      </x:c>
      <x:c r="I11" s="305" t="str">
        <x:v>MIGRATED — FROZEN</x:v>
      </x:c>
      <x:c r="J11" s="305" t="str">
        <x:v>FROZEN</x:v>
      </x:c>
      <x:c r="K11" s="305" t="str">
        <x:f>IF(COUNTIF($C$5:$C$1629,C11)=1,"UNIQUE","DUPLICATE")</x:f>
        <x:v>UNIQUE</x:v>
      </x:c>
      <x:c r="L11" s="305" t="str">
        <x:f>IF(COUNTIFS($B$5:$B$1629,B11,$E$5:$E$1629,E11)=1,"UNIQUE","DUPLICATE")</x:f>
        <x:v>UNIQUE</x:v>
      </x:c>
      <x:c r="M11" s="305" t="str">
        <x:f>"NOT APPLICABLE"</x:f>
        <x:v>NOT APPLICABLE</x:v>
      </x:c>
      <x:c r="N11" s="305" t="str">
        <x:f>IF(AND(LEFT(C11,10)="SEBI-CORE-",MID(C11,11,3)=B11,LEN(C11)=20),"VALID","INVALID")</x:f>
        <x:v>VALID</x:v>
      </x:c>
      <x:c r="O11" s="305" t="str">
        <x:v>NO COLLISION — OBJECT CODE ISOLATED</x:v>
      </x:c>
    </x:row>
    <x:row r="12" ht="48" customHeight="1">
      <x:c r="A12" s="305" t="str">
        <x:v>Law / regulatory source</x:v>
      </x:c>
      <x:c r="B12" s="305" t="str">
        <x:v>LAW</x:v>
      </x:c>
      <x:c r="C12" s="305" t="str">
        <x:v>SEBI-CORE-LAW-000008</x:v>
      </x:c>
      <x:c r="D12" s="305" t="n">
        <x:v>8</x:v>
      </x:c>
      <x:c r="E12" s="305" t="str">
        <x:v>CAP-LAW046</x:v>
      </x:c>
      <x:c r="F12" s="305" t="str"/>
      <x:c r="G12" s="305" t="str"/>
      <x:c r="H12" s="305" t="str">
        <x:v>CAP-LAW046</x:v>
      </x:c>
      <x:c r="I12" s="305" t="str">
        <x:v>MIGRATED — FROZEN</x:v>
      </x:c>
      <x:c r="J12" s="305" t="str">
        <x:v>FROZEN</x:v>
      </x:c>
      <x:c r="K12" s="305" t="str">
        <x:f>IF(COUNTIF($C$5:$C$1629,C12)=1,"UNIQUE","DUPLICATE")</x:f>
        <x:v>UNIQUE</x:v>
      </x:c>
      <x:c r="L12" s="305" t="str">
        <x:f>IF(COUNTIFS($B$5:$B$1629,B12,$E$5:$E$1629,E12)=1,"UNIQUE","DUPLICATE")</x:f>
        <x:v>UNIQUE</x:v>
      </x:c>
      <x:c r="M12" s="305" t="str">
        <x:f>"NOT APPLICABLE"</x:f>
        <x:v>NOT APPLICABLE</x:v>
      </x:c>
      <x:c r="N12" s="305" t="str">
        <x:f>IF(AND(LEFT(C12,10)="SEBI-CORE-",MID(C12,11,3)=B12,LEN(C12)=20),"VALID","INVALID")</x:f>
        <x:v>VALID</x:v>
      </x:c>
      <x:c r="O12" s="305" t="str">
        <x:v>NO COLLISION — OBJECT CODE ISOLATED</x:v>
      </x:c>
    </x:row>
    <x:row r="13" ht="48" customHeight="1">
      <x:c r="A13" s="305" t="str">
        <x:v>Law / regulatory source</x:v>
      </x:c>
      <x:c r="B13" s="305" t="str">
        <x:v>LAW</x:v>
      </x:c>
      <x:c r="C13" s="305" t="str">
        <x:v>SEBI-CORE-LAW-000009</x:v>
      </x:c>
      <x:c r="D13" s="305" t="n">
        <x:v>9</x:v>
      </x:c>
      <x:c r="E13" s="305" t="str">
        <x:v>CAP-LAW047</x:v>
      </x:c>
      <x:c r="F13" s="305" t="str"/>
      <x:c r="G13" s="305" t="str"/>
      <x:c r="H13" s="305" t="str">
        <x:v>CAP-LAW047</x:v>
      </x:c>
      <x:c r="I13" s="305" t="str">
        <x:v>MIGRATED — FROZEN</x:v>
      </x:c>
      <x:c r="J13" s="305" t="str">
        <x:v>FROZEN</x:v>
      </x:c>
      <x:c r="K13" s="305" t="str">
        <x:f>IF(COUNTIF($C$5:$C$1629,C13)=1,"UNIQUE","DUPLICATE")</x:f>
        <x:v>UNIQUE</x:v>
      </x:c>
      <x:c r="L13" s="305" t="str">
        <x:f>IF(COUNTIFS($B$5:$B$1629,B13,$E$5:$E$1629,E13)=1,"UNIQUE","DUPLICATE")</x:f>
        <x:v>UNIQUE</x:v>
      </x:c>
      <x:c r="M13" s="305" t="str">
        <x:f>"NOT APPLICABLE"</x:f>
        <x:v>NOT APPLICABLE</x:v>
      </x:c>
      <x:c r="N13" s="305" t="str">
        <x:f>IF(AND(LEFT(C13,10)="SEBI-CORE-",MID(C13,11,3)=B13,LEN(C13)=20),"VALID","INVALID")</x:f>
        <x:v>VALID</x:v>
      </x:c>
      <x:c r="O13" s="305" t="str">
        <x:v>NO COLLISION — OBJECT CODE ISOLATED</x:v>
      </x:c>
    </x:row>
    <x:row r="14" ht="48" customHeight="1">
      <x:c r="A14" s="305" t="str">
        <x:v>Law / regulatory source</x:v>
      </x:c>
      <x:c r="B14" s="305" t="str">
        <x:v>LAW</x:v>
      </x:c>
      <x:c r="C14" s="305" t="str">
        <x:v>SEBI-CORE-LAW-000010</x:v>
      </x:c>
      <x:c r="D14" s="305" t="n">
        <x:v>10</x:v>
      </x:c>
      <x:c r="E14" s="305" t="str">
        <x:v>CAP-LAW048</x:v>
      </x:c>
      <x:c r="F14" s="305" t="str"/>
      <x:c r="G14" s="305" t="str"/>
      <x:c r="H14" s="305" t="str">
        <x:v>CAP-LAW048</x:v>
      </x:c>
      <x:c r="I14" s="305" t="str">
        <x:v>MIGRATED — FROZEN</x:v>
      </x:c>
      <x:c r="J14" s="305" t="str">
        <x:v>FROZEN</x:v>
      </x:c>
      <x:c r="K14" s="305" t="str">
        <x:f>IF(COUNTIF($C$5:$C$1629,C14)=1,"UNIQUE","DUPLICATE")</x:f>
        <x:v>UNIQUE</x:v>
      </x:c>
      <x:c r="L14" s="305" t="str">
        <x:f>IF(COUNTIFS($B$5:$B$1629,B14,$E$5:$E$1629,E14)=1,"UNIQUE","DUPLICATE")</x:f>
        <x:v>UNIQUE</x:v>
      </x:c>
      <x:c r="M14" s="305" t="str">
        <x:f>"NOT APPLICABLE"</x:f>
        <x:v>NOT APPLICABLE</x:v>
      </x:c>
      <x:c r="N14" s="305" t="str">
        <x:f>IF(AND(LEFT(C14,10)="SEBI-CORE-",MID(C14,11,3)=B14,LEN(C14)=20),"VALID","INVALID")</x:f>
        <x:v>VALID</x:v>
      </x:c>
      <x:c r="O14" s="305" t="str">
        <x:v>NO COLLISION — OBJECT CODE ISOLATED</x:v>
      </x:c>
    </x:row>
    <x:row r="15" ht="48" customHeight="1">
      <x:c r="A15" s="305" t="str">
        <x:v>Law / regulatory source</x:v>
      </x:c>
      <x:c r="B15" s="305" t="str">
        <x:v>LAW</x:v>
      </x:c>
      <x:c r="C15" s="305" t="str">
        <x:v>SEBI-CORE-LAW-000011</x:v>
      </x:c>
      <x:c r="D15" s="305" t="n">
        <x:v>11</x:v>
      </x:c>
      <x:c r="E15" s="305" t="str">
        <x:v>CAP-LAW049</x:v>
      </x:c>
      <x:c r="F15" s="305" t="str"/>
      <x:c r="G15" s="305" t="str"/>
      <x:c r="H15" s="305" t="str">
        <x:v>CAP-LAW049</x:v>
      </x:c>
      <x:c r="I15" s="305" t="str">
        <x:v>MIGRATED — FROZEN</x:v>
      </x:c>
      <x:c r="J15" s="305" t="str">
        <x:v>FROZEN</x:v>
      </x:c>
      <x:c r="K15" s="305" t="str">
        <x:f>IF(COUNTIF($C$5:$C$1629,C15)=1,"UNIQUE","DUPLICATE")</x:f>
        <x:v>UNIQUE</x:v>
      </x:c>
      <x:c r="L15" s="305" t="str">
        <x:f>IF(COUNTIFS($B$5:$B$1629,B15,$E$5:$E$1629,E15)=1,"UNIQUE","DUPLICATE")</x:f>
        <x:v>UNIQUE</x:v>
      </x:c>
      <x:c r="M15" s="305" t="str">
        <x:f>"NOT APPLICABLE"</x:f>
        <x:v>NOT APPLICABLE</x:v>
      </x:c>
      <x:c r="N15" s="305" t="str">
        <x:f>IF(AND(LEFT(C15,10)="SEBI-CORE-",MID(C15,11,3)=B15,LEN(C15)=20),"VALID","INVALID")</x:f>
        <x:v>VALID</x:v>
      </x:c>
      <x:c r="O15" s="305" t="str">
        <x:v>NO COLLISION — OBJECT CODE ISOLATED</x:v>
      </x:c>
    </x:row>
    <x:row r="16" ht="48" customHeight="1">
      <x:c r="A16" s="305" t="str">
        <x:v>Law / regulatory source</x:v>
      </x:c>
      <x:c r="B16" s="305" t="str">
        <x:v>LAW</x:v>
      </x:c>
      <x:c r="C16" s="305" t="str">
        <x:v>SEBI-CORE-LAW-000012</x:v>
      </x:c>
      <x:c r="D16" s="305" t="n">
        <x:v>12</x:v>
      </x:c>
      <x:c r="E16" s="305" t="str">
        <x:v>CAP-LAW050</x:v>
      </x:c>
      <x:c r="F16" s="305" t="str"/>
      <x:c r="G16" s="305" t="str"/>
      <x:c r="H16" s="305" t="str">
        <x:v>CAP-LAW050</x:v>
      </x:c>
      <x:c r="I16" s="305" t="str">
        <x:v>MIGRATED — FROZEN</x:v>
      </x:c>
      <x:c r="J16" s="305" t="str">
        <x:v>FROZEN</x:v>
      </x:c>
      <x:c r="K16" s="305" t="str">
        <x:f>IF(COUNTIF($C$5:$C$1629,C16)=1,"UNIQUE","DUPLICATE")</x:f>
        <x:v>UNIQUE</x:v>
      </x:c>
      <x:c r="L16" s="305" t="str">
        <x:f>IF(COUNTIFS($B$5:$B$1629,B16,$E$5:$E$1629,E16)=1,"UNIQUE","DUPLICATE")</x:f>
        <x:v>UNIQUE</x:v>
      </x:c>
      <x:c r="M16" s="305" t="str">
        <x:f>"NOT APPLICABLE"</x:f>
        <x:v>NOT APPLICABLE</x:v>
      </x:c>
      <x:c r="N16" s="305" t="str">
        <x:f>IF(AND(LEFT(C16,10)="SEBI-CORE-",MID(C16,11,3)=B16,LEN(C16)=20),"VALID","INVALID")</x:f>
        <x:v>VALID</x:v>
      </x:c>
      <x:c r="O16" s="305" t="str">
        <x:v>NO COLLISION — OBJECT CODE ISOLATED</x:v>
      </x:c>
    </x:row>
    <x:row r="17" ht="48" customHeight="1">
      <x:c r="A17" s="305" t="str">
        <x:v>Law / regulatory source</x:v>
      </x:c>
      <x:c r="B17" s="305" t="str">
        <x:v>LAW</x:v>
      </x:c>
      <x:c r="C17" s="305" t="str">
        <x:v>SEBI-CORE-LAW-000013</x:v>
      </x:c>
      <x:c r="D17" s="305" t="n">
        <x:v>13</x:v>
      </x:c>
      <x:c r="E17" s="305" t="str">
        <x:v>CAP-LAW053</x:v>
      </x:c>
      <x:c r="F17" s="305" t="str"/>
      <x:c r="G17" s="305" t="str"/>
      <x:c r="H17" s="305" t="str">
        <x:v>CAP-LAW053</x:v>
      </x:c>
      <x:c r="I17" s="305" t="str">
        <x:v>MIGRATED — FROZEN</x:v>
      </x:c>
      <x:c r="J17" s="305" t="str">
        <x:v>FROZEN</x:v>
      </x:c>
      <x:c r="K17" s="305" t="str">
        <x:f>IF(COUNTIF($C$5:$C$1629,C17)=1,"UNIQUE","DUPLICATE")</x:f>
        <x:v>UNIQUE</x:v>
      </x:c>
      <x:c r="L17" s="305" t="str">
        <x:f>IF(COUNTIFS($B$5:$B$1629,B17,$E$5:$E$1629,E17)=1,"UNIQUE","DUPLICATE")</x:f>
        <x:v>UNIQUE</x:v>
      </x:c>
      <x:c r="M17" s="305" t="str">
        <x:f>"NOT APPLICABLE"</x:f>
        <x:v>NOT APPLICABLE</x:v>
      </x:c>
      <x:c r="N17" s="305" t="str">
        <x:f>IF(AND(LEFT(C17,10)="SEBI-CORE-",MID(C17,11,3)=B17,LEN(C17)=20),"VALID","INVALID")</x:f>
        <x:v>VALID</x:v>
      </x:c>
      <x:c r="O17" s="305" t="str">
        <x:v>NO COLLISION — OBJECT CODE ISOLATED</x:v>
      </x:c>
    </x:row>
    <x:row r="18" ht="48" customHeight="1">
      <x:c r="A18" s="305" t="str">
        <x:v>Law / regulatory source</x:v>
      </x:c>
      <x:c r="B18" s="305" t="str">
        <x:v>LAW</x:v>
      </x:c>
      <x:c r="C18" s="305" t="str">
        <x:v>SEBI-CORE-LAW-000014</x:v>
      </x:c>
      <x:c r="D18" s="305" t="n">
        <x:v>14</x:v>
      </x:c>
      <x:c r="E18" s="305" t="str">
        <x:v>CAP-LAW054</x:v>
      </x:c>
      <x:c r="F18" s="305" t="str"/>
      <x:c r="G18" s="305" t="str"/>
      <x:c r="H18" s="305" t="str">
        <x:v>CAP-LAW054</x:v>
      </x:c>
      <x:c r="I18" s="305" t="str">
        <x:v>MIGRATED — FROZEN</x:v>
      </x:c>
      <x:c r="J18" s="305" t="str">
        <x:v>FROZEN</x:v>
      </x:c>
      <x:c r="K18" s="305" t="str">
        <x:f>IF(COUNTIF($C$5:$C$1629,C18)=1,"UNIQUE","DUPLICATE")</x:f>
        <x:v>UNIQUE</x:v>
      </x:c>
      <x:c r="L18" s="305" t="str">
        <x:f>IF(COUNTIFS($B$5:$B$1629,B18,$E$5:$E$1629,E18)=1,"UNIQUE","DUPLICATE")</x:f>
        <x:v>UNIQUE</x:v>
      </x:c>
      <x:c r="M18" s="305" t="str">
        <x:f>"NOT APPLICABLE"</x:f>
        <x:v>NOT APPLICABLE</x:v>
      </x:c>
      <x:c r="N18" s="305" t="str">
        <x:f>IF(AND(LEFT(C18,10)="SEBI-CORE-",MID(C18,11,3)=B18,LEN(C18)=20),"VALID","INVALID")</x:f>
        <x:v>VALID</x:v>
      </x:c>
      <x:c r="O18" s="305" t="str">
        <x:v>NO COLLISION — OBJECT CODE ISOLATED</x:v>
      </x:c>
    </x:row>
    <x:row r="19" ht="48" customHeight="1">
      <x:c r="A19" s="305" t="str">
        <x:v>Law / regulatory source</x:v>
      </x:c>
      <x:c r="B19" s="305" t="str">
        <x:v>LAW</x:v>
      </x:c>
      <x:c r="C19" s="305" t="str">
        <x:v>SEBI-CORE-LAW-000015</x:v>
      </x:c>
      <x:c r="D19" s="305" t="n">
        <x:v>15</x:v>
      </x:c>
      <x:c r="E19" s="305" t="str">
        <x:v>CAP-LAW060</x:v>
      </x:c>
      <x:c r="F19" s="305" t="str"/>
      <x:c r="G19" s="305" t="str"/>
      <x:c r="H19" s="305" t="str">
        <x:v>CAP-LAW060</x:v>
      </x:c>
      <x:c r="I19" s="305" t="str">
        <x:v>MIGRATED — FROZEN</x:v>
      </x:c>
      <x:c r="J19" s="305" t="str">
        <x:v>FROZEN</x:v>
      </x:c>
      <x:c r="K19" s="305" t="str">
        <x:f>IF(COUNTIF($C$5:$C$1629,C19)=1,"UNIQUE","DUPLICATE")</x:f>
        <x:v>UNIQUE</x:v>
      </x:c>
      <x:c r="L19" s="305" t="str">
        <x:f>IF(COUNTIFS($B$5:$B$1629,B19,$E$5:$E$1629,E19)=1,"UNIQUE","DUPLICATE")</x:f>
        <x:v>UNIQUE</x:v>
      </x:c>
      <x:c r="M19" s="305" t="str">
        <x:f>"NOT APPLICABLE"</x:f>
        <x:v>NOT APPLICABLE</x:v>
      </x:c>
      <x:c r="N19" s="305" t="str">
        <x:f>IF(AND(LEFT(C19,10)="SEBI-CORE-",MID(C19,11,3)=B19,LEN(C19)=20),"VALID","INVALID")</x:f>
        <x:v>VALID</x:v>
      </x:c>
      <x:c r="O19" s="305" t="str">
        <x:v>NO COLLISION — OBJECT CODE ISOLATED</x:v>
      </x:c>
    </x:row>
    <x:row r="20" ht="48" customHeight="1">
      <x:c r="A20" s="305" t="str">
        <x:v>Law / regulatory source</x:v>
      </x:c>
      <x:c r="B20" s="305" t="str">
        <x:v>LAW</x:v>
      </x:c>
      <x:c r="C20" s="305" t="str">
        <x:v>SEBI-CORE-LAW-000016</x:v>
      </x:c>
      <x:c r="D20" s="305" t="n">
        <x:v>16</x:v>
      </x:c>
      <x:c r="E20" s="305" t="str">
        <x:v>CAP-LAW062</x:v>
      </x:c>
      <x:c r="F20" s="305" t="str"/>
      <x:c r="G20" s="305" t="str"/>
      <x:c r="H20" s="305" t="str">
        <x:v>CAP-LAW062</x:v>
      </x:c>
      <x:c r="I20" s="305" t="str">
        <x:v>MIGRATED — FROZEN</x:v>
      </x:c>
      <x:c r="J20" s="305" t="str">
        <x:v>FROZEN</x:v>
      </x:c>
      <x:c r="K20" s="305" t="str">
        <x:f>IF(COUNTIF($C$5:$C$1629,C20)=1,"UNIQUE","DUPLICATE")</x:f>
        <x:v>UNIQUE</x:v>
      </x:c>
      <x:c r="L20" s="305" t="str">
        <x:f>IF(COUNTIFS($B$5:$B$1629,B20,$E$5:$E$1629,E20)=1,"UNIQUE","DUPLICATE")</x:f>
        <x:v>UNIQUE</x:v>
      </x:c>
      <x:c r="M20" s="305" t="str">
        <x:f>"NOT APPLICABLE"</x:f>
        <x:v>NOT APPLICABLE</x:v>
      </x:c>
      <x:c r="N20" s="305" t="str">
        <x:f>IF(AND(LEFT(C20,10)="SEBI-CORE-",MID(C20,11,3)=B20,LEN(C20)=20),"VALID","INVALID")</x:f>
        <x:v>VALID</x:v>
      </x:c>
      <x:c r="O20" s="305" t="str">
        <x:v>NO COLLISION — OBJECT CODE ISOLATED</x:v>
      </x:c>
    </x:row>
    <x:row r="21" ht="48" customHeight="1">
      <x:c r="A21" s="305" t="str">
        <x:v>Law / regulatory source</x:v>
      </x:c>
      <x:c r="B21" s="305" t="str">
        <x:v>LAW</x:v>
      </x:c>
      <x:c r="C21" s="305" t="str">
        <x:v>SEBI-CORE-LAW-000017</x:v>
      </x:c>
      <x:c r="D21" s="305" t="n">
        <x:v>17</x:v>
      </x:c>
      <x:c r="E21" s="305" t="str">
        <x:v>CAP-LAW064</x:v>
      </x:c>
      <x:c r="F21" s="305" t="str"/>
      <x:c r="G21" s="305" t="str"/>
      <x:c r="H21" s="305" t="str">
        <x:v>CAP-LAW064</x:v>
      </x:c>
      <x:c r="I21" s="305" t="str">
        <x:v>MIGRATED — FROZEN</x:v>
      </x:c>
      <x:c r="J21" s="305" t="str">
        <x:v>FROZEN</x:v>
      </x:c>
      <x:c r="K21" s="305" t="str">
        <x:f>IF(COUNTIF($C$5:$C$1629,C21)=1,"UNIQUE","DUPLICATE")</x:f>
        <x:v>UNIQUE</x:v>
      </x:c>
      <x:c r="L21" s="305" t="str">
        <x:f>IF(COUNTIFS($B$5:$B$1629,B21,$E$5:$E$1629,E21)=1,"UNIQUE","DUPLICATE")</x:f>
        <x:v>UNIQUE</x:v>
      </x:c>
      <x:c r="M21" s="305" t="str">
        <x:f>"NOT APPLICABLE"</x:f>
        <x:v>NOT APPLICABLE</x:v>
      </x:c>
      <x:c r="N21" s="305" t="str">
        <x:f>IF(AND(LEFT(C21,10)="SEBI-CORE-",MID(C21,11,3)=B21,LEN(C21)=20),"VALID","INVALID")</x:f>
        <x:v>VALID</x:v>
      </x:c>
      <x:c r="O21" s="305" t="str">
        <x:v>NO COLLISION — OBJECT CODE ISOLATED</x:v>
      </x:c>
    </x:row>
    <x:row r="22" ht="48" customHeight="1">
      <x:c r="A22" s="305" t="str">
        <x:v>Law / regulatory source</x:v>
      </x:c>
      <x:c r="B22" s="305" t="str">
        <x:v>LAW</x:v>
      </x:c>
      <x:c r="C22" s="305" t="str">
        <x:v>SEBI-CORE-LAW-000018</x:v>
      </x:c>
      <x:c r="D22" s="305" t="n">
        <x:v>18</x:v>
      </x:c>
      <x:c r="E22" s="305" t="str">
        <x:v>CAP-LAW067</x:v>
      </x:c>
      <x:c r="F22" s="305" t="str"/>
      <x:c r="G22" s="305" t="str"/>
      <x:c r="H22" s="305" t="str">
        <x:v>CAP-LAW067</x:v>
      </x:c>
      <x:c r="I22" s="305" t="str">
        <x:v>MIGRATED — FROZEN</x:v>
      </x:c>
      <x:c r="J22" s="305" t="str">
        <x:v>FROZEN</x:v>
      </x:c>
      <x:c r="K22" s="305" t="str">
        <x:f>IF(COUNTIF($C$5:$C$1629,C22)=1,"UNIQUE","DUPLICATE")</x:f>
        <x:v>UNIQUE</x:v>
      </x:c>
      <x:c r="L22" s="305" t="str">
        <x:f>IF(COUNTIFS($B$5:$B$1629,B22,$E$5:$E$1629,E22)=1,"UNIQUE","DUPLICATE")</x:f>
        <x:v>UNIQUE</x:v>
      </x:c>
      <x:c r="M22" s="305" t="str">
        <x:f>"NOT APPLICABLE"</x:f>
        <x:v>NOT APPLICABLE</x:v>
      </x:c>
      <x:c r="N22" s="305" t="str">
        <x:f>IF(AND(LEFT(C22,10)="SEBI-CORE-",MID(C22,11,3)=B22,LEN(C22)=20),"VALID","INVALID")</x:f>
        <x:v>VALID</x:v>
      </x:c>
      <x:c r="O22" s="305" t="str">
        <x:v>NO COLLISION — OBJECT CODE ISOLATED</x:v>
      </x:c>
    </x:row>
    <x:row r="23" ht="48" customHeight="1">
      <x:c r="A23" s="305" t="str">
        <x:v>Law / regulatory source</x:v>
      </x:c>
      <x:c r="B23" s="305" t="str">
        <x:v>LAW</x:v>
      </x:c>
      <x:c r="C23" s="305" t="str">
        <x:v>SEBI-CORE-LAW-000019</x:v>
      </x:c>
      <x:c r="D23" s="305" t="n">
        <x:v>19</x:v>
      </x:c>
      <x:c r="E23" s="305" t="str">
        <x:v>CAP-LAW079</x:v>
      </x:c>
      <x:c r="F23" s="305" t="str"/>
      <x:c r="G23" s="305" t="str"/>
      <x:c r="H23" s="305" t="str">
        <x:v>CAP-LAW079</x:v>
      </x:c>
      <x:c r="I23" s="305" t="str">
        <x:v>MIGRATED — FROZEN</x:v>
      </x:c>
      <x:c r="J23" s="305" t="str">
        <x:v>FROZEN</x:v>
      </x:c>
      <x:c r="K23" s="305" t="str">
        <x:f>IF(COUNTIF($C$5:$C$1629,C23)=1,"UNIQUE","DUPLICATE")</x:f>
        <x:v>UNIQUE</x:v>
      </x:c>
      <x:c r="L23" s="305" t="str">
        <x:f>IF(COUNTIFS($B$5:$B$1629,B23,$E$5:$E$1629,E23)=1,"UNIQUE","DUPLICATE")</x:f>
        <x:v>UNIQUE</x:v>
      </x:c>
      <x:c r="M23" s="305" t="str">
        <x:f>"NOT APPLICABLE"</x:f>
        <x:v>NOT APPLICABLE</x:v>
      </x:c>
      <x:c r="N23" s="305" t="str">
        <x:f>IF(AND(LEFT(C23,10)="SEBI-CORE-",MID(C23,11,3)=B23,LEN(C23)=20),"VALID","INVALID")</x:f>
        <x:v>VALID</x:v>
      </x:c>
      <x:c r="O23" s="305" t="str">
        <x:v>NO COLLISION — OBJECT CODE ISOLATED</x:v>
      </x:c>
    </x:row>
    <x:row r="24" ht="48" customHeight="1">
      <x:c r="A24" s="305" t="str">
        <x:v>Law / regulatory source</x:v>
      </x:c>
      <x:c r="B24" s="305" t="str">
        <x:v>LAW</x:v>
      </x:c>
      <x:c r="C24" s="305" t="str">
        <x:v>SEBI-CORE-LAW-000020</x:v>
      </x:c>
      <x:c r="D24" s="305" t="n">
        <x:v>20</x:v>
      </x:c>
      <x:c r="E24" s="305" t="str">
        <x:v>CAP-LAW083</x:v>
      </x:c>
      <x:c r="F24" s="305" t="str"/>
      <x:c r="G24" s="305" t="str"/>
      <x:c r="H24" s="305" t="str">
        <x:v>CAP-LAW083</x:v>
      </x:c>
      <x:c r="I24" s="305" t="str">
        <x:v>MIGRATED — FROZEN</x:v>
      </x:c>
      <x:c r="J24" s="305" t="str">
        <x:v>FROZEN</x:v>
      </x:c>
      <x:c r="K24" s="305" t="str">
        <x:f>IF(COUNTIF($C$5:$C$1629,C24)=1,"UNIQUE","DUPLICATE")</x:f>
        <x:v>UNIQUE</x:v>
      </x:c>
      <x:c r="L24" s="305" t="str">
        <x:f>IF(COUNTIFS($B$5:$B$1629,B24,$E$5:$E$1629,E24)=1,"UNIQUE","DUPLICATE")</x:f>
        <x:v>UNIQUE</x:v>
      </x:c>
      <x:c r="M24" s="305" t="str">
        <x:f>"NOT APPLICABLE"</x:f>
        <x:v>NOT APPLICABLE</x:v>
      </x:c>
      <x:c r="N24" s="305" t="str">
        <x:f>IF(AND(LEFT(C24,10)="SEBI-CORE-",MID(C24,11,3)=B24,LEN(C24)=20),"VALID","INVALID")</x:f>
        <x:v>VALID</x:v>
      </x:c>
      <x:c r="O24" s="305" t="str">
        <x:v>NO COLLISION — OBJECT CODE ISOLATED</x:v>
      </x:c>
    </x:row>
    <x:row r="25" ht="48" customHeight="1">
      <x:c r="A25" s="305" t="str">
        <x:v>Law / regulatory source</x:v>
      </x:c>
      <x:c r="B25" s="305" t="str">
        <x:v>LAW</x:v>
      </x:c>
      <x:c r="C25" s="305" t="str">
        <x:v>SEBI-CORE-LAW-000021</x:v>
      </x:c>
      <x:c r="D25" s="305" t="n">
        <x:v>21</x:v>
      </x:c>
      <x:c r="E25" s="305" t="str">
        <x:v>CAP-LAW085</x:v>
      </x:c>
      <x:c r="F25" s="305" t="str"/>
      <x:c r="G25" s="305" t="str"/>
      <x:c r="H25" s="305" t="str">
        <x:v>CAP-LAW085</x:v>
      </x:c>
      <x:c r="I25" s="305" t="str">
        <x:v>MIGRATED — FROZEN</x:v>
      </x:c>
      <x:c r="J25" s="305" t="str">
        <x:v>FROZEN</x:v>
      </x:c>
      <x:c r="K25" s="305" t="str">
        <x:f>IF(COUNTIF($C$5:$C$1629,C25)=1,"UNIQUE","DUPLICATE")</x:f>
        <x:v>UNIQUE</x:v>
      </x:c>
      <x:c r="L25" s="305" t="str">
        <x:f>IF(COUNTIFS($B$5:$B$1629,B25,$E$5:$E$1629,E25)=1,"UNIQUE","DUPLICATE")</x:f>
        <x:v>UNIQUE</x:v>
      </x:c>
      <x:c r="M25" s="305" t="str">
        <x:f>"NOT APPLICABLE"</x:f>
        <x:v>NOT APPLICABLE</x:v>
      </x:c>
      <x:c r="N25" s="305" t="str">
        <x:f>IF(AND(LEFT(C25,10)="SEBI-CORE-",MID(C25,11,3)=B25,LEN(C25)=20),"VALID","INVALID")</x:f>
        <x:v>VALID</x:v>
      </x:c>
      <x:c r="O25" s="305" t="str">
        <x:v>NO COLLISION — OBJECT CODE ISOLATED</x:v>
      </x:c>
    </x:row>
    <x:row r="26" ht="48" customHeight="1">
      <x:c r="A26" s="305" t="str">
        <x:v>Law / regulatory source</x:v>
      </x:c>
      <x:c r="B26" s="305" t="str">
        <x:v>LAW</x:v>
      </x:c>
      <x:c r="C26" s="305" t="str">
        <x:v>SEBI-CORE-LAW-000022</x:v>
      </x:c>
      <x:c r="D26" s="305" t="n">
        <x:v>22</x:v>
      </x:c>
      <x:c r="E26" s="305" t="str">
        <x:v>CAP-LAW090</x:v>
      </x:c>
      <x:c r="F26" s="305" t="str"/>
      <x:c r="G26" s="305" t="str"/>
      <x:c r="H26" s="305" t="str">
        <x:v>CAP-LAW090</x:v>
      </x:c>
      <x:c r="I26" s="305" t="str">
        <x:v>MIGRATED — FROZEN</x:v>
      </x:c>
      <x:c r="J26" s="305" t="str">
        <x:v>FROZEN</x:v>
      </x:c>
      <x:c r="K26" s="305" t="str">
        <x:f>IF(COUNTIF($C$5:$C$1629,C26)=1,"UNIQUE","DUPLICATE")</x:f>
        <x:v>UNIQUE</x:v>
      </x:c>
      <x:c r="L26" s="305" t="str">
        <x:f>IF(COUNTIFS($B$5:$B$1629,B26,$E$5:$E$1629,E26)=1,"UNIQUE","DUPLICATE")</x:f>
        <x:v>UNIQUE</x:v>
      </x:c>
      <x:c r="M26" s="305" t="str">
        <x:f>"NOT APPLICABLE"</x:f>
        <x:v>NOT APPLICABLE</x:v>
      </x:c>
      <x:c r="N26" s="305" t="str">
        <x:f>IF(AND(LEFT(C26,10)="SEBI-CORE-",MID(C26,11,3)=B26,LEN(C26)=20),"VALID","INVALID")</x:f>
        <x:v>VALID</x:v>
      </x:c>
      <x:c r="O26" s="305" t="str">
        <x:v>NO COLLISION — OBJECT CODE ISOLATED</x:v>
      </x:c>
    </x:row>
    <x:row r="27" ht="48" customHeight="1">
      <x:c r="A27" s="305" t="str">
        <x:v>Law / regulatory source</x:v>
      </x:c>
      <x:c r="B27" s="305" t="str">
        <x:v>LAW</x:v>
      </x:c>
      <x:c r="C27" s="305" t="str">
        <x:v>SEBI-CORE-LAW-000023</x:v>
      </x:c>
      <x:c r="D27" s="305" t="n">
        <x:v>23</x:v>
      </x:c>
      <x:c r="E27" s="305" t="str">
        <x:v>CAP-LAW095</x:v>
      </x:c>
      <x:c r="F27" s="305" t="str"/>
      <x:c r="G27" s="305" t="str"/>
      <x:c r="H27" s="305" t="str">
        <x:v>CAP-LAW095</x:v>
      </x:c>
      <x:c r="I27" s="305" t="str">
        <x:v>MIGRATED — FROZEN</x:v>
      </x:c>
      <x:c r="J27" s="305" t="str">
        <x:v>FROZEN</x:v>
      </x:c>
      <x:c r="K27" s="305" t="str">
        <x:f>IF(COUNTIF($C$5:$C$1629,C27)=1,"UNIQUE","DUPLICATE")</x:f>
        <x:v>UNIQUE</x:v>
      </x:c>
      <x:c r="L27" s="305" t="str">
        <x:f>IF(COUNTIFS($B$5:$B$1629,B27,$E$5:$E$1629,E27)=1,"UNIQUE","DUPLICATE")</x:f>
        <x:v>UNIQUE</x:v>
      </x:c>
      <x:c r="M27" s="305" t="str">
        <x:f>"NOT APPLICABLE"</x:f>
        <x:v>NOT APPLICABLE</x:v>
      </x:c>
      <x:c r="N27" s="305" t="str">
        <x:f>IF(AND(LEFT(C27,10)="SEBI-CORE-",MID(C27,11,3)=B27,LEN(C27)=20),"VALID","INVALID")</x:f>
        <x:v>VALID</x:v>
      </x:c>
      <x:c r="O27" s="305" t="str">
        <x:v>NO COLLISION — OBJECT CODE ISOLATED</x:v>
      </x:c>
    </x:row>
    <x:row r="28" ht="48" customHeight="1">
      <x:c r="A28" s="305" t="str">
        <x:v>Law / regulatory source</x:v>
      </x:c>
      <x:c r="B28" s="305" t="str">
        <x:v>LAW</x:v>
      </x:c>
      <x:c r="C28" s="305" t="str">
        <x:v>SEBI-CORE-LAW-000024</x:v>
      </x:c>
      <x:c r="D28" s="305" t="n">
        <x:v>24</x:v>
      </x:c>
      <x:c r="E28" s="305" t="str">
        <x:v>CAP-LAW099</x:v>
      </x:c>
      <x:c r="F28" s="305" t="str"/>
      <x:c r="G28" s="305" t="str"/>
      <x:c r="H28" s="305" t="str">
        <x:v>CAP-LAW099</x:v>
      </x:c>
      <x:c r="I28" s="305" t="str">
        <x:v>MIGRATED — FROZEN</x:v>
      </x:c>
      <x:c r="J28" s="305" t="str">
        <x:v>FROZEN</x:v>
      </x:c>
      <x:c r="K28" s="305" t="str">
        <x:f>IF(COUNTIF($C$5:$C$1629,C28)=1,"UNIQUE","DUPLICATE")</x:f>
        <x:v>UNIQUE</x:v>
      </x:c>
      <x:c r="L28" s="305" t="str">
        <x:f>IF(COUNTIFS($B$5:$B$1629,B28,$E$5:$E$1629,E28)=1,"UNIQUE","DUPLICATE")</x:f>
        <x:v>UNIQUE</x:v>
      </x:c>
      <x:c r="M28" s="305" t="str">
        <x:f>"NOT APPLICABLE"</x:f>
        <x:v>NOT APPLICABLE</x:v>
      </x:c>
      <x:c r="N28" s="305" t="str">
        <x:f>IF(AND(LEFT(C28,10)="SEBI-CORE-",MID(C28,11,3)=B28,LEN(C28)=20),"VALID","INVALID")</x:f>
        <x:v>VALID</x:v>
      </x:c>
      <x:c r="O28" s="305" t="str">
        <x:v>NO COLLISION — OBJECT CODE ISOLATED</x:v>
      </x:c>
    </x:row>
    <x:row r="29" ht="48" customHeight="1">
      <x:c r="A29" s="305" t="str">
        <x:v>Law / regulatory source</x:v>
      </x:c>
      <x:c r="B29" s="305" t="str">
        <x:v>LAW</x:v>
      </x:c>
      <x:c r="C29" s="305" t="str">
        <x:v>SEBI-CORE-LAW-000025</x:v>
      </x:c>
      <x:c r="D29" s="305" t="n">
        <x:v>25</x:v>
      </x:c>
      <x:c r="E29" s="305" t="str">
        <x:v>CAP-LAW106</x:v>
      </x:c>
      <x:c r="F29" s="305" t="str"/>
      <x:c r="G29" s="305" t="str"/>
      <x:c r="H29" s="305" t="str">
        <x:v>CAP-LAW106</x:v>
      </x:c>
      <x:c r="I29" s="305" t="str">
        <x:v>MIGRATED — FROZEN</x:v>
      </x:c>
      <x:c r="J29" s="305" t="str">
        <x:v>FROZEN</x:v>
      </x:c>
      <x:c r="K29" s="305" t="str">
        <x:f>IF(COUNTIF($C$5:$C$1629,C29)=1,"UNIQUE","DUPLICATE")</x:f>
        <x:v>UNIQUE</x:v>
      </x:c>
      <x:c r="L29" s="305" t="str">
        <x:f>IF(COUNTIFS($B$5:$B$1629,B29,$E$5:$E$1629,E29)=1,"UNIQUE","DUPLICATE")</x:f>
        <x:v>UNIQUE</x:v>
      </x:c>
      <x:c r="M29" s="305" t="str">
        <x:f>"NOT APPLICABLE"</x:f>
        <x:v>NOT APPLICABLE</x:v>
      </x:c>
      <x:c r="N29" s="305" t="str">
        <x:f>IF(AND(LEFT(C29,10)="SEBI-CORE-",MID(C29,11,3)=B29,LEN(C29)=20),"VALID","INVALID")</x:f>
        <x:v>VALID</x:v>
      </x:c>
      <x:c r="O29" s="305" t="str">
        <x:v>NO COLLISION — OBJECT CODE ISOLATED</x:v>
      </x:c>
    </x:row>
    <x:row r="30" ht="48" customHeight="1">
      <x:c r="A30" s="305" t="str">
        <x:v>Law / regulatory source</x:v>
      </x:c>
      <x:c r="B30" s="305" t="str">
        <x:v>LAW</x:v>
      </x:c>
      <x:c r="C30" s="305" t="str">
        <x:v>SEBI-CORE-LAW-000026</x:v>
      </x:c>
      <x:c r="D30" s="305" t="n">
        <x:v>26</x:v>
      </x:c>
      <x:c r="E30" s="305" t="str">
        <x:v>CAP-LAW107</x:v>
      </x:c>
      <x:c r="F30" s="305" t="str"/>
      <x:c r="G30" s="305" t="str"/>
      <x:c r="H30" s="305" t="str">
        <x:v>CAP-LAW107</x:v>
      </x:c>
      <x:c r="I30" s="305" t="str">
        <x:v>MIGRATED — FROZEN</x:v>
      </x:c>
      <x:c r="J30" s="305" t="str">
        <x:v>FROZEN</x:v>
      </x:c>
      <x:c r="K30" s="305" t="str">
        <x:f>IF(COUNTIF($C$5:$C$1629,C30)=1,"UNIQUE","DUPLICATE")</x:f>
        <x:v>UNIQUE</x:v>
      </x:c>
      <x:c r="L30" s="305" t="str">
        <x:f>IF(COUNTIFS($B$5:$B$1629,B30,$E$5:$E$1629,E30)=1,"UNIQUE","DUPLICATE")</x:f>
        <x:v>UNIQUE</x:v>
      </x:c>
      <x:c r="M30" s="305" t="str">
        <x:f>"NOT APPLICABLE"</x:f>
        <x:v>NOT APPLICABLE</x:v>
      </x:c>
      <x:c r="N30" s="305" t="str">
        <x:f>IF(AND(LEFT(C30,10)="SEBI-CORE-",MID(C30,11,3)=B30,LEN(C30)=20),"VALID","INVALID")</x:f>
        <x:v>VALID</x:v>
      </x:c>
      <x:c r="O30" s="305" t="str">
        <x:v>NO COLLISION — OBJECT CODE ISOLATED</x:v>
      </x:c>
    </x:row>
    <x:row r="31" ht="48" customHeight="1">
      <x:c r="A31" s="305" t="str">
        <x:v>Law / regulatory source</x:v>
      </x:c>
      <x:c r="B31" s="305" t="str">
        <x:v>LAW</x:v>
      </x:c>
      <x:c r="C31" s="305" t="str">
        <x:v>SEBI-CORE-LAW-000027</x:v>
      </x:c>
      <x:c r="D31" s="305" t="n">
        <x:v>27</x:v>
      </x:c>
      <x:c r="E31" s="305" t="str">
        <x:v>CAP-LAW124</x:v>
      </x:c>
      <x:c r="F31" s="305" t="str"/>
      <x:c r="G31" s="305" t="str"/>
      <x:c r="H31" s="305" t="str">
        <x:v>CAP-LAW124</x:v>
      </x:c>
      <x:c r="I31" s="305" t="str">
        <x:v>MIGRATED — FROZEN</x:v>
      </x:c>
      <x:c r="J31" s="305" t="str">
        <x:v>FROZEN</x:v>
      </x:c>
      <x:c r="K31" s="305" t="str">
        <x:f>IF(COUNTIF($C$5:$C$1629,C31)=1,"UNIQUE","DUPLICATE")</x:f>
        <x:v>UNIQUE</x:v>
      </x:c>
      <x:c r="L31" s="305" t="str">
        <x:f>IF(COUNTIFS($B$5:$B$1629,B31,$E$5:$E$1629,E31)=1,"UNIQUE","DUPLICATE")</x:f>
        <x:v>UNIQUE</x:v>
      </x:c>
      <x:c r="M31" s="305" t="str">
        <x:f>"NOT APPLICABLE"</x:f>
        <x:v>NOT APPLICABLE</x:v>
      </x:c>
      <x:c r="N31" s="305" t="str">
        <x:f>IF(AND(LEFT(C31,10)="SEBI-CORE-",MID(C31,11,3)=B31,LEN(C31)=20),"VALID","INVALID")</x:f>
        <x:v>VALID</x:v>
      </x:c>
      <x:c r="O31" s="305" t="str">
        <x:v>NO COLLISION — OBJECT CODE ISOLATED</x:v>
      </x:c>
    </x:row>
    <x:row r="32" ht="48" customHeight="1">
      <x:c r="A32" s="305" t="str">
        <x:v>Law / regulatory source</x:v>
      </x:c>
      <x:c r="B32" s="305" t="str">
        <x:v>LAW</x:v>
      </x:c>
      <x:c r="C32" s="305" t="str">
        <x:v>SEBI-CORE-LAW-000028</x:v>
      </x:c>
      <x:c r="D32" s="305" t="n">
        <x:v>28</x:v>
      </x:c>
      <x:c r="E32" s="305" t="str">
        <x:v>CAP-LAW178</x:v>
      </x:c>
      <x:c r="F32" s="305" t="str"/>
      <x:c r="G32" s="305" t="str"/>
      <x:c r="H32" s="305" t="str">
        <x:v>CAP-LAW178</x:v>
      </x:c>
      <x:c r="I32" s="305" t="str">
        <x:v>MIGRATED — FROZEN</x:v>
      </x:c>
      <x:c r="J32" s="305" t="str">
        <x:v>FROZEN</x:v>
      </x:c>
      <x:c r="K32" s="305" t="str">
        <x:f>IF(COUNTIF($C$5:$C$1629,C32)=1,"UNIQUE","DUPLICATE")</x:f>
        <x:v>UNIQUE</x:v>
      </x:c>
      <x:c r="L32" s="305" t="str">
        <x:f>IF(COUNTIFS($B$5:$B$1629,B32,$E$5:$E$1629,E32)=1,"UNIQUE","DUPLICATE")</x:f>
        <x:v>UNIQUE</x:v>
      </x:c>
      <x:c r="M32" s="305" t="str">
        <x:f>"NOT APPLICABLE"</x:f>
        <x:v>NOT APPLICABLE</x:v>
      </x:c>
      <x:c r="N32" s="305" t="str">
        <x:f>IF(AND(LEFT(C32,10)="SEBI-CORE-",MID(C32,11,3)=B32,LEN(C32)=20),"VALID","INVALID")</x:f>
        <x:v>VALID</x:v>
      </x:c>
      <x:c r="O32" s="305" t="str">
        <x:v>NO COLLISION — OBJECT CODE ISOLATED</x:v>
      </x:c>
    </x:row>
    <x:row r="33" ht="48" customHeight="1">
      <x:c r="A33" s="305" t="str">
        <x:v>Law / regulatory source</x:v>
      </x:c>
      <x:c r="B33" s="305" t="str">
        <x:v>LAW</x:v>
      </x:c>
      <x:c r="C33" s="305" t="str">
        <x:v>SEBI-CORE-LAW-000029</x:v>
      </x:c>
      <x:c r="D33" s="305" t="n">
        <x:v>29</x:v>
      </x:c>
      <x:c r="E33" s="305" t="str">
        <x:v>CAP-LAW180</x:v>
      </x:c>
      <x:c r="F33" s="305" t="str"/>
      <x:c r="G33" s="305" t="str"/>
      <x:c r="H33" s="305" t="str">
        <x:v>CAP-LAW180</x:v>
      </x:c>
      <x:c r="I33" s="305" t="str">
        <x:v>MIGRATED — FROZEN</x:v>
      </x:c>
      <x:c r="J33" s="305" t="str">
        <x:v>FROZEN</x:v>
      </x:c>
      <x:c r="K33" s="305" t="str">
        <x:f>IF(COUNTIF($C$5:$C$1629,C33)=1,"UNIQUE","DUPLICATE")</x:f>
        <x:v>UNIQUE</x:v>
      </x:c>
      <x:c r="L33" s="305" t="str">
        <x:f>IF(COUNTIFS($B$5:$B$1629,B33,$E$5:$E$1629,E33)=1,"UNIQUE","DUPLICATE")</x:f>
        <x:v>UNIQUE</x:v>
      </x:c>
      <x:c r="M33" s="305" t="str">
        <x:f>"NOT APPLICABLE"</x:f>
        <x:v>NOT APPLICABLE</x:v>
      </x:c>
      <x:c r="N33" s="305" t="str">
        <x:f>IF(AND(LEFT(C33,10)="SEBI-CORE-",MID(C33,11,3)=B33,LEN(C33)=20),"VALID","INVALID")</x:f>
        <x:v>VALID</x:v>
      </x:c>
      <x:c r="O33" s="305" t="str">
        <x:v>NO COLLISION — OBJECT CODE ISOLATED</x:v>
      </x:c>
    </x:row>
    <x:row r="34" ht="48" customHeight="1">
      <x:c r="A34" s="305" t="str">
        <x:v>Law / regulatory source</x:v>
      </x:c>
      <x:c r="B34" s="305" t="str">
        <x:v>LAW</x:v>
      </x:c>
      <x:c r="C34" s="305" t="str">
        <x:v>SEBI-CORE-LAW-000030</x:v>
      </x:c>
      <x:c r="D34" s="305" t="n">
        <x:v>30</x:v>
      </x:c>
      <x:c r="E34" s="305" t="str">
        <x:v>CAP-LAW181</x:v>
      </x:c>
      <x:c r="F34" s="305" t="str"/>
      <x:c r="G34" s="305" t="str"/>
      <x:c r="H34" s="305" t="str">
        <x:v>CAP-LAW181</x:v>
      </x:c>
      <x:c r="I34" s="305" t="str">
        <x:v>MIGRATED — FROZEN</x:v>
      </x:c>
      <x:c r="J34" s="305" t="str">
        <x:v>FROZEN</x:v>
      </x:c>
      <x:c r="K34" s="305" t="str">
        <x:f>IF(COUNTIF($C$5:$C$1629,C34)=1,"UNIQUE","DUPLICATE")</x:f>
        <x:v>UNIQUE</x:v>
      </x:c>
      <x:c r="L34" s="305" t="str">
        <x:f>IF(COUNTIFS($B$5:$B$1629,B34,$E$5:$E$1629,E34)=1,"UNIQUE","DUPLICATE")</x:f>
        <x:v>UNIQUE</x:v>
      </x:c>
      <x:c r="M34" s="305" t="str">
        <x:f>"NOT APPLICABLE"</x:f>
        <x:v>NOT APPLICABLE</x:v>
      </x:c>
      <x:c r="N34" s="305" t="str">
        <x:f>IF(AND(LEFT(C34,10)="SEBI-CORE-",MID(C34,11,3)=B34,LEN(C34)=20),"VALID","INVALID")</x:f>
        <x:v>VALID</x:v>
      </x:c>
      <x:c r="O34" s="305" t="str">
        <x:v>NO COLLISION — OBJECT CODE ISOLATED</x:v>
      </x:c>
    </x:row>
    <x:row r="35" ht="48" customHeight="1">
      <x:c r="A35" s="305" t="str">
        <x:v>Law / regulatory source</x:v>
      </x:c>
      <x:c r="B35" s="305" t="str">
        <x:v>LAW</x:v>
      </x:c>
      <x:c r="C35" s="305" t="str">
        <x:v>SEBI-CORE-LAW-000031</x:v>
      </x:c>
      <x:c r="D35" s="305" t="n">
        <x:v>31</x:v>
      </x:c>
      <x:c r="E35" s="305" t="str">
        <x:v>CAP-LAW182</x:v>
      </x:c>
      <x:c r="F35" s="305" t="str"/>
      <x:c r="G35" s="305" t="str"/>
      <x:c r="H35" s="305" t="str">
        <x:v>CAP-LAW182</x:v>
      </x:c>
      <x:c r="I35" s="305" t="str">
        <x:v>MIGRATED — FROZEN</x:v>
      </x:c>
      <x:c r="J35" s="305" t="str">
        <x:v>FROZEN</x:v>
      </x:c>
      <x:c r="K35" s="305" t="str">
        <x:f>IF(COUNTIF($C$5:$C$1629,C35)=1,"UNIQUE","DUPLICATE")</x:f>
        <x:v>UNIQUE</x:v>
      </x:c>
      <x:c r="L35" s="305" t="str">
        <x:f>IF(COUNTIFS($B$5:$B$1629,B35,$E$5:$E$1629,E35)=1,"UNIQUE","DUPLICATE")</x:f>
        <x:v>UNIQUE</x:v>
      </x:c>
      <x:c r="M35" s="305" t="str">
        <x:f>"NOT APPLICABLE"</x:f>
        <x:v>NOT APPLICABLE</x:v>
      </x:c>
      <x:c r="N35" s="305" t="str">
        <x:f>IF(AND(LEFT(C35,10)="SEBI-CORE-",MID(C35,11,3)=B35,LEN(C35)=20),"VALID","INVALID")</x:f>
        <x:v>VALID</x:v>
      </x:c>
      <x:c r="O35" s="305" t="str">
        <x:v>NO COLLISION — OBJECT CODE ISOLATED</x:v>
      </x:c>
    </x:row>
    <x:row r="36" ht="48" customHeight="1">
      <x:c r="A36" s="305" t="str">
        <x:v>Law / regulatory source</x:v>
      </x:c>
      <x:c r="B36" s="305" t="str">
        <x:v>LAW</x:v>
      </x:c>
      <x:c r="C36" s="305" t="str">
        <x:v>SEBI-CORE-LAW-000032</x:v>
      </x:c>
      <x:c r="D36" s="305" t="n">
        <x:v>32</x:v>
      </x:c>
      <x:c r="E36" s="305" t="str">
        <x:v>CAP-LAW183</x:v>
      </x:c>
      <x:c r="F36" s="305" t="str"/>
      <x:c r="G36" s="305" t="str"/>
      <x:c r="H36" s="305" t="str">
        <x:v>CAP-LAW183</x:v>
      </x:c>
      <x:c r="I36" s="305" t="str">
        <x:v>MIGRATED — FROZEN</x:v>
      </x:c>
      <x:c r="J36" s="305" t="str">
        <x:v>FROZEN</x:v>
      </x:c>
      <x:c r="K36" s="305" t="str">
        <x:f>IF(COUNTIF($C$5:$C$1629,C36)=1,"UNIQUE","DUPLICATE")</x:f>
        <x:v>UNIQUE</x:v>
      </x:c>
      <x:c r="L36" s="305" t="str">
        <x:f>IF(COUNTIFS($B$5:$B$1629,B36,$E$5:$E$1629,E36)=1,"UNIQUE","DUPLICATE")</x:f>
        <x:v>UNIQUE</x:v>
      </x:c>
      <x:c r="M36" s="305" t="str">
        <x:f>"NOT APPLICABLE"</x:f>
        <x:v>NOT APPLICABLE</x:v>
      </x:c>
      <x:c r="N36" s="305" t="str">
        <x:f>IF(AND(LEFT(C36,10)="SEBI-CORE-",MID(C36,11,3)=B36,LEN(C36)=20),"VALID","INVALID")</x:f>
        <x:v>VALID</x:v>
      </x:c>
      <x:c r="O36" s="305" t="str">
        <x:v>NO COLLISION — OBJECT CODE ISOLATED</x:v>
      </x:c>
    </x:row>
    <x:row r="37" ht="48" customHeight="1">
      <x:c r="A37" s="305" t="str">
        <x:v>Law / regulatory source</x:v>
      </x:c>
      <x:c r="B37" s="305" t="str">
        <x:v>LAW</x:v>
      </x:c>
      <x:c r="C37" s="305" t="str">
        <x:v>SEBI-CORE-LAW-000033</x:v>
      </x:c>
      <x:c r="D37" s="305" t="n">
        <x:v>33</x:v>
      </x:c>
      <x:c r="E37" s="305" t="str">
        <x:v>CAP-LAW184</x:v>
      </x:c>
      <x:c r="F37" s="305" t="str"/>
      <x:c r="G37" s="305" t="str"/>
      <x:c r="H37" s="305" t="str">
        <x:v>CAP-LAW184</x:v>
      </x:c>
      <x:c r="I37" s="305" t="str">
        <x:v>MIGRATED — FROZEN</x:v>
      </x:c>
      <x:c r="J37" s="305" t="str">
        <x:v>FROZEN</x:v>
      </x:c>
      <x:c r="K37" s="305" t="str">
        <x:f>IF(COUNTIF($C$5:$C$1629,C37)=1,"UNIQUE","DUPLICATE")</x:f>
        <x:v>UNIQUE</x:v>
      </x:c>
      <x:c r="L37" s="305" t="str">
        <x:f>IF(COUNTIFS($B$5:$B$1629,B37,$E$5:$E$1629,E37)=1,"UNIQUE","DUPLICATE")</x:f>
        <x:v>UNIQUE</x:v>
      </x:c>
      <x:c r="M37" s="305" t="str">
        <x:f>"NOT APPLICABLE"</x:f>
        <x:v>NOT APPLICABLE</x:v>
      </x:c>
      <x:c r="N37" s="305" t="str">
        <x:f>IF(AND(LEFT(C37,10)="SEBI-CORE-",MID(C37,11,3)=B37,LEN(C37)=20),"VALID","INVALID")</x:f>
        <x:v>VALID</x:v>
      </x:c>
      <x:c r="O37" s="305" t="str">
        <x:v>NO COLLISION — OBJECT CODE ISOLATED</x:v>
      </x:c>
    </x:row>
    <x:row r="38" ht="48" customHeight="1">
      <x:c r="A38" s="305" t="str">
        <x:v>Law / regulatory source</x:v>
      </x:c>
      <x:c r="B38" s="305" t="str">
        <x:v>LAW</x:v>
      </x:c>
      <x:c r="C38" s="305" t="str">
        <x:v>SEBI-CORE-LAW-000034</x:v>
      </x:c>
      <x:c r="D38" s="305" t="n">
        <x:v>34</x:v>
      </x:c>
      <x:c r="E38" s="305" t="str">
        <x:v>CAP-LAW217</x:v>
      </x:c>
      <x:c r="F38" s="305" t="str"/>
      <x:c r="G38" s="305" t="str"/>
      <x:c r="H38" s="305" t="str">
        <x:v>CAP-LAW217</x:v>
      </x:c>
      <x:c r="I38" s="305" t="str">
        <x:v>MIGRATED — FROZEN</x:v>
      </x:c>
      <x:c r="J38" s="305" t="str">
        <x:v>FROZEN</x:v>
      </x:c>
      <x:c r="K38" s="305" t="str">
        <x:f>IF(COUNTIF($C$5:$C$1629,C38)=1,"UNIQUE","DUPLICATE")</x:f>
        <x:v>UNIQUE</x:v>
      </x:c>
      <x:c r="L38" s="305" t="str">
        <x:f>IF(COUNTIFS($B$5:$B$1629,B38,$E$5:$E$1629,E38)=1,"UNIQUE","DUPLICATE")</x:f>
        <x:v>UNIQUE</x:v>
      </x:c>
      <x:c r="M38" s="305" t="str">
        <x:f>"NOT APPLICABLE"</x:f>
        <x:v>NOT APPLICABLE</x:v>
      </x:c>
      <x:c r="N38" s="305" t="str">
        <x:f>IF(AND(LEFT(C38,10)="SEBI-CORE-",MID(C38,11,3)=B38,LEN(C38)=20),"VALID","INVALID")</x:f>
        <x:v>VALID</x:v>
      </x:c>
      <x:c r="O38" s="305" t="str">
        <x:v>NO COLLISION — OBJECT CODE ISOLATED</x:v>
      </x:c>
    </x:row>
    <x:row r="39" ht="48" customHeight="1">
      <x:c r="A39" s="305" t="str">
        <x:v>Law / regulatory source</x:v>
      </x:c>
      <x:c r="B39" s="305" t="str">
        <x:v>LAW</x:v>
      </x:c>
      <x:c r="C39" s="305" t="str">
        <x:v>SEBI-CORE-LAW-000035</x:v>
      </x:c>
      <x:c r="D39" s="305" t="n">
        <x:v>35</x:v>
      </x:c>
      <x:c r="E39" s="305" t="str">
        <x:v>CAP-LAW218</x:v>
      </x:c>
      <x:c r="F39" s="305" t="str"/>
      <x:c r="G39" s="305" t="str"/>
      <x:c r="H39" s="305" t="str">
        <x:v>CAP-LAW218</x:v>
      </x:c>
      <x:c r="I39" s="305" t="str">
        <x:v>MIGRATED — FROZEN</x:v>
      </x:c>
      <x:c r="J39" s="305" t="str">
        <x:v>FROZEN</x:v>
      </x:c>
      <x:c r="K39" s="305" t="str">
        <x:f>IF(COUNTIF($C$5:$C$1629,C39)=1,"UNIQUE","DUPLICATE")</x:f>
        <x:v>UNIQUE</x:v>
      </x:c>
      <x:c r="L39" s="305" t="str">
        <x:f>IF(COUNTIFS($B$5:$B$1629,B39,$E$5:$E$1629,E39)=1,"UNIQUE","DUPLICATE")</x:f>
        <x:v>UNIQUE</x:v>
      </x:c>
      <x:c r="M39" s="305" t="str">
        <x:f>"NOT APPLICABLE"</x:f>
        <x:v>NOT APPLICABLE</x:v>
      </x:c>
      <x:c r="N39" s="305" t="str">
        <x:f>IF(AND(LEFT(C39,10)="SEBI-CORE-",MID(C39,11,3)=B39,LEN(C39)=20),"VALID","INVALID")</x:f>
        <x:v>VALID</x:v>
      </x:c>
      <x:c r="O39" s="305" t="str">
        <x:v>NO COLLISION — OBJECT CODE ISOLATED</x:v>
      </x:c>
    </x:row>
    <x:row r="40" ht="48" customHeight="1">
      <x:c r="A40" s="305" t="str">
        <x:v>Law / regulatory source</x:v>
      </x:c>
      <x:c r="B40" s="305" t="str">
        <x:v>LAW</x:v>
      </x:c>
      <x:c r="C40" s="305" t="str">
        <x:v>SEBI-CORE-LAW-000036</x:v>
      </x:c>
      <x:c r="D40" s="305" t="n">
        <x:v>36</x:v>
      </x:c>
      <x:c r="E40" s="305" t="str">
        <x:v>CAP-LAW219</x:v>
      </x:c>
      <x:c r="F40" s="305" t="str"/>
      <x:c r="G40" s="305" t="str"/>
      <x:c r="H40" s="305" t="str">
        <x:v>CAP-LAW219</x:v>
      </x:c>
      <x:c r="I40" s="305" t="str">
        <x:v>MIGRATED — FROZEN</x:v>
      </x:c>
      <x:c r="J40" s="305" t="str">
        <x:v>FROZEN</x:v>
      </x:c>
      <x:c r="K40" s="305" t="str">
        <x:f>IF(COUNTIF($C$5:$C$1629,C40)=1,"UNIQUE","DUPLICATE")</x:f>
        <x:v>UNIQUE</x:v>
      </x:c>
      <x:c r="L40" s="305" t="str">
        <x:f>IF(COUNTIFS($B$5:$B$1629,B40,$E$5:$E$1629,E40)=1,"UNIQUE","DUPLICATE")</x:f>
        <x:v>UNIQUE</x:v>
      </x:c>
      <x:c r="M40" s="305" t="str">
        <x:f>"NOT APPLICABLE"</x:f>
        <x:v>NOT APPLICABLE</x:v>
      </x:c>
      <x:c r="N40" s="305" t="str">
        <x:f>IF(AND(LEFT(C40,10)="SEBI-CORE-",MID(C40,11,3)=B40,LEN(C40)=20),"VALID","INVALID")</x:f>
        <x:v>VALID</x:v>
      </x:c>
      <x:c r="O40" s="305" t="str">
        <x:v>NO COLLISION — OBJECT CODE ISOLATED</x:v>
      </x:c>
    </x:row>
    <x:row r="41" ht="48" customHeight="1">
      <x:c r="A41" s="305" t="str">
        <x:v>Law / regulatory source</x:v>
      </x:c>
      <x:c r="B41" s="305" t="str">
        <x:v>LAW</x:v>
      </x:c>
      <x:c r="C41" s="305" t="str">
        <x:v>SEBI-CORE-LAW-000037</x:v>
      </x:c>
      <x:c r="D41" s="305" t="n">
        <x:v>37</x:v>
      </x:c>
      <x:c r="E41" s="305" t="str">
        <x:v>CAP-LAW220</x:v>
      </x:c>
      <x:c r="F41" s="305" t="str"/>
      <x:c r="G41" s="305" t="str"/>
      <x:c r="H41" s="305" t="str">
        <x:v>CAP-LAW220</x:v>
      </x:c>
      <x:c r="I41" s="305" t="str">
        <x:v>MIGRATED — FROZEN</x:v>
      </x:c>
      <x:c r="J41" s="305" t="str">
        <x:v>FROZEN</x:v>
      </x:c>
      <x:c r="K41" s="305" t="str">
        <x:f>IF(COUNTIF($C$5:$C$1629,C41)=1,"UNIQUE","DUPLICATE")</x:f>
        <x:v>UNIQUE</x:v>
      </x:c>
      <x:c r="L41" s="305" t="str">
        <x:f>IF(COUNTIFS($B$5:$B$1629,B41,$E$5:$E$1629,E41)=1,"UNIQUE","DUPLICATE")</x:f>
        <x:v>UNIQUE</x:v>
      </x:c>
      <x:c r="M41" s="305" t="str">
        <x:f>"NOT APPLICABLE"</x:f>
        <x:v>NOT APPLICABLE</x:v>
      </x:c>
      <x:c r="N41" s="305" t="str">
        <x:f>IF(AND(LEFT(C41,10)="SEBI-CORE-",MID(C41,11,3)=B41,LEN(C41)=20),"VALID","INVALID")</x:f>
        <x:v>VALID</x:v>
      </x:c>
      <x:c r="O41" s="305" t="str">
        <x:v>NO COLLISION — OBJECT CODE ISOLATED</x:v>
      </x:c>
    </x:row>
    <x:row r="42" ht="48" customHeight="1">
      <x:c r="A42" s="305" t="str">
        <x:v>Law / regulatory source</x:v>
      </x:c>
      <x:c r="B42" s="305" t="str">
        <x:v>LAW</x:v>
      </x:c>
      <x:c r="C42" s="305" t="str">
        <x:v>SEBI-CORE-LAW-000038</x:v>
      </x:c>
      <x:c r="D42" s="305" t="n">
        <x:v>38</x:v>
      </x:c>
      <x:c r="E42" s="305" t="str">
        <x:v>CAP-LAW221</x:v>
      </x:c>
      <x:c r="F42" s="305" t="str"/>
      <x:c r="G42" s="305" t="str"/>
      <x:c r="H42" s="305" t="str">
        <x:v>CAP-LAW221</x:v>
      </x:c>
      <x:c r="I42" s="305" t="str">
        <x:v>MIGRATED — FROZEN</x:v>
      </x:c>
      <x:c r="J42" s="305" t="str">
        <x:v>FROZEN</x:v>
      </x:c>
      <x:c r="K42" s="305" t="str">
        <x:f>IF(COUNTIF($C$5:$C$1629,C42)=1,"UNIQUE","DUPLICATE")</x:f>
        <x:v>UNIQUE</x:v>
      </x:c>
      <x:c r="L42" s="305" t="str">
        <x:f>IF(COUNTIFS($B$5:$B$1629,B42,$E$5:$E$1629,E42)=1,"UNIQUE","DUPLICATE")</x:f>
        <x:v>UNIQUE</x:v>
      </x:c>
      <x:c r="M42" s="305" t="str">
        <x:f>"NOT APPLICABLE"</x:f>
        <x:v>NOT APPLICABLE</x:v>
      </x:c>
      <x:c r="N42" s="305" t="str">
        <x:f>IF(AND(LEFT(C42,10)="SEBI-CORE-",MID(C42,11,3)=B42,LEN(C42)=20),"VALID","INVALID")</x:f>
        <x:v>VALID</x:v>
      </x:c>
      <x:c r="O42" s="305" t="str">
        <x:v>NO COLLISION — OBJECT CODE ISOLATED</x:v>
      </x:c>
    </x:row>
    <x:row r="43" ht="48" customHeight="1">
      <x:c r="A43" s="305" t="str">
        <x:v>Law / regulatory source</x:v>
      </x:c>
      <x:c r="B43" s="305" t="str">
        <x:v>LAW</x:v>
      </x:c>
      <x:c r="C43" s="305" t="str">
        <x:v>SEBI-CORE-LAW-000039</x:v>
      </x:c>
      <x:c r="D43" s="305" t="n">
        <x:v>39</x:v>
      </x:c>
      <x:c r="E43" s="305" t="str">
        <x:v>CAP-LAW222</x:v>
      </x:c>
      <x:c r="F43" s="305" t="str"/>
      <x:c r="G43" s="305" t="str"/>
      <x:c r="H43" s="305" t="str">
        <x:v>CAP-LAW222</x:v>
      </x:c>
      <x:c r="I43" s="305" t="str">
        <x:v>MIGRATED — FROZEN</x:v>
      </x:c>
      <x:c r="J43" s="305" t="str">
        <x:v>FROZEN</x:v>
      </x:c>
      <x:c r="K43" s="305" t="str">
        <x:f>IF(COUNTIF($C$5:$C$1629,C43)=1,"UNIQUE","DUPLICATE")</x:f>
        <x:v>UNIQUE</x:v>
      </x:c>
      <x:c r="L43" s="305" t="str">
        <x:f>IF(COUNTIFS($B$5:$B$1629,B43,$E$5:$E$1629,E43)=1,"UNIQUE","DUPLICATE")</x:f>
        <x:v>UNIQUE</x:v>
      </x:c>
      <x:c r="M43" s="305" t="str">
        <x:f>"NOT APPLICABLE"</x:f>
        <x:v>NOT APPLICABLE</x:v>
      </x:c>
      <x:c r="N43" s="305" t="str">
        <x:f>IF(AND(LEFT(C43,10)="SEBI-CORE-",MID(C43,11,3)=B43,LEN(C43)=20),"VALID","INVALID")</x:f>
        <x:v>VALID</x:v>
      </x:c>
      <x:c r="O43" s="305" t="str">
        <x:v>NO COLLISION — OBJECT CODE ISOLATED</x:v>
      </x:c>
    </x:row>
    <x:row r="44" ht="48" customHeight="1">
      <x:c r="A44" s="305" t="str">
        <x:v>Law / regulatory source</x:v>
      </x:c>
      <x:c r="B44" s="305" t="str">
        <x:v>LAW</x:v>
      </x:c>
      <x:c r="C44" s="305" t="str">
        <x:v>SEBI-CORE-LAW-000040</x:v>
      </x:c>
      <x:c r="D44" s="305" t="n">
        <x:v>40</x:v>
      </x:c>
      <x:c r="E44" s="305" t="str">
        <x:v>CAP-LAW223</x:v>
      </x:c>
      <x:c r="F44" s="305" t="str"/>
      <x:c r="G44" s="305" t="str"/>
      <x:c r="H44" s="305" t="str">
        <x:v>CAP-LAW223</x:v>
      </x:c>
      <x:c r="I44" s="305" t="str">
        <x:v>MIGRATED — FROZEN</x:v>
      </x:c>
      <x:c r="J44" s="305" t="str">
        <x:v>FROZEN</x:v>
      </x:c>
      <x:c r="K44" s="305" t="str">
        <x:f>IF(COUNTIF($C$5:$C$1629,C44)=1,"UNIQUE","DUPLICATE")</x:f>
        <x:v>UNIQUE</x:v>
      </x:c>
      <x:c r="L44" s="305" t="str">
        <x:f>IF(COUNTIFS($B$5:$B$1629,B44,$E$5:$E$1629,E44)=1,"UNIQUE","DUPLICATE")</x:f>
        <x:v>UNIQUE</x:v>
      </x:c>
      <x:c r="M44" s="305" t="str">
        <x:f>"NOT APPLICABLE"</x:f>
        <x:v>NOT APPLICABLE</x:v>
      </x:c>
      <x:c r="N44" s="305" t="str">
        <x:f>IF(AND(LEFT(C44,10)="SEBI-CORE-",MID(C44,11,3)=B44,LEN(C44)=20),"VALID","INVALID")</x:f>
        <x:v>VALID</x:v>
      </x:c>
      <x:c r="O44" s="305" t="str">
        <x:v>NO COLLISION — OBJECT CODE ISOLATED</x:v>
      </x:c>
    </x:row>
    <x:row r="45" ht="48" customHeight="1">
      <x:c r="A45" s="305" t="str">
        <x:v>Law / regulatory source</x:v>
      </x:c>
      <x:c r="B45" s="305" t="str">
        <x:v>LAW</x:v>
      </x:c>
      <x:c r="C45" s="305" t="str">
        <x:v>SEBI-CORE-LAW-000041</x:v>
      </x:c>
      <x:c r="D45" s="305" t="n">
        <x:v>41</x:v>
      </x:c>
      <x:c r="E45" s="305" t="str">
        <x:v>CAP-LAW224</x:v>
      </x:c>
      <x:c r="F45" s="305" t="str"/>
      <x:c r="G45" s="305" t="str"/>
      <x:c r="H45" s="305" t="str">
        <x:v>CAP-LAW224</x:v>
      </x:c>
      <x:c r="I45" s="305" t="str">
        <x:v>MIGRATED — FROZEN</x:v>
      </x:c>
      <x:c r="J45" s="305" t="str">
        <x:v>FROZEN</x:v>
      </x:c>
      <x:c r="K45" s="305" t="str">
        <x:f>IF(COUNTIF($C$5:$C$1629,C45)=1,"UNIQUE","DUPLICATE")</x:f>
        <x:v>UNIQUE</x:v>
      </x:c>
      <x:c r="L45" s="305" t="str">
        <x:f>IF(COUNTIFS($B$5:$B$1629,B45,$E$5:$E$1629,E45)=1,"UNIQUE","DUPLICATE")</x:f>
        <x:v>UNIQUE</x:v>
      </x:c>
      <x:c r="M45" s="305" t="str">
        <x:f>"NOT APPLICABLE"</x:f>
        <x:v>NOT APPLICABLE</x:v>
      </x:c>
      <x:c r="N45" s="305" t="str">
        <x:f>IF(AND(LEFT(C45,10)="SEBI-CORE-",MID(C45,11,3)=B45,LEN(C45)=20),"VALID","INVALID")</x:f>
        <x:v>VALID</x:v>
      </x:c>
      <x:c r="O45" s="305" t="str">
        <x:v>NO COLLISION — OBJECT CODE ISOLATED</x:v>
      </x:c>
    </x:row>
    <x:row r="46" ht="48" customHeight="1">
      <x:c r="A46" s="305" t="str">
        <x:v>Law / regulatory source</x:v>
      </x:c>
      <x:c r="B46" s="305" t="str">
        <x:v>LAW</x:v>
      </x:c>
      <x:c r="C46" s="305" t="str">
        <x:v>SEBI-CORE-LAW-000042</x:v>
      </x:c>
      <x:c r="D46" s="305" t="n">
        <x:v>42</x:v>
      </x:c>
      <x:c r="E46" s="305" t="str">
        <x:v>CAP-LAW225</x:v>
      </x:c>
      <x:c r="F46" s="305" t="str"/>
      <x:c r="G46" s="305" t="str"/>
      <x:c r="H46" s="305" t="str">
        <x:v>CAP-LAW225</x:v>
      </x:c>
      <x:c r="I46" s="305" t="str">
        <x:v>MIGRATED — FROZEN</x:v>
      </x:c>
      <x:c r="J46" s="305" t="str">
        <x:v>FROZEN</x:v>
      </x:c>
      <x:c r="K46" s="305" t="str">
        <x:f>IF(COUNTIF($C$5:$C$1629,C46)=1,"UNIQUE","DUPLICATE")</x:f>
        <x:v>UNIQUE</x:v>
      </x:c>
      <x:c r="L46" s="305" t="str">
        <x:f>IF(COUNTIFS($B$5:$B$1629,B46,$E$5:$E$1629,E46)=1,"UNIQUE","DUPLICATE")</x:f>
        <x:v>UNIQUE</x:v>
      </x:c>
      <x:c r="M46" s="305" t="str">
        <x:f>"NOT APPLICABLE"</x:f>
        <x:v>NOT APPLICABLE</x:v>
      </x:c>
      <x:c r="N46" s="305" t="str">
        <x:f>IF(AND(LEFT(C46,10)="SEBI-CORE-",MID(C46,11,3)=B46,LEN(C46)=20),"VALID","INVALID")</x:f>
        <x:v>VALID</x:v>
      </x:c>
      <x:c r="O46" s="305" t="str">
        <x:v>NO COLLISION — OBJECT CODE ISOLATED</x:v>
      </x:c>
    </x:row>
    <x:row r="47" ht="48" customHeight="1">
      <x:c r="A47" s="305" t="str">
        <x:v>Law / regulatory source</x:v>
      </x:c>
      <x:c r="B47" s="305" t="str">
        <x:v>LAW</x:v>
      </x:c>
      <x:c r="C47" s="305" t="str">
        <x:v>SEBI-CORE-LAW-000043</x:v>
      </x:c>
      <x:c r="D47" s="305" t="n">
        <x:v>43</x:v>
      </x:c>
      <x:c r="E47" s="305" t="str">
        <x:v>CAP-LAW226</x:v>
      </x:c>
      <x:c r="F47" s="305" t="str"/>
      <x:c r="G47" s="305" t="str"/>
      <x:c r="H47" s="305" t="str">
        <x:v>CAP-LAW226</x:v>
      </x:c>
      <x:c r="I47" s="305" t="str">
        <x:v>MIGRATED — FROZEN</x:v>
      </x:c>
      <x:c r="J47" s="305" t="str">
        <x:v>FROZEN</x:v>
      </x:c>
      <x:c r="K47" s="305" t="str">
        <x:f>IF(COUNTIF($C$5:$C$1629,C47)=1,"UNIQUE","DUPLICATE")</x:f>
        <x:v>UNIQUE</x:v>
      </x:c>
      <x:c r="L47" s="305" t="str">
        <x:f>IF(COUNTIFS($B$5:$B$1629,B47,$E$5:$E$1629,E47)=1,"UNIQUE","DUPLICATE")</x:f>
        <x:v>UNIQUE</x:v>
      </x:c>
      <x:c r="M47" s="305" t="str">
        <x:f>"NOT APPLICABLE"</x:f>
        <x:v>NOT APPLICABLE</x:v>
      </x:c>
      <x:c r="N47" s="305" t="str">
        <x:f>IF(AND(LEFT(C47,10)="SEBI-CORE-",MID(C47,11,3)=B47,LEN(C47)=20),"VALID","INVALID")</x:f>
        <x:v>VALID</x:v>
      </x:c>
      <x:c r="O47" s="305" t="str">
        <x:v>NO COLLISION — OBJECT CODE ISOLATED</x:v>
      </x:c>
    </x:row>
    <x:row r="48" ht="48" customHeight="1">
      <x:c r="A48" s="305" t="str">
        <x:v>Law / regulatory source</x:v>
      </x:c>
      <x:c r="B48" s="305" t="str">
        <x:v>LAW</x:v>
      </x:c>
      <x:c r="C48" s="305" t="str">
        <x:v>SEBI-CORE-LAW-000044</x:v>
      </x:c>
      <x:c r="D48" s="305" t="n">
        <x:v>44</x:v>
      </x:c>
      <x:c r="E48" s="305" t="str">
        <x:v>CAP-LAW227</x:v>
      </x:c>
      <x:c r="F48" s="305" t="str"/>
      <x:c r="G48" s="305" t="str"/>
      <x:c r="H48" s="305" t="str">
        <x:v>CAP-LAW227</x:v>
      </x:c>
      <x:c r="I48" s="305" t="str">
        <x:v>MIGRATED — FROZEN</x:v>
      </x:c>
      <x:c r="J48" s="305" t="str">
        <x:v>FROZEN</x:v>
      </x:c>
      <x:c r="K48" s="305" t="str">
        <x:f>IF(COUNTIF($C$5:$C$1629,C48)=1,"UNIQUE","DUPLICATE")</x:f>
        <x:v>UNIQUE</x:v>
      </x:c>
      <x:c r="L48" s="305" t="str">
        <x:f>IF(COUNTIFS($B$5:$B$1629,B48,$E$5:$E$1629,E48)=1,"UNIQUE","DUPLICATE")</x:f>
        <x:v>UNIQUE</x:v>
      </x:c>
      <x:c r="M48" s="305" t="str">
        <x:f>"NOT APPLICABLE"</x:f>
        <x:v>NOT APPLICABLE</x:v>
      </x:c>
      <x:c r="N48" s="305" t="str">
        <x:f>IF(AND(LEFT(C48,10)="SEBI-CORE-",MID(C48,11,3)=B48,LEN(C48)=20),"VALID","INVALID")</x:f>
        <x:v>VALID</x:v>
      </x:c>
      <x:c r="O48" s="305" t="str">
        <x:v>NO COLLISION — OBJECT CODE ISOLATED</x:v>
      </x:c>
    </x:row>
    <x:row r="49" ht="48" customHeight="1">
      <x:c r="A49" s="305" t="str">
        <x:v>Law / regulatory source</x:v>
      </x:c>
      <x:c r="B49" s="305" t="str">
        <x:v>LAW</x:v>
      </x:c>
      <x:c r="C49" s="305" t="str">
        <x:v>SEBI-CORE-LAW-000045</x:v>
      </x:c>
      <x:c r="D49" s="305" t="n">
        <x:v>45</x:v>
      </x:c>
      <x:c r="E49" s="305" t="str">
        <x:v>CAP-LAW228</x:v>
      </x:c>
      <x:c r="F49" s="305" t="str"/>
      <x:c r="G49" s="305" t="str"/>
      <x:c r="H49" s="305" t="str">
        <x:v>CAP-LAW228</x:v>
      </x:c>
      <x:c r="I49" s="305" t="str">
        <x:v>MIGRATED — FROZEN</x:v>
      </x:c>
      <x:c r="J49" s="305" t="str">
        <x:v>FROZEN</x:v>
      </x:c>
      <x:c r="K49" s="305" t="str">
        <x:f>IF(COUNTIF($C$5:$C$1629,C49)=1,"UNIQUE","DUPLICATE")</x:f>
        <x:v>UNIQUE</x:v>
      </x:c>
      <x:c r="L49" s="305" t="str">
        <x:f>IF(COUNTIFS($B$5:$B$1629,B49,$E$5:$E$1629,E49)=1,"UNIQUE","DUPLICATE")</x:f>
        <x:v>UNIQUE</x:v>
      </x:c>
      <x:c r="M49" s="305" t="str">
        <x:f>"NOT APPLICABLE"</x:f>
        <x:v>NOT APPLICABLE</x:v>
      </x:c>
      <x:c r="N49" s="305" t="str">
        <x:f>IF(AND(LEFT(C49,10)="SEBI-CORE-",MID(C49,11,3)=B49,LEN(C49)=20),"VALID","INVALID")</x:f>
        <x:v>VALID</x:v>
      </x:c>
      <x:c r="O49" s="305" t="str">
        <x:v>NO COLLISION — OBJECT CODE ISOLATED</x:v>
      </x:c>
    </x:row>
    <x:row r="50" ht="48" customHeight="1">
      <x:c r="A50" s="305" t="str">
        <x:v>Law / regulatory source</x:v>
      </x:c>
      <x:c r="B50" s="305" t="str">
        <x:v>LAW</x:v>
      </x:c>
      <x:c r="C50" s="305" t="str">
        <x:v>SEBI-CORE-LAW-000046</x:v>
      </x:c>
      <x:c r="D50" s="305" t="n">
        <x:v>46</x:v>
      </x:c>
      <x:c r="E50" s="305" t="str">
        <x:v>CAP-LAW229</x:v>
      </x:c>
      <x:c r="F50" s="305" t="str"/>
      <x:c r="G50" s="305" t="str"/>
      <x:c r="H50" s="305" t="str">
        <x:v>CAP-LAW229</x:v>
      </x:c>
      <x:c r="I50" s="305" t="str">
        <x:v>MIGRATED — FROZEN</x:v>
      </x:c>
      <x:c r="J50" s="305" t="str">
        <x:v>FROZEN</x:v>
      </x:c>
      <x:c r="K50" s="305" t="str">
        <x:f>IF(COUNTIF($C$5:$C$1629,C50)=1,"UNIQUE","DUPLICATE")</x:f>
        <x:v>UNIQUE</x:v>
      </x:c>
      <x:c r="L50" s="305" t="str">
        <x:f>IF(COUNTIFS($B$5:$B$1629,B50,$E$5:$E$1629,E50)=1,"UNIQUE","DUPLICATE")</x:f>
        <x:v>UNIQUE</x:v>
      </x:c>
      <x:c r="M50" s="305" t="str">
        <x:f>"NOT APPLICABLE"</x:f>
        <x:v>NOT APPLICABLE</x:v>
      </x:c>
      <x:c r="N50" s="305" t="str">
        <x:f>IF(AND(LEFT(C50,10)="SEBI-CORE-",MID(C50,11,3)=B50,LEN(C50)=20),"VALID","INVALID")</x:f>
        <x:v>VALID</x:v>
      </x:c>
      <x:c r="O50" s="305" t="str">
        <x:v>NO COLLISION — OBJECT CODE ISOLATED</x:v>
      </x:c>
    </x:row>
    <x:row r="51" ht="48" customHeight="1">
      <x:c r="A51" s="305" t="str">
        <x:v>Law / regulatory source</x:v>
      </x:c>
      <x:c r="B51" s="305" t="str">
        <x:v>LAW</x:v>
      </x:c>
      <x:c r="C51" s="305" t="str">
        <x:v>SEBI-CORE-LAW-000047</x:v>
      </x:c>
      <x:c r="D51" s="305" t="n">
        <x:v>47</x:v>
      </x:c>
      <x:c r="E51" s="305" t="str">
        <x:v>CAP-LAW230</x:v>
      </x:c>
      <x:c r="F51" s="305" t="str"/>
      <x:c r="G51" s="305" t="str"/>
      <x:c r="H51" s="305" t="str">
        <x:v>CAP-LAW230</x:v>
      </x:c>
      <x:c r="I51" s="305" t="str">
        <x:v>MIGRATED — FROZEN</x:v>
      </x:c>
      <x:c r="J51" s="305" t="str">
        <x:v>FROZEN</x:v>
      </x:c>
      <x:c r="K51" s="305" t="str">
        <x:f>IF(COUNTIF($C$5:$C$1629,C51)=1,"UNIQUE","DUPLICATE")</x:f>
        <x:v>UNIQUE</x:v>
      </x:c>
      <x:c r="L51" s="305" t="str">
        <x:f>IF(COUNTIFS($B$5:$B$1629,B51,$E$5:$E$1629,E51)=1,"UNIQUE","DUPLICATE")</x:f>
        <x:v>UNIQUE</x:v>
      </x:c>
      <x:c r="M51" s="305" t="str">
        <x:f>"NOT APPLICABLE"</x:f>
        <x:v>NOT APPLICABLE</x:v>
      </x:c>
      <x:c r="N51" s="305" t="str">
        <x:f>IF(AND(LEFT(C51,10)="SEBI-CORE-",MID(C51,11,3)=B51,LEN(C51)=20),"VALID","INVALID")</x:f>
        <x:v>VALID</x:v>
      </x:c>
      <x:c r="O51" s="305" t="str">
        <x:v>NO COLLISION — OBJECT CODE ISOLATED</x:v>
      </x:c>
    </x:row>
    <x:row r="52" ht="48" customHeight="1">
      <x:c r="A52" s="305" t="str">
        <x:v>Law / regulatory source</x:v>
      </x:c>
      <x:c r="B52" s="305" t="str">
        <x:v>LAW</x:v>
      </x:c>
      <x:c r="C52" s="305" t="str">
        <x:v>SEBI-CORE-LAW-000048</x:v>
      </x:c>
      <x:c r="D52" s="305" t="n">
        <x:v>48</x:v>
      </x:c>
      <x:c r="E52" s="305" t="str">
        <x:v>CAP-LAW231</x:v>
      </x:c>
      <x:c r="F52" s="305" t="str"/>
      <x:c r="G52" s="305" t="str"/>
      <x:c r="H52" s="305" t="str">
        <x:v>CAP-LAW231</x:v>
      </x:c>
      <x:c r="I52" s="305" t="str">
        <x:v>MIGRATED — FROZEN</x:v>
      </x:c>
      <x:c r="J52" s="305" t="str">
        <x:v>FROZEN</x:v>
      </x:c>
      <x:c r="K52" s="305" t="str">
        <x:f>IF(COUNTIF($C$5:$C$1629,C52)=1,"UNIQUE","DUPLICATE")</x:f>
        <x:v>UNIQUE</x:v>
      </x:c>
      <x:c r="L52" s="305" t="str">
        <x:f>IF(COUNTIFS($B$5:$B$1629,B52,$E$5:$E$1629,E52)=1,"UNIQUE","DUPLICATE")</x:f>
        <x:v>UNIQUE</x:v>
      </x:c>
      <x:c r="M52" s="305" t="str">
        <x:f>"NOT APPLICABLE"</x:f>
        <x:v>NOT APPLICABLE</x:v>
      </x:c>
      <x:c r="N52" s="305" t="str">
        <x:f>IF(AND(LEFT(C52,10)="SEBI-CORE-",MID(C52,11,3)=B52,LEN(C52)=20),"VALID","INVALID")</x:f>
        <x:v>VALID</x:v>
      </x:c>
      <x:c r="O52" s="305" t="str">
        <x:v>NO COLLISION — OBJECT CODE ISOLATED</x:v>
      </x:c>
    </x:row>
    <x:row r="53" ht="48" customHeight="1">
      <x:c r="A53" s="305" t="str">
        <x:v>Law / regulatory source</x:v>
      </x:c>
      <x:c r="B53" s="305" t="str">
        <x:v>LAW</x:v>
      </x:c>
      <x:c r="C53" s="305" t="str">
        <x:v>SEBI-CORE-LAW-000049</x:v>
      </x:c>
      <x:c r="D53" s="305" t="n">
        <x:v>49</x:v>
      </x:c>
      <x:c r="E53" s="305" t="str">
        <x:v>CAP-LAW232</x:v>
      </x:c>
      <x:c r="F53" s="305" t="str"/>
      <x:c r="G53" s="305" t="str"/>
      <x:c r="H53" s="305" t="str">
        <x:v>CAP-LAW232</x:v>
      </x:c>
      <x:c r="I53" s="305" t="str">
        <x:v>MIGRATED — FROZEN</x:v>
      </x:c>
      <x:c r="J53" s="305" t="str">
        <x:v>FROZEN</x:v>
      </x:c>
      <x:c r="K53" s="305" t="str">
        <x:f>IF(COUNTIF($C$5:$C$1629,C53)=1,"UNIQUE","DUPLICATE")</x:f>
        <x:v>UNIQUE</x:v>
      </x:c>
      <x:c r="L53" s="305" t="str">
        <x:f>IF(COUNTIFS($B$5:$B$1629,B53,$E$5:$E$1629,E53)=1,"UNIQUE","DUPLICATE")</x:f>
        <x:v>UNIQUE</x:v>
      </x:c>
      <x:c r="M53" s="305" t="str">
        <x:f>"NOT APPLICABLE"</x:f>
        <x:v>NOT APPLICABLE</x:v>
      </x:c>
      <x:c r="N53" s="305" t="str">
        <x:f>IF(AND(LEFT(C53,10)="SEBI-CORE-",MID(C53,11,3)=B53,LEN(C53)=20),"VALID","INVALID")</x:f>
        <x:v>VALID</x:v>
      </x:c>
      <x:c r="O53" s="305" t="str">
        <x:v>NO COLLISION — OBJECT CODE ISOLATED</x:v>
      </x:c>
    </x:row>
    <x:row r="54" ht="48" customHeight="1">
      <x:c r="A54" s="305" t="str">
        <x:v>Law / regulatory source</x:v>
      </x:c>
      <x:c r="B54" s="305" t="str">
        <x:v>LAW</x:v>
      </x:c>
      <x:c r="C54" s="305" t="str">
        <x:v>SEBI-CORE-LAW-000050</x:v>
      </x:c>
      <x:c r="D54" s="305" t="n">
        <x:v>50</x:v>
      </x:c>
      <x:c r="E54" s="305" t="str">
        <x:v>CAP-LAW233</x:v>
      </x:c>
      <x:c r="F54" s="305" t="str"/>
      <x:c r="G54" s="305" t="str"/>
      <x:c r="H54" s="305" t="str">
        <x:v>CAP-LAW233</x:v>
      </x:c>
      <x:c r="I54" s="305" t="str">
        <x:v>MIGRATED — FROZEN</x:v>
      </x:c>
      <x:c r="J54" s="305" t="str">
        <x:v>FROZEN</x:v>
      </x:c>
      <x:c r="K54" s="305" t="str">
        <x:f>IF(COUNTIF($C$5:$C$1629,C54)=1,"UNIQUE","DUPLICATE")</x:f>
        <x:v>UNIQUE</x:v>
      </x:c>
      <x:c r="L54" s="305" t="str">
        <x:f>IF(COUNTIFS($B$5:$B$1629,B54,$E$5:$E$1629,E54)=1,"UNIQUE","DUPLICATE")</x:f>
        <x:v>UNIQUE</x:v>
      </x:c>
      <x:c r="M54" s="305" t="str">
        <x:f>"NOT APPLICABLE"</x:f>
        <x:v>NOT APPLICABLE</x:v>
      </x:c>
      <x:c r="N54" s="305" t="str">
        <x:f>IF(AND(LEFT(C54,10)="SEBI-CORE-",MID(C54,11,3)=B54,LEN(C54)=20),"VALID","INVALID")</x:f>
        <x:v>VALID</x:v>
      </x:c>
      <x:c r="O54" s="305" t="str">
        <x:v>NO COLLISION — OBJECT CODE ISOLATED</x:v>
      </x:c>
    </x:row>
    <x:row r="55" ht="48" customHeight="1">
      <x:c r="A55" s="305" t="str">
        <x:v>Law / regulatory source</x:v>
      </x:c>
      <x:c r="B55" s="305" t="str">
        <x:v>LAW</x:v>
      </x:c>
      <x:c r="C55" s="305" t="str">
        <x:v>SEBI-CORE-LAW-000051</x:v>
      </x:c>
      <x:c r="D55" s="305" t="n">
        <x:v>51</x:v>
      </x:c>
      <x:c r="E55" s="305" t="str">
        <x:v>CAP-LAW234</x:v>
      </x:c>
      <x:c r="F55" s="305" t="str"/>
      <x:c r="G55" s="305" t="str"/>
      <x:c r="H55" s="305" t="str">
        <x:v>CAP-LAW234</x:v>
      </x:c>
      <x:c r="I55" s="305" t="str">
        <x:v>MIGRATED — FROZEN</x:v>
      </x:c>
      <x:c r="J55" s="305" t="str">
        <x:v>FROZEN</x:v>
      </x:c>
      <x:c r="K55" s="305" t="str">
        <x:f>IF(COUNTIF($C$5:$C$1629,C55)=1,"UNIQUE","DUPLICATE")</x:f>
        <x:v>UNIQUE</x:v>
      </x:c>
      <x:c r="L55" s="305" t="str">
        <x:f>IF(COUNTIFS($B$5:$B$1629,B55,$E$5:$E$1629,E55)=1,"UNIQUE","DUPLICATE")</x:f>
        <x:v>UNIQUE</x:v>
      </x:c>
      <x:c r="M55" s="305" t="str">
        <x:f>"NOT APPLICABLE"</x:f>
        <x:v>NOT APPLICABLE</x:v>
      </x:c>
      <x:c r="N55" s="305" t="str">
        <x:f>IF(AND(LEFT(C55,10)="SEBI-CORE-",MID(C55,11,3)=B55,LEN(C55)=20),"VALID","INVALID")</x:f>
        <x:v>VALID</x:v>
      </x:c>
      <x:c r="O55" s="305" t="str">
        <x:v>NO COLLISION — OBJECT CODE ISOLATED</x:v>
      </x:c>
    </x:row>
    <x:row r="56" ht="48" customHeight="1">
      <x:c r="A56" s="305" t="str">
        <x:v>Law / regulatory source</x:v>
      </x:c>
      <x:c r="B56" s="305" t="str">
        <x:v>LAW</x:v>
      </x:c>
      <x:c r="C56" s="305" t="str">
        <x:v>SEBI-CORE-LAW-000052</x:v>
      </x:c>
      <x:c r="D56" s="305" t="n">
        <x:v>52</x:v>
      </x:c>
      <x:c r="E56" s="305" t="str">
        <x:v>CAP-LAW235</x:v>
      </x:c>
      <x:c r="F56" s="305" t="str"/>
      <x:c r="G56" s="305" t="str"/>
      <x:c r="H56" s="305" t="str">
        <x:v>CAP-LAW235</x:v>
      </x:c>
      <x:c r="I56" s="305" t="str">
        <x:v>MIGRATED — FROZEN</x:v>
      </x:c>
      <x:c r="J56" s="305" t="str">
        <x:v>FROZEN</x:v>
      </x:c>
      <x:c r="K56" s="305" t="str">
        <x:f>IF(COUNTIF($C$5:$C$1629,C56)=1,"UNIQUE","DUPLICATE")</x:f>
        <x:v>UNIQUE</x:v>
      </x:c>
      <x:c r="L56" s="305" t="str">
        <x:f>IF(COUNTIFS($B$5:$B$1629,B56,$E$5:$E$1629,E56)=1,"UNIQUE","DUPLICATE")</x:f>
        <x:v>UNIQUE</x:v>
      </x:c>
      <x:c r="M56" s="305" t="str">
        <x:f>"NOT APPLICABLE"</x:f>
        <x:v>NOT APPLICABLE</x:v>
      </x:c>
      <x:c r="N56" s="305" t="str">
        <x:f>IF(AND(LEFT(C56,10)="SEBI-CORE-",MID(C56,11,3)=B56,LEN(C56)=20),"VALID","INVALID")</x:f>
        <x:v>VALID</x:v>
      </x:c>
      <x:c r="O56" s="305" t="str">
        <x:v>NO COLLISION — OBJECT CODE ISOLATED</x:v>
      </x:c>
    </x:row>
    <x:row r="57" ht="48" customHeight="1">
      <x:c r="A57" s="305" t="str">
        <x:v>Law / regulatory source</x:v>
      </x:c>
      <x:c r="B57" s="305" t="str">
        <x:v>LAW</x:v>
      </x:c>
      <x:c r="C57" s="305" t="str">
        <x:v>SEBI-CORE-LAW-000053</x:v>
      </x:c>
      <x:c r="D57" s="305" t="n">
        <x:v>53</x:v>
      </x:c>
      <x:c r="E57" s="305" t="str">
        <x:v>CAP-LAW236</x:v>
      </x:c>
      <x:c r="F57" s="305" t="str"/>
      <x:c r="G57" s="305" t="str"/>
      <x:c r="H57" s="305" t="str">
        <x:v>CAP-LAW236</x:v>
      </x:c>
      <x:c r="I57" s="305" t="str">
        <x:v>MIGRATED — FROZEN</x:v>
      </x:c>
      <x:c r="J57" s="305" t="str">
        <x:v>FROZEN</x:v>
      </x:c>
      <x:c r="K57" s="305" t="str">
        <x:f>IF(COUNTIF($C$5:$C$1629,C57)=1,"UNIQUE","DUPLICATE")</x:f>
        <x:v>UNIQUE</x:v>
      </x:c>
      <x:c r="L57" s="305" t="str">
        <x:f>IF(COUNTIFS($B$5:$B$1629,B57,$E$5:$E$1629,E57)=1,"UNIQUE","DUPLICATE")</x:f>
        <x:v>UNIQUE</x:v>
      </x:c>
      <x:c r="M57" s="305" t="str">
        <x:f>"NOT APPLICABLE"</x:f>
        <x:v>NOT APPLICABLE</x:v>
      </x:c>
      <x:c r="N57" s="305" t="str">
        <x:f>IF(AND(LEFT(C57,10)="SEBI-CORE-",MID(C57,11,3)=B57,LEN(C57)=20),"VALID","INVALID")</x:f>
        <x:v>VALID</x:v>
      </x:c>
      <x:c r="O57" s="305" t="str">
        <x:v>NO COLLISION — OBJECT CODE ISOLATED</x:v>
      </x:c>
    </x:row>
    <x:row r="58" ht="48" customHeight="1">
      <x:c r="A58" s="305" t="str">
        <x:v>Law / regulatory source</x:v>
      </x:c>
      <x:c r="B58" s="305" t="str">
        <x:v>LAW</x:v>
      </x:c>
      <x:c r="C58" s="305" t="str">
        <x:v>SEBI-CORE-LAW-000054</x:v>
      </x:c>
      <x:c r="D58" s="305" t="n">
        <x:v>54</x:v>
      </x:c>
      <x:c r="E58" s="305" t="str">
        <x:v>CAP-LAW237</x:v>
      </x:c>
      <x:c r="F58" s="305" t="str"/>
      <x:c r="G58" s="305" t="str"/>
      <x:c r="H58" s="305" t="str">
        <x:v>CAP-LAW237</x:v>
      </x:c>
      <x:c r="I58" s="305" t="str">
        <x:v>MIGRATED — FROZEN</x:v>
      </x:c>
      <x:c r="J58" s="305" t="str">
        <x:v>FROZEN</x:v>
      </x:c>
      <x:c r="K58" s="305" t="str">
        <x:f>IF(COUNTIF($C$5:$C$1629,C58)=1,"UNIQUE","DUPLICATE")</x:f>
        <x:v>UNIQUE</x:v>
      </x:c>
      <x:c r="L58" s="305" t="str">
        <x:f>IF(COUNTIFS($B$5:$B$1629,B58,$E$5:$E$1629,E58)=1,"UNIQUE","DUPLICATE")</x:f>
        <x:v>UNIQUE</x:v>
      </x:c>
      <x:c r="M58" s="305" t="str">
        <x:f>"NOT APPLICABLE"</x:f>
        <x:v>NOT APPLICABLE</x:v>
      </x:c>
      <x:c r="N58" s="305" t="str">
        <x:f>IF(AND(LEFT(C58,10)="SEBI-CORE-",MID(C58,11,3)=B58,LEN(C58)=20),"VALID","INVALID")</x:f>
        <x:v>VALID</x:v>
      </x:c>
      <x:c r="O58" s="305" t="str">
        <x:v>NO COLLISION — OBJECT CODE ISOLATED</x:v>
      </x:c>
    </x:row>
    <x:row r="59" ht="48" customHeight="1">
      <x:c r="A59" s="305" t="str">
        <x:v>Law / regulatory source</x:v>
      </x:c>
      <x:c r="B59" s="305" t="str">
        <x:v>LAW</x:v>
      </x:c>
      <x:c r="C59" s="305" t="str">
        <x:v>SEBI-CORE-LAW-000055</x:v>
      </x:c>
      <x:c r="D59" s="305" t="n">
        <x:v>55</x:v>
      </x:c>
      <x:c r="E59" s="305" t="str">
        <x:v>CAP-LAW238</x:v>
      </x:c>
      <x:c r="F59" s="305" t="str"/>
      <x:c r="G59" s="305" t="str"/>
      <x:c r="H59" s="305" t="str">
        <x:v>CAP-LAW238</x:v>
      </x:c>
      <x:c r="I59" s="305" t="str">
        <x:v>MIGRATED — FROZEN</x:v>
      </x:c>
      <x:c r="J59" s="305" t="str">
        <x:v>FROZEN</x:v>
      </x:c>
      <x:c r="K59" s="305" t="str">
        <x:f>IF(COUNTIF($C$5:$C$1629,C59)=1,"UNIQUE","DUPLICATE")</x:f>
        <x:v>UNIQUE</x:v>
      </x:c>
      <x:c r="L59" s="305" t="str">
        <x:f>IF(COUNTIFS($B$5:$B$1629,B59,$E$5:$E$1629,E59)=1,"UNIQUE","DUPLICATE")</x:f>
        <x:v>UNIQUE</x:v>
      </x:c>
      <x:c r="M59" s="305" t="str">
        <x:f>"NOT APPLICABLE"</x:f>
        <x:v>NOT APPLICABLE</x:v>
      </x:c>
      <x:c r="N59" s="305" t="str">
        <x:f>IF(AND(LEFT(C59,10)="SEBI-CORE-",MID(C59,11,3)=B59,LEN(C59)=20),"VALID","INVALID")</x:f>
        <x:v>VALID</x:v>
      </x:c>
      <x:c r="O59" s="305" t="str">
        <x:v>NO COLLISION — OBJECT CODE ISOLATED</x:v>
      </x:c>
    </x:row>
    <x:row r="60" ht="48" customHeight="1">
      <x:c r="A60" s="305" t="str">
        <x:v>Law / regulatory source</x:v>
      </x:c>
      <x:c r="B60" s="305" t="str">
        <x:v>LAW</x:v>
      </x:c>
      <x:c r="C60" s="305" t="str">
        <x:v>SEBI-CORE-LAW-000056</x:v>
      </x:c>
      <x:c r="D60" s="305" t="n">
        <x:v>56</x:v>
      </x:c>
      <x:c r="E60" s="305" t="str">
        <x:v>CAP-LAW239</x:v>
      </x:c>
      <x:c r="F60" s="305" t="str"/>
      <x:c r="G60" s="305" t="str"/>
      <x:c r="H60" s="305" t="str">
        <x:v>CAP-LAW239</x:v>
      </x:c>
      <x:c r="I60" s="305" t="str">
        <x:v>MIGRATED — FROZEN</x:v>
      </x:c>
      <x:c r="J60" s="305" t="str">
        <x:v>FROZEN</x:v>
      </x:c>
      <x:c r="K60" s="305" t="str">
        <x:f>IF(COUNTIF($C$5:$C$1629,C60)=1,"UNIQUE","DUPLICATE")</x:f>
        <x:v>UNIQUE</x:v>
      </x:c>
      <x:c r="L60" s="305" t="str">
        <x:f>IF(COUNTIFS($B$5:$B$1629,B60,$E$5:$E$1629,E60)=1,"UNIQUE","DUPLICATE")</x:f>
        <x:v>UNIQUE</x:v>
      </x:c>
      <x:c r="M60" s="305" t="str">
        <x:f>"NOT APPLICABLE"</x:f>
        <x:v>NOT APPLICABLE</x:v>
      </x:c>
      <x:c r="N60" s="305" t="str">
        <x:f>IF(AND(LEFT(C60,10)="SEBI-CORE-",MID(C60,11,3)=B60,LEN(C60)=20),"VALID","INVALID")</x:f>
        <x:v>VALID</x:v>
      </x:c>
      <x:c r="O60" s="305" t="str">
        <x:v>NO COLLISION — OBJECT CODE ISOLATED</x:v>
      </x:c>
    </x:row>
    <x:row r="61" ht="48" customHeight="1">
      <x:c r="A61" s="305" t="str">
        <x:v>Law / regulatory source</x:v>
      </x:c>
      <x:c r="B61" s="305" t="str">
        <x:v>LAW</x:v>
      </x:c>
      <x:c r="C61" s="305" t="str">
        <x:v>SEBI-CORE-LAW-000057</x:v>
      </x:c>
      <x:c r="D61" s="305" t="n">
        <x:v>57</x:v>
      </x:c>
      <x:c r="E61" s="305" t="str">
        <x:v>CAP-LAW246</x:v>
      </x:c>
      <x:c r="F61" s="305" t="str"/>
      <x:c r="G61" s="305" t="str"/>
      <x:c r="H61" s="305" t="str">
        <x:v>CAP-LAW246</x:v>
      </x:c>
      <x:c r="I61" s="305" t="str">
        <x:v>MIGRATED — FROZEN</x:v>
      </x:c>
      <x:c r="J61" s="305" t="str">
        <x:v>FROZEN</x:v>
      </x:c>
      <x:c r="K61" s="305" t="str">
        <x:f>IF(COUNTIF($C$5:$C$1629,C61)=1,"UNIQUE","DUPLICATE")</x:f>
        <x:v>UNIQUE</x:v>
      </x:c>
      <x:c r="L61" s="305" t="str">
        <x:f>IF(COUNTIFS($B$5:$B$1629,B61,$E$5:$E$1629,E61)=1,"UNIQUE","DUPLICATE")</x:f>
        <x:v>UNIQUE</x:v>
      </x:c>
      <x:c r="M61" s="305" t="str">
        <x:f>"NOT APPLICABLE"</x:f>
        <x:v>NOT APPLICABLE</x:v>
      </x:c>
      <x:c r="N61" s="305" t="str">
        <x:f>IF(AND(LEFT(C61,10)="SEBI-CORE-",MID(C61,11,3)=B61,LEN(C61)=20),"VALID","INVALID")</x:f>
        <x:v>VALID</x:v>
      </x:c>
      <x:c r="O61" s="305" t="str">
        <x:v>NO COLLISION — OBJECT CODE ISOLATED</x:v>
      </x:c>
    </x:row>
    <x:row r="62" ht="48" customHeight="1">
      <x:c r="A62" s="305" t="str">
        <x:v>Law / regulatory source</x:v>
      </x:c>
      <x:c r="B62" s="305" t="str">
        <x:v>LAW</x:v>
      </x:c>
      <x:c r="C62" s="305" t="str">
        <x:v>SEBI-CORE-LAW-000058</x:v>
      </x:c>
      <x:c r="D62" s="305" t="n">
        <x:v>58</x:v>
      </x:c>
      <x:c r="E62" s="305" t="str">
        <x:v>CAP-LAW247</x:v>
      </x:c>
      <x:c r="F62" s="305" t="str"/>
      <x:c r="G62" s="305" t="str"/>
      <x:c r="H62" s="305" t="str">
        <x:v>CAP-LAW247</x:v>
      </x:c>
      <x:c r="I62" s="305" t="str">
        <x:v>MIGRATED — FROZEN</x:v>
      </x:c>
      <x:c r="J62" s="305" t="str">
        <x:v>FROZEN</x:v>
      </x:c>
      <x:c r="K62" s="305" t="str">
        <x:f>IF(COUNTIF($C$5:$C$1629,C62)=1,"UNIQUE","DUPLICATE")</x:f>
        <x:v>UNIQUE</x:v>
      </x:c>
      <x:c r="L62" s="305" t="str">
        <x:f>IF(COUNTIFS($B$5:$B$1629,B62,$E$5:$E$1629,E62)=1,"UNIQUE","DUPLICATE")</x:f>
        <x:v>UNIQUE</x:v>
      </x:c>
      <x:c r="M62" s="305" t="str">
        <x:f>"NOT APPLICABLE"</x:f>
        <x:v>NOT APPLICABLE</x:v>
      </x:c>
      <x:c r="N62" s="305" t="str">
        <x:f>IF(AND(LEFT(C62,10)="SEBI-CORE-",MID(C62,11,3)=B62,LEN(C62)=20),"VALID","INVALID")</x:f>
        <x:v>VALID</x:v>
      </x:c>
      <x:c r="O62" s="305" t="str">
        <x:v>NO COLLISION — OBJECT CODE ISOLATED</x:v>
      </x:c>
    </x:row>
    <x:row r="63" ht="48" customHeight="1">
      <x:c r="A63" s="305" t="str">
        <x:v>Law / regulatory source</x:v>
      </x:c>
      <x:c r="B63" s="305" t="str">
        <x:v>LAW</x:v>
      </x:c>
      <x:c r="C63" s="305" t="str">
        <x:v>SEBI-CORE-LAW-000059</x:v>
      </x:c>
      <x:c r="D63" s="305" t="n">
        <x:v>59</x:v>
      </x:c>
      <x:c r="E63" s="305" t="str">
        <x:v>CAP-LAW248</x:v>
      </x:c>
      <x:c r="F63" s="305" t="str"/>
      <x:c r="G63" s="305" t="str"/>
      <x:c r="H63" s="305" t="str">
        <x:v>CAP-LAW248</x:v>
      </x:c>
      <x:c r="I63" s="305" t="str">
        <x:v>MIGRATED — FROZEN</x:v>
      </x:c>
      <x:c r="J63" s="305" t="str">
        <x:v>FROZEN</x:v>
      </x:c>
      <x:c r="K63" s="305" t="str">
        <x:f>IF(COUNTIF($C$5:$C$1629,C63)=1,"UNIQUE","DUPLICATE")</x:f>
        <x:v>UNIQUE</x:v>
      </x:c>
      <x:c r="L63" s="305" t="str">
        <x:f>IF(COUNTIFS($B$5:$B$1629,B63,$E$5:$E$1629,E63)=1,"UNIQUE","DUPLICATE")</x:f>
        <x:v>UNIQUE</x:v>
      </x:c>
      <x:c r="M63" s="305" t="str">
        <x:f>"NOT APPLICABLE"</x:f>
        <x:v>NOT APPLICABLE</x:v>
      </x:c>
      <x:c r="N63" s="305" t="str">
        <x:f>IF(AND(LEFT(C63,10)="SEBI-CORE-",MID(C63,11,3)=B63,LEN(C63)=20),"VALID","INVALID")</x:f>
        <x:v>VALID</x:v>
      </x:c>
      <x:c r="O63" s="305" t="str">
        <x:v>NO COLLISION — OBJECT CODE ISOLATED</x:v>
      </x:c>
    </x:row>
    <x:row r="64" ht="48" customHeight="1">
      <x:c r="A64" s="305" t="str">
        <x:v>Law / regulatory source</x:v>
      </x:c>
      <x:c r="B64" s="305" t="str">
        <x:v>LAW</x:v>
      </x:c>
      <x:c r="C64" s="305" t="str">
        <x:v>SEBI-CORE-LAW-000060</x:v>
      </x:c>
      <x:c r="D64" s="305" t="n">
        <x:v>60</x:v>
      </x:c>
      <x:c r="E64" s="305" t="str">
        <x:v>CAP-LAW249</x:v>
      </x:c>
      <x:c r="F64" s="305" t="str"/>
      <x:c r="G64" s="305" t="str"/>
      <x:c r="H64" s="305" t="str">
        <x:v>CAP-LAW249</x:v>
      </x:c>
      <x:c r="I64" s="305" t="str">
        <x:v>MIGRATED — FROZEN</x:v>
      </x:c>
      <x:c r="J64" s="305" t="str">
        <x:v>FROZEN</x:v>
      </x:c>
      <x:c r="K64" s="305" t="str">
        <x:f>IF(COUNTIF($C$5:$C$1629,C64)=1,"UNIQUE","DUPLICATE")</x:f>
        <x:v>UNIQUE</x:v>
      </x:c>
      <x:c r="L64" s="305" t="str">
        <x:f>IF(COUNTIFS($B$5:$B$1629,B64,$E$5:$E$1629,E64)=1,"UNIQUE","DUPLICATE")</x:f>
        <x:v>UNIQUE</x:v>
      </x:c>
      <x:c r="M64" s="305" t="str">
        <x:f>"NOT APPLICABLE"</x:f>
        <x:v>NOT APPLICABLE</x:v>
      </x:c>
      <x:c r="N64" s="305" t="str">
        <x:f>IF(AND(LEFT(C64,10)="SEBI-CORE-",MID(C64,11,3)=B64,LEN(C64)=20),"VALID","INVALID")</x:f>
        <x:v>VALID</x:v>
      </x:c>
      <x:c r="O64" s="305" t="str">
        <x:v>NO COLLISION — OBJECT CODE ISOLATED</x:v>
      </x:c>
    </x:row>
    <x:row r="65" ht="48" customHeight="1">
      <x:c r="A65" s="305" t="str">
        <x:v>Law / regulatory source</x:v>
      </x:c>
      <x:c r="B65" s="305" t="str">
        <x:v>LAW</x:v>
      </x:c>
      <x:c r="C65" s="305" t="str">
        <x:v>SEBI-CORE-LAW-000061</x:v>
      </x:c>
      <x:c r="D65" s="305" t="n">
        <x:v>61</x:v>
      </x:c>
      <x:c r="E65" s="305" t="str">
        <x:v>CAP-LAW250</x:v>
      </x:c>
      <x:c r="F65" s="305" t="str"/>
      <x:c r="G65" s="305" t="str"/>
      <x:c r="H65" s="305" t="str">
        <x:v>CAP-LAW250</x:v>
      </x:c>
      <x:c r="I65" s="305" t="str">
        <x:v>MIGRATED — FROZEN</x:v>
      </x:c>
      <x:c r="J65" s="305" t="str">
        <x:v>FROZEN</x:v>
      </x:c>
      <x:c r="K65" s="305" t="str">
        <x:f>IF(COUNTIF($C$5:$C$1629,C65)=1,"UNIQUE","DUPLICATE")</x:f>
        <x:v>UNIQUE</x:v>
      </x:c>
      <x:c r="L65" s="305" t="str">
        <x:f>IF(COUNTIFS($B$5:$B$1629,B65,$E$5:$E$1629,E65)=1,"UNIQUE","DUPLICATE")</x:f>
        <x:v>UNIQUE</x:v>
      </x:c>
      <x:c r="M65" s="305" t="str">
        <x:f>"NOT APPLICABLE"</x:f>
        <x:v>NOT APPLICABLE</x:v>
      </x:c>
      <x:c r="N65" s="305" t="str">
        <x:f>IF(AND(LEFT(C65,10)="SEBI-CORE-",MID(C65,11,3)=B65,LEN(C65)=20),"VALID","INVALID")</x:f>
        <x:v>VALID</x:v>
      </x:c>
      <x:c r="O65" s="305" t="str">
        <x:v>NO COLLISION — OBJECT CODE ISOLATED</x:v>
      </x:c>
    </x:row>
    <x:row r="66" ht="48" customHeight="1">
      <x:c r="A66" s="305" t="str">
        <x:v>Law / regulatory source</x:v>
      </x:c>
      <x:c r="B66" s="305" t="str">
        <x:v>LAW</x:v>
      </x:c>
      <x:c r="C66" s="305" t="str">
        <x:v>SEBI-CORE-LAW-000062</x:v>
      </x:c>
      <x:c r="D66" s="305" t="n">
        <x:v>62</x:v>
      </x:c>
      <x:c r="E66" s="305" t="str">
        <x:v>CAP-LAW264</x:v>
      </x:c>
      <x:c r="F66" s="305" t="str"/>
      <x:c r="G66" s="305" t="str"/>
      <x:c r="H66" s="305" t="str">
        <x:v>CAP-LAW264</x:v>
      </x:c>
      <x:c r="I66" s="305" t="str">
        <x:v>MIGRATED — FROZEN</x:v>
      </x:c>
      <x:c r="J66" s="305" t="str">
        <x:v>FROZEN</x:v>
      </x:c>
      <x:c r="K66" s="305" t="str">
        <x:f>IF(COUNTIF($C$5:$C$1629,C66)=1,"UNIQUE","DUPLICATE")</x:f>
        <x:v>UNIQUE</x:v>
      </x:c>
      <x:c r="L66" s="305" t="str">
        <x:f>IF(COUNTIFS($B$5:$B$1629,B66,$E$5:$E$1629,E66)=1,"UNIQUE","DUPLICATE")</x:f>
        <x:v>UNIQUE</x:v>
      </x:c>
      <x:c r="M66" s="305" t="str">
        <x:f>"NOT APPLICABLE"</x:f>
        <x:v>NOT APPLICABLE</x:v>
      </x:c>
      <x:c r="N66" s="305" t="str">
        <x:f>IF(AND(LEFT(C66,10)="SEBI-CORE-",MID(C66,11,3)=B66,LEN(C66)=20),"VALID","INVALID")</x:f>
        <x:v>VALID</x:v>
      </x:c>
      <x:c r="O66" s="305" t="str">
        <x:v>NO COLLISION — OBJECT CODE ISOLATED</x:v>
      </x:c>
    </x:row>
    <x:row r="67" ht="48" customHeight="1">
      <x:c r="A67" s="305" t="str">
        <x:v>Law / regulatory source</x:v>
      </x:c>
      <x:c r="B67" s="305" t="str">
        <x:v>LAW</x:v>
      </x:c>
      <x:c r="C67" s="305" t="str">
        <x:v>SEBI-CORE-LAW-000063</x:v>
      </x:c>
      <x:c r="D67" s="305" t="n">
        <x:v>63</x:v>
      </x:c>
      <x:c r="E67" s="305" t="str">
        <x:v>CAP-LAW285</x:v>
      </x:c>
      <x:c r="F67" s="305" t="str"/>
      <x:c r="G67" s="305" t="str"/>
      <x:c r="H67" s="305" t="str">
        <x:v>CAP-LAW285</x:v>
      </x:c>
      <x:c r="I67" s="305" t="str">
        <x:v>MIGRATED — FROZEN</x:v>
      </x:c>
      <x:c r="J67" s="305" t="str">
        <x:v>FROZEN</x:v>
      </x:c>
      <x:c r="K67" s="305" t="str">
        <x:f>IF(COUNTIF($C$5:$C$1629,C67)=1,"UNIQUE","DUPLICATE")</x:f>
        <x:v>UNIQUE</x:v>
      </x:c>
      <x:c r="L67" s="305" t="str">
        <x:f>IF(COUNTIFS($B$5:$B$1629,B67,$E$5:$E$1629,E67)=1,"UNIQUE","DUPLICATE")</x:f>
        <x:v>UNIQUE</x:v>
      </x:c>
      <x:c r="M67" s="305" t="str">
        <x:f>"NOT APPLICABLE"</x:f>
        <x:v>NOT APPLICABLE</x:v>
      </x:c>
      <x:c r="N67" s="305" t="str">
        <x:f>IF(AND(LEFT(C67,10)="SEBI-CORE-",MID(C67,11,3)=B67,LEN(C67)=20),"VALID","INVALID")</x:f>
        <x:v>VALID</x:v>
      </x:c>
      <x:c r="O67" s="305" t="str">
        <x:v>NO COLLISION — OBJECT CODE ISOLATED</x:v>
      </x:c>
    </x:row>
    <x:row r="68" ht="48" customHeight="1">
      <x:c r="A68" s="305" t="str">
        <x:v>Law / regulatory source</x:v>
      </x:c>
      <x:c r="B68" s="305" t="str">
        <x:v>LAW</x:v>
      </x:c>
      <x:c r="C68" s="305" t="str">
        <x:v>SEBI-CORE-LAW-000064</x:v>
      </x:c>
      <x:c r="D68" s="305" t="n">
        <x:v>64</x:v>
      </x:c>
      <x:c r="E68" s="305" t="str">
        <x:v>CAP-LAW295</x:v>
      </x:c>
      <x:c r="F68" s="305" t="str"/>
      <x:c r="G68" s="305" t="str"/>
      <x:c r="H68" s="305" t="str">
        <x:v>CAP-LAW295</x:v>
      </x:c>
      <x:c r="I68" s="305" t="str">
        <x:v>MIGRATED — FROZEN</x:v>
      </x:c>
      <x:c r="J68" s="305" t="str">
        <x:v>FROZEN</x:v>
      </x:c>
      <x:c r="K68" s="305" t="str">
        <x:f>IF(COUNTIF($C$5:$C$1629,C68)=1,"UNIQUE","DUPLICATE")</x:f>
        <x:v>UNIQUE</x:v>
      </x:c>
      <x:c r="L68" s="305" t="str">
        <x:f>IF(COUNTIFS($B$5:$B$1629,B68,$E$5:$E$1629,E68)=1,"UNIQUE","DUPLICATE")</x:f>
        <x:v>UNIQUE</x:v>
      </x:c>
      <x:c r="M68" s="305" t="str">
        <x:f>"NOT APPLICABLE"</x:f>
        <x:v>NOT APPLICABLE</x:v>
      </x:c>
      <x:c r="N68" s="305" t="str">
        <x:f>IF(AND(LEFT(C68,10)="SEBI-CORE-",MID(C68,11,3)=B68,LEN(C68)=20),"VALID","INVALID")</x:f>
        <x:v>VALID</x:v>
      </x:c>
      <x:c r="O68" s="305" t="str">
        <x:v>NO COLLISION — OBJECT CODE ISOLATED</x:v>
      </x:c>
    </x:row>
    <x:row r="69" ht="48" customHeight="1">
      <x:c r="A69" s="305" t="str">
        <x:v>Law / regulatory source</x:v>
      </x:c>
      <x:c r="B69" s="305" t="str">
        <x:v>LAW</x:v>
      </x:c>
      <x:c r="C69" s="305" t="str">
        <x:v>SEBI-CORE-LAW-000065</x:v>
      </x:c>
      <x:c r="D69" s="305" t="n">
        <x:v>65</x:v>
      </x:c>
      <x:c r="E69" s="305" t="str">
        <x:v>CAP-LAW314</x:v>
      </x:c>
      <x:c r="F69" s="305" t="str"/>
      <x:c r="G69" s="305" t="str"/>
      <x:c r="H69" s="305" t="str">
        <x:v>CAP-LAW314</x:v>
      </x:c>
      <x:c r="I69" s="305" t="str">
        <x:v>MIGRATED — FROZEN</x:v>
      </x:c>
      <x:c r="J69" s="305" t="str">
        <x:v>FROZEN</x:v>
      </x:c>
      <x:c r="K69" s="305" t="str">
        <x:f>IF(COUNTIF($C$5:$C$1629,C69)=1,"UNIQUE","DUPLICATE")</x:f>
        <x:v>UNIQUE</x:v>
      </x:c>
      <x:c r="L69" s="305" t="str">
        <x:f>IF(COUNTIFS($B$5:$B$1629,B69,$E$5:$E$1629,E69)=1,"UNIQUE","DUPLICATE")</x:f>
        <x:v>UNIQUE</x:v>
      </x:c>
      <x:c r="M69" s="305" t="str">
        <x:f>"NOT APPLICABLE"</x:f>
        <x:v>NOT APPLICABLE</x:v>
      </x:c>
      <x:c r="N69" s="305" t="str">
        <x:f>IF(AND(LEFT(C69,10)="SEBI-CORE-",MID(C69,11,3)=B69,LEN(C69)=20),"VALID","INVALID")</x:f>
        <x:v>VALID</x:v>
      </x:c>
      <x:c r="O69" s="305" t="str">
        <x:v>NO COLLISION — OBJECT CODE ISOLATED</x:v>
      </x:c>
    </x:row>
    <x:row r="70" ht="48" customHeight="1">
      <x:c r="A70" s="305" t="str">
        <x:v>Law / regulatory source</x:v>
      </x:c>
      <x:c r="B70" s="305" t="str">
        <x:v>LAW</x:v>
      </x:c>
      <x:c r="C70" s="305" t="str">
        <x:v>SEBI-CORE-LAW-000066</x:v>
      </x:c>
      <x:c r="D70" s="305" t="n">
        <x:v>66</x:v>
      </x:c>
      <x:c r="E70" s="305" t="str">
        <x:v>CAP-LAW321</x:v>
      </x:c>
      <x:c r="F70" s="305" t="str"/>
      <x:c r="G70" s="305" t="str"/>
      <x:c r="H70" s="305" t="str">
        <x:v>CAP-LAW321</x:v>
      </x:c>
      <x:c r="I70" s="305" t="str">
        <x:v>MIGRATED — FROZEN</x:v>
      </x:c>
      <x:c r="J70" s="305" t="str">
        <x:v>FROZEN</x:v>
      </x:c>
      <x:c r="K70" s="305" t="str">
        <x:f>IF(COUNTIF($C$5:$C$1629,C70)=1,"UNIQUE","DUPLICATE")</x:f>
        <x:v>UNIQUE</x:v>
      </x:c>
      <x:c r="L70" s="305" t="str">
        <x:f>IF(COUNTIFS($B$5:$B$1629,B70,$E$5:$E$1629,E70)=1,"UNIQUE","DUPLICATE")</x:f>
        <x:v>UNIQUE</x:v>
      </x:c>
      <x:c r="M70" s="305" t="str">
        <x:f>"NOT APPLICABLE"</x:f>
        <x:v>NOT APPLICABLE</x:v>
      </x:c>
      <x:c r="N70" s="305" t="str">
        <x:f>IF(AND(LEFT(C70,10)="SEBI-CORE-",MID(C70,11,3)=B70,LEN(C70)=20),"VALID","INVALID")</x:f>
        <x:v>VALID</x:v>
      </x:c>
      <x:c r="O70" s="305" t="str">
        <x:v>NO COLLISION — OBJECT CODE ISOLATED</x:v>
      </x:c>
    </x:row>
    <x:row r="71" ht="48" customHeight="1">
      <x:c r="A71" s="305" t="str">
        <x:v>Law / regulatory source</x:v>
      </x:c>
      <x:c r="B71" s="305" t="str">
        <x:v>LAW</x:v>
      </x:c>
      <x:c r="C71" s="305" t="str">
        <x:v>SEBI-CORE-LAW-000067</x:v>
      </x:c>
      <x:c r="D71" s="305" t="n">
        <x:v>67</x:v>
      </x:c>
      <x:c r="E71" s="305" t="str">
        <x:v>CAP-LAW331</x:v>
      </x:c>
      <x:c r="F71" s="305" t="str"/>
      <x:c r="G71" s="305" t="str"/>
      <x:c r="H71" s="305" t="str">
        <x:v>CAP-LAW331</x:v>
      </x:c>
      <x:c r="I71" s="305" t="str">
        <x:v>MIGRATED — FROZEN</x:v>
      </x:c>
      <x:c r="J71" s="305" t="str">
        <x:v>FROZEN</x:v>
      </x:c>
      <x:c r="K71" s="305" t="str">
        <x:f>IF(COUNTIF($C$5:$C$1629,C71)=1,"UNIQUE","DUPLICATE")</x:f>
        <x:v>UNIQUE</x:v>
      </x:c>
      <x:c r="L71" s="305" t="str">
        <x:f>IF(COUNTIFS($B$5:$B$1629,B71,$E$5:$E$1629,E71)=1,"UNIQUE","DUPLICATE")</x:f>
        <x:v>UNIQUE</x:v>
      </x:c>
      <x:c r="M71" s="305" t="str">
        <x:f>"NOT APPLICABLE"</x:f>
        <x:v>NOT APPLICABLE</x:v>
      </x:c>
      <x:c r="N71" s="305" t="str">
        <x:f>IF(AND(LEFT(C71,10)="SEBI-CORE-",MID(C71,11,3)=B71,LEN(C71)=20),"VALID","INVALID")</x:f>
        <x:v>VALID</x:v>
      </x:c>
      <x:c r="O71" s="305" t="str">
        <x:v>NO COLLISION — OBJECT CODE ISOLATED</x:v>
      </x:c>
    </x:row>
    <x:row r="72" ht="48" customHeight="1">
      <x:c r="A72" s="305" t="str">
        <x:v>Law / regulatory source</x:v>
      </x:c>
      <x:c r="B72" s="305" t="str">
        <x:v>LAW</x:v>
      </x:c>
      <x:c r="C72" s="305" t="str">
        <x:v>SEBI-CORE-LAW-000068</x:v>
      </x:c>
      <x:c r="D72" s="305" t="n">
        <x:v>68</x:v>
      </x:c>
      <x:c r="E72" s="305" t="str">
        <x:v>CAP-LAW332</x:v>
      </x:c>
      <x:c r="F72" s="305" t="str"/>
      <x:c r="G72" s="305" t="str"/>
      <x:c r="H72" s="305" t="str">
        <x:v>CAP-LAW332</x:v>
      </x:c>
      <x:c r="I72" s="305" t="str">
        <x:v>MIGRATED — FROZEN</x:v>
      </x:c>
      <x:c r="J72" s="305" t="str">
        <x:v>FROZEN</x:v>
      </x:c>
      <x:c r="K72" s="305" t="str">
        <x:f>IF(COUNTIF($C$5:$C$1629,C72)=1,"UNIQUE","DUPLICATE")</x:f>
        <x:v>UNIQUE</x:v>
      </x:c>
      <x:c r="L72" s="305" t="str">
        <x:f>IF(COUNTIFS($B$5:$B$1629,B72,$E$5:$E$1629,E72)=1,"UNIQUE","DUPLICATE")</x:f>
        <x:v>UNIQUE</x:v>
      </x:c>
      <x:c r="M72" s="305" t="str">
        <x:f>"NOT APPLICABLE"</x:f>
        <x:v>NOT APPLICABLE</x:v>
      </x:c>
      <x:c r="N72" s="305" t="str">
        <x:f>IF(AND(LEFT(C72,10)="SEBI-CORE-",MID(C72,11,3)=B72,LEN(C72)=20),"VALID","INVALID")</x:f>
        <x:v>VALID</x:v>
      </x:c>
      <x:c r="O72" s="305" t="str">
        <x:v>NO COLLISION — OBJECT CODE ISOLATED</x:v>
      </x:c>
    </x:row>
    <x:row r="73" ht="48" customHeight="1">
      <x:c r="A73" s="305" t="str">
        <x:v>Law / regulatory source</x:v>
      </x:c>
      <x:c r="B73" s="305" t="str">
        <x:v>LAW</x:v>
      </x:c>
      <x:c r="C73" s="305" t="str">
        <x:v>SEBI-CORE-LAW-000069</x:v>
      </x:c>
      <x:c r="D73" s="305" t="n">
        <x:v>69</x:v>
      </x:c>
      <x:c r="E73" s="305" t="str">
        <x:v>CAP-LAW333</x:v>
      </x:c>
      <x:c r="F73" s="305" t="str"/>
      <x:c r="G73" s="305" t="str"/>
      <x:c r="H73" s="305" t="str">
        <x:v>CAP-LAW333</x:v>
      </x:c>
      <x:c r="I73" s="305" t="str">
        <x:v>MIGRATED — FROZEN</x:v>
      </x:c>
      <x:c r="J73" s="305" t="str">
        <x:v>FROZEN</x:v>
      </x:c>
      <x:c r="K73" s="305" t="str">
        <x:f>IF(COUNTIF($C$5:$C$1629,C73)=1,"UNIQUE","DUPLICATE")</x:f>
        <x:v>UNIQUE</x:v>
      </x:c>
      <x:c r="L73" s="305" t="str">
        <x:f>IF(COUNTIFS($B$5:$B$1629,B73,$E$5:$E$1629,E73)=1,"UNIQUE","DUPLICATE")</x:f>
        <x:v>UNIQUE</x:v>
      </x:c>
      <x:c r="M73" s="305" t="str">
        <x:f>"NOT APPLICABLE"</x:f>
        <x:v>NOT APPLICABLE</x:v>
      </x:c>
      <x:c r="N73" s="305" t="str">
        <x:f>IF(AND(LEFT(C73,10)="SEBI-CORE-",MID(C73,11,3)=B73,LEN(C73)=20),"VALID","INVALID")</x:f>
        <x:v>VALID</x:v>
      </x:c>
      <x:c r="O73" s="305" t="str">
        <x:v>NO COLLISION — OBJECT CODE ISOLATED</x:v>
      </x:c>
    </x:row>
    <x:row r="74" ht="48" customHeight="1">
      <x:c r="A74" s="305" t="str">
        <x:v>Law / regulatory source</x:v>
      </x:c>
      <x:c r="B74" s="305" t="str">
        <x:v>LAW</x:v>
      </x:c>
      <x:c r="C74" s="305" t="str">
        <x:v>SEBI-CORE-LAW-000070</x:v>
      </x:c>
      <x:c r="D74" s="305" t="n">
        <x:v>70</x:v>
      </x:c>
      <x:c r="E74" s="305" t="str">
        <x:v>CAP-LAW334</x:v>
      </x:c>
      <x:c r="F74" s="305" t="str"/>
      <x:c r="G74" s="305" t="str"/>
      <x:c r="H74" s="305" t="str">
        <x:v>CAP-LAW334</x:v>
      </x:c>
      <x:c r="I74" s="305" t="str">
        <x:v>MIGRATED — FROZEN</x:v>
      </x:c>
      <x:c r="J74" s="305" t="str">
        <x:v>FROZEN</x:v>
      </x:c>
      <x:c r="K74" s="305" t="str">
        <x:f>IF(COUNTIF($C$5:$C$1629,C74)=1,"UNIQUE","DUPLICATE")</x:f>
        <x:v>UNIQUE</x:v>
      </x:c>
      <x:c r="L74" s="305" t="str">
        <x:f>IF(COUNTIFS($B$5:$B$1629,B74,$E$5:$E$1629,E74)=1,"UNIQUE","DUPLICATE")</x:f>
        <x:v>UNIQUE</x:v>
      </x:c>
      <x:c r="M74" s="305" t="str">
        <x:f>"NOT APPLICABLE"</x:f>
        <x:v>NOT APPLICABLE</x:v>
      </x:c>
      <x:c r="N74" s="305" t="str">
        <x:f>IF(AND(LEFT(C74,10)="SEBI-CORE-",MID(C74,11,3)=B74,LEN(C74)=20),"VALID","INVALID")</x:f>
        <x:v>VALID</x:v>
      </x:c>
      <x:c r="O74" s="305" t="str">
        <x:v>NO COLLISION — OBJECT CODE ISOLATED</x:v>
      </x:c>
    </x:row>
    <x:row r="75" ht="48" customHeight="1">
      <x:c r="A75" s="305" t="str">
        <x:v>Law / regulatory source</x:v>
      </x:c>
      <x:c r="B75" s="305" t="str">
        <x:v>LAW</x:v>
      </x:c>
      <x:c r="C75" s="305" t="str">
        <x:v>SEBI-CORE-LAW-000071</x:v>
      </x:c>
      <x:c r="D75" s="305" t="n">
        <x:v>71</x:v>
      </x:c>
      <x:c r="E75" s="305" t="str">
        <x:v>CAP-LAW335</x:v>
      </x:c>
      <x:c r="F75" s="305" t="str"/>
      <x:c r="G75" s="305" t="str"/>
      <x:c r="H75" s="305" t="str">
        <x:v>CAP-LAW335</x:v>
      </x:c>
      <x:c r="I75" s="305" t="str">
        <x:v>MIGRATED — FROZEN</x:v>
      </x:c>
      <x:c r="J75" s="305" t="str">
        <x:v>FROZEN</x:v>
      </x:c>
      <x:c r="K75" s="305" t="str">
        <x:f>IF(COUNTIF($C$5:$C$1629,C75)=1,"UNIQUE","DUPLICATE")</x:f>
        <x:v>UNIQUE</x:v>
      </x:c>
      <x:c r="L75" s="305" t="str">
        <x:f>IF(COUNTIFS($B$5:$B$1629,B75,$E$5:$E$1629,E75)=1,"UNIQUE","DUPLICATE")</x:f>
        <x:v>UNIQUE</x:v>
      </x:c>
      <x:c r="M75" s="305" t="str">
        <x:f>"NOT APPLICABLE"</x:f>
        <x:v>NOT APPLICABLE</x:v>
      </x:c>
      <x:c r="N75" s="305" t="str">
        <x:f>IF(AND(LEFT(C75,10)="SEBI-CORE-",MID(C75,11,3)=B75,LEN(C75)=20),"VALID","INVALID")</x:f>
        <x:v>VALID</x:v>
      </x:c>
      <x:c r="O75" s="305" t="str">
        <x:v>NO COLLISION — OBJECT CODE ISOLATED</x:v>
      </x:c>
    </x:row>
    <x:row r="76" ht="48" customHeight="1">
      <x:c r="A76" s="305" t="str">
        <x:v>Law / regulatory source</x:v>
      </x:c>
      <x:c r="B76" s="305" t="str">
        <x:v>LAW</x:v>
      </x:c>
      <x:c r="C76" s="305" t="str">
        <x:v>SEBI-CORE-LAW-000072</x:v>
      </x:c>
      <x:c r="D76" s="305" t="n">
        <x:v>72</x:v>
      </x:c>
      <x:c r="E76" s="305" t="str">
        <x:v>CAP-LAW336</x:v>
      </x:c>
      <x:c r="F76" s="305" t="str"/>
      <x:c r="G76" s="305" t="str"/>
      <x:c r="H76" s="305" t="str">
        <x:v>CAP-LAW336</x:v>
      </x:c>
      <x:c r="I76" s="305" t="str">
        <x:v>MIGRATED — FROZEN</x:v>
      </x:c>
      <x:c r="J76" s="305" t="str">
        <x:v>FROZEN</x:v>
      </x:c>
      <x:c r="K76" s="305" t="str">
        <x:f>IF(COUNTIF($C$5:$C$1629,C76)=1,"UNIQUE","DUPLICATE")</x:f>
        <x:v>UNIQUE</x:v>
      </x:c>
      <x:c r="L76" s="305" t="str">
        <x:f>IF(COUNTIFS($B$5:$B$1629,B76,$E$5:$E$1629,E76)=1,"UNIQUE","DUPLICATE")</x:f>
        <x:v>UNIQUE</x:v>
      </x:c>
      <x:c r="M76" s="305" t="str">
        <x:f>"NOT APPLICABLE"</x:f>
        <x:v>NOT APPLICABLE</x:v>
      </x:c>
      <x:c r="N76" s="305" t="str">
        <x:f>IF(AND(LEFT(C76,10)="SEBI-CORE-",MID(C76,11,3)=B76,LEN(C76)=20),"VALID","INVALID")</x:f>
        <x:v>VALID</x:v>
      </x:c>
      <x:c r="O76" s="305" t="str">
        <x:v>NO COLLISION — OBJECT CODE ISOLATED</x:v>
      </x:c>
    </x:row>
    <x:row r="77" ht="48" customHeight="1">
      <x:c r="A77" s="305" t="str">
        <x:v>Law / regulatory source</x:v>
      </x:c>
      <x:c r="B77" s="305" t="str">
        <x:v>LAW</x:v>
      </x:c>
      <x:c r="C77" s="305" t="str">
        <x:v>SEBI-CORE-LAW-000073</x:v>
      </x:c>
      <x:c r="D77" s="305" t="n">
        <x:v>73</x:v>
      </x:c>
      <x:c r="E77" s="305" t="str">
        <x:v>P1-GAP001</x:v>
      </x:c>
      <x:c r="F77" s="305" t="str"/>
      <x:c r="G77" s="305" t="str"/>
      <x:c r="H77" s="305" t="str">
        <x:v>P1-GAP001</x:v>
      </x:c>
      <x:c r="I77" s="305" t="str">
        <x:v>MIGRATED — FROZEN</x:v>
      </x:c>
      <x:c r="J77" s="305" t="str">
        <x:v>FROZEN</x:v>
      </x:c>
      <x:c r="K77" s="305" t="str">
        <x:f>IF(COUNTIF($C$5:$C$1629,C77)=1,"UNIQUE","DUPLICATE")</x:f>
        <x:v>UNIQUE</x:v>
      </x:c>
      <x:c r="L77" s="305" t="str">
        <x:f>IF(COUNTIFS($B$5:$B$1629,B77,$E$5:$E$1629,E77)=1,"UNIQUE","DUPLICATE")</x:f>
        <x:v>UNIQUE</x:v>
      </x:c>
      <x:c r="M77" s="305" t="str">
        <x:f>"NOT APPLICABLE"</x:f>
        <x:v>NOT APPLICABLE</x:v>
      </x:c>
      <x:c r="N77" s="305" t="str">
        <x:f>IF(AND(LEFT(C77,10)="SEBI-CORE-",MID(C77,11,3)=B77,LEN(C77)=20),"VALID","INVALID")</x:f>
        <x:v>VALID</x:v>
      </x:c>
      <x:c r="O77" s="305" t="str">
        <x:v>NO COLLISION — OBJECT CODE ISOLATED</x:v>
      </x:c>
    </x:row>
    <x:row r="78" ht="48" customHeight="1">
      <x:c r="A78" s="305" t="str">
        <x:v>Law / regulatory source</x:v>
      </x:c>
      <x:c r="B78" s="305" t="str">
        <x:v>LAW</x:v>
      </x:c>
      <x:c r="C78" s="305" t="str">
        <x:v>SEBI-CORE-LAW-000074</x:v>
      </x:c>
      <x:c r="D78" s="305" t="n">
        <x:v>74</x:v>
      </x:c>
      <x:c r="E78" s="305" t="str">
        <x:v>P1-GAP002</x:v>
      </x:c>
      <x:c r="F78" s="305" t="str"/>
      <x:c r="G78" s="305" t="str"/>
      <x:c r="H78" s="305" t="str">
        <x:v>P1-GAP002</x:v>
      </x:c>
      <x:c r="I78" s="305" t="str">
        <x:v>MIGRATED — FROZEN</x:v>
      </x:c>
      <x:c r="J78" s="305" t="str">
        <x:v>FROZEN</x:v>
      </x:c>
      <x:c r="K78" s="305" t="str">
        <x:f>IF(COUNTIF($C$5:$C$1629,C78)=1,"UNIQUE","DUPLICATE")</x:f>
        <x:v>UNIQUE</x:v>
      </x:c>
      <x:c r="L78" s="305" t="str">
        <x:f>IF(COUNTIFS($B$5:$B$1629,B78,$E$5:$E$1629,E78)=1,"UNIQUE","DUPLICATE")</x:f>
        <x:v>UNIQUE</x:v>
      </x:c>
      <x:c r="M78" s="305" t="str">
        <x:f>"NOT APPLICABLE"</x:f>
        <x:v>NOT APPLICABLE</x:v>
      </x:c>
      <x:c r="N78" s="305" t="str">
        <x:f>IF(AND(LEFT(C78,10)="SEBI-CORE-",MID(C78,11,3)=B78,LEN(C78)=20),"VALID","INVALID")</x:f>
        <x:v>VALID</x:v>
      </x:c>
      <x:c r="O78" s="305" t="str">
        <x:v>NO COLLISION — OBJECT CODE ISOLATED</x:v>
      </x:c>
    </x:row>
    <x:row r="79" ht="48" customHeight="1">
      <x:c r="A79" s="305" t="str">
        <x:v>Law / regulatory source</x:v>
      </x:c>
      <x:c r="B79" s="305" t="str">
        <x:v>LAW</x:v>
      </x:c>
      <x:c r="C79" s="305" t="str">
        <x:v>SEBI-CORE-LAW-000075</x:v>
      </x:c>
      <x:c r="D79" s="305" t="n">
        <x:v>75</x:v>
      </x:c>
      <x:c r="E79" s="305" t="str">
        <x:v>P1-GAP003</x:v>
      </x:c>
      <x:c r="F79" s="305" t="str"/>
      <x:c r="G79" s="305" t="str"/>
      <x:c r="H79" s="305" t="str">
        <x:v>P1-GAP003</x:v>
      </x:c>
      <x:c r="I79" s="305" t="str">
        <x:v>MIGRATED — FROZEN</x:v>
      </x:c>
      <x:c r="J79" s="305" t="str">
        <x:v>FROZEN</x:v>
      </x:c>
      <x:c r="K79" s="305" t="str">
        <x:f>IF(COUNTIF($C$5:$C$1629,C79)=1,"UNIQUE","DUPLICATE")</x:f>
        <x:v>UNIQUE</x:v>
      </x:c>
      <x:c r="L79" s="305" t="str">
        <x:f>IF(COUNTIFS($B$5:$B$1629,B79,$E$5:$E$1629,E79)=1,"UNIQUE","DUPLICATE")</x:f>
        <x:v>UNIQUE</x:v>
      </x:c>
      <x:c r="M79" s="305" t="str">
        <x:f>"NOT APPLICABLE"</x:f>
        <x:v>NOT APPLICABLE</x:v>
      </x:c>
      <x:c r="N79" s="305" t="str">
        <x:f>IF(AND(LEFT(C79,10)="SEBI-CORE-",MID(C79,11,3)=B79,LEN(C79)=20),"VALID","INVALID")</x:f>
        <x:v>VALID</x:v>
      </x:c>
      <x:c r="O79" s="305" t="str">
        <x:v>NO COLLISION — OBJECT CODE ISOLATED</x:v>
      </x:c>
    </x:row>
    <x:row r="80" ht="48" customHeight="1">
      <x:c r="A80" s="305" t="str">
        <x:v>Law / regulatory source</x:v>
      </x:c>
      <x:c r="B80" s="305" t="str">
        <x:v>LAW</x:v>
      </x:c>
      <x:c r="C80" s="305" t="str">
        <x:v>SEBI-CORE-LAW-000076</x:v>
      </x:c>
      <x:c r="D80" s="305" t="n">
        <x:v>76</x:v>
      </x:c>
      <x:c r="E80" s="305" t="str">
        <x:v>P1-GAP004</x:v>
      </x:c>
      <x:c r="F80" s="305" t="str"/>
      <x:c r="G80" s="305" t="str"/>
      <x:c r="H80" s="305" t="str">
        <x:v>P1-GAP004</x:v>
      </x:c>
      <x:c r="I80" s="305" t="str">
        <x:v>MIGRATED — FROZEN</x:v>
      </x:c>
      <x:c r="J80" s="305" t="str">
        <x:v>FROZEN</x:v>
      </x:c>
      <x:c r="K80" s="305" t="str">
        <x:f>IF(COUNTIF($C$5:$C$1629,C80)=1,"UNIQUE","DUPLICATE")</x:f>
        <x:v>UNIQUE</x:v>
      </x:c>
      <x:c r="L80" s="305" t="str">
        <x:f>IF(COUNTIFS($B$5:$B$1629,B80,$E$5:$E$1629,E80)=1,"UNIQUE","DUPLICATE")</x:f>
        <x:v>UNIQUE</x:v>
      </x:c>
      <x:c r="M80" s="305" t="str">
        <x:f>"NOT APPLICABLE"</x:f>
        <x:v>NOT APPLICABLE</x:v>
      </x:c>
      <x:c r="N80" s="305" t="str">
        <x:f>IF(AND(LEFT(C80,10)="SEBI-CORE-",MID(C80,11,3)=B80,LEN(C80)=20),"VALID","INVALID")</x:f>
        <x:v>VALID</x:v>
      </x:c>
      <x:c r="O80" s="305" t="str">
        <x:v>NO COLLISION — OBJECT CODE ISOLATED</x:v>
      </x:c>
    </x:row>
    <x:row r="81" ht="48" customHeight="1">
      <x:c r="A81" s="305" t="str">
        <x:v>Law / regulatory source</x:v>
      </x:c>
      <x:c r="B81" s="305" t="str">
        <x:v>LAW</x:v>
      </x:c>
      <x:c r="C81" s="305" t="str">
        <x:v>SEBI-CORE-LAW-000077</x:v>
      </x:c>
      <x:c r="D81" s="305" t="n">
        <x:v>77</x:v>
      </x:c>
      <x:c r="E81" s="305" t="str">
        <x:v>P1-GAP005</x:v>
      </x:c>
      <x:c r="F81" s="305" t="str"/>
      <x:c r="G81" s="305" t="str"/>
      <x:c r="H81" s="305" t="str">
        <x:v>P1-GAP005</x:v>
      </x:c>
      <x:c r="I81" s="305" t="str">
        <x:v>MIGRATED — FROZEN</x:v>
      </x:c>
      <x:c r="J81" s="305" t="str">
        <x:v>FROZEN</x:v>
      </x:c>
      <x:c r="K81" s="305" t="str">
        <x:f>IF(COUNTIF($C$5:$C$1629,C81)=1,"UNIQUE","DUPLICATE")</x:f>
        <x:v>UNIQUE</x:v>
      </x:c>
      <x:c r="L81" s="305" t="str">
        <x:f>IF(COUNTIFS($B$5:$B$1629,B81,$E$5:$E$1629,E81)=1,"UNIQUE","DUPLICATE")</x:f>
        <x:v>UNIQUE</x:v>
      </x:c>
      <x:c r="M81" s="305" t="str">
        <x:f>"NOT APPLICABLE"</x:f>
        <x:v>NOT APPLICABLE</x:v>
      </x:c>
      <x:c r="N81" s="305" t="str">
        <x:f>IF(AND(LEFT(C81,10)="SEBI-CORE-",MID(C81,11,3)=B81,LEN(C81)=20),"VALID","INVALID")</x:f>
        <x:v>VALID</x:v>
      </x:c>
      <x:c r="O81" s="305" t="str">
        <x:v>NO COLLISION — OBJECT CODE ISOLATED</x:v>
      </x:c>
    </x:row>
    <x:row r="82" ht="48" customHeight="1">
      <x:c r="A82" s="305" t="str">
        <x:v>Atomic provision</x:v>
      </x:c>
      <x:c r="B82" s="305" t="str">
        <x:v>PRV</x:v>
      </x:c>
      <x:c r="C82" s="305" t="str">
        <x:v>SEBI-CORE-PRV-000001</x:v>
      </x:c>
      <x:c r="D82" s="305" t="n">
        <x:v>1</x:v>
      </x:c>
      <x:c r="E82" s="305" t="str">
        <x:v>CAP-LAW003|Rule 19(2)(b)</x:v>
      </x:c>
      <x:c r="F82" s="305" t="str">
        <x:v>SEBI-CORE-LAW-000003</x:v>
      </x:c>
      <x:c r="G82" s="305" t="str">
        <x:v>CAP-LAW003</x:v>
      </x:c>
      <x:c r="H82" s="305" t="str">
        <x:v>CAP-LAW003</x:v>
      </x:c>
      <x:c r="I82" s="305" t="str">
        <x:v>MIGRATED — FROZEN</x:v>
      </x:c>
      <x:c r="J82" s="305" t="str">
        <x:v>FROZEN</x:v>
      </x:c>
      <x:c r="K82" s="305" t="str">
        <x:f>IF(COUNTIF($C$5:$C$1629,C82)=1,"UNIQUE","DUPLICATE")</x:f>
        <x:v>UNIQUE</x:v>
      </x:c>
      <x:c r="L82" s="305" t="str">
        <x:f>IF(COUNTIFS($B$5:$B$1629,B82,$E$5:$E$1629,E82)=1,"UNIQUE","DUPLICATE")</x:f>
        <x:v>UNIQUE</x:v>
      </x:c>
      <x:c r="M82" s="305" t="str">
        <x:f>IF(COUNTIF($C$5:$C$1629,F82)=1,"LINKED","ORPHAN")</x:f>
        <x:v>LINKED</x:v>
      </x:c>
      <x:c r="N82" s="305" t="str">
        <x:f>IF(AND(LEFT(C82,10)="SEBI-CORE-",MID(C82,11,3)=B82,LEN(C82)=20),"VALID","INVALID")</x:f>
        <x:v>VALID</x:v>
      </x:c>
      <x:c r="O82" s="305" t="str">
        <x:v>NO COLLISION — OBJECT CODE ISOLATED</x:v>
      </x:c>
    </x:row>
    <x:row r="83" ht="48" customHeight="1">
      <x:c r="A83" s="305" t="str">
        <x:v>Atomic provision</x:v>
      </x:c>
      <x:c r="B83" s="305" t="str">
        <x:v>PRV</x:v>
      </x:c>
      <x:c r="C83" s="305" t="str">
        <x:v>SEBI-CORE-PRV-000002</x:v>
      </x:c>
      <x:c r="D83" s="305" t="n">
        <x:v>2</x:v>
      </x:c>
      <x:c r="E83" s="305" t="str">
        <x:v>CAP-LAW003|Rule 19A</x:v>
      </x:c>
      <x:c r="F83" s="305" t="str">
        <x:v>SEBI-CORE-LAW-000003</x:v>
      </x:c>
      <x:c r="G83" s="305" t="str">
        <x:v>CAP-LAW003</x:v>
      </x:c>
      <x:c r="H83" s="305" t="str">
        <x:v>CAP-LAW003</x:v>
      </x:c>
      <x:c r="I83" s="305" t="str">
        <x:v>MIGRATED — FROZEN</x:v>
      </x:c>
      <x:c r="J83" s="305" t="str">
        <x:v>FROZEN</x:v>
      </x:c>
      <x:c r="K83" s="305" t="str">
        <x:f>IF(COUNTIF($C$5:$C$1629,C83)=1,"UNIQUE","DUPLICATE")</x:f>
        <x:v>UNIQUE</x:v>
      </x:c>
      <x:c r="L83" s="305" t="str">
        <x:f>IF(COUNTIFS($B$5:$B$1629,B83,$E$5:$E$1629,E83)=1,"UNIQUE","DUPLICATE")</x:f>
        <x:v>UNIQUE</x:v>
      </x:c>
      <x:c r="M83" s="305" t="str">
        <x:f>IF(COUNTIF($C$5:$C$1629,F83)=1,"LINKED","ORPHAN")</x:f>
        <x:v>LINKED</x:v>
      </x:c>
      <x:c r="N83" s="305" t="str">
        <x:f>IF(AND(LEFT(C83,10)="SEBI-CORE-",MID(C83,11,3)=B83,LEN(C83)=20),"VALID","INVALID")</x:f>
        <x:v>VALID</x:v>
      </x:c>
      <x:c r="O83" s="305" t="str">
        <x:v>NO COLLISION — OBJECT CODE ISOLATED</x:v>
      </x:c>
    </x:row>
    <x:row r="84" ht="48" customHeight="1">
      <x:c r="A84" s="305" t="str">
        <x:v>Atomic provision</x:v>
      </x:c>
      <x:c r="B84" s="305" t="str">
        <x:v>PRV</x:v>
      </x:c>
      <x:c r="C84" s="305" t="str">
        <x:v>SEBI-CORE-PRV-000003</x:v>
      </x:c>
      <x:c r="D84" s="305" t="n">
        <x:v>3</x:v>
      </x:c>
      <x:c r="E84" s="305" t="str">
        <x:v>CAP-LAW053|Reg. 5</x:v>
      </x:c>
      <x:c r="F84" s="305" t="str">
        <x:v>SEBI-CORE-LAW-000013</x:v>
      </x:c>
      <x:c r="G84" s="305" t="str">
        <x:v>CAP-LAW053</x:v>
      </x:c>
      <x:c r="H84" s="305" t="str">
        <x:v>CAP-LAW053</x:v>
      </x:c>
      <x:c r="I84" s="305" t="str">
        <x:v>MIGRATED — FROZEN</x:v>
      </x:c>
      <x:c r="J84" s="305" t="str">
        <x:v>FROZEN</x:v>
      </x:c>
      <x:c r="K84" s="305" t="str">
        <x:f>IF(COUNTIF($C$5:$C$1629,C84)=1,"UNIQUE","DUPLICATE")</x:f>
        <x:v>UNIQUE</x:v>
      </x:c>
      <x:c r="L84" s="305" t="str">
        <x:f>IF(COUNTIFS($B$5:$B$1629,B84,$E$5:$E$1629,E84)=1,"UNIQUE","DUPLICATE")</x:f>
        <x:v>UNIQUE</x:v>
      </x:c>
      <x:c r="M84" s="305" t="str">
        <x:f>IF(COUNTIF($C$5:$C$1629,F84)=1,"LINKED","ORPHAN")</x:f>
        <x:v>LINKED</x:v>
      </x:c>
      <x:c r="N84" s="305" t="str">
        <x:f>IF(AND(LEFT(C84,10)="SEBI-CORE-",MID(C84,11,3)=B84,LEN(C84)=20),"VALID","INVALID")</x:f>
        <x:v>VALID</x:v>
      </x:c>
      <x:c r="O84" s="305" t="str">
        <x:v>NO COLLISION — OBJECT CODE ISOLATED</x:v>
      </x:c>
    </x:row>
    <x:row r="85" ht="48" customHeight="1">
      <x:c r="A85" s="305" t="str">
        <x:v>Atomic provision</x:v>
      </x:c>
      <x:c r="B85" s="305" t="str">
        <x:v>PRV</x:v>
      </x:c>
      <x:c r="C85" s="305" t="str">
        <x:v>SEBI-CORE-PRV-000004</x:v>
      </x:c>
      <x:c r="D85" s="305" t="n">
        <x:v>4</x:v>
      </x:c>
      <x:c r="E85" s="305" t="str">
        <x:v>CAP-LAW053|Reg. 6</x:v>
      </x:c>
      <x:c r="F85" s="305" t="str">
        <x:v>SEBI-CORE-LAW-000013</x:v>
      </x:c>
      <x:c r="G85" s="305" t="str">
        <x:v>CAP-LAW053</x:v>
      </x:c>
      <x:c r="H85" s="305" t="str">
        <x:v>CAP-LAW053</x:v>
      </x:c>
      <x:c r="I85" s="305" t="str">
        <x:v>MIGRATED — FROZEN</x:v>
      </x:c>
      <x:c r="J85" s="305" t="str">
        <x:v>FROZEN</x:v>
      </x:c>
      <x:c r="K85" s="305" t="str">
        <x:f>IF(COUNTIF($C$5:$C$1629,C85)=1,"UNIQUE","DUPLICATE")</x:f>
        <x:v>UNIQUE</x:v>
      </x:c>
      <x:c r="L85" s="305" t="str">
        <x:f>IF(COUNTIFS($B$5:$B$1629,B85,$E$5:$E$1629,E85)=1,"UNIQUE","DUPLICATE")</x:f>
        <x:v>UNIQUE</x:v>
      </x:c>
      <x:c r="M85" s="305" t="str">
        <x:f>IF(COUNTIF($C$5:$C$1629,F85)=1,"LINKED","ORPHAN")</x:f>
        <x:v>LINKED</x:v>
      </x:c>
      <x:c r="N85" s="305" t="str">
        <x:f>IF(AND(LEFT(C85,10)="SEBI-CORE-",MID(C85,11,3)=B85,LEN(C85)=20),"VALID","INVALID")</x:f>
        <x:v>VALID</x:v>
      </x:c>
      <x:c r="O85" s="305" t="str">
        <x:v>NO COLLISION — OBJECT CODE ISOLATED</x:v>
      </x:c>
    </x:row>
    <x:row r="86" ht="48" customHeight="1">
      <x:c r="A86" s="305" t="str">
        <x:v>Atomic provision</x:v>
      </x:c>
      <x:c r="B86" s="305" t="str">
        <x:v>PRV</x:v>
      </x:c>
      <x:c r="C86" s="305" t="str">
        <x:v>SEBI-CORE-PRV-000005</x:v>
      </x:c>
      <x:c r="D86" s="305" t="n">
        <x:v>5</x:v>
      </x:c>
      <x:c r="E86" s="305" t="str">
        <x:v>CAP-LAW053|Reg. 7</x:v>
      </x:c>
      <x:c r="F86" s="305" t="str">
        <x:v>SEBI-CORE-LAW-000013</x:v>
      </x:c>
      <x:c r="G86" s="305" t="str">
        <x:v>CAP-LAW053</x:v>
      </x:c>
      <x:c r="H86" s="305" t="str">
        <x:v>CAP-LAW053</x:v>
      </x:c>
      <x:c r="I86" s="305" t="str">
        <x:v>MIGRATED — FROZEN</x:v>
      </x:c>
      <x:c r="J86" s="305" t="str">
        <x:v>FROZEN</x:v>
      </x:c>
      <x:c r="K86" s="305" t="str">
        <x:f>IF(COUNTIF($C$5:$C$1629,C86)=1,"UNIQUE","DUPLICATE")</x:f>
        <x:v>UNIQUE</x:v>
      </x:c>
      <x:c r="L86" s="305" t="str">
        <x:f>IF(COUNTIFS($B$5:$B$1629,B86,$E$5:$E$1629,E86)=1,"UNIQUE","DUPLICATE")</x:f>
        <x:v>UNIQUE</x:v>
      </x:c>
      <x:c r="M86" s="305" t="str">
        <x:f>IF(COUNTIF($C$5:$C$1629,F86)=1,"LINKED","ORPHAN")</x:f>
        <x:v>LINKED</x:v>
      </x:c>
      <x:c r="N86" s="305" t="str">
        <x:f>IF(AND(LEFT(C86,10)="SEBI-CORE-",MID(C86,11,3)=B86,LEN(C86)=20),"VALID","INVALID")</x:f>
        <x:v>VALID</x:v>
      </x:c>
      <x:c r="O86" s="305" t="str">
        <x:v>NO COLLISION — OBJECT CODE ISOLATED</x:v>
      </x:c>
    </x:row>
    <x:row r="87" ht="48" customHeight="1">
      <x:c r="A87" s="305" t="str">
        <x:v>Atomic provision</x:v>
      </x:c>
      <x:c r="B87" s="305" t="str">
        <x:v>PRV</x:v>
      </x:c>
      <x:c r="C87" s="305" t="str">
        <x:v>SEBI-CORE-PRV-000006</x:v>
      </x:c>
      <x:c r="D87" s="305" t="n">
        <x:v>6</x:v>
      </x:c>
      <x:c r="E87" s="305" t="str">
        <x:v>CAP-LAW053|Reg. 9</x:v>
      </x:c>
      <x:c r="F87" s="305" t="str">
        <x:v>SEBI-CORE-LAW-000013</x:v>
      </x:c>
      <x:c r="G87" s="305" t="str">
        <x:v>CAP-LAW053</x:v>
      </x:c>
      <x:c r="H87" s="305" t="str">
        <x:v>CAP-LAW053</x:v>
      </x:c>
      <x:c r="I87" s="305" t="str">
        <x:v>MIGRATED — FROZEN</x:v>
      </x:c>
      <x:c r="J87" s="305" t="str">
        <x:v>FROZEN</x:v>
      </x:c>
      <x:c r="K87" s="305" t="str">
        <x:f>IF(COUNTIF($C$5:$C$1629,C87)=1,"UNIQUE","DUPLICATE")</x:f>
        <x:v>UNIQUE</x:v>
      </x:c>
      <x:c r="L87" s="305" t="str">
        <x:f>IF(COUNTIFS($B$5:$B$1629,B87,$E$5:$E$1629,E87)=1,"UNIQUE","DUPLICATE")</x:f>
        <x:v>UNIQUE</x:v>
      </x:c>
      <x:c r="M87" s="305" t="str">
        <x:f>IF(COUNTIF($C$5:$C$1629,F87)=1,"LINKED","ORPHAN")</x:f>
        <x:v>LINKED</x:v>
      </x:c>
      <x:c r="N87" s="305" t="str">
        <x:f>IF(AND(LEFT(C87,10)="SEBI-CORE-",MID(C87,11,3)=B87,LEN(C87)=20),"VALID","INVALID")</x:f>
        <x:v>VALID</x:v>
      </x:c>
      <x:c r="O87" s="305" t="str">
        <x:v>NO COLLISION — OBJECT CODE ISOLATED</x:v>
      </x:c>
    </x:row>
    <x:row r="88" ht="48" customHeight="1">
      <x:c r="A88" s="305" t="str">
        <x:v>Atomic provision</x:v>
      </x:c>
      <x:c r="B88" s="305" t="str">
        <x:v>PRV</x:v>
      </x:c>
      <x:c r="C88" s="305" t="str">
        <x:v>SEBI-CORE-PRV-000007</x:v>
      </x:c>
      <x:c r="D88" s="305" t="n">
        <x:v>7</x:v>
      </x:c>
      <x:c r="E88" s="305" t="str">
        <x:v>CAP-LAW053|Reg. 10</x:v>
      </x:c>
      <x:c r="F88" s="305" t="str">
        <x:v>SEBI-CORE-LAW-000013</x:v>
      </x:c>
      <x:c r="G88" s="305" t="str">
        <x:v>CAP-LAW053</x:v>
      </x:c>
      <x:c r="H88" s="305" t="str">
        <x:v>CAP-LAW053</x:v>
      </x:c>
      <x:c r="I88" s="305" t="str">
        <x:v>MIGRATED — FROZEN</x:v>
      </x:c>
      <x:c r="J88" s="305" t="str">
        <x:v>FROZEN</x:v>
      </x:c>
      <x:c r="K88" s="305" t="str">
        <x:f>IF(COUNTIF($C$5:$C$1629,C88)=1,"UNIQUE","DUPLICATE")</x:f>
        <x:v>UNIQUE</x:v>
      </x:c>
      <x:c r="L88" s="305" t="str">
        <x:f>IF(COUNTIFS($B$5:$B$1629,B88,$E$5:$E$1629,E88)=1,"UNIQUE","DUPLICATE")</x:f>
        <x:v>UNIQUE</x:v>
      </x:c>
      <x:c r="M88" s="305" t="str">
        <x:f>IF(COUNTIF($C$5:$C$1629,F88)=1,"LINKED","ORPHAN")</x:f>
        <x:v>LINKED</x:v>
      </x:c>
      <x:c r="N88" s="305" t="str">
        <x:f>IF(AND(LEFT(C88,10)="SEBI-CORE-",MID(C88,11,3)=B88,LEN(C88)=20),"VALID","INVALID")</x:f>
        <x:v>VALID</x:v>
      </x:c>
      <x:c r="O88" s="305" t="str">
        <x:v>NO COLLISION — OBJECT CODE ISOLATED</x:v>
      </x:c>
    </x:row>
    <x:row r="89" ht="48" customHeight="1">
      <x:c r="A89" s="305" t="str">
        <x:v>Atomic provision</x:v>
      </x:c>
      <x:c r="B89" s="305" t="str">
        <x:v>PRV</x:v>
      </x:c>
      <x:c r="C89" s="305" t="str">
        <x:v>SEBI-CORE-PRV-000008</x:v>
      </x:c>
      <x:c r="D89" s="305" t="n">
        <x:v>8</x:v>
      </x:c>
      <x:c r="E89" s="305" t="str">
        <x:v>CAP-LAW053|Reg. 12</x:v>
      </x:c>
      <x:c r="F89" s="305" t="str">
        <x:v>SEBI-CORE-LAW-000013</x:v>
      </x:c>
      <x:c r="G89" s="305" t="str">
        <x:v>CAP-LAW053</x:v>
      </x:c>
      <x:c r="H89" s="305" t="str">
        <x:v>CAP-LAW053</x:v>
      </x:c>
      <x:c r="I89" s="305" t="str">
        <x:v>MIGRATED — FROZEN</x:v>
      </x:c>
      <x:c r="J89" s="305" t="str">
        <x:v>FROZEN</x:v>
      </x:c>
      <x:c r="K89" s="305" t="str">
        <x:f>IF(COUNTIF($C$5:$C$1629,C89)=1,"UNIQUE","DUPLICATE")</x:f>
        <x:v>UNIQUE</x:v>
      </x:c>
      <x:c r="L89" s="305" t="str">
        <x:f>IF(COUNTIFS($B$5:$B$1629,B89,$E$5:$E$1629,E89)=1,"UNIQUE","DUPLICATE")</x:f>
        <x:v>UNIQUE</x:v>
      </x:c>
      <x:c r="M89" s="305" t="str">
        <x:f>IF(COUNTIF($C$5:$C$1629,F89)=1,"LINKED","ORPHAN")</x:f>
        <x:v>LINKED</x:v>
      </x:c>
      <x:c r="N89" s="305" t="str">
        <x:f>IF(AND(LEFT(C89,10)="SEBI-CORE-",MID(C89,11,3)=B89,LEN(C89)=20),"VALID","INVALID")</x:f>
        <x:v>VALID</x:v>
      </x:c>
      <x:c r="O89" s="305" t="str">
        <x:v>NO COLLISION — OBJECT CODE ISOLATED</x:v>
      </x:c>
    </x:row>
    <x:row r="90" ht="48" customHeight="1">
      <x:c r="A90" s="305" t="str">
        <x:v>Atomic provision</x:v>
      </x:c>
      <x:c r="B90" s="305" t="str">
        <x:v>PRV</x:v>
      </x:c>
      <x:c r="C90" s="305" t="str">
        <x:v>SEBI-CORE-PRV-000009</x:v>
      </x:c>
      <x:c r="D90" s="305" t="n">
        <x:v>9</x:v>
      </x:c>
      <x:c r="E90" s="305" t="str">
        <x:v>CAP-LAW053|Reg. 13</x:v>
      </x:c>
      <x:c r="F90" s="305" t="str">
        <x:v>SEBI-CORE-LAW-000013</x:v>
      </x:c>
      <x:c r="G90" s="305" t="str">
        <x:v>CAP-LAW053</x:v>
      </x:c>
      <x:c r="H90" s="305" t="str">
        <x:v>CAP-LAW053</x:v>
      </x:c>
      <x:c r="I90" s="305" t="str">
        <x:v>MIGRATED — FROZEN</x:v>
      </x:c>
      <x:c r="J90" s="305" t="str">
        <x:v>FROZEN</x:v>
      </x:c>
      <x:c r="K90" s="305" t="str">
        <x:f>IF(COUNTIF($C$5:$C$1629,C90)=1,"UNIQUE","DUPLICATE")</x:f>
        <x:v>UNIQUE</x:v>
      </x:c>
      <x:c r="L90" s="305" t="str">
        <x:f>IF(COUNTIFS($B$5:$B$1629,B90,$E$5:$E$1629,E90)=1,"UNIQUE","DUPLICATE")</x:f>
        <x:v>UNIQUE</x:v>
      </x:c>
      <x:c r="M90" s="305" t="str">
        <x:f>IF(COUNTIF($C$5:$C$1629,F90)=1,"LINKED","ORPHAN")</x:f>
        <x:v>LINKED</x:v>
      </x:c>
      <x:c r="N90" s="305" t="str">
        <x:f>IF(AND(LEFT(C90,10)="SEBI-CORE-",MID(C90,11,3)=B90,LEN(C90)=20),"VALID","INVALID")</x:f>
        <x:v>VALID</x:v>
      </x:c>
      <x:c r="O90" s="305" t="str">
        <x:v>NO COLLISION — OBJECT CODE ISOLATED</x:v>
      </x:c>
    </x:row>
    <x:row r="91" ht="48" customHeight="1">
      <x:c r="A91" s="305" t="str">
        <x:v>Atomic provision</x:v>
      </x:c>
      <x:c r="B91" s="305" t="str">
        <x:v>PRV</x:v>
      </x:c>
      <x:c r="C91" s="305" t="str">
        <x:v>SEBI-CORE-PRV-000010</x:v>
      </x:c>
      <x:c r="D91" s="305" t="n">
        <x:v>10</x:v>
      </x:c>
      <x:c r="E91" s="305" t="str">
        <x:v>CAP-LAW053|Reg. 14</x:v>
      </x:c>
      <x:c r="F91" s="305" t="str">
        <x:v>SEBI-CORE-LAW-000013</x:v>
      </x:c>
      <x:c r="G91" s="305" t="str">
        <x:v>CAP-LAW053</x:v>
      </x:c>
      <x:c r="H91" s="305" t="str">
        <x:v>CAP-LAW053</x:v>
      </x:c>
      <x:c r="I91" s="305" t="str">
        <x:v>MIGRATED — FROZEN</x:v>
      </x:c>
      <x:c r="J91" s="305" t="str">
        <x:v>FROZEN</x:v>
      </x:c>
      <x:c r="K91" s="305" t="str">
        <x:f>IF(COUNTIF($C$5:$C$1629,C91)=1,"UNIQUE","DUPLICATE")</x:f>
        <x:v>UNIQUE</x:v>
      </x:c>
      <x:c r="L91" s="305" t="str">
        <x:f>IF(COUNTIFS($B$5:$B$1629,B91,$E$5:$E$1629,E91)=1,"UNIQUE","DUPLICATE")</x:f>
        <x:v>UNIQUE</x:v>
      </x:c>
      <x:c r="M91" s="305" t="str">
        <x:f>IF(COUNTIF($C$5:$C$1629,F91)=1,"LINKED","ORPHAN")</x:f>
        <x:v>LINKED</x:v>
      </x:c>
      <x:c r="N91" s="305" t="str">
        <x:f>IF(AND(LEFT(C91,10)="SEBI-CORE-",MID(C91,11,3)=B91,LEN(C91)=20),"VALID","INVALID")</x:f>
        <x:v>VALID</x:v>
      </x:c>
      <x:c r="O91" s="305" t="str">
        <x:v>NO COLLISION — OBJECT CODE ISOLATED</x:v>
      </x:c>
    </x:row>
    <x:row r="92" ht="48" customHeight="1">
      <x:c r="A92" s="305" t="str">
        <x:v>Atomic provision</x:v>
      </x:c>
      <x:c r="B92" s="305" t="str">
        <x:v>PRV</x:v>
      </x:c>
      <x:c r="C92" s="305" t="str">
        <x:v>SEBI-CORE-PRV-000011</x:v>
      </x:c>
      <x:c r="D92" s="305" t="n">
        <x:v>11</x:v>
      </x:c>
      <x:c r="E92" s="305" t="str">
        <x:v>CAP-LAW053|Reg. 15</x:v>
      </x:c>
      <x:c r="F92" s="305" t="str">
        <x:v>SEBI-CORE-LAW-000013</x:v>
      </x:c>
      <x:c r="G92" s="305" t="str">
        <x:v>CAP-LAW053</x:v>
      </x:c>
      <x:c r="H92" s="305" t="str">
        <x:v>CAP-LAW053</x:v>
      </x:c>
      <x:c r="I92" s="305" t="str">
        <x:v>MIGRATED — FROZEN</x:v>
      </x:c>
      <x:c r="J92" s="305" t="str">
        <x:v>FROZEN</x:v>
      </x:c>
      <x:c r="K92" s="305" t="str">
        <x:f>IF(COUNTIF($C$5:$C$1629,C92)=1,"UNIQUE","DUPLICATE")</x:f>
        <x:v>UNIQUE</x:v>
      </x:c>
      <x:c r="L92" s="305" t="str">
        <x:f>IF(COUNTIFS($B$5:$B$1629,B92,$E$5:$E$1629,E92)=1,"UNIQUE","DUPLICATE")</x:f>
        <x:v>UNIQUE</x:v>
      </x:c>
      <x:c r="M92" s="305" t="str">
        <x:f>IF(COUNTIF($C$5:$C$1629,F92)=1,"LINKED","ORPHAN")</x:f>
        <x:v>LINKED</x:v>
      </x:c>
      <x:c r="N92" s="305" t="str">
        <x:f>IF(AND(LEFT(C92,10)="SEBI-CORE-",MID(C92,11,3)=B92,LEN(C92)=20),"VALID","INVALID")</x:f>
        <x:v>VALID</x:v>
      </x:c>
      <x:c r="O92" s="305" t="str">
        <x:v>NO COLLISION — OBJECT CODE ISOLATED</x:v>
      </x:c>
    </x:row>
    <x:row r="93" ht="48" customHeight="1">
      <x:c r="A93" s="305" t="str">
        <x:v>Atomic provision</x:v>
      </x:c>
      <x:c r="B93" s="305" t="str">
        <x:v>PRV</x:v>
      </x:c>
      <x:c r="C93" s="305" t="str">
        <x:v>SEBI-CORE-PRV-000012</x:v>
      </x:c>
      <x:c r="D93" s="305" t="n">
        <x:v>12</x:v>
      </x:c>
      <x:c r="E93" s="305" t="str">
        <x:v>CAP-LAW053|Reg. 17(1)-(2)</x:v>
      </x:c>
      <x:c r="F93" s="305" t="str">
        <x:v>SEBI-CORE-LAW-000013</x:v>
      </x:c>
      <x:c r="G93" s="305" t="str">
        <x:v>CAP-LAW053</x:v>
      </x:c>
      <x:c r="H93" s="305" t="str">
        <x:v>CAP-LAW053</x:v>
      </x:c>
      <x:c r="I93" s="305" t="str">
        <x:v>MIGRATED — FROZEN</x:v>
      </x:c>
      <x:c r="J93" s="305" t="str">
        <x:v>FROZEN</x:v>
      </x:c>
      <x:c r="K93" s="305" t="str">
        <x:f>IF(COUNTIF($C$5:$C$1629,C93)=1,"UNIQUE","DUPLICATE")</x:f>
        <x:v>UNIQUE</x:v>
      </x:c>
      <x:c r="L93" s="305" t="str">
        <x:f>IF(COUNTIFS($B$5:$B$1629,B93,$E$5:$E$1629,E93)=1,"UNIQUE","DUPLICATE")</x:f>
        <x:v>UNIQUE</x:v>
      </x:c>
      <x:c r="M93" s="305" t="str">
        <x:f>IF(COUNTIF($C$5:$C$1629,F93)=1,"LINKED","ORPHAN")</x:f>
        <x:v>LINKED</x:v>
      </x:c>
      <x:c r="N93" s="305" t="str">
        <x:f>IF(AND(LEFT(C93,10)="SEBI-CORE-",MID(C93,11,3)=B93,LEN(C93)=20),"VALID","INVALID")</x:f>
        <x:v>VALID</x:v>
      </x:c>
      <x:c r="O93" s="305" t="str">
        <x:v>NO COLLISION — OBJECT CODE ISOLATED</x:v>
      </x:c>
    </x:row>
    <x:row r="94" ht="48" customHeight="1">
      <x:c r="A94" s="305" t="str">
        <x:v>Atomic provision</x:v>
      </x:c>
      <x:c r="B94" s="305" t="str">
        <x:v>PRV</x:v>
      </x:c>
      <x:c r="C94" s="305" t="str">
        <x:v>SEBI-CORE-PRV-000013</x:v>
      </x:c>
      <x:c r="D94" s="305" t="n">
        <x:v>13</x:v>
      </x:c>
      <x:c r="E94" s="305" t="str">
        <x:v>CAP-LAW053|Reg. 17(8)</x:v>
      </x:c>
      <x:c r="F94" s="305" t="str">
        <x:v>SEBI-CORE-LAW-000013</x:v>
      </x:c>
      <x:c r="G94" s="305" t="str">
        <x:v>CAP-LAW053</x:v>
      </x:c>
      <x:c r="H94" s="305" t="str">
        <x:v>CAP-LAW053</x:v>
      </x:c>
      <x:c r="I94" s="305" t="str">
        <x:v>MIGRATED — FROZEN</x:v>
      </x:c>
      <x:c r="J94" s="305" t="str">
        <x:v>FROZEN</x:v>
      </x:c>
      <x:c r="K94" s="305" t="str">
        <x:f>IF(COUNTIF($C$5:$C$1629,C94)=1,"UNIQUE","DUPLICATE")</x:f>
        <x:v>UNIQUE</x:v>
      </x:c>
      <x:c r="L94" s="305" t="str">
        <x:f>IF(COUNTIFS($B$5:$B$1629,B94,$E$5:$E$1629,E94)=1,"UNIQUE","DUPLICATE")</x:f>
        <x:v>UNIQUE</x:v>
      </x:c>
      <x:c r="M94" s="305" t="str">
        <x:f>IF(COUNTIF($C$5:$C$1629,F94)=1,"LINKED","ORPHAN")</x:f>
        <x:v>LINKED</x:v>
      </x:c>
      <x:c r="N94" s="305" t="str">
        <x:f>IF(AND(LEFT(C94,10)="SEBI-CORE-",MID(C94,11,3)=B94,LEN(C94)=20),"VALID","INVALID")</x:f>
        <x:v>VALID</x:v>
      </x:c>
      <x:c r="O94" s="305" t="str">
        <x:v>NO COLLISION — OBJECT CODE ISOLATED</x:v>
      </x:c>
    </x:row>
    <x:row r="95" ht="48" customHeight="1">
      <x:c r="A95" s="305" t="str">
        <x:v>Atomic provision</x:v>
      </x:c>
      <x:c r="B95" s="305" t="str">
        <x:v>PRV</x:v>
      </x:c>
      <x:c r="C95" s="305" t="str">
        <x:v>SEBI-CORE-PRV-000014</x:v>
      </x:c>
      <x:c r="D95" s="305" t="n">
        <x:v>14</x:v>
      </x:c>
      <x:c r="E95" s="305" t="str">
        <x:v>CAP-LAW053|Reg. 18</x:v>
      </x:c>
      <x:c r="F95" s="305" t="str">
        <x:v>SEBI-CORE-LAW-000013</x:v>
      </x:c>
      <x:c r="G95" s="305" t="str">
        <x:v>CAP-LAW053</x:v>
      </x:c>
      <x:c r="H95" s="305" t="str">
        <x:v>CAP-LAW053</x:v>
      </x:c>
      <x:c r="I95" s="305" t="str">
        <x:v>MIGRATED — FROZEN</x:v>
      </x:c>
      <x:c r="J95" s="305" t="str">
        <x:v>FROZEN</x:v>
      </x:c>
      <x:c r="K95" s="305" t="str">
        <x:f>IF(COUNTIF($C$5:$C$1629,C95)=1,"UNIQUE","DUPLICATE")</x:f>
        <x:v>UNIQUE</x:v>
      </x:c>
      <x:c r="L95" s="305" t="str">
        <x:f>IF(COUNTIFS($B$5:$B$1629,B95,$E$5:$E$1629,E95)=1,"UNIQUE","DUPLICATE")</x:f>
        <x:v>UNIQUE</x:v>
      </x:c>
      <x:c r="M95" s="305" t="str">
        <x:f>IF(COUNTIF($C$5:$C$1629,F95)=1,"LINKED","ORPHAN")</x:f>
        <x:v>LINKED</x:v>
      </x:c>
      <x:c r="N95" s="305" t="str">
        <x:f>IF(AND(LEFT(C95,10)="SEBI-CORE-",MID(C95,11,3)=B95,LEN(C95)=20),"VALID","INVALID")</x:f>
        <x:v>VALID</x:v>
      </x:c>
      <x:c r="O95" s="305" t="str">
        <x:v>NO COLLISION — OBJECT CODE ISOLATED</x:v>
      </x:c>
    </x:row>
    <x:row r="96" ht="48" customHeight="1">
      <x:c r="A96" s="305" t="str">
        <x:v>Atomic provision</x:v>
      </x:c>
      <x:c r="B96" s="305" t="str">
        <x:v>PRV</x:v>
      </x:c>
      <x:c r="C96" s="305" t="str">
        <x:v>SEBI-CORE-PRV-000015</x:v>
      </x:c>
      <x:c r="D96" s="305" t="n">
        <x:v>15</x:v>
      </x:c>
      <x:c r="E96" s="305" t="str">
        <x:v>CAP-LAW053|Reg. 19</x:v>
      </x:c>
      <x:c r="F96" s="305" t="str">
        <x:v>SEBI-CORE-LAW-000013</x:v>
      </x:c>
      <x:c r="G96" s="305" t="str">
        <x:v>CAP-LAW053</x:v>
      </x:c>
      <x:c r="H96" s="305" t="str">
        <x:v>CAP-LAW053</x:v>
      </x:c>
      <x:c r="I96" s="305" t="str">
        <x:v>MIGRATED — FROZEN</x:v>
      </x:c>
      <x:c r="J96" s="305" t="str">
        <x:v>FROZEN</x:v>
      </x:c>
      <x:c r="K96" s="305" t="str">
        <x:f>IF(COUNTIF($C$5:$C$1629,C96)=1,"UNIQUE","DUPLICATE")</x:f>
        <x:v>UNIQUE</x:v>
      </x:c>
      <x:c r="L96" s="305" t="str">
        <x:f>IF(COUNTIFS($B$5:$B$1629,B96,$E$5:$E$1629,E96)=1,"UNIQUE","DUPLICATE")</x:f>
        <x:v>UNIQUE</x:v>
      </x:c>
      <x:c r="M96" s="305" t="str">
        <x:f>IF(COUNTIF($C$5:$C$1629,F96)=1,"LINKED","ORPHAN")</x:f>
        <x:v>LINKED</x:v>
      </x:c>
      <x:c r="N96" s="305" t="str">
        <x:f>IF(AND(LEFT(C96,10)="SEBI-CORE-",MID(C96,11,3)=B96,LEN(C96)=20),"VALID","INVALID")</x:f>
        <x:v>VALID</x:v>
      </x:c>
      <x:c r="O96" s="305" t="str">
        <x:v>NO COLLISION — OBJECT CODE ISOLATED</x:v>
      </x:c>
    </x:row>
    <x:row r="97" ht="48" customHeight="1">
      <x:c r="A97" s="305" t="str">
        <x:v>Atomic provision</x:v>
      </x:c>
      <x:c r="B97" s="305" t="str">
        <x:v>PRV</x:v>
      </x:c>
      <x:c r="C97" s="305" t="str">
        <x:v>SEBI-CORE-PRV-000016</x:v>
      </x:c>
      <x:c r="D97" s="305" t="n">
        <x:v>16</x:v>
      </x:c>
      <x:c r="E97" s="305" t="str">
        <x:v>CAP-LAW053|Reg. 20</x:v>
      </x:c>
      <x:c r="F97" s="305" t="str">
        <x:v>SEBI-CORE-LAW-000013</x:v>
      </x:c>
      <x:c r="G97" s="305" t="str">
        <x:v>CAP-LAW053</x:v>
      </x:c>
      <x:c r="H97" s="305" t="str">
        <x:v>CAP-LAW053</x:v>
      </x:c>
      <x:c r="I97" s="305" t="str">
        <x:v>MIGRATED — FROZEN</x:v>
      </x:c>
      <x:c r="J97" s="305" t="str">
        <x:v>FROZEN</x:v>
      </x:c>
      <x:c r="K97" s="305" t="str">
        <x:f>IF(COUNTIF($C$5:$C$1629,C97)=1,"UNIQUE","DUPLICATE")</x:f>
        <x:v>UNIQUE</x:v>
      </x:c>
      <x:c r="L97" s="305" t="str">
        <x:f>IF(COUNTIFS($B$5:$B$1629,B97,$E$5:$E$1629,E97)=1,"UNIQUE","DUPLICATE")</x:f>
        <x:v>UNIQUE</x:v>
      </x:c>
      <x:c r="M97" s="305" t="str">
        <x:f>IF(COUNTIF($C$5:$C$1629,F97)=1,"LINKED","ORPHAN")</x:f>
        <x:v>LINKED</x:v>
      </x:c>
      <x:c r="N97" s="305" t="str">
        <x:f>IF(AND(LEFT(C97,10)="SEBI-CORE-",MID(C97,11,3)=B97,LEN(C97)=20),"VALID","INVALID")</x:f>
        <x:v>VALID</x:v>
      </x:c>
      <x:c r="O97" s="305" t="str">
        <x:v>NO COLLISION — OBJECT CODE ISOLATED</x:v>
      </x:c>
    </x:row>
    <x:row r="98" ht="48" customHeight="1">
      <x:c r="A98" s="305" t="str">
        <x:v>Atomic provision</x:v>
      </x:c>
      <x:c r="B98" s="305" t="str">
        <x:v>PRV</x:v>
      </x:c>
      <x:c r="C98" s="305" t="str">
        <x:v>SEBI-CORE-PRV-000017</x:v>
      </x:c>
      <x:c r="D98" s="305" t="n">
        <x:v>17</x:v>
      </x:c>
      <x:c r="E98" s="305" t="str">
        <x:v>CAP-LAW053|Reg. 21</x:v>
      </x:c>
      <x:c r="F98" s="305" t="str">
        <x:v>SEBI-CORE-LAW-000013</x:v>
      </x:c>
      <x:c r="G98" s="305" t="str">
        <x:v>CAP-LAW053</x:v>
      </x:c>
      <x:c r="H98" s="305" t="str">
        <x:v>CAP-LAW053</x:v>
      </x:c>
      <x:c r="I98" s="305" t="str">
        <x:v>MIGRATED — FROZEN</x:v>
      </x:c>
      <x:c r="J98" s="305" t="str">
        <x:v>FROZEN</x:v>
      </x:c>
      <x:c r="K98" s="305" t="str">
        <x:f>IF(COUNTIF($C$5:$C$1629,C98)=1,"UNIQUE","DUPLICATE")</x:f>
        <x:v>UNIQUE</x:v>
      </x:c>
      <x:c r="L98" s="305" t="str">
        <x:f>IF(COUNTIFS($B$5:$B$1629,B98,$E$5:$E$1629,E98)=1,"UNIQUE","DUPLICATE")</x:f>
        <x:v>UNIQUE</x:v>
      </x:c>
      <x:c r="M98" s="305" t="str">
        <x:f>IF(COUNTIF($C$5:$C$1629,F98)=1,"LINKED","ORPHAN")</x:f>
        <x:v>LINKED</x:v>
      </x:c>
      <x:c r="N98" s="305" t="str">
        <x:f>IF(AND(LEFT(C98,10)="SEBI-CORE-",MID(C98,11,3)=B98,LEN(C98)=20),"VALID","INVALID")</x:f>
        <x:v>VALID</x:v>
      </x:c>
      <x:c r="O98" s="305" t="str">
        <x:v>NO COLLISION — OBJECT CODE ISOLATED</x:v>
      </x:c>
    </x:row>
    <x:row r="99" ht="48" customHeight="1">
      <x:c r="A99" s="305" t="str">
        <x:v>Atomic provision</x:v>
      </x:c>
      <x:c r="B99" s="305" t="str">
        <x:v>PRV</x:v>
      </x:c>
      <x:c r="C99" s="305" t="str">
        <x:v>SEBI-CORE-PRV-000018</x:v>
      </x:c>
      <x:c r="D99" s="305" t="n">
        <x:v>18</x:v>
      </x:c>
      <x:c r="E99" s="305" t="str">
        <x:v>CAP-LAW053|Reg. 22</x:v>
      </x:c>
      <x:c r="F99" s="305" t="str">
        <x:v>SEBI-CORE-LAW-000013</x:v>
      </x:c>
      <x:c r="G99" s="305" t="str">
        <x:v>CAP-LAW053</x:v>
      </x:c>
      <x:c r="H99" s="305" t="str">
        <x:v>CAP-LAW053</x:v>
      </x:c>
      <x:c r="I99" s="305" t="str">
        <x:v>MIGRATED — FROZEN</x:v>
      </x:c>
      <x:c r="J99" s="305" t="str">
        <x:v>FROZEN</x:v>
      </x:c>
      <x:c r="K99" s="305" t="str">
        <x:f>IF(COUNTIF($C$5:$C$1629,C99)=1,"UNIQUE","DUPLICATE")</x:f>
        <x:v>UNIQUE</x:v>
      </x:c>
      <x:c r="L99" s="305" t="str">
        <x:f>IF(COUNTIFS($B$5:$B$1629,B99,$E$5:$E$1629,E99)=1,"UNIQUE","DUPLICATE")</x:f>
        <x:v>UNIQUE</x:v>
      </x:c>
      <x:c r="M99" s="305" t="str">
        <x:f>IF(COUNTIF($C$5:$C$1629,F99)=1,"LINKED","ORPHAN")</x:f>
        <x:v>LINKED</x:v>
      </x:c>
      <x:c r="N99" s="305" t="str">
        <x:f>IF(AND(LEFT(C99,10)="SEBI-CORE-",MID(C99,11,3)=B99,LEN(C99)=20),"VALID","INVALID")</x:f>
        <x:v>VALID</x:v>
      </x:c>
      <x:c r="O99" s="305" t="str">
        <x:v>NO COLLISION — OBJECT CODE ISOLATED</x:v>
      </x:c>
    </x:row>
    <x:row r="100" ht="48" customHeight="1">
      <x:c r="A100" s="305" t="str">
        <x:v>Atomic provision</x:v>
      </x:c>
      <x:c r="B100" s="305" t="str">
        <x:v>PRV</x:v>
      </x:c>
      <x:c r="C100" s="305" t="str">
        <x:v>SEBI-CORE-PRV-000019</x:v>
      </x:c>
      <x:c r="D100" s="305" t="n">
        <x:v>19</x:v>
      </x:c>
      <x:c r="E100" s="305" t="str">
        <x:v>CAP-LAW053|Reg. 23(1)</x:v>
      </x:c>
      <x:c r="F100" s="305" t="str">
        <x:v>SEBI-CORE-LAW-000013</x:v>
      </x:c>
      <x:c r="G100" s="305" t="str">
        <x:v>CAP-LAW053</x:v>
      </x:c>
      <x:c r="H100" s="305" t="str">
        <x:v>CAP-LAW053</x:v>
      </x:c>
      <x:c r="I100" s="305" t="str">
        <x:v>MIGRATED — FROZEN</x:v>
      </x:c>
      <x:c r="J100" s="305" t="str">
        <x:v>FROZEN</x:v>
      </x:c>
      <x:c r="K100" s="305" t="str">
        <x:f>IF(COUNTIF($C$5:$C$1629,C100)=1,"UNIQUE","DUPLICATE")</x:f>
        <x:v>UNIQUE</x:v>
      </x:c>
      <x:c r="L100" s="305" t="str">
        <x:f>IF(COUNTIFS($B$5:$B$1629,B100,$E$5:$E$1629,E100)=1,"UNIQUE","DUPLICATE")</x:f>
        <x:v>UNIQUE</x:v>
      </x:c>
      <x:c r="M100" s="305" t="str">
        <x:f>IF(COUNTIF($C$5:$C$1629,F100)=1,"LINKED","ORPHAN")</x:f>
        <x:v>LINKED</x:v>
      </x:c>
      <x:c r="N100" s="305" t="str">
        <x:f>IF(AND(LEFT(C100,10)="SEBI-CORE-",MID(C100,11,3)=B100,LEN(C100)=20),"VALID","INVALID")</x:f>
        <x:v>VALID</x:v>
      </x:c>
      <x:c r="O100" s="305" t="str">
        <x:v>NO COLLISION — OBJECT CODE ISOLATED</x:v>
      </x:c>
    </x:row>
    <x:row r="101" ht="48" customHeight="1">
      <x:c r="A101" s="305" t="str">
        <x:v>Atomic provision</x:v>
      </x:c>
      <x:c r="B101" s="305" t="str">
        <x:v>PRV</x:v>
      </x:c>
      <x:c r="C101" s="305" t="str">
        <x:v>SEBI-CORE-PRV-000020</x:v>
      </x:c>
      <x:c r="D101" s="305" t="n">
        <x:v>20</x:v>
      </x:c>
      <x:c r="E101" s="305" t="str">
        <x:v>CAP-LAW053|Reg. 23(2)-(4)</x:v>
      </x:c>
      <x:c r="F101" s="305" t="str">
        <x:v>SEBI-CORE-LAW-000013</x:v>
      </x:c>
      <x:c r="G101" s="305" t="str">
        <x:v>CAP-LAW053</x:v>
      </x:c>
      <x:c r="H101" s="305" t="str">
        <x:v>CAP-LAW053</x:v>
      </x:c>
      <x:c r="I101" s="305" t="str">
        <x:v>MIGRATED — FROZEN</x:v>
      </x:c>
      <x:c r="J101" s="305" t="str">
        <x:v>FROZEN</x:v>
      </x:c>
      <x:c r="K101" s="305" t="str">
        <x:f>IF(COUNTIF($C$5:$C$1629,C101)=1,"UNIQUE","DUPLICATE")</x:f>
        <x:v>UNIQUE</x:v>
      </x:c>
      <x:c r="L101" s="305" t="str">
        <x:f>IF(COUNTIFS($B$5:$B$1629,B101,$E$5:$E$1629,E101)=1,"UNIQUE","DUPLICATE")</x:f>
        <x:v>UNIQUE</x:v>
      </x:c>
      <x:c r="M101" s="305" t="str">
        <x:f>IF(COUNTIF($C$5:$C$1629,F101)=1,"LINKED","ORPHAN")</x:f>
        <x:v>LINKED</x:v>
      </x:c>
      <x:c r="N101" s="305" t="str">
        <x:f>IF(AND(LEFT(C101,10)="SEBI-CORE-",MID(C101,11,3)=B101,LEN(C101)=20),"VALID","INVALID")</x:f>
        <x:v>VALID</x:v>
      </x:c>
      <x:c r="O101" s="305" t="str">
        <x:v>NO COLLISION — OBJECT CODE ISOLATED</x:v>
      </x:c>
    </x:row>
    <x:row r="102" ht="48" customHeight="1">
      <x:c r="A102" s="305" t="str">
        <x:v>Atomic provision</x:v>
      </x:c>
      <x:c r="B102" s="305" t="str">
        <x:v>PRV</x:v>
      </x:c>
      <x:c r="C102" s="305" t="str">
        <x:v>SEBI-CORE-PRV-000021</x:v>
      </x:c>
      <x:c r="D102" s="305" t="n">
        <x:v>21</x:v>
      </x:c>
      <x:c r="E102" s="305" t="str">
        <x:v>CAP-LAW053|Reg. 23(9)</x:v>
      </x:c>
      <x:c r="F102" s="305" t="str">
        <x:v>SEBI-CORE-LAW-000013</x:v>
      </x:c>
      <x:c r="G102" s="305" t="str">
        <x:v>CAP-LAW053</x:v>
      </x:c>
      <x:c r="H102" s="305" t="str">
        <x:v>CAP-LAW053</x:v>
      </x:c>
      <x:c r="I102" s="305" t="str">
        <x:v>MIGRATED — FROZEN</x:v>
      </x:c>
      <x:c r="J102" s="305" t="str">
        <x:v>FROZEN</x:v>
      </x:c>
      <x:c r="K102" s="305" t="str">
        <x:f>IF(COUNTIF($C$5:$C$1629,C102)=1,"UNIQUE","DUPLICATE")</x:f>
        <x:v>UNIQUE</x:v>
      </x:c>
      <x:c r="L102" s="305" t="str">
        <x:f>IF(COUNTIFS($B$5:$B$1629,B102,$E$5:$E$1629,E102)=1,"UNIQUE","DUPLICATE")</x:f>
        <x:v>UNIQUE</x:v>
      </x:c>
      <x:c r="M102" s="305" t="str">
        <x:f>IF(COUNTIF($C$5:$C$1629,F102)=1,"LINKED","ORPHAN")</x:f>
        <x:v>LINKED</x:v>
      </x:c>
      <x:c r="N102" s="305" t="str">
        <x:f>IF(AND(LEFT(C102,10)="SEBI-CORE-",MID(C102,11,3)=B102,LEN(C102)=20),"VALID","INVALID")</x:f>
        <x:v>VALID</x:v>
      </x:c>
      <x:c r="O102" s="305" t="str">
        <x:v>NO COLLISION — OBJECT CODE ISOLATED</x:v>
      </x:c>
    </x:row>
    <x:row r="103" ht="48" customHeight="1">
      <x:c r="A103" s="305" t="str">
        <x:v>Atomic provision</x:v>
      </x:c>
      <x:c r="B103" s="305" t="str">
        <x:v>PRV</x:v>
      </x:c>
      <x:c r="C103" s="305" t="str">
        <x:v>SEBI-CORE-PRV-000022</x:v>
      </x:c>
      <x:c r="D103" s="305" t="n">
        <x:v>22</x:v>
      </x:c>
      <x:c r="E103" s="305" t="str">
        <x:v>CAP-LAW053|Reg. 24(1)</x:v>
      </x:c>
      <x:c r="F103" s="305" t="str">
        <x:v>SEBI-CORE-LAW-000013</x:v>
      </x:c>
      <x:c r="G103" s="305" t="str">
        <x:v>CAP-LAW053</x:v>
      </x:c>
      <x:c r="H103" s="305" t="str">
        <x:v>CAP-LAW053</x:v>
      </x:c>
      <x:c r="I103" s="305" t="str">
        <x:v>MIGRATED — FROZEN</x:v>
      </x:c>
      <x:c r="J103" s="305" t="str">
        <x:v>FROZEN</x:v>
      </x:c>
      <x:c r="K103" s="305" t="str">
        <x:f>IF(COUNTIF($C$5:$C$1629,C103)=1,"UNIQUE","DUPLICATE")</x:f>
        <x:v>UNIQUE</x:v>
      </x:c>
      <x:c r="L103" s="305" t="str">
        <x:f>IF(COUNTIFS($B$5:$B$1629,B103,$E$5:$E$1629,E103)=1,"UNIQUE","DUPLICATE")</x:f>
        <x:v>UNIQUE</x:v>
      </x:c>
      <x:c r="M103" s="305" t="str">
        <x:f>IF(COUNTIF($C$5:$C$1629,F103)=1,"LINKED","ORPHAN")</x:f>
        <x:v>LINKED</x:v>
      </x:c>
      <x:c r="N103" s="305" t="str">
        <x:f>IF(AND(LEFT(C103,10)="SEBI-CORE-",MID(C103,11,3)=B103,LEN(C103)=20),"VALID","INVALID")</x:f>
        <x:v>VALID</x:v>
      </x:c>
      <x:c r="O103" s="305" t="str">
        <x:v>NO COLLISION — OBJECT CODE ISOLATED</x:v>
      </x:c>
    </x:row>
    <x:row r="104" ht="48" customHeight="1">
      <x:c r="A104" s="305" t="str">
        <x:v>Atomic provision</x:v>
      </x:c>
      <x:c r="B104" s="305" t="str">
        <x:v>PRV</x:v>
      </x:c>
      <x:c r="C104" s="305" t="str">
        <x:v>SEBI-CORE-PRV-000023</x:v>
      </x:c>
      <x:c r="D104" s="305" t="n">
        <x:v>23</x:v>
      </x:c>
      <x:c r="E104" s="305" t="str">
        <x:v>CAP-LAW053|Reg. 24(2)</x:v>
      </x:c>
      <x:c r="F104" s="305" t="str">
        <x:v>SEBI-CORE-LAW-000013</x:v>
      </x:c>
      <x:c r="G104" s="305" t="str">
        <x:v>CAP-LAW053</x:v>
      </x:c>
      <x:c r="H104" s="305" t="str">
        <x:v>CAP-LAW053</x:v>
      </x:c>
      <x:c r="I104" s="305" t="str">
        <x:v>MIGRATED — FROZEN</x:v>
      </x:c>
      <x:c r="J104" s="305" t="str">
        <x:v>FROZEN</x:v>
      </x:c>
      <x:c r="K104" s="305" t="str">
        <x:f>IF(COUNTIF($C$5:$C$1629,C104)=1,"UNIQUE","DUPLICATE")</x:f>
        <x:v>UNIQUE</x:v>
      </x:c>
      <x:c r="L104" s="305" t="str">
        <x:f>IF(COUNTIFS($B$5:$B$1629,B104,$E$5:$E$1629,E104)=1,"UNIQUE","DUPLICATE")</x:f>
        <x:v>UNIQUE</x:v>
      </x:c>
      <x:c r="M104" s="305" t="str">
        <x:f>IF(COUNTIF($C$5:$C$1629,F104)=1,"LINKED","ORPHAN")</x:f>
        <x:v>LINKED</x:v>
      </x:c>
      <x:c r="N104" s="305" t="str">
        <x:f>IF(AND(LEFT(C104,10)="SEBI-CORE-",MID(C104,11,3)=B104,LEN(C104)=20),"VALID","INVALID")</x:f>
        <x:v>VALID</x:v>
      </x:c>
      <x:c r="O104" s="305" t="str">
        <x:v>NO COLLISION — OBJECT CODE ISOLATED</x:v>
      </x:c>
    </x:row>
    <x:row r="105" ht="48" customHeight="1">
      <x:c r="A105" s="305" t="str">
        <x:v>Atomic provision</x:v>
      </x:c>
      <x:c r="B105" s="305" t="str">
        <x:v>PRV</x:v>
      </x:c>
      <x:c r="C105" s="305" t="str">
        <x:v>SEBI-CORE-PRV-000024</x:v>
      </x:c>
      <x:c r="D105" s="305" t="n">
        <x:v>24</x:v>
      </x:c>
      <x:c r="E105" s="305" t="str">
        <x:v>CAP-LAW053|Reg. 24(3)</x:v>
      </x:c>
      <x:c r="F105" s="305" t="str">
        <x:v>SEBI-CORE-LAW-000013</x:v>
      </x:c>
      <x:c r="G105" s="305" t="str">
        <x:v>CAP-LAW053</x:v>
      </x:c>
      <x:c r="H105" s="305" t="str">
        <x:v>CAP-LAW053</x:v>
      </x:c>
      <x:c r="I105" s="305" t="str">
        <x:v>MIGRATED — FROZEN</x:v>
      </x:c>
      <x:c r="J105" s="305" t="str">
        <x:v>FROZEN</x:v>
      </x:c>
      <x:c r="K105" s="305" t="str">
        <x:f>IF(COUNTIF($C$5:$C$1629,C105)=1,"UNIQUE","DUPLICATE")</x:f>
        <x:v>UNIQUE</x:v>
      </x:c>
      <x:c r="L105" s="305" t="str">
        <x:f>IF(COUNTIFS($B$5:$B$1629,B105,$E$5:$E$1629,E105)=1,"UNIQUE","DUPLICATE")</x:f>
        <x:v>UNIQUE</x:v>
      </x:c>
      <x:c r="M105" s="305" t="str">
        <x:f>IF(COUNTIF($C$5:$C$1629,F105)=1,"LINKED","ORPHAN")</x:f>
        <x:v>LINKED</x:v>
      </x:c>
      <x:c r="N105" s="305" t="str">
        <x:f>IF(AND(LEFT(C105,10)="SEBI-CORE-",MID(C105,11,3)=B105,LEN(C105)=20),"VALID","INVALID")</x:f>
        <x:v>VALID</x:v>
      </x:c>
      <x:c r="O105" s="305" t="str">
        <x:v>NO COLLISION — OBJECT CODE ISOLATED</x:v>
      </x:c>
    </x:row>
    <x:row r="106" ht="48" customHeight="1">
      <x:c r="A106" s="305" t="str">
        <x:v>Atomic provision</x:v>
      </x:c>
      <x:c r="B106" s="305" t="str">
        <x:v>PRV</x:v>
      </x:c>
      <x:c r="C106" s="305" t="str">
        <x:v>SEBI-CORE-PRV-000025</x:v>
      </x:c>
      <x:c r="D106" s="305" t="n">
        <x:v>25</x:v>
      </x:c>
      <x:c r="E106" s="305" t="str">
        <x:v>CAP-LAW053|Reg. 24(4)</x:v>
      </x:c>
      <x:c r="F106" s="305" t="str">
        <x:v>SEBI-CORE-LAW-000013</x:v>
      </x:c>
      <x:c r="G106" s="305" t="str">
        <x:v>CAP-LAW053</x:v>
      </x:c>
      <x:c r="H106" s="305" t="str">
        <x:v>CAP-LAW053</x:v>
      </x:c>
      <x:c r="I106" s="305" t="str">
        <x:v>MIGRATED — FROZEN</x:v>
      </x:c>
      <x:c r="J106" s="305" t="str">
        <x:v>FROZEN</x:v>
      </x:c>
      <x:c r="K106" s="305" t="str">
        <x:f>IF(COUNTIF($C$5:$C$1629,C106)=1,"UNIQUE","DUPLICATE")</x:f>
        <x:v>UNIQUE</x:v>
      </x:c>
      <x:c r="L106" s="305" t="str">
        <x:f>IF(COUNTIFS($B$5:$B$1629,B106,$E$5:$E$1629,E106)=1,"UNIQUE","DUPLICATE")</x:f>
        <x:v>UNIQUE</x:v>
      </x:c>
      <x:c r="M106" s="305" t="str">
        <x:f>IF(COUNTIF($C$5:$C$1629,F106)=1,"LINKED","ORPHAN")</x:f>
        <x:v>LINKED</x:v>
      </x:c>
      <x:c r="N106" s="305" t="str">
        <x:f>IF(AND(LEFT(C106,10)="SEBI-CORE-",MID(C106,11,3)=B106,LEN(C106)=20),"VALID","INVALID")</x:f>
        <x:v>VALID</x:v>
      </x:c>
      <x:c r="O106" s="305" t="str">
        <x:v>NO COLLISION — OBJECT CODE ISOLATED</x:v>
      </x:c>
    </x:row>
    <x:row r="107" ht="48" customHeight="1">
      <x:c r="A107" s="305" t="str">
        <x:v>Atomic provision</x:v>
      </x:c>
      <x:c r="B107" s="305" t="str">
        <x:v>PRV</x:v>
      </x:c>
      <x:c r="C107" s="305" t="str">
        <x:v>SEBI-CORE-PRV-000026</x:v>
      </x:c>
      <x:c r="D107" s="305" t="n">
        <x:v>26</x:v>
      </x:c>
      <x:c r="E107" s="305" t="str">
        <x:v>CAP-LAW053|Reg. 24(5)-(6)</x:v>
      </x:c>
      <x:c r="F107" s="305" t="str">
        <x:v>SEBI-CORE-LAW-000013</x:v>
      </x:c>
      <x:c r="G107" s="305" t="str">
        <x:v>CAP-LAW053</x:v>
      </x:c>
      <x:c r="H107" s="305" t="str">
        <x:v>CAP-LAW053</x:v>
      </x:c>
      <x:c r="I107" s="305" t="str">
        <x:v>MIGRATED — FROZEN</x:v>
      </x:c>
      <x:c r="J107" s="305" t="str">
        <x:v>FROZEN</x:v>
      </x:c>
      <x:c r="K107" s="305" t="str">
        <x:f>IF(COUNTIF($C$5:$C$1629,C107)=1,"UNIQUE","DUPLICATE")</x:f>
        <x:v>UNIQUE</x:v>
      </x:c>
      <x:c r="L107" s="305" t="str">
        <x:f>IF(COUNTIFS($B$5:$B$1629,B107,$E$5:$E$1629,E107)=1,"UNIQUE","DUPLICATE")</x:f>
        <x:v>UNIQUE</x:v>
      </x:c>
      <x:c r="M107" s="305" t="str">
        <x:f>IF(COUNTIF($C$5:$C$1629,F107)=1,"LINKED","ORPHAN")</x:f>
        <x:v>LINKED</x:v>
      </x:c>
      <x:c r="N107" s="305" t="str">
        <x:f>IF(AND(LEFT(C107,10)="SEBI-CORE-",MID(C107,11,3)=B107,LEN(C107)=20),"VALID","INVALID")</x:f>
        <x:v>VALID</x:v>
      </x:c>
      <x:c r="O107" s="305" t="str">
        <x:v>NO COLLISION — OBJECT CODE ISOLATED</x:v>
      </x:c>
    </x:row>
    <x:row r="108" ht="48" customHeight="1">
      <x:c r="A108" s="305" t="str">
        <x:v>Atomic provision</x:v>
      </x:c>
      <x:c r="B108" s="305" t="str">
        <x:v>PRV</x:v>
      </x:c>
      <x:c r="C108" s="305" t="str">
        <x:v>SEBI-CORE-PRV-000027</x:v>
      </x:c>
      <x:c r="D108" s="305" t="n">
        <x:v>27</x:v>
      </x:c>
      <x:c r="E108" s="305" t="str">
        <x:v>CAP-LAW053|Reg. 24A</x:v>
      </x:c>
      <x:c r="F108" s="305" t="str">
        <x:v>SEBI-CORE-LAW-000013</x:v>
      </x:c>
      <x:c r="G108" s="305" t="str">
        <x:v>CAP-LAW053</x:v>
      </x:c>
      <x:c r="H108" s="305" t="str">
        <x:v>CAP-LAW053</x:v>
      </x:c>
      <x:c r="I108" s="305" t="str">
        <x:v>MIGRATED — FROZEN</x:v>
      </x:c>
      <x:c r="J108" s="305" t="str">
        <x:v>FROZEN</x:v>
      </x:c>
      <x:c r="K108" s="305" t="str">
        <x:f>IF(COUNTIF($C$5:$C$1629,C108)=1,"UNIQUE","DUPLICATE")</x:f>
        <x:v>UNIQUE</x:v>
      </x:c>
      <x:c r="L108" s="305" t="str">
        <x:f>IF(COUNTIFS($B$5:$B$1629,B108,$E$5:$E$1629,E108)=1,"UNIQUE","DUPLICATE")</x:f>
        <x:v>UNIQUE</x:v>
      </x:c>
      <x:c r="M108" s="305" t="str">
        <x:f>IF(COUNTIF($C$5:$C$1629,F108)=1,"LINKED","ORPHAN")</x:f>
        <x:v>LINKED</x:v>
      </x:c>
      <x:c r="N108" s="305" t="str">
        <x:f>IF(AND(LEFT(C108,10)="SEBI-CORE-",MID(C108,11,3)=B108,LEN(C108)=20),"VALID","INVALID")</x:f>
        <x:v>VALID</x:v>
      </x:c>
      <x:c r="O108" s="305" t="str">
        <x:v>NO COLLISION — OBJECT CODE ISOLATED</x:v>
      </x:c>
    </x:row>
    <x:row r="109" ht="48" customHeight="1">
      <x:c r="A109" s="305" t="str">
        <x:v>Atomic provision</x:v>
      </x:c>
      <x:c r="B109" s="305" t="str">
        <x:v>PRV</x:v>
      </x:c>
      <x:c r="C109" s="305" t="str">
        <x:v>SEBI-CORE-PRV-000028</x:v>
      </x:c>
      <x:c r="D109" s="305" t="n">
        <x:v>28</x:v>
      </x:c>
      <x:c r="E109" s="305" t="str">
        <x:v>CAP-LAW053|Reg. 25</x:v>
      </x:c>
      <x:c r="F109" s="305" t="str">
        <x:v>SEBI-CORE-LAW-000013</x:v>
      </x:c>
      <x:c r="G109" s="305" t="str">
        <x:v>CAP-LAW053</x:v>
      </x:c>
      <x:c r="H109" s="305" t="str">
        <x:v>CAP-LAW053</x:v>
      </x:c>
      <x:c r="I109" s="305" t="str">
        <x:v>MIGRATED — FROZEN</x:v>
      </x:c>
      <x:c r="J109" s="305" t="str">
        <x:v>FROZEN</x:v>
      </x:c>
      <x:c r="K109" s="305" t="str">
        <x:f>IF(COUNTIF($C$5:$C$1629,C109)=1,"UNIQUE","DUPLICATE")</x:f>
        <x:v>UNIQUE</x:v>
      </x:c>
      <x:c r="L109" s="305" t="str">
        <x:f>IF(COUNTIFS($B$5:$B$1629,B109,$E$5:$E$1629,E109)=1,"UNIQUE","DUPLICATE")</x:f>
        <x:v>UNIQUE</x:v>
      </x:c>
      <x:c r="M109" s="305" t="str">
        <x:f>IF(COUNTIF($C$5:$C$1629,F109)=1,"LINKED","ORPHAN")</x:f>
        <x:v>LINKED</x:v>
      </x:c>
      <x:c r="N109" s="305" t="str">
        <x:f>IF(AND(LEFT(C109,10)="SEBI-CORE-",MID(C109,11,3)=B109,LEN(C109)=20),"VALID","INVALID")</x:f>
        <x:v>VALID</x:v>
      </x:c>
      <x:c r="O109" s="305" t="str">
        <x:v>NO COLLISION — OBJECT CODE ISOLATED</x:v>
      </x:c>
    </x:row>
    <x:row r="110" ht="48" customHeight="1">
      <x:c r="A110" s="305" t="str">
        <x:v>Atomic provision</x:v>
      </x:c>
      <x:c r="B110" s="305" t="str">
        <x:v>PRV</x:v>
      </x:c>
      <x:c r="C110" s="305" t="str">
        <x:v>SEBI-CORE-PRV-000029</x:v>
      </x:c>
      <x:c r="D110" s="305" t="n">
        <x:v>29</x:v>
      </x:c>
      <x:c r="E110" s="305" t="str">
        <x:v>CAP-LAW053|Reg. 26</x:v>
      </x:c>
      <x:c r="F110" s="305" t="str">
        <x:v>SEBI-CORE-LAW-000013</x:v>
      </x:c>
      <x:c r="G110" s="305" t="str">
        <x:v>CAP-LAW053</x:v>
      </x:c>
      <x:c r="H110" s="305" t="str">
        <x:v>CAP-LAW053</x:v>
      </x:c>
      <x:c r="I110" s="305" t="str">
        <x:v>MIGRATED — FROZEN</x:v>
      </x:c>
      <x:c r="J110" s="305" t="str">
        <x:v>FROZEN</x:v>
      </x:c>
      <x:c r="K110" s="305" t="str">
        <x:f>IF(COUNTIF($C$5:$C$1629,C110)=1,"UNIQUE","DUPLICATE")</x:f>
        <x:v>UNIQUE</x:v>
      </x:c>
      <x:c r="L110" s="305" t="str">
        <x:f>IF(COUNTIFS($B$5:$B$1629,B110,$E$5:$E$1629,E110)=1,"UNIQUE","DUPLICATE")</x:f>
        <x:v>UNIQUE</x:v>
      </x:c>
      <x:c r="M110" s="305" t="str">
        <x:f>IF(COUNTIF($C$5:$C$1629,F110)=1,"LINKED","ORPHAN")</x:f>
        <x:v>LINKED</x:v>
      </x:c>
      <x:c r="N110" s="305" t="str">
        <x:f>IF(AND(LEFT(C110,10)="SEBI-CORE-",MID(C110,11,3)=B110,LEN(C110)=20),"VALID","INVALID")</x:f>
        <x:v>VALID</x:v>
      </x:c>
      <x:c r="O110" s="305" t="str">
        <x:v>NO COLLISION — OBJECT CODE ISOLATED</x:v>
      </x:c>
    </x:row>
    <x:row r="111" ht="48" customHeight="1">
      <x:c r="A111" s="305" t="str">
        <x:v>Atomic provision</x:v>
      </x:c>
      <x:c r="B111" s="305" t="str">
        <x:v>PRV</x:v>
      </x:c>
      <x:c r="C111" s="305" t="str">
        <x:v>SEBI-CORE-PRV-000030</x:v>
      </x:c>
      <x:c r="D111" s="305" t="n">
        <x:v>30</x:v>
      </x:c>
      <x:c r="E111" s="305" t="str">
        <x:v>CAP-LAW053|Reg. 27</x:v>
      </x:c>
      <x:c r="F111" s="305" t="str">
        <x:v>SEBI-CORE-LAW-000013</x:v>
      </x:c>
      <x:c r="G111" s="305" t="str">
        <x:v>CAP-LAW053</x:v>
      </x:c>
      <x:c r="H111" s="305" t="str">
        <x:v>CAP-LAW053</x:v>
      </x:c>
      <x:c r="I111" s="305" t="str">
        <x:v>MIGRATED — FROZEN</x:v>
      </x:c>
      <x:c r="J111" s="305" t="str">
        <x:v>FROZEN</x:v>
      </x:c>
      <x:c r="K111" s="305" t="str">
        <x:f>IF(COUNTIF($C$5:$C$1629,C111)=1,"UNIQUE","DUPLICATE")</x:f>
        <x:v>UNIQUE</x:v>
      </x:c>
      <x:c r="L111" s="305" t="str">
        <x:f>IF(COUNTIFS($B$5:$B$1629,B111,$E$5:$E$1629,E111)=1,"UNIQUE","DUPLICATE")</x:f>
        <x:v>UNIQUE</x:v>
      </x:c>
      <x:c r="M111" s="305" t="str">
        <x:f>IF(COUNTIF($C$5:$C$1629,F111)=1,"LINKED","ORPHAN")</x:f>
        <x:v>LINKED</x:v>
      </x:c>
      <x:c r="N111" s="305" t="str">
        <x:f>IF(AND(LEFT(C111,10)="SEBI-CORE-",MID(C111,11,3)=B111,LEN(C111)=20),"VALID","INVALID")</x:f>
        <x:v>VALID</x:v>
      </x:c>
      <x:c r="O111" s="305" t="str">
        <x:v>NO COLLISION — OBJECT CODE ISOLATED</x:v>
      </x:c>
    </x:row>
    <x:row r="112" ht="48" customHeight="1">
      <x:c r="A112" s="305" t="str">
        <x:v>Atomic provision</x:v>
      </x:c>
      <x:c r="B112" s="305" t="str">
        <x:v>PRV</x:v>
      </x:c>
      <x:c r="C112" s="305" t="str">
        <x:v>SEBI-CORE-PRV-000031</x:v>
      </x:c>
      <x:c r="D112" s="305" t="n">
        <x:v>31</x:v>
      </x:c>
      <x:c r="E112" s="305" t="str">
        <x:v>CAP-LAW053|Reg. 29</x:v>
      </x:c>
      <x:c r="F112" s="305" t="str">
        <x:v>SEBI-CORE-LAW-000013</x:v>
      </x:c>
      <x:c r="G112" s="305" t="str">
        <x:v>CAP-LAW053</x:v>
      </x:c>
      <x:c r="H112" s="305" t="str">
        <x:v>CAP-LAW053</x:v>
      </x:c>
      <x:c r="I112" s="305" t="str">
        <x:v>MIGRATED — FROZEN</x:v>
      </x:c>
      <x:c r="J112" s="305" t="str">
        <x:v>FROZEN</x:v>
      </x:c>
      <x:c r="K112" s="305" t="str">
        <x:f>IF(COUNTIF($C$5:$C$1629,C112)=1,"UNIQUE","DUPLICATE")</x:f>
        <x:v>UNIQUE</x:v>
      </x:c>
      <x:c r="L112" s="305" t="str">
        <x:f>IF(COUNTIFS($B$5:$B$1629,B112,$E$5:$E$1629,E112)=1,"UNIQUE","DUPLICATE")</x:f>
        <x:v>UNIQUE</x:v>
      </x:c>
      <x:c r="M112" s="305" t="str">
        <x:f>IF(COUNTIF($C$5:$C$1629,F112)=1,"LINKED","ORPHAN")</x:f>
        <x:v>LINKED</x:v>
      </x:c>
      <x:c r="N112" s="305" t="str">
        <x:f>IF(AND(LEFT(C112,10)="SEBI-CORE-",MID(C112,11,3)=B112,LEN(C112)=20),"VALID","INVALID")</x:f>
        <x:v>VALID</x:v>
      </x:c>
      <x:c r="O112" s="305" t="str">
        <x:v>NO COLLISION — OBJECT CODE ISOLATED</x:v>
      </x:c>
    </x:row>
    <x:row r="113" ht="48" customHeight="1">
      <x:c r="A113" s="305" t="str">
        <x:v>Atomic provision</x:v>
      </x:c>
      <x:c r="B113" s="305" t="str">
        <x:v>PRV</x:v>
      </x:c>
      <x:c r="C113" s="305" t="str">
        <x:v>SEBI-CORE-PRV-000032</x:v>
      </x:c>
      <x:c r="D113" s="305" t="n">
        <x:v>32</x:v>
      </x:c>
      <x:c r="E113" s="305" t="str">
        <x:v>CAP-LAW053|Reg. 30</x:v>
      </x:c>
      <x:c r="F113" s="305" t="str">
        <x:v>SEBI-CORE-LAW-000013</x:v>
      </x:c>
      <x:c r="G113" s="305" t="str">
        <x:v>CAP-LAW053</x:v>
      </x:c>
      <x:c r="H113" s="305" t="str">
        <x:v>CAP-LAW053</x:v>
      </x:c>
      <x:c r="I113" s="305" t="str">
        <x:v>MIGRATED — FROZEN</x:v>
      </x:c>
      <x:c r="J113" s="305" t="str">
        <x:v>FROZEN</x:v>
      </x:c>
      <x:c r="K113" s="305" t="str">
        <x:f>IF(COUNTIF($C$5:$C$1629,C113)=1,"UNIQUE","DUPLICATE")</x:f>
        <x:v>UNIQUE</x:v>
      </x:c>
      <x:c r="L113" s="305" t="str">
        <x:f>IF(COUNTIFS($B$5:$B$1629,B113,$E$5:$E$1629,E113)=1,"UNIQUE","DUPLICATE")</x:f>
        <x:v>UNIQUE</x:v>
      </x:c>
      <x:c r="M113" s="305" t="str">
        <x:f>IF(COUNTIF($C$5:$C$1629,F113)=1,"LINKED","ORPHAN")</x:f>
        <x:v>LINKED</x:v>
      </x:c>
      <x:c r="N113" s="305" t="str">
        <x:f>IF(AND(LEFT(C113,10)="SEBI-CORE-",MID(C113,11,3)=B113,LEN(C113)=20),"VALID","INVALID")</x:f>
        <x:v>VALID</x:v>
      </x:c>
      <x:c r="O113" s="305" t="str">
        <x:v>NO COLLISION — OBJECT CODE ISOLATED</x:v>
      </x:c>
    </x:row>
    <x:row r="114" ht="48" customHeight="1">
      <x:c r="A114" s="305" t="str">
        <x:v>Atomic provision</x:v>
      </x:c>
      <x:c r="B114" s="305" t="str">
        <x:v>PRV</x:v>
      </x:c>
      <x:c r="C114" s="305" t="str">
        <x:v>SEBI-CORE-PRV-000033</x:v>
      </x:c>
      <x:c r="D114" s="305" t="n">
        <x:v>33</x:v>
      </x:c>
      <x:c r="E114" s="305" t="str">
        <x:v>CAP-LAW053|Reg. 30A</x:v>
      </x:c>
      <x:c r="F114" s="305" t="str">
        <x:v>SEBI-CORE-LAW-000013</x:v>
      </x:c>
      <x:c r="G114" s="305" t="str">
        <x:v>CAP-LAW053</x:v>
      </x:c>
      <x:c r="H114" s="305" t="str">
        <x:v>CAP-LAW053</x:v>
      </x:c>
      <x:c r="I114" s="305" t="str">
        <x:v>MIGRATED — FROZEN</x:v>
      </x:c>
      <x:c r="J114" s="305" t="str">
        <x:v>FROZEN</x:v>
      </x:c>
      <x:c r="K114" s="305" t="str">
        <x:f>IF(COUNTIF($C$5:$C$1629,C114)=1,"UNIQUE","DUPLICATE")</x:f>
        <x:v>UNIQUE</x:v>
      </x:c>
      <x:c r="L114" s="305" t="str">
        <x:f>IF(COUNTIFS($B$5:$B$1629,B114,$E$5:$E$1629,E114)=1,"UNIQUE","DUPLICATE")</x:f>
        <x:v>UNIQUE</x:v>
      </x:c>
      <x:c r="M114" s="305" t="str">
        <x:f>IF(COUNTIF($C$5:$C$1629,F114)=1,"LINKED","ORPHAN")</x:f>
        <x:v>LINKED</x:v>
      </x:c>
      <x:c r="N114" s="305" t="str">
        <x:f>IF(AND(LEFT(C114,10)="SEBI-CORE-",MID(C114,11,3)=B114,LEN(C114)=20),"VALID","INVALID")</x:f>
        <x:v>VALID</x:v>
      </x:c>
      <x:c r="O114" s="305" t="str">
        <x:v>NO COLLISION — OBJECT CODE ISOLATED</x:v>
      </x:c>
    </x:row>
    <x:row r="115" ht="48" customHeight="1">
      <x:c r="A115" s="305" t="str">
        <x:v>Atomic provision</x:v>
      </x:c>
      <x:c r="B115" s="305" t="str">
        <x:v>PRV</x:v>
      </x:c>
      <x:c r="C115" s="305" t="str">
        <x:v>SEBI-CORE-PRV-000034</x:v>
      </x:c>
      <x:c r="D115" s="305" t="n">
        <x:v>34</x:v>
      </x:c>
      <x:c r="E115" s="305" t="str">
        <x:v>CAP-LAW053|Reg. 31</x:v>
      </x:c>
      <x:c r="F115" s="305" t="str">
        <x:v>SEBI-CORE-LAW-000013</x:v>
      </x:c>
      <x:c r="G115" s="305" t="str">
        <x:v>CAP-LAW053</x:v>
      </x:c>
      <x:c r="H115" s="305" t="str">
        <x:v>CAP-LAW053</x:v>
      </x:c>
      <x:c r="I115" s="305" t="str">
        <x:v>MIGRATED — FROZEN</x:v>
      </x:c>
      <x:c r="J115" s="305" t="str">
        <x:v>FROZEN</x:v>
      </x:c>
      <x:c r="K115" s="305" t="str">
        <x:f>IF(COUNTIF($C$5:$C$1629,C115)=1,"UNIQUE","DUPLICATE")</x:f>
        <x:v>UNIQUE</x:v>
      </x:c>
      <x:c r="L115" s="305" t="str">
        <x:f>IF(COUNTIFS($B$5:$B$1629,B115,$E$5:$E$1629,E115)=1,"UNIQUE","DUPLICATE")</x:f>
        <x:v>UNIQUE</x:v>
      </x:c>
      <x:c r="M115" s="305" t="str">
        <x:f>IF(COUNTIF($C$5:$C$1629,F115)=1,"LINKED","ORPHAN")</x:f>
        <x:v>LINKED</x:v>
      </x:c>
      <x:c r="N115" s="305" t="str">
        <x:f>IF(AND(LEFT(C115,10)="SEBI-CORE-",MID(C115,11,3)=B115,LEN(C115)=20),"VALID","INVALID")</x:f>
        <x:v>VALID</x:v>
      </x:c>
      <x:c r="O115" s="305" t="str">
        <x:v>NO COLLISION — OBJECT CODE ISOLATED</x:v>
      </x:c>
    </x:row>
    <x:row r="116" ht="48" customHeight="1">
      <x:c r="A116" s="305" t="str">
        <x:v>Atomic provision</x:v>
      </x:c>
      <x:c r="B116" s="305" t="str">
        <x:v>PRV</x:v>
      </x:c>
      <x:c r="C116" s="305" t="str">
        <x:v>SEBI-CORE-PRV-000035</x:v>
      </x:c>
      <x:c r="D116" s="305" t="n">
        <x:v>35</x:v>
      </x:c>
      <x:c r="E116" s="305" t="str">
        <x:v>CAP-LAW053|Reg. 31A</x:v>
      </x:c>
      <x:c r="F116" s="305" t="str">
        <x:v>SEBI-CORE-LAW-000013</x:v>
      </x:c>
      <x:c r="G116" s="305" t="str">
        <x:v>CAP-LAW053</x:v>
      </x:c>
      <x:c r="H116" s="305" t="str">
        <x:v>CAP-LAW053</x:v>
      </x:c>
      <x:c r="I116" s="305" t="str">
        <x:v>MIGRATED — FROZEN</x:v>
      </x:c>
      <x:c r="J116" s="305" t="str">
        <x:v>FROZEN</x:v>
      </x:c>
      <x:c r="K116" s="305" t="str">
        <x:f>IF(COUNTIF($C$5:$C$1629,C116)=1,"UNIQUE","DUPLICATE")</x:f>
        <x:v>UNIQUE</x:v>
      </x:c>
      <x:c r="L116" s="305" t="str">
        <x:f>IF(COUNTIFS($B$5:$B$1629,B116,$E$5:$E$1629,E116)=1,"UNIQUE","DUPLICATE")</x:f>
        <x:v>UNIQUE</x:v>
      </x:c>
      <x:c r="M116" s="305" t="str">
        <x:f>IF(COUNTIF($C$5:$C$1629,F116)=1,"LINKED","ORPHAN")</x:f>
        <x:v>LINKED</x:v>
      </x:c>
      <x:c r="N116" s="305" t="str">
        <x:f>IF(AND(LEFT(C116,10)="SEBI-CORE-",MID(C116,11,3)=B116,LEN(C116)=20),"VALID","INVALID")</x:f>
        <x:v>VALID</x:v>
      </x:c>
      <x:c r="O116" s="305" t="str">
        <x:v>NO COLLISION — OBJECT CODE ISOLATED</x:v>
      </x:c>
    </x:row>
    <x:row r="117" ht="48" customHeight="1">
      <x:c r="A117" s="305" t="str">
        <x:v>Atomic provision</x:v>
      </x:c>
      <x:c r="B117" s="305" t="str">
        <x:v>PRV</x:v>
      </x:c>
      <x:c r="C117" s="305" t="str">
        <x:v>SEBI-CORE-PRV-000036</x:v>
      </x:c>
      <x:c r="D117" s="305" t="n">
        <x:v>36</x:v>
      </x:c>
      <x:c r="E117" s="305" t="str">
        <x:v>CAP-LAW053|Reg. 32</x:v>
      </x:c>
      <x:c r="F117" s="305" t="str">
        <x:v>SEBI-CORE-LAW-000013</x:v>
      </x:c>
      <x:c r="G117" s="305" t="str">
        <x:v>CAP-LAW053</x:v>
      </x:c>
      <x:c r="H117" s="305" t="str">
        <x:v>CAP-LAW053</x:v>
      </x:c>
      <x:c r="I117" s="305" t="str">
        <x:v>MIGRATED — FROZEN</x:v>
      </x:c>
      <x:c r="J117" s="305" t="str">
        <x:v>FROZEN</x:v>
      </x:c>
      <x:c r="K117" s="305" t="str">
        <x:f>IF(COUNTIF($C$5:$C$1629,C117)=1,"UNIQUE","DUPLICATE")</x:f>
        <x:v>UNIQUE</x:v>
      </x:c>
      <x:c r="L117" s="305" t="str">
        <x:f>IF(COUNTIFS($B$5:$B$1629,B117,$E$5:$E$1629,E117)=1,"UNIQUE","DUPLICATE")</x:f>
        <x:v>UNIQUE</x:v>
      </x:c>
      <x:c r="M117" s="305" t="str">
        <x:f>IF(COUNTIF($C$5:$C$1629,F117)=1,"LINKED","ORPHAN")</x:f>
        <x:v>LINKED</x:v>
      </x:c>
      <x:c r="N117" s="305" t="str">
        <x:f>IF(AND(LEFT(C117,10)="SEBI-CORE-",MID(C117,11,3)=B117,LEN(C117)=20),"VALID","INVALID")</x:f>
        <x:v>VALID</x:v>
      </x:c>
      <x:c r="O117" s="305" t="str">
        <x:v>NO COLLISION — OBJECT CODE ISOLATED</x:v>
      </x:c>
    </x:row>
    <x:row r="118" ht="48" customHeight="1">
      <x:c r="A118" s="305" t="str">
        <x:v>Atomic provision</x:v>
      </x:c>
      <x:c r="B118" s="305" t="str">
        <x:v>PRV</x:v>
      </x:c>
      <x:c r="C118" s="305" t="str">
        <x:v>SEBI-CORE-PRV-000037</x:v>
      </x:c>
      <x:c r="D118" s="305" t="n">
        <x:v>37</x:v>
      </x:c>
      <x:c r="E118" s="305" t="str">
        <x:v>CAP-LAW053|Reg. 33</x:v>
      </x:c>
      <x:c r="F118" s="305" t="str">
        <x:v>SEBI-CORE-LAW-000013</x:v>
      </x:c>
      <x:c r="G118" s="305" t="str">
        <x:v>CAP-LAW053</x:v>
      </x:c>
      <x:c r="H118" s="305" t="str">
        <x:v>CAP-LAW053</x:v>
      </x:c>
      <x:c r="I118" s="305" t="str">
        <x:v>MIGRATED — FROZEN</x:v>
      </x:c>
      <x:c r="J118" s="305" t="str">
        <x:v>FROZEN</x:v>
      </x:c>
      <x:c r="K118" s="305" t="str">
        <x:f>IF(COUNTIF($C$5:$C$1629,C118)=1,"UNIQUE","DUPLICATE")</x:f>
        <x:v>UNIQUE</x:v>
      </x:c>
      <x:c r="L118" s="305" t="str">
        <x:f>IF(COUNTIFS($B$5:$B$1629,B118,$E$5:$E$1629,E118)=1,"UNIQUE","DUPLICATE")</x:f>
        <x:v>UNIQUE</x:v>
      </x:c>
      <x:c r="M118" s="305" t="str">
        <x:f>IF(COUNTIF($C$5:$C$1629,F118)=1,"LINKED","ORPHAN")</x:f>
        <x:v>LINKED</x:v>
      </x:c>
      <x:c r="N118" s="305" t="str">
        <x:f>IF(AND(LEFT(C118,10)="SEBI-CORE-",MID(C118,11,3)=B118,LEN(C118)=20),"VALID","INVALID")</x:f>
        <x:v>VALID</x:v>
      </x:c>
      <x:c r="O118" s="305" t="str">
        <x:v>NO COLLISION — OBJECT CODE ISOLATED</x:v>
      </x:c>
    </x:row>
    <x:row r="119" ht="48" customHeight="1">
      <x:c r="A119" s="305" t="str">
        <x:v>Atomic provision</x:v>
      </x:c>
      <x:c r="B119" s="305" t="str">
        <x:v>PRV</x:v>
      </x:c>
      <x:c r="C119" s="305" t="str">
        <x:v>SEBI-CORE-PRV-000038</x:v>
      </x:c>
      <x:c r="D119" s="305" t="n">
        <x:v>38</x:v>
      </x:c>
      <x:c r="E119" s="305" t="str">
        <x:v>CAP-LAW053|Reg. 34</x:v>
      </x:c>
      <x:c r="F119" s="305" t="str">
        <x:v>SEBI-CORE-LAW-000013</x:v>
      </x:c>
      <x:c r="G119" s="305" t="str">
        <x:v>CAP-LAW053</x:v>
      </x:c>
      <x:c r="H119" s="305" t="str">
        <x:v>CAP-LAW053</x:v>
      </x:c>
      <x:c r="I119" s="305" t="str">
        <x:v>MIGRATED — FROZEN</x:v>
      </x:c>
      <x:c r="J119" s="305" t="str">
        <x:v>FROZEN</x:v>
      </x:c>
      <x:c r="K119" s="305" t="str">
        <x:f>IF(COUNTIF($C$5:$C$1629,C119)=1,"UNIQUE","DUPLICATE")</x:f>
        <x:v>UNIQUE</x:v>
      </x:c>
      <x:c r="L119" s="305" t="str">
        <x:f>IF(COUNTIFS($B$5:$B$1629,B119,$E$5:$E$1629,E119)=1,"UNIQUE","DUPLICATE")</x:f>
        <x:v>UNIQUE</x:v>
      </x:c>
      <x:c r="M119" s="305" t="str">
        <x:f>IF(COUNTIF($C$5:$C$1629,F119)=1,"LINKED","ORPHAN")</x:f>
        <x:v>LINKED</x:v>
      </x:c>
      <x:c r="N119" s="305" t="str">
        <x:f>IF(AND(LEFT(C119,10)="SEBI-CORE-",MID(C119,11,3)=B119,LEN(C119)=20),"VALID","INVALID")</x:f>
        <x:v>VALID</x:v>
      </x:c>
      <x:c r="O119" s="305" t="str">
        <x:v>NO COLLISION — OBJECT CODE ISOLATED</x:v>
      </x:c>
    </x:row>
    <x:row r="120" ht="48" customHeight="1">
      <x:c r="A120" s="305" t="str">
        <x:v>Atomic provision</x:v>
      </x:c>
      <x:c r="B120" s="305" t="str">
        <x:v>PRV</x:v>
      </x:c>
      <x:c r="C120" s="305" t="str">
        <x:v>SEBI-CORE-PRV-000039</x:v>
      </x:c>
      <x:c r="D120" s="305" t="n">
        <x:v>39</x:v>
      </x:c>
      <x:c r="E120" s="305" t="str">
        <x:v>CAP-LAW053|Reg. 36</x:v>
      </x:c>
      <x:c r="F120" s="305" t="str">
        <x:v>SEBI-CORE-LAW-000013</x:v>
      </x:c>
      <x:c r="G120" s="305" t="str">
        <x:v>CAP-LAW053</x:v>
      </x:c>
      <x:c r="H120" s="305" t="str">
        <x:v>CAP-LAW053</x:v>
      </x:c>
      <x:c r="I120" s="305" t="str">
        <x:v>MIGRATED — FROZEN</x:v>
      </x:c>
      <x:c r="J120" s="305" t="str">
        <x:v>FROZEN</x:v>
      </x:c>
      <x:c r="K120" s="305" t="str">
        <x:f>IF(COUNTIF($C$5:$C$1629,C120)=1,"UNIQUE","DUPLICATE")</x:f>
        <x:v>UNIQUE</x:v>
      </x:c>
      <x:c r="L120" s="305" t="str">
        <x:f>IF(COUNTIFS($B$5:$B$1629,B120,$E$5:$E$1629,E120)=1,"UNIQUE","DUPLICATE")</x:f>
        <x:v>UNIQUE</x:v>
      </x:c>
      <x:c r="M120" s="305" t="str">
        <x:f>IF(COUNTIF($C$5:$C$1629,F120)=1,"LINKED","ORPHAN")</x:f>
        <x:v>LINKED</x:v>
      </x:c>
      <x:c r="N120" s="305" t="str">
        <x:f>IF(AND(LEFT(C120,10)="SEBI-CORE-",MID(C120,11,3)=B120,LEN(C120)=20),"VALID","INVALID")</x:f>
        <x:v>VALID</x:v>
      </x:c>
      <x:c r="O120" s="305" t="str">
        <x:v>NO COLLISION — OBJECT CODE ISOLATED</x:v>
      </x:c>
    </x:row>
    <x:row r="121" ht="48" customHeight="1">
      <x:c r="A121" s="305" t="str">
        <x:v>Atomic provision</x:v>
      </x:c>
      <x:c r="B121" s="305" t="str">
        <x:v>PRV</x:v>
      </x:c>
      <x:c r="C121" s="305" t="str">
        <x:v>SEBI-CORE-PRV-000040</x:v>
      </x:c>
      <x:c r="D121" s="305" t="n">
        <x:v>40</x:v>
      </x:c>
      <x:c r="E121" s="305" t="str">
        <x:v>CAP-LAW053|Reg. 37</x:v>
      </x:c>
      <x:c r="F121" s="305" t="str">
        <x:v>SEBI-CORE-LAW-000013</x:v>
      </x:c>
      <x:c r="G121" s="305" t="str">
        <x:v>CAP-LAW053</x:v>
      </x:c>
      <x:c r="H121" s="305" t="str">
        <x:v>CAP-LAW053</x:v>
      </x:c>
      <x:c r="I121" s="305" t="str">
        <x:v>MIGRATED — FROZEN</x:v>
      </x:c>
      <x:c r="J121" s="305" t="str">
        <x:v>FROZEN</x:v>
      </x:c>
      <x:c r="K121" s="305" t="str">
        <x:f>IF(COUNTIF($C$5:$C$1629,C121)=1,"UNIQUE","DUPLICATE")</x:f>
        <x:v>UNIQUE</x:v>
      </x:c>
      <x:c r="L121" s="305" t="str">
        <x:f>IF(COUNTIFS($B$5:$B$1629,B121,$E$5:$E$1629,E121)=1,"UNIQUE","DUPLICATE")</x:f>
        <x:v>UNIQUE</x:v>
      </x:c>
      <x:c r="M121" s="305" t="str">
        <x:f>IF(COUNTIF($C$5:$C$1629,F121)=1,"LINKED","ORPHAN")</x:f>
        <x:v>LINKED</x:v>
      </x:c>
      <x:c r="N121" s="305" t="str">
        <x:f>IF(AND(LEFT(C121,10)="SEBI-CORE-",MID(C121,11,3)=B121,LEN(C121)=20),"VALID","INVALID")</x:f>
        <x:v>VALID</x:v>
      </x:c>
      <x:c r="O121" s="305" t="str">
        <x:v>NO COLLISION — OBJECT CODE ISOLATED</x:v>
      </x:c>
    </x:row>
    <x:row r="122" ht="48" customHeight="1">
      <x:c r="A122" s="305" t="str">
        <x:v>Atomic provision</x:v>
      </x:c>
      <x:c r="B122" s="305" t="str">
        <x:v>PRV</x:v>
      </x:c>
      <x:c r="C122" s="305" t="str">
        <x:v>SEBI-CORE-PRV-000041</x:v>
      </x:c>
      <x:c r="D122" s="305" t="n">
        <x:v>41</x:v>
      </x:c>
      <x:c r="E122" s="305" t="str">
        <x:v>CAP-LAW053|Reg. 38</x:v>
      </x:c>
      <x:c r="F122" s="305" t="str">
        <x:v>SEBI-CORE-LAW-000013</x:v>
      </x:c>
      <x:c r="G122" s="305" t="str">
        <x:v>CAP-LAW053</x:v>
      </x:c>
      <x:c r="H122" s="305" t="str">
        <x:v>CAP-LAW053</x:v>
      </x:c>
      <x:c r="I122" s="305" t="str">
        <x:v>MIGRATED — FROZEN</x:v>
      </x:c>
      <x:c r="J122" s="305" t="str">
        <x:v>FROZEN</x:v>
      </x:c>
      <x:c r="K122" s="305" t="str">
        <x:f>IF(COUNTIF($C$5:$C$1629,C122)=1,"UNIQUE","DUPLICATE")</x:f>
        <x:v>UNIQUE</x:v>
      </x:c>
      <x:c r="L122" s="305" t="str">
        <x:f>IF(COUNTIFS($B$5:$B$1629,B122,$E$5:$E$1629,E122)=1,"UNIQUE","DUPLICATE")</x:f>
        <x:v>UNIQUE</x:v>
      </x:c>
      <x:c r="M122" s="305" t="str">
        <x:f>IF(COUNTIF($C$5:$C$1629,F122)=1,"LINKED","ORPHAN")</x:f>
        <x:v>LINKED</x:v>
      </x:c>
      <x:c r="N122" s="305" t="str">
        <x:f>IF(AND(LEFT(C122,10)="SEBI-CORE-",MID(C122,11,3)=B122,LEN(C122)=20),"VALID","INVALID")</x:f>
        <x:v>VALID</x:v>
      </x:c>
      <x:c r="O122" s="305" t="str">
        <x:v>NO COLLISION — OBJECT CODE ISOLATED</x:v>
      </x:c>
    </x:row>
    <x:row r="123" ht="48" customHeight="1">
      <x:c r="A123" s="305" t="str">
        <x:v>Atomic provision</x:v>
      </x:c>
      <x:c r="B123" s="305" t="str">
        <x:v>PRV</x:v>
      </x:c>
      <x:c r="C123" s="305" t="str">
        <x:v>SEBI-CORE-PRV-000042</x:v>
      </x:c>
      <x:c r="D123" s="305" t="n">
        <x:v>42</x:v>
      </x:c>
      <x:c r="E123" s="305" t="str">
        <x:v>CAP-LAW053|Reg. 39</x:v>
      </x:c>
      <x:c r="F123" s="305" t="str">
        <x:v>SEBI-CORE-LAW-000013</x:v>
      </x:c>
      <x:c r="G123" s="305" t="str">
        <x:v>CAP-LAW053</x:v>
      </x:c>
      <x:c r="H123" s="305" t="str">
        <x:v>CAP-LAW053</x:v>
      </x:c>
      <x:c r="I123" s="305" t="str">
        <x:v>MIGRATED — FROZEN</x:v>
      </x:c>
      <x:c r="J123" s="305" t="str">
        <x:v>FROZEN</x:v>
      </x:c>
      <x:c r="K123" s="305" t="str">
        <x:f>IF(COUNTIF($C$5:$C$1629,C123)=1,"UNIQUE","DUPLICATE")</x:f>
        <x:v>UNIQUE</x:v>
      </x:c>
      <x:c r="L123" s="305" t="str">
        <x:f>IF(COUNTIFS($B$5:$B$1629,B123,$E$5:$E$1629,E123)=1,"UNIQUE","DUPLICATE")</x:f>
        <x:v>UNIQUE</x:v>
      </x:c>
      <x:c r="M123" s="305" t="str">
        <x:f>IF(COUNTIF($C$5:$C$1629,F123)=1,"LINKED","ORPHAN")</x:f>
        <x:v>LINKED</x:v>
      </x:c>
      <x:c r="N123" s="305" t="str">
        <x:f>IF(AND(LEFT(C123,10)="SEBI-CORE-",MID(C123,11,3)=B123,LEN(C123)=20),"VALID","INVALID")</x:f>
        <x:v>VALID</x:v>
      </x:c>
      <x:c r="O123" s="305" t="str">
        <x:v>NO COLLISION — OBJECT CODE ISOLATED</x:v>
      </x:c>
    </x:row>
    <x:row r="124" ht="48" customHeight="1">
      <x:c r="A124" s="305" t="str">
        <x:v>Atomic provision</x:v>
      </x:c>
      <x:c r="B124" s="305" t="str">
        <x:v>PRV</x:v>
      </x:c>
      <x:c r="C124" s="305" t="str">
        <x:v>SEBI-CORE-PRV-000043</x:v>
      </x:c>
      <x:c r="D124" s="305" t="n">
        <x:v>43</x:v>
      </x:c>
      <x:c r="E124" s="305" t="str">
        <x:v>CAP-LAW053|Reg. 40</x:v>
      </x:c>
      <x:c r="F124" s="305" t="str">
        <x:v>SEBI-CORE-LAW-000013</x:v>
      </x:c>
      <x:c r="G124" s="305" t="str">
        <x:v>CAP-LAW053</x:v>
      </x:c>
      <x:c r="H124" s="305" t="str">
        <x:v>CAP-LAW053</x:v>
      </x:c>
      <x:c r="I124" s="305" t="str">
        <x:v>MIGRATED — FROZEN</x:v>
      </x:c>
      <x:c r="J124" s="305" t="str">
        <x:v>FROZEN</x:v>
      </x:c>
      <x:c r="K124" s="305" t="str">
        <x:f>IF(COUNTIF($C$5:$C$1629,C124)=1,"UNIQUE","DUPLICATE")</x:f>
        <x:v>UNIQUE</x:v>
      </x:c>
      <x:c r="L124" s="305" t="str">
        <x:f>IF(COUNTIFS($B$5:$B$1629,B124,$E$5:$E$1629,E124)=1,"UNIQUE","DUPLICATE")</x:f>
        <x:v>UNIQUE</x:v>
      </x:c>
      <x:c r="M124" s="305" t="str">
        <x:f>IF(COUNTIF($C$5:$C$1629,F124)=1,"LINKED","ORPHAN")</x:f>
        <x:v>LINKED</x:v>
      </x:c>
      <x:c r="N124" s="305" t="str">
        <x:f>IF(AND(LEFT(C124,10)="SEBI-CORE-",MID(C124,11,3)=B124,LEN(C124)=20),"VALID","INVALID")</x:f>
        <x:v>VALID</x:v>
      </x:c>
      <x:c r="O124" s="305" t="str">
        <x:v>NO COLLISION — OBJECT CODE ISOLATED</x:v>
      </x:c>
    </x:row>
    <x:row r="125" ht="48" customHeight="1">
      <x:c r="A125" s="305" t="str">
        <x:v>Atomic provision</x:v>
      </x:c>
      <x:c r="B125" s="305" t="str">
        <x:v>PRV</x:v>
      </x:c>
      <x:c r="C125" s="305" t="str">
        <x:v>SEBI-CORE-PRV-000044</x:v>
      </x:c>
      <x:c r="D125" s="305" t="n">
        <x:v>44</x:v>
      </x:c>
      <x:c r="E125" s="305" t="str">
        <x:v>CAP-LAW053|Reg. 42</x:v>
      </x:c>
      <x:c r="F125" s="305" t="str">
        <x:v>SEBI-CORE-LAW-000013</x:v>
      </x:c>
      <x:c r="G125" s="305" t="str">
        <x:v>CAP-LAW053</x:v>
      </x:c>
      <x:c r="H125" s="305" t="str">
        <x:v>CAP-LAW053</x:v>
      </x:c>
      <x:c r="I125" s="305" t="str">
        <x:v>MIGRATED — FROZEN</x:v>
      </x:c>
      <x:c r="J125" s="305" t="str">
        <x:v>FROZEN</x:v>
      </x:c>
      <x:c r="K125" s="305" t="str">
        <x:f>IF(COUNTIF($C$5:$C$1629,C125)=1,"UNIQUE","DUPLICATE")</x:f>
        <x:v>UNIQUE</x:v>
      </x:c>
      <x:c r="L125" s="305" t="str">
        <x:f>IF(COUNTIFS($B$5:$B$1629,B125,$E$5:$E$1629,E125)=1,"UNIQUE","DUPLICATE")</x:f>
        <x:v>UNIQUE</x:v>
      </x:c>
      <x:c r="M125" s="305" t="str">
        <x:f>IF(COUNTIF($C$5:$C$1629,F125)=1,"LINKED","ORPHAN")</x:f>
        <x:v>LINKED</x:v>
      </x:c>
      <x:c r="N125" s="305" t="str">
        <x:f>IF(AND(LEFT(C125,10)="SEBI-CORE-",MID(C125,11,3)=B125,LEN(C125)=20),"VALID","INVALID")</x:f>
        <x:v>VALID</x:v>
      </x:c>
      <x:c r="O125" s="305" t="str">
        <x:v>NO COLLISION — OBJECT CODE ISOLATED</x:v>
      </x:c>
    </x:row>
    <x:row r="126" ht="48" customHeight="1">
      <x:c r="A126" s="305" t="str">
        <x:v>Atomic provision</x:v>
      </x:c>
      <x:c r="B126" s="305" t="str">
        <x:v>PRV</x:v>
      </x:c>
      <x:c r="C126" s="305" t="str">
        <x:v>SEBI-CORE-PRV-000045</x:v>
      </x:c>
      <x:c r="D126" s="305" t="n">
        <x:v>45</x:v>
      </x:c>
      <x:c r="E126" s="305" t="str">
        <x:v>CAP-LAW053|Reg. 43A</x:v>
      </x:c>
      <x:c r="F126" s="305" t="str">
        <x:v>SEBI-CORE-LAW-000013</x:v>
      </x:c>
      <x:c r="G126" s="305" t="str">
        <x:v>CAP-LAW053</x:v>
      </x:c>
      <x:c r="H126" s="305" t="str">
        <x:v>CAP-LAW053</x:v>
      </x:c>
      <x:c r="I126" s="305" t="str">
        <x:v>MIGRATED — FROZEN</x:v>
      </x:c>
      <x:c r="J126" s="305" t="str">
        <x:v>FROZEN</x:v>
      </x:c>
      <x:c r="K126" s="305" t="str">
        <x:f>IF(COUNTIF($C$5:$C$1629,C126)=1,"UNIQUE","DUPLICATE")</x:f>
        <x:v>UNIQUE</x:v>
      </x:c>
      <x:c r="L126" s="305" t="str">
        <x:f>IF(COUNTIFS($B$5:$B$1629,B126,$E$5:$E$1629,E126)=1,"UNIQUE","DUPLICATE")</x:f>
        <x:v>UNIQUE</x:v>
      </x:c>
      <x:c r="M126" s="305" t="str">
        <x:f>IF(COUNTIF($C$5:$C$1629,F126)=1,"LINKED","ORPHAN")</x:f>
        <x:v>LINKED</x:v>
      </x:c>
      <x:c r="N126" s="305" t="str">
        <x:f>IF(AND(LEFT(C126,10)="SEBI-CORE-",MID(C126,11,3)=B126,LEN(C126)=20),"VALID","INVALID")</x:f>
        <x:v>VALID</x:v>
      </x:c>
      <x:c r="O126" s="305" t="str">
        <x:v>NO COLLISION — OBJECT CODE ISOLATED</x:v>
      </x:c>
    </x:row>
    <x:row r="127" ht="48" customHeight="1">
      <x:c r="A127" s="305" t="str">
        <x:v>Atomic provision</x:v>
      </x:c>
      <x:c r="B127" s="305" t="str">
        <x:v>PRV</x:v>
      </x:c>
      <x:c r="C127" s="305" t="str">
        <x:v>SEBI-CORE-PRV-000046</x:v>
      </x:c>
      <x:c r="D127" s="305" t="n">
        <x:v>46</x:v>
      </x:c>
      <x:c r="E127" s="305" t="str">
        <x:v>CAP-LAW053|Reg. 44</x:v>
      </x:c>
      <x:c r="F127" s="305" t="str">
        <x:v>SEBI-CORE-LAW-000013</x:v>
      </x:c>
      <x:c r="G127" s="305" t="str">
        <x:v>CAP-LAW053</x:v>
      </x:c>
      <x:c r="H127" s="305" t="str">
        <x:v>CAP-LAW053</x:v>
      </x:c>
      <x:c r="I127" s="305" t="str">
        <x:v>MIGRATED — FROZEN</x:v>
      </x:c>
      <x:c r="J127" s="305" t="str">
        <x:v>FROZEN</x:v>
      </x:c>
      <x:c r="K127" s="305" t="str">
        <x:f>IF(COUNTIF($C$5:$C$1629,C127)=1,"UNIQUE","DUPLICATE")</x:f>
        <x:v>UNIQUE</x:v>
      </x:c>
      <x:c r="L127" s="305" t="str">
        <x:f>IF(COUNTIFS($B$5:$B$1629,B127,$E$5:$E$1629,E127)=1,"UNIQUE","DUPLICATE")</x:f>
        <x:v>UNIQUE</x:v>
      </x:c>
      <x:c r="M127" s="305" t="str">
        <x:f>IF(COUNTIF($C$5:$C$1629,F127)=1,"LINKED","ORPHAN")</x:f>
        <x:v>LINKED</x:v>
      </x:c>
      <x:c r="N127" s="305" t="str">
        <x:f>IF(AND(LEFT(C127,10)="SEBI-CORE-",MID(C127,11,3)=B127,LEN(C127)=20),"VALID","INVALID")</x:f>
        <x:v>VALID</x:v>
      </x:c>
      <x:c r="O127" s="305" t="str">
        <x:v>NO COLLISION — OBJECT CODE ISOLATED</x:v>
      </x:c>
    </x:row>
    <x:row r="128" ht="48" customHeight="1">
      <x:c r="A128" s="305" t="str">
        <x:v>Atomic provision</x:v>
      </x:c>
      <x:c r="B128" s="305" t="str">
        <x:v>PRV</x:v>
      </x:c>
      <x:c r="C128" s="305" t="str">
        <x:v>SEBI-CORE-PRV-000047</x:v>
      </x:c>
      <x:c r="D128" s="305" t="n">
        <x:v>47</x:v>
      </x:c>
      <x:c r="E128" s="305" t="str">
        <x:v>CAP-LAW053|Reg. 45</x:v>
      </x:c>
      <x:c r="F128" s="305" t="str">
        <x:v>SEBI-CORE-LAW-000013</x:v>
      </x:c>
      <x:c r="G128" s="305" t="str">
        <x:v>CAP-LAW053</x:v>
      </x:c>
      <x:c r="H128" s="305" t="str">
        <x:v>CAP-LAW053</x:v>
      </x:c>
      <x:c r="I128" s="305" t="str">
        <x:v>MIGRATED — FROZEN</x:v>
      </x:c>
      <x:c r="J128" s="305" t="str">
        <x:v>FROZEN</x:v>
      </x:c>
      <x:c r="K128" s="305" t="str">
        <x:f>IF(COUNTIF($C$5:$C$1629,C128)=1,"UNIQUE","DUPLICATE")</x:f>
        <x:v>UNIQUE</x:v>
      </x:c>
      <x:c r="L128" s="305" t="str">
        <x:f>IF(COUNTIFS($B$5:$B$1629,B128,$E$5:$E$1629,E128)=1,"UNIQUE","DUPLICATE")</x:f>
        <x:v>UNIQUE</x:v>
      </x:c>
      <x:c r="M128" s="305" t="str">
        <x:f>IF(COUNTIF($C$5:$C$1629,F128)=1,"LINKED","ORPHAN")</x:f>
        <x:v>LINKED</x:v>
      </x:c>
      <x:c r="N128" s="305" t="str">
        <x:f>IF(AND(LEFT(C128,10)="SEBI-CORE-",MID(C128,11,3)=B128,LEN(C128)=20),"VALID","INVALID")</x:f>
        <x:v>VALID</x:v>
      </x:c>
      <x:c r="O128" s="305" t="str">
        <x:v>NO COLLISION — OBJECT CODE ISOLATED</x:v>
      </x:c>
    </x:row>
    <x:row r="129" ht="48" customHeight="1">
      <x:c r="A129" s="305" t="str">
        <x:v>Atomic provision</x:v>
      </x:c>
      <x:c r="B129" s="305" t="str">
        <x:v>PRV</x:v>
      </x:c>
      <x:c r="C129" s="305" t="str">
        <x:v>SEBI-CORE-PRV-000048</x:v>
      </x:c>
      <x:c r="D129" s="305" t="n">
        <x:v>48</x:v>
      </x:c>
      <x:c r="E129" s="305" t="str">
        <x:v>CAP-LAW053|Reg. 46</x:v>
      </x:c>
      <x:c r="F129" s="305" t="str">
        <x:v>SEBI-CORE-LAW-000013</x:v>
      </x:c>
      <x:c r="G129" s="305" t="str">
        <x:v>CAP-LAW053</x:v>
      </x:c>
      <x:c r="H129" s="305" t="str">
        <x:v>CAP-LAW053</x:v>
      </x:c>
      <x:c r="I129" s="305" t="str">
        <x:v>MIGRATED — FROZEN</x:v>
      </x:c>
      <x:c r="J129" s="305" t="str">
        <x:v>FROZEN</x:v>
      </x:c>
      <x:c r="K129" s="305" t="str">
        <x:f>IF(COUNTIF($C$5:$C$1629,C129)=1,"UNIQUE","DUPLICATE")</x:f>
        <x:v>UNIQUE</x:v>
      </x:c>
      <x:c r="L129" s="305" t="str">
        <x:f>IF(COUNTIFS($B$5:$B$1629,B129,$E$5:$E$1629,E129)=1,"UNIQUE","DUPLICATE")</x:f>
        <x:v>UNIQUE</x:v>
      </x:c>
      <x:c r="M129" s="305" t="str">
        <x:f>IF(COUNTIF($C$5:$C$1629,F129)=1,"LINKED","ORPHAN")</x:f>
        <x:v>LINKED</x:v>
      </x:c>
      <x:c r="N129" s="305" t="str">
        <x:f>IF(AND(LEFT(C129,10)="SEBI-CORE-",MID(C129,11,3)=B129,LEN(C129)=20),"VALID","INVALID")</x:f>
        <x:v>VALID</x:v>
      </x:c>
      <x:c r="O129" s="305" t="str">
        <x:v>NO COLLISION — OBJECT CODE ISOLATED</x:v>
      </x:c>
    </x:row>
    <x:row r="130" ht="48" customHeight="1">
      <x:c r="A130" s="305" t="str">
        <x:v>Atomic provision</x:v>
      </x:c>
      <x:c r="B130" s="305" t="str">
        <x:v>PRV</x:v>
      </x:c>
      <x:c r="C130" s="305" t="str">
        <x:v>SEBI-CORE-PRV-000049</x:v>
      </x:c>
      <x:c r="D130" s="305" t="n">
        <x:v>49</x:v>
      </x:c>
      <x:c r="E130" s="305" t="str">
        <x:v>CAP-LAW053|Reg. 47</x:v>
      </x:c>
      <x:c r="F130" s="305" t="str">
        <x:v>SEBI-CORE-LAW-000013</x:v>
      </x:c>
      <x:c r="G130" s="305" t="str">
        <x:v>CAP-LAW053</x:v>
      </x:c>
      <x:c r="H130" s="305" t="str">
        <x:v>CAP-LAW053</x:v>
      </x:c>
      <x:c r="I130" s="305" t="str">
        <x:v>MIGRATED — FROZEN</x:v>
      </x:c>
      <x:c r="J130" s="305" t="str">
        <x:v>FROZEN</x:v>
      </x:c>
      <x:c r="K130" s="305" t="str">
        <x:f>IF(COUNTIF($C$5:$C$1629,C130)=1,"UNIQUE","DUPLICATE")</x:f>
        <x:v>UNIQUE</x:v>
      </x:c>
      <x:c r="L130" s="305" t="str">
        <x:f>IF(COUNTIFS($B$5:$B$1629,B130,$E$5:$E$1629,E130)=1,"UNIQUE","DUPLICATE")</x:f>
        <x:v>UNIQUE</x:v>
      </x:c>
      <x:c r="M130" s="305" t="str">
        <x:f>IF(COUNTIF($C$5:$C$1629,F130)=1,"LINKED","ORPHAN")</x:f>
        <x:v>LINKED</x:v>
      </x:c>
      <x:c r="N130" s="305" t="str">
        <x:f>IF(AND(LEFT(C130,10)="SEBI-CORE-",MID(C130,11,3)=B130,LEN(C130)=20),"VALID","INVALID")</x:f>
        <x:v>VALID</x:v>
      </x:c>
      <x:c r="O130" s="305" t="str">
        <x:v>NO COLLISION — OBJECT CODE ISOLATED</x:v>
      </x:c>
    </x:row>
    <x:row r="131" ht="48" customHeight="1">
      <x:c r="A131" s="305" t="str">
        <x:v>Atomic provision</x:v>
      </x:c>
      <x:c r="B131" s="305" t="str">
        <x:v>PRV</x:v>
      </x:c>
      <x:c r="C131" s="305" t="str">
        <x:v>SEBI-CORE-PRV-000050</x:v>
      </x:c>
      <x:c r="D131" s="305" t="n">
        <x:v>50</x:v>
      </x:c>
      <x:c r="E131" s="305" t="str">
        <x:v>CAP-LAW083|Ch. II</x:v>
      </x:c>
      <x:c r="F131" s="305" t="str">
        <x:v>SEBI-CORE-LAW-000020</x:v>
      </x:c>
      <x:c r="G131" s="305" t="str">
        <x:v>CAP-LAW083</x:v>
      </x:c>
      <x:c r="H131" s="305" t="str">
        <x:v>CAP-LAW083</x:v>
      </x:c>
      <x:c r="I131" s="305" t="str">
        <x:v>MIGRATED — FROZEN</x:v>
      </x:c>
      <x:c r="J131" s="305" t="str">
        <x:v>FROZEN</x:v>
      </x:c>
      <x:c r="K131" s="305" t="str">
        <x:f>IF(COUNTIF($C$5:$C$1629,C131)=1,"UNIQUE","DUPLICATE")</x:f>
        <x:v>UNIQUE</x:v>
      </x:c>
      <x:c r="L131" s="305" t="str">
        <x:f>IF(COUNTIFS($B$5:$B$1629,B131,$E$5:$E$1629,E131)=1,"UNIQUE","DUPLICATE")</x:f>
        <x:v>UNIQUE</x:v>
      </x:c>
      <x:c r="M131" s="305" t="str">
        <x:f>IF(COUNTIF($C$5:$C$1629,F131)=1,"LINKED","ORPHAN")</x:f>
        <x:v>LINKED</x:v>
      </x:c>
      <x:c r="N131" s="305" t="str">
        <x:f>IF(AND(LEFT(C131,10)="SEBI-CORE-",MID(C131,11,3)=B131,LEN(C131)=20),"VALID","INVALID")</x:f>
        <x:v>VALID</x:v>
      </x:c>
      <x:c r="O131" s="305" t="str">
        <x:v>NO COLLISION — OBJECT CODE ISOLATED</x:v>
      </x:c>
    </x:row>
    <x:row r="132" ht="48" customHeight="1">
      <x:c r="A132" s="305" t="str">
        <x:v>Atomic provision</x:v>
      </x:c>
      <x:c r="B132" s="305" t="str">
        <x:v>PRV</x:v>
      </x:c>
      <x:c r="C132" s="305" t="str">
        <x:v>SEBI-CORE-PRV-000051</x:v>
      </x:c>
      <x:c r="D132" s="305" t="n">
        <x:v>51</x:v>
      </x:c>
      <x:c r="E132" s="305" t="str">
        <x:v>CAP-LAW083|RPT chapter</x:v>
      </x:c>
      <x:c r="F132" s="305" t="str">
        <x:v>SEBI-CORE-LAW-000020</x:v>
      </x:c>
      <x:c r="G132" s="305" t="str">
        <x:v>CAP-LAW083</x:v>
      </x:c>
      <x:c r="H132" s="305" t="str">
        <x:v>CAP-LAW083</x:v>
      </x:c>
      <x:c r="I132" s="305" t="str">
        <x:v>MIGRATED — FROZEN</x:v>
      </x:c>
      <x:c r="J132" s="305" t="str">
        <x:v>FROZEN</x:v>
      </x:c>
      <x:c r="K132" s="305" t="str">
        <x:f>IF(COUNTIF($C$5:$C$1629,C132)=1,"UNIQUE","DUPLICATE")</x:f>
        <x:v>UNIQUE</x:v>
      </x:c>
      <x:c r="L132" s="305" t="str">
        <x:f>IF(COUNTIFS($B$5:$B$1629,B132,$E$5:$E$1629,E132)=1,"UNIQUE","DUPLICATE")</x:f>
        <x:v>UNIQUE</x:v>
      </x:c>
      <x:c r="M132" s="305" t="str">
        <x:f>IF(COUNTIF($C$5:$C$1629,F132)=1,"LINKED","ORPHAN")</x:f>
        <x:v>LINKED</x:v>
      </x:c>
      <x:c r="N132" s="305" t="str">
        <x:f>IF(AND(LEFT(C132,10)="SEBI-CORE-",MID(C132,11,3)=B132,LEN(C132)=20),"VALID","INVALID")</x:f>
        <x:v>VALID</x:v>
      </x:c>
      <x:c r="O132" s="305" t="str">
        <x:v>NO COLLISION — OBJECT CODE ISOLATED</x:v>
      </x:c>
    </x:row>
    <x:row r="133" ht="48" customHeight="1">
      <x:c r="A133" s="305" t="str">
        <x:v>Atomic provision</x:v>
      </x:c>
      <x:c r="B133" s="305" t="str">
        <x:v>PRV</x:v>
      </x:c>
      <x:c r="C133" s="305" t="str">
        <x:v>SEBI-CORE-PRV-000052</x:v>
      </x:c>
      <x:c r="D133" s="305" t="n">
        <x:v>52</x:v>
      </x:c>
      <x:c r="E133" s="305" t="str">
        <x:v>CAP-LAW083|BRSR chapter</x:v>
      </x:c>
      <x:c r="F133" s="305" t="str">
        <x:v>SEBI-CORE-LAW-000020</x:v>
      </x:c>
      <x:c r="G133" s="305" t="str">
        <x:v>CAP-LAW083</x:v>
      </x:c>
      <x:c r="H133" s="305" t="str">
        <x:v>CAP-LAW083</x:v>
      </x:c>
      <x:c r="I133" s="305" t="str">
        <x:v>MIGRATED — FROZEN</x:v>
      </x:c>
      <x:c r="J133" s="305" t="str">
        <x:v>FROZEN</x:v>
      </x:c>
      <x:c r="K133" s="305" t="str">
        <x:f>IF(COUNTIF($C$5:$C$1629,C133)=1,"UNIQUE","DUPLICATE")</x:f>
        <x:v>UNIQUE</x:v>
      </x:c>
      <x:c r="L133" s="305" t="str">
        <x:f>IF(COUNTIFS($B$5:$B$1629,B133,$E$5:$E$1629,E133)=1,"UNIQUE","DUPLICATE")</x:f>
        <x:v>UNIQUE</x:v>
      </x:c>
      <x:c r="M133" s="305" t="str">
        <x:f>IF(COUNTIF($C$5:$C$1629,F133)=1,"LINKED","ORPHAN")</x:f>
        <x:v>LINKED</x:v>
      </x:c>
      <x:c r="N133" s="305" t="str">
        <x:f>IF(AND(LEFT(C133,10)="SEBI-CORE-",MID(C133,11,3)=B133,LEN(C133)=20),"VALID","INVALID")</x:f>
        <x:v>VALID</x:v>
      </x:c>
      <x:c r="O133" s="305" t="str">
        <x:v>NO COLLISION — OBJECT CODE ISOLATED</x:v>
      </x:c>
    </x:row>
    <x:row r="134" ht="48" customHeight="1">
      <x:c r="A134" s="305" t="str">
        <x:v>Atomic provision</x:v>
      </x:c>
      <x:c r="B134" s="305" t="str">
        <x:v>PRV</x:v>
      </x:c>
      <x:c r="C134" s="305" t="str">
        <x:v>SEBI-CORE-PRV-000053</x:v>
      </x:c>
      <x:c r="D134" s="305" t="n">
        <x:v>53</x:v>
      </x:c>
      <x:c r="E134" s="305" t="str">
        <x:v>CAP-LAW083|Material-event chapter</x:v>
      </x:c>
      <x:c r="F134" s="305" t="str">
        <x:v>SEBI-CORE-LAW-000020</x:v>
      </x:c>
      <x:c r="G134" s="305" t="str">
        <x:v>CAP-LAW083</x:v>
      </x:c>
      <x:c r="H134" s="305" t="str">
        <x:v>CAP-LAW083</x:v>
      </x:c>
      <x:c r="I134" s="305" t="str">
        <x:v>MIGRATED — FROZEN</x:v>
      </x:c>
      <x:c r="J134" s="305" t="str">
        <x:v>FROZEN</x:v>
      </x:c>
      <x:c r="K134" s="305" t="str">
        <x:f>IF(COUNTIF($C$5:$C$1629,C134)=1,"UNIQUE","DUPLICATE")</x:f>
        <x:v>UNIQUE</x:v>
      </x:c>
      <x:c r="L134" s="305" t="str">
        <x:f>IF(COUNTIFS($B$5:$B$1629,B134,$E$5:$E$1629,E134)=1,"UNIQUE","DUPLICATE")</x:f>
        <x:v>UNIQUE</x:v>
      </x:c>
      <x:c r="M134" s="305" t="str">
        <x:f>IF(COUNTIF($C$5:$C$1629,F134)=1,"LINKED","ORPHAN")</x:f>
        <x:v>LINKED</x:v>
      </x:c>
      <x:c r="N134" s="305" t="str">
        <x:f>IF(AND(LEFT(C134,10)="SEBI-CORE-",MID(C134,11,3)=B134,LEN(C134)=20),"VALID","INVALID")</x:f>
        <x:v>VALID</x:v>
      </x:c>
      <x:c r="O134" s="305" t="str">
        <x:v>NO COLLISION — OBJECT CODE ISOLATED</x:v>
      </x:c>
    </x:row>
    <x:row r="135" ht="48" customHeight="1">
      <x:c r="A135" s="305" t="str">
        <x:v>Atomic provision</x:v>
      </x:c>
      <x:c r="B135" s="305" t="str">
        <x:v>PRV</x:v>
      </x:c>
      <x:c r="C135" s="305" t="str">
        <x:v>SEBI-CORE-PRV-000054</x:v>
      </x:c>
      <x:c r="D135" s="305" t="n">
        <x:v>54</x:v>
      </x:c>
      <x:c r="E135" s="305" t="str">
        <x:v>CAP-LAW083|Rumour-verification chapter</x:v>
      </x:c>
      <x:c r="F135" s="305" t="str">
        <x:v>SEBI-CORE-LAW-000020</x:v>
      </x:c>
      <x:c r="G135" s="305" t="str">
        <x:v>CAP-LAW083</x:v>
      </x:c>
      <x:c r="H135" s="305" t="str">
        <x:v>CAP-LAW083</x:v>
      </x:c>
      <x:c r="I135" s="305" t="str">
        <x:v>MIGRATED — FROZEN</x:v>
      </x:c>
      <x:c r="J135" s="305" t="str">
        <x:v>FROZEN</x:v>
      </x:c>
      <x:c r="K135" s="305" t="str">
        <x:f>IF(COUNTIF($C$5:$C$1629,C135)=1,"UNIQUE","DUPLICATE")</x:f>
        <x:v>UNIQUE</x:v>
      </x:c>
      <x:c r="L135" s="305" t="str">
        <x:f>IF(COUNTIFS($B$5:$B$1629,B135,$E$5:$E$1629,E135)=1,"UNIQUE","DUPLICATE")</x:f>
        <x:v>UNIQUE</x:v>
      </x:c>
      <x:c r="M135" s="305" t="str">
        <x:f>IF(COUNTIF($C$5:$C$1629,F135)=1,"LINKED","ORPHAN")</x:f>
        <x:v>LINKED</x:v>
      </x:c>
      <x:c r="N135" s="305" t="str">
        <x:f>IF(AND(LEFT(C135,10)="SEBI-CORE-",MID(C135,11,3)=B135,LEN(C135)=20),"VALID","INVALID")</x:f>
        <x:v>VALID</x:v>
      </x:c>
      <x:c r="O135" s="305" t="str">
        <x:v>NO COLLISION — OBJECT CODE ISOLATED</x:v>
      </x:c>
    </x:row>
    <x:row r="136" ht="48" customHeight="1">
      <x:c r="A136" s="305" t="str">
        <x:v>Atomic provision</x:v>
      </x:c>
      <x:c r="B136" s="305" t="str">
        <x:v>PRV</x:v>
      </x:c>
      <x:c r="C136" s="305" t="str">
        <x:v>SEBI-CORE-PRV-000055</x:v>
      </x:c>
      <x:c r="D136" s="305" t="n">
        <x:v>55</x:v>
      </x:c>
      <x:c r="E136" s="305" t="str">
        <x:v>CAP-LAW083|Integrated Filing chapter</x:v>
      </x:c>
      <x:c r="F136" s="305" t="str">
        <x:v>SEBI-CORE-LAW-000020</x:v>
      </x:c>
      <x:c r="G136" s="305" t="str">
        <x:v>CAP-LAW083</x:v>
      </x:c>
      <x:c r="H136" s="305" t="str">
        <x:v>CAP-LAW083</x:v>
      </x:c>
      <x:c r="I136" s="305" t="str">
        <x:v>MIGRATED — FROZEN</x:v>
      </x:c>
      <x:c r="J136" s="305" t="str">
        <x:v>FROZEN</x:v>
      </x:c>
      <x:c r="K136" s="305" t="str">
        <x:f>IF(COUNTIF($C$5:$C$1629,C136)=1,"UNIQUE","DUPLICATE")</x:f>
        <x:v>UNIQUE</x:v>
      </x:c>
      <x:c r="L136" s="305" t="str">
        <x:f>IF(COUNTIFS($B$5:$B$1629,B136,$E$5:$E$1629,E136)=1,"UNIQUE","DUPLICATE")</x:f>
        <x:v>UNIQUE</x:v>
      </x:c>
      <x:c r="M136" s="305" t="str">
        <x:f>IF(COUNTIF($C$5:$C$1629,F136)=1,"LINKED","ORPHAN")</x:f>
        <x:v>LINKED</x:v>
      </x:c>
      <x:c r="N136" s="305" t="str">
        <x:f>IF(AND(LEFT(C136,10)="SEBI-CORE-",MID(C136,11,3)=B136,LEN(C136)=20),"VALID","INVALID")</x:f>
        <x:v>VALID</x:v>
      </x:c>
      <x:c r="O136" s="305" t="str">
        <x:v>NO COLLISION — OBJECT CODE ISOLATED</x:v>
      </x:c>
    </x:row>
    <x:row r="137" ht="48" customHeight="1">
      <x:c r="A137" s="305" t="str">
        <x:v>Atomic provision</x:v>
      </x:c>
      <x:c r="B137" s="305" t="str">
        <x:v>PRV</x:v>
      </x:c>
      <x:c r="C137" s="305" t="str">
        <x:v>SEBI-CORE-PRV-000056</x:v>
      </x:c>
      <x:c r="D137" s="305" t="n">
        <x:v>56</x:v>
      </x:c>
      <x:c r="E137" s="305" t="str">
        <x:v>CAP-LAW054|Reg. 3(1)</x:v>
      </x:c>
      <x:c r="F137" s="305" t="str">
        <x:v>SEBI-CORE-LAW-000014</x:v>
      </x:c>
      <x:c r="G137" s="305" t="str">
        <x:v>CAP-LAW054</x:v>
      </x:c>
      <x:c r="H137" s="305" t="str">
        <x:v>CAP-LAW054</x:v>
      </x:c>
      <x:c r="I137" s="305" t="str">
        <x:v>MIGRATED — FROZEN</x:v>
      </x:c>
      <x:c r="J137" s="305" t="str">
        <x:v>FROZEN</x:v>
      </x:c>
      <x:c r="K137" s="305" t="str">
        <x:f>IF(COUNTIF($C$5:$C$1629,C137)=1,"UNIQUE","DUPLICATE")</x:f>
        <x:v>UNIQUE</x:v>
      </x:c>
      <x:c r="L137" s="305" t="str">
        <x:f>IF(COUNTIFS($B$5:$B$1629,B137,$E$5:$E$1629,E137)=1,"UNIQUE","DUPLICATE")</x:f>
        <x:v>UNIQUE</x:v>
      </x:c>
      <x:c r="M137" s="305" t="str">
        <x:f>IF(COUNTIF($C$5:$C$1629,F137)=1,"LINKED","ORPHAN")</x:f>
        <x:v>LINKED</x:v>
      </x:c>
      <x:c r="N137" s="305" t="str">
        <x:f>IF(AND(LEFT(C137,10)="SEBI-CORE-",MID(C137,11,3)=B137,LEN(C137)=20),"VALID","INVALID")</x:f>
        <x:v>VALID</x:v>
      </x:c>
      <x:c r="O137" s="305" t="str">
        <x:v>NO COLLISION — OBJECT CODE ISOLATED</x:v>
      </x:c>
    </x:row>
    <x:row r="138" ht="48" customHeight="1">
      <x:c r="A138" s="305" t="str">
        <x:v>Atomic provision</x:v>
      </x:c>
      <x:c r="B138" s="305" t="str">
        <x:v>PRV</x:v>
      </x:c>
      <x:c r="C138" s="305" t="str">
        <x:v>SEBI-CORE-PRV-000057</x:v>
      </x:c>
      <x:c r="D138" s="305" t="n">
        <x:v>57</x:v>
      </x:c>
      <x:c r="E138" s="305" t="str">
        <x:v>CAP-LAW054|Reg. 3(2A)</x:v>
      </x:c>
      <x:c r="F138" s="305" t="str">
        <x:v>SEBI-CORE-LAW-000014</x:v>
      </x:c>
      <x:c r="G138" s="305" t="str">
        <x:v>CAP-LAW054</x:v>
      </x:c>
      <x:c r="H138" s="305" t="str">
        <x:v>CAP-LAW054</x:v>
      </x:c>
      <x:c r="I138" s="305" t="str">
        <x:v>MIGRATED — FROZEN</x:v>
      </x:c>
      <x:c r="J138" s="305" t="str">
        <x:v>FROZEN</x:v>
      </x:c>
      <x:c r="K138" s="305" t="str">
        <x:f>IF(COUNTIF($C$5:$C$1629,C138)=1,"UNIQUE","DUPLICATE")</x:f>
        <x:v>UNIQUE</x:v>
      </x:c>
      <x:c r="L138" s="305" t="str">
        <x:f>IF(COUNTIFS($B$5:$B$1629,B138,$E$5:$E$1629,E138)=1,"UNIQUE","DUPLICATE")</x:f>
        <x:v>UNIQUE</x:v>
      </x:c>
      <x:c r="M138" s="305" t="str">
        <x:f>IF(COUNTIF($C$5:$C$1629,F138)=1,"LINKED","ORPHAN")</x:f>
        <x:v>LINKED</x:v>
      </x:c>
      <x:c r="N138" s="305" t="str">
        <x:f>IF(AND(LEFT(C138,10)="SEBI-CORE-",MID(C138,11,3)=B138,LEN(C138)=20),"VALID","INVALID")</x:f>
        <x:v>VALID</x:v>
      </x:c>
      <x:c r="O138" s="305" t="str">
        <x:v>NO COLLISION — OBJECT CODE ISOLATED</x:v>
      </x:c>
    </x:row>
    <x:row r="139" ht="48" customHeight="1">
      <x:c r="A139" s="305" t="str">
        <x:v>Atomic provision</x:v>
      </x:c>
      <x:c r="B139" s="305" t="str">
        <x:v>PRV</x:v>
      </x:c>
      <x:c r="C139" s="305" t="str">
        <x:v>SEBI-CORE-PRV-000058</x:v>
      </x:c>
      <x:c r="D139" s="305" t="n">
        <x:v>58</x:v>
      </x:c>
      <x:c r="E139" s="305" t="str">
        <x:v>CAP-LAW054|Reg. 3(5)</x:v>
      </x:c>
      <x:c r="F139" s="305" t="str">
        <x:v>SEBI-CORE-LAW-000014</x:v>
      </x:c>
      <x:c r="G139" s="305" t="str">
        <x:v>CAP-LAW054</x:v>
      </x:c>
      <x:c r="H139" s="305" t="str">
        <x:v>CAP-LAW054</x:v>
      </x:c>
      <x:c r="I139" s="305" t="str">
        <x:v>MIGRATED — FROZEN</x:v>
      </x:c>
      <x:c r="J139" s="305" t="str">
        <x:v>FROZEN</x:v>
      </x:c>
      <x:c r="K139" s="305" t="str">
        <x:f>IF(COUNTIF($C$5:$C$1629,C139)=1,"UNIQUE","DUPLICATE")</x:f>
        <x:v>UNIQUE</x:v>
      </x:c>
      <x:c r="L139" s="305" t="str">
        <x:f>IF(COUNTIFS($B$5:$B$1629,B139,$E$5:$E$1629,E139)=1,"UNIQUE","DUPLICATE")</x:f>
        <x:v>UNIQUE</x:v>
      </x:c>
      <x:c r="M139" s="305" t="str">
        <x:f>IF(COUNTIF($C$5:$C$1629,F139)=1,"LINKED","ORPHAN")</x:f>
        <x:v>LINKED</x:v>
      </x:c>
      <x:c r="N139" s="305" t="str">
        <x:f>IF(AND(LEFT(C139,10)="SEBI-CORE-",MID(C139,11,3)=B139,LEN(C139)=20),"VALID","INVALID")</x:f>
        <x:v>VALID</x:v>
      </x:c>
      <x:c r="O139" s="305" t="str">
        <x:v>NO COLLISION — OBJECT CODE ISOLATED</x:v>
      </x:c>
    </x:row>
    <x:row r="140" ht="48" customHeight="1">
      <x:c r="A140" s="305" t="str">
        <x:v>Atomic provision</x:v>
      </x:c>
      <x:c r="B140" s="305" t="str">
        <x:v>PRV</x:v>
      </x:c>
      <x:c r="C140" s="305" t="str">
        <x:v>SEBI-CORE-PRV-000059</x:v>
      </x:c>
      <x:c r="D140" s="305" t="n">
        <x:v>59</x:v>
      </x:c>
      <x:c r="E140" s="305" t="str">
        <x:v>CAP-LAW054|Reg. 4</x:v>
      </x:c>
      <x:c r="F140" s="305" t="str">
        <x:v>SEBI-CORE-LAW-000014</x:v>
      </x:c>
      <x:c r="G140" s="305" t="str">
        <x:v>CAP-LAW054</x:v>
      </x:c>
      <x:c r="H140" s="305" t="str">
        <x:v>CAP-LAW054</x:v>
      </x:c>
      <x:c r="I140" s="305" t="str">
        <x:v>MIGRATED — FROZEN</x:v>
      </x:c>
      <x:c r="J140" s="305" t="str">
        <x:v>FROZEN</x:v>
      </x:c>
      <x:c r="K140" s="305" t="str">
        <x:f>IF(COUNTIF($C$5:$C$1629,C140)=1,"UNIQUE","DUPLICATE")</x:f>
        <x:v>UNIQUE</x:v>
      </x:c>
      <x:c r="L140" s="305" t="str">
        <x:f>IF(COUNTIFS($B$5:$B$1629,B140,$E$5:$E$1629,E140)=1,"UNIQUE","DUPLICATE")</x:f>
        <x:v>UNIQUE</x:v>
      </x:c>
      <x:c r="M140" s="305" t="str">
        <x:f>IF(COUNTIF($C$5:$C$1629,F140)=1,"LINKED","ORPHAN")</x:f>
        <x:v>LINKED</x:v>
      </x:c>
      <x:c r="N140" s="305" t="str">
        <x:f>IF(AND(LEFT(C140,10)="SEBI-CORE-",MID(C140,11,3)=B140,LEN(C140)=20),"VALID","INVALID")</x:f>
        <x:v>VALID</x:v>
      </x:c>
      <x:c r="O140" s="305" t="str">
        <x:v>NO COLLISION — OBJECT CODE ISOLATED</x:v>
      </x:c>
    </x:row>
    <x:row r="141" ht="48" customHeight="1">
      <x:c r="A141" s="305" t="str">
        <x:v>Atomic provision</x:v>
      </x:c>
      <x:c r="B141" s="305" t="str">
        <x:v>PRV</x:v>
      </x:c>
      <x:c r="C141" s="305" t="str">
        <x:v>SEBI-CORE-PRV-000060</x:v>
      </x:c>
      <x:c r="D141" s="305" t="n">
        <x:v>60</x:v>
      </x:c>
      <x:c r="E141" s="305" t="str">
        <x:v>CAP-LAW054|Reg. 5</x:v>
      </x:c>
      <x:c r="F141" s="305" t="str">
        <x:v>SEBI-CORE-LAW-000014</x:v>
      </x:c>
      <x:c r="G141" s="305" t="str">
        <x:v>CAP-LAW054</x:v>
      </x:c>
      <x:c r="H141" s="305" t="str">
        <x:v>CAP-LAW054</x:v>
      </x:c>
      <x:c r="I141" s="305" t="str">
        <x:v>MIGRATED — FROZEN</x:v>
      </x:c>
      <x:c r="J141" s="305" t="str">
        <x:v>FROZEN</x:v>
      </x:c>
      <x:c r="K141" s="305" t="str">
        <x:f>IF(COUNTIF($C$5:$C$1629,C141)=1,"UNIQUE","DUPLICATE")</x:f>
        <x:v>UNIQUE</x:v>
      </x:c>
      <x:c r="L141" s="305" t="str">
        <x:f>IF(COUNTIFS($B$5:$B$1629,B141,$E$5:$E$1629,E141)=1,"UNIQUE","DUPLICATE")</x:f>
        <x:v>UNIQUE</x:v>
      </x:c>
      <x:c r="M141" s="305" t="str">
        <x:f>IF(COUNTIF($C$5:$C$1629,F141)=1,"LINKED","ORPHAN")</x:f>
        <x:v>LINKED</x:v>
      </x:c>
      <x:c r="N141" s="305" t="str">
        <x:f>IF(AND(LEFT(C141,10)="SEBI-CORE-",MID(C141,11,3)=B141,LEN(C141)=20),"VALID","INVALID")</x:f>
        <x:v>VALID</x:v>
      </x:c>
      <x:c r="O141" s="305" t="str">
        <x:v>NO COLLISION — OBJECT CODE ISOLATED</x:v>
      </x:c>
    </x:row>
    <x:row r="142" ht="48" customHeight="1">
      <x:c r="A142" s="305" t="str">
        <x:v>Atomic provision</x:v>
      </x:c>
      <x:c r="B142" s="305" t="str">
        <x:v>PRV</x:v>
      </x:c>
      <x:c r="C142" s="305" t="str">
        <x:v>SEBI-CORE-PRV-000061</x:v>
      </x:c>
      <x:c r="D142" s="305" t="n">
        <x:v>61</x:v>
      </x:c>
      <x:c r="E142" s="305" t="str">
        <x:v>CAP-LAW054|Reg. 7</x:v>
      </x:c>
      <x:c r="F142" s="305" t="str">
        <x:v>SEBI-CORE-LAW-000014</x:v>
      </x:c>
      <x:c r="G142" s="305" t="str">
        <x:v>CAP-LAW054</x:v>
      </x:c>
      <x:c r="H142" s="305" t="str">
        <x:v>CAP-LAW054</x:v>
      </x:c>
      <x:c r="I142" s="305" t="str">
        <x:v>MIGRATED — FROZEN</x:v>
      </x:c>
      <x:c r="J142" s="305" t="str">
        <x:v>FROZEN</x:v>
      </x:c>
      <x:c r="K142" s="305" t="str">
        <x:f>IF(COUNTIF($C$5:$C$1629,C142)=1,"UNIQUE","DUPLICATE")</x:f>
        <x:v>UNIQUE</x:v>
      </x:c>
      <x:c r="L142" s="305" t="str">
        <x:f>IF(COUNTIFS($B$5:$B$1629,B142,$E$5:$E$1629,E142)=1,"UNIQUE","DUPLICATE")</x:f>
        <x:v>UNIQUE</x:v>
      </x:c>
      <x:c r="M142" s="305" t="str">
        <x:f>IF(COUNTIF($C$5:$C$1629,F142)=1,"LINKED","ORPHAN")</x:f>
        <x:v>LINKED</x:v>
      </x:c>
      <x:c r="N142" s="305" t="str">
        <x:f>IF(AND(LEFT(C142,10)="SEBI-CORE-",MID(C142,11,3)=B142,LEN(C142)=20),"VALID","INVALID")</x:f>
        <x:v>VALID</x:v>
      </x:c>
      <x:c r="O142" s="305" t="str">
        <x:v>NO COLLISION — OBJECT CODE ISOLATED</x:v>
      </x:c>
    </x:row>
    <x:row r="143" ht="48" customHeight="1">
      <x:c r="A143" s="305" t="str">
        <x:v>Atomic provision</x:v>
      </x:c>
      <x:c r="B143" s="305" t="str">
        <x:v>PRV</x:v>
      </x:c>
      <x:c r="C143" s="305" t="str">
        <x:v>SEBI-CORE-PRV-000062</x:v>
      </x:c>
      <x:c r="D143" s="305" t="n">
        <x:v>62</x:v>
      </x:c>
      <x:c r="E143" s="305" t="str">
        <x:v>CAP-LAW054|Reg. 8</x:v>
      </x:c>
      <x:c r="F143" s="305" t="str">
        <x:v>SEBI-CORE-LAW-000014</x:v>
      </x:c>
      <x:c r="G143" s="305" t="str">
        <x:v>CAP-LAW054</x:v>
      </x:c>
      <x:c r="H143" s="305" t="str">
        <x:v>CAP-LAW054</x:v>
      </x:c>
      <x:c r="I143" s="305" t="str">
        <x:v>MIGRATED — FROZEN</x:v>
      </x:c>
      <x:c r="J143" s="305" t="str">
        <x:v>FROZEN</x:v>
      </x:c>
      <x:c r="K143" s="305" t="str">
        <x:f>IF(COUNTIF($C$5:$C$1629,C143)=1,"UNIQUE","DUPLICATE")</x:f>
        <x:v>UNIQUE</x:v>
      </x:c>
      <x:c r="L143" s="305" t="str">
        <x:f>IF(COUNTIFS($B$5:$B$1629,B143,$E$5:$E$1629,E143)=1,"UNIQUE","DUPLICATE")</x:f>
        <x:v>UNIQUE</x:v>
      </x:c>
      <x:c r="M143" s="305" t="str">
        <x:f>IF(COUNTIF($C$5:$C$1629,F143)=1,"LINKED","ORPHAN")</x:f>
        <x:v>LINKED</x:v>
      </x:c>
      <x:c r="N143" s="305" t="str">
        <x:f>IF(AND(LEFT(C143,10)="SEBI-CORE-",MID(C143,11,3)=B143,LEN(C143)=20),"VALID","INVALID")</x:f>
        <x:v>VALID</x:v>
      </x:c>
      <x:c r="O143" s="305" t="str">
        <x:v>NO COLLISION — OBJECT CODE ISOLATED</x:v>
      </x:c>
    </x:row>
    <x:row r="144" ht="48" customHeight="1">
      <x:c r="A144" s="305" t="str">
        <x:v>Atomic provision</x:v>
      </x:c>
      <x:c r="B144" s="305" t="str">
        <x:v>PRV</x:v>
      </x:c>
      <x:c r="C144" s="305" t="str">
        <x:v>SEBI-CORE-PRV-000063</x:v>
      </x:c>
      <x:c r="D144" s="305" t="n">
        <x:v>63</x:v>
      </x:c>
      <x:c r="E144" s="305" t="str">
        <x:v>CAP-LAW054|Reg. 9</x:v>
      </x:c>
      <x:c r="F144" s="305" t="str">
        <x:v>SEBI-CORE-LAW-000014</x:v>
      </x:c>
      <x:c r="G144" s="305" t="str">
        <x:v>CAP-LAW054</x:v>
      </x:c>
      <x:c r="H144" s="305" t="str">
        <x:v>CAP-LAW054</x:v>
      </x:c>
      <x:c r="I144" s="305" t="str">
        <x:v>MIGRATED — FROZEN</x:v>
      </x:c>
      <x:c r="J144" s="305" t="str">
        <x:v>FROZEN</x:v>
      </x:c>
      <x:c r="K144" s="305" t="str">
        <x:f>IF(COUNTIF($C$5:$C$1629,C144)=1,"UNIQUE","DUPLICATE")</x:f>
        <x:v>UNIQUE</x:v>
      </x:c>
      <x:c r="L144" s="305" t="str">
        <x:f>IF(COUNTIFS($B$5:$B$1629,B144,$E$5:$E$1629,E144)=1,"UNIQUE","DUPLICATE")</x:f>
        <x:v>UNIQUE</x:v>
      </x:c>
      <x:c r="M144" s="305" t="str">
        <x:f>IF(COUNTIF($C$5:$C$1629,F144)=1,"LINKED","ORPHAN")</x:f>
        <x:v>LINKED</x:v>
      </x:c>
      <x:c r="N144" s="305" t="str">
        <x:f>IF(AND(LEFT(C144,10)="SEBI-CORE-",MID(C144,11,3)=B144,LEN(C144)=20),"VALID","INVALID")</x:f>
        <x:v>VALID</x:v>
      </x:c>
      <x:c r="O144" s="305" t="str">
        <x:v>NO COLLISION — OBJECT CODE ISOLATED</x:v>
      </x:c>
    </x:row>
    <x:row r="145" ht="48" customHeight="1">
      <x:c r="A145" s="305" t="str">
        <x:v>Atomic provision</x:v>
      </x:c>
      <x:c r="B145" s="305" t="str">
        <x:v>PRV</x:v>
      </x:c>
      <x:c r="C145" s="305" t="str">
        <x:v>SEBI-CORE-PRV-000064</x:v>
      </x:c>
      <x:c r="D145" s="305" t="n">
        <x:v>64</x:v>
      </x:c>
      <x:c r="E145" s="305" t="str">
        <x:v>CAP-LAW054|Reg. 9A</x:v>
      </x:c>
      <x:c r="F145" s="305" t="str">
        <x:v>SEBI-CORE-LAW-000014</x:v>
      </x:c>
      <x:c r="G145" s="305" t="str">
        <x:v>CAP-LAW054</x:v>
      </x:c>
      <x:c r="H145" s="305" t="str">
        <x:v>CAP-LAW054</x:v>
      </x:c>
      <x:c r="I145" s="305" t="str">
        <x:v>MIGRATED — FROZEN</x:v>
      </x:c>
      <x:c r="J145" s="305" t="str">
        <x:v>FROZEN</x:v>
      </x:c>
      <x:c r="K145" s="305" t="str">
        <x:f>IF(COUNTIF($C$5:$C$1629,C145)=1,"UNIQUE","DUPLICATE")</x:f>
        <x:v>UNIQUE</x:v>
      </x:c>
      <x:c r="L145" s="305" t="str">
        <x:f>IF(COUNTIFS($B$5:$B$1629,B145,$E$5:$E$1629,E145)=1,"UNIQUE","DUPLICATE")</x:f>
        <x:v>UNIQUE</x:v>
      </x:c>
      <x:c r="M145" s="305" t="str">
        <x:f>IF(COUNTIF($C$5:$C$1629,F145)=1,"LINKED","ORPHAN")</x:f>
        <x:v>LINKED</x:v>
      </x:c>
      <x:c r="N145" s="305" t="str">
        <x:f>IF(AND(LEFT(C145,10)="SEBI-CORE-",MID(C145,11,3)=B145,LEN(C145)=20),"VALID","INVALID")</x:f>
        <x:v>VALID</x:v>
      </x:c>
      <x:c r="O145" s="305" t="str">
        <x:v>NO COLLISION — OBJECT CODE ISOLATED</x:v>
      </x:c>
    </x:row>
    <x:row r="146" ht="48" customHeight="1">
      <x:c r="A146" s="305" t="str">
        <x:v>Atomic provision</x:v>
      </x:c>
      <x:c r="B146" s="305" t="str">
        <x:v>PRV</x:v>
      </x:c>
      <x:c r="C146" s="305" t="str">
        <x:v>SEBI-CORE-PRV-000065</x:v>
      </x:c>
      <x:c r="D146" s="305" t="n">
        <x:v>65</x:v>
      </x:c>
      <x:c r="E146" s="305" t="str">
        <x:v>P1-GAP001|PIT surveillance chapters</x:v>
      </x:c>
      <x:c r="F146" s="305" t="str">
        <x:v>SEBI-CORE-LAW-000073</x:v>
      </x:c>
      <x:c r="G146" s="305" t="str">
        <x:v>P1-GAP001</x:v>
      </x:c>
      <x:c r="H146" s="305" t="str">
        <x:v>P1-GAP001</x:v>
      </x:c>
      <x:c r="I146" s="305" t="str">
        <x:v>MIGRATED — FROZEN</x:v>
      </x:c>
      <x:c r="J146" s="305" t="str">
        <x:v>FROZEN</x:v>
      </x:c>
      <x:c r="K146" s="305" t="str">
        <x:f>IF(COUNTIF($C$5:$C$1629,C146)=1,"UNIQUE","DUPLICATE")</x:f>
        <x:v>UNIQUE</x:v>
      </x:c>
      <x:c r="L146" s="305" t="str">
        <x:f>IF(COUNTIFS($B$5:$B$1629,B146,$E$5:$E$1629,E146)=1,"UNIQUE","DUPLICATE")</x:f>
        <x:v>UNIQUE</x:v>
      </x:c>
      <x:c r="M146" s="305" t="str">
        <x:f>IF(COUNTIF($C$5:$C$1629,F146)=1,"LINKED","ORPHAN")</x:f>
        <x:v>LINKED</x:v>
      </x:c>
      <x:c r="N146" s="305" t="str">
        <x:f>IF(AND(LEFT(C146,10)="SEBI-CORE-",MID(C146,11,3)=B146,LEN(C146)=20),"VALID","INVALID")</x:f>
        <x:v>VALID</x:v>
      </x:c>
      <x:c r="O146" s="305" t="str">
        <x:v>NO COLLISION — OBJECT CODE ISOLATED</x:v>
      </x:c>
    </x:row>
    <x:row r="147" ht="48" customHeight="1">
      <x:c r="A147" s="305" t="str">
        <x:v>Atomic provision</x:v>
      </x:c>
      <x:c r="B147" s="305" t="str">
        <x:v>PRV</x:v>
      </x:c>
      <x:c r="C147" s="305" t="str">
        <x:v>SEBI-CORE-PRV-000066</x:v>
      </x:c>
      <x:c r="D147" s="305" t="n">
        <x:v>66</x:v>
      </x:c>
      <x:c r="E147" s="305" t="str">
        <x:v>CAP-LAW067|Reg. 3</x:v>
      </x:c>
      <x:c r="F147" s="305" t="str">
        <x:v>SEBI-CORE-LAW-000018</x:v>
      </x:c>
      <x:c r="G147" s="305" t="str">
        <x:v>CAP-LAW067</x:v>
      </x:c>
      <x:c r="H147" s="305" t="str">
        <x:v>CAP-LAW067</x:v>
      </x:c>
      <x:c r="I147" s="305" t="str">
        <x:v>MIGRATED — FROZEN</x:v>
      </x:c>
      <x:c r="J147" s="305" t="str">
        <x:v>FROZEN</x:v>
      </x:c>
      <x:c r="K147" s="305" t="str">
        <x:f>IF(COUNTIF($C$5:$C$1629,C147)=1,"UNIQUE","DUPLICATE")</x:f>
        <x:v>UNIQUE</x:v>
      </x:c>
      <x:c r="L147" s="305" t="str">
        <x:f>IF(COUNTIFS($B$5:$B$1629,B147,$E$5:$E$1629,E147)=1,"UNIQUE","DUPLICATE")</x:f>
        <x:v>UNIQUE</x:v>
      </x:c>
      <x:c r="M147" s="305" t="str">
        <x:f>IF(COUNTIF($C$5:$C$1629,F147)=1,"LINKED","ORPHAN")</x:f>
        <x:v>LINKED</x:v>
      </x:c>
      <x:c r="N147" s="305" t="str">
        <x:f>IF(AND(LEFT(C147,10)="SEBI-CORE-",MID(C147,11,3)=B147,LEN(C147)=20),"VALID","INVALID")</x:f>
        <x:v>VALID</x:v>
      </x:c>
      <x:c r="O147" s="305" t="str">
        <x:v>NO COLLISION — OBJECT CODE ISOLATED</x:v>
      </x:c>
    </x:row>
    <x:row r="148" ht="48" customHeight="1">
      <x:c r="A148" s="305" t="str">
        <x:v>Atomic provision</x:v>
      </x:c>
      <x:c r="B148" s="305" t="str">
        <x:v>PRV</x:v>
      </x:c>
      <x:c r="C148" s="305" t="str">
        <x:v>SEBI-CORE-PRV-000067</x:v>
      </x:c>
      <x:c r="D148" s="305" t="n">
        <x:v>67</x:v>
      </x:c>
      <x:c r="E148" s="305" t="str">
        <x:v>CAP-LAW067|Reg. 4</x:v>
      </x:c>
      <x:c r="F148" s="305" t="str">
        <x:v>SEBI-CORE-LAW-000018</x:v>
      </x:c>
      <x:c r="G148" s="305" t="str">
        <x:v>CAP-LAW067</x:v>
      </x:c>
      <x:c r="H148" s="305" t="str">
        <x:v>CAP-LAW067</x:v>
      </x:c>
      <x:c r="I148" s="305" t="str">
        <x:v>MIGRATED — FROZEN</x:v>
      </x:c>
      <x:c r="J148" s="305" t="str">
        <x:v>FROZEN</x:v>
      </x:c>
      <x:c r="K148" s="305" t="str">
        <x:f>IF(COUNTIF($C$5:$C$1629,C148)=1,"UNIQUE","DUPLICATE")</x:f>
        <x:v>UNIQUE</x:v>
      </x:c>
      <x:c r="L148" s="305" t="str">
        <x:f>IF(COUNTIFS($B$5:$B$1629,B148,$E$5:$E$1629,E148)=1,"UNIQUE","DUPLICATE")</x:f>
        <x:v>UNIQUE</x:v>
      </x:c>
      <x:c r="M148" s="305" t="str">
        <x:f>IF(COUNTIF($C$5:$C$1629,F148)=1,"LINKED","ORPHAN")</x:f>
        <x:v>LINKED</x:v>
      </x:c>
      <x:c r="N148" s="305" t="str">
        <x:f>IF(AND(LEFT(C148,10)="SEBI-CORE-",MID(C148,11,3)=B148,LEN(C148)=20),"VALID","INVALID")</x:f>
        <x:v>VALID</x:v>
      </x:c>
      <x:c r="O148" s="305" t="str">
        <x:v>NO COLLISION — OBJECT CODE ISOLATED</x:v>
      </x:c>
    </x:row>
    <x:row r="149" ht="48" customHeight="1">
      <x:c r="A149" s="305" t="str">
        <x:v>Atomic provision</x:v>
      </x:c>
      <x:c r="B149" s="305" t="str">
        <x:v>PRV</x:v>
      </x:c>
      <x:c r="C149" s="305" t="str">
        <x:v>SEBI-CORE-PRV-000068</x:v>
      </x:c>
      <x:c r="D149" s="305" t="n">
        <x:v>68</x:v>
      </x:c>
      <x:c r="E149" s="305" t="str">
        <x:v>CAP-LAW060|Reg. 26(2)</x:v>
      </x:c>
      <x:c r="F149" s="305" t="str">
        <x:v>SEBI-CORE-LAW-000015</x:v>
      </x:c>
      <x:c r="G149" s="305" t="str">
        <x:v>CAP-LAW060</x:v>
      </x:c>
      <x:c r="H149" s="305" t="str">
        <x:v>CAP-LAW060</x:v>
      </x:c>
      <x:c r="I149" s="305" t="str">
        <x:v>MIGRATED — FROZEN</x:v>
      </x:c>
      <x:c r="J149" s="305" t="str">
        <x:v>FROZEN</x:v>
      </x:c>
      <x:c r="K149" s="305" t="str">
        <x:f>IF(COUNTIF($C$5:$C$1629,C149)=1,"UNIQUE","DUPLICATE")</x:f>
        <x:v>UNIQUE</x:v>
      </x:c>
      <x:c r="L149" s="305" t="str">
        <x:f>IF(COUNTIFS($B$5:$B$1629,B149,$E$5:$E$1629,E149)=1,"UNIQUE","DUPLICATE")</x:f>
        <x:v>UNIQUE</x:v>
      </x:c>
      <x:c r="M149" s="305" t="str">
        <x:f>IF(COUNTIF($C$5:$C$1629,F149)=1,"LINKED","ORPHAN")</x:f>
        <x:v>LINKED</x:v>
      </x:c>
      <x:c r="N149" s="305" t="str">
        <x:f>IF(AND(LEFT(C149,10)="SEBI-CORE-",MID(C149,11,3)=B149,LEN(C149)=20),"VALID","INVALID")</x:f>
        <x:v>VALID</x:v>
      </x:c>
      <x:c r="O149" s="305" t="str">
        <x:v>NO COLLISION — OBJECT CODE ISOLATED</x:v>
      </x:c>
    </x:row>
    <x:row r="150" ht="48" customHeight="1">
      <x:c r="A150" s="305" t="str">
        <x:v>Atomic provision</x:v>
      </x:c>
      <x:c r="B150" s="305" t="str">
        <x:v>PRV</x:v>
      </x:c>
      <x:c r="C150" s="305" t="str">
        <x:v>SEBI-CORE-PRV-000069</x:v>
      </x:c>
      <x:c r="D150" s="305" t="n">
        <x:v>69</x:v>
      </x:c>
      <x:c r="E150" s="305" t="str">
        <x:v>CAP-LAW060|Reg. 26(4)</x:v>
      </x:c>
      <x:c r="F150" s="305" t="str">
        <x:v>SEBI-CORE-LAW-000015</x:v>
      </x:c>
      <x:c r="G150" s="305" t="str">
        <x:v>CAP-LAW060</x:v>
      </x:c>
      <x:c r="H150" s="305" t="str">
        <x:v>CAP-LAW060</x:v>
      </x:c>
      <x:c r="I150" s="305" t="str">
        <x:v>MIGRATED — FROZEN</x:v>
      </x:c>
      <x:c r="J150" s="305" t="str">
        <x:v>FROZEN</x:v>
      </x:c>
      <x:c r="K150" s="305" t="str">
        <x:f>IF(COUNTIF($C$5:$C$1629,C150)=1,"UNIQUE","DUPLICATE")</x:f>
        <x:v>UNIQUE</x:v>
      </x:c>
      <x:c r="L150" s="305" t="str">
        <x:f>IF(COUNTIFS($B$5:$B$1629,B150,$E$5:$E$1629,E150)=1,"UNIQUE","DUPLICATE")</x:f>
        <x:v>UNIQUE</x:v>
      </x:c>
      <x:c r="M150" s="305" t="str">
        <x:f>IF(COUNTIF($C$5:$C$1629,F150)=1,"LINKED","ORPHAN")</x:f>
        <x:v>LINKED</x:v>
      </x:c>
      <x:c r="N150" s="305" t="str">
        <x:f>IF(AND(LEFT(C150,10)="SEBI-CORE-",MID(C150,11,3)=B150,LEN(C150)=20),"VALID","INVALID")</x:f>
        <x:v>VALID</x:v>
      </x:c>
      <x:c r="O150" s="305" t="str">
        <x:v>NO COLLISION — OBJECT CODE ISOLATED</x:v>
      </x:c>
    </x:row>
    <x:row r="151" ht="48" customHeight="1">
      <x:c r="A151" s="305" t="str">
        <x:v>Atomic provision</x:v>
      </x:c>
      <x:c r="B151" s="305" t="str">
        <x:v>PRV</x:v>
      </x:c>
      <x:c r="C151" s="305" t="str">
        <x:v>SEBI-CORE-PRV-000070</x:v>
      </x:c>
      <x:c r="D151" s="305" t="n">
        <x:v>70</x:v>
      </x:c>
      <x:c r="E151" s="305" t="str">
        <x:v>CAP-LAW060|Reg. 26(6)</x:v>
      </x:c>
      <x:c r="F151" s="305" t="str">
        <x:v>SEBI-CORE-LAW-000015</x:v>
      </x:c>
      <x:c r="G151" s="305" t="str">
        <x:v>CAP-LAW060</x:v>
      </x:c>
      <x:c r="H151" s="305" t="str">
        <x:v>CAP-LAW060</x:v>
      </x:c>
      <x:c r="I151" s="305" t="str">
        <x:v>MIGRATED — FROZEN</x:v>
      </x:c>
      <x:c r="J151" s="305" t="str">
        <x:v>FROZEN</x:v>
      </x:c>
      <x:c r="K151" s="305" t="str">
        <x:f>IF(COUNTIF($C$5:$C$1629,C151)=1,"UNIQUE","DUPLICATE")</x:f>
        <x:v>UNIQUE</x:v>
      </x:c>
      <x:c r="L151" s="305" t="str">
        <x:f>IF(COUNTIFS($B$5:$B$1629,B151,$E$5:$E$1629,E151)=1,"UNIQUE","DUPLICATE")</x:f>
        <x:v>UNIQUE</x:v>
      </x:c>
      <x:c r="M151" s="305" t="str">
        <x:f>IF(COUNTIF($C$5:$C$1629,F151)=1,"LINKED","ORPHAN")</x:f>
        <x:v>LINKED</x:v>
      </x:c>
      <x:c r="N151" s="305" t="str">
        <x:f>IF(AND(LEFT(C151,10)="SEBI-CORE-",MID(C151,11,3)=B151,LEN(C151)=20),"VALID","INVALID")</x:f>
        <x:v>VALID</x:v>
      </x:c>
      <x:c r="O151" s="305" t="str">
        <x:v>NO COLLISION — OBJECT CODE ISOLATED</x:v>
      </x:c>
    </x:row>
    <x:row r="152" ht="48" customHeight="1">
      <x:c r="A152" s="305" t="str">
        <x:v>Atomic provision</x:v>
      </x:c>
      <x:c r="B152" s="305" t="str">
        <x:v>PRV</x:v>
      </x:c>
      <x:c r="C152" s="305" t="str">
        <x:v>SEBI-CORE-PRV-000071</x:v>
      </x:c>
      <x:c r="D152" s="305" t="n">
        <x:v>71</x:v>
      </x:c>
      <x:c r="E152" s="305" t="str">
        <x:v>CAP-LAW060|Reg. 26(6A)</x:v>
      </x:c>
      <x:c r="F152" s="305" t="str">
        <x:v>SEBI-CORE-LAW-000015</x:v>
      </x:c>
      <x:c r="G152" s="305" t="str">
        <x:v>CAP-LAW060</x:v>
      </x:c>
      <x:c r="H152" s="305" t="str">
        <x:v>CAP-LAW060</x:v>
      </x:c>
      <x:c r="I152" s="305" t="str">
        <x:v>MIGRATED — FROZEN</x:v>
      </x:c>
      <x:c r="J152" s="305" t="str">
        <x:v>FROZEN</x:v>
      </x:c>
      <x:c r="K152" s="305" t="str">
        <x:f>IF(COUNTIF($C$5:$C$1629,C152)=1,"UNIQUE","DUPLICATE")</x:f>
        <x:v>UNIQUE</x:v>
      </x:c>
      <x:c r="L152" s="305" t="str">
        <x:f>IF(COUNTIFS($B$5:$B$1629,B152,$E$5:$E$1629,E152)=1,"UNIQUE","DUPLICATE")</x:f>
        <x:v>UNIQUE</x:v>
      </x:c>
      <x:c r="M152" s="305" t="str">
        <x:f>IF(COUNTIF($C$5:$C$1629,F152)=1,"LINKED","ORPHAN")</x:f>
        <x:v>LINKED</x:v>
      </x:c>
      <x:c r="N152" s="305" t="str">
        <x:f>IF(AND(LEFT(C152,10)="SEBI-CORE-",MID(C152,11,3)=B152,LEN(C152)=20),"VALID","INVALID")</x:f>
        <x:v>VALID</x:v>
      </x:c>
      <x:c r="O152" s="305" t="str">
        <x:v>NO COLLISION — OBJECT CODE ISOLATED</x:v>
      </x:c>
    </x:row>
    <x:row r="153" ht="48" customHeight="1">
      <x:c r="A153" s="305" t="str">
        <x:v>Atomic provision</x:v>
      </x:c>
      <x:c r="B153" s="305" t="str">
        <x:v>PRV</x:v>
      </x:c>
      <x:c r="C153" s="305" t="str">
        <x:v>SEBI-CORE-PRV-000072</x:v>
      </x:c>
      <x:c r="D153" s="305" t="n">
        <x:v>72</x:v>
      </x:c>
      <x:c r="E153" s="305" t="str">
        <x:v>CAP-LAW060|Reg. 26(7)</x:v>
      </x:c>
      <x:c r="F153" s="305" t="str">
        <x:v>SEBI-CORE-LAW-000015</x:v>
      </x:c>
      <x:c r="G153" s="305" t="str">
        <x:v>CAP-LAW060</x:v>
      </x:c>
      <x:c r="H153" s="305" t="str">
        <x:v>CAP-LAW060</x:v>
      </x:c>
      <x:c r="I153" s="305" t="str">
        <x:v>MIGRATED — FROZEN</x:v>
      </x:c>
      <x:c r="J153" s="305" t="str">
        <x:v>FROZEN</x:v>
      </x:c>
      <x:c r="K153" s="305" t="str">
        <x:f>IF(COUNTIF($C$5:$C$1629,C153)=1,"UNIQUE","DUPLICATE")</x:f>
        <x:v>UNIQUE</x:v>
      </x:c>
      <x:c r="L153" s="305" t="str">
        <x:f>IF(COUNTIFS($B$5:$B$1629,B153,$E$5:$E$1629,E153)=1,"UNIQUE","DUPLICATE")</x:f>
        <x:v>UNIQUE</x:v>
      </x:c>
      <x:c r="M153" s="305" t="str">
        <x:f>IF(COUNTIF($C$5:$C$1629,F153)=1,"LINKED","ORPHAN")</x:f>
        <x:v>LINKED</x:v>
      </x:c>
      <x:c r="N153" s="305" t="str">
        <x:f>IF(AND(LEFT(C153,10)="SEBI-CORE-",MID(C153,11,3)=B153,LEN(C153)=20),"VALID","INVALID")</x:f>
        <x:v>VALID</x:v>
      </x:c>
      <x:c r="O153" s="305" t="str">
        <x:v>NO COLLISION — OBJECT CODE ISOLATED</x:v>
      </x:c>
    </x:row>
    <x:row r="154" ht="48" customHeight="1">
      <x:c r="A154" s="305" t="str">
        <x:v>Atomic provision</x:v>
      </x:c>
      <x:c r="B154" s="305" t="str">
        <x:v>PRV</x:v>
      </x:c>
      <x:c r="C154" s="305" t="str">
        <x:v>SEBI-CORE-PRV-000073</x:v>
      </x:c>
      <x:c r="D154" s="305" t="n">
        <x:v>73</x:v>
      </x:c>
      <x:c r="E154" s="305" t="str">
        <x:v>CAP-LAW060|Reg. 26(8)</x:v>
      </x:c>
      <x:c r="F154" s="305" t="str">
        <x:v>SEBI-CORE-LAW-000015</x:v>
      </x:c>
      <x:c r="G154" s="305" t="str">
        <x:v>CAP-LAW060</x:v>
      </x:c>
      <x:c r="H154" s="305" t="str">
        <x:v>CAP-LAW060</x:v>
      </x:c>
      <x:c r="I154" s="305" t="str">
        <x:v>MIGRATED — FROZEN</x:v>
      </x:c>
      <x:c r="J154" s="305" t="str">
        <x:v>FROZEN</x:v>
      </x:c>
      <x:c r="K154" s="305" t="str">
        <x:f>IF(COUNTIF($C$5:$C$1629,C154)=1,"UNIQUE","DUPLICATE")</x:f>
        <x:v>UNIQUE</x:v>
      </x:c>
      <x:c r="L154" s="305" t="str">
        <x:f>IF(COUNTIFS($B$5:$B$1629,B154,$E$5:$E$1629,E154)=1,"UNIQUE","DUPLICATE")</x:f>
        <x:v>UNIQUE</x:v>
      </x:c>
      <x:c r="M154" s="305" t="str">
        <x:f>IF(COUNTIF($C$5:$C$1629,F154)=1,"LINKED","ORPHAN")</x:f>
        <x:v>LINKED</x:v>
      </x:c>
      <x:c r="N154" s="305" t="str">
        <x:f>IF(AND(LEFT(C154,10)="SEBI-CORE-",MID(C154,11,3)=B154,LEN(C154)=20),"VALID","INVALID")</x:f>
        <x:v>VALID</x:v>
      </x:c>
      <x:c r="O154" s="305" t="str">
        <x:v>NO COLLISION — OBJECT CODE ISOLATED</x:v>
      </x:c>
    </x:row>
    <x:row r="155" ht="48" customHeight="1">
      <x:c r="A155" s="305" t="str">
        <x:v>Atomic provision</x:v>
      </x:c>
      <x:c r="B155" s="305" t="str">
        <x:v>PRV</x:v>
      </x:c>
      <x:c r="C155" s="305" t="str">
        <x:v>SEBI-CORE-PRV-000074</x:v>
      </x:c>
      <x:c r="D155" s="305" t="n">
        <x:v>74</x:v>
      </x:c>
      <x:c r="E155" s="305" t="str">
        <x:v>CAP-LAW060|Reg. 26(9)</x:v>
      </x:c>
      <x:c r="F155" s="305" t="str">
        <x:v>SEBI-CORE-LAW-000015</x:v>
      </x:c>
      <x:c r="G155" s="305" t="str">
        <x:v>CAP-LAW060</x:v>
      </x:c>
      <x:c r="H155" s="305" t="str">
        <x:v>CAP-LAW060</x:v>
      </x:c>
      <x:c r="I155" s="305" t="str">
        <x:v>MIGRATED — FROZEN</x:v>
      </x:c>
      <x:c r="J155" s="305" t="str">
        <x:v>FROZEN</x:v>
      </x:c>
      <x:c r="K155" s="305" t="str">
        <x:f>IF(COUNTIF($C$5:$C$1629,C155)=1,"UNIQUE","DUPLICATE")</x:f>
        <x:v>UNIQUE</x:v>
      </x:c>
      <x:c r="L155" s="305" t="str">
        <x:f>IF(COUNTIFS($B$5:$B$1629,B155,$E$5:$E$1629,E155)=1,"UNIQUE","DUPLICATE")</x:f>
        <x:v>UNIQUE</x:v>
      </x:c>
      <x:c r="M155" s="305" t="str">
        <x:f>IF(COUNTIF($C$5:$C$1629,F155)=1,"LINKED","ORPHAN")</x:f>
        <x:v>LINKED</x:v>
      </x:c>
      <x:c r="N155" s="305" t="str">
        <x:f>IF(AND(LEFT(C155,10)="SEBI-CORE-",MID(C155,11,3)=B155,LEN(C155)=20),"VALID","INVALID")</x:f>
        <x:v>VALID</x:v>
      </x:c>
      <x:c r="O155" s="305" t="str">
        <x:v>NO COLLISION — OBJECT CODE ISOLATED</x:v>
      </x:c>
    </x:row>
    <x:row r="156" ht="48" customHeight="1">
      <x:c r="A156" s="305" t="str">
        <x:v>Atomic provision</x:v>
      </x:c>
      <x:c r="B156" s="305" t="str">
        <x:v>PRV</x:v>
      </x:c>
      <x:c r="C156" s="305" t="str">
        <x:v>SEBI-CORE-PRV-000075</x:v>
      </x:c>
      <x:c r="D156" s="305" t="n">
        <x:v>75</x:v>
      </x:c>
      <x:c r="E156" s="305" t="str">
        <x:v>CAP-LAW060|Reg. 26(10)</x:v>
      </x:c>
      <x:c r="F156" s="305" t="str">
        <x:v>SEBI-CORE-LAW-000015</x:v>
      </x:c>
      <x:c r="G156" s="305" t="str">
        <x:v>CAP-LAW060</x:v>
      </x:c>
      <x:c r="H156" s="305" t="str">
        <x:v>CAP-LAW060</x:v>
      </x:c>
      <x:c r="I156" s="305" t="str">
        <x:v>MIGRATED — FROZEN</x:v>
      </x:c>
      <x:c r="J156" s="305" t="str">
        <x:v>FROZEN</x:v>
      </x:c>
      <x:c r="K156" s="305" t="str">
        <x:f>IF(COUNTIF($C$5:$C$1629,C156)=1,"UNIQUE","DUPLICATE")</x:f>
        <x:v>UNIQUE</x:v>
      </x:c>
      <x:c r="L156" s="305" t="str">
        <x:f>IF(COUNTIFS($B$5:$B$1629,B156,$E$5:$E$1629,E156)=1,"UNIQUE","DUPLICATE")</x:f>
        <x:v>UNIQUE</x:v>
      </x:c>
      <x:c r="M156" s="305" t="str">
        <x:f>IF(COUNTIF($C$5:$C$1629,F156)=1,"LINKED","ORPHAN")</x:f>
        <x:v>LINKED</x:v>
      </x:c>
      <x:c r="N156" s="305" t="str">
        <x:f>IF(AND(LEFT(C156,10)="SEBI-CORE-",MID(C156,11,3)=B156,LEN(C156)=20),"VALID","INVALID")</x:f>
        <x:v>VALID</x:v>
      </x:c>
      <x:c r="O156" s="305" t="str">
        <x:v>NO COLLISION — OBJECT CODE ISOLATED</x:v>
      </x:c>
    </x:row>
    <x:row r="157" ht="48" customHeight="1">
      <x:c r="A157" s="305" t="str">
        <x:v>Atomic provision</x:v>
      </x:c>
      <x:c r="B157" s="305" t="str">
        <x:v>PRV</x:v>
      </x:c>
      <x:c r="C157" s="305" t="str">
        <x:v>SEBI-CORE-PRV-000076</x:v>
      </x:c>
      <x:c r="D157" s="305" t="n">
        <x:v>76</x:v>
      </x:c>
      <x:c r="E157" s="305" t="str">
        <x:v>CAP-LAW060|Reg. 29</x:v>
      </x:c>
      <x:c r="F157" s="305" t="str">
        <x:v>SEBI-CORE-LAW-000015</x:v>
      </x:c>
      <x:c r="G157" s="305" t="str">
        <x:v>CAP-LAW060</x:v>
      </x:c>
      <x:c r="H157" s="305" t="str">
        <x:v>CAP-LAW060</x:v>
      </x:c>
      <x:c r="I157" s="305" t="str">
        <x:v>MIGRATED — FROZEN</x:v>
      </x:c>
      <x:c r="J157" s="305" t="str">
        <x:v>FROZEN</x:v>
      </x:c>
      <x:c r="K157" s="305" t="str">
        <x:f>IF(COUNTIF($C$5:$C$1629,C157)=1,"UNIQUE","DUPLICATE")</x:f>
        <x:v>UNIQUE</x:v>
      </x:c>
      <x:c r="L157" s="305" t="str">
        <x:f>IF(COUNTIFS($B$5:$B$1629,B157,$E$5:$E$1629,E157)=1,"UNIQUE","DUPLICATE")</x:f>
        <x:v>UNIQUE</x:v>
      </x:c>
      <x:c r="M157" s="305" t="str">
        <x:f>IF(COUNTIF($C$5:$C$1629,F157)=1,"LINKED","ORPHAN")</x:f>
        <x:v>LINKED</x:v>
      </x:c>
      <x:c r="N157" s="305" t="str">
        <x:f>IF(AND(LEFT(C157,10)="SEBI-CORE-",MID(C157,11,3)=B157,LEN(C157)=20),"VALID","INVALID")</x:f>
        <x:v>VALID</x:v>
      </x:c>
      <x:c r="O157" s="305" t="str">
        <x:v>NO COLLISION — OBJECT CODE ISOLATED</x:v>
      </x:c>
    </x:row>
    <x:row r="158" ht="48" customHeight="1">
      <x:c r="A158" s="305" t="str">
        <x:v>Atomic provision</x:v>
      </x:c>
      <x:c r="B158" s="305" t="str">
        <x:v>PRV</x:v>
      </x:c>
      <x:c r="C158" s="305" t="str">
        <x:v>SEBI-CORE-PRV-000077</x:v>
      </x:c>
      <x:c r="D158" s="305" t="n">
        <x:v>77</x:v>
      </x:c>
      <x:c r="E158" s="305" t="str">
        <x:v>CAP-LAW060|Reg. 31</x:v>
      </x:c>
      <x:c r="F158" s="305" t="str">
        <x:v>SEBI-CORE-LAW-000015</x:v>
      </x:c>
      <x:c r="G158" s="305" t="str">
        <x:v>CAP-LAW060</x:v>
      </x:c>
      <x:c r="H158" s="305" t="str">
        <x:v>CAP-LAW060</x:v>
      </x:c>
      <x:c r="I158" s="305" t="str">
        <x:v>MIGRATED — FROZEN</x:v>
      </x:c>
      <x:c r="J158" s="305" t="str">
        <x:v>FROZEN</x:v>
      </x:c>
      <x:c r="K158" s="305" t="str">
        <x:f>IF(COUNTIF($C$5:$C$1629,C158)=1,"UNIQUE","DUPLICATE")</x:f>
        <x:v>UNIQUE</x:v>
      </x:c>
      <x:c r="L158" s="305" t="str">
        <x:f>IF(COUNTIFS($B$5:$B$1629,B158,$E$5:$E$1629,E158)=1,"UNIQUE","DUPLICATE")</x:f>
        <x:v>UNIQUE</x:v>
      </x:c>
      <x:c r="M158" s="305" t="str">
        <x:f>IF(COUNTIF($C$5:$C$1629,F158)=1,"LINKED","ORPHAN")</x:f>
        <x:v>LINKED</x:v>
      </x:c>
      <x:c r="N158" s="305" t="str">
        <x:f>IF(AND(LEFT(C158,10)="SEBI-CORE-",MID(C158,11,3)=B158,LEN(C158)=20),"VALID","INVALID")</x:f>
        <x:v>VALID</x:v>
      </x:c>
      <x:c r="O158" s="305" t="str">
        <x:v>NO COLLISION — OBJECT CODE ISOLATED</x:v>
      </x:c>
    </x:row>
    <x:row r="159" ht="48" customHeight="1">
      <x:c r="A159" s="305" t="str">
        <x:v>Atomic provision</x:v>
      </x:c>
      <x:c r="B159" s="305" t="str">
        <x:v>PRV</x:v>
      </x:c>
      <x:c r="C159" s="305" t="str">
        <x:v>SEBI-CORE-PRV-000078</x:v>
      </x:c>
      <x:c r="D159" s="305" t="n">
        <x:v>78</x:v>
      </x:c>
      <x:c r="E159" s="305" t="str">
        <x:v>CAP-LAW238|Reg. 10(7) online filing</x:v>
      </x:c>
      <x:c r="F159" s="305" t="str">
        <x:v>SEBI-CORE-LAW-000055</x:v>
      </x:c>
      <x:c r="G159" s="305" t="str">
        <x:v>CAP-LAW238</x:v>
      </x:c>
      <x:c r="H159" s="305" t="str">
        <x:v>CAP-LAW238</x:v>
      </x:c>
      <x:c r="I159" s="305" t="str">
        <x:v>MIGRATED — FROZEN</x:v>
      </x:c>
      <x:c r="J159" s="305" t="str">
        <x:v>FROZEN</x:v>
      </x:c>
      <x:c r="K159" s="305" t="str">
        <x:f>IF(COUNTIF($C$5:$C$1629,C159)=1,"UNIQUE","DUPLICATE")</x:f>
        <x:v>UNIQUE</x:v>
      </x:c>
      <x:c r="L159" s="305" t="str">
        <x:f>IF(COUNTIFS($B$5:$B$1629,B159,$E$5:$E$1629,E159)=1,"UNIQUE","DUPLICATE")</x:f>
        <x:v>UNIQUE</x:v>
      </x:c>
      <x:c r="M159" s="305" t="str">
        <x:f>IF(COUNTIF($C$5:$C$1629,F159)=1,"LINKED","ORPHAN")</x:f>
        <x:v>LINKED</x:v>
      </x:c>
      <x:c r="N159" s="305" t="str">
        <x:f>IF(AND(LEFT(C159,10)="SEBI-CORE-",MID(C159,11,3)=B159,LEN(C159)=20),"VALID","INVALID")</x:f>
        <x:v>VALID</x:v>
      </x:c>
      <x:c r="O159" s="305" t="str">
        <x:v>NO COLLISION — OBJECT CODE ISOLATED</x:v>
      </x:c>
    </x:row>
    <x:row r="160" ht="48" customHeight="1">
      <x:c r="A160" s="305" t="str">
        <x:v>Atomic provision</x:v>
      </x:c>
      <x:c r="B160" s="305" t="str">
        <x:v>PRV</x:v>
      </x:c>
      <x:c r="C160" s="305" t="str">
        <x:v>SEBI-CORE-PRV-000079</x:v>
      </x:c>
      <x:c r="D160" s="305" t="n">
        <x:v>79</x:v>
      </x:c>
      <x:c r="E160" s="305" t="str">
        <x:v>CAP-LAW049|Ch. II / Reg. 6</x:v>
      </x:c>
      <x:c r="F160" s="305" t="str">
        <x:v>SEBI-CORE-LAW-000011</x:v>
      </x:c>
      <x:c r="G160" s="305" t="str">
        <x:v>CAP-LAW049</x:v>
      </x:c>
      <x:c r="H160" s="305" t="str">
        <x:v>CAP-LAW049</x:v>
      </x:c>
      <x:c r="I160" s="305" t="str">
        <x:v>MIGRATED — FROZEN</x:v>
      </x:c>
      <x:c r="J160" s="305" t="str">
        <x:v>FROZEN</x:v>
      </x:c>
      <x:c r="K160" s="305" t="str">
        <x:f>IF(COUNTIF($C$5:$C$1629,C160)=1,"UNIQUE","DUPLICATE")</x:f>
        <x:v>UNIQUE</x:v>
      </x:c>
      <x:c r="L160" s="305" t="str">
        <x:f>IF(COUNTIFS($B$5:$B$1629,B160,$E$5:$E$1629,E160)=1,"UNIQUE","DUPLICATE")</x:f>
        <x:v>UNIQUE</x:v>
      </x:c>
      <x:c r="M160" s="305" t="str">
        <x:f>IF(COUNTIF($C$5:$C$1629,F160)=1,"LINKED","ORPHAN")</x:f>
        <x:v>LINKED</x:v>
      </x:c>
      <x:c r="N160" s="305" t="str">
        <x:f>IF(AND(LEFT(C160,10)="SEBI-CORE-",MID(C160,11,3)=B160,LEN(C160)=20),"VALID","INVALID")</x:f>
        <x:v>VALID</x:v>
      </x:c>
      <x:c r="O160" s="305" t="str">
        <x:v>NO COLLISION — OBJECT CODE ISOLATED</x:v>
      </x:c>
    </x:row>
    <x:row r="161" ht="48" customHeight="1">
      <x:c r="A161" s="305" t="str">
        <x:v>Atomic provision</x:v>
      </x:c>
      <x:c r="B161" s="305" t="str">
        <x:v>PRV</x:v>
      </x:c>
      <x:c r="C161" s="305" t="str">
        <x:v>SEBI-CORE-PRV-000080</x:v>
      </x:c>
      <x:c r="D161" s="305" t="n">
        <x:v>80</x:v>
      </x:c>
      <x:c r="E161" s="305" t="str">
        <x:v>CAP-LAW049|Ch. II offer document</x:v>
      </x:c>
      <x:c r="F161" s="305" t="str">
        <x:v>SEBI-CORE-LAW-000011</x:v>
      </x:c>
      <x:c r="G161" s="305" t="str">
        <x:v>CAP-LAW049</x:v>
      </x:c>
      <x:c r="H161" s="305" t="str">
        <x:v>CAP-LAW049</x:v>
      </x:c>
      <x:c r="I161" s="305" t="str">
        <x:v>MIGRATED — FROZEN</x:v>
      </x:c>
      <x:c r="J161" s="305" t="str">
        <x:v>FROZEN</x:v>
      </x:c>
      <x:c r="K161" s="305" t="str">
        <x:f>IF(COUNTIF($C$5:$C$1629,C161)=1,"UNIQUE","DUPLICATE")</x:f>
        <x:v>UNIQUE</x:v>
      </x:c>
      <x:c r="L161" s="305" t="str">
        <x:f>IF(COUNTIFS($B$5:$B$1629,B161,$E$5:$E$1629,E161)=1,"UNIQUE","DUPLICATE")</x:f>
        <x:v>UNIQUE</x:v>
      </x:c>
      <x:c r="M161" s="305" t="str">
        <x:f>IF(COUNTIF($C$5:$C$1629,F161)=1,"LINKED","ORPHAN")</x:f>
        <x:v>LINKED</x:v>
      </x:c>
      <x:c r="N161" s="305" t="str">
        <x:f>IF(AND(LEFT(C161,10)="SEBI-CORE-",MID(C161,11,3)=B161,LEN(C161)=20),"VALID","INVALID")</x:f>
        <x:v>VALID</x:v>
      </x:c>
      <x:c r="O161" s="305" t="str">
        <x:v>NO COLLISION — OBJECT CODE ISOLATED</x:v>
      </x:c>
    </x:row>
    <x:row r="162" ht="48" customHeight="1">
      <x:c r="A162" s="305" t="str">
        <x:v>Atomic provision</x:v>
      </x:c>
      <x:c r="B162" s="305" t="str">
        <x:v>PRV</x:v>
      </x:c>
      <x:c r="C162" s="305" t="str">
        <x:v>SEBI-CORE-PRV-000081</x:v>
      </x:c>
      <x:c r="D162" s="305" t="n">
        <x:v>81</x:v>
      </x:c>
      <x:c r="E162" s="305" t="str">
        <x:v>CAP-LAW049|Ch. II issue process</x:v>
      </x:c>
      <x:c r="F162" s="305" t="str">
        <x:v>SEBI-CORE-LAW-000011</x:v>
      </x:c>
      <x:c r="G162" s="305" t="str">
        <x:v>CAP-LAW049</x:v>
      </x:c>
      <x:c r="H162" s="305" t="str">
        <x:v>CAP-LAW049</x:v>
      </x:c>
      <x:c r="I162" s="305" t="str">
        <x:v>MIGRATED — FROZEN</x:v>
      </x:c>
      <x:c r="J162" s="305" t="str">
        <x:v>FROZEN</x:v>
      </x:c>
      <x:c r="K162" s="305" t="str">
        <x:f>IF(COUNTIF($C$5:$C$1629,C162)=1,"UNIQUE","DUPLICATE")</x:f>
        <x:v>UNIQUE</x:v>
      </x:c>
      <x:c r="L162" s="305" t="str">
        <x:f>IF(COUNTIFS($B$5:$B$1629,B162,$E$5:$E$1629,E162)=1,"UNIQUE","DUPLICATE")</x:f>
        <x:v>UNIQUE</x:v>
      </x:c>
      <x:c r="M162" s="305" t="str">
        <x:f>IF(COUNTIF($C$5:$C$1629,F162)=1,"LINKED","ORPHAN")</x:f>
        <x:v>LINKED</x:v>
      </x:c>
      <x:c r="N162" s="305" t="str">
        <x:f>IF(AND(LEFT(C162,10)="SEBI-CORE-",MID(C162,11,3)=B162,LEN(C162)=20),"VALID","INVALID")</x:f>
        <x:v>VALID</x:v>
      </x:c>
      <x:c r="O162" s="305" t="str">
        <x:v>NO COLLISION — OBJECT CODE ISOLATED</x:v>
      </x:c>
    </x:row>
    <x:row r="163" ht="48" customHeight="1">
      <x:c r="A163" s="305" t="str">
        <x:v>Atomic provision</x:v>
      </x:c>
      <x:c r="B163" s="305" t="str">
        <x:v>PRV</x:v>
      </x:c>
      <x:c r="C163" s="305" t="str">
        <x:v>SEBI-CORE-PRV-000082</x:v>
      </x:c>
      <x:c r="D163" s="305" t="n">
        <x:v>82</x:v>
      </x:c>
      <x:c r="E163" s="305" t="str">
        <x:v>CAP-LAW049|Ch. III</x:v>
      </x:c>
      <x:c r="F163" s="305" t="str">
        <x:v>SEBI-CORE-LAW-000011</x:v>
      </x:c>
      <x:c r="G163" s="305" t="str">
        <x:v>CAP-LAW049</x:v>
      </x:c>
      <x:c r="H163" s="305" t="str">
        <x:v>CAP-LAW049</x:v>
      </x:c>
      <x:c r="I163" s="305" t="str">
        <x:v>MIGRATED — FROZEN</x:v>
      </x:c>
      <x:c r="J163" s="305" t="str">
        <x:v>FROZEN</x:v>
      </x:c>
      <x:c r="K163" s="305" t="str">
        <x:f>IF(COUNTIF($C$5:$C$1629,C163)=1,"UNIQUE","DUPLICATE")</x:f>
        <x:v>UNIQUE</x:v>
      </x:c>
      <x:c r="L163" s="305" t="str">
        <x:f>IF(COUNTIFS($B$5:$B$1629,B163,$E$5:$E$1629,E163)=1,"UNIQUE","DUPLICATE")</x:f>
        <x:v>UNIQUE</x:v>
      </x:c>
      <x:c r="M163" s="305" t="str">
        <x:f>IF(COUNTIF($C$5:$C$1629,F163)=1,"LINKED","ORPHAN")</x:f>
        <x:v>LINKED</x:v>
      </x:c>
      <x:c r="N163" s="305" t="str">
        <x:f>IF(AND(LEFT(C163,10)="SEBI-CORE-",MID(C163,11,3)=B163,LEN(C163)=20),"VALID","INVALID")</x:f>
        <x:v>VALID</x:v>
      </x:c>
      <x:c r="O163" s="305" t="str">
        <x:v>NO COLLISION — OBJECT CODE ISOLATED</x:v>
      </x:c>
    </x:row>
    <x:row r="164" ht="48" customHeight="1">
      <x:c r="A164" s="305" t="str">
        <x:v>Atomic provision</x:v>
      </x:c>
      <x:c r="B164" s="305" t="str">
        <x:v>PRV</x:v>
      </x:c>
      <x:c r="C164" s="305" t="str">
        <x:v>SEBI-CORE-PRV-000083</x:v>
      </x:c>
      <x:c r="D164" s="305" t="n">
        <x:v>83</x:v>
      </x:c>
      <x:c r="E164" s="305" t="str">
        <x:v>CAP-LAW049|Ch. IV</x:v>
      </x:c>
      <x:c r="F164" s="305" t="str">
        <x:v>SEBI-CORE-LAW-000011</x:v>
      </x:c>
      <x:c r="G164" s="305" t="str">
        <x:v>CAP-LAW049</x:v>
      </x:c>
      <x:c r="H164" s="305" t="str">
        <x:v>CAP-LAW049</x:v>
      </x:c>
      <x:c r="I164" s="305" t="str">
        <x:v>MIGRATED — FROZEN</x:v>
      </x:c>
      <x:c r="J164" s="305" t="str">
        <x:v>FROZEN</x:v>
      </x:c>
      <x:c r="K164" s="305" t="str">
        <x:f>IF(COUNTIF($C$5:$C$1629,C164)=1,"UNIQUE","DUPLICATE")</x:f>
        <x:v>UNIQUE</x:v>
      </x:c>
      <x:c r="L164" s="305" t="str">
        <x:f>IF(COUNTIFS($B$5:$B$1629,B164,$E$5:$E$1629,E164)=1,"UNIQUE","DUPLICATE")</x:f>
        <x:v>UNIQUE</x:v>
      </x:c>
      <x:c r="M164" s="305" t="str">
        <x:f>IF(COUNTIF($C$5:$C$1629,F164)=1,"LINKED","ORPHAN")</x:f>
        <x:v>LINKED</x:v>
      </x:c>
      <x:c r="N164" s="305" t="str">
        <x:f>IF(AND(LEFT(C164,10)="SEBI-CORE-",MID(C164,11,3)=B164,LEN(C164)=20),"VALID","INVALID")</x:f>
        <x:v>VALID</x:v>
      </x:c>
      <x:c r="O164" s="305" t="str">
        <x:v>NO COLLISION — OBJECT CODE ISOLATED</x:v>
      </x:c>
    </x:row>
    <x:row r="165" ht="48" customHeight="1">
      <x:c r="A165" s="305" t="str">
        <x:v>Atomic provision</x:v>
      </x:c>
      <x:c r="B165" s="305" t="str">
        <x:v>PRV</x:v>
      </x:c>
      <x:c r="C165" s="305" t="str">
        <x:v>SEBI-CORE-PRV-000084</x:v>
      </x:c>
      <x:c r="D165" s="305" t="n">
        <x:v>84</x:v>
      </x:c>
      <x:c r="E165" s="305" t="str">
        <x:v>CAP-LAW049|Ch. V</x:v>
      </x:c>
      <x:c r="F165" s="305" t="str">
        <x:v>SEBI-CORE-LAW-000011</x:v>
      </x:c>
      <x:c r="G165" s="305" t="str">
        <x:v>CAP-LAW049</x:v>
      </x:c>
      <x:c r="H165" s="305" t="str">
        <x:v>CAP-LAW049</x:v>
      </x:c>
      <x:c r="I165" s="305" t="str">
        <x:v>MIGRATED — FROZEN</x:v>
      </x:c>
      <x:c r="J165" s="305" t="str">
        <x:v>FROZEN</x:v>
      </x:c>
      <x:c r="K165" s="305" t="str">
        <x:f>IF(COUNTIF($C$5:$C$1629,C165)=1,"UNIQUE","DUPLICATE")</x:f>
        <x:v>UNIQUE</x:v>
      </x:c>
      <x:c r="L165" s="305" t="str">
        <x:f>IF(COUNTIFS($B$5:$B$1629,B165,$E$5:$E$1629,E165)=1,"UNIQUE","DUPLICATE")</x:f>
        <x:v>UNIQUE</x:v>
      </x:c>
      <x:c r="M165" s="305" t="str">
        <x:f>IF(COUNTIF($C$5:$C$1629,F165)=1,"LINKED","ORPHAN")</x:f>
        <x:v>LINKED</x:v>
      </x:c>
      <x:c r="N165" s="305" t="str">
        <x:f>IF(AND(LEFT(C165,10)="SEBI-CORE-",MID(C165,11,3)=B165,LEN(C165)=20),"VALID","INVALID")</x:f>
        <x:v>VALID</x:v>
      </x:c>
      <x:c r="O165" s="305" t="str">
        <x:v>NO COLLISION — OBJECT CODE ISOLATED</x:v>
      </x:c>
    </x:row>
    <x:row r="166" ht="48" customHeight="1">
      <x:c r="A166" s="305" t="str">
        <x:v>Atomic provision</x:v>
      </x:c>
      <x:c r="B166" s="305" t="str">
        <x:v>PRV</x:v>
      </x:c>
      <x:c r="C166" s="305" t="str">
        <x:v>SEBI-CORE-PRV-000085</x:v>
      </x:c>
      <x:c r="D166" s="305" t="n">
        <x:v>85</x:v>
      </x:c>
      <x:c r="E166" s="305" t="str">
        <x:v>CAP-LAW049|Ch. VI</x:v>
      </x:c>
      <x:c r="F166" s="305" t="str">
        <x:v>SEBI-CORE-LAW-000011</x:v>
      </x:c>
      <x:c r="G166" s="305" t="str">
        <x:v>CAP-LAW049</x:v>
      </x:c>
      <x:c r="H166" s="305" t="str">
        <x:v>CAP-LAW049</x:v>
      </x:c>
      <x:c r="I166" s="305" t="str">
        <x:v>MIGRATED — FROZEN</x:v>
      </x:c>
      <x:c r="J166" s="305" t="str">
        <x:v>FROZEN</x:v>
      </x:c>
      <x:c r="K166" s="305" t="str">
        <x:f>IF(COUNTIF($C$5:$C$1629,C166)=1,"UNIQUE","DUPLICATE")</x:f>
        <x:v>UNIQUE</x:v>
      </x:c>
      <x:c r="L166" s="305" t="str">
        <x:f>IF(COUNTIFS($B$5:$B$1629,B166,$E$5:$E$1629,E166)=1,"UNIQUE","DUPLICATE")</x:f>
        <x:v>UNIQUE</x:v>
      </x:c>
      <x:c r="M166" s="305" t="str">
        <x:f>IF(COUNTIF($C$5:$C$1629,F166)=1,"LINKED","ORPHAN")</x:f>
        <x:v>LINKED</x:v>
      </x:c>
      <x:c r="N166" s="305" t="str">
        <x:f>IF(AND(LEFT(C166,10)="SEBI-CORE-",MID(C166,11,3)=B166,LEN(C166)=20),"VALID","INVALID")</x:f>
        <x:v>VALID</x:v>
      </x:c>
      <x:c r="O166" s="305" t="str">
        <x:v>NO COLLISION — OBJECT CODE ISOLATED</x:v>
      </x:c>
    </x:row>
    <x:row r="167" ht="48" customHeight="1">
      <x:c r="A167" s="305" t="str">
        <x:v>Atomic provision</x:v>
      </x:c>
      <x:c r="B167" s="305" t="str">
        <x:v>PRV</x:v>
      </x:c>
      <x:c r="C167" s="305" t="str">
        <x:v>SEBI-CORE-PRV-000086</x:v>
      </x:c>
      <x:c r="D167" s="305" t="n">
        <x:v>86</x:v>
      </x:c>
      <x:c r="E167" s="305" t="str">
        <x:v>CAP-LAW049|Ch. IX</x:v>
      </x:c>
      <x:c r="F167" s="305" t="str">
        <x:v>SEBI-CORE-LAW-000011</x:v>
      </x:c>
      <x:c r="G167" s="305" t="str">
        <x:v>CAP-LAW049</x:v>
      </x:c>
      <x:c r="H167" s="305" t="str">
        <x:v>CAP-LAW049</x:v>
      </x:c>
      <x:c r="I167" s="305" t="str">
        <x:v>MIGRATED — FROZEN</x:v>
      </x:c>
      <x:c r="J167" s="305" t="str">
        <x:v>FROZEN</x:v>
      </x:c>
      <x:c r="K167" s="305" t="str">
        <x:f>IF(COUNTIF($C$5:$C$1629,C167)=1,"UNIQUE","DUPLICATE")</x:f>
        <x:v>UNIQUE</x:v>
      </x:c>
      <x:c r="L167" s="305" t="str">
        <x:f>IF(COUNTIFS($B$5:$B$1629,B167,$E$5:$E$1629,E167)=1,"UNIQUE","DUPLICATE")</x:f>
        <x:v>UNIQUE</x:v>
      </x:c>
      <x:c r="M167" s="305" t="str">
        <x:f>IF(COUNTIF($C$5:$C$1629,F167)=1,"LINKED","ORPHAN")</x:f>
        <x:v>LINKED</x:v>
      </x:c>
      <x:c r="N167" s="305" t="str">
        <x:f>IF(AND(LEFT(C167,10)="SEBI-CORE-",MID(C167,11,3)=B167,LEN(C167)=20),"VALID","INVALID")</x:f>
        <x:v>VALID</x:v>
      </x:c>
      <x:c r="O167" s="305" t="str">
        <x:v>NO COLLISION — OBJECT CODE ISOLATED</x:v>
      </x:c>
    </x:row>
    <x:row r="168" ht="48" customHeight="1">
      <x:c r="A168" s="305" t="str">
        <x:v>Atomic provision</x:v>
      </x:c>
      <x:c r="B168" s="305" t="str">
        <x:v>PRV</x:v>
      </x:c>
      <x:c r="C168" s="305" t="str">
        <x:v>SEBI-CORE-PRV-000087</x:v>
      </x:c>
      <x:c r="D168" s="305" t="n">
        <x:v>87</x:v>
      </x:c>
      <x:c r="E168" s="305" t="str">
        <x:v>CAP-LAW079|Operational chapters</x:v>
      </x:c>
      <x:c r="F168" s="305" t="str">
        <x:v>SEBI-CORE-LAW-000019</x:v>
      </x:c>
      <x:c r="G168" s="305" t="str">
        <x:v>CAP-LAW079</x:v>
      </x:c>
      <x:c r="H168" s="305" t="str">
        <x:v>CAP-LAW079</x:v>
      </x:c>
      <x:c r="I168" s="305" t="str">
        <x:v>MIGRATED — FROZEN</x:v>
      </x:c>
      <x:c r="J168" s="305" t="str">
        <x:v>FROZEN</x:v>
      </x:c>
      <x:c r="K168" s="305" t="str">
        <x:f>IF(COUNTIF($C$5:$C$1629,C168)=1,"UNIQUE","DUPLICATE")</x:f>
        <x:v>UNIQUE</x:v>
      </x:c>
      <x:c r="L168" s="305" t="str">
        <x:f>IF(COUNTIFS($B$5:$B$1629,B168,$E$5:$E$1629,E168)=1,"UNIQUE","DUPLICATE")</x:f>
        <x:v>UNIQUE</x:v>
      </x:c>
      <x:c r="M168" s="305" t="str">
        <x:f>IF(COUNTIF($C$5:$C$1629,F168)=1,"LINKED","ORPHAN")</x:f>
        <x:v>LINKED</x:v>
      </x:c>
      <x:c r="N168" s="305" t="str">
        <x:f>IF(AND(LEFT(C168,10)="SEBI-CORE-",MID(C168,11,3)=B168,LEN(C168)=20),"VALID","INVALID")</x:f>
        <x:v>VALID</x:v>
      </x:c>
      <x:c r="O168" s="305" t="str">
        <x:v>NO COLLISION — OBJECT CODE ISOLATED</x:v>
      </x:c>
    </x:row>
    <x:row r="169" ht="48" customHeight="1">
      <x:c r="A169" s="305" t="str">
        <x:v>Atomic provision</x:v>
      </x:c>
      <x:c r="B169" s="305" t="str">
        <x:v>PRV</x:v>
      </x:c>
      <x:c r="C169" s="305" t="str">
        <x:v>SEBI-CORE-PRV-000088</x:v>
      </x:c>
      <x:c r="D169" s="305" t="n">
        <x:v>88</x:v>
      </x:c>
      <x:c r="E169" s="305" t="str">
        <x:v>CAP-LAW218|Pledged-share lock-in mechanism</x:v>
      </x:c>
      <x:c r="F169" s="305" t="str">
        <x:v>SEBI-CORE-LAW-000035</x:v>
      </x:c>
      <x:c r="G169" s="305" t="str">
        <x:v>CAP-LAW218</x:v>
      </x:c>
      <x:c r="H169" s="305" t="str">
        <x:v>CAP-LAW218</x:v>
      </x:c>
      <x:c r="I169" s="305" t="str">
        <x:v>MIGRATED — FROZEN</x:v>
      </x:c>
      <x:c r="J169" s="305" t="str">
        <x:v>FROZEN</x:v>
      </x:c>
      <x:c r="K169" s="305" t="str">
        <x:f>IF(COUNTIF($C$5:$C$1629,C169)=1,"UNIQUE","DUPLICATE")</x:f>
        <x:v>UNIQUE</x:v>
      </x:c>
      <x:c r="L169" s="305" t="str">
        <x:f>IF(COUNTIFS($B$5:$B$1629,B169,$E$5:$E$1629,E169)=1,"UNIQUE","DUPLICATE")</x:f>
        <x:v>UNIQUE</x:v>
      </x:c>
      <x:c r="M169" s="305" t="str">
        <x:f>IF(COUNTIF($C$5:$C$1629,F169)=1,"LINKED","ORPHAN")</x:f>
        <x:v>LINKED</x:v>
      </x:c>
      <x:c r="N169" s="305" t="str">
        <x:f>IF(AND(LEFT(C169,10)="SEBI-CORE-",MID(C169,11,3)=B169,LEN(C169)=20),"VALID","INVALID")</x:f>
        <x:v>VALID</x:v>
      </x:c>
      <x:c r="O169" s="305" t="str">
        <x:v>NO COLLISION — OBJECT CODE ISOLATED</x:v>
      </x:c>
    </x:row>
    <x:row r="170" ht="48" customHeight="1">
      <x:c r="A170" s="305" t="str">
        <x:v>Atomic provision</x:v>
      </x:c>
      <x:c r="B170" s="305" t="str">
        <x:v>PRV</x:v>
      </x:c>
      <x:c r="C170" s="305" t="str">
        <x:v>SEBI-CORE-PRV-000089</x:v>
      </x:c>
      <x:c r="D170" s="305" t="n">
        <x:v>89</x:v>
      </x:c>
      <x:c r="E170" s="305" t="str">
        <x:v>CAP-LAW047|Reg. 4</x:v>
      </x:c>
      <x:c r="F170" s="305" t="str">
        <x:v>SEBI-CORE-LAW-000009</x:v>
      </x:c>
      <x:c r="G170" s="305" t="str">
        <x:v>CAP-LAW047</x:v>
      </x:c>
      <x:c r="H170" s="305" t="str">
        <x:v>CAP-LAW047</x:v>
      </x:c>
      <x:c r="I170" s="305" t="str">
        <x:v>MIGRATED — FROZEN</x:v>
      </x:c>
      <x:c r="J170" s="305" t="str">
        <x:v>FROZEN</x:v>
      </x:c>
      <x:c r="K170" s="305" t="str">
        <x:f>IF(COUNTIF($C$5:$C$1629,C170)=1,"UNIQUE","DUPLICATE")</x:f>
        <x:v>UNIQUE</x:v>
      </x:c>
      <x:c r="L170" s="305" t="str">
        <x:f>IF(COUNTIFS($B$5:$B$1629,B170,$E$5:$E$1629,E170)=1,"UNIQUE","DUPLICATE")</x:f>
        <x:v>UNIQUE</x:v>
      </x:c>
      <x:c r="M170" s="305" t="str">
        <x:f>IF(COUNTIF($C$5:$C$1629,F170)=1,"LINKED","ORPHAN")</x:f>
        <x:v>LINKED</x:v>
      </x:c>
      <x:c r="N170" s="305" t="str">
        <x:f>IF(AND(LEFT(C170,10)="SEBI-CORE-",MID(C170,11,3)=B170,LEN(C170)=20),"VALID","INVALID")</x:f>
        <x:v>VALID</x:v>
      </x:c>
      <x:c r="O170" s="305" t="str">
        <x:v>NO COLLISION — OBJECT CODE ISOLATED</x:v>
      </x:c>
    </x:row>
    <x:row r="171" ht="48" customHeight="1">
      <x:c r="A171" s="305" t="str">
        <x:v>Atomic provision</x:v>
      </x:c>
      <x:c r="B171" s="305" t="str">
        <x:v>PRV</x:v>
      </x:c>
      <x:c r="C171" s="305" t="str">
        <x:v>SEBI-CORE-PRV-000090</x:v>
      </x:c>
      <x:c r="D171" s="305" t="n">
        <x:v>90</x:v>
      </x:c>
      <x:c r="E171" s="305" t="str">
        <x:v>CAP-LAW047|Reg. 6</x:v>
      </x:c>
      <x:c r="F171" s="305" t="str">
        <x:v>SEBI-CORE-LAW-000009</x:v>
      </x:c>
      <x:c r="G171" s="305" t="str">
        <x:v>CAP-LAW047</x:v>
      </x:c>
      <x:c r="H171" s="305" t="str">
        <x:v>CAP-LAW047</x:v>
      </x:c>
      <x:c r="I171" s="305" t="str">
        <x:v>MIGRATED — FROZEN</x:v>
      </x:c>
      <x:c r="J171" s="305" t="str">
        <x:v>FROZEN</x:v>
      </x:c>
      <x:c r="K171" s="305" t="str">
        <x:f>IF(COUNTIF($C$5:$C$1629,C171)=1,"UNIQUE","DUPLICATE")</x:f>
        <x:v>UNIQUE</x:v>
      </x:c>
      <x:c r="L171" s="305" t="str">
        <x:f>IF(COUNTIFS($B$5:$B$1629,B171,$E$5:$E$1629,E171)=1,"UNIQUE","DUPLICATE")</x:f>
        <x:v>UNIQUE</x:v>
      </x:c>
      <x:c r="M171" s="305" t="str">
        <x:f>IF(COUNTIF($C$5:$C$1629,F171)=1,"LINKED","ORPHAN")</x:f>
        <x:v>LINKED</x:v>
      </x:c>
      <x:c r="N171" s="305" t="str">
        <x:f>IF(AND(LEFT(C171,10)="SEBI-CORE-",MID(C171,11,3)=B171,LEN(C171)=20),"VALID","INVALID")</x:f>
        <x:v>VALID</x:v>
      </x:c>
      <x:c r="O171" s="305" t="str">
        <x:v>NO COLLISION — OBJECT CODE ISOLATED</x:v>
      </x:c>
    </x:row>
    <x:row r="172" ht="48" customHeight="1">
      <x:c r="A172" s="305" t="str">
        <x:v>Atomic provision</x:v>
      </x:c>
      <x:c r="B172" s="305" t="str">
        <x:v>PRV</x:v>
      </x:c>
      <x:c r="C172" s="305" t="str">
        <x:v>SEBI-CORE-PRV-000091</x:v>
      </x:c>
      <x:c r="D172" s="305" t="n">
        <x:v>91</x:v>
      </x:c>
      <x:c r="E172" s="305" t="str">
        <x:v>CAP-LAW047|Reg. 5</x:v>
      </x:c>
      <x:c r="F172" s="305" t="str">
        <x:v>SEBI-CORE-LAW-000009</x:v>
      </x:c>
      <x:c r="G172" s="305" t="str">
        <x:v>CAP-LAW047</x:v>
      </x:c>
      <x:c r="H172" s="305" t="str">
        <x:v>CAP-LAW047</x:v>
      </x:c>
      <x:c r="I172" s="305" t="str">
        <x:v>MIGRATED — FROZEN</x:v>
      </x:c>
      <x:c r="J172" s="305" t="str">
        <x:v>FROZEN</x:v>
      </x:c>
      <x:c r="K172" s="305" t="str">
        <x:f>IF(COUNTIF($C$5:$C$1629,C172)=1,"UNIQUE","DUPLICATE")</x:f>
        <x:v>UNIQUE</x:v>
      </x:c>
      <x:c r="L172" s="305" t="str">
        <x:f>IF(COUNTIFS($B$5:$B$1629,B172,$E$5:$E$1629,E172)=1,"UNIQUE","DUPLICATE")</x:f>
        <x:v>UNIQUE</x:v>
      </x:c>
      <x:c r="M172" s="305" t="str">
        <x:f>IF(COUNTIF($C$5:$C$1629,F172)=1,"LINKED","ORPHAN")</x:f>
        <x:v>LINKED</x:v>
      </x:c>
      <x:c r="N172" s="305" t="str">
        <x:f>IF(AND(LEFT(C172,10)="SEBI-CORE-",MID(C172,11,3)=B172,LEN(C172)=20),"VALID","INVALID")</x:f>
        <x:v>VALID</x:v>
      </x:c>
      <x:c r="O172" s="305" t="str">
        <x:v>NO COLLISION — OBJECT CODE ISOLATED</x:v>
      </x:c>
    </x:row>
    <x:row r="173" ht="48" customHeight="1">
      <x:c r="A173" s="305" t="str">
        <x:v>Atomic provision</x:v>
      </x:c>
      <x:c r="B173" s="305" t="str">
        <x:v>PRV</x:v>
      </x:c>
      <x:c r="C173" s="305" t="str">
        <x:v>SEBI-CORE-PRV-000092</x:v>
      </x:c>
      <x:c r="D173" s="305" t="n">
        <x:v>92</x:v>
      </x:c>
      <x:c r="E173" s="305" t="str">
        <x:v>CAP-LAW047|Reg. 7</x:v>
      </x:c>
      <x:c r="F173" s="305" t="str">
        <x:v>SEBI-CORE-LAW-000009</x:v>
      </x:c>
      <x:c r="G173" s="305" t="str">
        <x:v>CAP-LAW047</x:v>
      </x:c>
      <x:c r="H173" s="305" t="str">
        <x:v>CAP-LAW047</x:v>
      </x:c>
      <x:c r="I173" s="305" t="str">
        <x:v>MIGRATED — FROZEN</x:v>
      </x:c>
      <x:c r="J173" s="305" t="str">
        <x:v>FROZEN</x:v>
      </x:c>
      <x:c r="K173" s="305" t="str">
        <x:f>IF(COUNTIF($C$5:$C$1629,C173)=1,"UNIQUE","DUPLICATE")</x:f>
        <x:v>UNIQUE</x:v>
      </x:c>
      <x:c r="L173" s="305" t="str">
        <x:f>IF(COUNTIFS($B$5:$B$1629,B173,$E$5:$E$1629,E173)=1,"UNIQUE","DUPLICATE")</x:f>
        <x:v>UNIQUE</x:v>
      </x:c>
      <x:c r="M173" s="305" t="str">
        <x:f>IF(COUNTIF($C$5:$C$1629,F173)=1,"LINKED","ORPHAN")</x:f>
        <x:v>LINKED</x:v>
      </x:c>
      <x:c r="N173" s="305" t="str">
        <x:f>IF(AND(LEFT(C173,10)="SEBI-CORE-",MID(C173,11,3)=B173,LEN(C173)=20),"VALID","INVALID")</x:f>
        <x:v>VALID</x:v>
      </x:c>
      <x:c r="O173" s="305" t="str">
        <x:v>NO COLLISION — OBJECT CODE ISOLATED</x:v>
      </x:c>
    </x:row>
    <x:row r="174" ht="48" customHeight="1">
      <x:c r="A174" s="305" t="str">
        <x:v>Atomic provision</x:v>
      </x:c>
      <x:c r="B174" s="305" t="str">
        <x:v>PRV</x:v>
      </x:c>
      <x:c r="C174" s="305" t="str">
        <x:v>SEBI-CORE-PRV-000093</x:v>
      </x:c>
      <x:c r="D174" s="305" t="n">
        <x:v>93</x:v>
      </x:c>
      <x:c r="E174" s="305" t="str">
        <x:v>CAP-LAW047|Reg. 8</x:v>
      </x:c>
      <x:c r="F174" s="305" t="str">
        <x:v>SEBI-CORE-LAW-000009</x:v>
      </x:c>
      <x:c r="G174" s="305" t="str">
        <x:v>CAP-LAW047</x:v>
      </x:c>
      <x:c r="H174" s="305" t="str">
        <x:v>CAP-LAW047</x:v>
      </x:c>
      <x:c r="I174" s="305" t="str">
        <x:v>MIGRATED — FROZEN</x:v>
      </x:c>
      <x:c r="J174" s="305" t="str">
        <x:v>FROZEN</x:v>
      </x:c>
      <x:c r="K174" s="305" t="str">
        <x:f>IF(COUNTIF($C$5:$C$1629,C174)=1,"UNIQUE","DUPLICATE")</x:f>
        <x:v>UNIQUE</x:v>
      </x:c>
      <x:c r="L174" s="305" t="str">
        <x:f>IF(COUNTIFS($B$5:$B$1629,B174,$E$5:$E$1629,E174)=1,"UNIQUE","DUPLICATE")</x:f>
        <x:v>UNIQUE</x:v>
      </x:c>
      <x:c r="M174" s="305" t="str">
        <x:f>IF(COUNTIF($C$5:$C$1629,F174)=1,"LINKED","ORPHAN")</x:f>
        <x:v>LINKED</x:v>
      </x:c>
      <x:c r="N174" s="305" t="str">
        <x:f>IF(AND(LEFT(C174,10)="SEBI-CORE-",MID(C174,11,3)=B174,LEN(C174)=20),"VALID","INVALID")</x:f>
        <x:v>VALID</x:v>
      </x:c>
      <x:c r="O174" s="305" t="str">
        <x:v>NO COLLISION — OBJECT CODE ISOLATED</x:v>
      </x:c>
    </x:row>
    <x:row r="175" ht="48" customHeight="1">
      <x:c r="A175" s="305" t="str">
        <x:v>Atomic provision</x:v>
      </x:c>
      <x:c r="B175" s="305" t="str">
        <x:v>PRV</x:v>
      </x:c>
      <x:c r="C175" s="305" t="str">
        <x:v>SEBI-CORE-PRV-000094</x:v>
      </x:c>
      <x:c r="D175" s="305" t="n">
        <x:v>94</x:v>
      </x:c>
      <x:c r="E175" s="305" t="str">
        <x:v>CAP-LAW047|Reg. 9(xi)</x:v>
      </x:c>
      <x:c r="F175" s="305" t="str">
        <x:v>SEBI-CORE-LAW-000009</x:v>
      </x:c>
      <x:c r="G175" s="305" t="str">
        <x:v>CAP-LAW047</x:v>
      </x:c>
      <x:c r="H175" s="305" t="str">
        <x:v>CAP-LAW047</x:v>
      </x:c>
      <x:c r="I175" s="305" t="str">
        <x:v>MIGRATED — FROZEN</x:v>
      </x:c>
      <x:c r="J175" s="305" t="str">
        <x:v>FROZEN</x:v>
      </x:c>
      <x:c r="K175" s="305" t="str">
        <x:f>IF(COUNTIF($C$5:$C$1629,C175)=1,"UNIQUE","DUPLICATE")</x:f>
        <x:v>UNIQUE</x:v>
      </x:c>
      <x:c r="L175" s="305" t="str">
        <x:f>IF(COUNTIFS($B$5:$B$1629,B175,$E$5:$E$1629,E175)=1,"UNIQUE","DUPLICATE")</x:f>
        <x:v>UNIQUE</x:v>
      </x:c>
      <x:c r="M175" s="305" t="str">
        <x:f>IF(COUNTIF($C$5:$C$1629,F175)=1,"LINKED","ORPHAN")</x:f>
        <x:v>LINKED</x:v>
      </x:c>
      <x:c r="N175" s="305" t="str">
        <x:f>IF(AND(LEFT(C175,10)="SEBI-CORE-",MID(C175,11,3)=B175,LEN(C175)=20),"VALID","INVALID")</x:f>
        <x:v>VALID</x:v>
      </x:c>
      <x:c r="O175" s="305" t="str">
        <x:v>NO COLLISION — OBJECT CODE ISOLATED</x:v>
      </x:c>
    </x:row>
    <x:row r="176" ht="48" customHeight="1">
      <x:c r="A176" s="305" t="str">
        <x:v>Atomic provision</x:v>
      </x:c>
      <x:c r="B176" s="305" t="str">
        <x:v>PRV</x:v>
      </x:c>
      <x:c r="C176" s="305" t="str">
        <x:v>SEBI-CORE-PRV-000095</x:v>
      </x:c>
      <x:c r="D176" s="305" t="n">
        <x:v>95</x:v>
      </x:c>
      <x:c r="E176" s="305" t="str">
        <x:v>CAP-LAW047|Reg. 9</x:v>
      </x:c>
      <x:c r="F176" s="305" t="str">
        <x:v>SEBI-CORE-LAW-000009</x:v>
      </x:c>
      <x:c r="G176" s="305" t="str">
        <x:v>CAP-LAW047</x:v>
      </x:c>
      <x:c r="H176" s="305" t="str">
        <x:v>CAP-LAW047</x:v>
      </x:c>
      <x:c r="I176" s="305" t="str">
        <x:v>MIGRATED — FROZEN</x:v>
      </x:c>
      <x:c r="J176" s="305" t="str">
        <x:v>FROZEN</x:v>
      </x:c>
      <x:c r="K176" s="305" t="str">
        <x:f>IF(COUNTIF($C$5:$C$1629,C176)=1,"UNIQUE","DUPLICATE")</x:f>
        <x:v>UNIQUE</x:v>
      </x:c>
      <x:c r="L176" s="305" t="str">
        <x:f>IF(COUNTIFS($B$5:$B$1629,B176,$E$5:$E$1629,E176)=1,"UNIQUE","DUPLICATE")</x:f>
        <x:v>UNIQUE</x:v>
      </x:c>
      <x:c r="M176" s="305" t="str">
        <x:f>IF(COUNTIF($C$5:$C$1629,F176)=1,"LINKED","ORPHAN")</x:f>
        <x:v>LINKED</x:v>
      </x:c>
      <x:c r="N176" s="305" t="str">
        <x:f>IF(AND(LEFT(C176,10)="SEBI-CORE-",MID(C176,11,3)=B176,LEN(C176)=20),"VALID","INVALID")</x:f>
        <x:v>VALID</x:v>
      </x:c>
      <x:c r="O176" s="305" t="str">
        <x:v>NO COLLISION — OBJECT CODE ISOLATED</x:v>
      </x:c>
    </x:row>
    <x:row r="177" ht="48" customHeight="1">
      <x:c r="A177" s="305" t="str">
        <x:v>Atomic provision</x:v>
      </x:c>
      <x:c r="B177" s="305" t="str">
        <x:v>PRV</x:v>
      </x:c>
      <x:c r="C177" s="305" t="str">
        <x:v>SEBI-CORE-PRV-000096</x:v>
      </x:c>
      <x:c r="D177" s="305" t="n">
        <x:v>96</x:v>
      </x:c>
      <x:c r="E177" s="305" t="str">
        <x:v>CAP-LAW047|Reg. 10</x:v>
      </x:c>
      <x:c r="F177" s="305" t="str">
        <x:v>SEBI-CORE-LAW-000009</x:v>
      </x:c>
      <x:c r="G177" s="305" t="str">
        <x:v>CAP-LAW047</x:v>
      </x:c>
      <x:c r="H177" s="305" t="str">
        <x:v>CAP-LAW047</x:v>
      </x:c>
      <x:c r="I177" s="305" t="str">
        <x:v>MIGRATED — FROZEN</x:v>
      </x:c>
      <x:c r="J177" s="305" t="str">
        <x:v>FROZEN</x:v>
      </x:c>
      <x:c r="K177" s="305" t="str">
        <x:f>IF(COUNTIF($C$5:$C$1629,C177)=1,"UNIQUE","DUPLICATE")</x:f>
        <x:v>UNIQUE</x:v>
      </x:c>
      <x:c r="L177" s="305" t="str">
        <x:f>IF(COUNTIFS($B$5:$B$1629,B177,$E$5:$E$1629,E177)=1,"UNIQUE","DUPLICATE")</x:f>
        <x:v>UNIQUE</x:v>
      </x:c>
      <x:c r="M177" s="305" t="str">
        <x:f>IF(COUNTIF($C$5:$C$1629,F177)=1,"LINKED","ORPHAN")</x:f>
        <x:v>LINKED</x:v>
      </x:c>
      <x:c r="N177" s="305" t="str">
        <x:f>IF(AND(LEFT(C177,10)="SEBI-CORE-",MID(C177,11,3)=B177,LEN(C177)=20),"VALID","INVALID")</x:f>
        <x:v>VALID</x:v>
      </x:c>
      <x:c r="O177" s="305" t="str">
        <x:v>NO COLLISION — OBJECT CODE ISOLATED</x:v>
      </x:c>
    </x:row>
    <x:row r="178" ht="48" customHeight="1">
      <x:c r="A178" s="305" t="str">
        <x:v>Atomic provision</x:v>
      </x:c>
      <x:c r="B178" s="305" t="str">
        <x:v>PRV</x:v>
      </x:c>
      <x:c r="C178" s="305" t="str">
        <x:v>SEBI-CORE-PRV-000097</x:v>
      </x:c>
      <x:c r="D178" s="305" t="n">
        <x:v>97</x:v>
      </x:c>
      <x:c r="E178" s="305" t="str">
        <x:v>CAP-LAW047|Reg. 11</x:v>
      </x:c>
      <x:c r="F178" s="305" t="str">
        <x:v>SEBI-CORE-LAW-000009</x:v>
      </x:c>
      <x:c r="G178" s="305" t="str">
        <x:v>CAP-LAW047</x:v>
      </x:c>
      <x:c r="H178" s="305" t="str">
        <x:v>CAP-LAW047</x:v>
      </x:c>
      <x:c r="I178" s="305" t="str">
        <x:v>MIGRATED — FROZEN</x:v>
      </x:c>
      <x:c r="J178" s="305" t="str">
        <x:v>FROZEN</x:v>
      </x:c>
      <x:c r="K178" s="305" t="str">
        <x:f>IF(COUNTIF($C$5:$C$1629,C178)=1,"UNIQUE","DUPLICATE")</x:f>
        <x:v>UNIQUE</x:v>
      </x:c>
      <x:c r="L178" s="305" t="str">
        <x:f>IF(COUNTIFS($B$5:$B$1629,B178,$E$5:$E$1629,E178)=1,"UNIQUE","DUPLICATE")</x:f>
        <x:v>UNIQUE</x:v>
      </x:c>
      <x:c r="M178" s="305" t="str">
        <x:f>IF(COUNTIF($C$5:$C$1629,F178)=1,"LINKED","ORPHAN")</x:f>
        <x:v>LINKED</x:v>
      </x:c>
      <x:c r="N178" s="305" t="str">
        <x:f>IF(AND(LEFT(C178,10)="SEBI-CORE-",MID(C178,11,3)=B178,LEN(C178)=20),"VALID","INVALID")</x:f>
        <x:v>VALID</x:v>
      </x:c>
      <x:c r="O178" s="305" t="str">
        <x:v>NO COLLISION — OBJECT CODE ISOLATED</x:v>
      </x:c>
    </x:row>
    <x:row r="179" ht="48" customHeight="1">
      <x:c r="A179" s="305" t="str">
        <x:v>Atomic provision</x:v>
      </x:c>
      <x:c r="B179" s="305" t="str">
        <x:v>PRV</x:v>
      </x:c>
      <x:c r="C179" s="305" t="str">
        <x:v>SEBI-CORE-PRV-000098</x:v>
      </x:c>
      <x:c r="D179" s="305" t="n">
        <x:v>98</x:v>
      </x:c>
      <x:c r="E179" s="305" t="str">
        <x:v>CAP-LAW047|Reg. 24 general obligations</x:v>
      </x:c>
      <x:c r="F179" s="305" t="str">
        <x:v>SEBI-CORE-LAW-000009</x:v>
      </x:c>
      <x:c r="G179" s="305" t="str">
        <x:v>CAP-LAW047</x:v>
      </x:c>
      <x:c r="H179" s="305" t="str">
        <x:v>CAP-LAW047</x:v>
      </x:c>
      <x:c r="I179" s="305" t="str">
        <x:v>MIGRATED — FROZEN</x:v>
      </x:c>
      <x:c r="J179" s="305" t="str">
        <x:v>FROZEN</x:v>
      </x:c>
      <x:c r="K179" s="305" t="str">
        <x:f>IF(COUNTIF($C$5:$C$1629,C179)=1,"UNIQUE","DUPLICATE")</x:f>
        <x:v>UNIQUE</x:v>
      </x:c>
      <x:c r="L179" s="305" t="str">
        <x:f>IF(COUNTIFS($B$5:$B$1629,B179,$E$5:$E$1629,E179)=1,"UNIQUE","DUPLICATE")</x:f>
        <x:v>UNIQUE</x:v>
      </x:c>
      <x:c r="M179" s="305" t="str">
        <x:f>IF(COUNTIF($C$5:$C$1629,F179)=1,"LINKED","ORPHAN")</x:f>
        <x:v>LINKED</x:v>
      </x:c>
      <x:c r="N179" s="305" t="str">
        <x:f>IF(AND(LEFT(C179,10)="SEBI-CORE-",MID(C179,11,3)=B179,LEN(C179)=20),"VALID","INVALID")</x:f>
        <x:v>VALID</x:v>
      </x:c>
      <x:c r="O179" s="305" t="str">
        <x:v>NO COLLISION — OBJECT CODE ISOLATED</x:v>
      </x:c>
    </x:row>
    <x:row r="180" ht="48" customHeight="1">
      <x:c r="A180" s="305" t="str">
        <x:v>Atomic provision</x:v>
      </x:c>
      <x:c r="B180" s="305" t="str">
        <x:v>PRV</x:v>
      </x:c>
      <x:c r="C180" s="305" t="str">
        <x:v>SEBI-CORE-PRV-000099</x:v>
      </x:c>
      <x:c r="D180" s="305" t="n">
        <x:v>99</x:v>
      </x:c>
      <x:c r="E180" s="305" t="str">
        <x:v>CAP-LAW239|Reg. 24(i)(ea) operationalisation</x:v>
      </x:c>
      <x:c r="F180" s="305" t="str">
        <x:v>SEBI-CORE-LAW-000056</x:v>
      </x:c>
      <x:c r="G180" s="305" t="str">
        <x:v>CAP-LAW239</x:v>
      </x:c>
      <x:c r="H180" s="305" t="str">
        <x:v>CAP-LAW239</x:v>
      </x:c>
      <x:c r="I180" s="305" t="str">
        <x:v>MIGRATED — FROZEN</x:v>
      </x:c>
      <x:c r="J180" s="305" t="str">
        <x:v>FROZEN</x:v>
      </x:c>
      <x:c r="K180" s="305" t="str">
        <x:f>IF(COUNTIF($C$5:$C$1629,C180)=1,"UNIQUE","DUPLICATE")</x:f>
        <x:v>UNIQUE</x:v>
      </x:c>
      <x:c r="L180" s="305" t="str">
        <x:f>IF(COUNTIFS($B$5:$B$1629,B180,$E$5:$E$1629,E180)=1,"UNIQUE","DUPLICATE")</x:f>
        <x:v>UNIQUE</x:v>
      </x:c>
      <x:c r="M180" s="305" t="str">
        <x:f>IF(COUNTIF($C$5:$C$1629,F180)=1,"LINKED","ORPHAN")</x:f>
        <x:v>LINKED</x:v>
      </x:c>
      <x:c r="N180" s="305" t="str">
        <x:f>IF(AND(LEFT(C180,10)="SEBI-CORE-",MID(C180,11,3)=B180,LEN(C180)=20),"VALID","INVALID")</x:f>
        <x:v>VALID</x:v>
      </x:c>
      <x:c r="O180" s="305" t="str">
        <x:v>NO COLLISION — OBJECT CODE ISOLATED</x:v>
      </x:c>
    </x:row>
    <x:row r="181" ht="48" customHeight="1">
      <x:c r="A181" s="305" t="str">
        <x:v>Atomic provision</x:v>
      </x:c>
      <x:c r="B181" s="305" t="str">
        <x:v>PRV</x:v>
      </x:c>
      <x:c r="C181" s="305" t="str">
        <x:v>SEBI-CORE-PRV-000100</x:v>
      </x:c>
      <x:c r="D181" s="305" t="n">
        <x:v>100</x:v>
      </x:c>
      <x:c r="E181" s="305" t="str">
        <x:v>CAP-LAW040|Reg. 8</x:v>
      </x:c>
      <x:c r="F181" s="305" t="str">
        <x:v>SEBI-CORE-LAW-000005</x:v>
      </x:c>
      <x:c r="G181" s="305" t="str">
        <x:v>CAP-LAW040</x:v>
      </x:c>
      <x:c r="H181" s="305" t="str">
        <x:v>CAP-LAW040</x:v>
      </x:c>
      <x:c r="I181" s="305" t="str">
        <x:v>MIGRATED — FROZEN</x:v>
      </x:c>
      <x:c r="J181" s="305" t="str">
        <x:v>FROZEN</x:v>
      </x:c>
      <x:c r="K181" s="305" t="str">
        <x:f>IF(COUNTIF($C$5:$C$1629,C181)=1,"UNIQUE","DUPLICATE")</x:f>
        <x:v>UNIQUE</x:v>
      </x:c>
      <x:c r="L181" s="305" t="str">
        <x:f>IF(COUNTIFS($B$5:$B$1629,B181,$E$5:$E$1629,E181)=1,"UNIQUE","DUPLICATE")</x:f>
        <x:v>UNIQUE</x:v>
      </x:c>
      <x:c r="M181" s="305" t="str">
        <x:f>IF(COUNTIF($C$5:$C$1629,F181)=1,"LINKED","ORPHAN")</x:f>
        <x:v>LINKED</x:v>
      </x:c>
      <x:c r="N181" s="305" t="str">
        <x:f>IF(AND(LEFT(C181,10)="SEBI-CORE-",MID(C181,11,3)=B181,LEN(C181)=20),"VALID","INVALID")</x:f>
        <x:v>VALID</x:v>
      </x:c>
      <x:c r="O181" s="305" t="str">
        <x:v>NO COLLISION — OBJECT CODE ISOLATED</x:v>
      </x:c>
    </x:row>
    <x:row r="182" ht="48" customHeight="1">
      <x:c r="A182" s="305" t="str">
        <x:v>Atomic provision</x:v>
      </x:c>
      <x:c r="B182" s="305" t="str">
        <x:v>PRV</x:v>
      </x:c>
      <x:c r="C182" s="305" t="str">
        <x:v>SEBI-CORE-PRV-000101</x:v>
      </x:c>
      <x:c r="D182" s="305" t="n">
        <x:v>101</x:v>
      </x:c>
      <x:c r="E182" s="305" t="str">
        <x:v>CAP-LAW040|Regs. 9 and 10(2)-(3)</x:v>
      </x:c>
      <x:c r="F182" s="305" t="str">
        <x:v>SEBI-CORE-LAW-000005</x:v>
      </x:c>
      <x:c r="G182" s="305" t="str">
        <x:v>CAP-LAW040</x:v>
      </x:c>
      <x:c r="H182" s="305" t="str">
        <x:v>CAP-LAW040</x:v>
      </x:c>
      <x:c r="I182" s="305" t="str">
        <x:v>MIGRATED — FROZEN</x:v>
      </x:c>
      <x:c r="J182" s="305" t="str">
        <x:v>FROZEN</x:v>
      </x:c>
      <x:c r="K182" s="305" t="str">
        <x:f>IF(COUNTIF($C$5:$C$1629,C182)=1,"UNIQUE","DUPLICATE")</x:f>
        <x:v>UNIQUE</x:v>
      </x:c>
      <x:c r="L182" s="305" t="str">
        <x:f>IF(COUNTIFS($B$5:$B$1629,B182,$E$5:$E$1629,E182)=1,"UNIQUE","DUPLICATE")</x:f>
        <x:v>UNIQUE</x:v>
      </x:c>
      <x:c r="M182" s="305" t="str">
        <x:f>IF(COUNTIF($C$5:$C$1629,F182)=1,"LINKED","ORPHAN")</x:f>
        <x:v>LINKED</x:v>
      </x:c>
      <x:c r="N182" s="305" t="str">
        <x:f>IF(AND(LEFT(C182,10)="SEBI-CORE-",MID(C182,11,3)=B182,LEN(C182)=20),"VALID","INVALID")</x:f>
        <x:v>VALID</x:v>
      </x:c>
      <x:c r="O182" s="305" t="str">
        <x:v>NO COLLISION — OBJECT CODE ISOLATED</x:v>
      </x:c>
    </x:row>
    <x:row r="183" ht="48" customHeight="1">
      <x:c r="A183" s="305" t="str">
        <x:v>Atomic provision</x:v>
      </x:c>
      <x:c r="B183" s="305" t="str">
        <x:v>PRV</x:v>
      </x:c>
      <x:c r="C183" s="305" t="str">
        <x:v>SEBI-CORE-PRV-000102</x:v>
      </x:c>
      <x:c r="D183" s="305" t="n">
        <x:v>102</x:v>
      </x:c>
      <x:c r="E183" s="305" t="str">
        <x:v>CAP-LAW040|Reg. 10(1),(4)-(6)</x:v>
      </x:c>
      <x:c r="F183" s="305" t="str">
        <x:v>SEBI-CORE-LAW-000005</x:v>
      </x:c>
      <x:c r="G183" s="305" t="str">
        <x:v>CAP-LAW040</x:v>
      </x:c>
      <x:c r="H183" s="305" t="str">
        <x:v>CAP-LAW040</x:v>
      </x:c>
      <x:c r="I183" s="305" t="str">
        <x:v>MIGRATED — FROZEN</x:v>
      </x:c>
      <x:c r="J183" s="305" t="str">
        <x:v>FROZEN</x:v>
      </x:c>
      <x:c r="K183" s="305" t="str">
        <x:f>IF(COUNTIF($C$5:$C$1629,C183)=1,"UNIQUE","DUPLICATE")</x:f>
        <x:v>UNIQUE</x:v>
      </x:c>
      <x:c r="L183" s="305" t="str">
        <x:f>IF(COUNTIFS($B$5:$B$1629,B183,$E$5:$E$1629,E183)=1,"UNIQUE","DUPLICATE")</x:f>
        <x:v>UNIQUE</x:v>
      </x:c>
      <x:c r="M183" s="305" t="str">
        <x:f>IF(COUNTIF($C$5:$C$1629,F183)=1,"LINKED","ORPHAN")</x:f>
        <x:v>LINKED</x:v>
      </x:c>
      <x:c r="N183" s="305" t="str">
        <x:f>IF(AND(LEFT(C183,10)="SEBI-CORE-",MID(C183,11,3)=B183,LEN(C183)=20),"VALID","INVALID")</x:f>
        <x:v>VALID</x:v>
      </x:c>
      <x:c r="O183" s="305" t="str">
        <x:v>NO COLLISION — OBJECT CODE ISOLATED</x:v>
      </x:c>
    </x:row>
    <x:row r="184" ht="48" customHeight="1">
      <x:c r="A184" s="305" t="str">
        <x:v>Atomic provision</x:v>
      </x:c>
      <x:c r="B184" s="305" t="str">
        <x:v>PRV</x:v>
      </x:c>
      <x:c r="C184" s="305" t="str">
        <x:v>SEBI-CORE-PRV-000103</x:v>
      </x:c>
      <x:c r="D184" s="305" t="n">
        <x:v>103</x:v>
      </x:c>
      <x:c r="E184" s="305" t="str">
        <x:v>CAP-LAW040|Reg. 11</x:v>
      </x:c>
      <x:c r="F184" s="305" t="str">
        <x:v>SEBI-CORE-LAW-000005</x:v>
      </x:c>
      <x:c r="G184" s="305" t="str">
        <x:v>CAP-LAW040</x:v>
      </x:c>
      <x:c r="H184" s="305" t="str">
        <x:v>CAP-LAW040</x:v>
      </x:c>
      <x:c r="I184" s="305" t="str">
        <x:v>MIGRATED — FROZEN</x:v>
      </x:c>
      <x:c r="J184" s="305" t="str">
        <x:v>FROZEN</x:v>
      </x:c>
      <x:c r="K184" s="305" t="str">
        <x:f>IF(COUNTIF($C$5:$C$1629,C184)=1,"UNIQUE","DUPLICATE")</x:f>
        <x:v>UNIQUE</x:v>
      </x:c>
      <x:c r="L184" s="305" t="str">
        <x:f>IF(COUNTIFS($B$5:$B$1629,B184,$E$5:$E$1629,E184)=1,"UNIQUE","DUPLICATE")</x:f>
        <x:v>UNIQUE</x:v>
      </x:c>
      <x:c r="M184" s="305" t="str">
        <x:f>IF(COUNTIF($C$5:$C$1629,F184)=1,"LINKED","ORPHAN")</x:f>
        <x:v>LINKED</x:v>
      </x:c>
      <x:c r="N184" s="305" t="str">
        <x:f>IF(AND(LEFT(C184,10)="SEBI-CORE-",MID(C184,11,3)=B184,LEN(C184)=20),"VALID","INVALID")</x:f>
        <x:v>VALID</x:v>
      </x:c>
      <x:c r="O184" s="305" t="str">
        <x:v>NO COLLISION — OBJECT CODE ISOLATED</x:v>
      </x:c>
    </x:row>
    <x:row r="185" ht="48" customHeight="1">
      <x:c r="A185" s="305" t="str">
        <x:v>Atomic provision</x:v>
      </x:c>
      <x:c r="B185" s="305" t="str">
        <x:v>PRV</x:v>
      </x:c>
      <x:c r="C185" s="305" t="str">
        <x:v>SEBI-CORE-PRV-000104</x:v>
      </x:c>
      <x:c r="D185" s="305" t="n">
        <x:v>104</x:v>
      </x:c>
      <x:c r="E185" s="305" t="str">
        <x:v>CAP-LAW040|Reg. 12</x:v>
      </x:c>
      <x:c r="F185" s="305" t="str">
        <x:v>SEBI-CORE-LAW-000005</x:v>
      </x:c>
      <x:c r="G185" s="305" t="str">
        <x:v>CAP-LAW040</x:v>
      </x:c>
      <x:c r="H185" s="305" t="str">
        <x:v>CAP-LAW040</x:v>
      </x:c>
      <x:c r="I185" s="305" t="str">
        <x:v>MIGRATED — FROZEN</x:v>
      </x:c>
      <x:c r="J185" s="305" t="str">
        <x:v>FROZEN</x:v>
      </x:c>
      <x:c r="K185" s="305" t="str">
        <x:f>IF(COUNTIF($C$5:$C$1629,C185)=1,"UNIQUE","DUPLICATE")</x:f>
        <x:v>UNIQUE</x:v>
      </x:c>
      <x:c r="L185" s="305" t="str">
        <x:f>IF(COUNTIFS($B$5:$B$1629,B185,$E$5:$E$1629,E185)=1,"UNIQUE","DUPLICATE")</x:f>
        <x:v>UNIQUE</x:v>
      </x:c>
      <x:c r="M185" s="305" t="str">
        <x:f>IF(COUNTIF($C$5:$C$1629,F185)=1,"LINKED","ORPHAN")</x:f>
        <x:v>LINKED</x:v>
      </x:c>
      <x:c r="N185" s="305" t="str">
        <x:f>IF(AND(LEFT(C185,10)="SEBI-CORE-",MID(C185,11,3)=B185,LEN(C185)=20),"VALID","INVALID")</x:f>
        <x:v>VALID</x:v>
      </x:c>
      <x:c r="O185" s="305" t="str">
        <x:v>NO COLLISION — OBJECT CODE ISOLATED</x:v>
      </x:c>
    </x:row>
    <x:row r="186" ht="48" customHeight="1">
      <x:c r="A186" s="305" t="str">
        <x:v>Atomic provision</x:v>
      </x:c>
      <x:c r="B186" s="305" t="str">
        <x:v>PRV</x:v>
      </x:c>
      <x:c r="C186" s="305" t="str">
        <x:v>SEBI-CORE-PRV-000105</x:v>
      </x:c>
      <x:c r="D186" s="305" t="n">
        <x:v>105</x:v>
      </x:c>
      <x:c r="E186" s="305" t="str">
        <x:v>CAP-LAW040|Reg. 14</x:v>
      </x:c>
      <x:c r="F186" s="305" t="str">
        <x:v>SEBI-CORE-LAW-000005</x:v>
      </x:c>
      <x:c r="G186" s="305" t="str">
        <x:v>CAP-LAW040</x:v>
      </x:c>
      <x:c r="H186" s="305" t="str">
        <x:v>CAP-LAW040</x:v>
      </x:c>
      <x:c r="I186" s="305" t="str">
        <x:v>MIGRATED — FROZEN</x:v>
      </x:c>
      <x:c r="J186" s="305" t="str">
        <x:v>FROZEN</x:v>
      </x:c>
      <x:c r="K186" s="305" t="str">
        <x:f>IF(COUNTIF($C$5:$C$1629,C186)=1,"UNIQUE","DUPLICATE")</x:f>
        <x:v>UNIQUE</x:v>
      </x:c>
      <x:c r="L186" s="305" t="str">
        <x:f>IF(COUNTIFS($B$5:$B$1629,B186,$E$5:$E$1629,E186)=1,"UNIQUE","DUPLICATE")</x:f>
        <x:v>UNIQUE</x:v>
      </x:c>
      <x:c r="M186" s="305" t="str">
        <x:f>IF(COUNTIF($C$5:$C$1629,F186)=1,"LINKED","ORPHAN")</x:f>
        <x:v>LINKED</x:v>
      </x:c>
      <x:c r="N186" s="305" t="str">
        <x:f>IF(AND(LEFT(C186,10)="SEBI-CORE-",MID(C186,11,3)=B186,LEN(C186)=20),"VALID","INVALID")</x:f>
        <x:v>VALID</x:v>
      </x:c>
      <x:c r="O186" s="305" t="str">
        <x:v>NO COLLISION — OBJECT CODE ISOLATED</x:v>
      </x:c>
    </x:row>
    <x:row r="187" ht="48" customHeight="1">
      <x:c r="A187" s="305" t="str">
        <x:v>Atomic provision</x:v>
      </x:c>
      <x:c r="B187" s="305" t="str">
        <x:v>PRV</x:v>
      </x:c>
      <x:c r="C187" s="305" t="str">
        <x:v>SEBI-CORE-PRV-000106</x:v>
      </x:c>
      <x:c r="D187" s="305" t="n">
        <x:v>106</x:v>
      </x:c>
      <x:c r="E187" s="305" t="str">
        <x:v>CAP-LAW040|Reg. 15</x:v>
      </x:c>
      <x:c r="F187" s="305" t="str">
        <x:v>SEBI-CORE-LAW-000005</x:v>
      </x:c>
      <x:c r="G187" s="305" t="str">
        <x:v>CAP-LAW040</x:v>
      </x:c>
      <x:c r="H187" s="305" t="str">
        <x:v>CAP-LAW040</x:v>
      </x:c>
      <x:c r="I187" s="305" t="str">
        <x:v>MIGRATED — FROZEN</x:v>
      </x:c>
      <x:c r="J187" s="305" t="str">
        <x:v>FROZEN</x:v>
      </x:c>
      <x:c r="K187" s="305" t="str">
        <x:f>IF(COUNTIF($C$5:$C$1629,C187)=1,"UNIQUE","DUPLICATE")</x:f>
        <x:v>UNIQUE</x:v>
      </x:c>
      <x:c r="L187" s="305" t="str">
        <x:f>IF(COUNTIFS($B$5:$B$1629,B187,$E$5:$E$1629,E187)=1,"UNIQUE","DUPLICATE")</x:f>
        <x:v>UNIQUE</x:v>
      </x:c>
      <x:c r="M187" s="305" t="str">
        <x:f>IF(COUNTIF($C$5:$C$1629,F187)=1,"LINKED","ORPHAN")</x:f>
        <x:v>LINKED</x:v>
      </x:c>
      <x:c r="N187" s="305" t="str">
        <x:f>IF(AND(LEFT(C187,10)="SEBI-CORE-",MID(C187,11,3)=B187,LEN(C187)=20),"VALID","INVALID")</x:f>
        <x:v>VALID</x:v>
      </x:c>
      <x:c r="O187" s="305" t="str">
        <x:v>NO COLLISION — OBJECT CODE ISOLATED</x:v>
      </x:c>
    </x:row>
    <x:row r="188" ht="48" customHeight="1">
      <x:c r="A188" s="305" t="str">
        <x:v>Atomic provision</x:v>
      </x:c>
      <x:c r="B188" s="305" t="str">
        <x:v>PRV</x:v>
      </x:c>
      <x:c r="C188" s="305" t="str">
        <x:v>SEBI-CORE-PRV-000107</x:v>
      </x:c>
      <x:c r="D188" s="305" t="n">
        <x:v>107</x:v>
      </x:c>
      <x:c r="E188" s="305" t="str">
        <x:v>CAP-LAW040|Reg. 16</x:v>
      </x:c>
      <x:c r="F188" s="305" t="str">
        <x:v>SEBI-CORE-LAW-000005</x:v>
      </x:c>
      <x:c r="G188" s="305" t="str">
        <x:v>CAP-LAW040</x:v>
      </x:c>
      <x:c r="H188" s="305" t="str">
        <x:v>CAP-LAW040</x:v>
      </x:c>
      <x:c r="I188" s="305" t="str">
        <x:v>MIGRATED — FROZEN</x:v>
      </x:c>
      <x:c r="J188" s="305" t="str">
        <x:v>FROZEN</x:v>
      </x:c>
      <x:c r="K188" s="305" t="str">
        <x:f>IF(COUNTIF($C$5:$C$1629,C188)=1,"UNIQUE","DUPLICATE")</x:f>
        <x:v>UNIQUE</x:v>
      </x:c>
      <x:c r="L188" s="305" t="str">
        <x:f>IF(COUNTIFS($B$5:$B$1629,B188,$E$5:$E$1629,E188)=1,"UNIQUE","DUPLICATE")</x:f>
        <x:v>UNIQUE</x:v>
      </x:c>
      <x:c r="M188" s="305" t="str">
        <x:f>IF(COUNTIF($C$5:$C$1629,F188)=1,"LINKED","ORPHAN")</x:f>
        <x:v>LINKED</x:v>
      </x:c>
      <x:c r="N188" s="305" t="str">
        <x:f>IF(AND(LEFT(C188,10)="SEBI-CORE-",MID(C188,11,3)=B188,LEN(C188)=20),"VALID","INVALID")</x:f>
        <x:v>VALID</x:v>
      </x:c>
      <x:c r="O188" s="305" t="str">
        <x:v>NO COLLISION — OBJECT CODE ISOLATED</x:v>
      </x:c>
    </x:row>
    <x:row r="189" ht="48" customHeight="1">
      <x:c r="A189" s="305" t="str">
        <x:v>Atomic provision</x:v>
      </x:c>
      <x:c r="B189" s="305" t="str">
        <x:v>PRV</x:v>
      </x:c>
      <x:c r="C189" s="305" t="str">
        <x:v>SEBI-CORE-PRV-000108</x:v>
      </x:c>
      <x:c r="D189" s="305" t="n">
        <x:v>108</x:v>
      </x:c>
      <x:c r="E189" s="305" t="str">
        <x:v>CAP-LAW040|Regs. 19A-23 and Schedules II/IV</x:v>
      </x:c>
      <x:c r="F189" s="305" t="str">
        <x:v>SEBI-CORE-LAW-000005</x:v>
      </x:c>
      <x:c r="G189" s="305" t="str">
        <x:v>CAP-LAW040</x:v>
      </x:c>
      <x:c r="H189" s="305" t="str">
        <x:v>CAP-LAW040</x:v>
      </x:c>
      <x:c r="I189" s="305" t="str">
        <x:v>MIGRATED — FROZEN</x:v>
      </x:c>
      <x:c r="J189" s="305" t="str">
        <x:v>FROZEN</x:v>
      </x:c>
      <x:c r="K189" s="305" t="str">
        <x:f>IF(COUNTIF($C$5:$C$1629,C189)=1,"UNIQUE","DUPLICATE")</x:f>
        <x:v>UNIQUE</x:v>
      </x:c>
      <x:c r="L189" s="305" t="str">
        <x:f>IF(COUNTIFS($B$5:$B$1629,B189,$E$5:$E$1629,E189)=1,"UNIQUE","DUPLICATE")</x:f>
        <x:v>UNIQUE</x:v>
      </x:c>
      <x:c r="M189" s="305" t="str">
        <x:f>IF(COUNTIF($C$5:$C$1629,F189)=1,"LINKED","ORPHAN")</x:f>
        <x:v>LINKED</x:v>
      </x:c>
      <x:c r="N189" s="305" t="str">
        <x:f>IF(AND(LEFT(C189,10)="SEBI-CORE-",MID(C189,11,3)=B189,LEN(C189)=20),"VALID","INVALID")</x:f>
        <x:v>VALID</x:v>
      </x:c>
      <x:c r="O189" s="305" t="str">
        <x:v>NO COLLISION — OBJECT CODE ISOLATED</x:v>
      </x:c>
    </x:row>
    <x:row r="190" ht="48" customHeight="1">
      <x:c r="A190" s="305" t="str">
        <x:v>Atomic provision</x:v>
      </x:c>
      <x:c r="B190" s="305" t="str">
        <x:v>PRV</x:v>
      </x:c>
      <x:c r="C190" s="305" t="str">
        <x:v>SEBI-CORE-PRV-000109</x:v>
      </x:c>
      <x:c r="D190" s="305" t="n">
        <x:v>109</x:v>
      </x:c>
      <x:c r="E190" s="305" t="str">
        <x:v>CAP-LAW040|Reg. 24</x:v>
      </x:c>
      <x:c r="F190" s="305" t="str">
        <x:v>SEBI-CORE-LAW-000005</x:v>
      </x:c>
      <x:c r="G190" s="305" t="str">
        <x:v>CAP-LAW040</x:v>
      </x:c>
      <x:c r="H190" s="305" t="str">
        <x:v>CAP-LAW040</x:v>
      </x:c>
      <x:c r="I190" s="305" t="str">
        <x:v>MIGRATED — FROZEN</x:v>
      </x:c>
      <x:c r="J190" s="305" t="str">
        <x:v>FROZEN</x:v>
      </x:c>
      <x:c r="K190" s="305" t="str">
        <x:f>IF(COUNTIF($C$5:$C$1629,C190)=1,"UNIQUE","DUPLICATE")</x:f>
        <x:v>UNIQUE</x:v>
      </x:c>
      <x:c r="L190" s="305" t="str">
        <x:f>IF(COUNTIFS($B$5:$B$1629,B190,$E$5:$E$1629,E190)=1,"UNIQUE","DUPLICATE")</x:f>
        <x:v>UNIQUE</x:v>
      </x:c>
      <x:c r="M190" s="305" t="str">
        <x:f>IF(COUNTIF($C$5:$C$1629,F190)=1,"LINKED","ORPHAN")</x:f>
        <x:v>LINKED</x:v>
      </x:c>
      <x:c r="N190" s="305" t="str">
        <x:f>IF(AND(LEFT(C190,10)="SEBI-CORE-",MID(C190,11,3)=B190,LEN(C190)=20),"VALID","INVALID")</x:f>
        <x:v>VALID</x:v>
      </x:c>
      <x:c r="O190" s="305" t="str">
        <x:v>NO COLLISION — OBJECT CODE ISOLATED</x:v>
      </x:c>
    </x:row>
    <x:row r="191" ht="48" customHeight="1">
      <x:c r="A191" s="305" t="str">
        <x:v>Atomic provision</x:v>
      </x:c>
      <x:c r="B191" s="305" t="str">
        <x:v>PRV</x:v>
      </x:c>
      <x:c r="C191" s="305" t="str">
        <x:v>SEBI-CORE-PRV-000110</x:v>
      </x:c>
      <x:c r="D191" s="305" t="n">
        <x:v>110</x:v>
      </x:c>
      <x:c r="E191" s="305" t="str">
        <x:v>CAP-LAW040|Reg. 25</x:v>
      </x:c>
      <x:c r="F191" s="305" t="str">
        <x:v>SEBI-CORE-LAW-000005</x:v>
      </x:c>
      <x:c r="G191" s="305" t="str">
        <x:v>CAP-LAW040</x:v>
      </x:c>
      <x:c r="H191" s="305" t="str">
        <x:v>CAP-LAW040</x:v>
      </x:c>
      <x:c r="I191" s="305" t="str">
        <x:v>MIGRATED — FROZEN</x:v>
      </x:c>
      <x:c r="J191" s="305" t="str">
        <x:v>FROZEN</x:v>
      </x:c>
      <x:c r="K191" s="305" t="str">
        <x:f>IF(COUNTIF($C$5:$C$1629,C191)=1,"UNIQUE","DUPLICATE")</x:f>
        <x:v>UNIQUE</x:v>
      </x:c>
      <x:c r="L191" s="305" t="str">
        <x:f>IF(COUNTIFS($B$5:$B$1629,B191,$E$5:$E$1629,E191)=1,"UNIQUE","DUPLICATE")</x:f>
        <x:v>UNIQUE</x:v>
      </x:c>
      <x:c r="M191" s="305" t="str">
        <x:f>IF(COUNTIF($C$5:$C$1629,F191)=1,"LINKED","ORPHAN")</x:f>
        <x:v>LINKED</x:v>
      </x:c>
      <x:c r="N191" s="305" t="str">
        <x:f>IF(AND(LEFT(C191,10)="SEBI-CORE-",MID(C191,11,3)=B191,LEN(C191)=20),"VALID","INVALID")</x:f>
        <x:v>VALID</x:v>
      </x:c>
      <x:c r="O191" s="305" t="str">
        <x:v>NO COLLISION — OBJECT CODE ISOLATED</x:v>
      </x:c>
    </x:row>
    <x:row r="192" ht="48" customHeight="1">
      <x:c r="A192" s="305" t="str">
        <x:v>Atomic provision</x:v>
      </x:c>
      <x:c r="B192" s="305" t="str">
        <x:v>PRV</x:v>
      </x:c>
      <x:c r="C192" s="305" t="str">
        <x:v>SEBI-CORE-PRV-000111</x:v>
      </x:c>
      <x:c r="D192" s="305" t="n">
        <x:v>111</x:v>
      </x:c>
      <x:c r="E192" s="305" t="str">
        <x:v>CAP-LAW042|Reg. 5</x:v>
      </x:c>
      <x:c r="F192" s="305" t="str">
        <x:v>SEBI-CORE-LAW-000007</x:v>
      </x:c>
      <x:c r="G192" s="305" t="str">
        <x:v>CAP-LAW042</x:v>
      </x:c>
      <x:c r="H192" s="305" t="str">
        <x:v>CAP-LAW042</x:v>
      </x:c>
      <x:c r="I192" s="305" t="str">
        <x:v>MIGRATED — FROZEN</x:v>
      </x:c>
      <x:c r="J192" s="305" t="str">
        <x:v>FROZEN</x:v>
      </x:c>
      <x:c r="K192" s="305" t="str">
        <x:f>IF(COUNTIF($C$5:$C$1629,C192)=1,"UNIQUE","DUPLICATE")</x:f>
        <x:v>UNIQUE</x:v>
      </x:c>
      <x:c r="L192" s="305" t="str">
        <x:f>IF(COUNTIFS($B$5:$B$1629,B192,$E$5:$E$1629,E192)=1,"UNIQUE","DUPLICATE")</x:f>
        <x:v>UNIQUE</x:v>
      </x:c>
      <x:c r="M192" s="305" t="str">
        <x:f>IF(COUNTIF($C$5:$C$1629,F192)=1,"LINKED","ORPHAN")</x:f>
        <x:v>LINKED</x:v>
      </x:c>
      <x:c r="N192" s="305" t="str">
        <x:f>IF(AND(LEFT(C192,10)="SEBI-CORE-",MID(C192,11,3)=B192,LEN(C192)=20),"VALID","INVALID")</x:f>
        <x:v>VALID</x:v>
      </x:c>
      <x:c r="O192" s="305" t="str">
        <x:v>NO COLLISION — OBJECT CODE ISOLATED</x:v>
      </x:c>
    </x:row>
    <x:row r="193" ht="48" customHeight="1">
      <x:c r="A193" s="305" t="str">
        <x:v>Atomic provision</x:v>
      </x:c>
      <x:c r="B193" s="305" t="str">
        <x:v>PRV</x:v>
      </x:c>
      <x:c r="C193" s="305" t="str">
        <x:v>SEBI-CORE-PRV-000112</x:v>
      </x:c>
      <x:c r="D193" s="305" t="n">
        <x:v>112</x:v>
      </x:c>
      <x:c r="E193" s="305" t="str">
        <x:v>CAP-LAW042|Reg. 6</x:v>
      </x:c>
      <x:c r="F193" s="305" t="str">
        <x:v>SEBI-CORE-LAW-000007</x:v>
      </x:c>
      <x:c r="G193" s="305" t="str">
        <x:v>CAP-LAW042</x:v>
      </x:c>
      <x:c r="H193" s="305" t="str">
        <x:v>CAP-LAW042</x:v>
      </x:c>
      <x:c r="I193" s="305" t="str">
        <x:v>MIGRATED — FROZEN</x:v>
      </x:c>
      <x:c r="J193" s="305" t="str">
        <x:v>FROZEN</x:v>
      </x:c>
      <x:c r="K193" s="305" t="str">
        <x:f>IF(COUNTIF($C$5:$C$1629,C193)=1,"UNIQUE","DUPLICATE")</x:f>
        <x:v>UNIQUE</x:v>
      </x:c>
      <x:c r="L193" s="305" t="str">
        <x:f>IF(COUNTIFS($B$5:$B$1629,B193,$E$5:$E$1629,E193)=1,"UNIQUE","DUPLICATE")</x:f>
        <x:v>UNIQUE</x:v>
      </x:c>
      <x:c r="M193" s="305" t="str">
        <x:f>IF(COUNTIF($C$5:$C$1629,F193)=1,"LINKED","ORPHAN")</x:f>
        <x:v>LINKED</x:v>
      </x:c>
      <x:c r="N193" s="305" t="str">
        <x:f>IF(AND(LEFT(C193,10)="SEBI-CORE-",MID(C193,11,3)=B193,LEN(C193)=20),"VALID","INVALID")</x:f>
        <x:v>VALID</x:v>
      </x:c>
      <x:c r="O193" s="305" t="str">
        <x:v>NO COLLISION — OBJECT CODE ISOLATED</x:v>
      </x:c>
    </x:row>
    <x:row r="194" ht="48" customHeight="1">
      <x:c r="A194" s="305" t="str">
        <x:v>Atomic provision</x:v>
      </x:c>
      <x:c r="B194" s="305" t="str">
        <x:v>PRV</x:v>
      </x:c>
      <x:c r="C194" s="305" t="str">
        <x:v>SEBI-CORE-PRV-000113</x:v>
      </x:c>
      <x:c r="D194" s="305" t="n">
        <x:v>113</x:v>
      </x:c>
      <x:c r="E194" s="305" t="str">
        <x:v>CAP-LAW042|Regs. 6 and 14 / Schedule I</x:v>
      </x:c>
      <x:c r="F194" s="305" t="str">
        <x:v>SEBI-CORE-LAW-000007</x:v>
      </x:c>
      <x:c r="G194" s="305" t="str">
        <x:v>CAP-LAW042</x:v>
      </x:c>
      <x:c r="H194" s="305" t="str">
        <x:v>CAP-LAW042</x:v>
      </x:c>
      <x:c r="I194" s="305" t="str">
        <x:v>MIGRATED — FROZEN</x:v>
      </x:c>
      <x:c r="J194" s="305" t="str">
        <x:v>FROZEN</x:v>
      </x:c>
      <x:c r="K194" s="305" t="str">
        <x:f>IF(COUNTIF($C$5:$C$1629,C194)=1,"UNIQUE","DUPLICATE")</x:f>
        <x:v>UNIQUE</x:v>
      </x:c>
      <x:c r="L194" s="305" t="str">
        <x:f>IF(COUNTIFS($B$5:$B$1629,B194,$E$5:$E$1629,E194)=1,"UNIQUE","DUPLICATE")</x:f>
        <x:v>UNIQUE</x:v>
      </x:c>
      <x:c r="M194" s="305" t="str">
        <x:f>IF(COUNTIF($C$5:$C$1629,F194)=1,"LINKED","ORPHAN")</x:f>
        <x:v>LINKED</x:v>
      </x:c>
      <x:c r="N194" s="305" t="str">
        <x:f>IF(AND(LEFT(C194,10)="SEBI-CORE-",MID(C194,11,3)=B194,LEN(C194)=20),"VALID","INVALID")</x:f>
        <x:v>VALID</x:v>
      </x:c>
      <x:c r="O194" s="305" t="str">
        <x:v>NO COLLISION — OBJECT CODE ISOLATED</x:v>
      </x:c>
    </x:row>
    <x:row r="195" ht="48" customHeight="1">
      <x:c r="A195" s="305" t="str">
        <x:v>Atomic provision</x:v>
      </x:c>
      <x:c r="B195" s="305" t="str">
        <x:v>PRV</x:v>
      </x:c>
      <x:c r="C195" s="305" t="str">
        <x:v>SEBI-CORE-PRV-000114</x:v>
      </x:c>
      <x:c r="D195" s="305" t="n">
        <x:v>114</x:v>
      </x:c>
      <x:c r="E195" s="305" t="str">
        <x:v>CAP-LAW042|Reg. 3</x:v>
      </x:c>
      <x:c r="F195" s="305" t="str">
        <x:v>SEBI-CORE-LAW-000007</x:v>
      </x:c>
      <x:c r="G195" s="305" t="str">
        <x:v>CAP-LAW042</x:v>
      </x:c>
      <x:c r="H195" s="305" t="str">
        <x:v>CAP-LAW042</x:v>
      </x:c>
      <x:c r="I195" s="305" t="str">
        <x:v>MIGRATED — FROZEN</x:v>
      </x:c>
      <x:c r="J195" s="305" t="str">
        <x:v>FROZEN</x:v>
      </x:c>
      <x:c r="K195" s="305" t="str">
        <x:f>IF(COUNTIF($C$5:$C$1629,C195)=1,"UNIQUE","DUPLICATE")</x:f>
        <x:v>UNIQUE</x:v>
      </x:c>
      <x:c r="L195" s="305" t="str">
        <x:f>IF(COUNTIFS($B$5:$B$1629,B195,$E$5:$E$1629,E195)=1,"UNIQUE","DUPLICATE")</x:f>
        <x:v>UNIQUE</x:v>
      </x:c>
      <x:c r="M195" s="305" t="str">
        <x:f>IF(COUNTIF($C$5:$C$1629,F195)=1,"LINKED","ORPHAN")</x:f>
        <x:v>LINKED</x:v>
      </x:c>
      <x:c r="N195" s="305" t="str">
        <x:f>IF(AND(LEFT(C195,10)="SEBI-CORE-",MID(C195,11,3)=B195,LEN(C195)=20),"VALID","INVALID")</x:f>
        <x:v>VALID</x:v>
      </x:c>
      <x:c r="O195" s="305" t="str">
        <x:v>NO COLLISION — OBJECT CODE ISOLATED</x:v>
      </x:c>
    </x:row>
    <x:row r="196" ht="48" customHeight="1">
      <x:c r="A196" s="305" t="str">
        <x:v>Atomic provision</x:v>
      </x:c>
      <x:c r="B196" s="305" t="str">
        <x:v>PRV</x:v>
      </x:c>
      <x:c r="C196" s="305" t="str">
        <x:v>SEBI-CORE-PRV-000115</x:v>
      </x:c>
      <x:c r="D196" s="305" t="n">
        <x:v>115</x:v>
      </x:c>
      <x:c r="E196" s="305" t="str">
        <x:v>CAP-LAW042|Reg. 12(3)</x:v>
      </x:c>
      <x:c r="F196" s="305" t="str">
        <x:v>SEBI-CORE-LAW-000007</x:v>
      </x:c>
      <x:c r="G196" s="305" t="str">
        <x:v>CAP-LAW042</x:v>
      </x:c>
      <x:c r="H196" s="305" t="str">
        <x:v>CAP-LAW042</x:v>
      </x:c>
      <x:c r="I196" s="305" t="str">
        <x:v>MIGRATED — FROZEN</x:v>
      </x:c>
      <x:c r="J196" s="305" t="str">
        <x:v>FROZEN</x:v>
      </x:c>
      <x:c r="K196" s="305" t="str">
        <x:f>IF(COUNTIF($C$5:$C$1629,C196)=1,"UNIQUE","DUPLICATE")</x:f>
        <x:v>UNIQUE</x:v>
      </x:c>
      <x:c r="L196" s="305" t="str">
        <x:f>IF(COUNTIFS($B$5:$B$1629,B196,$E$5:$E$1629,E196)=1,"UNIQUE","DUPLICATE")</x:f>
        <x:v>UNIQUE</x:v>
      </x:c>
      <x:c r="M196" s="305" t="str">
        <x:f>IF(COUNTIF($C$5:$C$1629,F196)=1,"LINKED","ORPHAN")</x:f>
        <x:v>LINKED</x:v>
      </x:c>
      <x:c r="N196" s="305" t="str">
        <x:f>IF(AND(LEFT(C196,10)="SEBI-CORE-",MID(C196,11,3)=B196,LEN(C196)=20),"VALID","INVALID")</x:f>
        <x:v>VALID</x:v>
      </x:c>
      <x:c r="O196" s="305" t="str">
        <x:v>NO COLLISION — OBJECT CODE ISOLATED</x:v>
      </x:c>
    </x:row>
    <x:row r="197" ht="48" customHeight="1">
      <x:c r="A197" s="305" t="str">
        <x:v>Atomic provision</x:v>
      </x:c>
      <x:c r="B197" s="305" t="str">
        <x:v>PRV</x:v>
      </x:c>
      <x:c r="C197" s="305" t="str">
        <x:v>SEBI-CORE-PRV-000116</x:v>
      </x:c>
      <x:c r="D197" s="305" t="n">
        <x:v>116</x:v>
      </x:c>
      <x:c r="E197" s="305" t="str">
        <x:v>CAP-LAW042|Regs. 10 and 12</x:v>
      </x:c>
      <x:c r="F197" s="305" t="str">
        <x:v>SEBI-CORE-LAW-000007</x:v>
      </x:c>
      <x:c r="G197" s="305" t="str">
        <x:v>CAP-LAW042</x:v>
      </x:c>
      <x:c r="H197" s="305" t="str">
        <x:v>CAP-LAW042</x:v>
      </x:c>
      <x:c r="I197" s="305" t="str">
        <x:v>MIGRATED — FROZEN</x:v>
      </x:c>
      <x:c r="J197" s="305" t="str">
        <x:v>FROZEN</x:v>
      </x:c>
      <x:c r="K197" s="305" t="str">
        <x:f>IF(COUNTIF($C$5:$C$1629,C197)=1,"UNIQUE","DUPLICATE")</x:f>
        <x:v>UNIQUE</x:v>
      </x:c>
      <x:c r="L197" s="305" t="str">
        <x:f>IF(COUNTIFS($B$5:$B$1629,B197,$E$5:$E$1629,E197)=1,"UNIQUE","DUPLICATE")</x:f>
        <x:v>UNIQUE</x:v>
      </x:c>
      <x:c r="M197" s="305" t="str">
        <x:f>IF(COUNTIF($C$5:$C$1629,F197)=1,"LINKED","ORPHAN")</x:f>
        <x:v>LINKED</x:v>
      </x:c>
      <x:c r="N197" s="305" t="str">
        <x:f>IF(AND(LEFT(C197,10)="SEBI-CORE-",MID(C197,11,3)=B197,LEN(C197)=20),"VALID","INVALID")</x:f>
        <x:v>VALID</x:v>
      </x:c>
      <x:c r="O197" s="305" t="str">
        <x:v>NO COLLISION — OBJECT CODE ISOLATED</x:v>
      </x:c>
    </x:row>
    <x:row r="198" ht="48" customHeight="1">
      <x:c r="A198" s="305" t="str">
        <x:v>Atomic provision</x:v>
      </x:c>
      <x:c r="B198" s="305" t="str">
        <x:v>PRV</x:v>
      </x:c>
      <x:c r="C198" s="305" t="str">
        <x:v>SEBI-CORE-PRV-000117</x:v>
      </x:c>
      <x:c r="D198" s="305" t="n">
        <x:v>117</x:v>
      </x:c>
      <x:c r="E198" s="305" t="str">
        <x:v>CAP-LAW042|Reg. 14 / Schedule I Part F</x:v>
      </x:c>
      <x:c r="F198" s="305" t="str">
        <x:v>SEBI-CORE-LAW-000007</x:v>
      </x:c>
      <x:c r="G198" s="305" t="str">
        <x:v>CAP-LAW042</x:v>
      </x:c>
      <x:c r="H198" s="305" t="str">
        <x:v>CAP-LAW042</x:v>
      </x:c>
      <x:c r="I198" s="305" t="str">
        <x:v>MIGRATED — FROZEN</x:v>
      </x:c>
      <x:c r="J198" s="305" t="str">
        <x:v>FROZEN</x:v>
      </x:c>
      <x:c r="K198" s="305" t="str">
        <x:f>IF(COUNTIF($C$5:$C$1629,C198)=1,"UNIQUE","DUPLICATE")</x:f>
        <x:v>UNIQUE</x:v>
      </x:c>
      <x:c r="L198" s="305" t="str">
        <x:f>IF(COUNTIFS($B$5:$B$1629,B198,$E$5:$E$1629,E198)=1,"UNIQUE","DUPLICATE")</x:f>
        <x:v>UNIQUE</x:v>
      </x:c>
      <x:c r="M198" s="305" t="str">
        <x:f>IF(COUNTIF($C$5:$C$1629,F198)=1,"LINKED","ORPHAN")</x:f>
        <x:v>LINKED</x:v>
      </x:c>
      <x:c r="N198" s="305" t="str">
        <x:f>IF(AND(LEFT(C198,10)="SEBI-CORE-",MID(C198,11,3)=B198,LEN(C198)=20),"VALID","INVALID")</x:f>
        <x:v>VALID</x:v>
      </x:c>
      <x:c r="O198" s="305" t="str">
        <x:v>NO COLLISION — OBJECT CODE ISOLATED</x:v>
      </x:c>
    </x:row>
    <x:row r="199" ht="48" customHeight="1">
      <x:c r="A199" s="305" t="str">
        <x:v>Atomic provision</x:v>
      </x:c>
      <x:c r="B199" s="305" t="str">
        <x:v>PRV</x:v>
      </x:c>
      <x:c r="C199" s="305" t="str">
        <x:v>SEBI-CORE-PRV-000118</x:v>
      </x:c>
      <x:c r="D199" s="305" t="n">
        <x:v>118</x:v>
      </x:c>
      <x:c r="E199" s="305" t="str">
        <x:v>CAP-LAW042|Reg. 13</x:v>
      </x:c>
      <x:c r="F199" s="305" t="str">
        <x:v>SEBI-CORE-LAW-000007</x:v>
      </x:c>
      <x:c r="G199" s="305" t="str">
        <x:v>CAP-LAW042</x:v>
      </x:c>
      <x:c r="H199" s="305" t="str">
        <x:v>CAP-LAW042</x:v>
      </x:c>
      <x:c r="I199" s="305" t="str">
        <x:v>MIGRATED — FROZEN</x:v>
      </x:c>
      <x:c r="J199" s="305" t="str">
        <x:v>FROZEN</x:v>
      </x:c>
      <x:c r="K199" s="305" t="str">
        <x:f>IF(COUNTIF($C$5:$C$1629,C199)=1,"UNIQUE","DUPLICATE")</x:f>
        <x:v>UNIQUE</x:v>
      </x:c>
      <x:c r="L199" s="305" t="str">
        <x:f>IF(COUNTIFS($B$5:$B$1629,B199,$E$5:$E$1629,E199)=1,"UNIQUE","DUPLICATE")</x:f>
        <x:v>UNIQUE</x:v>
      </x:c>
      <x:c r="M199" s="305" t="str">
        <x:f>IF(COUNTIF($C$5:$C$1629,F199)=1,"LINKED","ORPHAN")</x:f>
        <x:v>LINKED</x:v>
      </x:c>
      <x:c r="N199" s="305" t="str">
        <x:f>IF(AND(LEFT(C199,10)="SEBI-CORE-",MID(C199,11,3)=B199,LEN(C199)=20),"VALID","INVALID")</x:f>
        <x:v>VALID</x:v>
      </x:c>
      <x:c r="O199" s="305" t="str">
        <x:v>NO COLLISION — OBJECT CODE ISOLATED</x:v>
      </x:c>
    </x:row>
    <x:row r="200" ht="48" customHeight="1">
      <x:c r="A200" s="305" t="str">
        <x:v>Atomic provision</x:v>
      </x:c>
      <x:c r="B200" s="305" t="str">
        <x:v>PRV</x:v>
      </x:c>
      <x:c r="C200" s="305" t="str">
        <x:v>SEBI-CORE-PRV-000119</x:v>
      </x:c>
      <x:c r="D200" s="305" t="n">
        <x:v>119</x:v>
      </x:c>
      <x:c r="E200" s="305" t="str">
        <x:v>CAP-LAW042|Chapter IV (Regs. 28-38)</x:v>
      </x:c>
      <x:c r="F200" s="305" t="str">
        <x:v>SEBI-CORE-LAW-000007</x:v>
      </x:c>
      <x:c r="G200" s="305" t="str">
        <x:v>CAP-LAW042</x:v>
      </x:c>
      <x:c r="H200" s="305" t="str">
        <x:v>CAP-LAW042</x:v>
      </x:c>
      <x:c r="I200" s="305" t="str">
        <x:v>MIGRATED — FROZEN</x:v>
      </x:c>
      <x:c r="J200" s="305" t="str">
        <x:v>FROZEN</x:v>
      </x:c>
      <x:c r="K200" s="305" t="str">
        <x:f>IF(COUNTIF($C$5:$C$1629,C200)=1,"UNIQUE","DUPLICATE")</x:f>
        <x:v>UNIQUE</x:v>
      </x:c>
      <x:c r="L200" s="305" t="str">
        <x:f>IF(COUNTIFS($B$5:$B$1629,B200,$E$5:$E$1629,E200)=1,"UNIQUE","DUPLICATE")</x:f>
        <x:v>UNIQUE</x:v>
      </x:c>
      <x:c r="M200" s="305" t="str">
        <x:f>IF(COUNTIF($C$5:$C$1629,F200)=1,"LINKED","ORPHAN")</x:f>
        <x:v>LINKED</x:v>
      </x:c>
      <x:c r="N200" s="305" t="str">
        <x:f>IF(AND(LEFT(C200,10)="SEBI-CORE-",MID(C200,11,3)=B200,LEN(C200)=20),"VALID","INVALID")</x:f>
        <x:v>VALID</x:v>
      </x:c>
      <x:c r="O200" s="305" t="str">
        <x:v>NO COLLISION — OBJECT CODE ISOLATED</x:v>
      </x:c>
    </x:row>
    <x:row r="201" ht="48" customHeight="1">
      <x:c r="A201" s="305" t="str">
        <x:v>Atomic provision</x:v>
      </x:c>
      <x:c r="B201" s="305" t="str">
        <x:v>PRV</x:v>
      </x:c>
      <x:c r="C201" s="305" t="str">
        <x:v>SEBI-CORE-PRV-000120</x:v>
      </x:c>
      <x:c r="D201" s="305" t="n">
        <x:v>120</x:v>
      </x:c>
      <x:c r="E201" s="305" t="str">
        <x:v>CAP-LAW041|Eligibility / general conditions</x:v>
      </x:c>
      <x:c r="F201" s="305" t="str">
        <x:v>SEBI-CORE-LAW-000006</x:v>
      </x:c>
      <x:c r="G201" s="305" t="str">
        <x:v>CAP-LAW041</x:v>
      </x:c>
      <x:c r="H201" s="305" t="str">
        <x:v>CAP-LAW041</x:v>
      </x:c>
      <x:c r="I201" s="305" t="str">
        <x:v>MIGRATED — FROZEN</x:v>
      </x:c>
      <x:c r="J201" s="305" t="str">
        <x:v>FROZEN</x:v>
      </x:c>
      <x:c r="K201" s="305" t="str">
        <x:f>IF(COUNTIF($C$5:$C$1629,C201)=1,"UNIQUE","DUPLICATE")</x:f>
        <x:v>UNIQUE</x:v>
      </x:c>
      <x:c r="L201" s="305" t="str">
        <x:f>IF(COUNTIFS($B$5:$B$1629,B201,$E$5:$E$1629,E201)=1,"UNIQUE","DUPLICATE")</x:f>
        <x:v>UNIQUE</x:v>
      </x:c>
      <x:c r="M201" s="305" t="str">
        <x:f>IF(COUNTIF($C$5:$C$1629,F201)=1,"LINKED","ORPHAN")</x:f>
        <x:v>LINKED</x:v>
      </x:c>
      <x:c r="N201" s="305" t="str">
        <x:f>IF(AND(LEFT(C201,10)="SEBI-CORE-",MID(C201,11,3)=B201,LEN(C201)=20),"VALID","INVALID")</x:f>
        <x:v>VALID</x:v>
      </x:c>
      <x:c r="O201" s="305" t="str">
        <x:v>NO COLLISION — OBJECT CODE ISOLATED</x:v>
      </x:c>
    </x:row>
    <x:row r="202" ht="48" customHeight="1">
      <x:c r="A202" s="305" t="str">
        <x:v>Atomic provision</x:v>
      </x:c>
      <x:c r="B202" s="305" t="str">
        <x:v>PRV</x:v>
      </x:c>
      <x:c r="C202" s="305" t="str">
        <x:v>SEBI-CORE-PRV-000121</x:v>
      </x:c>
      <x:c r="D202" s="305" t="n">
        <x:v>121</x:v>
      </x:c>
      <x:c r="E202" s="305" t="str">
        <x:v>CAP-LAW041|Offer document / placement memorandum</x:v>
      </x:c>
      <x:c r="F202" s="305" t="str">
        <x:v>SEBI-CORE-LAW-000006</x:v>
      </x:c>
      <x:c r="G202" s="305" t="str">
        <x:v>CAP-LAW041</x:v>
      </x:c>
      <x:c r="H202" s="305" t="str">
        <x:v>CAP-LAW041</x:v>
      </x:c>
      <x:c r="I202" s="305" t="str">
        <x:v>MIGRATED — FROZEN</x:v>
      </x:c>
      <x:c r="J202" s="305" t="str">
        <x:v>FROZEN</x:v>
      </x:c>
      <x:c r="K202" s="305" t="str">
        <x:f>IF(COUNTIF($C$5:$C$1629,C202)=1,"UNIQUE","DUPLICATE")</x:f>
        <x:v>UNIQUE</x:v>
      </x:c>
      <x:c r="L202" s="305" t="str">
        <x:f>IF(COUNTIFS($B$5:$B$1629,B202,$E$5:$E$1629,E202)=1,"UNIQUE","DUPLICATE")</x:f>
        <x:v>UNIQUE</x:v>
      </x:c>
      <x:c r="M202" s="305" t="str">
        <x:f>IF(COUNTIF($C$5:$C$1629,F202)=1,"LINKED","ORPHAN")</x:f>
        <x:v>LINKED</x:v>
      </x:c>
      <x:c r="N202" s="305" t="str">
        <x:f>IF(AND(LEFT(C202,10)="SEBI-CORE-",MID(C202,11,3)=B202,LEN(C202)=20),"VALID","INVALID")</x:f>
        <x:v>VALID</x:v>
      </x:c>
      <x:c r="O202" s="305" t="str">
        <x:v>NO COLLISION — OBJECT CODE ISOLATED</x:v>
      </x:c>
    </x:row>
    <x:row r="203" ht="48" customHeight="1">
      <x:c r="A203" s="305" t="str">
        <x:v>Atomic provision</x:v>
      </x:c>
      <x:c r="B203" s="305" t="str">
        <x:v>PRV</x:v>
      </x:c>
      <x:c r="C203" s="305" t="str">
        <x:v>SEBI-CORE-PRV-000122</x:v>
      </x:c>
      <x:c r="D203" s="305" t="n">
        <x:v>122</x:v>
      </x:c>
      <x:c r="E203" s="305" t="str">
        <x:v>CAP-LAW041|Debenture trustee / security / rating provisions</x:v>
      </x:c>
      <x:c r="F203" s="305" t="str">
        <x:v>SEBI-CORE-LAW-000006</x:v>
      </x:c>
      <x:c r="G203" s="305" t="str">
        <x:v>CAP-LAW041</x:v>
      </x:c>
      <x:c r="H203" s="305" t="str">
        <x:v>CAP-LAW041</x:v>
      </x:c>
      <x:c r="I203" s="305" t="str">
        <x:v>MIGRATED — FROZEN</x:v>
      </x:c>
      <x:c r="J203" s="305" t="str">
        <x:v>FROZEN</x:v>
      </x:c>
      <x:c r="K203" s="305" t="str">
        <x:f>IF(COUNTIF($C$5:$C$1629,C203)=1,"UNIQUE","DUPLICATE")</x:f>
        <x:v>UNIQUE</x:v>
      </x:c>
      <x:c r="L203" s="305" t="str">
        <x:f>IF(COUNTIFS($B$5:$B$1629,B203,$E$5:$E$1629,E203)=1,"UNIQUE","DUPLICATE")</x:f>
        <x:v>UNIQUE</x:v>
      </x:c>
      <x:c r="M203" s="305" t="str">
        <x:f>IF(COUNTIF($C$5:$C$1629,F203)=1,"LINKED","ORPHAN")</x:f>
        <x:v>LINKED</x:v>
      </x:c>
      <x:c r="N203" s="305" t="str">
        <x:f>IF(AND(LEFT(C203,10)="SEBI-CORE-",MID(C203,11,3)=B203,LEN(C203)=20),"VALID","INVALID")</x:f>
        <x:v>VALID</x:v>
      </x:c>
      <x:c r="O203" s="305" t="str">
        <x:v>NO COLLISION — OBJECT CODE ISOLATED</x:v>
      </x:c>
    </x:row>
    <x:row r="204" ht="48" customHeight="1">
      <x:c r="A204" s="305" t="str">
        <x:v>Atomic provision</x:v>
      </x:c>
      <x:c r="B204" s="305" t="str">
        <x:v>PRV</x:v>
      </x:c>
      <x:c r="C204" s="305" t="str">
        <x:v>SEBI-CORE-PRV-000123</x:v>
      </x:c>
      <x:c r="D204" s="305" t="n">
        <x:v>123</x:v>
      </x:c>
      <x:c r="E204" s="305" t="str">
        <x:v>CAP-LAW041|Allotment / listing provisions</x:v>
      </x:c>
      <x:c r="F204" s="305" t="str">
        <x:v>SEBI-CORE-LAW-000006</x:v>
      </x:c>
      <x:c r="G204" s="305" t="str">
        <x:v>CAP-LAW041</x:v>
      </x:c>
      <x:c r="H204" s="305" t="str">
        <x:v>CAP-LAW041</x:v>
      </x:c>
      <x:c r="I204" s="305" t="str">
        <x:v>MIGRATED — FROZEN</x:v>
      </x:c>
      <x:c r="J204" s="305" t="str">
        <x:v>FROZEN</x:v>
      </x:c>
      <x:c r="K204" s="305" t="str">
        <x:f>IF(COUNTIF($C$5:$C$1629,C204)=1,"UNIQUE","DUPLICATE")</x:f>
        <x:v>UNIQUE</x:v>
      </x:c>
      <x:c r="L204" s="305" t="str">
        <x:f>IF(COUNTIFS($B$5:$B$1629,B204,$E$5:$E$1629,E204)=1,"UNIQUE","DUPLICATE")</x:f>
        <x:v>UNIQUE</x:v>
      </x:c>
      <x:c r="M204" s="305" t="str">
        <x:f>IF(COUNTIF($C$5:$C$1629,F204)=1,"LINKED","ORPHAN")</x:f>
        <x:v>LINKED</x:v>
      </x:c>
      <x:c r="N204" s="305" t="str">
        <x:f>IF(AND(LEFT(C204,10)="SEBI-CORE-",MID(C204,11,3)=B204,LEN(C204)=20),"VALID","INVALID")</x:f>
        <x:v>VALID</x:v>
      </x:c>
      <x:c r="O204" s="305" t="str">
        <x:v>NO COLLISION — OBJECT CODE ISOLATED</x:v>
      </x:c>
    </x:row>
    <x:row r="205" ht="48" customHeight="1">
      <x:c r="A205" s="305" t="str">
        <x:v>Atomic provision</x:v>
      </x:c>
      <x:c r="B205" s="305" t="str">
        <x:v>PRV</x:v>
      </x:c>
      <x:c r="C205" s="305" t="str">
        <x:v>SEBI-CORE-PRV-000124</x:v>
      </x:c>
      <x:c r="D205" s="305" t="n">
        <x:v>124</x:v>
      </x:c>
      <x:c r="E205" s="305" t="str">
        <x:v>CAP-LAW085|Public issue / ASBA chapter</x:v>
      </x:c>
      <x:c r="F205" s="305" t="str">
        <x:v>SEBI-CORE-LAW-000021</x:v>
      </x:c>
      <x:c r="G205" s="305" t="str">
        <x:v>CAP-LAW085</x:v>
      </x:c>
      <x:c r="H205" s="305" t="str">
        <x:v>CAP-LAW085</x:v>
      </x:c>
      <x:c r="I205" s="305" t="str">
        <x:v>MIGRATED — FROZEN</x:v>
      </x:c>
      <x:c r="J205" s="305" t="str">
        <x:v>FROZEN</x:v>
      </x:c>
      <x:c r="K205" s="305" t="str">
        <x:f>IF(COUNTIF($C$5:$C$1629,C205)=1,"UNIQUE","DUPLICATE")</x:f>
        <x:v>UNIQUE</x:v>
      </x:c>
      <x:c r="L205" s="305" t="str">
        <x:f>IF(COUNTIFS($B$5:$B$1629,B205,$E$5:$E$1629,E205)=1,"UNIQUE","DUPLICATE")</x:f>
        <x:v>UNIQUE</x:v>
      </x:c>
      <x:c r="M205" s="305" t="str">
        <x:f>IF(COUNTIF($C$5:$C$1629,F205)=1,"LINKED","ORPHAN")</x:f>
        <x:v>LINKED</x:v>
      </x:c>
      <x:c r="N205" s="305" t="str">
        <x:f>IF(AND(LEFT(C205,10)="SEBI-CORE-",MID(C205,11,3)=B205,LEN(C205)=20),"VALID","INVALID")</x:f>
        <x:v>VALID</x:v>
      </x:c>
      <x:c r="O205" s="305" t="str">
        <x:v>NO COLLISION — OBJECT CODE ISOLATED</x:v>
      </x:c>
    </x:row>
    <x:row r="206" ht="48" customHeight="1">
      <x:c r="A206" s="305" t="str">
        <x:v>Atomic provision</x:v>
      </x:c>
      <x:c r="B206" s="305" t="str">
        <x:v>PRV</x:v>
      </x:c>
      <x:c r="C206" s="305" t="str">
        <x:v>SEBI-CORE-PRV-000125</x:v>
      </x:c>
      <x:c r="D206" s="305" t="n">
        <x:v>125</x:v>
      </x:c>
      <x:c r="E206" s="305" t="str">
        <x:v>CAP-LAW085|Private placement / EBP chapter</x:v>
      </x:c>
      <x:c r="F206" s="305" t="str">
        <x:v>SEBI-CORE-LAW-000021</x:v>
      </x:c>
      <x:c r="G206" s="305" t="str">
        <x:v>CAP-LAW085</x:v>
      </x:c>
      <x:c r="H206" s="305" t="str">
        <x:v>CAP-LAW085</x:v>
      </x:c>
      <x:c r="I206" s="305" t="str">
        <x:v>MIGRATED — FROZEN</x:v>
      </x:c>
      <x:c r="J206" s="305" t="str">
        <x:v>FROZEN</x:v>
      </x:c>
      <x:c r="K206" s="305" t="str">
        <x:f>IF(COUNTIF($C$5:$C$1629,C206)=1,"UNIQUE","DUPLICATE")</x:f>
        <x:v>UNIQUE</x:v>
      </x:c>
      <x:c r="L206" s="305" t="str">
        <x:f>IF(COUNTIFS($B$5:$B$1629,B206,$E$5:$E$1629,E206)=1,"UNIQUE","DUPLICATE")</x:f>
        <x:v>UNIQUE</x:v>
      </x:c>
      <x:c r="M206" s="305" t="str">
        <x:f>IF(COUNTIF($C$5:$C$1629,F206)=1,"LINKED","ORPHAN")</x:f>
        <x:v>LINKED</x:v>
      </x:c>
      <x:c r="N206" s="305" t="str">
        <x:f>IF(AND(LEFT(C206,10)="SEBI-CORE-",MID(C206,11,3)=B206,LEN(C206)=20),"VALID","INVALID")</x:f>
        <x:v>VALID</x:v>
      </x:c>
      <x:c r="O206" s="305" t="str">
        <x:v>NO COLLISION — OBJECT CODE ISOLATED</x:v>
      </x:c>
    </x:row>
    <x:row r="207" ht="48" customHeight="1">
      <x:c r="A207" s="305" t="str">
        <x:v>Atomic provision</x:v>
      </x:c>
      <x:c r="B207" s="305" t="str">
        <x:v>PRV</x:v>
      </x:c>
      <x:c r="C207" s="305" t="str">
        <x:v>SEBI-CORE-PRV-000126</x:v>
      </x:c>
      <x:c r="D207" s="305" t="n">
        <x:v>126</x:v>
      </x:c>
      <x:c r="E207" s="305" t="str">
        <x:v>CAP-LAW085|ISIN / dematerialisation chapter</x:v>
      </x:c>
      <x:c r="F207" s="305" t="str">
        <x:v>SEBI-CORE-LAW-000021</x:v>
      </x:c>
      <x:c r="G207" s="305" t="str">
        <x:v>CAP-LAW085</x:v>
      </x:c>
      <x:c r="H207" s="305" t="str">
        <x:v>CAP-LAW085</x:v>
      </x:c>
      <x:c r="I207" s="305" t="str">
        <x:v>MIGRATED — FROZEN</x:v>
      </x:c>
      <x:c r="J207" s="305" t="str">
        <x:v>FROZEN</x:v>
      </x:c>
      <x:c r="K207" s="305" t="str">
        <x:f>IF(COUNTIF($C$5:$C$1629,C207)=1,"UNIQUE","DUPLICATE")</x:f>
        <x:v>UNIQUE</x:v>
      </x:c>
      <x:c r="L207" s="305" t="str">
        <x:f>IF(COUNTIFS($B$5:$B$1629,B207,$E$5:$E$1629,E207)=1,"UNIQUE","DUPLICATE")</x:f>
        <x:v>UNIQUE</x:v>
      </x:c>
      <x:c r="M207" s="305" t="str">
        <x:f>IF(COUNTIF($C$5:$C$1629,F207)=1,"LINKED","ORPHAN")</x:f>
        <x:v>LINKED</x:v>
      </x:c>
      <x:c r="N207" s="305" t="str">
        <x:f>IF(AND(LEFT(C207,10)="SEBI-CORE-",MID(C207,11,3)=B207,LEN(C207)=20),"VALID","INVALID")</x:f>
        <x:v>VALID</x:v>
      </x:c>
      <x:c r="O207" s="305" t="str">
        <x:v>NO COLLISION — OBJECT CODE ISOLATED</x:v>
      </x:c>
    </x:row>
    <x:row r="208" ht="48" customHeight="1">
      <x:c r="A208" s="305" t="str">
        <x:v>Atomic provision</x:v>
      </x:c>
      <x:c r="B208" s="305" t="str">
        <x:v>PRV</x:v>
      </x:c>
      <x:c r="C208" s="305" t="str">
        <x:v>SEBI-CORE-PRV-000127</x:v>
      </x:c>
      <x:c r="D208" s="305" t="n">
        <x:v>127</x:v>
      </x:c>
      <x:c r="E208" s="305" t="str">
        <x:v>CAP-LAW085|Centralised bond database / reporting chapter</x:v>
      </x:c>
      <x:c r="F208" s="305" t="str">
        <x:v>SEBI-CORE-LAW-000021</x:v>
      </x:c>
      <x:c r="G208" s="305" t="str">
        <x:v>CAP-LAW085</x:v>
      </x:c>
      <x:c r="H208" s="305" t="str">
        <x:v>CAP-LAW085</x:v>
      </x:c>
      <x:c r="I208" s="305" t="str">
        <x:v>MIGRATED — FROZEN</x:v>
      </x:c>
      <x:c r="J208" s="305" t="str">
        <x:v>FROZEN</x:v>
      </x:c>
      <x:c r="K208" s="305" t="str">
        <x:f>IF(COUNTIF($C$5:$C$1629,C208)=1,"UNIQUE","DUPLICATE")</x:f>
        <x:v>UNIQUE</x:v>
      </x:c>
      <x:c r="L208" s="305" t="str">
        <x:f>IF(COUNTIFS($B$5:$B$1629,B208,$E$5:$E$1629,E208)=1,"UNIQUE","DUPLICATE")</x:f>
        <x:v>UNIQUE</x:v>
      </x:c>
      <x:c r="M208" s="305" t="str">
        <x:f>IF(COUNTIF($C$5:$C$1629,F208)=1,"LINKED","ORPHAN")</x:f>
        <x:v>LINKED</x:v>
      </x:c>
      <x:c r="N208" s="305" t="str">
        <x:f>IF(AND(LEFT(C208,10)="SEBI-CORE-",MID(C208,11,3)=B208,LEN(C208)=20),"VALID","INVALID")</x:f>
        <x:v>VALID</x:v>
      </x:c>
      <x:c r="O208" s="305" t="str">
        <x:v>NO COLLISION — OBJECT CODE ISOLATED</x:v>
      </x:c>
    </x:row>
    <x:row r="209" ht="48" customHeight="1">
      <x:c r="A209" s="305" t="str">
        <x:v>Atomic provision</x:v>
      </x:c>
      <x:c r="B209" s="305" t="str">
        <x:v>PRV</x:v>
      </x:c>
      <x:c r="C209" s="305" t="str">
        <x:v>SEBI-CORE-PRV-000128</x:v>
      </x:c>
      <x:c r="D209" s="305" t="n">
        <x:v>128</x:v>
      </x:c>
      <x:c r="E209" s="305" t="str">
        <x:v>CAP-LAW085|Commercial paper chapter</x:v>
      </x:c>
      <x:c r="F209" s="305" t="str">
        <x:v>SEBI-CORE-LAW-000021</x:v>
      </x:c>
      <x:c r="G209" s="305" t="str">
        <x:v>CAP-LAW085</x:v>
      </x:c>
      <x:c r="H209" s="305" t="str">
        <x:v>CAP-LAW085</x:v>
      </x:c>
      <x:c r="I209" s="305" t="str">
        <x:v>MIGRATED — FROZEN</x:v>
      </x:c>
      <x:c r="J209" s="305" t="str">
        <x:v>FROZEN</x:v>
      </x:c>
      <x:c r="K209" s="305" t="str">
        <x:f>IF(COUNTIF($C$5:$C$1629,C209)=1,"UNIQUE","DUPLICATE")</x:f>
        <x:v>UNIQUE</x:v>
      </x:c>
      <x:c r="L209" s="305" t="str">
        <x:f>IF(COUNTIFS($B$5:$B$1629,B209,$E$5:$E$1629,E209)=1,"UNIQUE","DUPLICATE")</x:f>
        <x:v>UNIQUE</x:v>
      </x:c>
      <x:c r="M209" s="305" t="str">
        <x:f>IF(COUNTIF($C$5:$C$1629,F209)=1,"LINKED","ORPHAN")</x:f>
        <x:v>LINKED</x:v>
      </x:c>
      <x:c r="N209" s="305" t="str">
        <x:f>IF(AND(LEFT(C209,10)="SEBI-CORE-",MID(C209,11,3)=B209,LEN(C209)=20),"VALID","INVALID")</x:f>
        <x:v>VALID</x:v>
      </x:c>
      <x:c r="O209" s="305" t="str">
        <x:v>NO COLLISION — OBJECT CODE ISOLATED</x:v>
      </x:c>
    </x:row>
    <x:row r="210" ht="48" customHeight="1">
      <x:c r="A210" s="305" t="str">
        <x:v>Atomic provision</x:v>
      </x:c>
      <x:c r="B210" s="305" t="str">
        <x:v>PRV</x:v>
      </x:c>
      <x:c r="C210" s="305" t="str">
        <x:v>SEBI-CORE-PRV-000129</x:v>
      </x:c>
      <x:c r="D210" s="305" t="n">
        <x:v>129</x:v>
      </x:c>
      <x:c r="E210" s="305" t="str">
        <x:v>CAP-LAW085|LEI chapter</x:v>
      </x:c>
      <x:c r="F210" s="305" t="str">
        <x:v>SEBI-CORE-LAW-000021</x:v>
      </x:c>
      <x:c r="G210" s="305" t="str">
        <x:v>CAP-LAW085</x:v>
      </x:c>
      <x:c r="H210" s="305" t="str">
        <x:v>CAP-LAW085</x:v>
      </x:c>
      <x:c r="I210" s="305" t="str">
        <x:v>MIGRATED — FROZEN</x:v>
      </x:c>
      <x:c r="J210" s="305" t="str">
        <x:v>FROZEN</x:v>
      </x:c>
      <x:c r="K210" s="305" t="str">
        <x:f>IF(COUNTIF($C$5:$C$1629,C210)=1,"UNIQUE","DUPLICATE")</x:f>
        <x:v>UNIQUE</x:v>
      </x:c>
      <x:c r="L210" s="305" t="str">
        <x:f>IF(COUNTIFS($B$5:$B$1629,B210,$E$5:$E$1629,E210)=1,"UNIQUE","DUPLICATE")</x:f>
        <x:v>UNIQUE</x:v>
      </x:c>
      <x:c r="M210" s="305" t="str">
        <x:f>IF(COUNTIF($C$5:$C$1629,F210)=1,"LINKED","ORPHAN")</x:f>
        <x:v>LINKED</x:v>
      </x:c>
      <x:c r="N210" s="305" t="str">
        <x:f>IF(AND(LEFT(C210,10)="SEBI-CORE-",MID(C210,11,3)=B210,LEN(C210)=20),"VALID","INVALID")</x:f>
        <x:v>VALID</x:v>
      </x:c>
      <x:c r="O210" s="305" t="str">
        <x:v>NO COLLISION — OBJECT CODE ISOLATED</x:v>
      </x:c>
    </x:row>
    <x:row r="211" ht="48" customHeight="1">
      <x:c r="A211" s="305" t="str">
        <x:v>Atomic provision</x:v>
      </x:c>
      <x:c r="B211" s="305" t="str">
        <x:v>PRV</x:v>
      </x:c>
      <x:c r="C211" s="305" t="str">
        <x:v>SEBI-CORE-PRV-000130</x:v>
      </x:c>
      <x:c r="D211" s="305" t="n">
        <x:v>130</x:v>
      </x:c>
      <x:c r="E211" s="305" t="str">
        <x:v>CAP-LAW247|NCS MC Ch. V para 1.3</x:v>
      </x:c>
      <x:c r="F211" s="305" t="str">
        <x:v>SEBI-CORE-LAW-000058</x:v>
      </x:c>
      <x:c r="G211" s="305" t="str">
        <x:v>CAP-LAW247</x:v>
      </x:c>
      <x:c r="H211" s="305" t="str">
        <x:v>CAP-LAW247</x:v>
      </x:c>
      <x:c r="I211" s="305" t="str">
        <x:v>MIGRATED — FROZEN</x:v>
      </x:c>
      <x:c r="J211" s="305" t="str">
        <x:v>FROZEN</x:v>
      </x:c>
      <x:c r="K211" s="305" t="str">
        <x:f>IF(COUNTIF($C$5:$C$1629,C211)=1,"UNIQUE","DUPLICATE")</x:f>
        <x:v>UNIQUE</x:v>
      </x:c>
      <x:c r="L211" s="305" t="str">
        <x:f>IF(COUNTIFS($B$5:$B$1629,B211,$E$5:$E$1629,E211)=1,"UNIQUE","DUPLICATE")</x:f>
        <x:v>UNIQUE</x:v>
      </x:c>
      <x:c r="M211" s="305" t="str">
        <x:f>IF(COUNTIF($C$5:$C$1629,F211)=1,"LINKED","ORPHAN")</x:f>
        <x:v>LINKED</x:v>
      </x:c>
      <x:c r="N211" s="305" t="str">
        <x:f>IF(AND(LEFT(C211,10)="SEBI-CORE-",MID(C211,11,3)=B211,LEN(C211)=20),"VALID","INVALID")</x:f>
        <x:v>VALID</x:v>
      </x:c>
      <x:c r="O211" s="305" t="str">
        <x:v>NO COLLISION — OBJECT CODE ISOLATED</x:v>
      </x:c>
    </x:row>
    <x:row r="212" ht="48" customHeight="1">
      <x:c r="A212" s="305" t="str">
        <x:v>Atomic provision</x:v>
      </x:c>
      <x:c r="B212" s="305" t="str">
        <x:v>PRV</x:v>
      </x:c>
      <x:c r="C212" s="305" t="str">
        <x:v>SEBI-CORE-PRV-000131</x:v>
      </x:c>
      <x:c r="D212" s="305" t="n">
        <x:v>131</x:v>
      </x:c>
      <x:c r="E212" s="305" t="str">
        <x:v>CAP-LAW085|Green / ESG debt disclosure chapter</x:v>
      </x:c>
      <x:c r="F212" s="305" t="str">
        <x:v>SEBI-CORE-LAW-000021</x:v>
      </x:c>
      <x:c r="G212" s="305" t="str">
        <x:v>CAP-LAW085</x:v>
      </x:c>
      <x:c r="H212" s="305" t="str">
        <x:v>CAP-LAW085</x:v>
      </x:c>
      <x:c r="I212" s="305" t="str">
        <x:v>MIGRATED — FROZEN</x:v>
      </x:c>
      <x:c r="J212" s="305" t="str">
        <x:v>FROZEN</x:v>
      </x:c>
      <x:c r="K212" s="305" t="str">
        <x:f>IF(COUNTIF($C$5:$C$1629,C212)=1,"UNIQUE","DUPLICATE")</x:f>
        <x:v>UNIQUE</x:v>
      </x:c>
      <x:c r="L212" s="305" t="str">
        <x:f>IF(COUNTIFS($B$5:$B$1629,B212,$E$5:$E$1629,E212)=1,"UNIQUE","DUPLICATE")</x:f>
        <x:v>UNIQUE</x:v>
      </x:c>
      <x:c r="M212" s="305" t="str">
        <x:f>IF(COUNTIF($C$5:$C$1629,F212)=1,"LINKED","ORPHAN")</x:f>
        <x:v>LINKED</x:v>
      </x:c>
      <x:c r="N212" s="305" t="str">
        <x:f>IF(AND(LEFT(C212,10)="SEBI-CORE-",MID(C212,11,3)=B212,LEN(C212)=20),"VALID","INVALID")</x:f>
        <x:v>VALID</x:v>
      </x:c>
      <x:c r="O212" s="305" t="str">
        <x:v>NO COLLISION — OBJECT CODE ISOLATED</x:v>
      </x:c>
    </x:row>
    <x:row r="213" ht="48" customHeight="1">
      <x:c r="A213" s="305" t="str">
        <x:v>Atomic provision</x:v>
      </x:c>
      <x:c r="B213" s="305" t="str">
        <x:v>PRV</x:v>
      </x:c>
      <x:c r="C213" s="305" t="str">
        <x:v>SEBI-CORE-PRV-000132</x:v>
      </x:c>
      <x:c r="D213" s="305" t="n">
        <x:v>132</x:v>
      </x:c>
      <x:c r="E213" s="305" t="str">
        <x:v>CAP-LAW249|Ch. IX para 5.1</x:v>
      </x:c>
      <x:c r="F213" s="305" t="str">
        <x:v>SEBI-CORE-LAW-000060</x:v>
      </x:c>
      <x:c r="G213" s="305" t="str">
        <x:v>CAP-LAW249</x:v>
      </x:c>
      <x:c r="H213" s="305" t="str">
        <x:v>CAP-LAW249</x:v>
      </x:c>
      <x:c r="I213" s="305" t="str">
        <x:v>MIGRATED — FROZEN</x:v>
      </x:c>
      <x:c r="J213" s="305" t="str">
        <x:v>FROZEN</x:v>
      </x:c>
      <x:c r="K213" s="305" t="str">
        <x:f>IF(COUNTIF($C$5:$C$1629,C213)=1,"UNIQUE","DUPLICATE")</x:f>
        <x:v>UNIQUE</x:v>
      </x:c>
      <x:c r="L213" s="305" t="str">
        <x:f>IF(COUNTIFS($B$5:$B$1629,B213,$E$5:$E$1629,E213)=1,"UNIQUE","DUPLICATE")</x:f>
        <x:v>UNIQUE</x:v>
      </x:c>
      <x:c r="M213" s="305" t="str">
        <x:f>IF(COUNTIF($C$5:$C$1629,F213)=1,"LINKED","ORPHAN")</x:f>
        <x:v>LINKED</x:v>
      </x:c>
      <x:c r="N213" s="305" t="str">
        <x:f>IF(AND(LEFT(C213,10)="SEBI-CORE-",MID(C213,11,3)=B213,LEN(C213)=20),"VALID","INVALID")</x:f>
        <x:v>VALID</x:v>
      </x:c>
      <x:c r="O213" s="305" t="str">
        <x:v>NO COLLISION — OBJECT CODE ISOLATED</x:v>
      </x:c>
    </x:row>
    <x:row r="214" ht="48" customHeight="1">
      <x:c r="A214" s="305" t="str">
        <x:v>Atomic provision</x:v>
      </x:c>
      <x:c r="B214" s="305" t="str">
        <x:v>PRV</x:v>
      </x:c>
      <x:c r="C214" s="305" t="str">
        <x:v>SEBI-CORE-PRV-000133</x:v>
      </x:c>
      <x:c r="D214" s="305" t="n">
        <x:v>133</x:v>
      </x:c>
      <x:c r="E214" s="305" t="str">
        <x:v>CAP-LAW249|Ch. IX paras 5.2-5.4</x:v>
      </x:c>
      <x:c r="F214" s="305" t="str">
        <x:v>SEBI-CORE-LAW-000060</x:v>
      </x:c>
      <x:c r="G214" s="305" t="str">
        <x:v>CAP-LAW249</x:v>
      </x:c>
      <x:c r="H214" s="305" t="str">
        <x:v>CAP-LAW249</x:v>
      </x:c>
      <x:c r="I214" s="305" t="str">
        <x:v>MIGRATED — FROZEN</x:v>
      </x:c>
      <x:c r="J214" s="305" t="str">
        <x:v>FROZEN</x:v>
      </x:c>
      <x:c r="K214" s="305" t="str">
        <x:f>IF(COUNTIF($C$5:$C$1629,C214)=1,"UNIQUE","DUPLICATE")</x:f>
        <x:v>UNIQUE</x:v>
      </x:c>
      <x:c r="L214" s="305" t="str">
        <x:f>IF(COUNTIFS($B$5:$B$1629,B214,$E$5:$E$1629,E214)=1,"UNIQUE","DUPLICATE")</x:f>
        <x:v>UNIQUE</x:v>
      </x:c>
      <x:c r="M214" s="305" t="str">
        <x:f>IF(COUNTIF($C$5:$C$1629,F214)=1,"LINKED","ORPHAN")</x:f>
        <x:v>LINKED</x:v>
      </x:c>
      <x:c r="N214" s="305" t="str">
        <x:f>IF(AND(LEFT(C214,10)="SEBI-CORE-",MID(C214,11,3)=B214,LEN(C214)=20),"VALID","INVALID")</x:f>
        <x:v>VALID</x:v>
      </x:c>
      <x:c r="O214" s="305" t="str">
        <x:v>NO COLLISION — OBJECT CODE ISOLATED</x:v>
      </x:c>
    </x:row>
    <x:row r="215" ht="48" customHeight="1">
      <x:c r="A215" s="305" t="str">
        <x:v>Atomic provision</x:v>
      </x:c>
      <x:c r="B215" s="305" t="str">
        <x:v>PRV</x:v>
      </x:c>
      <x:c r="C215" s="305" t="str">
        <x:v>SEBI-CORE-PRV-000134</x:v>
      </x:c>
      <x:c r="D215" s="305" t="n">
        <x:v>134</x:v>
      </x:c>
      <x:c r="E215" s="305" t="str">
        <x:v>CAP-LAW090|Reg. 50</x:v>
      </x:c>
      <x:c r="F215" s="305" t="str">
        <x:v>SEBI-CORE-LAW-000022</x:v>
      </x:c>
      <x:c r="G215" s="305" t="str">
        <x:v>CAP-LAW090</x:v>
      </x:c>
      <x:c r="H215" s="305" t="str">
        <x:v>CAP-LAW090</x:v>
      </x:c>
      <x:c r="I215" s="305" t="str">
        <x:v>MIGRATED — FROZEN</x:v>
      </x:c>
      <x:c r="J215" s="305" t="str">
        <x:v>FROZEN</x:v>
      </x:c>
      <x:c r="K215" s="305" t="str">
        <x:f>IF(COUNTIF($C$5:$C$1629,C215)=1,"UNIQUE","DUPLICATE")</x:f>
        <x:v>UNIQUE</x:v>
      </x:c>
      <x:c r="L215" s="305" t="str">
        <x:f>IF(COUNTIFS($B$5:$B$1629,B215,$E$5:$E$1629,E215)=1,"UNIQUE","DUPLICATE")</x:f>
        <x:v>UNIQUE</x:v>
      </x:c>
      <x:c r="M215" s="305" t="str">
        <x:f>IF(COUNTIF($C$5:$C$1629,F215)=1,"LINKED","ORPHAN")</x:f>
        <x:v>LINKED</x:v>
      </x:c>
      <x:c r="N215" s="305" t="str">
        <x:f>IF(AND(LEFT(C215,10)="SEBI-CORE-",MID(C215,11,3)=B215,LEN(C215)=20),"VALID","INVALID")</x:f>
        <x:v>VALID</x:v>
      </x:c>
      <x:c r="O215" s="305" t="str">
        <x:v>NO COLLISION — OBJECT CODE ISOLATED</x:v>
      </x:c>
    </x:row>
    <x:row r="216" ht="48" customHeight="1">
      <x:c r="A216" s="305" t="str">
        <x:v>Atomic provision</x:v>
      </x:c>
      <x:c r="B216" s="305" t="str">
        <x:v>PRV</x:v>
      </x:c>
      <x:c r="C216" s="305" t="str">
        <x:v>SEBI-CORE-PRV-000135</x:v>
      </x:c>
      <x:c r="D216" s="305" t="n">
        <x:v>135</x:v>
      </x:c>
      <x:c r="E216" s="305" t="str">
        <x:v>CAP-LAW090|Reg. 51</x:v>
      </x:c>
      <x:c r="F216" s="305" t="str">
        <x:v>SEBI-CORE-LAW-000022</x:v>
      </x:c>
      <x:c r="G216" s="305" t="str">
        <x:v>CAP-LAW090</x:v>
      </x:c>
      <x:c r="H216" s="305" t="str">
        <x:v>CAP-LAW090</x:v>
      </x:c>
      <x:c r="I216" s="305" t="str">
        <x:v>MIGRATED — FROZEN</x:v>
      </x:c>
      <x:c r="J216" s="305" t="str">
        <x:v>FROZEN</x:v>
      </x:c>
      <x:c r="K216" s="305" t="str">
        <x:f>IF(COUNTIF($C$5:$C$1629,C216)=1,"UNIQUE","DUPLICATE")</x:f>
        <x:v>UNIQUE</x:v>
      </x:c>
      <x:c r="L216" s="305" t="str">
        <x:f>IF(COUNTIFS($B$5:$B$1629,B216,$E$5:$E$1629,E216)=1,"UNIQUE","DUPLICATE")</x:f>
        <x:v>UNIQUE</x:v>
      </x:c>
      <x:c r="M216" s="305" t="str">
        <x:f>IF(COUNTIF($C$5:$C$1629,F216)=1,"LINKED","ORPHAN")</x:f>
        <x:v>LINKED</x:v>
      </x:c>
      <x:c r="N216" s="305" t="str">
        <x:f>IF(AND(LEFT(C216,10)="SEBI-CORE-",MID(C216,11,3)=B216,LEN(C216)=20),"VALID","INVALID")</x:f>
        <x:v>VALID</x:v>
      </x:c>
      <x:c r="O216" s="305" t="str">
        <x:v>NO COLLISION — OBJECT CODE ISOLATED</x:v>
      </x:c>
    </x:row>
    <x:row r="217" ht="48" customHeight="1">
      <x:c r="A217" s="305" t="str">
        <x:v>Atomic provision</x:v>
      </x:c>
      <x:c r="B217" s="305" t="str">
        <x:v>PRV</x:v>
      </x:c>
      <x:c r="C217" s="305" t="str">
        <x:v>SEBI-CORE-PRV-000136</x:v>
      </x:c>
      <x:c r="D217" s="305" t="n">
        <x:v>136</x:v>
      </x:c>
      <x:c r="E217" s="305" t="str">
        <x:v>CAP-LAW090|Reg. 52(1)-(2)</x:v>
      </x:c>
      <x:c r="F217" s="305" t="str">
        <x:v>SEBI-CORE-LAW-000022</x:v>
      </x:c>
      <x:c r="G217" s="305" t="str">
        <x:v>CAP-LAW090</x:v>
      </x:c>
      <x:c r="H217" s="305" t="str">
        <x:v>CAP-LAW090</x:v>
      </x:c>
      <x:c r="I217" s="305" t="str">
        <x:v>MIGRATED — FROZEN</x:v>
      </x:c>
      <x:c r="J217" s="305" t="str">
        <x:v>FROZEN</x:v>
      </x:c>
      <x:c r="K217" s="305" t="str">
        <x:f>IF(COUNTIF($C$5:$C$1629,C217)=1,"UNIQUE","DUPLICATE")</x:f>
        <x:v>UNIQUE</x:v>
      </x:c>
      <x:c r="L217" s="305" t="str">
        <x:f>IF(COUNTIFS($B$5:$B$1629,B217,$E$5:$E$1629,E217)=1,"UNIQUE","DUPLICATE")</x:f>
        <x:v>UNIQUE</x:v>
      </x:c>
      <x:c r="M217" s="305" t="str">
        <x:f>IF(COUNTIF($C$5:$C$1629,F217)=1,"LINKED","ORPHAN")</x:f>
        <x:v>LINKED</x:v>
      </x:c>
      <x:c r="N217" s="305" t="str">
        <x:f>IF(AND(LEFT(C217,10)="SEBI-CORE-",MID(C217,11,3)=B217,LEN(C217)=20),"VALID","INVALID")</x:f>
        <x:v>VALID</x:v>
      </x:c>
      <x:c r="O217" s="305" t="str">
        <x:v>NO COLLISION — OBJECT CODE ISOLATED</x:v>
      </x:c>
    </x:row>
    <x:row r="218" ht="48" customHeight="1">
      <x:c r="A218" s="305" t="str">
        <x:v>Atomic provision</x:v>
      </x:c>
      <x:c r="B218" s="305" t="str">
        <x:v>PRV</x:v>
      </x:c>
      <x:c r="C218" s="305" t="str">
        <x:v>SEBI-CORE-PRV-000137</x:v>
      </x:c>
      <x:c r="D218" s="305" t="n">
        <x:v>137</x:v>
      </x:c>
      <x:c r="E218" s="305" t="str">
        <x:v>CAP-LAW090|Reg. 52 delay notice</x:v>
      </x:c>
      <x:c r="F218" s="305" t="str">
        <x:v>SEBI-CORE-LAW-000022</x:v>
      </x:c>
      <x:c r="G218" s="305" t="str">
        <x:v>CAP-LAW090</x:v>
      </x:c>
      <x:c r="H218" s="305" t="str">
        <x:v>CAP-LAW090</x:v>
      </x:c>
      <x:c r="I218" s="305" t="str">
        <x:v>MIGRATED — FROZEN</x:v>
      </x:c>
      <x:c r="J218" s="305" t="str">
        <x:v>FROZEN</x:v>
      </x:c>
      <x:c r="K218" s="305" t="str">
        <x:f>IF(COUNTIF($C$5:$C$1629,C218)=1,"UNIQUE","DUPLICATE")</x:f>
        <x:v>UNIQUE</x:v>
      </x:c>
      <x:c r="L218" s="305" t="str">
        <x:f>IF(COUNTIFS($B$5:$B$1629,B218,$E$5:$E$1629,E218)=1,"UNIQUE","DUPLICATE")</x:f>
        <x:v>UNIQUE</x:v>
      </x:c>
      <x:c r="M218" s="305" t="str">
        <x:f>IF(COUNTIF($C$5:$C$1629,F218)=1,"LINKED","ORPHAN")</x:f>
        <x:v>LINKED</x:v>
      </x:c>
      <x:c r="N218" s="305" t="str">
        <x:f>IF(AND(LEFT(C218,10)="SEBI-CORE-",MID(C218,11,3)=B218,LEN(C218)=20),"VALID","INVALID")</x:f>
        <x:v>VALID</x:v>
      </x:c>
      <x:c r="O218" s="305" t="str">
        <x:v>NO COLLISION — OBJECT CODE ISOLATED</x:v>
      </x:c>
    </x:row>
    <x:row r="219" ht="48" customHeight="1">
      <x:c r="A219" s="305" t="str">
        <x:v>Atomic provision</x:v>
      </x:c>
      <x:c r="B219" s="305" t="str">
        <x:v>PRV</x:v>
      </x:c>
      <x:c r="C219" s="305" t="str">
        <x:v>SEBI-CORE-PRV-000138</x:v>
      </x:c>
      <x:c r="D219" s="305" t="n">
        <x:v>138</x:v>
      </x:c>
      <x:c r="E219" s="305" t="str">
        <x:v>CAP-LAW090|Reg. 52 use-of-proceeds statements</x:v>
      </x:c>
      <x:c r="F219" s="305" t="str">
        <x:v>SEBI-CORE-LAW-000022</x:v>
      </x:c>
      <x:c r="G219" s="305" t="str">
        <x:v>CAP-LAW090</x:v>
      </x:c>
      <x:c r="H219" s="305" t="str">
        <x:v>CAP-LAW090</x:v>
      </x:c>
      <x:c r="I219" s="305" t="str">
        <x:v>MIGRATED — FROZEN</x:v>
      </x:c>
      <x:c r="J219" s="305" t="str">
        <x:v>FROZEN</x:v>
      </x:c>
      <x:c r="K219" s="305" t="str">
        <x:f>IF(COUNTIF($C$5:$C$1629,C219)=1,"UNIQUE","DUPLICATE")</x:f>
        <x:v>UNIQUE</x:v>
      </x:c>
      <x:c r="L219" s="305" t="str">
        <x:f>IF(COUNTIFS($B$5:$B$1629,B219,$E$5:$E$1629,E219)=1,"UNIQUE","DUPLICATE")</x:f>
        <x:v>UNIQUE</x:v>
      </x:c>
      <x:c r="M219" s="305" t="str">
        <x:f>IF(COUNTIF($C$5:$C$1629,F219)=1,"LINKED","ORPHAN")</x:f>
        <x:v>LINKED</x:v>
      </x:c>
      <x:c r="N219" s="305" t="str">
        <x:f>IF(AND(LEFT(C219,10)="SEBI-CORE-",MID(C219,11,3)=B219,LEN(C219)=20),"VALID","INVALID")</x:f>
        <x:v>VALID</x:v>
      </x:c>
      <x:c r="O219" s="305" t="str">
        <x:v>NO COLLISION — OBJECT CODE ISOLATED</x:v>
      </x:c>
    </x:row>
    <x:row r="220" ht="48" customHeight="1">
      <x:c r="A220" s="305" t="str">
        <x:v>Atomic provision</x:v>
      </x:c>
      <x:c r="B220" s="305" t="str">
        <x:v>PRV</x:v>
      </x:c>
      <x:c r="C220" s="305" t="str">
        <x:v>SEBI-CORE-PRV-000139</x:v>
      </x:c>
      <x:c r="D220" s="305" t="n">
        <x:v>139</x:v>
      </x:c>
      <x:c r="E220" s="305" t="str">
        <x:v>CAP-LAW090|Reg. 53</x:v>
      </x:c>
      <x:c r="F220" s="305" t="str">
        <x:v>SEBI-CORE-LAW-000022</x:v>
      </x:c>
      <x:c r="G220" s="305" t="str">
        <x:v>CAP-LAW090</x:v>
      </x:c>
      <x:c r="H220" s="305" t="str">
        <x:v>CAP-LAW090</x:v>
      </x:c>
      <x:c r="I220" s="305" t="str">
        <x:v>MIGRATED — FROZEN</x:v>
      </x:c>
      <x:c r="J220" s="305" t="str">
        <x:v>FROZEN</x:v>
      </x:c>
      <x:c r="K220" s="305" t="str">
        <x:f>IF(COUNTIF($C$5:$C$1629,C220)=1,"UNIQUE","DUPLICATE")</x:f>
        <x:v>UNIQUE</x:v>
      </x:c>
      <x:c r="L220" s="305" t="str">
        <x:f>IF(COUNTIFS($B$5:$B$1629,B220,$E$5:$E$1629,E220)=1,"UNIQUE","DUPLICATE")</x:f>
        <x:v>UNIQUE</x:v>
      </x:c>
      <x:c r="M220" s="305" t="str">
        <x:f>IF(COUNTIF($C$5:$C$1629,F220)=1,"LINKED","ORPHAN")</x:f>
        <x:v>LINKED</x:v>
      </x:c>
      <x:c r="N220" s="305" t="str">
        <x:f>IF(AND(LEFT(C220,10)="SEBI-CORE-",MID(C220,11,3)=B220,LEN(C220)=20),"VALID","INVALID")</x:f>
        <x:v>VALID</x:v>
      </x:c>
      <x:c r="O220" s="305" t="str">
        <x:v>NO COLLISION — OBJECT CODE ISOLATED</x:v>
      </x:c>
    </x:row>
    <x:row r="221" ht="48" customHeight="1">
      <x:c r="A221" s="305" t="str">
        <x:v>Atomic provision</x:v>
      </x:c>
      <x:c r="B221" s="305" t="str">
        <x:v>PRV</x:v>
      </x:c>
      <x:c r="C221" s="305" t="str">
        <x:v>SEBI-CORE-PRV-000140</x:v>
      </x:c>
      <x:c r="D221" s="305" t="n">
        <x:v>140</x:v>
      </x:c>
      <x:c r="E221" s="305" t="str">
        <x:v>CAP-LAW090|Reg. 54</x:v>
      </x:c>
      <x:c r="F221" s="305" t="str">
        <x:v>SEBI-CORE-LAW-000022</x:v>
      </x:c>
      <x:c r="G221" s="305" t="str">
        <x:v>CAP-LAW090</x:v>
      </x:c>
      <x:c r="H221" s="305" t="str">
        <x:v>CAP-LAW090</x:v>
      </x:c>
      <x:c r="I221" s="305" t="str">
        <x:v>MIGRATED — FROZEN</x:v>
      </x:c>
      <x:c r="J221" s="305" t="str">
        <x:v>FROZEN</x:v>
      </x:c>
      <x:c r="K221" s="305" t="str">
        <x:f>IF(COUNTIF($C$5:$C$1629,C221)=1,"UNIQUE","DUPLICATE")</x:f>
        <x:v>UNIQUE</x:v>
      </x:c>
      <x:c r="L221" s="305" t="str">
        <x:f>IF(COUNTIFS($B$5:$B$1629,B221,$E$5:$E$1629,E221)=1,"UNIQUE","DUPLICATE")</x:f>
        <x:v>UNIQUE</x:v>
      </x:c>
      <x:c r="M221" s="305" t="str">
        <x:f>IF(COUNTIF($C$5:$C$1629,F221)=1,"LINKED","ORPHAN")</x:f>
        <x:v>LINKED</x:v>
      </x:c>
      <x:c r="N221" s="305" t="str">
        <x:f>IF(AND(LEFT(C221,10)="SEBI-CORE-",MID(C221,11,3)=B221,LEN(C221)=20),"VALID","INVALID")</x:f>
        <x:v>VALID</x:v>
      </x:c>
      <x:c r="O221" s="305" t="str">
        <x:v>NO COLLISION — OBJECT CODE ISOLATED</x:v>
      </x:c>
    </x:row>
    <x:row r="222" ht="48" customHeight="1">
      <x:c r="A222" s="305" t="str">
        <x:v>Atomic provision</x:v>
      </x:c>
      <x:c r="B222" s="305" t="str">
        <x:v>PRV</x:v>
      </x:c>
      <x:c r="C222" s="305" t="str">
        <x:v>SEBI-CORE-PRV-000141</x:v>
      </x:c>
      <x:c r="D222" s="305" t="n">
        <x:v>141</x:v>
      </x:c>
      <x:c r="E222" s="305" t="str">
        <x:v>CAP-LAW090|Reg. 55</x:v>
      </x:c>
      <x:c r="F222" s="305" t="str">
        <x:v>SEBI-CORE-LAW-000022</x:v>
      </x:c>
      <x:c r="G222" s="305" t="str">
        <x:v>CAP-LAW090</x:v>
      </x:c>
      <x:c r="H222" s="305" t="str">
        <x:v>CAP-LAW090</x:v>
      </x:c>
      <x:c r="I222" s="305" t="str">
        <x:v>MIGRATED — FROZEN</x:v>
      </x:c>
      <x:c r="J222" s="305" t="str">
        <x:v>FROZEN</x:v>
      </x:c>
      <x:c r="K222" s="305" t="str">
        <x:f>IF(COUNTIF($C$5:$C$1629,C222)=1,"UNIQUE","DUPLICATE")</x:f>
        <x:v>UNIQUE</x:v>
      </x:c>
      <x:c r="L222" s="305" t="str">
        <x:f>IF(COUNTIFS($B$5:$B$1629,B222,$E$5:$E$1629,E222)=1,"UNIQUE","DUPLICATE")</x:f>
        <x:v>UNIQUE</x:v>
      </x:c>
      <x:c r="M222" s="305" t="str">
        <x:f>IF(COUNTIF($C$5:$C$1629,F222)=1,"LINKED","ORPHAN")</x:f>
        <x:v>LINKED</x:v>
      </x:c>
      <x:c r="N222" s="305" t="str">
        <x:f>IF(AND(LEFT(C222,10)="SEBI-CORE-",MID(C222,11,3)=B222,LEN(C222)=20),"VALID","INVALID")</x:f>
        <x:v>VALID</x:v>
      </x:c>
      <x:c r="O222" s="305" t="str">
        <x:v>NO COLLISION — OBJECT CODE ISOLATED</x:v>
      </x:c>
    </x:row>
    <x:row r="223" ht="48" customHeight="1">
      <x:c r="A223" s="305" t="str">
        <x:v>Atomic provision</x:v>
      </x:c>
      <x:c r="B223" s="305" t="str">
        <x:v>PRV</x:v>
      </x:c>
      <x:c r="C223" s="305" t="str">
        <x:v>SEBI-CORE-PRV-000142</x:v>
      </x:c>
      <x:c r="D223" s="305" t="n">
        <x:v>142</x:v>
      </x:c>
      <x:c r="E223" s="305" t="str">
        <x:v>CAP-LAW090|Reg. 56</x:v>
      </x:c>
      <x:c r="F223" s="305" t="str">
        <x:v>SEBI-CORE-LAW-000022</x:v>
      </x:c>
      <x:c r="G223" s="305" t="str">
        <x:v>CAP-LAW090</x:v>
      </x:c>
      <x:c r="H223" s="305" t="str">
        <x:v>CAP-LAW090</x:v>
      </x:c>
      <x:c r="I223" s="305" t="str">
        <x:v>MIGRATED — FROZEN</x:v>
      </x:c>
      <x:c r="J223" s="305" t="str">
        <x:v>FROZEN</x:v>
      </x:c>
      <x:c r="K223" s="305" t="str">
        <x:f>IF(COUNTIF($C$5:$C$1629,C223)=1,"UNIQUE","DUPLICATE")</x:f>
        <x:v>UNIQUE</x:v>
      </x:c>
      <x:c r="L223" s="305" t="str">
        <x:f>IF(COUNTIFS($B$5:$B$1629,B223,$E$5:$E$1629,E223)=1,"UNIQUE","DUPLICATE")</x:f>
        <x:v>UNIQUE</x:v>
      </x:c>
      <x:c r="M223" s="305" t="str">
        <x:f>IF(COUNTIF($C$5:$C$1629,F223)=1,"LINKED","ORPHAN")</x:f>
        <x:v>LINKED</x:v>
      </x:c>
      <x:c r="N223" s="305" t="str">
        <x:f>IF(AND(LEFT(C223,10)="SEBI-CORE-",MID(C223,11,3)=B223,LEN(C223)=20),"VALID","INVALID")</x:f>
        <x:v>VALID</x:v>
      </x:c>
      <x:c r="O223" s="305" t="str">
        <x:v>NO COLLISION — OBJECT CODE ISOLATED</x:v>
      </x:c>
    </x:row>
    <x:row r="224" ht="48" customHeight="1">
      <x:c r="A224" s="305" t="str">
        <x:v>Atomic provision</x:v>
      </x:c>
      <x:c r="B224" s="305" t="str">
        <x:v>PRV</x:v>
      </x:c>
      <x:c r="C224" s="305" t="str">
        <x:v>SEBI-CORE-PRV-000143</x:v>
      </x:c>
      <x:c r="D224" s="305" t="n">
        <x:v>143</x:v>
      </x:c>
      <x:c r="E224" s="305" t="str">
        <x:v>CAP-LAW090|Reg. 57</x:v>
      </x:c>
      <x:c r="F224" s="305" t="str">
        <x:v>SEBI-CORE-LAW-000022</x:v>
      </x:c>
      <x:c r="G224" s="305" t="str">
        <x:v>CAP-LAW090</x:v>
      </x:c>
      <x:c r="H224" s="305" t="str">
        <x:v>CAP-LAW090</x:v>
      </x:c>
      <x:c r="I224" s="305" t="str">
        <x:v>MIGRATED — FROZEN</x:v>
      </x:c>
      <x:c r="J224" s="305" t="str">
        <x:v>FROZEN</x:v>
      </x:c>
      <x:c r="K224" s="305" t="str">
        <x:f>IF(COUNTIF($C$5:$C$1629,C224)=1,"UNIQUE","DUPLICATE")</x:f>
        <x:v>UNIQUE</x:v>
      </x:c>
      <x:c r="L224" s="305" t="str">
        <x:f>IF(COUNTIFS($B$5:$B$1629,B224,$E$5:$E$1629,E224)=1,"UNIQUE","DUPLICATE")</x:f>
        <x:v>UNIQUE</x:v>
      </x:c>
      <x:c r="M224" s="305" t="str">
        <x:f>IF(COUNTIF($C$5:$C$1629,F224)=1,"LINKED","ORPHAN")</x:f>
        <x:v>LINKED</x:v>
      </x:c>
      <x:c r="N224" s="305" t="str">
        <x:f>IF(AND(LEFT(C224,10)="SEBI-CORE-",MID(C224,11,3)=B224,LEN(C224)=20),"VALID","INVALID")</x:f>
        <x:v>VALID</x:v>
      </x:c>
      <x:c r="O224" s="305" t="str">
        <x:v>NO COLLISION — OBJECT CODE ISOLATED</x:v>
      </x:c>
    </x:row>
    <x:row r="225" ht="48" customHeight="1">
      <x:c r="A225" s="305" t="str">
        <x:v>Atomic provision</x:v>
      </x:c>
      <x:c r="B225" s="305" t="str">
        <x:v>PRV</x:v>
      </x:c>
      <x:c r="C225" s="305" t="str">
        <x:v>SEBI-CORE-PRV-000144</x:v>
      </x:c>
      <x:c r="D225" s="305" t="n">
        <x:v>144</x:v>
      </x:c>
      <x:c r="E225" s="305" t="str">
        <x:v>CAP-LAW090|Reg. 58</x:v>
      </x:c>
      <x:c r="F225" s="305" t="str">
        <x:v>SEBI-CORE-LAW-000022</x:v>
      </x:c>
      <x:c r="G225" s="305" t="str">
        <x:v>CAP-LAW090</x:v>
      </x:c>
      <x:c r="H225" s="305" t="str">
        <x:v>CAP-LAW090</x:v>
      </x:c>
      <x:c r="I225" s="305" t="str">
        <x:v>MIGRATED — FROZEN</x:v>
      </x:c>
      <x:c r="J225" s="305" t="str">
        <x:v>FROZEN</x:v>
      </x:c>
      <x:c r="K225" s="305" t="str">
        <x:f>IF(COUNTIF($C$5:$C$1629,C225)=1,"UNIQUE","DUPLICATE")</x:f>
        <x:v>UNIQUE</x:v>
      </x:c>
      <x:c r="L225" s="305" t="str">
        <x:f>IF(COUNTIFS($B$5:$B$1629,B225,$E$5:$E$1629,E225)=1,"UNIQUE","DUPLICATE")</x:f>
        <x:v>UNIQUE</x:v>
      </x:c>
      <x:c r="M225" s="305" t="str">
        <x:f>IF(COUNTIF($C$5:$C$1629,F225)=1,"LINKED","ORPHAN")</x:f>
        <x:v>LINKED</x:v>
      </x:c>
      <x:c r="N225" s="305" t="str">
        <x:f>IF(AND(LEFT(C225,10)="SEBI-CORE-",MID(C225,11,3)=B225,LEN(C225)=20),"VALID","INVALID")</x:f>
        <x:v>VALID</x:v>
      </x:c>
      <x:c r="O225" s="305" t="str">
        <x:v>NO COLLISION — OBJECT CODE ISOLATED</x:v>
      </x:c>
    </x:row>
    <x:row r="226" ht="48" customHeight="1">
      <x:c r="A226" s="305" t="str">
        <x:v>Atomic provision</x:v>
      </x:c>
      <x:c r="B226" s="305" t="str">
        <x:v>PRV</x:v>
      </x:c>
      <x:c r="C226" s="305" t="str">
        <x:v>SEBI-CORE-PRV-000145</x:v>
      </x:c>
      <x:c r="D226" s="305" t="n">
        <x:v>145</x:v>
      </x:c>
      <x:c r="E226" s="305" t="str">
        <x:v>CAP-LAW090|Reg. 59</x:v>
      </x:c>
      <x:c r="F226" s="305" t="str">
        <x:v>SEBI-CORE-LAW-000022</x:v>
      </x:c>
      <x:c r="G226" s="305" t="str">
        <x:v>CAP-LAW090</x:v>
      </x:c>
      <x:c r="H226" s="305" t="str">
        <x:v>CAP-LAW090</x:v>
      </x:c>
      <x:c r="I226" s="305" t="str">
        <x:v>MIGRATED — FROZEN</x:v>
      </x:c>
      <x:c r="J226" s="305" t="str">
        <x:v>FROZEN</x:v>
      </x:c>
      <x:c r="K226" s="305" t="str">
        <x:f>IF(COUNTIF($C$5:$C$1629,C226)=1,"UNIQUE","DUPLICATE")</x:f>
        <x:v>UNIQUE</x:v>
      </x:c>
      <x:c r="L226" s="305" t="str">
        <x:f>IF(COUNTIFS($B$5:$B$1629,B226,$E$5:$E$1629,E226)=1,"UNIQUE","DUPLICATE")</x:f>
        <x:v>UNIQUE</x:v>
      </x:c>
      <x:c r="M226" s="305" t="str">
        <x:f>IF(COUNTIF($C$5:$C$1629,F226)=1,"LINKED","ORPHAN")</x:f>
        <x:v>LINKED</x:v>
      </x:c>
      <x:c r="N226" s="305" t="str">
        <x:f>IF(AND(LEFT(C226,10)="SEBI-CORE-",MID(C226,11,3)=B226,LEN(C226)=20),"VALID","INVALID")</x:f>
        <x:v>VALID</x:v>
      </x:c>
      <x:c r="O226" s="305" t="str">
        <x:v>NO COLLISION — OBJECT CODE ISOLATED</x:v>
      </x:c>
    </x:row>
    <x:row r="227" ht="48" customHeight="1">
      <x:c r="A227" s="305" t="str">
        <x:v>Atomic provision</x:v>
      </x:c>
      <x:c r="B227" s="305" t="str">
        <x:v>PRV</x:v>
      </x:c>
      <x:c r="C227" s="305" t="str">
        <x:v>SEBI-CORE-PRV-000146</x:v>
      </x:c>
      <x:c r="D227" s="305" t="n">
        <x:v>146</x:v>
      </x:c>
      <x:c r="E227" s="305" t="str">
        <x:v>CAP-LAW090|Reg. 60</x:v>
      </x:c>
      <x:c r="F227" s="305" t="str">
        <x:v>SEBI-CORE-LAW-000022</x:v>
      </x:c>
      <x:c r="G227" s="305" t="str">
        <x:v>CAP-LAW090</x:v>
      </x:c>
      <x:c r="H227" s="305" t="str">
        <x:v>CAP-LAW090</x:v>
      </x:c>
      <x:c r="I227" s="305" t="str">
        <x:v>MIGRATED — FROZEN</x:v>
      </x:c>
      <x:c r="J227" s="305" t="str">
        <x:v>FROZEN</x:v>
      </x:c>
      <x:c r="K227" s="305" t="str">
        <x:f>IF(COUNTIF($C$5:$C$1629,C227)=1,"UNIQUE","DUPLICATE")</x:f>
        <x:v>UNIQUE</x:v>
      </x:c>
      <x:c r="L227" s="305" t="str">
        <x:f>IF(COUNTIFS($B$5:$B$1629,B227,$E$5:$E$1629,E227)=1,"UNIQUE","DUPLICATE")</x:f>
        <x:v>UNIQUE</x:v>
      </x:c>
      <x:c r="M227" s="305" t="str">
        <x:f>IF(COUNTIF($C$5:$C$1629,F227)=1,"LINKED","ORPHAN")</x:f>
        <x:v>LINKED</x:v>
      </x:c>
      <x:c r="N227" s="305" t="str">
        <x:f>IF(AND(LEFT(C227,10)="SEBI-CORE-",MID(C227,11,3)=B227,LEN(C227)=20),"VALID","INVALID")</x:f>
        <x:v>VALID</x:v>
      </x:c>
      <x:c r="O227" s="305" t="str">
        <x:v>NO COLLISION — OBJECT CODE ISOLATED</x:v>
      </x:c>
    </x:row>
    <x:row r="228" ht="48" customHeight="1">
      <x:c r="A228" s="305" t="str">
        <x:v>Atomic provision</x:v>
      </x:c>
      <x:c r="B228" s="305" t="str">
        <x:v>PRV</x:v>
      </x:c>
      <x:c r="C228" s="305" t="str">
        <x:v>SEBI-CORE-PRV-000147</x:v>
      </x:c>
      <x:c r="D228" s="305" t="n">
        <x:v>147</x:v>
      </x:c>
      <x:c r="E228" s="305" t="str">
        <x:v>CAP-LAW090|Reg. 61B / unclaimed amounts</x:v>
      </x:c>
      <x:c r="F228" s="305" t="str">
        <x:v>SEBI-CORE-LAW-000022</x:v>
      </x:c>
      <x:c r="G228" s="305" t="str">
        <x:v>CAP-LAW090</x:v>
      </x:c>
      <x:c r="H228" s="305" t="str">
        <x:v>CAP-LAW090</x:v>
      </x:c>
      <x:c r="I228" s="305" t="str">
        <x:v>MIGRATED — FROZEN</x:v>
      </x:c>
      <x:c r="J228" s="305" t="str">
        <x:v>FROZEN</x:v>
      </x:c>
      <x:c r="K228" s="305" t="str">
        <x:f>IF(COUNTIF($C$5:$C$1629,C228)=1,"UNIQUE","DUPLICATE")</x:f>
        <x:v>UNIQUE</x:v>
      </x:c>
      <x:c r="L228" s="305" t="str">
        <x:f>IF(COUNTIFS($B$5:$B$1629,B228,$E$5:$E$1629,E228)=1,"UNIQUE","DUPLICATE")</x:f>
        <x:v>UNIQUE</x:v>
      </x:c>
      <x:c r="M228" s="305" t="str">
        <x:f>IF(COUNTIF($C$5:$C$1629,F228)=1,"LINKED","ORPHAN")</x:f>
        <x:v>LINKED</x:v>
      </x:c>
      <x:c r="N228" s="305" t="str">
        <x:f>IF(AND(LEFT(C228,10)="SEBI-CORE-",MID(C228,11,3)=B228,LEN(C228)=20),"VALID","INVALID")</x:f>
        <x:v>VALID</x:v>
      </x:c>
      <x:c r="O228" s="305" t="str">
        <x:v>NO COLLISION — OBJECT CODE ISOLATED</x:v>
      </x:c>
    </x:row>
    <x:row r="229" ht="48" customHeight="1">
      <x:c r="A229" s="305" t="str">
        <x:v>Atomic provision</x:v>
      </x:c>
      <x:c r="B229" s="305" t="str">
        <x:v>PRV</x:v>
      </x:c>
      <x:c r="C229" s="305" t="str">
        <x:v>SEBI-CORE-PRV-000148</x:v>
      </x:c>
      <x:c r="D229" s="305" t="n">
        <x:v>148</x:v>
      </x:c>
      <x:c r="E229" s="305" t="str">
        <x:v>CAP-LAW090|Reg. 62</x:v>
      </x:c>
      <x:c r="F229" s="305" t="str">
        <x:v>SEBI-CORE-LAW-000022</x:v>
      </x:c>
      <x:c r="G229" s="305" t="str">
        <x:v>CAP-LAW090</x:v>
      </x:c>
      <x:c r="H229" s="305" t="str">
        <x:v>CAP-LAW090</x:v>
      </x:c>
      <x:c r="I229" s="305" t="str">
        <x:v>MIGRATED — FROZEN</x:v>
      </x:c>
      <x:c r="J229" s="305" t="str">
        <x:v>FROZEN</x:v>
      </x:c>
      <x:c r="K229" s="305" t="str">
        <x:f>IF(COUNTIF($C$5:$C$1629,C229)=1,"UNIQUE","DUPLICATE")</x:f>
        <x:v>UNIQUE</x:v>
      </x:c>
      <x:c r="L229" s="305" t="str">
        <x:f>IF(COUNTIFS($B$5:$B$1629,B229,$E$5:$E$1629,E229)=1,"UNIQUE","DUPLICATE")</x:f>
        <x:v>UNIQUE</x:v>
      </x:c>
      <x:c r="M229" s="305" t="str">
        <x:f>IF(COUNTIF($C$5:$C$1629,F229)=1,"LINKED","ORPHAN")</x:f>
        <x:v>LINKED</x:v>
      </x:c>
      <x:c r="N229" s="305" t="str">
        <x:f>IF(AND(LEFT(C229,10)="SEBI-CORE-",MID(C229,11,3)=B229,LEN(C229)=20),"VALID","INVALID")</x:f>
        <x:v>VALID</x:v>
      </x:c>
      <x:c r="O229" s="305" t="str">
        <x:v>NO COLLISION — OBJECT CODE ISOLATED</x:v>
      </x:c>
    </x:row>
    <x:row r="230" ht="48" customHeight="1">
      <x:c r="A230" s="305" t="str">
        <x:v>Atomic provision</x:v>
      </x:c>
      <x:c r="B230" s="305" t="str">
        <x:v>PRV</x:v>
      </x:c>
      <x:c r="C230" s="305" t="str">
        <x:v>SEBI-CORE-PRV-000149</x:v>
      </x:c>
      <x:c r="D230" s="305" t="n">
        <x:v>149</x:v>
      </x:c>
      <x:c r="E230" s="305" t="str">
        <x:v>CAP-LAW090|HVDLE corporate-governance chapter</x:v>
      </x:c>
      <x:c r="F230" s="305" t="str">
        <x:v>SEBI-CORE-LAW-000022</x:v>
      </x:c>
      <x:c r="G230" s="305" t="str">
        <x:v>CAP-LAW090</x:v>
      </x:c>
      <x:c r="H230" s="305" t="str">
        <x:v>CAP-LAW090</x:v>
      </x:c>
      <x:c r="I230" s="305" t="str">
        <x:v>MIGRATED — FROZEN</x:v>
      </x:c>
      <x:c r="J230" s="305" t="str">
        <x:v>FROZEN</x:v>
      </x:c>
      <x:c r="K230" s="305" t="str">
        <x:f>IF(COUNTIF($C$5:$C$1629,C230)=1,"UNIQUE","DUPLICATE")</x:f>
        <x:v>UNIQUE</x:v>
      </x:c>
      <x:c r="L230" s="305" t="str">
        <x:f>IF(COUNTIFS($B$5:$B$1629,B230,$E$5:$E$1629,E230)=1,"UNIQUE","DUPLICATE")</x:f>
        <x:v>UNIQUE</x:v>
      </x:c>
      <x:c r="M230" s="305" t="str">
        <x:f>IF(COUNTIF($C$5:$C$1629,F230)=1,"LINKED","ORPHAN")</x:f>
        <x:v>LINKED</x:v>
      </x:c>
      <x:c r="N230" s="305" t="str">
        <x:f>IF(AND(LEFT(C230,10)="SEBI-CORE-",MID(C230,11,3)=B230,LEN(C230)=20),"VALID","INVALID")</x:f>
        <x:v>VALID</x:v>
      </x:c>
      <x:c r="O230" s="305" t="str">
        <x:v>NO COLLISION — OBJECT CODE ISOLATED</x:v>
      </x:c>
    </x:row>
    <x:row r="231" ht="48" customHeight="1">
      <x:c r="A231" s="305" t="str">
        <x:v>Atomic provision</x:v>
      </x:c>
      <x:c r="B231" s="305" t="str">
        <x:v>PRV</x:v>
      </x:c>
      <x:c r="C231" s="305" t="str">
        <x:v>SEBI-CORE-PRV-000150</x:v>
      </x:c>
      <x:c r="D231" s="305" t="n">
        <x:v>150</x:v>
      </x:c>
      <x:c r="E231" s="305" t="str">
        <x:v>CAP-LAW064|Issue/listing provisions</x:v>
      </x:c>
      <x:c r="F231" s="305" t="str">
        <x:v>SEBI-CORE-LAW-000017</x:v>
      </x:c>
      <x:c r="G231" s="305" t="str">
        <x:v>CAP-LAW064</x:v>
      </x:c>
      <x:c r="H231" s="305" t="str">
        <x:v>CAP-LAW064</x:v>
      </x:c>
      <x:c r="I231" s="305" t="str">
        <x:v>MIGRATED — FROZEN</x:v>
      </x:c>
      <x:c r="J231" s="305" t="str">
        <x:v>FROZEN</x:v>
      </x:c>
      <x:c r="K231" s="305" t="str">
        <x:f>IF(COUNTIF($C$5:$C$1629,C231)=1,"UNIQUE","DUPLICATE")</x:f>
        <x:v>UNIQUE</x:v>
      </x:c>
      <x:c r="L231" s="305" t="str">
        <x:f>IF(COUNTIFS($B$5:$B$1629,B231,$E$5:$E$1629,E231)=1,"UNIQUE","DUPLICATE")</x:f>
        <x:v>UNIQUE</x:v>
      </x:c>
      <x:c r="M231" s="305" t="str">
        <x:f>IF(COUNTIF($C$5:$C$1629,F231)=1,"LINKED","ORPHAN")</x:f>
        <x:v>LINKED</x:v>
      </x:c>
      <x:c r="N231" s="305" t="str">
        <x:f>IF(AND(LEFT(C231,10)="SEBI-CORE-",MID(C231,11,3)=B231,LEN(C231)=20),"VALID","INVALID")</x:f>
        <x:v>VALID</x:v>
      </x:c>
      <x:c r="O231" s="305" t="str">
        <x:v>NO COLLISION — OBJECT CODE ISOLATED</x:v>
      </x:c>
    </x:row>
    <x:row r="232" ht="48" customHeight="1">
      <x:c r="A232" s="305" t="str">
        <x:v>Atomic provision</x:v>
      </x:c>
      <x:c r="B232" s="305" t="str">
        <x:v>PRV</x:v>
      </x:c>
      <x:c r="C232" s="305" t="str">
        <x:v>SEBI-CORE-PRV-000151</x:v>
      </x:c>
      <x:c r="D232" s="305" t="n">
        <x:v>151</x:v>
      </x:c>
      <x:c r="E232" s="305" t="str">
        <x:v>CAP-LAW248|Reg. 11B / Circular para 2</x:v>
      </x:c>
      <x:c r="F232" s="305" t="str">
        <x:v>SEBI-CORE-LAW-000059</x:v>
      </x:c>
      <x:c r="G232" s="305" t="str">
        <x:v>CAP-LAW248</x:v>
      </x:c>
      <x:c r="H232" s="305" t="str">
        <x:v>CAP-LAW248</x:v>
      </x:c>
      <x:c r="I232" s="305" t="str">
        <x:v>MIGRATED — FROZEN</x:v>
      </x:c>
      <x:c r="J232" s="305" t="str">
        <x:v>FROZEN</x:v>
      </x:c>
      <x:c r="K232" s="305" t="str">
        <x:f>IF(COUNTIF($C$5:$C$1629,C232)=1,"UNIQUE","DUPLICATE")</x:f>
        <x:v>UNIQUE</x:v>
      </x:c>
      <x:c r="L232" s="305" t="str">
        <x:f>IF(COUNTIFS($B$5:$B$1629,B232,$E$5:$E$1629,E232)=1,"UNIQUE","DUPLICATE")</x:f>
        <x:v>UNIQUE</x:v>
      </x:c>
      <x:c r="M232" s="305" t="str">
        <x:f>IF(COUNTIF($C$5:$C$1629,F232)=1,"LINKED","ORPHAN")</x:f>
        <x:v>LINKED</x:v>
      </x:c>
      <x:c r="N232" s="305" t="str">
        <x:f>IF(AND(LEFT(C232,10)="SEBI-CORE-",MID(C232,11,3)=B232,LEN(C232)=20),"VALID","INVALID")</x:f>
        <x:v>VALID</x:v>
      </x:c>
      <x:c r="O232" s="305" t="str">
        <x:v>NO COLLISION — OBJECT CODE ISOLATED</x:v>
      </x:c>
    </x:row>
    <x:row r="233" ht="48" customHeight="1">
      <x:c r="A233" s="305" t="str">
        <x:v>Atomic provision</x:v>
      </x:c>
      <x:c r="B233" s="305" t="str">
        <x:v>PRV</x:v>
      </x:c>
      <x:c r="C233" s="305" t="str">
        <x:v>SEBI-CORE-PRV-000152</x:v>
      </x:c>
      <x:c r="D233" s="305" t="n">
        <x:v>152</x:v>
      </x:c>
      <x:c r="E233" s="305" t="str">
        <x:v>P1-GAP003|Paras 2-4</x:v>
      </x:c>
      <x:c r="F233" s="305" t="str">
        <x:v>SEBI-CORE-LAW-000075</x:v>
      </x:c>
      <x:c r="G233" s="305" t="str">
        <x:v>P1-GAP003</x:v>
      </x:c>
      <x:c r="H233" s="305" t="str">
        <x:v>P1-GAP003</x:v>
      </x:c>
      <x:c r="I233" s="305" t="str">
        <x:v>MIGRATED — FROZEN</x:v>
      </x:c>
      <x:c r="J233" s="305" t="str">
        <x:v>FROZEN</x:v>
      </x:c>
      <x:c r="K233" s="305" t="str">
        <x:f>IF(COUNTIF($C$5:$C$1629,C233)=1,"UNIQUE","DUPLICATE")</x:f>
        <x:v>UNIQUE</x:v>
      </x:c>
      <x:c r="L233" s="305" t="str">
        <x:f>IF(COUNTIFS($B$5:$B$1629,B233,$E$5:$E$1629,E233)=1,"UNIQUE","DUPLICATE")</x:f>
        <x:v>UNIQUE</x:v>
      </x:c>
      <x:c r="M233" s="305" t="str">
        <x:f>IF(COUNTIF($C$5:$C$1629,F233)=1,"LINKED","ORPHAN")</x:f>
        <x:v>LINKED</x:v>
      </x:c>
      <x:c r="N233" s="305" t="str">
        <x:f>IF(AND(LEFT(C233,10)="SEBI-CORE-",MID(C233,11,3)=B233,LEN(C233)=20),"VALID","INVALID")</x:f>
        <x:v>VALID</x:v>
      </x:c>
      <x:c r="O233" s="305" t="str">
        <x:v>NO COLLISION — OBJECT CODE ISOLATED</x:v>
      </x:c>
    </x:row>
    <x:row r="234" ht="48" customHeight="1">
      <x:c r="A234" s="305" t="str">
        <x:v>Atomic provision</x:v>
      </x:c>
      <x:c r="B234" s="305" t="str">
        <x:v>PRV</x:v>
      </x:c>
      <x:c r="C234" s="305" t="str">
        <x:v>SEBI-CORE-PRV-000153</x:v>
      </x:c>
      <x:c r="D234" s="305" t="n">
        <x:v>153</x:v>
      </x:c>
      <x:c r="E234" s="305" t="str">
        <x:v>P1-GAP003|Demat and lock-in conditions</x:v>
      </x:c>
      <x:c r="F234" s="305" t="str">
        <x:v>SEBI-CORE-LAW-000075</x:v>
      </x:c>
      <x:c r="G234" s="305" t="str">
        <x:v>P1-GAP003</x:v>
      </x:c>
      <x:c r="H234" s="305" t="str">
        <x:v>P1-GAP003</x:v>
      </x:c>
      <x:c r="I234" s="305" t="str">
        <x:v>MIGRATED — FROZEN</x:v>
      </x:c>
      <x:c r="J234" s="305" t="str">
        <x:v>FROZEN</x:v>
      </x:c>
      <x:c r="K234" s="305" t="str">
        <x:f>IF(COUNTIF($C$5:$C$1629,C234)=1,"UNIQUE","DUPLICATE")</x:f>
        <x:v>UNIQUE</x:v>
      </x:c>
      <x:c r="L234" s="305" t="str">
        <x:f>IF(COUNTIFS($B$5:$B$1629,B234,$E$5:$E$1629,E234)=1,"UNIQUE","DUPLICATE")</x:f>
        <x:v>UNIQUE</x:v>
      </x:c>
      <x:c r="M234" s="305" t="str">
        <x:f>IF(COUNTIF($C$5:$C$1629,F234)=1,"LINKED","ORPHAN")</x:f>
        <x:v>LINKED</x:v>
      </x:c>
      <x:c r="N234" s="305" t="str">
        <x:f>IF(AND(LEFT(C234,10)="SEBI-CORE-",MID(C234,11,3)=B234,LEN(C234)=20),"VALID","INVALID")</x:f>
        <x:v>VALID</x:v>
      </x:c>
      <x:c r="O234" s="305" t="str">
        <x:v>NO COLLISION — OBJECT CODE ISOLATED</x:v>
      </x:c>
    </x:row>
    <x:row r="235" ht="48" customHeight="1">
      <x:c r="A235" s="305" t="str">
        <x:v>Atomic provision</x:v>
      </x:c>
      <x:c r="B235" s="305" t="str">
        <x:v>PRV</x:v>
      </x:c>
      <x:c r="C235" s="305" t="str">
        <x:v>SEBI-CORE-PRV-000154</x:v>
      </x:c>
      <x:c r="D235" s="305" t="n">
        <x:v>154</x:v>
      </x:c>
      <x:c r="E235" s="305" t="str">
        <x:v>P1-GAP003|Verification / notice process</x:v>
      </x:c>
      <x:c r="F235" s="305" t="str">
        <x:v>SEBI-CORE-LAW-000075</x:v>
      </x:c>
      <x:c r="G235" s="305" t="str">
        <x:v>P1-GAP003</x:v>
      </x:c>
      <x:c r="H235" s="305" t="str">
        <x:v>P1-GAP003</x:v>
      </x:c>
      <x:c r="I235" s="305" t="str">
        <x:v>MIGRATED — FROZEN</x:v>
      </x:c>
      <x:c r="J235" s="305" t="str">
        <x:v>FROZEN</x:v>
      </x:c>
      <x:c r="K235" s="305" t="str">
        <x:f>IF(COUNTIF($C$5:$C$1629,C235)=1,"UNIQUE","DUPLICATE")</x:f>
        <x:v>UNIQUE</x:v>
      </x:c>
      <x:c r="L235" s="305" t="str">
        <x:f>IF(COUNTIFS($B$5:$B$1629,B235,$E$5:$E$1629,E235)=1,"UNIQUE","DUPLICATE")</x:f>
        <x:v>UNIQUE</x:v>
      </x:c>
      <x:c r="M235" s="305" t="str">
        <x:f>IF(COUNTIF($C$5:$C$1629,F235)=1,"LINKED","ORPHAN")</x:f>
        <x:v>LINKED</x:v>
      </x:c>
      <x:c r="N235" s="305" t="str">
        <x:f>IF(AND(LEFT(C235,10)="SEBI-CORE-",MID(C235,11,3)=B235,LEN(C235)=20),"VALID","INVALID")</x:f>
        <x:v>VALID</x:v>
      </x:c>
      <x:c r="O235" s="305" t="str">
        <x:v>NO COLLISION — OBJECT CODE ISOLATED</x:v>
      </x:c>
    </x:row>
    <x:row r="236" ht="48" customHeight="1">
      <x:c r="A236" s="305" t="str">
        <x:v>Atomic provision</x:v>
      </x:c>
      <x:c r="B236" s="305" t="str">
        <x:v>PRV</x:v>
      </x:c>
      <x:c r="C236" s="305" t="str">
        <x:v>SEBI-CORE-PRV-000155</x:v>
      </x:c>
      <x:c r="D236" s="305" t="n">
        <x:v>155</x:v>
      </x:c>
      <x:c r="E236" s="305" t="str">
        <x:v>P1-GAP003|Processing timeline</x:v>
      </x:c>
      <x:c r="F236" s="305" t="str">
        <x:v>SEBI-CORE-LAW-000075</x:v>
      </x:c>
      <x:c r="G236" s="305" t="str">
        <x:v>P1-GAP003</x:v>
      </x:c>
      <x:c r="H236" s="305" t="str">
        <x:v>P1-GAP003</x:v>
      </x:c>
      <x:c r="I236" s="305" t="str">
        <x:v>MIGRATED — FROZEN</x:v>
      </x:c>
      <x:c r="J236" s="305" t="str">
        <x:v>FROZEN</x:v>
      </x:c>
      <x:c r="K236" s="305" t="str">
        <x:f>IF(COUNTIF($C$5:$C$1629,C236)=1,"UNIQUE","DUPLICATE")</x:f>
        <x:v>UNIQUE</x:v>
      </x:c>
      <x:c r="L236" s="305" t="str">
        <x:f>IF(COUNTIFS($B$5:$B$1629,B236,$E$5:$E$1629,E236)=1,"UNIQUE","DUPLICATE")</x:f>
        <x:v>UNIQUE</x:v>
      </x:c>
      <x:c r="M236" s="305" t="str">
        <x:f>IF(COUNTIF($C$5:$C$1629,F236)=1,"LINKED","ORPHAN")</x:f>
        <x:v>LINKED</x:v>
      </x:c>
      <x:c r="N236" s="305" t="str">
        <x:f>IF(AND(LEFT(C236,10)="SEBI-CORE-",MID(C236,11,3)=B236,LEN(C236)=20),"VALID","INVALID")</x:f>
        <x:v>VALID</x:v>
      </x:c>
      <x:c r="O236" s="305" t="str">
        <x:v>NO COLLISION — OBJECT CODE ISOLATED</x:v>
      </x:c>
    </x:row>
    <x:row r="237" ht="48" customHeight="1">
      <x:c r="A237" s="305" t="str">
        <x:v>Atomic provision</x:v>
      </x:c>
      <x:c r="B237" s="305" t="str">
        <x:v>PRV</x:v>
      </x:c>
      <x:c r="C237" s="305" t="str">
        <x:v>SEBI-CORE-PRV-000156</x:v>
      </x:c>
      <x:c r="D237" s="305" t="n">
        <x:v>156</x:v>
      </x:c>
      <x:c r="E237" s="305" t="str">
        <x:v>P1-GAP003|Publicity requirement</x:v>
      </x:c>
      <x:c r="F237" s="305" t="str">
        <x:v>SEBI-CORE-LAW-000075</x:v>
      </x:c>
      <x:c r="G237" s="305" t="str">
        <x:v>P1-GAP003</x:v>
      </x:c>
      <x:c r="H237" s="305" t="str">
        <x:v>P1-GAP003</x:v>
      </x:c>
      <x:c r="I237" s="305" t="str">
        <x:v>MIGRATED — FROZEN</x:v>
      </x:c>
      <x:c r="J237" s="305" t="str">
        <x:v>FROZEN</x:v>
      </x:c>
      <x:c r="K237" s="305" t="str">
        <x:f>IF(COUNTIF($C$5:$C$1629,C237)=1,"UNIQUE","DUPLICATE")</x:f>
        <x:v>UNIQUE</x:v>
      </x:c>
      <x:c r="L237" s="305" t="str">
        <x:f>IF(COUNTIFS($B$5:$B$1629,B237,$E$5:$E$1629,E237)=1,"UNIQUE","DUPLICATE")</x:f>
        <x:v>UNIQUE</x:v>
      </x:c>
      <x:c r="M237" s="305" t="str">
        <x:f>IF(COUNTIF($C$5:$C$1629,F237)=1,"LINKED","ORPHAN")</x:f>
        <x:v>LINKED</x:v>
      </x:c>
      <x:c r="N237" s="305" t="str">
        <x:f>IF(AND(LEFT(C237,10)="SEBI-CORE-",MID(C237,11,3)=B237,LEN(C237)=20),"VALID","INVALID")</x:f>
        <x:v>VALID</x:v>
      </x:c>
      <x:c r="O237" s="305" t="str">
        <x:v>NO COLLISION — OBJECT CODE ISOLATED</x:v>
      </x:c>
    </x:row>
    <x:row r="238" ht="48" customHeight="1">
      <x:c r="A238" s="305" t="str">
        <x:v>Atomic provision</x:v>
      </x:c>
      <x:c r="B238" s="305" t="str">
        <x:v>PRV</x:v>
      </x:c>
      <x:c r="C238" s="305" t="str">
        <x:v>SEBI-CORE-PRV-000157</x:v>
      </x:c>
      <x:c r="D238" s="305" t="n">
        <x:v>157</x:v>
      </x:c>
      <x:c r="E238" s="305" t="str">
        <x:v>P1-GAP004|Paras 2-4</x:v>
      </x:c>
      <x:c r="F238" s="305" t="str">
        <x:v>SEBI-CORE-LAW-000076</x:v>
      </x:c>
      <x:c r="G238" s="305" t="str">
        <x:v>P1-GAP004</x:v>
      </x:c>
      <x:c r="H238" s="305" t="str">
        <x:v>P1-GAP004</x:v>
      </x:c>
      <x:c r="I238" s="305" t="str">
        <x:v>MIGRATED — FROZEN</x:v>
      </x:c>
      <x:c r="J238" s="305" t="str">
        <x:v>FROZEN</x:v>
      </x:c>
      <x:c r="K238" s="305" t="str">
        <x:f>IF(COUNTIF($C$5:$C$1629,C238)=1,"UNIQUE","DUPLICATE")</x:f>
        <x:v>UNIQUE</x:v>
      </x:c>
      <x:c r="L238" s="305" t="str">
        <x:f>IF(COUNTIFS($B$5:$B$1629,B238,$E$5:$E$1629,E238)=1,"UNIQUE","DUPLICATE")</x:f>
        <x:v>UNIQUE</x:v>
      </x:c>
      <x:c r="M238" s="305" t="str">
        <x:f>IF(COUNTIF($C$5:$C$1629,F238)=1,"LINKED","ORPHAN")</x:f>
        <x:v>LINKED</x:v>
      </x:c>
      <x:c r="N238" s="305" t="str">
        <x:f>IF(AND(LEFT(C238,10)="SEBI-CORE-",MID(C238,11,3)=B238,LEN(C238)=20),"VALID","INVALID")</x:f>
        <x:v>VALID</x:v>
      </x:c>
      <x:c r="O238" s="305" t="str">
        <x:v>NO COLLISION — OBJECT CODE ISOLATED</x:v>
      </x:c>
    </x:row>
    <x:row r="239" ht="48" customHeight="1">
      <x:c r="A239" s="305" t="str">
        <x:v>Atomic provision</x:v>
      </x:c>
      <x:c r="B239" s="305" t="str">
        <x:v>PRV</x:v>
      </x:c>
      <x:c r="C239" s="305" t="str">
        <x:v>SEBI-CORE-PRV-000158</x:v>
      </x:c>
      <x:c r="D239" s="305" t="n">
        <x:v>158</x:v>
      </x:c>
      <x:c r="E239" s="305" t="str">
        <x:v>P1-GAP004|Direct-credit timeline</x:v>
      </x:c>
      <x:c r="F239" s="305" t="str">
        <x:v>SEBI-CORE-LAW-000076</x:v>
      </x:c>
      <x:c r="G239" s="305" t="str">
        <x:v>P1-GAP004</x:v>
      </x:c>
      <x:c r="H239" s="305" t="str">
        <x:v>P1-GAP004</x:v>
      </x:c>
      <x:c r="I239" s="305" t="str">
        <x:v>MIGRATED — FROZEN</x:v>
      </x:c>
      <x:c r="J239" s="305" t="str">
        <x:v>FROZEN</x:v>
      </x:c>
      <x:c r="K239" s="305" t="str">
        <x:f>IF(COUNTIF($C$5:$C$1629,C239)=1,"UNIQUE","DUPLICATE")</x:f>
        <x:v>UNIQUE</x:v>
      </x:c>
      <x:c r="L239" s="305" t="str">
        <x:f>IF(COUNTIFS($B$5:$B$1629,B239,$E$5:$E$1629,E239)=1,"UNIQUE","DUPLICATE")</x:f>
        <x:v>UNIQUE</x:v>
      </x:c>
      <x:c r="M239" s="305" t="str">
        <x:f>IF(COUNTIF($C$5:$C$1629,F239)=1,"LINKED","ORPHAN")</x:f>
        <x:v>LINKED</x:v>
      </x:c>
      <x:c r="N239" s="305" t="str">
        <x:f>IF(AND(LEFT(C239,10)="SEBI-CORE-",MID(C239,11,3)=B239,LEN(C239)=20),"VALID","INVALID")</x:f>
        <x:v>VALID</x:v>
      </x:c>
      <x:c r="O239" s="305" t="str">
        <x:v>NO COLLISION — OBJECT CODE ISOLATED</x:v>
      </x:c>
    </x:row>
    <x:row r="240" ht="48" customHeight="1">
      <x:c r="A240" s="305" t="str">
        <x:v>Atomic provision</x:v>
      </x:c>
      <x:c r="B240" s="305" t="str">
        <x:v>PRV</x:v>
      </x:c>
      <x:c r="C240" s="305" t="str">
        <x:v>SEBI-CORE-PRV-000159</x:v>
      </x:c>
      <x:c r="D240" s="305" t="n">
        <x:v>159</x:v>
      </x:c>
      <x:c r="E240" s="305" t="str">
        <x:v>P1-GAP004|Investor notification</x:v>
      </x:c>
      <x:c r="F240" s="305" t="str">
        <x:v>SEBI-CORE-LAW-000076</x:v>
      </x:c>
      <x:c r="G240" s="305" t="str">
        <x:v>P1-GAP004</x:v>
      </x:c>
      <x:c r="H240" s="305" t="str">
        <x:v>P1-GAP004</x:v>
      </x:c>
      <x:c r="I240" s="305" t="str">
        <x:v>MIGRATED — FROZEN</x:v>
      </x:c>
      <x:c r="J240" s="305" t="str">
        <x:v>FROZEN</x:v>
      </x:c>
      <x:c r="K240" s="305" t="str">
        <x:f>IF(COUNTIF($C$5:$C$1629,C240)=1,"UNIQUE","DUPLICATE")</x:f>
        <x:v>UNIQUE</x:v>
      </x:c>
      <x:c r="L240" s="305" t="str">
        <x:f>IF(COUNTIFS($B$5:$B$1629,B240,$E$5:$E$1629,E240)=1,"UNIQUE","DUPLICATE")</x:f>
        <x:v>UNIQUE</x:v>
      </x:c>
      <x:c r="M240" s="305" t="str">
        <x:f>IF(COUNTIF($C$5:$C$1629,F240)=1,"LINKED","ORPHAN")</x:f>
        <x:v>LINKED</x:v>
      </x:c>
      <x:c r="N240" s="305" t="str">
        <x:f>IF(AND(LEFT(C240,10)="SEBI-CORE-",MID(C240,11,3)=B240,LEN(C240)=20),"VALID","INVALID")</x:f>
        <x:v>VALID</x:v>
      </x:c>
      <x:c r="O240" s="305" t="str">
        <x:v>NO COLLISION — OBJECT CODE ISOLATED</x:v>
      </x:c>
    </x:row>
    <x:row r="241" ht="48" customHeight="1">
      <x:c r="A241" s="305" t="str">
        <x:v>Atomic provision</x:v>
      </x:c>
      <x:c r="B241" s="305" t="str">
        <x:v>PRV</x:v>
      </x:c>
      <x:c r="C241" s="305" t="str">
        <x:v>SEBI-CORE-PRV-000160</x:v>
      </x:c>
      <x:c r="D241" s="305" t="n">
        <x:v>160</x:v>
      </x:c>
      <x:c r="E241" s="305" t="str">
        <x:v>P1-GAP004|Form ISR-4 website</x:v>
      </x:c>
      <x:c r="F241" s="305" t="str">
        <x:v>SEBI-CORE-LAW-000076</x:v>
      </x:c>
      <x:c r="G241" s="305" t="str">
        <x:v>P1-GAP004</x:v>
      </x:c>
      <x:c r="H241" s="305" t="str">
        <x:v>P1-GAP004</x:v>
      </x:c>
      <x:c r="I241" s="305" t="str">
        <x:v>MIGRATED — FROZEN</x:v>
      </x:c>
      <x:c r="J241" s="305" t="str">
        <x:v>FROZEN</x:v>
      </x:c>
      <x:c r="K241" s="305" t="str">
        <x:f>IF(COUNTIF($C$5:$C$1629,C241)=1,"UNIQUE","DUPLICATE")</x:f>
        <x:v>UNIQUE</x:v>
      </x:c>
      <x:c r="L241" s="305" t="str">
        <x:f>IF(COUNTIFS($B$5:$B$1629,B241,$E$5:$E$1629,E241)=1,"UNIQUE","DUPLICATE")</x:f>
        <x:v>UNIQUE</x:v>
      </x:c>
      <x:c r="M241" s="305" t="str">
        <x:f>IF(COUNTIF($C$5:$C$1629,F241)=1,"LINKED","ORPHAN")</x:f>
        <x:v>LINKED</x:v>
      </x:c>
      <x:c r="N241" s="305" t="str">
        <x:f>IF(AND(LEFT(C241,10)="SEBI-CORE-",MID(C241,11,3)=B241,LEN(C241)=20),"VALID","INVALID")</x:f>
        <x:v>VALID</x:v>
      </x:c>
      <x:c r="O241" s="305" t="str">
        <x:v>NO COLLISION — OBJECT CODE ISOLATED</x:v>
      </x:c>
    </x:row>
    <x:row r="242" ht="48" customHeight="1">
      <x:c r="A242" s="305" t="str">
        <x:v>Atomic provision</x:v>
      </x:c>
      <x:c r="B242" s="305" t="str">
        <x:v>PRV</x:v>
      </x:c>
      <x:c r="C242" s="305" t="str">
        <x:v>SEBI-CORE-PRV-000161</x:v>
      </x:c>
      <x:c r="D242" s="305" t="n">
        <x:v>161</x:v>
      </x:c>
      <x:c r="E242" s="305" t="str">
        <x:v>P1-GAP005|Paras 6.1.1-6.1.4</x:v>
      </x:c>
      <x:c r="F242" s="305" t="str">
        <x:v>SEBI-CORE-LAW-000077</x:v>
      </x:c>
      <x:c r="G242" s="305" t="str">
        <x:v>P1-GAP005</x:v>
      </x:c>
      <x:c r="H242" s="305" t="str">
        <x:v>P1-GAP005</x:v>
      </x:c>
      <x:c r="I242" s="305" t="str">
        <x:v>MIGRATED — FROZEN</x:v>
      </x:c>
      <x:c r="J242" s="305" t="str">
        <x:v>FROZEN</x:v>
      </x:c>
      <x:c r="K242" s="305" t="str">
        <x:f>IF(COUNTIF($C$5:$C$1629,C242)=1,"UNIQUE","DUPLICATE")</x:f>
        <x:v>UNIQUE</x:v>
      </x:c>
      <x:c r="L242" s="305" t="str">
        <x:f>IF(COUNTIFS($B$5:$B$1629,B242,$E$5:$E$1629,E242)=1,"UNIQUE","DUPLICATE")</x:f>
        <x:v>UNIQUE</x:v>
      </x:c>
      <x:c r="M242" s="305" t="str">
        <x:f>IF(COUNTIF($C$5:$C$1629,F242)=1,"LINKED","ORPHAN")</x:f>
        <x:v>LINKED</x:v>
      </x:c>
      <x:c r="N242" s="305" t="str">
        <x:f>IF(AND(LEFT(C242,10)="SEBI-CORE-",MID(C242,11,3)=B242,LEN(C242)=20),"VALID","INVALID")</x:f>
        <x:v>VALID</x:v>
      </x:c>
      <x:c r="O242" s="305" t="str">
        <x:v>NO COLLISION — OBJECT CODE ISOLATED</x:v>
      </x:c>
    </x:row>
    <x:row r="243" ht="48" customHeight="1">
      <x:c r="A243" s="305" t="str">
        <x:v>Atomic provision</x:v>
      </x:c>
      <x:c r="B243" s="305" t="str">
        <x:v>PRV</x:v>
      </x:c>
      <x:c r="C243" s="305" t="str">
        <x:v>SEBI-CORE-PRV-000162</x:v>
      </x:c>
      <x:c r="D243" s="305" t="n">
        <x:v>162</x:v>
      </x:c>
      <x:c r="E243" s="305" t="str">
        <x:v>P1-GAP005|Quick transmission procedure thresholds</x:v>
      </x:c>
      <x:c r="F243" s="305" t="str">
        <x:v>SEBI-CORE-LAW-000077</x:v>
      </x:c>
      <x:c r="G243" s="305" t="str">
        <x:v>P1-GAP005</x:v>
      </x:c>
      <x:c r="H243" s="305" t="str">
        <x:v>P1-GAP005</x:v>
      </x:c>
      <x:c r="I243" s="305" t="str">
        <x:v>MIGRATED — FROZEN</x:v>
      </x:c>
      <x:c r="J243" s="305" t="str">
        <x:v>FROZEN</x:v>
      </x:c>
      <x:c r="K243" s="305" t="str">
        <x:f>IF(COUNTIF($C$5:$C$1629,C243)=1,"UNIQUE","DUPLICATE")</x:f>
        <x:v>UNIQUE</x:v>
      </x:c>
      <x:c r="L243" s="305" t="str">
        <x:f>IF(COUNTIFS($B$5:$B$1629,B243,$E$5:$E$1629,E243)=1,"UNIQUE","DUPLICATE")</x:f>
        <x:v>UNIQUE</x:v>
      </x:c>
      <x:c r="M243" s="305" t="str">
        <x:f>IF(COUNTIF($C$5:$C$1629,F243)=1,"LINKED","ORPHAN")</x:f>
        <x:v>LINKED</x:v>
      </x:c>
      <x:c r="N243" s="305" t="str">
        <x:f>IF(AND(LEFT(C243,10)="SEBI-CORE-",MID(C243,11,3)=B243,LEN(C243)=20),"VALID","INVALID")</x:f>
        <x:v>VALID</x:v>
      </x:c>
      <x:c r="O243" s="305" t="str">
        <x:v>NO COLLISION — OBJECT CODE ISOLATED</x:v>
      </x:c>
    </x:row>
    <x:row r="244" ht="48" customHeight="1">
      <x:c r="A244" s="305" t="str">
        <x:v>Atomic provision</x:v>
      </x:c>
      <x:c r="B244" s="305" t="str">
        <x:v>PRV</x:v>
      </x:c>
      <x:c r="C244" s="305" t="str">
        <x:v>SEBI-CORE-PRV-000163</x:v>
      </x:c>
      <x:c r="D244" s="305" t="n">
        <x:v>163</x:v>
      </x:c>
      <x:c r="E244" s="305" t="str">
        <x:v>P1-GAP005|Simplified-documentation thresholds</x:v>
      </x:c>
      <x:c r="F244" s="305" t="str">
        <x:v>SEBI-CORE-LAW-000077</x:v>
      </x:c>
      <x:c r="G244" s="305" t="str">
        <x:v>P1-GAP005</x:v>
      </x:c>
      <x:c r="H244" s="305" t="str">
        <x:v>P1-GAP005</x:v>
      </x:c>
      <x:c r="I244" s="305" t="str">
        <x:v>MIGRATED — FROZEN</x:v>
      </x:c>
      <x:c r="J244" s="305" t="str">
        <x:v>FROZEN</x:v>
      </x:c>
      <x:c r="K244" s="305" t="str">
        <x:f>IF(COUNTIF($C$5:$C$1629,C244)=1,"UNIQUE","DUPLICATE")</x:f>
        <x:v>UNIQUE</x:v>
      </x:c>
      <x:c r="L244" s="305" t="str">
        <x:f>IF(COUNTIFS($B$5:$B$1629,B244,$E$5:$E$1629,E244)=1,"UNIQUE","DUPLICATE")</x:f>
        <x:v>UNIQUE</x:v>
      </x:c>
      <x:c r="M244" s="305" t="str">
        <x:f>IF(COUNTIF($C$5:$C$1629,F244)=1,"LINKED","ORPHAN")</x:f>
        <x:v>LINKED</x:v>
      </x:c>
      <x:c r="N244" s="305" t="str">
        <x:f>IF(AND(LEFT(C244,10)="SEBI-CORE-",MID(C244,11,3)=B244,LEN(C244)=20),"VALID","INVALID")</x:f>
        <x:v>VALID</x:v>
      </x:c>
      <x:c r="O244" s="305" t="str">
        <x:v>NO COLLISION — OBJECT CODE ISOLATED</x:v>
      </x:c>
    </x:row>
    <x:row r="245" ht="48" customHeight="1">
      <x:c r="A245" s="305" t="str">
        <x:v>Atomic provision</x:v>
      </x:c>
      <x:c r="B245" s="305" t="str">
        <x:v>PRV</x:v>
      </x:c>
      <x:c r="C245" s="305" t="str">
        <x:v>SEBI-CORE-PRV-000164</x:v>
      </x:c>
      <x:c r="D245" s="305" t="n">
        <x:v>164</x:v>
      </x:c>
      <x:c r="E245" s="305" t="str">
        <x:v>P1-GAP005|Processing timeline</x:v>
      </x:c>
      <x:c r="F245" s="305" t="str">
        <x:v>SEBI-CORE-LAW-000077</x:v>
      </x:c>
      <x:c r="G245" s="305" t="str">
        <x:v>P1-GAP005</x:v>
      </x:c>
      <x:c r="H245" s="305" t="str">
        <x:v>P1-GAP005</x:v>
      </x:c>
      <x:c r="I245" s="305" t="str">
        <x:v>MIGRATED — FROZEN</x:v>
      </x:c>
      <x:c r="J245" s="305" t="str">
        <x:v>FROZEN</x:v>
      </x:c>
      <x:c r="K245" s="305" t="str">
        <x:f>IF(COUNTIF($C$5:$C$1629,C245)=1,"UNIQUE","DUPLICATE")</x:f>
        <x:v>UNIQUE</x:v>
      </x:c>
      <x:c r="L245" s="305" t="str">
        <x:f>IF(COUNTIFS($B$5:$B$1629,B245,$E$5:$E$1629,E245)=1,"UNIQUE","DUPLICATE")</x:f>
        <x:v>UNIQUE</x:v>
      </x:c>
      <x:c r="M245" s="305" t="str">
        <x:f>IF(COUNTIF($C$5:$C$1629,F245)=1,"LINKED","ORPHAN")</x:f>
        <x:v>LINKED</x:v>
      </x:c>
      <x:c r="N245" s="305" t="str">
        <x:f>IF(AND(LEFT(C245,10)="SEBI-CORE-",MID(C245,11,3)=B245,LEN(C245)=20),"VALID","INVALID")</x:f>
        <x:v>VALID</x:v>
      </x:c>
      <x:c r="O245" s="305" t="str">
        <x:v>NO COLLISION — OBJECT CODE ISOLATED</x:v>
      </x:c>
    </x:row>
    <x:row r="246" ht="48" customHeight="1">
      <x:c r="A246" s="305" t="str">
        <x:v>Atomic provision</x:v>
      </x:c>
      <x:c r="B246" s="305" t="str">
        <x:v>PRV</x:v>
      </x:c>
      <x:c r="C246" s="305" t="str">
        <x:v>SEBI-CORE-PRV-000165</x:v>
      </x:c>
      <x:c r="D246" s="305" t="n">
        <x:v>165</x:v>
      </x:c>
      <x:c r="E246" s="305" t="str">
        <x:v>P1-GAP005|Delay / rejection reasons</x:v>
      </x:c>
      <x:c r="F246" s="305" t="str">
        <x:v>SEBI-CORE-LAW-000077</x:v>
      </x:c>
      <x:c r="G246" s="305" t="str">
        <x:v>P1-GAP005</x:v>
      </x:c>
      <x:c r="H246" s="305" t="str">
        <x:v>P1-GAP005</x:v>
      </x:c>
      <x:c r="I246" s="305" t="str">
        <x:v>MIGRATED — FROZEN</x:v>
      </x:c>
      <x:c r="J246" s="305" t="str">
        <x:v>FROZEN</x:v>
      </x:c>
      <x:c r="K246" s="305" t="str">
        <x:f>IF(COUNTIF($C$5:$C$1629,C246)=1,"UNIQUE","DUPLICATE")</x:f>
        <x:v>UNIQUE</x:v>
      </x:c>
      <x:c r="L246" s="305" t="str">
        <x:f>IF(COUNTIFS($B$5:$B$1629,B246,$E$5:$E$1629,E246)=1,"UNIQUE","DUPLICATE")</x:f>
        <x:v>UNIQUE</x:v>
      </x:c>
      <x:c r="M246" s="305" t="str">
        <x:f>IF(COUNTIF($C$5:$C$1629,F246)=1,"LINKED","ORPHAN")</x:f>
        <x:v>LINKED</x:v>
      </x:c>
      <x:c r="N246" s="305" t="str">
        <x:f>IF(AND(LEFT(C246,10)="SEBI-CORE-",MID(C246,11,3)=B246,LEN(C246)=20),"VALID","INVALID")</x:f>
        <x:v>VALID</x:v>
      </x:c>
      <x:c r="O246" s="305" t="str">
        <x:v>NO COLLISION — OBJECT CODE ISOLATED</x:v>
      </x:c>
    </x:row>
    <x:row r="247" ht="48" customHeight="1">
      <x:c r="A247" s="305" t="str">
        <x:v>Atomic provision</x:v>
      </x:c>
      <x:c r="B247" s="305" t="str">
        <x:v>PRV</x:v>
      </x:c>
      <x:c r="C247" s="305" t="str">
        <x:v>SEBI-CORE-PRV-000166</x:v>
      </x:c>
      <x:c r="D247" s="305" t="n">
        <x:v>166</x:v>
      </x:c>
      <x:c r="E247" s="305" t="str">
        <x:v>P1-GAP005|Survivorship claim</x:v>
      </x:c>
      <x:c r="F247" s="305" t="str">
        <x:v>SEBI-CORE-LAW-000077</x:v>
      </x:c>
      <x:c r="G247" s="305" t="str">
        <x:v>P1-GAP005</x:v>
      </x:c>
      <x:c r="H247" s="305" t="str">
        <x:v>P1-GAP005</x:v>
      </x:c>
      <x:c r="I247" s="305" t="str">
        <x:v>MIGRATED — FROZEN</x:v>
      </x:c>
      <x:c r="J247" s="305" t="str">
        <x:v>FROZEN</x:v>
      </x:c>
      <x:c r="K247" s="305" t="str">
        <x:f>IF(COUNTIF($C$5:$C$1629,C247)=1,"UNIQUE","DUPLICATE")</x:f>
        <x:v>UNIQUE</x:v>
      </x:c>
      <x:c r="L247" s="305" t="str">
        <x:f>IF(COUNTIFS($B$5:$B$1629,B247,$E$5:$E$1629,E247)=1,"UNIQUE","DUPLICATE")</x:f>
        <x:v>UNIQUE</x:v>
      </x:c>
      <x:c r="M247" s="305" t="str">
        <x:f>IF(COUNTIF($C$5:$C$1629,F247)=1,"LINKED","ORPHAN")</x:f>
        <x:v>LINKED</x:v>
      </x:c>
      <x:c r="N247" s="305" t="str">
        <x:f>IF(AND(LEFT(C247,10)="SEBI-CORE-",MID(C247,11,3)=B247,LEN(C247)=20),"VALID","INVALID")</x:f>
        <x:v>VALID</x:v>
      </x:c>
      <x:c r="O247" s="305" t="str">
        <x:v>NO COLLISION — OBJECT CODE ISOLATED</x:v>
      </x:c>
    </x:row>
    <x:row r="248" ht="48" customHeight="1">
      <x:c r="A248" s="305" t="str">
        <x:v>Atomic provision</x:v>
      </x:c>
      <x:c r="B248" s="305" t="str">
        <x:v>PRV</x:v>
      </x:c>
      <x:c r="C248" s="305" t="str">
        <x:v>SEBI-CORE-PRV-000167</x:v>
      </x:c>
      <x:c r="D248" s="305" t="n">
        <x:v>167</x:v>
      </x:c>
      <x:c r="E248" s="305" t="str">
        <x:v>P1-GAP005|Physical-to-demat credit</x:v>
      </x:c>
      <x:c r="F248" s="305" t="str">
        <x:v>SEBI-CORE-LAW-000077</x:v>
      </x:c>
      <x:c r="G248" s="305" t="str">
        <x:v>P1-GAP005</x:v>
      </x:c>
      <x:c r="H248" s="305" t="str">
        <x:v>P1-GAP005</x:v>
      </x:c>
      <x:c r="I248" s="305" t="str">
        <x:v>MIGRATED — FROZEN</x:v>
      </x:c>
      <x:c r="J248" s="305" t="str">
        <x:v>FROZEN</x:v>
      </x:c>
      <x:c r="K248" s="305" t="str">
        <x:f>IF(COUNTIF($C$5:$C$1629,C248)=1,"UNIQUE","DUPLICATE")</x:f>
        <x:v>UNIQUE</x:v>
      </x:c>
      <x:c r="L248" s="305" t="str">
        <x:f>IF(COUNTIFS($B$5:$B$1629,B248,$E$5:$E$1629,E248)=1,"UNIQUE","DUPLICATE")</x:f>
        <x:v>UNIQUE</x:v>
      </x:c>
      <x:c r="M248" s="305" t="str">
        <x:f>IF(COUNTIF($C$5:$C$1629,F248)=1,"LINKED","ORPHAN")</x:f>
        <x:v>LINKED</x:v>
      </x:c>
      <x:c r="N248" s="305" t="str">
        <x:f>IF(AND(LEFT(C248,10)="SEBI-CORE-",MID(C248,11,3)=B248,LEN(C248)=20),"VALID","INVALID")</x:f>
        <x:v>VALID</x:v>
      </x:c>
      <x:c r="O248" s="305" t="str">
        <x:v>NO COLLISION — OBJECT CODE ISOLATED</x:v>
      </x:c>
    </x:row>
    <x:row r="249" ht="48" customHeight="1">
      <x:c r="A249" s="305" t="str">
        <x:v>Atomic provision</x:v>
      </x:c>
      <x:c r="B249" s="305" t="str">
        <x:v>PRV</x:v>
      </x:c>
      <x:c r="C249" s="305" t="str">
        <x:v>SEBI-CORE-PRV-000168</x:v>
      </x:c>
      <x:c r="D249" s="305" t="n">
        <x:v>168</x:v>
      </x:c>
      <x:c r="E249" s="305" t="str">
        <x:v>P1-GAP005|Implementation reporting</x:v>
      </x:c>
      <x:c r="F249" s="305" t="str">
        <x:v>SEBI-CORE-LAW-000077</x:v>
      </x:c>
      <x:c r="G249" s="305" t="str">
        <x:v>P1-GAP005</x:v>
      </x:c>
      <x:c r="H249" s="305" t="str">
        <x:v>P1-GAP005</x:v>
      </x:c>
      <x:c r="I249" s="305" t="str">
        <x:v>MIGRATED — FROZEN</x:v>
      </x:c>
      <x:c r="J249" s="305" t="str">
        <x:v>FROZEN</x:v>
      </x:c>
      <x:c r="K249" s="305" t="str">
        <x:f>IF(COUNTIF($C$5:$C$1629,C249)=1,"UNIQUE","DUPLICATE")</x:f>
        <x:v>UNIQUE</x:v>
      </x:c>
      <x:c r="L249" s="305" t="str">
        <x:f>IF(COUNTIFS($B$5:$B$1629,B249,$E$5:$E$1629,E249)=1,"UNIQUE","DUPLICATE")</x:f>
        <x:v>UNIQUE</x:v>
      </x:c>
      <x:c r="M249" s="305" t="str">
        <x:f>IF(COUNTIF($C$5:$C$1629,F249)=1,"LINKED","ORPHAN")</x:f>
        <x:v>LINKED</x:v>
      </x:c>
      <x:c r="N249" s="305" t="str">
        <x:f>IF(AND(LEFT(C249,10)="SEBI-CORE-",MID(C249,11,3)=B249,LEN(C249)=20),"VALID","INVALID")</x:f>
        <x:v>VALID</x:v>
      </x:c>
      <x:c r="O249" s="305" t="str">
        <x:v>NO COLLISION — OBJECT CODE ISOLATED</x:v>
      </x:c>
    </x:row>
    <x:row r="250" ht="48" customHeight="1">
      <x:c r="A250" s="305" t="str">
        <x:v>Atomic provision</x:v>
      </x:c>
      <x:c r="B250" s="305" t="str">
        <x:v>PRV</x:v>
      </x:c>
      <x:c r="C250" s="305" t="str">
        <x:v>SEBI-CORE-PRV-000169</x:v>
      </x:c>
      <x:c r="D250" s="305" t="n">
        <x:v>169</x:v>
      </x:c>
      <x:c r="E250" s="305" t="str">
        <x:v>CAP-LAW285|SCORES registration/interface</x:v>
      </x:c>
      <x:c r="F250" s="305" t="str">
        <x:v>SEBI-CORE-LAW-000063</x:v>
      </x:c>
      <x:c r="G250" s="305" t="str">
        <x:v>CAP-LAW285</x:v>
      </x:c>
      <x:c r="H250" s="305" t="str">
        <x:v>CAP-LAW285</x:v>
      </x:c>
      <x:c r="I250" s="305" t="str">
        <x:v>MIGRATED — FROZEN</x:v>
      </x:c>
      <x:c r="J250" s="305" t="str">
        <x:v>FROZEN</x:v>
      </x:c>
      <x:c r="K250" s="305" t="str">
        <x:f>IF(COUNTIF($C$5:$C$1629,C250)=1,"UNIQUE","DUPLICATE")</x:f>
        <x:v>UNIQUE</x:v>
      </x:c>
      <x:c r="L250" s="305" t="str">
        <x:f>IF(COUNTIFS($B$5:$B$1629,B250,$E$5:$E$1629,E250)=1,"UNIQUE","DUPLICATE")</x:f>
        <x:v>UNIQUE</x:v>
      </x:c>
      <x:c r="M250" s="305" t="str">
        <x:f>IF(COUNTIF($C$5:$C$1629,F250)=1,"LINKED","ORPHAN")</x:f>
        <x:v>LINKED</x:v>
      </x:c>
      <x:c r="N250" s="305" t="str">
        <x:f>IF(AND(LEFT(C250,10)="SEBI-CORE-",MID(C250,11,3)=B250,LEN(C250)=20),"VALID","INVALID")</x:f>
        <x:v>VALID</x:v>
      </x:c>
      <x:c r="O250" s="305" t="str">
        <x:v>NO COLLISION — OBJECT CODE ISOLATED</x:v>
      </x:c>
    </x:row>
    <x:row r="251" ht="48" customHeight="1">
      <x:c r="A251" s="305" t="str">
        <x:v>Atomic provision</x:v>
      </x:c>
      <x:c r="B251" s="305" t="str">
        <x:v>PRV</x:v>
      </x:c>
      <x:c r="C251" s="305" t="str">
        <x:v>SEBI-CORE-PRV-000170</x:v>
      </x:c>
      <x:c r="D251" s="305" t="n">
        <x:v>170</x:v>
      </x:c>
      <x:c r="E251" s="305" t="str">
        <x:v>CAP-LAW285|SCORES complaint handling</x:v>
      </x:c>
      <x:c r="F251" s="305" t="str">
        <x:v>SEBI-CORE-LAW-000063</x:v>
      </x:c>
      <x:c r="G251" s="305" t="str">
        <x:v>CAP-LAW285</x:v>
      </x:c>
      <x:c r="H251" s="305" t="str">
        <x:v>CAP-LAW285</x:v>
      </x:c>
      <x:c r="I251" s="305" t="str">
        <x:v>MIGRATED — FROZEN</x:v>
      </x:c>
      <x:c r="J251" s="305" t="str">
        <x:v>FROZEN</x:v>
      </x:c>
      <x:c r="K251" s="305" t="str">
        <x:f>IF(COUNTIF($C$5:$C$1629,C251)=1,"UNIQUE","DUPLICATE")</x:f>
        <x:v>UNIQUE</x:v>
      </x:c>
      <x:c r="L251" s="305" t="str">
        <x:f>IF(COUNTIFS($B$5:$B$1629,B251,$E$5:$E$1629,E251)=1,"UNIQUE","DUPLICATE")</x:f>
        <x:v>UNIQUE</x:v>
      </x:c>
      <x:c r="M251" s="305" t="str">
        <x:f>IF(COUNTIF($C$5:$C$1629,F251)=1,"LINKED","ORPHAN")</x:f>
        <x:v>LINKED</x:v>
      </x:c>
      <x:c r="N251" s="305" t="str">
        <x:f>IF(AND(LEFT(C251,10)="SEBI-CORE-",MID(C251,11,3)=B251,LEN(C251)=20),"VALID","INVALID")</x:f>
        <x:v>VALID</x:v>
      </x:c>
      <x:c r="O251" s="305" t="str">
        <x:v>NO COLLISION — OBJECT CODE ISOLATED</x:v>
      </x:c>
    </x:row>
    <x:row r="252" ht="48" customHeight="1">
      <x:c r="A252" s="305" t="str">
        <x:v>Atomic provision</x:v>
      </x:c>
      <x:c r="B252" s="305" t="str">
        <x:v>PRV</x:v>
      </x:c>
      <x:c r="C252" s="305" t="str">
        <x:v>SEBI-CORE-PRV-000171</x:v>
      </x:c>
      <x:c r="D252" s="305" t="n">
        <x:v>171</x:v>
      </x:c>
      <x:c r="E252" s="305" t="str">
        <x:v>CAP-LAW099|ODR participation</x:v>
      </x:c>
      <x:c r="F252" s="305" t="str">
        <x:v>SEBI-CORE-LAW-000024</x:v>
      </x:c>
      <x:c r="G252" s="305" t="str">
        <x:v>CAP-LAW099</x:v>
      </x:c>
      <x:c r="H252" s="305" t="str">
        <x:v>CAP-LAW099</x:v>
      </x:c>
      <x:c r="I252" s="305" t="str">
        <x:v>MIGRATED — FROZEN</x:v>
      </x:c>
      <x:c r="J252" s="305" t="str">
        <x:v>FROZEN</x:v>
      </x:c>
      <x:c r="K252" s="305" t="str">
        <x:f>IF(COUNTIF($C$5:$C$1629,C252)=1,"UNIQUE","DUPLICATE")</x:f>
        <x:v>UNIQUE</x:v>
      </x:c>
      <x:c r="L252" s="305" t="str">
        <x:f>IF(COUNTIFS($B$5:$B$1629,B252,$E$5:$E$1629,E252)=1,"UNIQUE","DUPLICATE")</x:f>
        <x:v>UNIQUE</x:v>
      </x:c>
      <x:c r="M252" s="305" t="str">
        <x:f>IF(COUNTIF($C$5:$C$1629,F252)=1,"LINKED","ORPHAN")</x:f>
        <x:v>LINKED</x:v>
      </x:c>
      <x:c r="N252" s="305" t="str">
        <x:f>IF(AND(LEFT(C252,10)="SEBI-CORE-",MID(C252,11,3)=B252,LEN(C252)=20),"VALID","INVALID")</x:f>
        <x:v>VALID</x:v>
      </x:c>
      <x:c r="O252" s="305" t="str">
        <x:v>NO COLLISION — OBJECT CODE ISOLATED</x:v>
      </x:c>
    </x:row>
    <x:row r="253" ht="48" customHeight="1">
      <x:c r="A253" s="305" t="str">
        <x:v>Atomic provision</x:v>
      </x:c>
      <x:c r="B253" s="305" t="str">
        <x:v>PRV</x:v>
      </x:c>
      <x:c r="C253" s="305" t="str">
        <x:v>SEBI-CORE-PRV-000172</x:v>
      </x:c>
      <x:c r="D253" s="305" t="n">
        <x:v>172</x:v>
      </x:c>
      <x:c r="E253" s="305" t="str">
        <x:v>CAP-LAW099|ODR outcome</x:v>
      </x:c>
      <x:c r="F253" s="305" t="str">
        <x:v>SEBI-CORE-LAW-000024</x:v>
      </x:c>
      <x:c r="G253" s="305" t="str">
        <x:v>CAP-LAW099</x:v>
      </x:c>
      <x:c r="H253" s="305" t="str">
        <x:v>CAP-LAW099</x:v>
      </x:c>
      <x:c r="I253" s="305" t="str">
        <x:v>MIGRATED — FROZEN</x:v>
      </x:c>
      <x:c r="J253" s="305" t="str">
        <x:v>FROZEN</x:v>
      </x:c>
      <x:c r="K253" s="305" t="str">
        <x:f>IF(COUNTIF($C$5:$C$1629,C253)=1,"UNIQUE","DUPLICATE")</x:f>
        <x:v>UNIQUE</x:v>
      </x:c>
      <x:c r="L253" s="305" t="str">
        <x:f>IF(COUNTIFS($B$5:$B$1629,B253,$E$5:$E$1629,E253)=1,"UNIQUE","DUPLICATE")</x:f>
        <x:v>UNIQUE</x:v>
      </x:c>
      <x:c r="M253" s="305" t="str">
        <x:f>IF(COUNTIF($C$5:$C$1629,F253)=1,"LINKED","ORPHAN")</x:f>
        <x:v>LINKED</x:v>
      </x:c>
      <x:c r="N253" s="305" t="str">
        <x:f>IF(AND(LEFT(C253,10)="SEBI-CORE-",MID(C253,11,3)=B253,LEN(C253)=20),"VALID","INVALID")</x:f>
        <x:v>VALID</x:v>
      </x:c>
      <x:c r="O253" s="305" t="str">
        <x:v>NO COLLISION — OBJECT CODE ISOLATED</x:v>
      </x:c>
    </x:row>
    <x:row r="254" ht="48" customHeight="1">
      <x:c r="A254" s="305" t="str">
        <x:v>Compliance requirement</x:v>
      </x:c>
      <x:c r="B254" s="305" t="str">
        <x:v>CMP</x:v>
      </x:c>
      <x:c r="C254" s="305" t="str">
        <x:v>SEBI-CORE-CMP-000001</x:v>
      </x:c>
      <x:c r="D254" s="305" t="n">
        <x:v>1</x:v>
      </x:c>
      <x:c r="E254" s="305" t="str">
        <x:v>CAP-LAW003|Rule 19(2)(b)</x:v>
      </x:c>
      <x:c r="F254" s="305" t="str">
        <x:v>SEBI-CORE-PRV-000001</x:v>
      </x:c>
      <x:c r="G254" s="305" t="str">
        <x:v>CAP-LAW003|Rule 19(2)(b)</x:v>
      </x:c>
      <x:c r="H254" s="305" t="str">
        <x:v>CAP-LAW003</x:v>
      </x:c>
      <x:c r="I254" s="305" t="str">
        <x:v>MIGRATED — FROZEN</x:v>
      </x:c>
      <x:c r="J254" s="305" t="str">
        <x:v>FROZEN</x:v>
      </x:c>
      <x:c r="K254" s="305" t="str">
        <x:f>IF(COUNTIF($C$5:$C$1629,C254)=1,"UNIQUE","DUPLICATE")</x:f>
        <x:v>UNIQUE</x:v>
      </x:c>
      <x:c r="L254" s="305" t="str">
        <x:f>IF(COUNTIFS($B$5:$B$1629,B254,$E$5:$E$1629,E254)=1,"UNIQUE","DUPLICATE")</x:f>
        <x:v>UNIQUE</x:v>
      </x:c>
      <x:c r="M254" s="305" t="str">
        <x:f>IF(COUNTIF($C$5:$C$1629,F254)=1,"LINKED","ORPHAN")</x:f>
        <x:v>LINKED</x:v>
      </x:c>
      <x:c r="N254" s="305" t="str">
        <x:f>IF(AND(LEFT(C254,10)="SEBI-CORE-",MID(C254,11,3)=B254,LEN(C254)=20),"VALID","INVALID")</x:f>
        <x:v>VALID</x:v>
      </x:c>
      <x:c r="O254" s="305" t="str">
        <x:v>NO COLLISION — OBJECT CODE ISOLATED</x:v>
      </x:c>
    </x:row>
    <x:row r="255" ht="48" customHeight="1">
      <x:c r="A255" s="305" t="str">
        <x:v>Compliance requirement</x:v>
      </x:c>
      <x:c r="B255" s="305" t="str">
        <x:v>CMP</x:v>
      </x:c>
      <x:c r="C255" s="305" t="str">
        <x:v>SEBI-CORE-CMP-000002</x:v>
      </x:c>
      <x:c r="D255" s="305" t="n">
        <x:v>2</x:v>
      </x:c>
      <x:c r="E255" s="305" t="str">
        <x:v>CAP-LAW003|Rule 19A</x:v>
      </x:c>
      <x:c r="F255" s="305" t="str">
        <x:v>SEBI-CORE-PRV-000002</x:v>
      </x:c>
      <x:c r="G255" s="305" t="str">
        <x:v>CAP-LAW003|Rule 19A</x:v>
      </x:c>
      <x:c r="H255" s="305" t="str">
        <x:v>CAP-LAW003</x:v>
      </x:c>
      <x:c r="I255" s="305" t="str">
        <x:v>MIGRATED — FROZEN</x:v>
      </x:c>
      <x:c r="J255" s="305" t="str">
        <x:v>FROZEN</x:v>
      </x:c>
      <x:c r="K255" s="305" t="str">
        <x:f>IF(COUNTIF($C$5:$C$1629,C255)=1,"UNIQUE","DUPLICATE")</x:f>
        <x:v>UNIQUE</x:v>
      </x:c>
      <x:c r="L255" s="305" t="str">
        <x:f>IF(COUNTIFS($B$5:$B$1629,B255,$E$5:$E$1629,E255)=1,"UNIQUE","DUPLICATE")</x:f>
        <x:v>UNIQUE</x:v>
      </x:c>
      <x:c r="M255" s="305" t="str">
        <x:f>IF(COUNTIF($C$5:$C$1629,F255)=1,"LINKED","ORPHAN")</x:f>
        <x:v>LINKED</x:v>
      </x:c>
      <x:c r="N255" s="305" t="str">
        <x:f>IF(AND(LEFT(C255,10)="SEBI-CORE-",MID(C255,11,3)=B255,LEN(C255)=20),"VALID","INVALID")</x:f>
        <x:v>VALID</x:v>
      </x:c>
      <x:c r="O255" s="305" t="str">
        <x:v>NO COLLISION — OBJECT CODE ISOLATED</x:v>
      </x:c>
    </x:row>
    <x:row r="256" ht="48" customHeight="1">
      <x:c r="A256" s="305" t="str">
        <x:v>Compliance requirement</x:v>
      </x:c>
      <x:c r="B256" s="305" t="str">
        <x:v>CMP</x:v>
      </x:c>
      <x:c r="C256" s="305" t="str">
        <x:v>SEBI-CORE-CMP-000003</x:v>
      </x:c>
      <x:c r="D256" s="305" t="n">
        <x:v>3</x:v>
      </x:c>
      <x:c r="E256" s="305" t="str">
        <x:v>CAP-LAW053|Reg. 5</x:v>
      </x:c>
      <x:c r="F256" s="305" t="str">
        <x:v>SEBI-CORE-PRV-000003</x:v>
      </x:c>
      <x:c r="G256" s="305" t="str">
        <x:v>CAP-LAW053|Reg. 5</x:v>
      </x:c>
      <x:c r="H256" s="305" t="str">
        <x:v>CAP-LAW053</x:v>
      </x:c>
      <x:c r="I256" s="305" t="str">
        <x:v>MIGRATED — FROZEN</x:v>
      </x:c>
      <x:c r="J256" s="305" t="str">
        <x:v>FROZEN</x:v>
      </x:c>
      <x:c r="K256" s="305" t="str">
        <x:f>IF(COUNTIF($C$5:$C$1629,C256)=1,"UNIQUE","DUPLICATE")</x:f>
        <x:v>UNIQUE</x:v>
      </x:c>
      <x:c r="L256" s="305" t="str">
        <x:f>IF(COUNTIFS($B$5:$B$1629,B256,$E$5:$E$1629,E256)=1,"UNIQUE","DUPLICATE")</x:f>
        <x:v>UNIQUE</x:v>
      </x:c>
      <x:c r="M256" s="305" t="str">
        <x:f>IF(COUNTIF($C$5:$C$1629,F256)=1,"LINKED","ORPHAN")</x:f>
        <x:v>LINKED</x:v>
      </x:c>
      <x:c r="N256" s="305" t="str">
        <x:f>IF(AND(LEFT(C256,10)="SEBI-CORE-",MID(C256,11,3)=B256,LEN(C256)=20),"VALID","INVALID")</x:f>
        <x:v>VALID</x:v>
      </x:c>
      <x:c r="O256" s="305" t="str">
        <x:v>NO COLLISION — OBJECT CODE ISOLATED</x:v>
      </x:c>
    </x:row>
    <x:row r="257" ht="48" customHeight="1">
      <x:c r="A257" s="305" t="str">
        <x:v>Compliance requirement</x:v>
      </x:c>
      <x:c r="B257" s="305" t="str">
        <x:v>CMP</x:v>
      </x:c>
      <x:c r="C257" s="305" t="str">
        <x:v>SEBI-CORE-CMP-000004</x:v>
      </x:c>
      <x:c r="D257" s="305" t="n">
        <x:v>4</x:v>
      </x:c>
      <x:c r="E257" s="305" t="str">
        <x:v>CAP-LAW053|Reg. 6</x:v>
      </x:c>
      <x:c r="F257" s="305" t="str">
        <x:v>SEBI-CORE-PRV-000004</x:v>
      </x:c>
      <x:c r="G257" s="305" t="str">
        <x:v>CAP-LAW053|Reg. 6</x:v>
      </x:c>
      <x:c r="H257" s="305" t="str">
        <x:v>CAP-LAW053</x:v>
      </x:c>
      <x:c r="I257" s="305" t="str">
        <x:v>MIGRATED — FROZEN</x:v>
      </x:c>
      <x:c r="J257" s="305" t="str">
        <x:v>FROZEN</x:v>
      </x:c>
      <x:c r="K257" s="305" t="str">
        <x:f>IF(COUNTIF($C$5:$C$1629,C257)=1,"UNIQUE","DUPLICATE")</x:f>
        <x:v>UNIQUE</x:v>
      </x:c>
      <x:c r="L257" s="305" t="str">
        <x:f>IF(COUNTIFS($B$5:$B$1629,B257,$E$5:$E$1629,E257)=1,"UNIQUE","DUPLICATE")</x:f>
        <x:v>UNIQUE</x:v>
      </x:c>
      <x:c r="M257" s="305" t="str">
        <x:f>IF(COUNTIF($C$5:$C$1629,F257)=1,"LINKED","ORPHAN")</x:f>
        <x:v>LINKED</x:v>
      </x:c>
      <x:c r="N257" s="305" t="str">
        <x:f>IF(AND(LEFT(C257,10)="SEBI-CORE-",MID(C257,11,3)=B257,LEN(C257)=20),"VALID","INVALID")</x:f>
        <x:v>VALID</x:v>
      </x:c>
      <x:c r="O257" s="305" t="str">
        <x:v>NO COLLISION — OBJECT CODE ISOLATED</x:v>
      </x:c>
    </x:row>
    <x:row r="258" ht="48" customHeight="1">
      <x:c r="A258" s="305" t="str">
        <x:v>Compliance requirement</x:v>
      </x:c>
      <x:c r="B258" s="305" t="str">
        <x:v>CMP</x:v>
      </x:c>
      <x:c r="C258" s="305" t="str">
        <x:v>SEBI-CORE-CMP-000005</x:v>
      </x:c>
      <x:c r="D258" s="305" t="n">
        <x:v>5</x:v>
      </x:c>
      <x:c r="E258" s="305" t="str">
        <x:v>CAP-LAW053|Reg. 7</x:v>
      </x:c>
      <x:c r="F258" s="305" t="str">
        <x:v>SEBI-CORE-PRV-000005</x:v>
      </x:c>
      <x:c r="G258" s="305" t="str">
        <x:v>CAP-LAW053|Reg. 7</x:v>
      </x:c>
      <x:c r="H258" s="305" t="str">
        <x:v>CAP-LAW053</x:v>
      </x:c>
      <x:c r="I258" s="305" t="str">
        <x:v>MIGRATED — FROZEN</x:v>
      </x:c>
      <x:c r="J258" s="305" t="str">
        <x:v>FROZEN</x:v>
      </x:c>
      <x:c r="K258" s="305" t="str">
        <x:f>IF(COUNTIF($C$5:$C$1629,C258)=1,"UNIQUE","DUPLICATE")</x:f>
        <x:v>UNIQUE</x:v>
      </x:c>
      <x:c r="L258" s="305" t="str">
        <x:f>IF(COUNTIFS($B$5:$B$1629,B258,$E$5:$E$1629,E258)=1,"UNIQUE","DUPLICATE")</x:f>
        <x:v>UNIQUE</x:v>
      </x:c>
      <x:c r="M258" s="305" t="str">
        <x:f>IF(COUNTIF($C$5:$C$1629,F258)=1,"LINKED","ORPHAN")</x:f>
        <x:v>LINKED</x:v>
      </x:c>
      <x:c r="N258" s="305" t="str">
        <x:f>IF(AND(LEFT(C258,10)="SEBI-CORE-",MID(C258,11,3)=B258,LEN(C258)=20),"VALID","INVALID")</x:f>
        <x:v>VALID</x:v>
      </x:c>
      <x:c r="O258" s="305" t="str">
        <x:v>NO COLLISION — OBJECT CODE ISOLATED</x:v>
      </x:c>
    </x:row>
    <x:row r="259" ht="48" customHeight="1">
      <x:c r="A259" s="305" t="str">
        <x:v>Compliance requirement</x:v>
      </x:c>
      <x:c r="B259" s="305" t="str">
        <x:v>CMP</x:v>
      </x:c>
      <x:c r="C259" s="305" t="str">
        <x:v>SEBI-CORE-CMP-000006</x:v>
      </x:c>
      <x:c r="D259" s="305" t="n">
        <x:v>6</x:v>
      </x:c>
      <x:c r="E259" s="305" t="str">
        <x:v>CAP-LAW053|Reg. 9</x:v>
      </x:c>
      <x:c r="F259" s="305" t="str">
        <x:v>SEBI-CORE-PRV-000006</x:v>
      </x:c>
      <x:c r="G259" s="305" t="str">
        <x:v>CAP-LAW053|Reg. 9</x:v>
      </x:c>
      <x:c r="H259" s="305" t="str">
        <x:v>CAP-LAW053</x:v>
      </x:c>
      <x:c r="I259" s="305" t="str">
        <x:v>MIGRATED — FROZEN</x:v>
      </x:c>
      <x:c r="J259" s="305" t="str">
        <x:v>FROZEN</x:v>
      </x:c>
      <x:c r="K259" s="305" t="str">
        <x:f>IF(COUNTIF($C$5:$C$1629,C259)=1,"UNIQUE","DUPLICATE")</x:f>
        <x:v>UNIQUE</x:v>
      </x:c>
      <x:c r="L259" s="305" t="str">
        <x:f>IF(COUNTIFS($B$5:$B$1629,B259,$E$5:$E$1629,E259)=1,"UNIQUE","DUPLICATE")</x:f>
        <x:v>UNIQUE</x:v>
      </x:c>
      <x:c r="M259" s="305" t="str">
        <x:f>IF(COUNTIF($C$5:$C$1629,F259)=1,"LINKED","ORPHAN")</x:f>
        <x:v>LINKED</x:v>
      </x:c>
      <x:c r="N259" s="305" t="str">
        <x:f>IF(AND(LEFT(C259,10)="SEBI-CORE-",MID(C259,11,3)=B259,LEN(C259)=20),"VALID","INVALID")</x:f>
        <x:v>VALID</x:v>
      </x:c>
      <x:c r="O259" s="305" t="str">
        <x:v>NO COLLISION — OBJECT CODE ISOLATED</x:v>
      </x:c>
    </x:row>
    <x:row r="260" ht="48" customHeight="1">
      <x:c r="A260" s="305" t="str">
        <x:v>Compliance requirement</x:v>
      </x:c>
      <x:c r="B260" s="305" t="str">
        <x:v>CMP</x:v>
      </x:c>
      <x:c r="C260" s="305" t="str">
        <x:v>SEBI-CORE-CMP-000007</x:v>
      </x:c>
      <x:c r="D260" s="305" t="n">
        <x:v>7</x:v>
      </x:c>
      <x:c r="E260" s="305" t="str">
        <x:v>CAP-LAW053|Reg. 10</x:v>
      </x:c>
      <x:c r="F260" s="305" t="str">
        <x:v>SEBI-CORE-PRV-000007</x:v>
      </x:c>
      <x:c r="G260" s="305" t="str">
        <x:v>CAP-LAW053|Reg. 10</x:v>
      </x:c>
      <x:c r="H260" s="305" t="str">
        <x:v>CAP-LAW053</x:v>
      </x:c>
      <x:c r="I260" s="305" t="str">
        <x:v>MIGRATED — FROZEN</x:v>
      </x:c>
      <x:c r="J260" s="305" t="str">
        <x:v>FROZEN</x:v>
      </x:c>
      <x:c r="K260" s="305" t="str">
        <x:f>IF(COUNTIF($C$5:$C$1629,C260)=1,"UNIQUE","DUPLICATE")</x:f>
        <x:v>UNIQUE</x:v>
      </x:c>
      <x:c r="L260" s="305" t="str">
        <x:f>IF(COUNTIFS($B$5:$B$1629,B260,$E$5:$E$1629,E260)=1,"UNIQUE","DUPLICATE")</x:f>
        <x:v>UNIQUE</x:v>
      </x:c>
      <x:c r="M260" s="305" t="str">
        <x:f>IF(COUNTIF($C$5:$C$1629,F260)=1,"LINKED","ORPHAN")</x:f>
        <x:v>LINKED</x:v>
      </x:c>
      <x:c r="N260" s="305" t="str">
        <x:f>IF(AND(LEFT(C260,10)="SEBI-CORE-",MID(C260,11,3)=B260,LEN(C260)=20),"VALID","INVALID")</x:f>
        <x:v>VALID</x:v>
      </x:c>
      <x:c r="O260" s="305" t="str">
        <x:v>NO COLLISION — OBJECT CODE ISOLATED</x:v>
      </x:c>
    </x:row>
    <x:row r="261" ht="48" customHeight="1">
      <x:c r="A261" s="305" t="str">
        <x:v>Compliance requirement</x:v>
      </x:c>
      <x:c r="B261" s="305" t="str">
        <x:v>CMP</x:v>
      </x:c>
      <x:c r="C261" s="305" t="str">
        <x:v>SEBI-CORE-CMP-000008</x:v>
      </x:c>
      <x:c r="D261" s="305" t="n">
        <x:v>8</x:v>
      </x:c>
      <x:c r="E261" s="305" t="str">
        <x:v>CAP-LAW053|Reg. 12</x:v>
      </x:c>
      <x:c r="F261" s="305" t="str">
        <x:v>SEBI-CORE-PRV-000008</x:v>
      </x:c>
      <x:c r="G261" s="305" t="str">
        <x:v>CAP-LAW053|Reg. 12</x:v>
      </x:c>
      <x:c r="H261" s="305" t="str">
        <x:v>CAP-LAW053</x:v>
      </x:c>
      <x:c r="I261" s="305" t="str">
        <x:v>MIGRATED — FROZEN</x:v>
      </x:c>
      <x:c r="J261" s="305" t="str">
        <x:v>FROZEN</x:v>
      </x:c>
      <x:c r="K261" s="305" t="str">
        <x:f>IF(COUNTIF($C$5:$C$1629,C261)=1,"UNIQUE","DUPLICATE")</x:f>
        <x:v>UNIQUE</x:v>
      </x:c>
      <x:c r="L261" s="305" t="str">
        <x:f>IF(COUNTIFS($B$5:$B$1629,B261,$E$5:$E$1629,E261)=1,"UNIQUE","DUPLICATE")</x:f>
        <x:v>UNIQUE</x:v>
      </x:c>
      <x:c r="M261" s="305" t="str">
        <x:f>IF(COUNTIF($C$5:$C$1629,F261)=1,"LINKED","ORPHAN")</x:f>
        <x:v>LINKED</x:v>
      </x:c>
      <x:c r="N261" s="305" t="str">
        <x:f>IF(AND(LEFT(C261,10)="SEBI-CORE-",MID(C261,11,3)=B261,LEN(C261)=20),"VALID","INVALID")</x:f>
        <x:v>VALID</x:v>
      </x:c>
      <x:c r="O261" s="305" t="str">
        <x:v>NO COLLISION — OBJECT CODE ISOLATED</x:v>
      </x:c>
    </x:row>
    <x:row r="262" ht="48" customHeight="1">
      <x:c r="A262" s="305" t="str">
        <x:v>Compliance requirement</x:v>
      </x:c>
      <x:c r="B262" s="305" t="str">
        <x:v>CMP</x:v>
      </x:c>
      <x:c r="C262" s="305" t="str">
        <x:v>SEBI-CORE-CMP-000009</x:v>
      </x:c>
      <x:c r="D262" s="305" t="n">
        <x:v>9</x:v>
      </x:c>
      <x:c r="E262" s="305" t="str">
        <x:v>CAP-LAW053|Reg. 13</x:v>
      </x:c>
      <x:c r="F262" s="305" t="str">
        <x:v>SEBI-CORE-PRV-000009</x:v>
      </x:c>
      <x:c r="G262" s="305" t="str">
        <x:v>CAP-LAW053|Reg. 13</x:v>
      </x:c>
      <x:c r="H262" s="305" t="str">
        <x:v>CAP-LAW053</x:v>
      </x:c>
      <x:c r="I262" s="305" t="str">
        <x:v>MIGRATED — FROZEN</x:v>
      </x:c>
      <x:c r="J262" s="305" t="str">
        <x:v>FROZEN</x:v>
      </x:c>
      <x:c r="K262" s="305" t="str">
        <x:f>IF(COUNTIF($C$5:$C$1629,C262)=1,"UNIQUE","DUPLICATE")</x:f>
        <x:v>UNIQUE</x:v>
      </x:c>
      <x:c r="L262" s="305" t="str">
        <x:f>IF(COUNTIFS($B$5:$B$1629,B262,$E$5:$E$1629,E262)=1,"UNIQUE","DUPLICATE")</x:f>
        <x:v>UNIQUE</x:v>
      </x:c>
      <x:c r="M262" s="305" t="str">
        <x:f>IF(COUNTIF($C$5:$C$1629,F262)=1,"LINKED","ORPHAN")</x:f>
        <x:v>LINKED</x:v>
      </x:c>
      <x:c r="N262" s="305" t="str">
        <x:f>IF(AND(LEFT(C262,10)="SEBI-CORE-",MID(C262,11,3)=B262,LEN(C262)=20),"VALID","INVALID")</x:f>
        <x:v>VALID</x:v>
      </x:c>
      <x:c r="O262" s="305" t="str">
        <x:v>NO COLLISION — OBJECT CODE ISOLATED</x:v>
      </x:c>
    </x:row>
    <x:row r="263" ht="48" customHeight="1">
      <x:c r="A263" s="305" t="str">
        <x:v>Compliance requirement</x:v>
      </x:c>
      <x:c r="B263" s="305" t="str">
        <x:v>CMP</x:v>
      </x:c>
      <x:c r="C263" s="305" t="str">
        <x:v>SEBI-CORE-CMP-000010</x:v>
      </x:c>
      <x:c r="D263" s="305" t="n">
        <x:v>10</x:v>
      </x:c>
      <x:c r="E263" s="305" t="str">
        <x:v>CAP-LAW053|Reg. 14</x:v>
      </x:c>
      <x:c r="F263" s="305" t="str">
        <x:v>SEBI-CORE-PRV-000010</x:v>
      </x:c>
      <x:c r="G263" s="305" t="str">
        <x:v>CAP-LAW053|Reg. 14</x:v>
      </x:c>
      <x:c r="H263" s="305" t="str">
        <x:v>CAP-LAW053</x:v>
      </x:c>
      <x:c r="I263" s="305" t="str">
        <x:v>MIGRATED — FROZEN</x:v>
      </x:c>
      <x:c r="J263" s="305" t="str">
        <x:v>FROZEN</x:v>
      </x:c>
      <x:c r="K263" s="305" t="str">
        <x:f>IF(COUNTIF($C$5:$C$1629,C263)=1,"UNIQUE","DUPLICATE")</x:f>
        <x:v>UNIQUE</x:v>
      </x:c>
      <x:c r="L263" s="305" t="str">
        <x:f>IF(COUNTIFS($B$5:$B$1629,B263,$E$5:$E$1629,E263)=1,"UNIQUE","DUPLICATE")</x:f>
        <x:v>UNIQUE</x:v>
      </x:c>
      <x:c r="M263" s="305" t="str">
        <x:f>IF(COUNTIF($C$5:$C$1629,F263)=1,"LINKED","ORPHAN")</x:f>
        <x:v>LINKED</x:v>
      </x:c>
      <x:c r="N263" s="305" t="str">
        <x:f>IF(AND(LEFT(C263,10)="SEBI-CORE-",MID(C263,11,3)=B263,LEN(C263)=20),"VALID","INVALID")</x:f>
        <x:v>VALID</x:v>
      </x:c>
      <x:c r="O263" s="305" t="str">
        <x:v>NO COLLISION — OBJECT CODE ISOLATED</x:v>
      </x:c>
    </x:row>
    <x:row r="264" ht="48" customHeight="1">
      <x:c r="A264" s="305" t="str">
        <x:v>Compliance requirement</x:v>
      </x:c>
      <x:c r="B264" s="305" t="str">
        <x:v>CMP</x:v>
      </x:c>
      <x:c r="C264" s="305" t="str">
        <x:v>SEBI-CORE-CMP-000011</x:v>
      </x:c>
      <x:c r="D264" s="305" t="n">
        <x:v>11</x:v>
      </x:c>
      <x:c r="E264" s="305" t="str">
        <x:v>CAP-LAW053|Reg. 15</x:v>
      </x:c>
      <x:c r="F264" s="305" t="str">
        <x:v>SEBI-CORE-PRV-000011</x:v>
      </x:c>
      <x:c r="G264" s="305" t="str">
        <x:v>CAP-LAW053|Reg. 15</x:v>
      </x:c>
      <x:c r="H264" s="305" t="str">
        <x:v>CAP-LAW053</x:v>
      </x:c>
      <x:c r="I264" s="305" t="str">
        <x:v>MIGRATED — FROZEN</x:v>
      </x:c>
      <x:c r="J264" s="305" t="str">
        <x:v>FROZEN</x:v>
      </x:c>
      <x:c r="K264" s="305" t="str">
        <x:f>IF(COUNTIF($C$5:$C$1629,C264)=1,"UNIQUE","DUPLICATE")</x:f>
        <x:v>UNIQUE</x:v>
      </x:c>
      <x:c r="L264" s="305" t="str">
        <x:f>IF(COUNTIFS($B$5:$B$1629,B264,$E$5:$E$1629,E264)=1,"UNIQUE","DUPLICATE")</x:f>
        <x:v>UNIQUE</x:v>
      </x:c>
      <x:c r="M264" s="305" t="str">
        <x:f>IF(COUNTIF($C$5:$C$1629,F264)=1,"LINKED","ORPHAN")</x:f>
        <x:v>LINKED</x:v>
      </x:c>
      <x:c r="N264" s="305" t="str">
        <x:f>IF(AND(LEFT(C264,10)="SEBI-CORE-",MID(C264,11,3)=B264,LEN(C264)=20),"VALID","INVALID")</x:f>
        <x:v>VALID</x:v>
      </x:c>
      <x:c r="O264" s="305" t="str">
        <x:v>NO COLLISION — OBJECT CODE ISOLATED</x:v>
      </x:c>
    </x:row>
    <x:row r="265" ht="48" customHeight="1">
      <x:c r="A265" s="305" t="str">
        <x:v>Compliance requirement</x:v>
      </x:c>
      <x:c r="B265" s="305" t="str">
        <x:v>CMP</x:v>
      </x:c>
      <x:c r="C265" s="305" t="str">
        <x:v>SEBI-CORE-CMP-000012</x:v>
      </x:c>
      <x:c r="D265" s="305" t="n">
        <x:v>12</x:v>
      </x:c>
      <x:c r="E265" s="305" t="str">
        <x:v>CAP-LAW053|Reg. 17(1)-(2)</x:v>
      </x:c>
      <x:c r="F265" s="305" t="str">
        <x:v>SEBI-CORE-PRV-000012</x:v>
      </x:c>
      <x:c r="G265" s="305" t="str">
        <x:v>CAP-LAW053|Reg. 17(1)-(2)</x:v>
      </x:c>
      <x:c r="H265" s="305" t="str">
        <x:v>CAP-LAW053</x:v>
      </x:c>
      <x:c r="I265" s="305" t="str">
        <x:v>MIGRATED — FROZEN</x:v>
      </x:c>
      <x:c r="J265" s="305" t="str">
        <x:v>FROZEN</x:v>
      </x:c>
      <x:c r="K265" s="305" t="str">
        <x:f>IF(COUNTIF($C$5:$C$1629,C265)=1,"UNIQUE","DUPLICATE")</x:f>
        <x:v>UNIQUE</x:v>
      </x:c>
      <x:c r="L265" s="305" t="str">
        <x:f>IF(COUNTIFS($B$5:$B$1629,B265,$E$5:$E$1629,E265)=1,"UNIQUE","DUPLICATE")</x:f>
        <x:v>UNIQUE</x:v>
      </x:c>
      <x:c r="M265" s="305" t="str">
        <x:f>IF(COUNTIF($C$5:$C$1629,F265)=1,"LINKED","ORPHAN")</x:f>
        <x:v>LINKED</x:v>
      </x:c>
      <x:c r="N265" s="305" t="str">
        <x:f>IF(AND(LEFT(C265,10)="SEBI-CORE-",MID(C265,11,3)=B265,LEN(C265)=20),"VALID","INVALID")</x:f>
        <x:v>VALID</x:v>
      </x:c>
      <x:c r="O265" s="305" t="str">
        <x:v>NO COLLISION — OBJECT CODE ISOLATED</x:v>
      </x:c>
    </x:row>
    <x:row r="266" ht="48" customHeight="1">
      <x:c r="A266" s="305" t="str">
        <x:v>Compliance requirement</x:v>
      </x:c>
      <x:c r="B266" s="305" t="str">
        <x:v>CMP</x:v>
      </x:c>
      <x:c r="C266" s="305" t="str">
        <x:v>SEBI-CORE-CMP-000013</x:v>
      </x:c>
      <x:c r="D266" s="305" t="n">
        <x:v>13</x:v>
      </x:c>
      <x:c r="E266" s="305" t="str">
        <x:v>CAP-LAW053|Reg. 17(8)</x:v>
      </x:c>
      <x:c r="F266" s="305" t="str">
        <x:v>SEBI-CORE-PRV-000013</x:v>
      </x:c>
      <x:c r="G266" s="305" t="str">
        <x:v>CAP-LAW053|Reg. 17(8)</x:v>
      </x:c>
      <x:c r="H266" s="305" t="str">
        <x:v>CAP-LAW053</x:v>
      </x:c>
      <x:c r="I266" s="305" t="str">
        <x:v>MIGRATED — FROZEN</x:v>
      </x:c>
      <x:c r="J266" s="305" t="str">
        <x:v>FROZEN</x:v>
      </x:c>
      <x:c r="K266" s="305" t="str">
        <x:f>IF(COUNTIF($C$5:$C$1629,C266)=1,"UNIQUE","DUPLICATE")</x:f>
        <x:v>UNIQUE</x:v>
      </x:c>
      <x:c r="L266" s="305" t="str">
        <x:f>IF(COUNTIFS($B$5:$B$1629,B266,$E$5:$E$1629,E266)=1,"UNIQUE","DUPLICATE")</x:f>
        <x:v>UNIQUE</x:v>
      </x:c>
      <x:c r="M266" s="305" t="str">
        <x:f>IF(COUNTIF($C$5:$C$1629,F266)=1,"LINKED","ORPHAN")</x:f>
        <x:v>LINKED</x:v>
      </x:c>
      <x:c r="N266" s="305" t="str">
        <x:f>IF(AND(LEFT(C266,10)="SEBI-CORE-",MID(C266,11,3)=B266,LEN(C266)=20),"VALID","INVALID")</x:f>
        <x:v>VALID</x:v>
      </x:c>
      <x:c r="O266" s="305" t="str">
        <x:v>NO COLLISION — OBJECT CODE ISOLATED</x:v>
      </x:c>
    </x:row>
    <x:row r="267" ht="48" customHeight="1">
      <x:c r="A267" s="305" t="str">
        <x:v>Compliance requirement</x:v>
      </x:c>
      <x:c r="B267" s="305" t="str">
        <x:v>CMP</x:v>
      </x:c>
      <x:c r="C267" s="305" t="str">
        <x:v>SEBI-CORE-CMP-000014</x:v>
      </x:c>
      <x:c r="D267" s="305" t="n">
        <x:v>14</x:v>
      </x:c>
      <x:c r="E267" s="305" t="str">
        <x:v>CAP-LAW053|Reg. 18</x:v>
      </x:c>
      <x:c r="F267" s="305" t="str">
        <x:v>SEBI-CORE-PRV-000014</x:v>
      </x:c>
      <x:c r="G267" s="305" t="str">
        <x:v>CAP-LAW053|Reg. 18</x:v>
      </x:c>
      <x:c r="H267" s="305" t="str">
        <x:v>CAP-LAW053</x:v>
      </x:c>
      <x:c r="I267" s="305" t="str">
        <x:v>MIGRATED — FROZEN</x:v>
      </x:c>
      <x:c r="J267" s="305" t="str">
        <x:v>FROZEN</x:v>
      </x:c>
      <x:c r="K267" s="305" t="str">
        <x:f>IF(COUNTIF($C$5:$C$1629,C267)=1,"UNIQUE","DUPLICATE")</x:f>
        <x:v>UNIQUE</x:v>
      </x:c>
      <x:c r="L267" s="305" t="str">
        <x:f>IF(COUNTIFS($B$5:$B$1629,B267,$E$5:$E$1629,E267)=1,"UNIQUE","DUPLICATE")</x:f>
        <x:v>UNIQUE</x:v>
      </x:c>
      <x:c r="M267" s="305" t="str">
        <x:f>IF(COUNTIF($C$5:$C$1629,F267)=1,"LINKED","ORPHAN")</x:f>
        <x:v>LINKED</x:v>
      </x:c>
      <x:c r="N267" s="305" t="str">
        <x:f>IF(AND(LEFT(C267,10)="SEBI-CORE-",MID(C267,11,3)=B267,LEN(C267)=20),"VALID","INVALID")</x:f>
        <x:v>VALID</x:v>
      </x:c>
      <x:c r="O267" s="305" t="str">
        <x:v>NO COLLISION — OBJECT CODE ISOLATED</x:v>
      </x:c>
    </x:row>
    <x:row r="268" ht="48" customHeight="1">
      <x:c r="A268" s="305" t="str">
        <x:v>Compliance requirement</x:v>
      </x:c>
      <x:c r="B268" s="305" t="str">
        <x:v>CMP</x:v>
      </x:c>
      <x:c r="C268" s="305" t="str">
        <x:v>SEBI-CORE-CMP-000015</x:v>
      </x:c>
      <x:c r="D268" s="305" t="n">
        <x:v>15</x:v>
      </x:c>
      <x:c r="E268" s="305" t="str">
        <x:v>CAP-LAW053|Reg. 19</x:v>
      </x:c>
      <x:c r="F268" s="305" t="str">
        <x:v>SEBI-CORE-PRV-000015</x:v>
      </x:c>
      <x:c r="G268" s="305" t="str">
        <x:v>CAP-LAW053|Reg. 19</x:v>
      </x:c>
      <x:c r="H268" s="305" t="str">
        <x:v>CAP-LAW053</x:v>
      </x:c>
      <x:c r="I268" s="305" t="str">
        <x:v>MIGRATED — FROZEN</x:v>
      </x:c>
      <x:c r="J268" s="305" t="str">
        <x:v>FROZEN</x:v>
      </x:c>
      <x:c r="K268" s="305" t="str">
        <x:f>IF(COUNTIF($C$5:$C$1629,C268)=1,"UNIQUE","DUPLICATE")</x:f>
        <x:v>UNIQUE</x:v>
      </x:c>
      <x:c r="L268" s="305" t="str">
        <x:f>IF(COUNTIFS($B$5:$B$1629,B268,$E$5:$E$1629,E268)=1,"UNIQUE","DUPLICATE")</x:f>
        <x:v>UNIQUE</x:v>
      </x:c>
      <x:c r="M268" s="305" t="str">
        <x:f>IF(COUNTIF($C$5:$C$1629,F268)=1,"LINKED","ORPHAN")</x:f>
        <x:v>LINKED</x:v>
      </x:c>
      <x:c r="N268" s="305" t="str">
        <x:f>IF(AND(LEFT(C268,10)="SEBI-CORE-",MID(C268,11,3)=B268,LEN(C268)=20),"VALID","INVALID")</x:f>
        <x:v>VALID</x:v>
      </x:c>
      <x:c r="O268" s="305" t="str">
        <x:v>NO COLLISION — OBJECT CODE ISOLATED</x:v>
      </x:c>
    </x:row>
    <x:row r="269" ht="48" customHeight="1">
      <x:c r="A269" s="305" t="str">
        <x:v>Compliance requirement</x:v>
      </x:c>
      <x:c r="B269" s="305" t="str">
        <x:v>CMP</x:v>
      </x:c>
      <x:c r="C269" s="305" t="str">
        <x:v>SEBI-CORE-CMP-000016</x:v>
      </x:c>
      <x:c r="D269" s="305" t="n">
        <x:v>16</x:v>
      </x:c>
      <x:c r="E269" s="305" t="str">
        <x:v>CAP-LAW053|Reg. 20</x:v>
      </x:c>
      <x:c r="F269" s="305" t="str">
        <x:v>SEBI-CORE-PRV-000016</x:v>
      </x:c>
      <x:c r="G269" s="305" t="str">
        <x:v>CAP-LAW053|Reg. 20</x:v>
      </x:c>
      <x:c r="H269" s="305" t="str">
        <x:v>CAP-LAW053</x:v>
      </x:c>
      <x:c r="I269" s="305" t="str">
        <x:v>MIGRATED — FROZEN</x:v>
      </x:c>
      <x:c r="J269" s="305" t="str">
        <x:v>FROZEN</x:v>
      </x:c>
      <x:c r="K269" s="305" t="str">
        <x:f>IF(COUNTIF($C$5:$C$1629,C269)=1,"UNIQUE","DUPLICATE")</x:f>
        <x:v>UNIQUE</x:v>
      </x:c>
      <x:c r="L269" s="305" t="str">
        <x:f>IF(COUNTIFS($B$5:$B$1629,B269,$E$5:$E$1629,E269)=1,"UNIQUE","DUPLICATE")</x:f>
        <x:v>UNIQUE</x:v>
      </x:c>
      <x:c r="M269" s="305" t="str">
        <x:f>IF(COUNTIF($C$5:$C$1629,F269)=1,"LINKED","ORPHAN")</x:f>
        <x:v>LINKED</x:v>
      </x:c>
      <x:c r="N269" s="305" t="str">
        <x:f>IF(AND(LEFT(C269,10)="SEBI-CORE-",MID(C269,11,3)=B269,LEN(C269)=20),"VALID","INVALID")</x:f>
        <x:v>VALID</x:v>
      </x:c>
      <x:c r="O269" s="305" t="str">
        <x:v>NO COLLISION — OBJECT CODE ISOLATED</x:v>
      </x:c>
    </x:row>
    <x:row r="270" ht="48" customHeight="1">
      <x:c r="A270" s="305" t="str">
        <x:v>Compliance requirement</x:v>
      </x:c>
      <x:c r="B270" s="305" t="str">
        <x:v>CMP</x:v>
      </x:c>
      <x:c r="C270" s="305" t="str">
        <x:v>SEBI-CORE-CMP-000017</x:v>
      </x:c>
      <x:c r="D270" s="305" t="n">
        <x:v>17</x:v>
      </x:c>
      <x:c r="E270" s="305" t="str">
        <x:v>CAP-LAW053|Reg. 21</x:v>
      </x:c>
      <x:c r="F270" s="305" t="str">
        <x:v>SEBI-CORE-PRV-000017</x:v>
      </x:c>
      <x:c r="G270" s="305" t="str">
        <x:v>CAP-LAW053|Reg. 21</x:v>
      </x:c>
      <x:c r="H270" s="305" t="str">
        <x:v>CAP-LAW053</x:v>
      </x:c>
      <x:c r="I270" s="305" t="str">
        <x:v>MIGRATED — FROZEN</x:v>
      </x:c>
      <x:c r="J270" s="305" t="str">
        <x:v>FROZEN</x:v>
      </x:c>
      <x:c r="K270" s="305" t="str">
        <x:f>IF(COUNTIF($C$5:$C$1629,C270)=1,"UNIQUE","DUPLICATE")</x:f>
        <x:v>UNIQUE</x:v>
      </x:c>
      <x:c r="L270" s="305" t="str">
        <x:f>IF(COUNTIFS($B$5:$B$1629,B270,$E$5:$E$1629,E270)=1,"UNIQUE","DUPLICATE")</x:f>
        <x:v>UNIQUE</x:v>
      </x:c>
      <x:c r="M270" s="305" t="str">
        <x:f>IF(COUNTIF($C$5:$C$1629,F270)=1,"LINKED","ORPHAN")</x:f>
        <x:v>LINKED</x:v>
      </x:c>
      <x:c r="N270" s="305" t="str">
        <x:f>IF(AND(LEFT(C270,10)="SEBI-CORE-",MID(C270,11,3)=B270,LEN(C270)=20),"VALID","INVALID")</x:f>
        <x:v>VALID</x:v>
      </x:c>
      <x:c r="O270" s="305" t="str">
        <x:v>NO COLLISION — OBJECT CODE ISOLATED</x:v>
      </x:c>
    </x:row>
    <x:row r="271" ht="48" customHeight="1">
      <x:c r="A271" s="305" t="str">
        <x:v>Compliance requirement</x:v>
      </x:c>
      <x:c r="B271" s="305" t="str">
        <x:v>CMP</x:v>
      </x:c>
      <x:c r="C271" s="305" t="str">
        <x:v>SEBI-CORE-CMP-000018</x:v>
      </x:c>
      <x:c r="D271" s="305" t="n">
        <x:v>18</x:v>
      </x:c>
      <x:c r="E271" s="305" t="str">
        <x:v>CAP-LAW053|Reg. 22</x:v>
      </x:c>
      <x:c r="F271" s="305" t="str">
        <x:v>SEBI-CORE-PRV-000018</x:v>
      </x:c>
      <x:c r="G271" s="305" t="str">
        <x:v>CAP-LAW053|Reg. 22</x:v>
      </x:c>
      <x:c r="H271" s="305" t="str">
        <x:v>CAP-LAW053</x:v>
      </x:c>
      <x:c r="I271" s="305" t="str">
        <x:v>MIGRATED — FROZEN</x:v>
      </x:c>
      <x:c r="J271" s="305" t="str">
        <x:v>FROZEN</x:v>
      </x:c>
      <x:c r="K271" s="305" t="str">
        <x:f>IF(COUNTIF($C$5:$C$1629,C271)=1,"UNIQUE","DUPLICATE")</x:f>
        <x:v>UNIQUE</x:v>
      </x:c>
      <x:c r="L271" s="305" t="str">
        <x:f>IF(COUNTIFS($B$5:$B$1629,B271,$E$5:$E$1629,E271)=1,"UNIQUE","DUPLICATE")</x:f>
        <x:v>UNIQUE</x:v>
      </x:c>
      <x:c r="M271" s="305" t="str">
        <x:f>IF(COUNTIF($C$5:$C$1629,F271)=1,"LINKED","ORPHAN")</x:f>
        <x:v>LINKED</x:v>
      </x:c>
      <x:c r="N271" s="305" t="str">
        <x:f>IF(AND(LEFT(C271,10)="SEBI-CORE-",MID(C271,11,3)=B271,LEN(C271)=20),"VALID","INVALID")</x:f>
        <x:v>VALID</x:v>
      </x:c>
      <x:c r="O271" s="305" t="str">
        <x:v>NO COLLISION — OBJECT CODE ISOLATED</x:v>
      </x:c>
    </x:row>
    <x:row r="272" ht="48" customHeight="1">
      <x:c r="A272" s="305" t="str">
        <x:v>Compliance requirement</x:v>
      </x:c>
      <x:c r="B272" s="305" t="str">
        <x:v>CMP</x:v>
      </x:c>
      <x:c r="C272" s="305" t="str">
        <x:v>SEBI-CORE-CMP-000019</x:v>
      </x:c>
      <x:c r="D272" s="305" t="n">
        <x:v>19</x:v>
      </x:c>
      <x:c r="E272" s="305" t="str">
        <x:v>CAP-LAW053|Reg. 23(1)</x:v>
      </x:c>
      <x:c r="F272" s="305" t="str">
        <x:v>SEBI-CORE-PRV-000019</x:v>
      </x:c>
      <x:c r="G272" s="305" t="str">
        <x:v>CAP-LAW053|Reg. 23(1)</x:v>
      </x:c>
      <x:c r="H272" s="305" t="str">
        <x:v>CAP-LAW053</x:v>
      </x:c>
      <x:c r="I272" s="305" t="str">
        <x:v>MIGRATED — FROZEN</x:v>
      </x:c>
      <x:c r="J272" s="305" t="str">
        <x:v>FROZEN</x:v>
      </x:c>
      <x:c r="K272" s="305" t="str">
        <x:f>IF(COUNTIF($C$5:$C$1629,C272)=1,"UNIQUE","DUPLICATE")</x:f>
        <x:v>UNIQUE</x:v>
      </x:c>
      <x:c r="L272" s="305" t="str">
        <x:f>IF(COUNTIFS($B$5:$B$1629,B272,$E$5:$E$1629,E272)=1,"UNIQUE","DUPLICATE")</x:f>
        <x:v>UNIQUE</x:v>
      </x:c>
      <x:c r="M272" s="305" t="str">
        <x:f>IF(COUNTIF($C$5:$C$1629,F272)=1,"LINKED","ORPHAN")</x:f>
        <x:v>LINKED</x:v>
      </x:c>
      <x:c r="N272" s="305" t="str">
        <x:f>IF(AND(LEFT(C272,10)="SEBI-CORE-",MID(C272,11,3)=B272,LEN(C272)=20),"VALID","INVALID")</x:f>
        <x:v>VALID</x:v>
      </x:c>
      <x:c r="O272" s="305" t="str">
        <x:v>NO COLLISION — OBJECT CODE ISOLATED</x:v>
      </x:c>
    </x:row>
    <x:row r="273" ht="48" customHeight="1">
      <x:c r="A273" s="305" t="str">
        <x:v>Compliance requirement</x:v>
      </x:c>
      <x:c r="B273" s="305" t="str">
        <x:v>CMP</x:v>
      </x:c>
      <x:c r="C273" s="305" t="str">
        <x:v>SEBI-CORE-CMP-000020</x:v>
      </x:c>
      <x:c r="D273" s="305" t="n">
        <x:v>20</x:v>
      </x:c>
      <x:c r="E273" s="305" t="str">
        <x:v>CAP-LAW053|Reg. 23(2)-(4)</x:v>
      </x:c>
      <x:c r="F273" s="305" t="str">
        <x:v>SEBI-CORE-PRV-000020</x:v>
      </x:c>
      <x:c r="G273" s="305" t="str">
        <x:v>CAP-LAW053|Reg. 23(2)-(4)</x:v>
      </x:c>
      <x:c r="H273" s="305" t="str">
        <x:v>CAP-LAW053</x:v>
      </x:c>
      <x:c r="I273" s="305" t="str">
        <x:v>MIGRATED — FROZEN</x:v>
      </x:c>
      <x:c r="J273" s="305" t="str">
        <x:v>FROZEN</x:v>
      </x:c>
      <x:c r="K273" s="305" t="str">
        <x:f>IF(COUNTIF($C$5:$C$1629,C273)=1,"UNIQUE","DUPLICATE")</x:f>
        <x:v>UNIQUE</x:v>
      </x:c>
      <x:c r="L273" s="305" t="str">
        <x:f>IF(COUNTIFS($B$5:$B$1629,B273,$E$5:$E$1629,E273)=1,"UNIQUE","DUPLICATE")</x:f>
        <x:v>UNIQUE</x:v>
      </x:c>
      <x:c r="M273" s="305" t="str">
        <x:f>IF(COUNTIF($C$5:$C$1629,F273)=1,"LINKED","ORPHAN")</x:f>
        <x:v>LINKED</x:v>
      </x:c>
      <x:c r="N273" s="305" t="str">
        <x:f>IF(AND(LEFT(C273,10)="SEBI-CORE-",MID(C273,11,3)=B273,LEN(C273)=20),"VALID","INVALID")</x:f>
        <x:v>VALID</x:v>
      </x:c>
      <x:c r="O273" s="305" t="str">
        <x:v>NO COLLISION — OBJECT CODE ISOLATED</x:v>
      </x:c>
    </x:row>
    <x:row r="274" ht="48" customHeight="1">
      <x:c r="A274" s="305" t="str">
        <x:v>Compliance requirement</x:v>
      </x:c>
      <x:c r="B274" s="305" t="str">
        <x:v>CMP</x:v>
      </x:c>
      <x:c r="C274" s="305" t="str">
        <x:v>SEBI-CORE-CMP-000021</x:v>
      </x:c>
      <x:c r="D274" s="305" t="n">
        <x:v>21</x:v>
      </x:c>
      <x:c r="E274" s="305" t="str">
        <x:v>CAP-LAW053|Reg. 23(9)</x:v>
      </x:c>
      <x:c r="F274" s="305" t="str">
        <x:v>SEBI-CORE-PRV-000021</x:v>
      </x:c>
      <x:c r="G274" s="305" t="str">
        <x:v>CAP-LAW053|Reg. 23(9)</x:v>
      </x:c>
      <x:c r="H274" s="305" t="str">
        <x:v>CAP-LAW053</x:v>
      </x:c>
      <x:c r="I274" s="305" t="str">
        <x:v>MIGRATED — FROZEN</x:v>
      </x:c>
      <x:c r="J274" s="305" t="str">
        <x:v>FROZEN</x:v>
      </x:c>
      <x:c r="K274" s="305" t="str">
        <x:f>IF(COUNTIF($C$5:$C$1629,C274)=1,"UNIQUE","DUPLICATE")</x:f>
        <x:v>UNIQUE</x:v>
      </x:c>
      <x:c r="L274" s="305" t="str">
        <x:f>IF(COUNTIFS($B$5:$B$1629,B274,$E$5:$E$1629,E274)=1,"UNIQUE","DUPLICATE")</x:f>
        <x:v>UNIQUE</x:v>
      </x:c>
      <x:c r="M274" s="305" t="str">
        <x:f>IF(COUNTIF($C$5:$C$1629,F274)=1,"LINKED","ORPHAN")</x:f>
        <x:v>LINKED</x:v>
      </x:c>
      <x:c r="N274" s="305" t="str">
        <x:f>IF(AND(LEFT(C274,10)="SEBI-CORE-",MID(C274,11,3)=B274,LEN(C274)=20),"VALID","INVALID")</x:f>
        <x:v>VALID</x:v>
      </x:c>
      <x:c r="O274" s="305" t="str">
        <x:v>NO COLLISION — OBJECT CODE ISOLATED</x:v>
      </x:c>
    </x:row>
    <x:row r="275" ht="48" customHeight="1">
      <x:c r="A275" s="305" t="str">
        <x:v>Compliance requirement</x:v>
      </x:c>
      <x:c r="B275" s="305" t="str">
        <x:v>CMP</x:v>
      </x:c>
      <x:c r="C275" s="305" t="str">
        <x:v>SEBI-CORE-CMP-000022</x:v>
      </x:c>
      <x:c r="D275" s="305" t="n">
        <x:v>22</x:v>
      </x:c>
      <x:c r="E275" s="305" t="str">
        <x:v>CAP-LAW053|Reg. 24(1)</x:v>
      </x:c>
      <x:c r="F275" s="305" t="str">
        <x:v>SEBI-CORE-PRV-000022</x:v>
      </x:c>
      <x:c r="G275" s="305" t="str">
        <x:v>CAP-LAW053|Reg. 24(1)</x:v>
      </x:c>
      <x:c r="H275" s="305" t="str">
        <x:v>CAP-LAW053</x:v>
      </x:c>
      <x:c r="I275" s="305" t="str">
        <x:v>MIGRATED — FROZEN</x:v>
      </x:c>
      <x:c r="J275" s="305" t="str">
        <x:v>FROZEN</x:v>
      </x:c>
      <x:c r="K275" s="305" t="str">
        <x:f>IF(COUNTIF($C$5:$C$1629,C275)=1,"UNIQUE","DUPLICATE")</x:f>
        <x:v>UNIQUE</x:v>
      </x:c>
      <x:c r="L275" s="305" t="str">
        <x:f>IF(COUNTIFS($B$5:$B$1629,B275,$E$5:$E$1629,E275)=1,"UNIQUE","DUPLICATE")</x:f>
        <x:v>UNIQUE</x:v>
      </x:c>
      <x:c r="M275" s="305" t="str">
        <x:f>IF(COUNTIF($C$5:$C$1629,F275)=1,"LINKED","ORPHAN")</x:f>
        <x:v>LINKED</x:v>
      </x:c>
      <x:c r="N275" s="305" t="str">
        <x:f>IF(AND(LEFT(C275,10)="SEBI-CORE-",MID(C275,11,3)=B275,LEN(C275)=20),"VALID","INVALID")</x:f>
        <x:v>VALID</x:v>
      </x:c>
      <x:c r="O275" s="305" t="str">
        <x:v>NO COLLISION — OBJECT CODE ISOLATED</x:v>
      </x:c>
    </x:row>
    <x:row r="276" ht="48" customHeight="1">
      <x:c r="A276" s="305" t="str">
        <x:v>Compliance requirement</x:v>
      </x:c>
      <x:c r="B276" s="305" t="str">
        <x:v>CMP</x:v>
      </x:c>
      <x:c r="C276" s="305" t="str">
        <x:v>SEBI-CORE-CMP-000023</x:v>
      </x:c>
      <x:c r="D276" s="305" t="n">
        <x:v>23</x:v>
      </x:c>
      <x:c r="E276" s="305" t="str">
        <x:v>CAP-LAW053|Reg. 24(2)</x:v>
      </x:c>
      <x:c r="F276" s="305" t="str">
        <x:v>SEBI-CORE-PRV-000023</x:v>
      </x:c>
      <x:c r="G276" s="305" t="str">
        <x:v>CAP-LAW053|Reg. 24(2)</x:v>
      </x:c>
      <x:c r="H276" s="305" t="str">
        <x:v>CAP-LAW053</x:v>
      </x:c>
      <x:c r="I276" s="305" t="str">
        <x:v>MIGRATED — FROZEN</x:v>
      </x:c>
      <x:c r="J276" s="305" t="str">
        <x:v>FROZEN</x:v>
      </x:c>
      <x:c r="K276" s="305" t="str">
        <x:f>IF(COUNTIF($C$5:$C$1629,C276)=1,"UNIQUE","DUPLICATE")</x:f>
        <x:v>UNIQUE</x:v>
      </x:c>
      <x:c r="L276" s="305" t="str">
        <x:f>IF(COUNTIFS($B$5:$B$1629,B276,$E$5:$E$1629,E276)=1,"UNIQUE","DUPLICATE")</x:f>
        <x:v>UNIQUE</x:v>
      </x:c>
      <x:c r="M276" s="305" t="str">
        <x:f>IF(COUNTIF($C$5:$C$1629,F276)=1,"LINKED","ORPHAN")</x:f>
        <x:v>LINKED</x:v>
      </x:c>
      <x:c r="N276" s="305" t="str">
        <x:f>IF(AND(LEFT(C276,10)="SEBI-CORE-",MID(C276,11,3)=B276,LEN(C276)=20),"VALID","INVALID")</x:f>
        <x:v>VALID</x:v>
      </x:c>
      <x:c r="O276" s="305" t="str">
        <x:v>NO COLLISION — OBJECT CODE ISOLATED</x:v>
      </x:c>
    </x:row>
    <x:row r="277" ht="48" customHeight="1">
      <x:c r="A277" s="305" t="str">
        <x:v>Compliance requirement</x:v>
      </x:c>
      <x:c r="B277" s="305" t="str">
        <x:v>CMP</x:v>
      </x:c>
      <x:c r="C277" s="305" t="str">
        <x:v>SEBI-CORE-CMP-000024</x:v>
      </x:c>
      <x:c r="D277" s="305" t="n">
        <x:v>24</x:v>
      </x:c>
      <x:c r="E277" s="305" t="str">
        <x:v>CAP-LAW053|Reg. 24(3)</x:v>
      </x:c>
      <x:c r="F277" s="305" t="str">
        <x:v>SEBI-CORE-PRV-000024</x:v>
      </x:c>
      <x:c r="G277" s="305" t="str">
        <x:v>CAP-LAW053|Reg. 24(3)</x:v>
      </x:c>
      <x:c r="H277" s="305" t="str">
        <x:v>CAP-LAW053</x:v>
      </x:c>
      <x:c r="I277" s="305" t="str">
        <x:v>MIGRATED — FROZEN</x:v>
      </x:c>
      <x:c r="J277" s="305" t="str">
        <x:v>FROZEN</x:v>
      </x:c>
      <x:c r="K277" s="305" t="str">
        <x:f>IF(COUNTIF($C$5:$C$1629,C277)=1,"UNIQUE","DUPLICATE")</x:f>
        <x:v>UNIQUE</x:v>
      </x:c>
      <x:c r="L277" s="305" t="str">
        <x:f>IF(COUNTIFS($B$5:$B$1629,B277,$E$5:$E$1629,E277)=1,"UNIQUE","DUPLICATE")</x:f>
        <x:v>UNIQUE</x:v>
      </x:c>
      <x:c r="M277" s="305" t="str">
        <x:f>IF(COUNTIF($C$5:$C$1629,F277)=1,"LINKED","ORPHAN")</x:f>
        <x:v>LINKED</x:v>
      </x:c>
      <x:c r="N277" s="305" t="str">
        <x:f>IF(AND(LEFT(C277,10)="SEBI-CORE-",MID(C277,11,3)=B277,LEN(C277)=20),"VALID","INVALID")</x:f>
        <x:v>VALID</x:v>
      </x:c>
      <x:c r="O277" s="305" t="str">
        <x:v>NO COLLISION — OBJECT CODE ISOLATED</x:v>
      </x:c>
    </x:row>
    <x:row r="278" ht="48" customHeight="1">
      <x:c r="A278" s="305" t="str">
        <x:v>Compliance requirement</x:v>
      </x:c>
      <x:c r="B278" s="305" t="str">
        <x:v>CMP</x:v>
      </x:c>
      <x:c r="C278" s="305" t="str">
        <x:v>SEBI-CORE-CMP-000025</x:v>
      </x:c>
      <x:c r="D278" s="305" t="n">
        <x:v>25</x:v>
      </x:c>
      <x:c r="E278" s="305" t="str">
        <x:v>CAP-LAW053|Reg. 24(4)</x:v>
      </x:c>
      <x:c r="F278" s="305" t="str">
        <x:v>SEBI-CORE-PRV-000025</x:v>
      </x:c>
      <x:c r="G278" s="305" t="str">
        <x:v>CAP-LAW053|Reg. 24(4)</x:v>
      </x:c>
      <x:c r="H278" s="305" t="str">
        <x:v>CAP-LAW053</x:v>
      </x:c>
      <x:c r="I278" s="305" t="str">
        <x:v>MIGRATED — FROZEN</x:v>
      </x:c>
      <x:c r="J278" s="305" t="str">
        <x:v>FROZEN</x:v>
      </x:c>
      <x:c r="K278" s="305" t="str">
        <x:f>IF(COUNTIF($C$5:$C$1629,C278)=1,"UNIQUE","DUPLICATE")</x:f>
        <x:v>UNIQUE</x:v>
      </x:c>
      <x:c r="L278" s="305" t="str">
        <x:f>IF(COUNTIFS($B$5:$B$1629,B278,$E$5:$E$1629,E278)=1,"UNIQUE","DUPLICATE")</x:f>
        <x:v>UNIQUE</x:v>
      </x:c>
      <x:c r="M278" s="305" t="str">
        <x:f>IF(COUNTIF($C$5:$C$1629,F278)=1,"LINKED","ORPHAN")</x:f>
        <x:v>LINKED</x:v>
      </x:c>
      <x:c r="N278" s="305" t="str">
        <x:f>IF(AND(LEFT(C278,10)="SEBI-CORE-",MID(C278,11,3)=B278,LEN(C278)=20),"VALID","INVALID")</x:f>
        <x:v>VALID</x:v>
      </x:c>
      <x:c r="O278" s="305" t="str">
        <x:v>NO COLLISION — OBJECT CODE ISOLATED</x:v>
      </x:c>
    </x:row>
    <x:row r="279" ht="48" customHeight="1">
      <x:c r="A279" s="305" t="str">
        <x:v>Compliance requirement</x:v>
      </x:c>
      <x:c r="B279" s="305" t="str">
        <x:v>CMP</x:v>
      </x:c>
      <x:c r="C279" s="305" t="str">
        <x:v>SEBI-CORE-CMP-000026</x:v>
      </x:c>
      <x:c r="D279" s="305" t="n">
        <x:v>26</x:v>
      </x:c>
      <x:c r="E279" s="305" t="str">
        <x:v>CAP-LAW053|Reg. 24(5)-(6)</x:v>
      </x:c>
      <x:c r="F279" s="305" t="str">
        <x:v>SEBI-CORE-PRV-000026</x:v>
      </x:c>
      <x:c r="G279" s="305" t="str">
        <x:v>CAP-LAW053|Reg. 24(5)-(6)</x:v>
      </x:c>
      <x:c r="H279" s="305" t="str">
        <x:v>CAP-LAW053</x:v>
      </x:c>
      <x:c r="I279" s="305" t="str">
        <x:v>MIGRATED — FROZEN</x:v>
      </x:c>
      <x:c r="J279" s="305" t="str">
        <x:v>FROZEN</x:v>
      </x:c>
      <x:c r="K279" s="305" t="str">
        <x:f>IF(COUNTIF($C$5:$C$1629,C279)=1,"UNIQUE","DUPLICATE")</x:f>
        <x:v>UNIQUE</x:v>
      </x:c>
      <x:c r="L279" s="305" t="str">
        <x:f>IF(COUNTIFS($B$5:$B$1629,B279,$E$5:$E$1629,E279)=1,"UNIQUE","DUPLICATE")</x:f>
        <x:v>UNIQUE</x:v>
      </x:c>
      <x:c r="M279" s="305" t="str">
        <x:f>IF(COUNTIF($C$5:$C$1629,F279)=1,"LINKED","ORPHAN")</x:f>
        <x:v>LINKED</x:v>
      </x:c>
      <x:c r="N279" s="305" t="str">
        <x:f>IF(AND(LEFT(C279,10)="SEBI-CORE-",MID(C279,11,3)=B279,LEN(C279)=20),"VALID","INVALID")</x:f>
        <x:v>VALID</x:v>
      </x:c>
      <x:c r="O279" s="305" t="str">
        <x:v>NO COLLISION — OBJECT CODE ISOLATED</x:v>
      </x:c>
    </x:row>
    <x:row r="280" ht="48" customHeight="1">
      <x:c r="A280" s="305" t="str">
        <x:v>Compliance requirement</x:v>
      </x:c>
      <x:c r="B280" s="305" t="str">
        <x:v>CMP</x:v>
      </x:c>
      <x:c r="C280" s="305" t="str">
        <x:v>SEBI-CORE-CMP-000027</x:v>
      </x:c>
      <x:c r="D280" s="305" t="n">
        <x:v>27</x:v>
      </x:c>
      <x:c r="E280" s="305" t="str">
        <x:v>CAP-LAW053|Reg. 24A</x:v>
      </x:c>
      <x:c r="F280" s="305" t="str">
        <x:v>SEBI-CORE-PRV-000027</x:v>
      </x:c>
      <x:c r="G280" s="305" t="str">
        <x:v>CAP-LAW053|Reg. 24A</x:v>
      </x:c>
      <x:c r="H280" s="305" t="str">
        <x:v>CAP-LAW053</x:v>
      </x:c>
      <x:c r="I280" s="305" t="str">
        <x:v>MIGRATED — FROZEN</x:v>
      </x:c>
      <x:c r="J280" s="305" t="str">
        <x:v>FROZEN</x:v>
      </x:c>
      <x:c r="K280" s="305" t="str">
        <x:f>IF(COUNTIF($C$5:$C$1629,C280)=1,"UNIQUE","DUPLICATE")</x:f>
        <x:v>UNIQUE</x:v>
      </x:c>
      <x:c r="L280" s="305" t="str">
        <x:f>IF(COUNTIFS($B$5:$B$1629,B280,$E$5:$E$1629,E280)=1,"UNIQUE","DUPLICATE")</x:f>
        <x:v>UNIQUE</x:v>
      </x:c>
      <x:c r="M280" s="305" t="str">
        <x:f>IF(COUNTIF($C$5:$C$1629,F280)=1,"LINKED","ORPHAN")</x:f>
        <x:v>LINKED</x:v>
      </x:c>
      <x:c r="N280" s="305" t="str">
        <x:f>IF(AND(LEFT(C280,10)="SEBI-CORE-",MID(C280,11,3)=B280,LEN(C280)=20),"VALID","INVALID")</x:f>
        <x:v>VALID</x:v>
      </x:c>
      <x:c r="O280" s="305" t="str">
        <x:v>NO COLLISION — OBJECT CODE ISOLATED</x:v>
      </x:c>
    </x:row>
    <x:row r="281" ht="48" customHeight="1">
      <x:c r="A281" s="305" t="str">
        <x:v>Compliance requirement</x:v>
      </x:c>
      <x:c r="B281" s="305" t="str">
        <x:v>CMP</x:v>
      </x:c>
      <x:c r="C281" s="305" t="str">
        <x:v>SEBI-CORE-CMP-000028</x:v>
      </x:c>
      <x:c r="D281" s="305" t="n">
        <x:v>28</x:v>
      </x:c>
      <x:c r="E281" s="305" t="str">
        <x:v>CAP-LAW053|Reg. 25</x:v>
      </x:c>
      <x:c r="F281" s="305" t="str">
        <x:v>SEBI-CORE-PRV-000028</x:v>
      </x:c>
      <x:c r="G281" s="305" t="str">
        <x:v>CAP-LAW053|Reg. 25</x:v>
      </x:c>
      <x:c r="H281" s="305" t="str">
        <x:v>CAP-LAW053</x:v>
      </x:c>
      <x:c r="I281" s="305" t="str">
        <x:v>MIGRATED — FROZEN</x:v>
      </x:c>
      <x:c r="J281" s="305" t="str">
        <x:v>FROZEN</x:v>
      </x:c>
      <x:c r="K281" s="305" t="str">
        <x:f>IF(COUNTIF($C$5:$C$1629,C281)=1,"UNIQUE","DUPLICATE")</x:f>
        <x:v>UNIQUE</x:v>
      </x:c>
      <x:c r="L281" s="305" t="str">
        <x:f>IF(COUNTIFS($B$5:$B$1629,B281,$E$5:$E$1629,E281)=1,"UNIQUE","DUPLICATE")</x:f>
        <x:v>UNIQUE</x:v>
      </x:c>
      <x:c r="M281" s="305" t="str">
        <x:f>IF(COUNTIF($C$5:$C$1629,F281)=1,"LINKED","ORPHAN")</x:f>
        <x:v>LINKED</x:v>
      </x:c>
      <x:c r="N281" s="305" t="str">
        <x:f>IF(AND(LEFT(C281,10)="SEBI-CORE-",MID(C281,11,3)=B281,LEN(C281)=20),"VALID","INVALID")</x:f>
        <x:v>VALID</x:v>
      </x:c>
      <x:c r="O281" s="305" t="str">
        <x:v>NO COLLISION — OBJECT CODE ISOLATED</x:v>
      </x:c>
    </x:row>
    <x:row r="282" ht="48" customHeight="1">
      <x:c r="A282" s="305" t="str">
        <x:v>Compliance requirement</x:v>
      </x:c>
      <x:c r="B282" s="305" t="str">
        <x:v>CMP</x:v>
      </x:c>
      <x:c r="C282" s="305" t="str">
        <x:v>SEBI-CORE-CMP-000029</x:v>
      </x:c>
      <x:c r="D282" s="305" t="n">
        <x:v>29</x:v>
      </x:c>
      <x:c r="E282" s="305" t="str">
        <x:v>CAP-LAW053|Reg. 26</x:v>
      </x:c>
      <x:c r="F282" s="305" t="str">
        <x:v>SEBI-CORE-PRV-000029</x:v>
      </x:c>
      <x:c r="G282" s="305" t="str">
        <x:v>CAP-LAW053|Reg. 26</x:v>
      </x:c>
      <x:c r="H282" s="305" t="str">
        <x:v>CAP-LAW053</x:v>
      </x:c>
      <x:c r="I282" s="305" t="str">
        <x:v>MIGRATED — FROZEN</x:v>
      </x:c>
      <x:c r="J282" s="305" t="str">
        <x:v>FROZEN</x:v>
      </x:c>
      <x:c r="K282" s="305" t="str">
        <x:f>IF(COUNTIF($C$5:$C$1629,C282)=1,"UNIQUE","DUPLICATE")</x:f>
        <x:v>UNIQUE</x:v>
      </x:c>
      <x:c r="L282" s="305" t="str">
        <x:f>IF(COUNTIFS($B$5:$B$1629,B282,$E$5:$E$1629,E282)=1,"UNIQUE","DUPLICATE")</x:f>
        <x:v>UNIQUE</x:v>
      </x:c>
      <x:c r="M282" s="305" t="str">
        <x:f>IF(COUNTIF($C$5:$C$1629,F282)=1,"LINKED","ORPHAN")</x:f>
        <x:v>LINKED</x:v>
      </x:c>
      <x:c r="N282" s="305" t="str">
        <x:f>IF(AND(LEFT(C282,10)="SEBI-CORE-",MID(C282,11,3)=B282,LEN(C282)=20),"VALID","INVALID")</x:f>
        <x:v>VALID</x:v>
      </x:c>
      <x:c r="O282" s="305" t="str">
        <x:v>NO COLLISION — OBJECT CODE ISOLATED</x:v>
      </x:c>
    </x:row>
    <x:row r="283" ht="48" customHeight="1">
      <x:c r="A283" s="305" t="str">
        <x:v>Compliance requirement</x:v>
      </x:c>
      <x:c r="B283" s="305" t="str">
        <x:v>CMP</x:v>
      </x:c>
      <x:c r="C283" s="305" t="str">
        <x:v>SEBI-CORE-CMP-000030</x:v>
      </x:c>
      <x:c r="D283" s="305" t="n">
        <x:v>30</x:v>
      </x:c>
      <x:c r="E283" s="305" t="str">
        <x:v>CAP-LAW053|Reg. 27</x:v>
      </x:c>
      <x:c r="F283" s="305" t="str">
        <x:v>SEBI-CORE-PRV-000030</x:v>
      </x:c>
      <x:c r="G283" s="305" t="str">
        <x:v>CAP-LAW053|Reg. 27</x:v>
      </x:c>
      <x:c r="H283" s="305" t="str">
        <x:v>CAP-LAW053</x:v>
      </x:c>
      <x:c r="I283" s="305" t="str">
        <x:v>MIGRATED — FROZEN</x:v>
      </x:c>
      <x:c r="J283" s="305" t="str">
        <x:v>FROZEN</x:v>
      </x:c>
      <x:c r="K283" s="305" t="str">
        <x:f>IF(COUNTIF($C$5:$C$1629,C283)=1,"UNIQUE","DUPLICATE")</x:f>
        <x:v>UNIQUE</x:v>
      </x:c>
      <x:c r="L283" s="305" t="str">
        <x:f>IF(COUNTIFS($B$5:$B$1629,B283,$E$5:$E$1629,E283)=1,"UNIQUE","DUPLICATE")</x:f>
        <x:v>UNIQUE</x:v>
      </x:c>
      <x:c r="M283" s="305" t="str">
        <x:f>IF(COUNTIF($C$5:$C$1629,F283)=1,"LINKED","ORPHAN")</x:f>
        <x:v>LINKED</x:v>
      </x:c>
      <x:c r="N283" s="305" t="str">
        <x:f>IF(AND(LEFT(C283,10)="SEBI-CORE-",MID(C283,11,3)=B283,LEN(C283)=20),"VALID","INVALID")</x:f>
        <x:v>VALID</x:v>
      </x:c>
      <x:c r="O283" s="305" t="str">
        <x:v>NO COLLISION — OBJECT CODE ISOLATED</x:v>
      </x:c>
    </x:row>
    <x:row r="284" ht="48" customHeight="1">
      <x:c r="A284" s="305" t="str">
        <x:v>Compliance requirement</x:v>
      </x:c>
      <x:c r="B284" s="305" t="str">
        <x:v>CMP</x:v>
      </x:c>
      <x:c r="C284" s="305" t="str">
        <x:v>SEBI-CORE-CMP-000031</x:v>
      </x:c>
      <x:c r="D284" s="305" t="n">
        <x:v>31</x:v>
      </x:c>
      <x:c r="E284" s="305" t="str">
        <x:v>CAP-LAW053|Reg. 29</x:v>
      </x:c>
      <x:c r="F284" s="305" t="str">
        <x:v>SEBI-CORE-PRV-000031</x:v>
      </x:c>
      <x:c r="G284" s="305" t="str">
        <x:v>CAP-LAW053|Reg. 29</x:v>
      </x:c>
      <x:c r="H284" s="305" t="str">
        <x:v>CAP-LAW053</x:v>
      </x:c>
      <x:c r="I284" s="305" t="str">
        <x:v>MIGRATED — FROZEN</x:v>
      </x:c>
      <x:c r="J284" s="305" t="str">
        <x:v>FROZEN</x:v>
      </x:c>
      <x:c r="K284" s="305" t="str">
        <x:f>IF(COUNTIF($C$5:$C$1629,C284)=1,"UNIQUE","DUPLICATE")</x:f>
        <x:v>UNIQUE</x:v>
      </x:c>
      <x:c r="L284" s="305" t="str">
        <x:f>IF(COUNTIFS($B$5:$B$1629,B284,$E$5:$E$1629,E284)=1,"UNIQUE","DUPLICATE")</x:f>
        <x:v>UNIQUE</x:v>
      </x:c>
      <x:c r="M284" s="305" t="str">
        <x:f>IF(COUNTIF($C$5:$C$1629,F284)=1,"LINKED","ORPHAN")</x:f>
        <x:v>LINKED</x:v>
      </x:c>
      <x:c r="N284" s="305" t="str">
        <x:f>IF(AND(LEFT(C284,10)="SEBI-CORE-",MID(C284,11,3)=B284,LEN(C284)=20),"VALID","INVALID")</x:f>
        <x:v>VALID</x:v>
      </x:c>
      <x:c r="O284" s="305" t="str">
        <x:v>NO COLLISION — OBJECT CODE ISOLATED</x:v>
      </x:c>
    </x:row>
    <x:row r="285" ht="48" customHeight="1">
      <x:c r="A285" s="305" t="str">
        <x:v>Compliance requirement</x:v>
      </x:c>
      <x:c r="B285" s="305" t="str">
        <x:v>CMP</x:v>
      </x:c>
      <x:c r="C285" s="305" t="str">
        <x:v>SEBI-CORE-CMP-000032</x:v>
      </x:c>
      <x:c r="D285" s="305" t="n">
        <x:v>32</x:v>
      </x:c>
      <x:c r="E285" s="305" t="str">
        <x:v>CAP-LAW053|Reg. 30</x:v>
      </x:c>
      <x:c r="F285" s="305" t="str">
        <x:v>SEBI-CORE-PRV-000032</x:v>
      </x:c>
      <x:c r="G285" s="305" t="str">
        <x:v>CAP-LAW053|Reg. 30</x:v>
      </x:c>
      <x:c r="H285" s="305" t="str">
        <x:v>CAP-LAW053</x:v>
      </x:c>
      <x:c r="I285" s="305" t="str">
        <x:v>MIGRATED — FROZEN</x:v>
      </x:c>
      <x:c r="J285" s="305" t="str">
        <x:v>FROZEN</x:v>
      </x:c>
      <x:c r="K285" s="305" t="str">
        <x:f>IF(COUNTIF($C$5:$C$1629,C285)=1,"UNIQUE","DUPLICATE")</x:f>
        <x:v>UNIQUE</x:v>
      </x:c>
      <x:c r="L285" s="305" t="str">
        <x:f>IF(COUNTIFS($B$5:$B$1629,B285,$E$5:$E$1629,E285)=1,"UNIQUE","DUPLICATE")</x:f>
        <x:v>UNIQUE</x:v>
      </x:c>
      <x:c r="M285" s="305" t="str">
        <x:f>IF(COUNTIF($C$5:$C$1629,F285)=1,"LINKED","ORPHAN")</x:f>
        <x:v>LINKED</x:v>
      </x:c>
      <x:c r="N285" s="305" t="str">
        <x:f>IF(AND(LEFT(C285,10)="SEBI-CORE-",MID(C285,11,3)=B285,LEN(C285)=20),"VALID","INVALID")</x:f>
        <x:v>VALID</x:v>
      </x:c>
      <x:c r="O285" s="305" t="str">
        <x:v>NO COLLISION — OBJECT CODE ISOLATED</x:v>
      </x:c>
    </x:row>
    <x:row r="286" ht="48" customHeight="1">
      <x:c r="A286" s="305" t="str">
        <x:v>Compliance requirement</x:v>
      </x:c>
      <x:c r="B286" s="305" t="str">
        <x:v>CMP</x:v>
      </x:c>
      <x:c r="C286" s="305" t="str">
        <x:v>SEBI-CORE-CMP-000033</x:v>
      </x:c>
      <x:c r="D286" s="305" t="n">
        <x:v>33</x:v>
      </x:c>
      <x:c r="E286" s="305" t="str">
        <x:v>CAP-LAW053|Reg. 30A</x:v>
      </x:c>
      <x:c r="F286" s="305" t="str">
        <x:v>SEBI-CORE-PRV-000033</x:v>
      </x:c>
      <x:c r="G286" s="305" t="str">
        <x:v>CAP-LAW053|Reg. 30A</x:v>
      </x:c>
      <x:c r="H286" s="305" t="str">
        <x:v>CAP-LAW053</x:v>
      </x:c>
      <x:c r="I286" s="305" t="str">
        <x:v>MIGRATED — FROZEN</x:v>
      </x:c>
      <x:c r="J286" s="305" t="str">
        <x:v>FROZEN</x:v>
      </x:c>
      <x:c r="K286" s="305" t="str">
        <x:f>IF(COUNTIF($C$5:$C$1629,C286)=1,"UNIQUE","DUPLICATE")</x:f>
        <x:v>UNIQUE</x:v>
      </x:c>
      <x:c r="L286" s="305" t="str">
        <x:f>IF(COUNTIFS($B$5:$B$1629,B286,$E$5:$E$1629,E286)=1,"UNIQUE","DUPLICATE")</x:f>
        <x:v>UNIQUE</x:v>
      </x:c>
      <x:c r="M286" s="305" t="str">
        <x:f>IF(COUNTIF($C$5:$C$1629,F286)=1,"LINKED","ORPHAN")</x:f>
        <x:v>LINKED</x:v>
      </x:c>
      <x:c r="N286" s="305" t="str">
        <x:f>IF(AND(LEFT(C286,10)="SEBI-CORE-",MID(C286,11,3)=B286,LEN(C286)=20),"VALID","INVALID")</x:f>
        <x:v>VALID</x:v>
      </x:c>
      <x:c r="O286" s="305" t="str">
        <x:v>NO COLLISION — OBJECT CODE ISOLATED</x:v>
      </x:c>
    </x:row>
    <x:row r="287" ht="48" customHeight="1">
      <x:c r="A287" s="305" t="str">
        <x:v>Compliance requirement</x:v>
      </x:c>
      <x:c r="B287" s="305" t="str">
        <x:v>CMP</x:v>
      </x:c>
      <x:c r="C287" s="305" t="str">
        <x:v>SEBI-CORE-CMP-000034</x:v>
      </x:c>
      <x:c r="D287" s="305" t="n">
        <x:v>34</x:v>
      </x:c>
      <x:c r="E287" s="305" t="str">
        <x:v>CAP-LAW053|Reg. 31</x:v>
      </x:c>
      <x:c r="F287" s="305" t="str">
        <x:v>SEBI-CORE-PRV-000034</x:v>
      </x:c>
      <x:c r="G287" s="305" t="str">
        <x:v>CAP-LAW053|Reg. 31</x:v>
      </x:c>
      <x:c r="H287" s="305" t="str">
        <x:v>CAP-LAW053</x:v>
      </x:c>
      <x:c r="I287" s="305" t="str">
        <x:v>MIGRATED — FROZEN</x:v>
      </x:c>
      <x:c r="J287" s="305" t="str">
        <x:v>FROZEN</x:v>
      </x:c>
      <x:c r="K287" s="305" t="str">
        <x:f>IF(COUNTIF($C$5:$C$1629,C287)=1,"UNIQUE","DUPLICATE")</x:f>
        <x:v>UNIQUE</x:v>
      </x:c>
      <x:c r="L287" s="305" t="str">
        <x:f>IF(COUNTIFS($B$5:$B$1629,B287,$E$5:$E$1629,E287)=1,"UNIQUE","DUPLICATE")</x:f>
        <x:v>UNIQUE</x:v>
      </x:c>
      <x:c r="M287" s="305" t="str">
        <x:f>IF(COUNTIF($C$5:$C$1629,F287)=1,"LINKED","ORPHAN")</x:f>
        <x:v>LINKED</x:v>
      </x:c>
      <x:c r="N287" s="305" t="str">
        <x:f>IF(AND(LEFT(C287,10)="SEBI-CORE-",MID(C287,11,3)=B287,LEN(C287)=20),"VALID","INVALID")</x:f>
        <x:v>VALID</x:v>
      </x:c>
      <x:c r="O287" s="305" t="str">
        <x:v>NO COLLISION — OBJECT CODE ISOLATED</x:v>
      </x:c>
    </x:row>
    <x:row r="288" ht="48" customHeight="1">
      <x:c r="A288" s="305" t="str">
        <x:v>Compliance requirement</x:v>
      </x:c>
      <x:c r="B288" s="305" t="str">
        <x:v>CMP</x:v>
      </x:c>
      <x:c r="C288" s="305" t="str">
        <x:v>SEBI-CORE-CMP-000035</x:v>
      </x:c>
      <x:c r="D288" s="305" t="n">
        <x:v>35</x:v>
      </x:c>
      <x:c r="E288" s="305" t="str">
        <x:v>CAP-LAW053|Reg. 31A</x:v>
      </x:c>
      <x:c r="F288" s="305" t="str">
        <x:v>SEBI-CORE-PRV-000035</x:v>
      </x:c>
      <x:c r="G288" s="305" t="str">
        <x:v>CAP-LAW053|Reg. 31A</x:v>
      </x:c>
      <x:c r="H288" s="305" t="str">
        <x:v>CAP-LAW053</x:v>
      </x:c>
      <x:c r="I288" s="305" t="str">
        <x:v>MIGRATED — FROZEN</x:v>
      </x:c>
      <x:c r="J288" s="305" t="str">
        <x:v>FROZEN</x:v>
      </x:c>
      <x:c r="K288" s="305" t="str">
        <x:f>IF(COUNTIF($C$5:$C$1629,C288)=1,"UNIQUE","DUPLICATE")</x:f>
        <x:v>UNIQUE</x:v>
      </x:c>
      <x:c r="L288" s="305" t="str">
        <x:f>IF(COUNTIFS($B$5:$B$1629,B288,$E$5:$E$1629,E288)=1,"UNIQUE","DUPLICATE")</x:f>
        <x:v>UNIQUE</x:v>
      </x:c>
      <x:c r="M288" s="305" t="str">
        <x:f>IF(COUNTIF($C$5:$C$1629,F288)=1,"LINKED","ORPHAN")</x:f>
        <x:v>LINKED</x:v>
      </x:c>
      <x:c r="N288" s="305" t="str">
        <x:f>IF(AND(LEFT(C288,10)="SEBI-CORE-",MID(C288,11,3)=B288,LEN(C288)=20),"VALID","INVALID")</x:f>
        <x:v>VALID</x:v>
      </x:c>
      <x:c r="O288" s="305" t="str">
        <x:v>NO COLLISION — OBJECT CODE ISOLATED</x:v>
      </x:c>
    </x:row>
    <x:row r="289" ht="48" customHeight="1">
      <x:c r="A289" s="305" t="str">
        <x:v>Compliance requirement</x:v>
      </x:c>
      <x:c r="B289" s="305" t="str">
        <x:v>CMP</x:v>
      </x:c>
      <x:c r="C289" s="305" t="str">
        <x:v>SEBI-CORE-CMP-000036</x:v>
      </x:c>
      <x:c r="D289" s="305" t="n">
        <x:v>36</x:v>
      </x:c>
      <x:c r="E289" s="305" t="str">
        <x:v>CAP-LAW053|Reg. 32</x:v>
      </x:c>
      <x:c r="F289" s="305" t="str">
        <x:v>SEBI-CORE-PRV-000036</x:v>
      </x:c>
      <x:c r="G289" s="305" t="str">
        <x:v>CAP-LAW053|Reg. 32</x:v>
      </x:c>
      <x:c r="H289" s="305" t="str">
        <x:v>CAP-LAW053</x:v>
      </x:c>
      <x:c r="I289" s="305" t="str">
        <x:v>MIGRATED — FROZEN</x:v>
      </x:c>
      <x:c r="J289" s="305" t="str">
        <x:v>FROZEN</x:v>
      </x:c>
      <x:c r="K289" s="305" t="str">
        <x:f>IF(COUNTIF($C$5:$C$1629,C289)=1,"UNIQUE","DUPLICATE")</x:f>
        <x:v>UNIQUE</x:v>
      </x:c>
      <x:c r="L289" s="305" t="str">
        <x:f>IF(COUNTIFS($B$5:$B$1629,B289,$E$5:$E$1629,E289)=1,"UNIQUE","DUPLICATE")</x:f>
        <x:v>UNIQUE</x:v>
      </x:c>
      <x:c r="M289" s="305" t="str">
        <x:f>IF(COUNTIF($C$5:$C$1629,F289)=1,"LINKED","ORPHAN")</x:f>
        <x:v>LINKED</x:v>
      </x:c>
      <x:c r="N289" s="305" t="str">
        <x:f>IF(AND(LEFT(C289,10)="SEBI-CORE-",MID(C289,11,3)=B289,LEN(C289)=20),"VALID","INVALID")</x:f>
        <x:v>VALID</x:v>
      </x:c>
      <x:c r="O289" s="305" t="str">
        <x:v>NO COLLISION — OBJECT CODE ISOLATED</x:v>
      </x:c>
    </x:row>
    <x:row r="290" ht="48" customHeight="1">
      <x:c r="A290" s="305" t="str">
        <x:v>Compliance requirement</x:v>
      </x:c>
      <x:c r="B290" s="305" t="str">
        <x:v>CMP</x:v>
      </x:c>
      <x:c r="C290" s="305" t="str">
        <x:v>SEBI-CORE-CMP-000037</x:v>
      </x:c>
      <x:c r="D290" s="305" t="n">
        <x:v>37</x:v>
      </x:c>
      <x:c r="E290" s="305" t="str">
        <x:v>CAP-LAW053|Reg. 33</x:v>
      </x:c>
      <x:c r="F290" s="305" t="str">
        <x:v>SEBI-CORE-PRV-000037</x:v>
      </x:c>
      <x:c r="G290" s="305" t="str">
        <x:v>CAP-LAW053|Reg. 33</x:v>
      </x:c>
      <x:c r="H290" s="305" t="str">
        <x:v>CAP-LAW053</x:v>
      </x:c>
      <x:c r="I290" s="305" t="str">
        <x:v>MIGRATED — FROZEN</x:v>
      </x:c>
      <x:c r="J290" s="305" t="str">
        <x:v>FROZEN</x:v>
      </x:c>
      <x:c r="K290" s="305" t="str">
        <x:f>IF(COUNTIF($C$5:$C$1629,C290)=1,"UNIQUE","DUPLICATE")</x:f>
        <x:v>UNIQUE</x:v>
      </x:c>
      <x:c r="L290" s="305" t="str">
        <x:f>IF(COUNTIFS($B$5:$B$1629,B290,$E$5:$E$1629,E290)=1,"UNIQUE","DUPLICATE")</x:f>
        <x:v>UNIQUE</x:v>
      </x:c>
      <x:c r="M290" s="305" t="str">
        <x:f>IF(COUNTIF($C$5:$C$1629,F290)=1,"LINKED","ORPHAN")</x:f>
        <x:v>LINKED</x:v>
      </x:c>
      <x:c r="N290" s="305" t="str">
        <x:f>IF(AND(LEFT(C290,10)="SEBI-CORE-",MID(C290,11,3)=B290,LEN(C290)=20),"VALID","INVALID")</x:f>
        <x:v>VALID</x:v>
      </x:c>
      <x:c r="O290" s="305" t="str">
        <x:v>NO COLLISION — OBJECT CODE ISOLATED</x:v>
      </x:c>
    </x:row>
    <x:row r="291" ht="48" customHeight="1">
      <x:c r="A291" s="305" t="str">
        <x:v>Compliance requirement</x:v>
      </x:c>
      <x:c r="B291" s="305" t="str">
        <x:v>CMP</x:v>
      </x:c>
      <x:c r="C291" s="305" t="str">
        <x:v>SEBI-CORE-CMP-000038</x:v>
      </x:c>
      <x:c r="D291" s="305" t="n">
        <x:v>38</x:v>
      </x:c>
      <x:c r="E291" s="305" t="str">
        <x:v>CAP-LAW053|Reg. 34</x:v>
      </x:c>
      <x:c r="F291" s="305" t="str">
        <x:v>SEBI-CORE-PRV-000038</x:v>
      </x:c>
      <x:c r="G291" s="305" t="str">
        <x:v>CAP-LAW053|Reg. 34</x:v>
      </x:c>
      <x:c r="H291" s="305" t="str">
        <x:v>CAP-LAW053</x:v>
      </x:c>
      <x:c r="I291" s="305" t="str">
        <x:v>MIGRATED — FROZEN</x:v>
      </x:c>
      <x:c r="J291" s="305" t="str">
        <x:v>FROZEN</x:v>
      </x:c>
      <x:c r="K291" s="305" t="str">
        <x:f>IF(COUNTIF($C$5:$C$1629,C291)=1,"UNIQUE","DUPLICATE")</x:f>
        <x:v>UNIQUE</x:v>
      </x:c>
      <x:c r="L291" s="305" t="str">
        <x:f>IF(COUNTIFS($B$5:$B$1629,B291,$E$5:$E$1629,E291)=1,"UNIQUE","DUPLICATE")</x:f>
        <x:v>UNIQUE</x:v>
      </x:c>
      <x:c r="M291" s="305" t="str">
        <x:f>IF(COUNTIF($C$5:$C$1629,F291)=1,"LINKED","ORPHAN")</x:f>
        <x:v>LINKED</x:v>
      </x:c>
      <x:c r="N291" s="305" t="str">
        <x:f>IF(AND(LEFT(C291,10)="SEBI-CORE-",MID(C291,11,3)=B291,LEN(C291)=20),"VALID","INVALID")</x:f>
        <x:v>VALID</x:v>
      </x:c>
      <x:c r="O291" s="305" t="str">
        <x:v>NO COLLISION — OBJECT CODE ISOLATED</x:v>
      </x:c>
    </x:row>
    <x:row r="292" ht="48" customHeight="1">
      <x:c r="A292" s="305" t="str">
        <x:v>Compliance requirement</x:v>
      </x:c>
      <x:c r="B292" s="305" t="str">
        <x:v>CMP</x:v>
      </x:c>
      <x:c r="C292" s="305" t="str">
        <x:v>SEBI-CORE-CMP-000039</x:v>
      </x:c>
      <x:c r="D292" s="305" t="n">
        <x:v>39</x:v>
      </x:c>
      <x:c r="E292" s="305" t="str">
        <x:v>CAP-LAW053|Reg. 36</x:v>
      </x:c>
      <x:c r="F292" s="305" t="str">
        <x:v>SEBI-CORE-PRV-000039</x:v>
      </x:c>
      <x:c r="G292" s="305" t="str">
        <x:v>CAP-LAW053|Reg. 36</x:v>
      </x:c>
      <x:c r="H292" s="305" t="str">
        <x:v>CAP-LAW053</x:v>
      </x:c>
      <x:c r="I292" s="305" t="str">
        <x:v>MIGRATED — FROZEN</x:v>
      </x:c>
      <x:c r="J292" s="305" t="str">
        <x:v>FROZEN</x:v>
      </x:c>
      <x:c r="K292" s="305" t="str">
        <x:f>IF(COUNTIF($C$5:$C$1629,C292)=1,"UNIQUE","DUPLICATE")</x:f>
        <x:v>UNIQUE</x:v>
      </x:c>
      <x:c r="L292" s="305" t="str">
        <x:f>IF(COUNTIFS($B$5:$B$1629,B292,$E$5:$E$1629,E292)=1,"UNIQUE","DUPLICATE")</x:f>
        <x:v>UNIQUE</x:v>
      </x:c>
      <x:c r="M292" s="305" t="str">
        <x:f>IF(COUNTIF($C$5:$C$1629,F292)=1,"LINKED","ORPHAN")</x:f>
        <x:v>LINKED</x:v>
      </x:c>
      <x:c r="N292" s="305" t="str">
        <x:f>IF(AND(LEFT(C292,10)="SEBI-CORE-",MID(C292,11,3)=B292,LEN(C292)=20),"VALID","INVALID")</x:f>
        <x:v>VALID</x:v>
      </x:c>
      <x:c r="O292" s="305" t="str">
        <x:v>NO COLLISION — OBJECT CODE ISOLATED</x:v>
      </x:c>
    </x:row>
    <x:row r="293" ht="48" customHeight="1">
      <x:c r="A293" s="305" t="str">
        <x:v>Compliance requirement</x:v>
      </x:c>
      <x:c r="B293" s="305" t="str">
        <x:v>CMP</x:v>
      </x:c>
      <x:c r="C293" s="305" t="str">
        <x:v>SEBI-CORE-CMP-000040</x:v>
      </x:c>
      <x:c r="D293" s="305" t="n">
        <x:v>40</x:v>
      </x:c>
      <x:c r="E293" s="305" t="str">
        <x:v>CAP-LAW053|Reg. 37</x:v>
      </x:c>
      <x:c r="F293" s="305" t="str">
        <x:v>SEBI-CORE-PRV-000040</x:v>
      </x:c>
      <x:c r="G293" s="305" t="str">
        <x:v>CAP-LAW053|Reg. 37</x:v>
      </x:c>
      <x:c r="H293" s="305" t="str">
        <x:v>CAP-LAW053</x:v>
      </x:c>
      <x:c r="I293" s="305" t="str">
        <x:v>MIGRATED — FROZEN</x:v>
      </x:c>
      <x:c r="J293" s="305" t="str">
        <x:v>FROZEN</x:v>
      </x:c>
      <x:c r="K293" s="305" t="str">
        <x:f>IF(COUNTIF($C$5:$C$1629,C293)=1,"UNIQUE","DUPLICATE")</x:f>
        <x:v>UNIQUE</x:v>
      </x:c>
      <x:c r="L293" s="305" t="str">
        <x:f>IF(COUNTIFS($B$5:$B$1629,B293,$E$5:$E$1629,E293)=1,"UNIQUE","DUPLICATE")</x:f>
        <x:v>UNIQUE</x:v>
      </x:c>
      <x:c r="M293" s="305" t="str">
        <x:f>IF(COUNTIF($C$5:$C$1629,F293)=1,"LINKED","ORPHAN")</x:f>
        <x:v>LINKED</x:v>
      </x:c>
      <x:c r="N293" s="305" t="str">
        <x:f>IF(AND(LEFT(C293,10)="SEBI-CORE-",MID(C293,11,3)=B293,LEN(C293)=20),"VALID","INVALID")</x:f>
        <x:v>VALID</x:v>
      </x:c>
      <x:c r="O293" s="305" t="str">
        <x:v>NO COLLISION — OBJECT CODE ISOLATED</x:v>
      </x:c>
    </x:row>
    <x:row r="294" ht="48" customHeight="1">
      <x:c r="A294" s="305" t="str">
        <x:v>Compliance requirement</x:v>
      </x:c>
      <x:c r="B294" s="305" t="str">
        <x:v>CMP</x:v>
      </x:c>
      <x:c r="C294" s="305" t="str">
        <x:v>SEBI-CORE-CMP-000041</x:v>
      </x:c>
      <x:c r="D294" s="305" t="n">
        <x:v>41</x:v>
      </x:c>
      <x:c r="E294" s="305" t="str">
        <x:v>CAP-LAW053|Reg. 38</x:v>
      </x:c>
      <x:c r="F294" s="305" t="str">
        <x:v>SEBI-CORE-PRV-000041</x:v>
      </x:c>
      <x:c r="G294" s="305" t="str">
        <x:v>CAP-LAW053|Reg. 38</x:v>
      </x:c>
      <x:c r="H294" s="305" t="str">
        <x:v>CAP-LAW053</x:v>
      </x:c>
      <x:c r="I294" s="305" t="str">
        <x:v>MIGRATED — FROZEN</x:v>
      </x:c>
      <x:c r="J294" s="305" t="str">
        <x:v>FROZEN</x:v>
      </x:c>
      <x:c r="K294" s="305" t="str">
        <x:f>IF(COUNTIF($C$5:$C$1629,C294)=1,"UNIQUE","DUPLICATE")</x:f>
        <x:v>UNIQUE</x:v>
      </x:c>
      <x:c r="L294" s="305" t="str">
        <x:f>IF(COUNTIFS($B$5:$B$1629,B294,$E$5:$E$1629,E294)=1,"UNIQUE","DUPLICATE")</x:f>
        <x:v>UNIQUE</x:v>
      </x:c>
      <x:c r="M294" s="305" t="str">
        <x:f>IF(COUNTIF($C$5:$C$1629,F294)=1,"LINKED","ORPHAN")</x:f>
        <x:v>LINKED</x:v>
      </x:c>
      <x:c r="N294" s="305" t="str">
        <x:f>IF(AND(LEFT(C294,10)="SEBI-CORE-",MID(C294,11,3)=B294,LEN(C294)=20),"VALID","INVALID")</x:f>
        <x:v>VALID</x:v>
      </x:c>
      <x:c r="O294" s="305" t="str">
        <x:v>NO COLLISION — OBJECT CODE ISOLATED</x:v>
      </x:c>
    </x:row>
    <x:row r="295" ht="48" customHeight="1">
      <x:c r="A295" s="305" t="str">
        <x:v>Compliance requirement</x:v>
      </x:c>
      <x:c r="B295" s="305" t="str">
        <x:v>CMP</x:v>
      </x:c>
      <x:c r="C295" s="305" t="str">
        <x:v>SEBI-CORE-CMP-000042</x:v>
      </x:c>
      <x:c r="D295" s="305" t="n">
        <x:v>42</x:v>
      </x:c>
      <x:c r="E295" s="305" t="str">
        <x:v>CAP-LAW053|Reg. 39</x:v>
      </x:c>
      <x:c r="F295" s="305" t="str">
        <x:v>SEBI-CORE-PRV-000042</x:v>
      </x:c>
      <x:c r="G295" s="305" t="str">
        <x:v>CAP-LAW053|Reg. 39</x:v>
      </x:c>
      <x:c r="H295" s="305" t="str">
        <x:v>CAP-LAW053</x:v>
      </x:c>
      <x:c r="I295" s="305" t="str">
        <x:v>MIGRATED — FROZEN</x:v>
      </x:c>
      <x:c r="J295" s="305" t="str">
        <x:v>FROZEN</x:v>
      </x:c>
      <x:c r="K295" s="305" t="str">
        <x:f>IF(COUNTIF($C$5:$C$1629,C295)=1,"UNIQUE","DUPLICATE")</x:f>
        <x:v>UNIQUE</x:v>
      </x:c>
      <x:c r="L295" s="305" t="str">
        <x:f>IF(COUNTIFS($B$5:$B$1629,B295,$E$5:$E$1629,E295)=1,"UNIQUE","DUPLICATE")</x:f>
        <x:v>UNIQUE</x:v>
      </x:c>
      <x:c r="M295" s="305" t="str">
        <x:f>IF(COUNTIF($C$5:$C$1629,F295)=1,"LINKED","ORPHAN")</x:f>
        <x:v>LINKED</x:v>
      </x:c>
      <x:c r="N295" s="305" t="str">
        <x:f>IF(AND(LEFT(C295,10)="SEBI-CORE-",MID(C295,11,3)=B295,LEN(C295)=20),"VALID","INVALID")</x:f>
        <x:v>VALID</x:v>
      </x:c>
      <x:c r="O295" s="305" t="str">
        <x:v>NO COLLISION — OBJECT CODE ISOLATED</x:v>
      </x:c>
    </x:row>
    <x:row r="296" ht="48" customHeight="1">
      <x:c r="A296" s="305" t="str">
        <x:v>Compliance requirement</x:v>
      </x:c>
      <x:c r="B296" s="305" t="str">
        <x:v>CMP</x:v>
      </x:c>
      <x:c r="C296" s="305" t="str">
        <x:v>SEBI-CORE-CMP-000043</x:v>
      </x:c>
      <x:c r="D296" s="305" t="n">
        <x:v>43</x:v>
      </x:c>
      <x:c r="E296" s="305" t="str">
        <x:v>CAP-LAW053|Reg. 40</x:v>
      </x:c>
      <x:c r="F296" s="305" t="str">
        <x:v>SEBI-CORE-PRV-000043</x:v>
      </x:c>
      <x:c r="G296" s="305" t="str">
        <x:v>CAP-LAW053|Reg. 40</x:v>
      </x:c>
      <x:c r="H296" s="305" t="str">
        <x:v>CAP-LAW053</x:v>
      </x:c>
      <x:c r="I296" s="305" t="str">
        <x:v>MIGRATED — FROZEN</x:v>
      </x:c>
      <x:c r="J296" s="305" t="str">
        <x:v>FROZEN</x:v>
      </x:c>
      <x:c r="K296" s="305" t="str">
        <x:f>IF(COUNTIF($C$5:$C$1629,C296)=1,"UNIQUE","DUPLICATE")</x:f>
        <x:v>UNIQUE</x:v>
      </x:c>
      <x:c r="L296" s="305" t="str">
        <x:f>IF(COUNTIFS($B$5:$B$1629,B296,$E$5:$E$1629,E296)=1,"UNIQUE","DUPLICATE")</x:f>
        <x:v>UNIQUE</x:v>
      </x:c>
      <x:c r="M296" s="305" t="str">
        <x:f>IF(COUNTIF($C$5:$C$1629,F296)=1,"LINKED","ORPHAN")</x:f>
        <x:v>LINKED</x:v>
      </x:c>
      <x:c r="N296" s="305" t="str">
        <x:f>IF(AND(LEFT(C296,10)="SEBI-CORE-",MID(C296,11,3)=B296,LEN(C296)=20),"VALID","INVALID")</x:f>
        <x:v>VALID</x:v>
      </x:c>
      <x:c r="O296" s="305" t="str">
        <x:v>NO COLLISION — OBJECT CODE ISOLATED</x:v>
      </x:c>
    </x:row>
    <x:row r="297" ht="48" customHeight="1">
      <x:c r="A297" s="305" t="str">
        <x:v>Compliance requirement</x:v>
      </x:c>
      <x:c r="B297" s="305" t="str">
        <x:v>CMP</x:v>
      </x:c>
      <x:c r="C297" s="305" t="str">
        <x:v>SEBI-CORE-CMP-000044</x:v>
      </x:c>
      <x:c r="D297" s="305" t="n">
        <x:v>44</x:v>
      </x:c>
      <x:c r="E297" s="305" t="str">
        <x:v>CAP-LAW053|Reg. 42</x:v>
      </x:c>
      <x:c r="F297" s="305" t="str">
        <x:v>SEBI-CORE-PRV-000044</x:v>
      </x:c>
      <x:c r="G297" s="305" t="str">
        <x:v>CAP-LAW053|Reg. 42</x:v>
      </x:c>
      <x:c r="H297" s="305" t="str">
        <x:v>CAP-LAW053</x:v>
      </x:c>
      <x:c r="I297" s="305" t="str">
        <x:v>MIGRATED — FROZEN</x:v>
      </x:c>
      <x:c r="J297" s="305" t="str">
        <x:v>FROZEN</x:v>
      </x:c>
      <x:c r="K297" s="305" t="str">
        <x:f>IF(COUNTIF($C$5:$C$1629,C297)=1,"UNIQUE","DUPLICATE")</x:f>
        <x:v>UNIQUE</x:v>
      </x:c>
      <x:c r="L297" s="305" t="str">
        <x:f>IF(COUNTIFS($B$5:$B$1629,B297,$E$5:$E$1629,E297)=1,"UNIQUE","DUPLICATE")</x:f>
        <x:v>UNIQUE</x:v>
      </x:c>
      <x:c r="M297" s="305" t="str">
        <x:f>IF(COUNTIF($C$5:$C$1629,F297)=1,"LINKED","ORPHAN")</x:f>
        <x:v>LINKED</x:v>
      </x:c>
      <x:c r="N297" s="305" t="str">
        <x:f>IF(AND(LEFT(C297,10)="SEBI-CORE-",MID(C297,11,3)=B297,LEN(C297)=20),"VALID","INVALID")</x:f>
        <x:v>VALID</x:v>
      </x:c>
      <x:c r="O297" s="305" t="str">
        <x:v>NO COLLISION — OBJECT CODE ISOLATED</x:v>
      </x:c>
    </x:row>
    <x:row r="298" ht="48" customHeight="1">
      <x:c r="A298" s="305" t="str">
        <x:v>Compliance requirement</x:v>
      </x:c>
      <x:c r="B298" s="305" t="str">
        <x:v>CMP</x:v>
      </x:c>
      <x:c r="C298" s="305" t="str">
        <x:v>SEBI-CORE-CMP-000045</x:v>
      </x:c>
      <x:c r="D298" s="305" t="n">
        <x:v>45</x:v>
      </x:c>
      <x:c r="E298" s="305" t="str">
        <x:v>CAP-LAW053|Reg. 43A</x:v>
      </x:c>
      <x:c r="F298" s="305" t="str">
        <x:v>SEBI-CORE-PRV-000045</x:v>
      </x:c>
      <x:c r="G298" s="305" t="str">
        <x:v>CAP-LAW053|Reg. 43A</x:v>
      </x:c>
      <x:c r="H298" s="305" t="str">
        <x:v>CAP-LAW053</x:v>
      </x:c>
      <x:c r="I298" s="305" t="str">
        <x:v>MIGRATED — FROZEN</x:v>
      </x:c>
      <x:c r="J298" s="305" t="str">
        <x:v>FROZEN</x:v>
      </x:c>
      <x:c r="K298" s="305" t="str">
        <x:f>IF(COUNTIF($C$5:$C$1629,C298)=1,"UNIQUE","DUPLICATE")</x:f>
        <x:v>UNIQUE</x:v>
      </x:c>
      <x:c r="L298" s="305" t="str">
        <x:f>IF(COUNTIFS($B$5:$B$1629,B298,$E$5:$E$1629,E298)=1,"UNIQUE","DUPLICATE")</x:f>
        <x:v>UNIQUE</x:v>
      </x:c>
      <x:c r="M298" s="305" t="str">
        <x:f>IF(COUNTIF($C$5:$C$1629,F298)=1,"LINKED","ORPHAN")</x:f>
        <x:v>LINKED</x:v>
      </x:c>
      <x:c r="N298" s="305" t="str">
        <x:f>IF(AND(LEFT(C298,10)="SEBI-CORE-",MID(C298,11,3)=B298,LEN(C298)=20),"VALID","INVALID")</x:f>
        <x:v>VALID</x:v>
      </x:c>
      <x:c r="O298" s="305" t="str">
        <x:v>NO COLLISION — OBJECT CODE ISOLATED</x:v>
      </x:c>
    </x:row>
    <x:row r="299" ht="48" customHeight="1">
      <x:c r="A299" s="305" t="str">
        <x:v>Compliance requirement</x:v>
      </x:c>
      <x:c r="B299" s="305" t="str">
        <x:v>CMP</x:v>
      </x:c>
      <x:c r="C299" s="305" t="str">
        <x:v>SEBI-CORE-CMP-000046</x:v>
      </x:c>
      <x:c r="D299" s="305" t="n">
        <x:v>46</x:v>
      </x:c>
      <x:c r="E299" s="305" t="str">
        <x:v>CAP-LAW053|Reg. 44</x:v>
      </x:c>
      <x:c r="F299" s="305" t="str">
        <x:v>SEBI-CORE-PRV-000046</x:v>
      </x:c>
      <x:c r="G299" s="305" t="str">
        <x:v>CAP-LAW053|Reg. 44</x:v>
      </x:c>
      <x:c r="H299" s="305" t="str">
        <x:v>CAP-LAW053</x:v>
      </x:c>
      <x:c r="I299" s="305" t="str">
        <x:v>MIGRATED — FROZEN</x:v>
      </x:c>
      <x:c r="J299" s="305" t="str">
        <x:v>FROZEN</x:v>
      </x:c>
      <x:c r="K299" s="305" t="str">
        <x:f>IF(COUNTIF($C$5:$C$1629,C299)=1,"UNIQUE","DUPLICATE")</x:f>
        <x:v>UNIQUE</x:v>
      </x:c>
      <x:c r="L299" s="305" t="str">
        <x:f>IF(COUNTIFS($B$5:$B$1629,B299,$E$5:$E$1629,E299)=1,"UNIQUE","DUPLICATE")</x:f>
        <x:v>UNIQUE</x:v>
      </x:c>
      <x:c r="M299" s="305" t="str">
        <x:f>IF(COUNTIF($C$5:$C$1629,F299)=1,"LINKED","ORPHAN")</x:f>
        <x:v>LINKED</x:v>
      </x:c>
      <x:c r="N299" s="305" t="str">
        <x:f>IF(AND(LEFT(C299,10)="SEBI-CORE-",MID(C299,11,3)=B299,LEN(C299)=20),"VALID","INVALID")</x:f>
        <x:v>VALID</x:v>
      </x:c>
      <x:c r="O299" s="305" t="str">
        <x:v>NO COLLISION — OBJECT CODE ISOLATED</x:v>
      </x:c>
    </x:row>
    <x:row r="300" ht="48" customHeight="1">
      <x:c r="A300" s="305" t="str">
        <x:v>Compliance requirement</x:v>
      </x:c>
      <x:c r="B300" s="305" t="str">
        <x:v>CMP</x:v>
      </x:c>
      <x:c r="C300" s="305" t="str">
        <x:v>SEBI-CORE-CMP-000047</x:v>
      </x:c>
      <x:c r="D300" s="305" t="n">
        <x:v>47</x:v>
      </x:c>
      <x:c r="E300" s="305" t="str">
        <x:v>CAP-LAW053|Reg. 45</x:v>
      </x:c>
      <x:c r="F300" s="305" t="str">
        <x:v>SEBI-CORE-PRV-000047</x:v>
      </x:c>
      <x:c r="G300" s="305" t="str">
        <x:v>CAP-LAW053|Reg. 45</x:v>
      </x:c>
      <x:c r="H300" s="305" t="str">
        <x:v>CAP-LAW053</x:v>
      </x:c>
      <x:c r="I300" s="305" t="str">
        <x:v>MIGRATED — FROZEN</x:v>
      </x:c>
      <x:c r="J300" s="305" t="str">
        <x:v>FROZEN</x:v>
      </x:c>
      <x:c r="K300" s="305" t="str">
        <x:f>IF(COUNTIF($C$5:$C$1629,C300)=1,"UNIQUE","DUPLICATE")</x:f>
        <x:v>UNIQUE</x:v>
      </x:c>
      <x:c r="L300" s="305" t="str">
        <x:f>IF(COUNTIFS($B$5:$B$1629,B300,$E$5:$E$1629,E300)=1,"UNIQUE","DUPLICATE")</x:f>
        <x:v>UNIQUE</x:v>
      </x:c>
      <x:c r="M300" s="305" t="str">
        <x:f>IF(COUNTIF($C$5:$C$1629,F300)=1,"LINKED","ORPHAN")</x:f>
        <x:v>LINKED</x:v>
      </x:c>
      <x:c r="N300" s="305" t="str">
        <x:f>IF(AND(LEFT(C300,10)="SEBI-CORE-",MID(C300,11,3)=B300,LEN(C300)=20),"VALID","INVALID")</x:f>
        <x:v>VALID</x:v>
      </x:c>
      <x:c r="O300" s="305" t="str">
        <x:v>NO COLLISION — OBJECT CODE ISOLATED</x:v>
      </x:c>
    </x:row>
    <x:row r="301" ht="48" customHeight="1">
      <x:c r="A301" s="305" t="str">
        <x:v>Compliance requirement</x:v>
      </x:c>
      <x:c r="B301" s="305" t="str">
        <x:v>CMP</x:v>
      </x:c>
      <x:c r="C301" s="305" t="str">
        <x:v>SEBI-CORE-CMP-000048</x:v>
      </x:c>
      <x:c r="D301" s="305" t="n">
        <x:v>48</x:v>
      </x:c>
      <x:c r="E301" s="305" t="str">
        <x:v>CAP-LAW053|Reg. 46</x:v>
      </x:c>
      <x:c r="F301" s="305" t="str">
        <x:v>SEBI-CORE-PRV-000048</x:v>
      </x:c>
      <x:c r="G301" s="305" t="str">
        <x:v>CAP-LAW053|Reg. 46</x:v>
      </x:c>
      <x:c r="H301" s="305" t="str">
        <x:v>CAP-LAW053</x:v>
      </x:c>
      <x:c r="I301" s="305" t="str">
        <x:v>MIGRATED — FROZEN</x:v>
      </x:c>
      <x:c r="J301" s="305" t="str">
        <x:v>FROZEN</x:v>
      </x:c>
      <x:c r="K301" s="305" t="str">
        <x:f>IF(COUNTIF($C$5:$C$1629,C301)=1,"UNIQUE","DUPLICATE")</x:f>
        <x:v>UNIQUE</x:v>
      </x:c>
      <x:c r="L301" s="305" t="str">
        <x:f>IF(COUNTIFS($B$5:$B$1629,B301,$E$5:$E$1629,E301)=1,"UNIQUE","DUPLICATE")</x:f>
        <x:v>UNIQUE</x:v>
      </x:c>
      <x:c r="M301" s="305" t="str">
        <x:f>IF(COUNTIF($C$5:$C$1629,F301)=1,"LINKED","ORPHAN")</x:f>
        <x:v>LINKED</x:v>
      </x:c>
      <x:c r="N301" s="305" t="str">
        <x:f>IF(AND(LEFT(C301,10)="SEBI-CORE-",MID(C301,11,3)=B301,LEN(C301)=20),"VALID","INVALID")</x:f>
        <x:v>VALID</x:v>
      </x:c>
      <x:c r="O301" s="305" t="str">
        <x:v>NO COLLISION — OBJECT CODE ISOLATED</x:v>
      </x:c>
    </x:row>
    <x:row r="302" ht="48" customHeight="1">
      <x:c r="A302" s="305" t="str">
        <x:v>Compliance requirement</x:v>
      </x:c>
      <x:c r="B302" s="305" t="str">
        <x:v>CMP</x:v>
      </x:c>
      <x:c r="C302" s="305" t="str">
        <x:v>SEBI-CORE-CMP-000049</x:v>
      </x:c>
      <x:c r="D302" s="305" t="n">
        <x:v>49</x:v>
      </x:c>
      <x:c r="E302" s="305" t="str">
        <x:v>CAP-LAW053|Reg. 47</x:v>
      </x:c>
      <x:c r="F302" s="305" t="str">
        <x:v>SEBI-CORE-PRV-000049</x:v>
      </x:c>
      <x:c r="G302" s="305" t="str">
        <x:v>CAP-LAW053|Reg. 47</x:v>
      </x:c>
      <x:c r="H302" s="305" t="str">
        <x:v>CAP-LAW053</x:v>
      </x:c>
      <x:c r="I302" s="305" t="str">
        <x:v>MIGRATED — FROZEN</x:v>
      </x:c>
      <x:c r="J302" s="305" t="str">
        <x:v>FROZEN</x:v>
      </x:c>
      <x:c r="K302" s="305" t="str">
        <x:f>IF(COUNTIF($C$5:$C$1629,C302)=1,"UNIQUE","DUPLICATE")</x:f>
        <x:v>UNIQUE</x:v>
      </x:c>
      <x:c r="L302" s="305" t="str">
        <x:f>IF(COUNTIFS($B$5:$B$1629,B302,$E$5:$E$1629,E302)=1,"UNIQUE","DUPLICATE")</x:f>
        <x:v>UNIQUE</x:v>
      </x:c>
      <x:c r="M302" s="305" t="str">
        <x:f>IF(COUNTIF($C$5:$C$1629,F302)=1,"LINKED","ORPHAN")</x:f>
        <x:v>LINKED</x:v>
      </x:c>
      <x:c r="N302" s="305" t="str">
        <x:f>IF(AND(LEFT(C302,10)="SEBI-CORE-",MID(C302,11,3)=B302,LEN(C302)=20),"VALID","INVALID")</x:f>
        <x:v>VALID</x:v>
      </x:c>
      <x:c r="O302" s="305" t="str">
        <x:v>NO COLLISION — OBJECT CODE ISOLATED</x:v>
      </x:c>
    </x:row>
    <x:row r="303" ht="48" customHeight="1">
      <x:c r="A303" s="305" t="str">
        <x:v>Compliance requirement</x:v>
      </x:c>
      <x:c r="B303" s="305" t="str">
        <x:v>CMP</x:v>
      </x:c>
      <x:c r="C303" s="305" t="str">
        <x:v>SEBI-CORE-CMP-000050</x:v>
      </x:c>
      <x:c r="D303" s="305" t="n">
        <x:v>50</x:v>
      </x:c>
      <x:c r="E303" s="305" t="str">
        <x:v>CAP-LAW083|Ch. II</x:v>
      </x:c>
      <x:c r="F303" s="305" t="str">
        <x:v>SEBI-CORE-PRV-000050</x:v>
      </x:c>
      <x:c r="G303" s="305" t="str">
        <x:v>CAP-LAW083|Ch. II</x:v>
      </x:c>
      <x:c r="H303" s="305" t="str">
        <x:v>CAP-LAW083</x:v>
      </x:c>
      <x:c r="I303" s="305" t="str">
        <x:v>MIGRATED — FROZEN</x:v>
      </x:c>
      <x:c r="J303" s="305" t="str">
        <x:v>FROZEN</x:v>
      </x:c>
      <x:c r="K303" s="305" t="str">
        <x:f>IF(COUNTIF($C$5:$C$1629,C303)=1,"UNIQUE","DUPLICATE")</x:f>
        <x:v>UNIQUE</x:v>
      </x:c>
      <x:c r="L303" s="305" t="str">
        <x:f>IF(COUNTIFS($B$5:$B$1629,B303,$E$5:$E$1629,E303)=1,"UNIQUE","DUPLICATE")</x:f>
        <x:v>UNIQUE</x:v>
      </x:c>
      <x:c r="M303" s="305" t="str">
        <x:f>IF(COUNTIF($C$5:$C$1629,F303)=1,"LINKED","ORPHAN")</x:f>
        <x:v>LINKED</x:v>
      </x:c>
      <x:c r="N303" s="305" t="str">
        <x:f>IF(AND(LEFT(C303,10)="SEBI-CORE-",MID(C303,11,3)=B303,LEN(C303)=20),"VALID","INVALID")</x:f>
        <x:v>VALID</x:v>
      </x:c>
      <x:c r="O303" s="305" t="str">
        <x:v>NO COLLISION — OBJECT CODE ISOLATED</x:v>
      </x:c>
    </x:row>
    <x:row r="304" ht="48" customHeight="1">
      <x:c r="A304" s="305" t="str">
        <x:v>Compliance requirement</x:v>
      </x:c>
      <x:c r="B304" s="305" t="str">
        <x:v>CMP</x:v>
      </x:c>
      <x:c r="C304" s="305" t="str">
        <x:v>SEBI-CORE-CMP-000051</x:v>
      </x:c>
      <x:c r="D304" s="305" t="n">
        <x:v>51</x:v>
      </x:c>
      <x:c r="E304" s="305" t="str">
        <x:v>CAP-LAW083|RPT chapter</x:v>
      </x:c>
      <x:c r="F304" s="305" t="str">
        <x:v>SEBI-CORE-PRV-000051</x:v>
      </x:c>
      <x:c r="G304" s="305" t="str">
        <x:v>CAP-LAW083|RPT chapter</x:v>
      </x:c>
      <x:c r="H304" s="305" t="str">
        <x:v>CAP-LAW083</x:v>
      </x:c>
      <x:c r="I304" s="305" t="str">
        <x:v>MIGRATED — FROZEN</x:v>
      </x:c>
      <x:c r="J304" s="305" t="str">
        <x:v>FROZEN</x:v>
      </x:c>
      <x:c r="K304" s="305" t="str">
        <x:f>IF(COUNTIF($C$5:$C$1629,C304)=1,"UNIQUE","DUPLICATE")</x:f>
        <x:v>UNIQUE</x:v>
      </x:c>
      <x:c r="L304" s="305" t="str">
        <x:f>IF(COUNTIFS($B$5:$B$1629,B304,$E$5:$E$1629,E304)=1,"UNIQUE","DUPLICATE")</x:f>
        <x:v>UNIQUE</x:v>
      </x:c>
      <x:c r="M304" s="305" t="str">
        <x:f>IF(COUNTIF($C$5:$C$1629,F304)=1,"LINKED","ORPHAN")</x:f>
        <x:v>LINKED</x:v>
      </x:c>
      <x:c r="N304" s="305" t="str">
        <x:f>IF(AND(LEFT(C304,10)="SEBI-CORE-",MID(C304,11,3)=B304,LEN(C304)=20),"VALID","INVALID")</x:f>
        <x:v>VALID</x:v>
      </x:c>
      <x:c r="O304" s="305" t="str">
        <x:v>NO COLLISION — OBJECT CODE ISOLATED</x:v>
      </x:c>
    </x:row>
    <x:row r="305" ht="48" customHeight="1">
      <x:c r="A305" s="305" t="str">
        <x:v>Compliance requirement</x:v>
      </x:c>
      <x:c r="B305" s="305" t="str">
        <x:v>CMP</x:v>
      </x:c>
      <x:c r="C305" s="305" t="str">
        <x:v>SEBI-CORE-CMP-000052</x:v>
      </x:c>
      <x:c r="D305" s="305" t="n">
        <x:v>52</x:v>
      </x:c>
      <x:c r="E305" s="305" t="str">
        <x:v>CAP-LAW083|BRSR chapter</x:v>
      </x:c>
      <x:c r="F305" s="305" t="str">
        <x:v>SEBI-CORE-PRV-000052</x:v>
      </x:c>
      <x:c r="G305" s="305" t="str">
        <x:v>CAP-LAW083|BRSR chapter</x:v>
      </x:c>
      <x:c r="H305" s="305" t="str">
        <x:v>CAP-LAW083</x:v>
      </x:c>
      <x:c r="I305" s="305" t="str">
        <x:v>MIGRATED — FROZEN</x:v>
      </x:c>
      <x:c r="J305" s="305" t="str">
        <x:v>FROZEN</x:v>
      </x:c>
      <x:c r="K305" s="305" t="str">
        <x:f>IF(COUNTIF($C$5:$C$1629,C305)=1,"UNIQUE","DUPLICATE")</x:f>
        <x:v>UNIQUE</x:v>
      </x:c>
      <x:c r="L305" s="305" t="str">
        <x:f>IF(COUNTIFS($B$5:$B$1629,B305,$E$5:$E$1629,E305)=1,"UNIQUE","DUPLICATE")</x:f>
        <x:v>UNIQUE</x:v>
      </x:c>
      <x:c r="M305" s="305" t="str">
        <x:f>IF(COUNTIF($C$5:$C$1629,F305)=1,"LINKED","ORPHAN")</x:f>
        <x:v>LINKED</x:v>
      </x:c>
      <x:c r="N305" s="305" t="str">
        <x:f>IF(AND(LEFT(C305,10)="SEBI-CORE-",MID(C305,11,3)=B305,LEN(C305)=20),"VALID","INVALID")</x:f>
        <x:v>VALID</x:v>
      </x:c>
      <x:c r="O305" s="305" t="str">
        <x:v>NO COLLISION — OBJECT CODE ISOLATED</x:v>
      </x:c>
    </x:row>
    <x:row r="306" ht="48" customHeight="1">
      <x:c r="A306" s="305" t="str">
        <x:v>Compliance requirement</x:v>
      </x:c>
      <x:c r="B306" s="305" t="str">
        <x:v>CMP</x:v>
      </x:c>
      <x:c r="C306" s="305" t="str">
        <x:v>SEBI-CORE-CMP-000053</x:v>
      </x:c>
      <x:c r="D306" s="305" t="n">
        <x:v>53</x:v>
      </x:c>
      <x:c r="E306" s="305" t="str">
        <x:v>CAP-LAW083|Material-event chapter</x:v>
      </x:c>
      <x:c r="F306" s="305" t="str">
        <x:v>SEBI-CORE-PRV-000053</x:v>
      </x:c>
      <x:c r="G306" s="305" t="str">
        <x:v>CAP-LAW083|Material-event chapter</x:v>
      </x:c>
      <x:c r="H306" s="305" t="str">
        <x:v>CAP-LAW083</x:v>
      </x:c>
      <x:c r="I306" s="305" t="str">
        <x:v>MIGRATED — FROZEN</x:v>
      </x:c>
      <x:c r="J306" s="305" t="str">
        <x:v>FROZEN</x:v>
      </x:c>
      <x:c r="K306" s="305" t="str">
        <x:f>IF(COUNTIF($C$5:$C$1629,C306)=1,"UNIQUE","DUPLICATE")</x:f>
        <x:v>UNIQUE</x:v>
      </x:c>
      <x:c r="L306" s="305" t="str">
        <x:f>IF(COUNTIFS($B$5:$B$1629,B306,$E$5:$E$1629,E306)=1,"UNIQUE","DUPLICATE")</x:f>
        <x:v>UNIQUE</x:v>
      </x:c>
      <x:c r="M306" s="305" t="str">
        <x:f>IF(COUNTIF($C$5:$C$1629,F306)=1,"LINKED","ORPHAN")</x:f>
        <x:v>LINKED</x:v>
      </x:c>
      <x:c r="N306" s="305" t="str">
        <x:f>IF(AND(LEFT(C306,10)="SEBI-CORE-",MID(C306,11,3)=B306,LEN(C306)=20),"VALID","INVALID")</x:f>
        <x:v>VALID</x:v>
      </x:c>
      <x:c r="O306" s="305" t="str">
        <x:v>NO COLLISION — OBJECT CODE ISOLATED</x:v>
      </x:c>
    </x:row>
    <x:row r="307" ht="48" customHeight="1">
      <x:c r="A307" s="305" t="str">
        <x:v>Compliance requirement</x:v>
      </x:c>
      <x:c r="B307" s="305" t="str">
        <x:v>CMP</x:v>
      </x:c>
      <x:c r="C307" s="305" t="str">
        <x:v>SEBI-CORE-CMP-000054</x:v>
      </x:c>
      <x:c r="D307" s="305" t="n">
        <x:v>54</x:v>
      </x:c>
      <x:c r="E307" s="305" t="str">
        <x:v>CAP-LAW083|Rumour-verification chapter</x:v>
      </x:c>
      <x:c r="F307" s="305" t="str">
        <x:v>SEBI-CORE-PRV-000054</x:v>
      </x:c>
      <x:c r="G307" s="305" t="str">
        <x:v>CAP-LAW083|Rumour-verification chapter</x:v>
      </x:c>
      <x:c r="H307" s="305" t="str">
        <x:v>CAP-LAW083</x:v>
      </x:c>
      <x:c r="I307" s="305" t="str">
        <x:v>MIGRATED — FROZEN</x:v>
      </x:c>
      <x:c r="J307" s="305" t="str">
        <x:v>FROZEN</x:v>
      </x:c>
      <x:c r="K307" s="305" t="str">
        <x:f>IF(COUNTIF($C$5:$C$1629,C307)=1,"UNIQUE","DUPLICATE")</x:f>
        <x:v>UNIQUE</x:v>
      </x:c>
      <x:c r="L307" s="305" t="str">
        <x:f>IF(COUNTIFS($B$5:$B$1629,B307,$E$5:$E$1629,E307)=1,"UNIQUE","DUPLICATE")</x:f>
        <x:v>UNIQUE</x:v>
      </x:c>
      <x:c r="M307" s="305" t="str">
        <x:f>IF(COUNTIF($C$5:$C$1629,F307)=1,"LINKED","ORPHAN")</x:f>
        <x:v>LINKED</x:v>
      </x:c>
      <x:c r="N307" s="305" t="str">
        <x:f>IF(AND(LEFT(C307,10)="SEBI-CORE-",MID(C307,11,3)=B307,LEN(C307)=20),"VALID","INVALID")</x:f>
        <x:v>VALID</x:v>
      </x:c>
      <x:c r="O307" s="305" t="str">
        <x:v>NO COLLISION — OBJECT CODE ISOLATED</x:v>
      </x:c>
    </x:row>
    <x:row r="308" ht="48" customHeight="1">
      <x:c r="A308" s="305" t="str">
        <x:v>Compliance requirement</x:v>
      </x:c>
      <x:c r="B308" s="305" t="str">
        <x:v>CMP</x:v>
      </x:c>
      <x:c r="C308" s="305" t="str">
        <x:v>SEBI-CORE-CMP-000055</x:v>
      </x:c>
      <x:c r="D308" s="305" t="n">
        <x:v>55</x:v>
      </x:c>
      <x:c r="E308" s="305" t="str">
        <x:v>CAP-LAW083|Integrated Filing chapter</x:v>
      </x:c>
      <x:c r="F308" s="305" t="str">
        <x:v>SEBI-CORE-PRV-000055</x:v>
      </x:c>
      <x:c r="G308" s="305" t="str">
        <x:v>CAP-LAW083|Integrated Filing chapter</x:v>
      </x:c>
      <x:c r="H308" s="305" t="str">
        <x:v>CAP-LAW083</x:v>
      </x:c>
      <x:c r="I308" s="305" t="str">
        <x:v>MIGRATED — FROZEN</x:v>
      </x:c>
      <x:c r="J308" s="305" t="str">
        <x:v>FROZEN</x:v>
      </x:c>
      <x:c r="K308" s="305" t="str">
        <x:f>IF(COUNTIF($C$5:$C$1629,C308)=1,"UNIQUE","DUPLICATE")</x:f>
        <x:v>UNIQUE</x:v>
      </x:c>
      <x:c r="L308" s="305" t="str">
        <x:f>IF(COUNTIFS($B$5:$B$1629,B308,$E$5:$E$1629,E308)=1,"UNIQUE","DUPLICATE")</x:f>
        <x:v>UNIQUE</x:v>
      </x:c>
      <x:c r="M308" s="305" t="str">
        <x:f>IF(COUNTIF($C$5:$C$1629,F308)=1,"LINKED","ORPHAN")</x:f>
        <x:v>LINKED</x:v>
      </x:c>
      <x:c r="N308" s="305" t="str">
        <x:f>IF(AND(LEFT(C308,10)="SEBI-CORE-",MID(C308,11,3)=B308,LEN(C308)=20),"VALID","INVALID")</x:f>
        <x:v>VALID</x:v>
      </x:c>
      <x:c r="O308" s="305" t="str">
        <x:v>NO COLLISION — OBJECT CODE ISOLATED</x:v>
      </x:c>
    </x:row>
    <x:row r="309" ht="48" customHeight="1">
      <x:c r="A309" s="305" t="str">
        <x:v>Compliance requirement</x:v>
      </x:c>
      <x:c r="B309" s="305" t="str">
        <x:v>CMP</x:v>
      </x:c>
      <x:c r="C309" s="305" t="str">
        <x:v>SEBI-CORE-CMP-000056</x:v>
      </x:c>
      <x:c r="D309" s="305" t="n">
        <x:v>56</x:v>
      </x:c>
      <x:c r="E309" s="305" t="str">
        <x:v>CAP-LAW054|Reg. 3(1)</x:v>
      </x:c>
      <x:c r="F309" s="305" t="str">
        <x:v>SEBI-CORE-PRV-000056</x:v>
      </x:c>
      <x:c r="G309" s="305" t="str">
        <x:v>CAP-LAW054|Reg. 3(1)</x:v>
      </x:c>
      <x:c r="H309" s="305" t="str">
        <x:v>CAP-LAW054</x:v>
      </x:c>
      <x:c r="I309" s="305" t="str">
        <x:v>MIGRATED — FROZEN</x:v>
      </x:c>
      <x:c r="J309" s="305" t="str">
        <x:v>FROZEN</x:v>
      </x:c>
      <x:c r="K309" s="305" t="str">
        <x:f>IF(COUNTIF($C$5:$C$1629,C309)=1,"UNIQUE","DUPLICATE")</x:f>
        <x:v>UNIQUE</x:v>
      </x:c>
      <x:c r="L309" s="305" t="str">
        <x:f>IF(COUNTIFS($B$5:$B$1629,B309,$E$5:$E$1629,E309)=1,"UNIQUE","DUPLICATE")</x:f>
        <x:v>UNIQUE</x:v>
      </x:c>
      <x:c r="M309" s="305" t="str">
        <x:f>IF(COUNTIF($C$5:$C$1629,F309)=1,"LINKED","ORPHAN")</x:f>
        <x:v>LINKED</x:v>
      </x:c>
      <x:c r="N309" s="305" t="str">
        <x:f>IF(AND(LEFT(C309,10)="SEBI-CORE-",MID(C309,11,3)=B309,LEN(C309)=20),"VALID","INVALID")</x:f>
        <x:v>VALID</x:v>
      </x:c>
      <x:c r="O309" s="305" t="str">
        <x:v>NO COLLISION — OBJECT CODE ISOLATED</x:v>
      </x:c>
    </x:row>
    <x:row r="310" ht="48" customHeight="1">
      <x:c r="A310" s="305" t="str">
        <x:v>Compliance requirement</x:v>
      </x:c>
      <x:c r="B310" s="305" t="str">
        <x:v>CMP</x:v>
      </x:c>
      <x:c r="C310" s="305" t="str">
        <x:v>SEBI-CORE-CMP-000057</x:v>
      </x:c>
      <x:c r="D310" s="305" t="n">
        <x:v>57</x:v>
      </x:c>
      <x:c r="E310" s="305" t="str">
        <x:v>CAP-LAW054|Reg. 3(2A)</x:v>
      </x:c>
      <x:c r="F310" s="305" t="str">
        <x:v>SEBI-CORE-PRV-000057</x:v>
      </x:c>
      <x:c r="G310" s="305" t="str">
        <x:v>CAP-LAW054|Reg. 3(2A)</x:v>
      </x:c>
      <x:c r="H310" s="305" t="str">
        <x:v>CAP-LAW054</x:v>
      </x:c>
      <x:c r="I310" s="305" t="str">
        <x:v>MIGRATED — FROZEN</x:v>
      </x:c>
      <x:c r="J310" s="305" t="str">
        <x:v>FROZEN</x:v>
      </x:c>
      <x:c r="K310" s="305" t="str">
        <x:f>IF(COUNTIF($C$5:$C$1629,C310)=1,"UNIQUE","DUPLICATE")</x:f>
        <x:v>UNIQUE</x:v>
      </x:c>
      <x:c r="L310" s="305" t="str">
        <x:f>IF(COUNTIFS($B$5:$B$1629,B310,$E$5:$E$1629,E310)=1,"UNIQUE","DUPLICATE")</x:f>
        <x:v>UNIQUE</x:v>
      </x:c>
      <x:c r="M310" s="305" t="str">
        <x:f>IF(COUNTIF($C$5:$C$1629,F310)=1,"LINKED","ORPHAN")</x:f>
        <x:v>LINKED</x:v>
      </x:c>
      <x:c r="N310" s="305" t="str">
        <x:f>IF(AND(LEFT(C310,10)="SEBI-CORE-",MID(C310,11,3)=B310,LEN(C310)=20),"VALID","INVALID")</x:f>
        <x:v>VALID</x:v>
      </x:c>
      <x:c r="O310" s="305" t="str">
        <x:v>NO COLLISION — OBJECT CODE ISOLATED</x:v>
      </x:c>
    </x:row>
    <x:row r="311" ht="48" customHeight="1">
      <x:c r="A311" s="305" t="str">
        <x:v>Compliance requirement</x:v>
      </x:c>
      <x:c r="B311" s="305" t="str">
        <x:v>CMP</x:v>
      </x:c>
      <x:c r="C311" s="305" t="str">
        <x:v>SEBI-CORE-CMP-000058</x:v>
      </x:c>
      <x:c r="D311" s="305" t="n">
        <x:v>58</x:v>
      </x:c>
      <x:c r="E311" s="305" t="str">
        <x:v>CAP-LAW054|Reg. 3(5)</x:v>
      </x:c>
      <x:c r="F311" s="305" t="str">
        <x:v>SEBI-CORE-PRV-000058</x:v>
      </x:c>
      <x:c r="G311" s="305" t="str">
        <x:v>CAP-LAW054|Reg. 3(5)</x:v>
      </x:c>
      <x:c r="H311" s="305" t="str">
        <x:v>CAP-LAW054</x:v>
      </x:c>
      <x:c r="I311" s="305" t="str">
        <x:v>MIGRATED — FROZEN</x:v>
      </x:c>
      <x:c r="J311" s="305" t="str">
        <x:v>FROZEN</x:v>
      </x:c>
      <x:c r="K311" s="305" t="str">
        <x:f>IF(COUNTIF($C$5:$C$1629,C311)=1,"UNIQUE","DUPLICATE")</x:f>
        <x:v>UNIQUE</x:v>
      </x:c>
      <x:c r="L311" s="305" t="str">
        <x:f>IF(COUNTIFS($B$5:$B$1629,B311,$E$5:$E$1629,E311)=1,"UNIQUE","DUPLICATE")</x:f>
        <x:v>UNIQUE</x:v>
      </x:c>
      <x:c r="M311" s="305" t="str">
        <x:f>IF(COUNTIF($C$5:$C$1629,F311)=1,"LINKED","ORPHAN")</x:f>
        <x:v>LINKED</x:v>
      </x:c>
      <x:c r="N311" s="305" t="str">
        <x:f>IF(AND(LEFT(C311,10)="SEBI-CORE-",MID(C311,11,3)=B311,LEN(C311)=20),"VALID","INVALID")</x:f>
        <x:v>VALID</x:v>
      </x:c>
      <x:c r="O311" s="305" t="str">
        <x:v>NO COLLISION — OBJECT CODE ISOLATED</x:v>
      </x:c>
    </x:row>
    <x:row r="312" ht="48" customHeight="1">
      <x:c r="A312" s="305" t="str">
        <x:v>Compliance requirement</x:v>
      </x:c>
      <x:c r="B312" s="305" t="str">
        <x:v>CMP</x:v>
      </x:c>
      <x:c r="C312" s="305" t="str">
        <x:v>SEBI-CORE-CMP-000059</x:v>
      </x:c>
      <x:c r="D312" s="305" t="n">
        <x:v>59</x:v>
      </x:c>
      <x:c r="E312" s="305" t="str">
        <x:v>CAP-LAW054|Reg. 4</x:v>
      </x:c>
      <x:c r="F312" s="305" t="str">
        <x:v>SEBI-CORE-PRV-000059</x:v>
      </x:c>
      <x:c r="G312" s="305" t="str">
        <x:v>CAP-LAW054|Reg. 4</x:v>
      </x:c>
      <x:c r="H312" s="305" t="str">
        <x:v>CAP-LAW054</x:v>
      </x:c>
      <x:c r="I312" s="305" t="str">
        <x:v>MIGRATED — FROZEN</x:v>
      </x:c>
      <x:c r="J312" s="305" t="str">
        <x:v>FROZEN</x:v>
      </x:c>
      <x:c r="K312" s="305" t="str">
        <x:f>IF(COUNTIF($C$5:$C$1629,C312)=1,"UNIQUE","DUPLICATE")</x:f>
        <x:v>UNIQUE</x:v>
      </x:c>
      <x:c r="L312" s="305" t="str">
        <x:f>IF(COUNTIFS($B$5:$B$1629,B312,$E$5:$E$1629,E312)=1,"UNIQUE","DUPLICATE")</x:f>
        <x:v>UNIQUE</x:v>
      </x:c>
      <x:c r="M312" s="305" t="str">
        <x:f>IF(COUNTIF($C$5:$C$1629,F312)=1,"LINKED","ORPHAN")</x:f>
        <x:v>LINKED</x:v>
      </x:c>
      <x:c r="N312" s="305" t="str">
        <x:f>IF(AND(LEFT(C312,10)="SEBI-CORE-",MID(C312,11,3)=B312,LEN(C312)=20),"VALID","INVALID")</x:f>
        <x:v>VALID</x:v>
      </x:c>
      <x:c r="O312" s="305" t="str">
        <x:v>NO COLLISION — OBJECT CODE ISOLATED</x:v>
      </x:c>
    </x:row>
    <x:row r="313" ht="48" customHeight="1">
      <x:c r="A313" s="305" t="str">
        <x:v>Compliance requirement</x:v>
      </x:c>
      <x:c r="B313" s="305" t="str">
        <x:v>CMP</x:v>
      </x:c>
      <x:c r="C313" s="305" t="str">
        <x:v>SEBI-CORE-CMP-000060</x:v>
      </x:c>
      <x:c r="D313" s="305" t="n">
        <x:v>60</x:v>
      </x:c>
      <x:c r="E313" s="305" t="str">
        <x:v>CAP-LAW054|Reg. 5</x:v>
      </x:c>
      <x:c r="F313" s="305" t="str">
        <x:v>SEBI-CORE-PRV-000060</x:v>
      </x:c>
      <x:c r="G313" s="305" t="str">
        <x:v>CAP-LAW054|Reg. 5</x:v>
      </x:c>
      <x:c r="H313" s="305" t="str">
        <x:v>CAP-LAW054</x:v>
      </x:c>
      <x:c r="I313" s="305" t="str">
        <x:v>MIGRATED — FROZEN</x:v>
      </x:c>
      <x:c r="J313" s="305" t="str">
        <x:v>FROZEN</x:v>
      </x:c>
      <x:c r="K313" s="305" t="str">
        <x:f>IF(COUNTIF($C$5:$C$1629,C313)=1,"UNIQUE","DUPLICATE")</x:f>
        <x:v>UNIQUE</x:v>
      </x:c>
      <x:c r="L313" s="305" t="str">
        <x:f>IF(COUNTIFS($B$5:$B$1629,B313,$E$5:$E$1629,E313)=1,"UNIQUE","DUPLICATE")</x:f>
        <x:v>UNIQUE</x:v>
      </x:c>
      <x:c r="M313" s="305" t="str">
        <x:f>IF(COUNTIF($C$5:$C$1629,F313)=1,"LINKED","ORPHAN")</x:f>
        <x:v>LINKED</x:v>
      </x:c>
      <x:c r="N313" s="305" t="str">
        <x:f>IF(AND(LEFT(C313,10)="SEBI-CORE-",MID(C313,11,3)=B313,LEN(C313)=20),"VALID","INVALID")</x:f>
        <x:v>VALID</x:v>
      </x:c>
      <x:c r="O313" s="305" t="str">
        <x:v>NO COLLISION — OBJECT CODE ISOLATED</x:v>
      </x:c>
    </x:row>
    <x:row r="314" ht="48" customHeight="1">
      <x:c r="A314" s="305" t="str">
        <x:v>Compliance requirement</x:v>
      </x:c>
      <x:c r="B314" s="305" t="str">
        <x:v>CMP</x:v>
      </x:c>
      <x:c r="C314" s="305" t="str">
        <x:v>SEBI-CORE-CMP-000061</x:v>
      </x:c>
      <x:c r="D314" s="305" t="n">
        <x:v>61</x:v>
      </x:c>
      <x:c r="E314" s="305" t="str">
        <x:v>CAP-LAW054|Reg. 7</x:v>
      </x:c>
      <x:c r="F314" s="305" t="str">
        <x:v>SEBI-CORE-PRV-000061</x:v>
      </x:c>
      <x:c r="G314" s="305" t="str">
        <x:v>CAP-LAW054|Reg. 7</x:v>
      </x:c>
      <x:c r="H314" s="305" t="str">
        <x:v>CAP-LAW054</x:v>
      </x:c>
      <x:c r="I314" s="305" t="str">
        <x:v>MIGRATED — FROZEN</x:v>
      </x:c>
      <x:c r="J314" s="305" t="str">
        <x:v>FROZEN</x:v>
      </x:c>
      <x:c r="K314" s="305" t="str">
        <x:f>IF(COUNTIF($C$5:$C$1629,C314)=1,"UNIQUE","DUPLICATE")</x:f>
        <x:v>UNIQUE</x:v>
      </x:c>
      <x:c r="L314" s="305" t="str">
        <x:f>IF(COUNTIFS($B$5:$B$1629,B314,$E$5:$E$1629,E314)=1,"UNIQUE","DUPLICATE")</x:f>
        <x:v>UNIQUE</x:v>
      </x:c>
      <x:c r="M314" s="305" t="str">
        <x:f>IF(COUNTIF($C$5:$C$1629,F314)=1,"LINKED","ORPHAN")</x:f>
        <x:v>LINKED</x:v>
      </x:c>
      <x:c r="N314" s="305" t="str">
        <x:f>IF(AND(LEFT(C314,10)="SEBI-CORE-",MID(C314,11,3)=B314,LEN(C314)=20),"VALID","INVALID")</x:f>
        <x:v>VALID</x:v>
      </x:c>
      <x:c r="O314" s="305" t="str">
        <x:v>NO COLLISION — OBJECT CODE ISOLATED</x:v>
      </x:c>
    </x:row>
    <x:row r="315" ht="48" customHeight="1">
      <x:c r="A315" s="305" t="str">
        <x:v>Compliance requirement</x:v>
      </x:c>
      <x:c r="B315" s="305" t="str">
        <x:v>CMP</x:v>
      </x:c>
      <x:c r="C315" s="305" t="str">
        <x:v>SEBI-CORE-CMP-000062</x:v>
      </x:c>
      <x:c r="D315" s="305" t="n">
        <x:v>62</x:v>
      </x:c>
      <x:c r="E315" s="305" t="str">
        <x:v>CAP-LAW054|Reg. 8</x:v>
      </x:c>
      <x:c r="F315" s="305" t="str">
        <x:v>SEBI-CORE-PRV-000062</x:v>
      </x:c>
      <x:c r="G315" s="305" t="str">
        <x:v>CAP-LAW054|Reg. 8</x:v>
      </x:c>
      <x:c r="H315" s="305" t="str">
        <x:v>CAP-LAW054</x:v>
      </x:c>
      <x:c r="I315" s="305" t="str">
        <x:v>MIGRATED — FROZEN</x:v>
      </x:c>
      <x:c r="J315" s="305" t="str">
        <x:v>FROZEN</x:v>
      </x:c>
      <x:c r="K315" s="305" t="str">
        <x:f>IF(COUNTIF($C$5:$C$1629,C315)=1,"UNIQUE","DUPLICATE")</x:f>
        <x:v>UNIQUE</x:v>
      </x:c>
      <x:c r="L315" s="305" t="str">
        <x:f>IF(COUNTIFS($B$5:$B$1629,B315,$E$5:$E$1629,E315)=1,"UNIQUE","DUPLICATE")</x:f>
        <x:v>UNIQUE</x:v>
      </x:c>
      <x:c r="M315" s="305" t="str">
        <x:f>IF(COUNTIF($C$5:$C$1629,F315)=1,"LINKED","ORPHAN")</x:f>
        <x:v>LINKED</x:v>
      </x:c>
      <x:c r="N315" s="305" t="str">
        <x:f>IF(AND(LEFT(C315,10)="SEBI-CORE-",MID(C315,11,3)=B315,LEN(C315)=20),"VALID","INVALID")</x:f>
        <x:v>VALID</x:v>
      </x:c>
      <x:c r="O315" s="305" t="str">
        <x:v>NO COLLISION — OBJECT CODE ISOLATED</x:v>
      </x:c>
    </x:row>
    <x:row r="316" ht="48" customHeight="1">
      <x:c r="A316" s="305" t="str">
        <x:v>Compliance requirement</x:v>
      </x:c>
      <x:c r="B316" s="305" t="str">
        <x:v>CMP</x:v>
      </x:c>
      <x:c r="C316" s="305" t="str">
        <x:v>SEBI-CORE-CMP-000063</x:v>
      </x:c>
      <x:c r="D316" s="305" t="n">
        <x:v>63</x:v>
      </x:c>
      <x:c r="E316" s="305" t="str">
        <x:v>CAP-LAW054|Reg. 9</x:v>
      </x:c>
      <x:c r="F316" s="305" t="str">
        <x:v>SEBI-CORE-PRV-000063</x:v>
      </x:c>
      <x:c r="G316" s="305" t="str">
        <x:v>CAP-LAW054|Reg. 9</x:v>
      </x:c>
      <x:c r="H316" s="305" t="str">
        <x:v>CAP-LAW054</x:v>
      </x:c>
      <x:c r="I316" s="305" t="str">
        <x:v>MIGRATED — FROZEN</x:v>
      </x:c>
      <x:c r="J316" s="305" t="str">
        <x:v>FROZEN</x:v>
      </x:c>
      <x:c r="K316" s="305" t="str">
        <x:f>IF(COUNTIF($C$5:$C$1629,C316)=1,"UNIQUE","DUPLICATE")</x:f>
        <x:v>UNIQUE</x:v>
      </x:c>
      <x:c r="L316" s="305" t="str">
        <x:f>IF(COUNTIFS($B$5:$B$1629,B316,$E$5:$E$1629,E316)=1,"UNIQUE","DUPLICATE")</x:f>
        <x:v>UNIQUE</x:v>
      </x:c>
      <x:c r="M316" s="305" t="str">
        <x:f>IF(COUNTIF($C$5:$C$1629,F316)=1,"LINKED","ORPHAN")</x:f>
        <x:v>LINKED</x:v>
      </x:c>
      <x:c r="N316" s="305" t="str">
        <x:f>IF(AND(LEFT(C316,10)="SEBI-CORE-",MID(C316,11,3)=B316,LEN(C316)=20),"VALID","INVALID")</x:f>
        <x:v>VALID</x:v>
      </x:c>
      <x:c r="O316" s="305" t="str">
        <x:v>NO COLLISION — OBJECT CODE ISOLATED</x:v>
      </x:c>
    </x:row>
    <x:row r="317" ht="48" customHeight="1">
      <x:c r="A317" s="305" t="str">
        <x:v>Compliance requirement</x:v>
      </x:c>
      <x:c r="B317" s="305" t="str">
        <x:v>CMP</x:v>
      </x:c>
      <x:c r="C317" s="305" t="str">
        <x:v>SEBI-CORE-CMP-000064</x:v>
      </x:c>
      <x:c r="D317" s="305" t="n">
        <x:v>64</x:v>
      </x:c>
      <x:c r="E317" s="305" t="str">
        <x:v>CAP-LAW054|Reg. 9A</x:v>
      </x:c>
      <x:c r="F317" s="305" t="str">
        <x:v>SEBI-CORE-PRV-000064</x:v>
      </x:c>
      <x:c r="G317" s="305" t="str">
        <x:v>CAP-LAW054|Reg. 9A</x:v>
      </x:c>
      <x:c r="H317" s="305" t="str">
        <x:v>CAP-LAW054</x:v>
      </x:c>
      <x:c r="I317" s="305" t="str">
        <x:v>MIGRATED — FROZEN</x:v>
      </x:c>
      <x:c r="J317" s="305" t="str">
        <x:v>FROZEN</x:v>
      </x:c>
      <x:c r="K317" s="305" t="str">
        <x:f>IF(COUNTIF($C$5:$C$1629,C317)=1,"UNIQUE","DUPLICATE")</x:f>
        <x:v>UNIQUE</x:v>
      </x:c>
      <x:c r="L317" s="305" t="str">
        <x:f>IF(COUNTIFS($B$5:$B$1629,B317,$E$5:$E$1629,E317)=1,"UNIQUE","DUPLICATE")</x:f>
        <x:v>UNIQUE</x:v>
      </x:c>
      <x:c r="M317" s="305" t="str">
        <x:f>IF(COUNTIF($C$5:$C$1629,F317)=1,"LINKED","ORPHAN")</x:f>
        <x:v>LINKED</x:v>
      </x:c>
      <x:c r="N317" s="305" t="str">
        <x:f>IF(AND(LEFT(C317,10)="SEBI-CORE-",MID(C317,11,3)=B317,LEN(C317)=20),"VALID","INVALID")</x:f>
        <x:v>VALID</x:v>
      </x:c>
      <x:c r="O317" s="305" t="str">
        <x:v>NO COLLISION — OBJECT CODE ISOLATED</x:v>
      </x:c>
    </x:row>
    <x:row r="318" ht="48" customHeight="1">
      <x:c r="A318" s="305" t="str">
        <x:v>Compliance requirement</x:v>
      </x:c>
      <x:c r="B318" s="305" t="str">
        <x:v>CMP</x:v>
      </x:c>
      <x:c r="C318" s="305" t="str">
        <x:v>SEBI-CORE-CMP-000065</x:v>
      </x:c>
      <x:c r="D318" s="305" t="n">
        <x:v>65</x:v>
      </x:c>
      <x:c r="E318" s="305" t="str">
        <x:v>P1-GAP001|PIT surveillance chapters</x:v>
      </x:c>
      <x:c r="F318" s="305" t="str">
        <x:v>SEBI-CORE-PRV-000065</x:v>
      </x:c>
      <x:c r="G318" s="305" t="str">
        <x:v>P1-GAP001|PIT surveillance chapters</x:v>
      </x:c>
      <x:c r="H318" s="305" t="str">
        <x:v>P1-GAP001</x:v>
      </x:c>
      <x:c r="I318" s="305" t="str">
        <x:v>MIGRATED — FROZEN</x:v>
      </x:c>
      <x:c r="J318" s="305" t="str">
        <x:v>FROZEN</x:v>
      </x:c>
      <x:c r="K318" s="305" t="str">
        <x:f>IF(COUNTIF($C$5:$C$1629,C318)=1,"UNIQUE","DUPLICATE")</x:f>
        <x:v>UNIQUE</x:v>
      </x:c>
      <x:c r="L318" s="305" t="str">
        <x:f>IF(COUNTIFS($B$5:$B$1629,B318,$E$5:$E$1629,E318)=1,"UNIQUE","DUPLICATE")</x:f>
        <x:v>UNIQUE</x:v>
      </x:c>
      <x:c r="M318" s="305" t="str">
        <x:f>IF(COUNTIF($C$5:$C$1629,F318)=1,"LINKED","ORPHAN")</x:f>
        <x:v>LINKED</x:v>
      </x:c>
      <x:c r="N318" s="305" t="str">
        <x:f>IF(AND(LEFT(C318,10)="SEBI-CORE-",MID(C318,11,3)=B318,LEN(C318)=20),"VALID","INVALID")</x:f>
        <x:v>VALID</x:v>
      </x:c>
      <x:c r="O318" s="305" t="str">
        <x:v>NO COLLISION — OBJECT CODE ISOLATED</x:v>
      </x:c>
    </x:row>
    <x:row r="319" ht="48" customHeight="1">
      <x:c r="A319" s="305" t="str">
        <x:v>Compliance requirement</x:v>
      </x:c>
      <x:c r="B319" s="305" t="str">
        <x:v>CMP</x:v>
      </x:c>
      <x:c r="C319" s="305" t="str">
        <x:v>SEBI-CORE-CMP-000066</x:v>
      </x:c>
      <x:c r="D319" s="305" t="n">
        <x:v>66</x:v>
      </x:c>
      <x:c r="E319" s="305" t="str">
        <x:v>CAP-LAW067|Reg. 3</x:v>
      </x:c>
      <x:c r="F319" s="305" t="str">
        <x:v>SEBI-CORE-PRV-000066</x:v>
      </x:c>
      <x:c r="G319" s="305" t="str">
        <x:v>CAP-LAW067|Reg. 3</x:v>
      </x:c>
      <x:c r="H319" s="305" t="str">
        <x:v>CAP-LAW067</x:v>
      </x:c>
      <x:c r="I319" s="305" t="str">
        <x:v>MIGRATED — FROZEN</x:v>
      </x:c>
      <x:c r="J319" s="305" t="str">
        <x:v>FROZEN</x:v>
      </x:c>
      <x:c r="K319" s="305" t="str">
        <x:f>IF(COUNTIF($C$5:$C$1629,C319)=1,"UNIQUE","DUPLICATE")</x:f>
        <x:v>UNIQUE</x:v>
      </x:c>
      <x:c r="L319" s="305" t="str">
        <x:f>IF(COUNTIFS($B$5:$B$1629,B319,$E$5:$E$1629,E319)=1,"UNIQUE","DUPLICATE")</x:f>
        <x:v>UNIQUE</x:v>
      </x:c>
      <x:c r="M319" s="305" t="str">
        <x:f>IF(COUNTIF($C$5:$C$1629,F319)=1,"LINKED","ORPHAN")</x:f>
        <x:v>LINKED</x:v>
      </x:c>
      <x:c r="N319" s="305" t="str">
        <x:f>IF(AND(LEFT(C319,10)="SEBI-CORE-",MID(C319,11,3)=B319,LEN(C319)=20),"VALID","INVALID")</x:f>
        <x:v>VALID</x:v>
      </x:c>
      <x:c r="O319" s="305" t="str">
        <x:v>NO COLLISION — OBJECT CODE ISOLATED</x:v>
      </x:c>
    </x:row>
    <x:row r="320" ht="48" customHeight="1">
      <x:c r="A320" s="305" t="str">
        <x:v>Compliance requirement</x:v>
      </x:c>
      <x:c r="B320" s="305" t="str">
        <x:v>CMP</x:v>
      </x:c>
      <x:c r="C320" s="305" t="str">
        <x:v>SEBI-CORE-CMP-000067</x:v>
      </x:c>
      <x:c r="D320" s="305" t="n">
        <x:v>67</x:v>
      </x:c>
      <x:c r="E320" s="305" t="str">
        <x:v>CAP-LAW067|Reg. 4</x:v>
      </x:c>
      <x:c r="F320" s="305" t="str">
        <x:v>SEBI-CORE-PRV-000067</x:v>
      </x:c>
      <x:c r="G320" s="305" t="str">
        <x:v>CAP-LAW067|Reg. 4</x:v>
      </x:c>
      <x:c r="H320" s="305" t="str">
        <x:v>CAP-LAW067</x:v>
      </x:c>
      <x:c r="I320" s="305" t="str">
        <x:v>MIGRATED — FROZEN</x:v>
      </x:c>
      <x:c r="J320" s="305" t="str">
        <x:v>FROZEN</x:v>
      </x:c>
      <x:c r="K320" s="305" t="str">
        <x:f>IF(COUNTIF($C$5:$C$1629,C320)=1,"UNIQUE","DUPLICATE")</x:f>
        <x:v>UNIQUE</x:v>
      </x:c>
      <x:c r="L320" s="305" t="str">
        <x:f>IF(COUNTIFS($B$5:$B$1629,B320,$E$5:$E$1629,E320)=1,"UNIQUE","DUPLICATE")</x:f>
        <x:v>UNIQUE</x:v>
      </x:c>
      <x:c r="M320" s="305" t="str">
        <x:f>IF(COUNTIF($C$5:$C$1629,F320)=1,"LINKED","ORPHAN")</x:f>
        <x:v>LINKED</x:v>
      </x:c>
      <x:c r="N320" s="305" t="str">
        <x:f>IF(AND(LEFT(C320,10)="SEBI-CORE-",MID(C320,11,3)=B320,LEN(C320)=20),"VALID","INVALID")</x:f>
        <x:v>VALID</x:v>
      </x:c>
      <x:c r="O320" s="305" t="str">
        <x:v>NO COLLISION — OBJECT CODE ISOLATED</x:v>
      </x:c>
    </x:row>
    <x:row r="321" ht="48" customHeight="1">
      <x:c r="A321" s="305" t="str">
        <x:v>Compliance requirement</x:v>
      </x:c>
      <x:c r="B321" s="305" t="str">
        <x:v>CMP</x:v>
      </x:c>
      <x:c r="C321" s="305" t="str">
        <x:v>SEBI-CORE-CMP-000068</x:v>
      </x:c>
      <x:c r="D321" s="305" t="n">
        <x:v>68</x:v>
      </x:c>
      <x:c r="E321" s="305" t="str">
        <x:v>CAP-LAW060|Reg. 26(2)</x:v>
      </x:c>
      <x:c r="F321" s="305" t="str">
        <x:v>SEBI-CORE-PRV-000068</x:v>
      </x:c>
      <x:c r="G321" s="305" t="str">
        <x:v>CAP-LAW060|Reg. 26(2)</x:v>
      </x:c>
      <x:c r="H321" s="305" t="str">
        <x:v>CAP-LAW060</x:v>
      </x:c>
      <x:c r="I321" s="305" t="str">
        <x:v>MIGRATED — FROZEN</x:v>
      </x:c>
      <x:c r="J321" s="305" t="str">
        <x:v>FROZEN</x:v>
      </x:c>
      <x:c r="K321" s="305" t="str">
        <x:f>IF(COUNTIF($C$5:$C$1629,C321)=1,"UNIQUE","DUPLICATE")</x:f>
        <x:v>UNIQUE</x:v>
      </x:c>
      <x:c r="L321" s="305" t="str">
        <x:f>IF(COUNTIFS($B$5:$B$1629,B321,$E$5:$E$1629,E321)=1,"UNIQUE","DUPLICATE")</x:f>
        <x:v>UNIQUE</x:v>
      </x:c>
      <x:c r="M321" s="305" t="str">
        <x:f>IF(COUNTIF($C$5:$C$1629,F321)=1,"LINKED","ORPHAN")</x:f>
        <x:v>LINKED</x:v>
      </x:c>
      <x:c r="N321" s="305" t="str">
        <x:f>IF(AND(LEFT(C321,10)="SEBI-CORE-",MID(C321,11,3)=B321,LEN(C321)=20),"VALID","INVALID")</x:f>
        <x:v>VALID</x:v>
      </x:c>
      <x:c r="O321" s="305" t="str">
        <x:v>NO COLLISION — OBJECT CODE ISOLATED</x:v>
      </x:c>
    </x:row>
    <x:row r="322" ht="48" customHeight="1">
      <x:c r="A322" s="305" t="str">
        <x:v>Compliance requirement</x:v>
      </x:c>
      <x:c r="B322" s="305" t="str">
        <x:v>CMP</x:v>
      </x:c>
      <x:c r="C322" s="305" t="str">
        <x:v>SEBI-CORE-CMP-000069</x:v>
      </x:c>
      <x:c r="D322" s="305" t="n">
        <x:v>69</x:v>
      </x:c>
      <x:c r="E322" s="305" t="str">
        <x:v>CAP-LAW060|Reg. 26(4)</x:v>
      </x:c>
      <x:c r="F322" s="305" t="str">
        <x:v>SEBI-CORE-PRV-000069</x:v>
      </x:c>
      <x:c r="G322" s="305" t="str">
        <x:v>CAP-LAW060|Reg. 26(4)</x:v>
      </x:c>
      <x:c r="H322" s="305" t="str">
        <x:v>CAP-LAW060</x:v>
      </x:c>
      <x:c r="I322" s="305" t="str">
        <x:v>MIGRATED — FROZEN</x:v>
      </x:c>
      <x:c r="J322" s="305" t="str">
        <x:v>FROZEN</x:v>
      </x:c>
      <x:c r="K322" s="305" t="str">
        <x:f>IF(COUNTIF($C$5:$C$1629,C322)=1,"UNIQUE","DUPLICATE")</x:f>
        <x:v>UNIQUE</x:v>
      </x:c>
      <x:c r="L322" s="305" t="str">
        <x:f>IF(COUNTIFS($B$5:$B$1629,B322,$E$5:$E$1629,E322)=1,"UNIQUE","DUPLICATE")</x:f>
        <x:v>UNIQUE</x:v>
      </x:c>
      <x:c r="M322" s="305" t="str">
        <x:f>IF(COUNTIF($C$5:$C$1629,F322)=1,"LINKED","ORPHAN")</x:f>
        <x:v>LINKED</x:v>
      </x:c>
      <x:c r="N322" s="305" t="str">
        <x:f>IF(AND(LEFT(C322,10)="SEBI-CORE-",MID(C322,11,3)=B322,LEN(C322)=20),"VALID","INVALID")</x:f>
        <x:v>VALID</x:v>
      </x:c>
      <x:c r="O322" s="305" t="str">
        <x:v>NO COLLISION — OBJECT CODE ISOLATED</x:v>
      </x:c>
    </x:row>
    <x:row r="323" ht="48" customHeight="1">
      <x:c r="A323" s="305" t="str">
        <x:v>Compliance requirement</x:v>
      </x:c>
      <x:c r="B323" s="305" t="str">
        <x:v>CMP</x:v>
      </x:c>
      <x:c r="C323" s="305" t="str">
        <x:v>SEBI-CORE-CMP-000070</x:v>
      </x:c>
      <x:c r="D323" s="305" t="n">
        <x:v>70</x:v>
      </x:c>
      <x:c r="E323" s="305" t="str">
        <x:v>CAP-LAW060|Reg. 26(6)</x:v>
      </x:c>
      <x:c r="F323" s="305" t="str">
        <x:v>SEBI-CORE-PRV-000070</x:v>
      </x:c>
      <x:c r="G323" s="305" t="str">
        <x:v>CAP-LAW060|Reg. 26(6)</x:v>
      </x:c>
      <x:c r="H323" s="305" t="str">
        <x:v>CAP-LAW060</x:v>
      </x:c>
      <x:c r="I323" s="305" t="str">
        <x:v>MIGRATED — FROZEN</x:v>
      </x:c>
      <x:c r="J323" s="305" t="str">
        <x:v>FROZEN</x:v>
      </x:c>
      <x:c r="K323" s="305" t="str">
        <x:f>IF(COUNTIF($C$5:$C$1629,C323)=1,"UNIQUE","DUPLICATE")</x:f>
        <x:v>UNIQUE</x:v>
      </x:c>
      <x:c r="L323" s="305" t="str">
        <x:f>IF(COUNTIFS($B$5:$B$1629,B323,$E$5:$E$1629,E323)=1,"UNIQUE","DUPLICATE")</x:f>
        <x:v>UNIQUE</x:v>
      </x:c>
      <x:c r="M323" s="305" t="str">
        <x:f>IF(COUNTIF($C$5:$C$1629,F323)=1,"LINKED","ORPHAN")</x:f>
        <x:v>LINKED</x:v>
      </x:c>
      <x:c r="N323" s="305" t="str">
        <x:f>IF(AND(LEFT(C323,10)="SEBI-CORE-",MID(C323,11,3)=B323,LEN(C323)=20),"VALID","INVALID")</x:f>
        <x:v>VALID</x:v>
      </x:c>
      <x:c r="O323" s="305" t="str">
        <x:v>NO COLLISION — OBJECT CODE ISOLATED</x:v>
      </x:c>
    </x:row>
    <x:row r="324" ht="48" customHeight="1">
      <x:c r="A324" s="305" t="str">
        <x:v>Compliance requirement</x:v>
      </x:c>
      <x:c r="B324" s="305" t="str">
        <x:v>CMP</x:v>
      </x:c>
      <x:c r="C324" s="305" t="str">
        <x:v>SEBI-CORE-CMP-000071</x:v>
      </x:c>
      <x:c r="D324" s="305" t="n">
        <x:v>71</x:v>
      </x:c>
      <x:c r="E324" s="305" t="str">
        <x:v>CAP-LAW060|Reg. 26(6A)</x:v>
      </x:c>
      <x:c r="F324" s="305" t="str">
        <x:v>SEBI-CORE-PRV-000071</x:v>
      </x:c>
      <x:c r="G324" s="305" t="str">
        <x:v>CAP-LAW060|Reg. 26(6A)</x:v>
      </x:c>
      <x:c r="H324" s="305" t="str">
        <x:v>CAP-LAW060</x:v>
      </x:c>
      <x:c r="I324" s="305" t="str">
        <x:v>MIGRATED — FROZEN</x:v>
      </x:c>
      <x:c r="J324" s="305" t="str">
        <x:v>FROZEN</x:v>
      </x:c>
      <x:c r="K324" s="305" t="str">
        <x:f>IF(COUNTIF($C$5:$C$1629,C324)=1,"UNIQUE","DUPLICATE")</x:f>
        <x:v>UNIQUE</x:v>
      </x:c>
      <x:c r="L324" s="305" t="str">
        <x:f>IF(COUNTIFS($B$5:$B$1629,B324,$E$5:$E$1629,E324)=1,"UNIQUE","DUPLICATE")</x:f>
        <x:v>UNIQUE</x:v>
      </x:c>
      <x:c r="M324" s="305" t="str">
        <x:f>IF(COUNTIF($C$5:$C$1629,F324)=1,"LINKED","ORPHAN")</x:f>
        <x:v>LINKED</x:v>
      </x:c>
      <x:c r="N324" s="305" t="str">
        <x:f>IF(AND(LEFT(C324,10)="SEBI-CORE-",MID(C324,11,3)=B324,LEN(C324)=20),"VALID","INVALID")</x:f>
        <x:v>VALID</x:v>
      </x:c>
      <x:c r="O324" s="305" t="str">
        <x:v>NO COLLISION — OBJECT CODE ISOLATED</x:v>
      </x:c>
    </x:row>
    <x:row r="325" ht="48" customHeight="1">
      <x:c r="A325" s="305" t="str">
        <x:v>Compliance requirement</x:v>
      </x:c>
      <x:c r="B325" s="305" t="str">
        <x:v>CMP</x:v>
      </x:c>
      <x:c r="C325" s="305" t="str">
        <x:v>SEBI-CORE-CMP-000072</x:v>
      </x:c>
      <x:c r="D325" s="305" t="n">
        <x:v>72</x:v>
      </x:c>
      <x:c r="E325" s="305" t="str">
        <x:v>CAP-LAW060|Reg. 26(7)</x:v>
      </x:c>
      <x:c r="F325" s="305" t="str">
        <x:v>SEBI-CORE-PRV-000072</x:v>
      </x:c>
      <x:c r="G325" s="305" t="str">
        <x:v>CAP-LAW060|Reg. 26(7)</x:v>
      </x:c>
      <x:c r="H325" s="305" t="str">
        <x:v>CAP-LAW060</x:v>
      </x:c>
      <x:c r="I325" s="305" t="str">
        <x:v>MIGRATED — FROZEN</x:v>
      </x:c>
      <x:c r="J325" s="305" t="str">
        <x:v>FROZEN</x:v>
      </x:c>
      <x:c r="K325" s="305" t="str">
        <x:f>IF(COUNTIF($C$5:$C$1629,C325)=1,"UNIQUE","DUPLICATE")</x:f>
        <x:v>UNIQUE</x:v>
      </x:c>
      <x:c r="L325" s="305" t="str">
        <x:f>IF(COUNTIFS($B$5:$B$1629,B325,$E$5:$E$1629,E325)=1,"UNIQUE","DUPLICATE")</x:f>
        <x:v>UNIQUE</x:v>
      </x:c>
      <x:c r="M325" s="305" t="str">
        <x:f>IF(COUNTIF($C$5:$C$1629,F325)=1,"LINKED","ORPHAN")</x:f>
        <x:v>LINKED</x:v>
      </x:c>
      <x:c r="N325" s="305" t="str">
        <x:f>IF(AND(LEFT(C325,10)="SEBI-CORE-",MID(C325,11,3)=B325,LEN(C325)=20),"VALID","INVALID")</x:f>
        <x:v>VALID</x:v>
      </x:c>
      <x:c r="O325" s="305" t="str">
        <x:v>NO COLLISION — OBJECT CODE ISOLATED</x:v>
      </x:c>
    </x:row>
    <x:row r="326" ht="48" customHeight="1">
      <x:c r="A326" s="305" t="str">
        <x:v>Compliance requirement</x:v>
      </x:c>
      <x:c r="B326" s="305" t="str">
        <x:v>CMP</x:v>
      </x:c>
      <x:c r="C326" s="305" t="str">
        <x:v>SEBI-CORE-CMP-000073</x:v>
      </x:c>
      <x:c r="D326" s="305" t="n">
        <x:v>73</x:v>
      </x:c>
      <x:c r="E326" s="305" t="str">
        <x:v>CAP-LAW060|Reg. 26(8)</x:v>
      </x:c>
      <x:c r="F326" s="305" t="str">
        <x:v>SEBI-CORE-PRV-000073</x:v>
      </x:c>
      <x:c r="G326" s="305" t="str">
        <x:v>CAP-LAW060|Reg. 26(8)</x:v>
      </x:c>
      <x:c r="H326" s="305" t="str">
        <x:v>CAP-LAW060</x:v>
      </x:c>
      <x:c r="I326" s="305" t="str">
        <x:v>MIGRATED — FROZEN</x:v>
      </x:c>
      <x:c r="J326" s="305" t="str">
        <x:v>FROZEN</x:v>
      </x:c>
      <x:c r="K326" s="305" t="str">
        <x:f>IF(COUNTIF($C$5:$C$1629,C326)=1,"UNIQUE","DUPLICATE")</x:f>
        <x:v>UNIQUE</x:v>
      </x:c>
      <x:c r="L326" s="305" t="str">
        <x:f>IF(COUNTIFS($B$5:$B$1629,B326,$E$5:$E$1629,E326)=1,"UNIQUE","DUPLICATE")</x:f>
        <x:v>UNIQUE</x:v>
      </x:c>
      <x:c r="M326" s="305" t="str">
        <x:f>IF(COUNTIF($C$5:$C$1629,F326)=1,"LINKED","ORPHAN")</x:f>
        <x:v>LINKED</x:v>
      </x:c>
      <x:c r="N326" s="305" t="str">
        <x:f>IF(AND(LEFT(C326,10)="SEBI-CORE-",MID(C326,11,3)=B326,LEN(C326)=20),"VALID","INVALID")</x:f>
        <x:v>VALID</x:v>
      </x:c>
      <x:c r="O326" s="305" t="str">
        <x:v>NO COLLISION — OBJECT CODE ISOLATED</x:v>
      </x:c>
    </x:row>
    <x:row r="327" ht="48" customHeight="1">
      <x:c r="A327" s="305" t="str">
        <x:v>Compliance requirement</x:v>
      </x:c>
      <x:c r="B327" s="305" t="str">
        <x:v>CMP</x:v>
      </x:c>
      <x:c r="C327" s="305" t="str">
        <x:v>SEBI-CORE-CMP-000074</x:v>
      </x:c>
      <x:c r="D327" s="305" t="n">
        <x:v>74</x:v>
      </x:c>
      <x:c r="E327" s="305" t="str">
        <x:v>CAP-LAW060|Reg. 26(9)</x:v>
      </x:c>
      <x:c r="F327" s="305" t="str">
        <x:v>SEBI-CORE-PRV-000074</x:v>
      </x:c>
      <x:c r="G327" s="305" t="str">
        <x:v>CAP-LAW060|Reg. 26(9)</x:v>
      </x:c>
      <x:c r="H327" s="305" t="str">
        <x:v>CAP-LAW060</x:v>
      </x:c>
      <x:c r="I327" s="305" t="str">
        <x:v>MIGRATED — FROZEN</x:v>
      </x:c>
      <x:c r="J327" s="305" t="str">
        <x:v>FROZEN</x:v>
      </x:c>
      <x:c r="K327" s="305" t="str">
        <x:f>IF(COUNTIF($C$5:$C$1629,C327)=1,"UNIQUE","DUPLICATE")</x:f>
        <x:v>UNIQUE</x:v>
      </x:c>
      <x:c r="L327" s="305" t="str">
        <x:f>IF(COUNTIFS($B$5:$B$1629,B327,$E$5:$E$1629,E327)=1,"UNIQUE","DUPLICATE")</x:f>
        <x:v>UNIQUE</x:v>
      </x:c>
      <x:c r="M327" s="305" t="str">
        <x:f>IF(COUNTIF($C$5:$C$1629,F327)=1,"LINKED","ORPHAN")</x:f>
        <x:v>LINKED</x:v>
      </x:c>
      <x:c r="N327" s="305" t="str">
        <x:f>IF(AND(LEFT(C327,10)="SEBI-CORE-",MID(C327,11,3)=B327,LEN(C327)=20),"VALID","INVALID")</x:f>
        <x:v>VALID</x:v>
      </x:c>
      <x:c r="O327" s="305" t="str">
        <x:v>NO COLLISION — OBJECT CODE ISOLATED</x:v>
      </x:c>
    </x:row>
    <x:row r="328" ht="48" customHeight="1">
      <x:c r="A328" s="305" t="str">
        <x:v>Compliance requirement</x:v>
      </x:c>
      <x:c r="B328" s="305" t="str">
        <x:v>CMP</x:v>
      </x:c>
      <x:c r="C328" s="305" t="str">
        <x:v>SEBI-CORE-CMP-000075</x:v>
      </x:c>
      <x:c r="D328" s="305" t="n">
        <x:v>75</x:v>
      </x:c>
      <x:c r="E328" s="305" t="str">
        <x:v>CAP-LAW060|Reg. 26(10)</x:v>
      </x:c>
      <x:c r="F328" s="305" t="str">
        <x:v>SEBI-CORE-PRV-000075</x:v>
      </x:c>
      <x:c r="G328" s="305" t="str">
        <x:v>CAP-LAW060|Reg. 26(10)</x:v>
      </x:c>
      <x:c r="H328" s="305" t="str">
        <x:v>CAP-LAW060</x:v>
      </x:c>
      <x:c r="I328" s="305" t="str">
        <x:v>MIGRATED — FROZEN</x:v>
      </x:c>
      <x:c r="J328" s="305" t="str">
        <x:v>FROZEN</x:v>
      </x:c>
      <x:c r="K328" s="305" t="str">
        <x:f>IF(COUNTIF($C$5:$C$1629,C328)=1,"UNIQUE","DUPLICATE")</x:f>
        <x:v>UNIQUE</x:v>
      </x:c>
      <x:c r="L328" s="305" t="str">
        <x:f>IF(COUNTIFS($B$5:$B$1629,B328,$E$5:$E$1629,E328)=1,"UNIQUE","DUPLICATE")</x:f>
        <x:v>UNIQUE</x:v>
      </x:c>
      <x:c r="M328" s="305" t="str">
        <x:f>IF(COUNTIF($C$5:$C$1629,F328)=1,"LINKED","ORPHAN")</x:f>
        <x:v>LINKED</x:v>
      </x:c>
      <x:c r="N328" s="305" t="str">
        <x:f>IF(AND(LEFT(C328,10)="SEBI-CORE-",MID(C328,11,3)=B328,LEN(C328)=20),"VALID","INVALID")</x:f>
        <x:v>VALID</x:v>
      </x:c>
      <x:c r="O328" s="305" t="str">
        <x:v>NO COLLISION — OBJECT CODE ISOLATED</x:v>
      </x:c>
    </x:row>
    <x:row r="329" ht="48" customHeight="1">
      <x:c r="A329" s="305" t="str">
        <x:v>Compliance requirement</x:v>
      </x:c>
      <x:c r="B329" s="305" t="str">
        <x:v>CMP</x:v>
      </x:c>
      <x:c r="C329" s="305" t="str">
        <x:v>SEBI-CORE-CMP-000076</x:v>
      </x:c>
      <x:c r="D329" s="305" t="n">
        <x:v>76</x:v>
      </x:c>
      <x:c r="E329" s="305" t="str">
        <x:v>CAP-LAW060|Reg. 29</x:v>
      </x:c>
      <x:c r="F329" s="305" t="str">
        <x:v>SEBI-CORE-PRV-000076</x:v>
      </x:c>
      <x:c r="G329" s="305" t="str">
        <x:v>CAP-LAW060|Reg. 29</x:v>
      </x:c>
      <x:c r="H329" s="305" t="str">
        <x:v>CAP-LAW060</x:v>
      </x:c>
      <x:c r="I329" s="305" t="str">
        <x:v>MIGRATED — FROZEN</x:v>
      </x:c>
      <x:c r="J329" s="305" t="str">
        <x:v>FROZEN</x:v>
      </x:c>
      <x:c r="K329" s="305" t="str">
        <x:f>IF(COUNTIF($C$5:$C$1629,C329)=1,"UNIQUE","DUPLICATE")</x:f>
        <x:v>UNIQUE</x:v>
      </x:c>
      <x:c r="L329" s="305" t="str">
        <x:f>IF(COUNTIFS($B$5:$B$1629,B329,$E$5:$E$1629,E329)=1,"UNIQUE","DUPLICATE")</x:f>
        <x:v>UNIQUE</x:v>
      </x:c>
      <x:c r="M329" s="305" t="str">
        <x:f>IF(COUNTIF($C$5:$C$1629,F329)=1,"LINKED","ORPHAN")</x:f>
        <x:v>LINKED</x:v>
      </x:c>
      <x:c r="N329" s="305" t="str">
        <x:f>IF(AND(LEFT(C329,10)="SEBI-CORE-",MID(C329,11,3)=B329,LEN(C329)=20),"VALID","INVALID")</x:f>
        <x:v>VALID</x:v>
      </x:c>
      <x:c r="O329" s="305" t="str">
        <x:v>NO COLLISION — OBJECT CODE ISOLATED</x:v>
      </x:c>
    </x:row>
    <x:row r="330" ht="48" customHeight="1">
      <x:c r="A330" s="305" t="str">
        <x:v>Compliance requirement</x:v>
      </x:c>
      <x:c r="B330" s="305" t="str">
        <x:v>CMP</x:v>
      </x:c>
      <x:c r="C330" s="305" t="str">
        <x:v>SEBI-CORE-CMP-000077</x:v>
      </x:c>
      <x:c r="D330" s="305" t="n">
        <x:v>77</x:v>
      </x:c>
      <x:c r="E330" s="305" t="str">
        <x:v>CAP-LAW060|Reg. 31</x:v>
      </x:c>
      <x:c r="F330" s="305" t="str">
        <x:v>SEBI-CORE-PRV-000077</x:v>
      </x:c>
      <x:c r="G330" s="305" t="str">
        <x:v>CAP-LAW060|Reg. 31</x:v>
      </x:c>
      <x:c r="H330" s="305" t="str">
        <x:v>CAP-LAW060</x:v>
      </x:c>
      <x:c r="I330" s="305" t="str">
        <x:v>MIGRATED — FROZEN</x:v>
      </x:c>
      <x:c r="J330" s="305" t="str">
        <x:v>FROZEN</x:v>
      </x:c>
      <x:c r="K330" s="305" t="str">
        <x:f>IF(COUNTIF($C$5:$C$1629,C330)=1,"UNIQUE","DUPLICATE")</x:f>
        <x:v>UNIQUE</x:v>
      </x:c>
      <x:c r="L330" s="305" t="str">
        <x:f>IF(COUNTIFS($B$5:$B$1629,B330,$E$5:$E$1629,E330)=1,"UNIQUE","DUPLICATE")</x:f>
        <x:v>UNIQUE</x:v>
      </x:c>
      <x:c r="M330" s="305" t="str">
        <x:f>IF(COUNTIF($C$5:$C$1629,F330)=1,"LINKED","ORPHAN")</x:f>
        <x:v>LINKED</x:v>
      </x:c>
      <x:c r="N330" s="305" t="str">
        <x:f>IF(AND(LEFT(C330,10)="SEBI-CORE-",MID(C330,11,3)=B330,LEN(C330)=20),"VALID","INVALID")</x:f>
        <x:v>VALID</x:v>
      </x:c>
      <x:c r="O330" s="305" t="str">
        <x:v>NO COLLISION — OBJECT CODE ISOLATED</x:v>
      </x:c>
    </x:row>
    <x:row r="331" ht="48" customHeight="1">
      <x:c r="A331" s="305" t="str">
        <x:v>Compliance requirement</x:v>
      </x:c>
      <x:c r="B331" s="305" t="str">
        <x:v>CMP</x:v>
      </x:c>
      <x:c r="C331" s="305" t="str">
        <x:v>SEBI-CORE-CMP-000078</x:v>
      </x:c>
      <x:c r="D331" s="305" t="n">
        <x:v>78</x:v>
      </x:c>
      <x:c r="E331" s="305" t="str">
        <x:v>CAP-LAW238|Reg. 10(7) online filing</x:v>
      </x:c>
      <x:c r="F331" s="305" t="str">
        <x:v>SEBI-CORE-PRV-000078</x:v>
      </x:c>
      <x:c r="G331" s="305" t="str">
        <x:v>CAP-LAW238|Reg. 10(7) online filing</x:v>
      </x:c>
      <x:c r="H331" s="305" t="str">
        <x:v>CAP-LAW238</x:v>
      </x:c>
      <x:c r="I331" s="305" t="str">
        <x:v>MIGRATED — FROZEN</x:v>
      </x:c>
      <x:c r="J331" s="305" t="str">
        <x:v>FROZEN</x:v>
      </x:c>
      <x:c r="K331" s="305" t="str">
        <x:f>IF(COUNTIF($C$5:$C$1629,C331)=1,"UNIQUE","DUPLICATE")</x:f>
        <x:v>UNIQUE</x:v>
      </x:c>
      <x:c r="L331" s="305" t="str">
        <x:f>IF(COUNTIFS($B$5:$B$1629,B331,$E$5:$E$1629,E331)=1,"UNIQUE","DUPLICATE")</x:f>
        <x:v>UNIQUE</x:v>
      </x:c>
      <x:c r="M331" s="305" t="str">
        <x:f>IF(COUNTIF($C$5:$C$1629,F331)=1,"LINKED","ORPHAN")</x:f>
        <x:v>LINKED</x:v>
      </x:c>
      <x:c r="N331" s="305" t="str">
        <x:f>IF(AND(LEFT(C331,10)="SEBI-CORE-",MID(C331,11,3)=B331,LEN(C331)=20),"VALID","INVALID")</x:f>
        <x:v>VALID</x:v>
      </x:c>
      <x:c r="O331" s="305" t="str">
        <x:v>NO COLLISION — OBJECT CODE ISOLATED</x:v>
      </x:c>
    </x:row>
    <x:row r="332" ht="48" customHeight="1">
      <x:c r="A332" s="305" t="str">
        <x:v>Compliance requirement</x:v>
      </x:c>
      <x:c r="B332" s="305" t="str">
        <x:v>CMP</x:v>
      </x:c>
      <x:c r="C332" s="305" t="str">
        <x:v>SEBI-CORE-CMP-000079</x:v>
      </x:c>
      <x:c r="D332" s="305" t="n">
        <x:v>79</x:v>
      </x:c>
      <x:c r="E332" s="305" t="str">
        <x:v>CAP-LAW049|Ch. II / Reg. 6</x:v>
      </x:c>
      <x:c r="F332" s="305" t="str">
        <x:v>SEBI-CORE-PRV-000079</x:v>
      </x:c>
      <x:c r="G332" s="305" t="str">
        <x:v>CAP-LAW049|Ch. II / Reg. 6</x:v>
      </x:c>
      <x:c r="H332" s="305" t="str">
        <x:v>CAP-LAW049</x:v>
      </x:c>
      <x:c r="I332" s="305" t="str">
        <x:v>MIGRATED — FROZEN</x:v>
      </x:c>
      <x:c r="J332" s="305" t="str">
        <x:v>FROZEN</x:v>
      </x:c>
      <x:c r="K332" s="305" t="str">
        <x:f>IF(COUNTIF($C$5:$C$1629,C332)=1,"UNIQUE","DUPLICATE")</x:f>
        <x:v>UNIQUE</x:v>
      </x:c>
      <x:c r="L332" s="305" t="str">
        <x:f>IF(COUNTIFS($B$5:$B$1629,B332,$E$5:$E$1629,E332)=1,"UNIQUE","DUPLICATE")</x:f>
        <x:v>UNIQUE</x:v>
      </x:c>
      <x:c r="M332" s="305" t="str">
        <x:f>IF(COUNTIF($C$5:$C$1629,F332)=1,"LINKED","ORPHAN")</x:f>
        <x:v>LINKED</x:v>
      </x:c>
      <x:c r="N332" s="305" t="str">
        <x:f>IF(AND(LEFT(C332,10)="SEBI-CORE-",MID(C332,11,3)=B332,LEN(C332)=20),"VALID","INVALID")</x:f>
        <x:v>VALID</x:v>
      </x:c>
      <x:c r="O332" s="305" t="str">
        <x:v>NO COLLISION — OBJECT CODE ISOLATED</x:v>
      </x:c>
    </x:row>
    <x:row r="333" ht="48" customHeight="1">
      <x:c r="A333" s="305" t="str">
        <x:v>Compliance requirement</x:v>
      </x:c>
      <x:c r="B333" s="305" t="str">
        <x:v>CMP</x:v>
      </x:c>
      <x:c r="C333" s="305" t="str">
        <x:v>SEBI-CORE-CMP-000080</x:v>
      </x:c>
      <x:c r="D333" s="305" t="n">
        <x:v>80</x:v>
      </x:c>
      <x:c r="E333" s="305" t="str">
        <x:v>CAP-LAW049|Ch. II offer document</x:v>
      </x:c>
      <x:c r="F333" s="305" t="str">
        <x:v>SEBI-CORE-PRV-000080</x:v>
      </x:c>
      <x:c r="G333" s="305" t="str">
        <x:v>CAP-LAW049|Ch. II offer document</x:v>
      </x:c>
      <x:c r="H333" s="305" t="str">
        <x:v>CAP-LAW049</x:v>
      </x:c>
      <x:c r="I333" s="305" t="str">
        <x:v>MIGRATED — FROZEN</x:v>
      </x:c>
      <x:c r="J333" s="305" t="str">
        <x:v>FROZEN</x:v>
      </x:c>
      <x:c r="K333" s="305" t="str">
        <x:f>IF(COUNTIF($C$5:$C$1629,C333)=1,"UNIQUE","DUPLICATE")</x:f>
        <x:v>UNIQUE</x:v>
      </x:c>
      <x:c r="L333" s="305" t="str">
        <x:f>IF(COUNTIFS($B$5:$B$1629,B333,$E$5:$E$1629,E333)=1,"UNIQUE","DUPLICATE")</x:f>
        <x:v>UNIQUE</x:v>
      </x:c>
      <x:c r="M333" s="305" t="str">
        <x:f>IF(COUNTIF($C$5:$C$1629,F333)=1,"LINKED","ORPHAN")</x:f>
        <x:v>LINKED</x:v>
      </x:c>
      <x:c r="N333" s="305" t="str">
        <x:f>IF(AND(LEFT(C333,10)="SEBI-CORE-",MID(C333,11,3)=B333,LEN(C333)=20),"VALID","INVALID")</x:f>
        <x:v>VALID</x:v>
      </x:c>
      <x:c r="O333" s="305" t="str">
        <x:v>NO COLLISION — OBJECT CODE ISOLATED</x:v>
      </x:c>
    </x:row>
    <x:row r="334" ht="48" customHeight="1">
      <x:c r="A334" s="305" t="str">
        <x:v>Compliance requirement</x:v>
      </x:c>
      <x:c r="B334" s="305" t="str">
        <x:v>CMP</x:v>
      </x:c>
      <x:c r="C334" s="305" t="str">
        <x:v>SEBI-CORE-CMP-000081</x:v>
      </x:c>
      <x:c r="D334" s="305" t="n">
        <x:v>81</x:v>
      </x:c>
      <x:c r="E334" s="305" t="str">
        <x:v>CAP-LAW049|Ch. II issue process</x:v>
      </x:c>
      <x:c r="F334" s="305" t="str">
        <x:v>SEBI-CORE-PRV-000081</x:v>
      </x:c>
      <x:c r="G334" s="305" t="str">
        <x:v>CAP-LAW049|Ch. II issue process</x:v>
      </x:c>
      <x:c r="H334" s="305" t="str">
        <x:v>CAP-LAW049</x:v>
      </x:c>
      <x:c r="I334" s="305" t="str">
        <x:v>MIGRATED — FROZEN</x:v>
      </x:c>
      <x:c r="J334" s="305" t="str">
        <x:v>FROZEN</x:v>
      </x:c>
      <x:c r="K334" s="305" t="str">
        <x:f>IF(COUNTIF($C$5:$C$1629,C334)=1,"UNIQUE","DUPLICATE")</x:f>
        <x:v>UNIQUE</x:v>
      </x:c>
      <x:c r="L334" s="305" t="str">
        <x:f>IF(COUNTIFS($B$5:$B$1629,B334,$E$5:$E$1629,E334)=1,"UNIQUE","DUPLICATE")</x:f>
        <x:v>UNIQUE</x:v>
      </x:c>
      <x:c r="M334" s="305" t="str">
        <x:f>IF(COUNTIF($C$5:$C$1629,F334)=1,"LINKED","ORPHAN")</x:f>
        <x:v>LINKED</x:v>
      </x:c>
      <x:c r="N334" s="305" t="str">
        <x:f>IF(AND(LEFT(C334,10)="SEBI-CORE-",MID(C334,11,3)=B334,LEN(C334)=20),"VALID","INVALID")</x:f>
        <x:v>VALID</x:v>
      </x:c>
      <x:c r="O334" s="305" t="str">
        <x:v>NO COLLISION — OBJECT CODE ISOLATED</x:v>
      </x:c>
    </x:row>
    <x:row r="335" ht="48" customHeight="1">
      <x:c r="A335" s="305" t="str">
        <x:v>Compliance requirement</x:v>
      </x:c>
      <x:c r="B335" s="305" t="str">
        <x:v>CMP</x:v>
      </x:c>
      <x:c r="C335" s="305" t="str">
        <x:v>SEBI-CORE-CMP-000082</x:v>
      </x:c>
      <x:c r="D335" s="305" t="n">
        <x:v>82</x:v>
      </x:c>
      <x:c r="E335" s="305" t="str">
        <x:v>CAP-LAW049|Ch. III</x:v>
      </x:c>
      <x:c r="F335" s="305" t="str">
        <x:v>SEBI-CORE-PRV-000082</x:v>
      </x:c>
      <x:c r="G335" s="305" t="str">
        <x:v>CAP-LAW049|Ch. III</x:v>
      </x:c>
      <x:c r="H335" s="305" t="str">
        <x:v>CAP-LAW049</x:v>
      </x:c>
      <x:c r="I335" s="305" t="str">
        <x:v>MIGRATED — FROZEN</x:v>
      </x:c>
      <x:c r="J335" s="305" t="str">
        <x:v>FROZEN</x:v>
      </x:c>
      <x:c r="K335" s="305" t="str">
        <x:f>IF(COUNTIF($C$5:$C$1629,C335)=1,"UNIQUE","DUPLICATE")</x:f>
        <x:v>UNIQUE</x:v>
      </x:c>
      <x:c r="L335" s="305" t="str">
        <x:f>IF(COUNTIFS($B$5:$B$1629,B335,$E$5:$E$1629,E335)=1,"UNIQUE","DUPLICATE")</x:f>
        <x:v>UNIQUE</x:v>
      </x:c>
      <x:c r="M335" s="305" t="str">
        <x:f>IF(COUNTIF($C$5:$C$1629,F335)=1,"LINKED","ORPHAN")</x:f>
        <x:v>LINKED</x:v>
      </x:c>
      <x:c r="N335" s="305" t="str">
        <x:f>IF(AND(LEFT(C335,10)="SEBI-CORE-",MID(C335,11,3)=B335,LEN(C335)=20),"VALID","INVALID")</x:f>
        <x:v>VALID</x:v>
      </x:c>
      <x:c r="O335" s="305" t="str">
        <x:v>NO COLLISION — OBJECT CODE ISOLATED</x:v>
      </x:c>
    </x:row>
    <x:row r="336" ht="48" customHeight="1">
      <x:c r="A336" s="305" t="str">
        <x:v>Compliance requirement</x:v>
      </x:c>
      <x:c r="B336" s="305" t="str">
        <x:v>CMP</x:v>
      </x:c>
      <x:c r="C336" s="305" t="str">
        <x:v>SEBI-CORE-CMP-000083</x:v>
      </x:c>
      <x:c r="D336" s="305" t="n">
        <x:v>83</x:v>
      </x:c>
      <x:c r="E336" s="305" t="str">
        <x:v>CAP-LAW049|Ch. IV</x:v>
      </x:c>
      <x:c r="F336" s="305" t="str">
        <x:v>SEBI-CORE-PRV-000083</x:v>
      </x:c>
      <x:c r="G336" s="305" t="str">
        <x:v>CAP-LAW049|Ch. IV</x:v>
      </x:c>
      <x:c r="H336" s="305" t="str">
        <x:v>CAP-LAW049</x:v>
      </x:c>
      <x:c r="I336" s="305" t="str">
        <x:v>MIGRATED — FROZEN</x:v>
      </x:c>
      <x:c r="J336" s="305" t="str">
        <x:v>FROZEN</x:v>
      </x:c>
      <x:c r="K336" s="305" t="str">
        <x:f>IF(COUNTIF($C$5:$C$1629,C336)=1,"UNIQUE","DUPLICATE")</x:f>
        <x:v>UNIQUE</x:v>
      </x:c>
      <x:c r="L336" s="305" t="str">
        <x:f>IF(COUNTIFS($B$5:$B$1629,B336,$E$5:$E$1629,E336)=1,"UNIQUE","DUPLICATE")</x:f>
        <x:v>UNIQUE</x:v>
      </x:c>
      <x:c r="M336" s="305" t="str">
        <x:f>IF(COUNTIF($C$5:$C$1629,F336)=1,"LINKED","ORPHAN")</x:f>
        <x:v>LINKED</x:v>
      </x:c>
      <x:c r="N336" s="305" t="str">
        <x:f>IF(AND(LEFT(C336,10)="SEBI-CORE-",MID(C336,11,3)=B336,LEN(C336)=20),"VALID","INVALID")</x:f>
        <x:v>VALID</x:v>
      </x:c>
      <x:c r="O336" s="305" t="str">
        <x:v>NO COLLISION — OBJECT CODE ISOLATED</x:v>
      </x:c>
    </x:row>
    <x:row r="337" ht="48" customHeight="1">
      <x:c r="A337" s="305" t="str">
        <x:v>Compliance requirement</x:v>
      </x:c>
      <x:c r="B337" s="305" t="str">
        <x:v>CMP</x:v>
      </x:c>
      <x:c r="C337" s="305" t="str">
        <x:v>SEBI-CORE-CMP-000084</x:v>
      </x:c>
      <x:c r="D337" s="305" t="n">
        <x:v>84</x:v>
      </x:c>
      <x:c r="E337" s="305" t="str">
        <x:v>CAP-LAW049|Ch. V</x:v>
      </x:c>
      <x:c r="F337" s="305" t="str">
        <x:v>SEBI-CORE-PRV-000084</x:v>
      </x:c>
      <x:c r="G337" s="305" t="str">
        <x:v>CAP-LAW049|Ch. V</x:v>
      </x:c>
      <x:c r="H337" s="305" t="str">
        <x:v>CAP-LAW049</x:v>
      </x:c>
      <x:c r="I337" s="305" t="str">
        <x:v>MIGRATED — FROZEN</x:v>
      </x:c>
      <x:c r="J337" s="305" t="str">
        <x:v>FROZEN</x:v>
      </x:c>
      <x:c r="K337" s="305" t="str">
        <x:f>IF(COUNTIF($C$5:$C$1629,C337)=1,"UNIQUE","DUPLICATE")</x:f>
        <x:v>UNIQUE</x:v>
      </x:c>
      <x:c r="L337" s="305" t="str">
        <x:f>IF(COUNTIFS($B$5:$B$1629,B337,$E$5:$E$1629,E337)=1,"UNIQUE","DUPLICATE")</x:f>
        <x:v>UNIQUE</x:v>
      </x:c>
      <x:c r="M337" s="305" t="str">
        <x:f>IF(COUNTIF($C$5:$C$1629,F337)=1,"LINKED","ORPHAN")</x:f>
        <x:v>LINKED</x:v>
      </x:c>
      <x:c r="N337" s="305" t="str">
        <x:f>IF(AND(LEFT(C337,10)="SEBI-CORE-",MID(C337,11,3)=B337,LEN(C337)=20),"VALID","INVALID")</x:f>
        <x:v>VALID</x:v>
      </x:c>
      <x:c r="O337" s="305" t="str">
        <x:v>NO COLLISION — OBJECT CODE ISOLATED</x:v>
      </x:c>
    </x:row>
    <x:row r="338" ht="48" customHeight="1">
      <x:c r="A338" s="305" t="str">
        <x:v>Compliance requirement</x:v>
      </x:c>
      <x:c r="B338" s="305" t="str">
        <x:v>CMP</x:v>
      </x:c>
      <x:c r="C338" s="305" t="str">
        <x:v>SEBI-CORE-CMP-000085</x:v>
      </x:c>
      <x:c r="D338" s="305" t="n">
        <x:v>85</x:v>
      </x:c>
      <x:c r="E338" s="305" t="str">
        <x:v>CAP-LAW049|Ch. VI</x:v>
      </x:c>
      <x:c r="F338" s="305" t="str">
        <x:v>SEBI-CORE-PRV-000085</x:v>
      </x:c>
      <x:c r="G338" s="305" t="str">
        <x:v>CAP-LAW049|Ch. VI</x:v>
      </x:c>
      <x:c r="H338" s="305" t="str">
        <x:v>CAP-LAW049</x:v>
      </x:c>
      <x:c r="I338" s="305" t="str">
        <x:v>MIGRATED — FROZEN</x:v>
      </x:c>
      <x:c r="J338" s="305" t="str">
        <x:v>FROZEN</x:v>
      </x:c>
      <x:c r="K338" s="305" t="str">
        <x:f>IF(COUNTIF($C$5:$C$1629,C338)=1,"UNIQUE","DUPLICATE")</x:f>
        <x:v>UNIQUE</x:v>
      </x:c>
      <x:c r="L338" s="305" t="str">
        <x:f>IF(COUNTIFS($B$5:$B$1629,B338,$E$5:$E$1629,E338)=1,"UNIQUE","DUPLICATE")</x:f>
        <x:v>UNIQUE</x:v>
      </x:c>
      <x:c r="M338" s="305" t="str">
        <x:f>IF(COUNTIF($C$5:$C$1629,F338)=1,"LINKED","ORPHAN")</x:f>
        <x:v>LINKED</x:v>
      </x:c>
      <x:c r="N338" s="305" t="str">
        <x:f>IF(AND(LEFT(C338,10)="SEBI-CORE-",MID(C338,11,3)=B338,LEN(C338)=20),"VALID","INVALID")</x:f>
        <x:v>VALID</x:v>
      </x:c>
      <x:c r="O338" s="305" t="str">
        <x:v>NO COLLISION — OBJECT CODE ISOLATED</x:v>
      </x:c>
    </x:row>
    <x:row r="339" ht="48" customHeight="1">
      <x:c r="A339" s="305" t="str">
        <x:v>Compliance requirement</x:v>
      </x:c>
      <x:c r="B339" s="305" t="str">
        <x:v>CMP</x:v>
      </x:c>
      <x:c r="C339" s="305" t="str">
        <x:v>SEBI-CORE-CMP-000086</x:v>
      </x:c>
      <x:c r="D339" s="305" t="n">
        <x:v>86</x:v>
      </x:c>
      <x:c r="E339" s="305" t="str">
        <x:v>CAP-LAW049|Ch. IX</x:v>
      </x:c>
      <x:c r="F339" s="305" t="str">
        <x:v>SEBI-CORE-PRV-000086</x:v>
      </x:c>
      <x:c r="G339" s="305" t="str">
        <x:v>CAP-LAW049|Ch. IX</x:v>
      </x:c>
      <x:c r="H339" s="305" t="str">
        <x:v>CAP-LAW049</x:v>
      </x:c>
      <x:c r="I339" s="305" t="str">
        <x:v>MIGRATED — FROZEN</x:v>
      </x:c>
      <x:c r="J339" s="305" t="str">
        <x:v>FROZEN</x:v>
      </x:c>
      <x:c r="K339" s="305" t="str">
        <x:f>IF(COUNTIF($C$5:$C$1629,C339)=1,"UNIQUE","DUPLICATE")</x:f>
        <x:v>UNIQUE</x:v>
      </x:c>
      <x:c r="L339" s="305" t="str">
        <x:f>IF(COUNTIFS($B$5:$B$1629,B339,$E$5:$E$1629,E339)=1,"UNIQUE","DUPLICATE")</x:f>
        <x:v>UNIQUE</x:v>
      </x:c>
      <x:c r="M339" s="305" t="str">
        <x:f>IF(COUNTIF($C$5:$C$1629,F339)=1,"LINKED","ORPHAN")</x:f>
        <x:v>LINKED</x:v>
      </x:c>
      <x:c r="N339" s="305" t="str">
        <x:f>IF(AND(LEFT(C339,10)="SEBI-CORE-",MID(C339,11,3)=B339,LEN(C339)=20),"VALID","INVALID")</x:f>
        <x:v>VALID</x:v>
      </x:c>
      <x:c r="O339" s="305" t="str">
        <x:v>NO COLLISION — OBJECT CODE ISOLATED</x:v>
      </x:c>
    </x:row>
    <x:row r="340" ht="48" customHeight="1">
      <x:c r="A340" s="305" t="str">
        <x:v>Compliance requirement</x:v>
      </x:c>
      <x:c r="B340" s="305" t="str">
        <x:v>CMP</x:v>
      </x:c>
      <x:c r="C340" s="305" t="str">
        <x:v>SEBI-CORE-CMP-000087</x:v>
      </x:c>
      <x:c r="D340" s="305" t="n">
        <x:v>87</x:v>
      </x:c>
      <x:c r="E340" s="305" t="str">
        <x:v>CAP-LAW079|Operational chapters</x:v>
      </x:c>
      <x:c r="F340" s="305" t="str">
        <x:v>SEBI-CORE-PRV-000087</x:v>
      </x:c>
      <x:c r="G340" s="305" t="str">
        <x:v>CAP-LAW079|Operational chapters</x:v>
      </x:c>
      <x:c r="H340" s="305" t="str">
        <x:v>CAP-LAW079</x:v>
      </x:c>
      <x:c r="I340" s="305" t="str">
        <x:v>MIGRATED — FROZEN</x:v>
      </x:c>
      <x:c r="J340" s="305" t="str">
        <x:v>FROZEN</x:v>
      </x:c>
      <x:c r="K340" s="305" t="str">
        <x:f>IF(COUNTIF($C$5:$C$1629,C340)=1,"UNIQUE","DUPLICATE")</x:f>
        <x:v>UNIQUE</x:v>
      </x:c>
      <x:c r="L340" s="305" t="str">
        <x:f>IF(COUNTIFS($B$5:$B$1629,B340,$E$5:$E$1629,E340)=1,"UNIQUE","DUPLICATE")</x:f>
        <x:v>UNIQUE</x:v>
      </x:c>
      <x:c r="M340" s="305" t="str">
        <x:f>IF(COUNTIF($C$5:$C$1629,F340)=1,"LINKED","ORPHAN")</x:f>
        <x:v>LINKED</x:v>
      </x:c>
      <x:c r="N340" s="305" t="str">
        <x:f>IF(AND(LEFT(C340,10)="SEBI-CORE-",MID(C340,11,3)=B340,LEN(C340)=20),"VALID","INVALID")</x:f>
        <x:v>VALID</x:v>
      </x:c>
      <x:c r="O340" s="305" t="str">
        <x:v>NO COLLISION — OBJECT CODE ISOLATED</x:v>
      </x:c>
    </x:row>
    <x:row r="341" ht="48" customHeight="1">
      <x:c r="A341" s="305" t="str">
        <x:v>Compliance requirement</x:v>
      </x:c>
      <x:c r="B341" s="305" t="str">
        <x:v>CMP</x:v>
      </x:c>
      <x:c r="C341" s="305" t="str">
        <x:v>SEBI-CORE-CMP-000088</x:v>
      </x:c>
      <x:c r="D341" s="305" t="n">
        <x:v>88</x:v>
      </x:c>
      <x:c r="E341" s="305" t="str">
        <x:v>CAP-LAW218|Pledged-share lock-in mechanism</x:v>
      </x:c>
      <x:c r="F341" s="305" t="str">
        <x:v>SEBI-CORE-PRV-000088</x:v>
      </x:c>
      <x:c r="G341" s="305" t="str">
        <x:v>CAP-LAW218|Pledged-share lock-in mechanism</x:v>
      </x:c>
      <x:c r="H341" s="305" t="str">
        <x:v>CAP-LAW218</x:v>
      </x:c>
      <x:c r="I341" s="305" t="str">
        <x:v>MIGRATED — FROZEN</x:v>
      </x:c>
      <x:c r="J341" s="305" t="str">
        <x:v>FROZEN</x:v>
      </x:c>
      <x:c r="K341" s="305" t="str">
        <x:f>IF(COUNTIF($C$5:$C$1629,C341)=1,"UNIQUE","DUPLICATE")</x:f>
        <x:v>UNIQUE</x:v>
      </x:c>
      <x:c r="L341" s="305" t="str">
        <x:f>IF(COUNTIFS($B$5:$B$1629,B341,$E$5:$E$1629,E341)=1,"UNIQUE","DUPLICATE")</x:f>
        <x:v>UNIQUE</x:v>
      </x:c>
      <x:c r="M341" s="305" t="str">
        <x:f>IF(COUNTIF($C$5:$C$1629,F341)=1,"LINKED","ORPHAN")</x:f>
        <x:v>LINKED</x:v>
      </x:c>
      <x:c r="N341" s="305" t="str">
        <x:f>IF(AND(LEFT(C341,10)="SEBI-CORE-",MID(C341,11,3)=B341,LEN(C341)=20),"VALID","INVALID")</x:f>
        <x:v>VALID</x:v>
      </x:c>
      <x:c r="O341" s="305" t="str">
        <x:v>NO COLLISION — OBJECT CODE ISOLATED</x:v>
      </x:c>
    </x:row>
    <x:row r="342" ht="48" customHeight="1">
      <x:c r="A342" s="305" t="str">
        <x:v>Compliance requirement</x:v>
      </x:c>
      <x:c r="B342" s="305" t="str">
        <x:v>CMP</x:v>
      </x:c>
      <x:c r="C342" s="305" t="str">
        <x:v>SEBI-CORE-CMP-000089</x:v>
      </x:c>
      <x:c r="D342" s="305" t="n">
        <x:v>89</x:v>
      </x:c>
      <x:c r="E342" s="305" t="str">
        <x:v>CAP-LAW047|Reg. 4</x:v>
      </x:c>
      <x:c r="F342" s="305" t="str">
        <x:v>SEBI-CORE-PRV-000089</x:v>
      </x:c>
      <x:c r="G342" s="305" t="str">
        <x:v>CAP-LAW047|Reg. 4</x:v>
      </x:c>
      <x:c r="H342" s="305" t="str">
        <x:v>CAP-LAW047</x:v>
      </x:c>
      <x:c r="I342" s="305" t="str">
        <x:v>MIGRATED — FROZEN</x:v>
      </x:c>
      <x:c r="J342" s="305" t="str">
        <x:v>FROZEN</x:v>
      </x:c>
      <x:c r="K342" s="305" t="str">
        <x:f>IF(COUNTIF($C$5:$C$1629,C342)=1,"UNIQUE","DUPLICATE")</x:f>
        <x:v>UNIQUE</x:v>
      </x:c>
      <x:c r="L342" s="305" t="str">
        <x:f>IF(COUNTIFS($B$5:$B$1629,B342,$E$5:$E$1629,E342)=1,"UNIQUE","DUPLICATE")</x:f>
        <x:v>UNIQUE</x:v>
      </x:c>
      <x:c r="M342" s="305" t="str">
        <x:f>IF(COUNTIF($C$5:$C$1629,F342)=1,"LINKED","ORPHAN")</x:f>
        <x:v>LINKED</x:v>
      </x:c>
      <x:c r="N342" s="305" t="str">
        <x:f>IF(AND(LEFT(C342,10)="SEBI-CORE-",MID(C342,11,3)=B342,LEN(C342)=20),"VALID","INVALID")</x:f>
        <x:v>VALID</x:v>
      </x:c>
      <x:c r="O342" s="305" t="str">
        <x:v>NO COLLISION — OBJECT CODE ISOLATED</x:v>
      </x:c>
    </x:row>
    <x:row r="343" ht="48" customHeight="1">
      <x:c r="A343" s="305" t="str">
        <x:v>Compliance requirement</x:v>
      </x:c>
      <x:c r="B343" s="305" t="str">
        <x:v>CMP</x:v>
      </x:c>
      <x:c r="C343" s="305" t="str">
        <x:v>SEBI-CORE-CMP-000090</x:v>
      </x:c>
      <x:c r="D343" s="305" t="n">
        <x:v>90</x:v>
      </x:c>
      <x:c r="E343" s="305" t="str">
        <x:v>CAP-LAW047|Reg. 6</x:v>
      </x:c>
      <x:c r="F343" s="305" t="str">
        <x:v>SEBI-CORE-PRV-000090</x:v>
      </x:c>
      <x:c r="G343" s="305" t="str">
        <x:v>CAP-LAW047|Reg. 6</x:v>
      </x:c>
      <x:c r="H343" s="305" t="str">
        <x:v>CAP-LAW047</x:v>
      </x:c>
      <x:c r="I343" s="305" t="str">
        <x:v>MIGRATED — FROZEN</x:v>
      </x:c>
      <x:c r="J343" s="305" t="str">
        <x:v>FROZEN</x:v>
      </x:c>
      <x:c r="K343" s="305" t="str">
        <x:f>IF(COUNTIF($C$5:$C$1629,C343)=1,"UNIQUE","DUPLICATE")</x:f>
        <x:v>UNIQUE</x:v>
      </x:c>
      <x:c r="L343" s="305" t="str">
        <x:f>IF(COUNTIFS($B$5:$B$1629,B343,$E$5:$E$1629,E343)=1,"UNIQUE","DUPLICATE")</x:f>
        <x:v>UNIQUE</x:v>
      </x:c>
      <x:c r="M343" s="305" t="str">
        <x:f>IF(COUNTIF($C$5:$C$1629,F343)=1,"LINKED","ORPHAN")</x:f>
        <x:v>LINKED</x:v>
      </x:c>
      <x:c r="N343" s="305" t="str">
        <x:f>IF(AND(LEFT(C343,10)="SEBI-CORE-",MID(C343,11,3)=B343,LEN(C343)=20),"VALID","INVALID")</x:f>
        <x:v>VALID</x:v>
      </x:c>
      <x:c r="O343" s="305" t="str">
        <x:v>NO COLLISION — OBJECT CODE ISOLATED</x:v>
      </x:c>
    </x:row>
    <x:row r="344" ht="48" customHeight="1">
      <x:c r="A344" s="305" t="str">
        <x:v>Compliance requirement</x:v>
      </x:c>
      <x:c r="B344" s="305" t="str">
        <x:v>CMP</x:v>
      </x:c>
      <x:c r="C344" s="305" t="str">
        <x:v>SEBI-CORE-CMP-000091</x:v>
      </x:c>
      <x:c r="D344" s="305" t="n">
        <x:v>91</x:v>
      </x:c>
      <x:c r="E344" s="305" t="str">
        <x:v>CAP-LAW047|Reg. 5</x:v>
      </x:c>
      <x:c r="F344" s="305" t="str">
        <x:v>SEBI-CORE-PRV-000091</x:v>
      </x:c>
      <x:c r="G344" s="305" t="str">
        <x:v>CAP-LAW047|Reg. 5</x:v>
      </x:c>
      <x:c r="H344" s="305" t="str">
        <x:v>CAP-LAW047</x:v>
      </x:c>
      <x:c r="I344" s="305" t="str">
        <x:v>MIGRATED — FROZEN</x:v>
      </x:c>
      <x:c r="J344" s="305" t="str">
        <x:v>FROZEN</x:v>
      </x:c>
      <x:c r="K344" s="305" t="str">
        <x:f>IF(COUNTIF($C$5:$C$1629,C344)=1,"UNIQUE","DUPLICATE")</x:f>
        <x:v>UNIQUE</x:v>
      </x:c>
      <x:c r="L344" s="305" t="str">
        <x:f>IF(COUNTIFS($B$5:$B$1629,B344,$E$5:$E$1629,E344)=1,"UNIQUE","DUPLICATE")</x:f>
        <x:v>UNIQUE</x:v>
      </x:c>
      <x:c r="M344" s="305" t="str">
        <x:f>IF(COUNTIF($C$5:$C$1629,F344)=1,"LINKED","ORPHAN")</x:f>
        <x:v>LINKED</x:v>
      </x:c>
      <x:c r="N344" s="305" t="str">
        <x:f>IF(AND(LEFT(C344,10)="SEBI-CORE-",MID(C344,11,3)=B344,LEN(C344)=20),"VALID","INVALID")</x:f>
        <x:v>VALID</x:v>
      </x:c>
      <x:c r="O344" s="305" t="str">
        <x:v>NO COLLISION — OBJECT CODE ISOLATED</x:v>
      </x:c>
    </x:row>
    <x:row r="345" ht="48" customHeight="1">
      <x:c r="A345" s="305" t="str">
        <x:v>Compliance requirement</x:v>
      </x:c>
      <x:c r="B345" s="305" t="str">
        <x:v>CMP</x:v>
      </x:c>
      <x:c r="C345" s="305" t="str">
        <x:v>SEBI-CORE-CMP-000092</x:v>
      </x:c>
      <x:c r="D345" s="305" t="n">
        <x:v>92</x:v>
      </x:c>
      <x:c r="E345" s="305" t="str">
        <x:v>CAP-LAW047|Reg. 7</x:v>
      </x:c>
      <x:c r="F345" s="305" t="str">
        <x:v>SEBI-CORE-PRV-000092</x:v>
      </x:c>
      <x:c r="G345" s="305" t="str">
        <x:v>CAP-LAW047|Reg. 7</x:v>
      </x:c>
      <x:c r="H345" s="305" t="str">
        <x:v>CAP-LAW047</x:v>
      </x:c>
      <x:c r="I345" s="305" t="str">
        <x:v>MIGRATED — FROZEN</x:v>
      </x:c>
      <x:c r="J345" s="305" t="str">
        <x:v>FROZEN</x:v>
      </x:c>
      <x:c r="K345" s="305" t="str">
        <x:f>IF(COUNTIF($C$5:$C$1629,C345)=1,"UNIQUE","DUPLICATE")</x:f>
        <x:v>UNIQUE</x:v>
      </x:c>
      <x:c r="L345" s="305" t="str">
        <x:f>IF(COUNTIFS($B$5:$B$1629,B345,$E$5:$E$1629,E345)=1,"UNIQUE","DUPLICATE")</x:f>
        <x:v>UNIQUE</x:v>
      </x:c>
      <x:c r="M345" s="305" t="str">
        <x:f>IF(COUNTIF($C$5:$C$1629,F345)=1,"LINKED","ORPHAN")</x:f>
        <x:v>LINKED</x:v>
      </x:c>
      <x:c r="N345" s="305" t="str">
        <x:f>IF(AND(LEFT(C345,10)="SEBI-CORE-",MID(C345,11,3)=B345,LEN(C345)=20),"VALID","INVALID")</x:f>
        <x:v>VALID</x:v>
      </x:c>
      <x:c r="O345" s="305" t="str">
        <x:v>NO COLLISION — OBJECT CODE ISOLATED</x:v>
      </x:c>
    </x:row>
    <x:row r="346" ht="48" customHeight="1">
      <x:c r="A346" s="305" t="str">
        <x:v>Compliance requirement</x:v>
      </x:c>
      <x:c r="B346" s="305" t="str">
        <x:v>CMP</x:v>
      </x:c>
      <x:c r="C346" s="305" t="str">
        <x:v>SEBI-CORE-CMP-000093</x:v>
      </x:c>
      <x:c r="D346" s="305" t="n">
        <x:v>93</x:v>
      </x:c>
      <x:c r="E346" s="305" t="str">
        <x:v>CAP-LAW047|Reg. 8</x:v>
      </x:c>
      <x:c r="F346" s="305" t="str">
        <x:v>SEBI-CORE-PRV-000093</x:v>
      </x:c>
      <x:c r="G346" s="305" t="str">
        <x:v>CAP-LAW047|Reg. 8</x:v>
      </x:c>
      <x:c r="H346" s="305" t="str">
        <x:v>CAP-LAW047</x:v>
      </x:c>
      <x:c r="I346" s="305" t="str">
        <x:v>MIGRATED — FROZEN</x:v>
      </x:c>
      <x:c r="J346" s="305" t="str">
        <x:v>FROZEN</x:v>
      </x:c>
      <x:c r="K346" s="305" t="str">
        <x:f>IF(COUNTIF($C$5:$C$1629,C346)=1,"UNIQUE","DUPLICATE")</x:f>
        <x:v>UNIQUE</x:v>
      </x:c>
      <x:c r="L346" s="305" t="str">
        <x:f>IF(COUNTIFS($B$5:$B$1629,B346,$E$5:$E$1629,E346)=1,"UNIQUE","DUPLICATE")</x:f>
        <x:v>UNIQUE</x:v>
      </x:c>
      <x:c r="M346" s="305" t="str">
        <x:f>IF(COUNTIF($C$5:$C$1629,F346)=1,"LINKED","ORPHAN")</x:f>
        <x:v>LINKED</x:v>
      </x:c>
      <x:c r="N346" s="305" t="str">
        <x:f>IF(AND(LEFT(C346,10)="SEBI-CORE-",MID(C346,11,3)=B346,LEN(C346)=20),"VALID","INVALID")</x:f>
        <x:v>VALID</x:v>
      </x:c>
      <x:c r="O346" s="305" t="str">
        <x:v>NO COLLISION — OBJECT CODE ISOLATED</x:v>
      </x:c>
    </x:row>
    <x:row r="347" ht="48" customHeight="1">
      <x:c r="A347" s="305" t="str">
        <x:v>Compliance requirement</x:v>
      </x:c>
      <x:c r="B347" s="305" t="str">
        <x:v>CMP</x:v>
      </x:c>
      <x:c r="C347" s="305" t="str">
        <x:v>SEBI-CORE-CMP-000094</x:v>
      </x:c>
      <x:c r="D347" s="305" t="n">
        <x:v>94</x:v>
      </x:c>
      <x:c r="E347" s="305" t="str">
        <x:v>CAP-LAW047|Reg. 9(xi)</x:v>
      </x:c>
      <x:c r="F347" s="305" t="str">
        <x:v>SEBI-CORE-PRV-000094</x:v>
      </x:c>
      <x:c r="G347" s="305" t="str">
        <x:v>CAP-LAW047|Reg. 9(xi)</x:v>
      </x:c>
      <x:c r="H347" s="305" t="str">
        <x:v>CAP-LAW047</x:v>
      </x:c>
      <x:c r="I347" s="305" t="str">
        <x:v>MIGRATED — FROZEN</x:v>
      </x:c>
      <x:c r="J347" s="305" t="str">
        <x:v>FROZEN</x:v>
      </x:c>
      <x:c r="K347" s="305" t="str">
        <x:f>IF(COUNTIF($C$5:$C$1629,C347)=1,"UNIQUE","DUPLICATE")</x:f>
        <x:v>UNIQUE</x:v>
      </x:c>
      <x:c r="L347" s="305" t="str">
        <x:f>IF(COUNTIFS($B$5:$B$1629,B347,$E$5:$E$1629,E347)=1,"UNIQUE","DUPLICATE")</x:f>
        <x:v>UNIQUE</x:v>
      </x:c>
      <x:c r="M347" s="305" t="str">
        <x:f>IF(COUNTIF($C$5:$C$1629,F347)=1,"LINKED","ORPHAN")</x:f>
        <x:v>LINKED</x:v>
      </x:c>
      <x:c r="N347" s="305" t="str">
        <x:f>IF(AND(LEFT(C347,10)="SEBI-CORE-",MID(C347,11,3)=B347,LEN(C347)=20),"VALID","INVALID")</x:f>
        <x:v>VALID</x:v>
      </x:c>
      <x:c r="O347" s="305" t="str">
        <x:v>NO COLLISION — OBJECT CODE ISOLATED</x:v>
      </x:c>
    </x:row>
    <x:row r="348" ht="48" customHeight="1">
      <x:c r="A348" s="305" t="str">
        <x:v>Compliance requirement</x:v>
      </x:c>
      <x:c r="B348" s="305" t="str">
        <x:v>CMP</x:v>
      </x:c>
      <x:c r="C348" s="305" t="str">
        <x:v>SEBI-CORE-CMP-000095</x:v>
      </x:c>
      <x:c r="D348" s="305" t="n">
        <x:v>95</x:v>
      </x:c>
      <x:c r="E348" s="305" t="str">
        <x:v>CAP-LAW047|Reg. 9</x:v>
      </x:c>
      <x:c r="F348" s="305" t="str">
        <x:v>SEBI-CORE-PRV-000095</x:v>
      </x:c>
      <x:c r="G348" s="305" t="str">
        <x:v>CAP-LAW047|Reg. 9</x:v>
      </x:c>
      <x:c r="H348" s="305" t="str">
        <x:v>CAP-LAW047</x:v>
      </x:c>
      <x:c r="I348" s="305" t="str">
        <x:v>MIGRATED — FROZEN</x:v>
      </x:c>
      <x:c r="J348" s="305" t="str">
        <x:v>FROZEN</x:v>
      </x:c>
      <x:c r="K348" s="305" t="str">
        <x:f>IF(COUNTIF($C$5:$C$1629,C348)=1,"UNIQUE","DUPLICATE")</x:f>
        <x:v>UNIQUE</x:v>
      </x:c>
      <x:c r="L348" s="305" t="str">
        <x:f>IF(COUNTIFS($B$5:$B$1629,B348,$E$5:$E$1629,E348)=1,"UNIQUE","DUPLICATE")</x:f>
        <x:v>UNIQUE</x:v>
      </x:c>
      <x:c r="M348" s="305" t="str">
        <x:f>IF(COUNTIF($C$5:$C$1629,F348)=1,"LINKED","ORPHAN")</x:f>
        <x:v>LINKED</x:v>
      </x:c>
      <x:c r="N348" s="305" t="str">
        <x:f>IF(AND(LEFT(C348,10)="SEBI-CORE-",MID(C348,11,3)=B348,LEN(C348)=20),"VALID","INVALID")</x:f>
        <x:v>VALID</x:v>
      </x:c>
      <x:c r="O348" s="305" t="str">
        <x:v>NO COLLISION — OBJECT CODE ISOLATED</x:v>
      </x:c>
    </x:row>
    <x:row r="349" ht="48" customHeight="1">
      <x:c r="A349" s="305" t="str">
        <x:v>Compliance requirement</x:v>
      </x:c>
      <x:c r="B349" s="305" t="str">
        <x:v>CMP</x:v>
      </x:c>
      <x:c r="C349" s="305" t="str">
        <x:v>SEBI-CORE-CMP-000096</x:v>
      </x:c>
      <x:c r="D349" s="305" t="n">
        <x:v>96</x:v>
      </x:c>
      <x:c r="E349" s="305" t="str">
        <x:v>CAP-LAW047|Reg. 10</x:v>
      </x:c>
      <x:c r="F349" s="305" t="str">
        <x:v>SEBI-CORE-PRV-000096</x:v>
      </x:c>
      <x:c r="G349" s="305" t="str">
        <x:v>CAP-LAW047|Reg. 10</x:v>
      </x:c>
      <x:c r="H349" s="305" t="str">
        <x:v>CAP-LAW047</x:v>
      </x:c>
      <x:c r="I349" s="305" t="str">
        <x:v>MIGRATED — FROZEN</x:v>
      </x:c>
      <x:c r="J349" s="305" t="str">
        <x:v>FROZEN</x:v>
      </x:c>
      <x:c r="K349" s="305" t="str">
        <x:f>IF(COUNTIF($C$5:$C$1629,C349)=1,"UNIQUE","DUPLICATE")</x:f>
        <x:v>UNIQUE</x:v>
      </x:c>
      <x:c r="L349" s="305" t="str">
        <x:f>IF(COUNTIFS($B$5:$B$1629,B349,$E$5:$E$1629,E349)=1,"UNIQUE","DUPLICATE")</x:f>
        <x:v>UNIQUE</x:v>
      </x:c>
      <x:c r="M349" s="305" t="str">
        <x:f>IF(COUNTIF($C$5:$C$1629,F349)=1,"LINKED","ORPHAN")</x:f>
        <x:v>LINKED</x:v>
      </x:c>
      <x:c r="N349" s="305" t="str">
        <x:f>IF(AND(LEFT(C349,10)="SEBI-CORE-",MID(C349,11,3)=B349,LEN(C349)=20),"VALID","INVALID")</x:f>
        <x:v>VALID</x:v>
      </x:c>
      <x:c r="O349" s="305" t="str">
        <x:v>NO COLLISION — OBJECT CODE ISOLATED</x:v>
      </x:c>
    </x:row>
    <x:row r="350" ht="48" customHeight="1">
      <x:c r="A350" s="305" t="str">
        <x:v>Compliance requirement</x:v>
      </x:c>
      <x:c r="B350" s="305" t="str">
        <x:v>CMP</x:v>
      </x:c>
      <x:c r="C350" s="305" t="str">
        <x:v>SEBI-CORE-CMP-000097</x:v>
      </x:c>
      <x:c r="D350" s="305" t="n">
        <x:v>97</x:v>
      </x:c>
      <x:c r="E350" s="305" t="str">
        <x:v>CAP-LAW047|Reg. 11</x:v>
      </x:c>
      <x:c r="F350" s="305" t="str">
        <x:v>SEBI-CORE-PRV-000097</x:v>
      </x:c>
      <x:c r="G350" s="305" t="str">
        <x:v>CAP-LAW047|Reg. 11</x:v>
      </x:c>
      <x:c r="H350" s="305" t="str">
        <x:v>CAP-LAW047</x:v>
      </x:c>
      <x:c r="I350" s="305" t="str">
        <x:v>MIGRATED — FROZEN</x:v>
      </x:c>
      <x:c r="J350" s="305" t="str">
        <x:v>FROZEN</x:v>
      </x:c>
      <x:c r="K350" s="305" t="str">
        <x:f>IF(COUNTIF($C$5:$C$1629,C350)=1,"UNIQUE","DUPLICATE")</x:f>
        <x:v>UNIQUE</x:v>
      </x:c>
      <x:c r="L350" s="305" t="str">
        <x:f>IF(COUNTIFS($B$5:$B$1629,B350,$E$5:$E$1629,E350)=1,"UNIQUE","DUPLICATE")</x:f>
        <x:v>UNIQUE</x:v>
      </x:c>
      <x:c r="M350" s="305" t="str">
        <x:f>IF(COUNTIF($C$5:$C$1629,F350)=1,"LINKED","ORPHAN")</x:f>
        <x:v>LINKED</x:v>
      </x:c>
      <x:c r="N350" s="305" t="str">
        <x:f>IF(AND(LEFT(C350,10)="SEBI-CORE-",MID(C350,11,3)=B350,LEN(C350)=20),"VALID","INVALID")</x:f>
        <x:v>VALID</x:v>
      </x:c>
      <x:c r="O350" s="305" t="str">
        <x:v>NO COLLISION — OBJECT CODE ISOLATED</x:v>
      </x:c>
    </x:row>
    <x:row r="351" ht="48" customHeight="1">
      <x:c r="A351" s="305" t="str">
        <x:v>Compliance requirement</x:v>
      </x:c>
      <x:c r="B351" s="305" t="str">
        <x:v>CMP</x:v>
      </x:c>
      <x:c r="C351" s="305" t="str">
        <x:v>SEBI-CORE-CMP-000098</x:v>
      </x:c>
      <x:c r="D351" s="305" t="n">
        <x:v>98</x:v>
      </x:c>
      <x:c r="E351" s="305" t="str">
        <x:v>CAP-LAW047|Reg. 24 general obligations</x:v>
      </x:c>
      <x:c r="F351" s="305" t="str">
        <x:v>SEBI-CORE-PRV-000098</x:v>
      </x:c>
      <x:c r="G351" s="305" t="str">
        <x:v>CAP-LAW047|Reg. 24 general obligations</x:v>
      </x:c>
      <x:c r="H351" s="305" t="str">
        <x:v>CAP-LAW047</x:v>
      </x:c>
      <x:c r="I351" s="305" t="str">
        <x:v>MIGRATED — FROZEN</x:v>
      </x:c>
      <x:c r="J351" s="305" t="str">
        <x:v>FROZEN</x:v>
      </x:c>
      <x:c r="K351" s="305" t="str">
        <x:f>IF(COUNTIF($C$5:$C$1629,C351)=1,"UNIQUE","DUPLICATE")</x:f>
        <x:v>UNIQUE</x:v>
      </x:c>
      <x:c r="L351" s="305" t="str">
        <x:f>IF(COUNTIFS($B$5:$B$1629,B351,$E$5:$E$1629,E351)=1,"UNIQUE","DUPLICATE")</x:f>
        <x:v>UNIQUE</x:v>
      </x:c>
      <x:c r="M351" s="305" t="str">
        <x:f>IF(COUNTIF($C$5:$C$1629,F351)=1,"LINKED","ORPHAN")</x:f>
        <x:v>LINKED</x:v>
      </x:c>
      <x:c r="N351" s="305" t="str">
        <x:f>IF(AND(LEFT(C351,10)="SEBI-CORE-",MID(C351,11,3)=B351,LEN(C351)=20),"VALID","INVALID")</x:f>
        <x:v>VALID</x:v>
      </x:c>
      <x:c r="O351" s="305" t="str">
        <x:v>NO COLLISION — OBJECT CODE ISOLATED</x:v>
      </x:c>
    </x:row>
    <x:row r="352" ht="48" customHeight="1">
      <x:c r="A352" s="305" t="str">
        <x:v>Compliance requirement</x:v>
      </x:c>
      <x:c r="B352" s="305" t="str">
        <x:v>CMP</x:v>
      </x:c>
      <x:c r="C352" s="305" t="str">
        <x:v>SEBI-CORE-CMP-000099</x:v>
      </x:c>
      <x:c r="D352" s="305" t="n">
        <x:v>99</x:v>
      </x:c>
      <x:c r="E352" s="305" t="str">
        <x:v>CAP-LAW239|Reg. 24(i)(ea) operationalisation</x:v>
      </x:c>
      <x:c r="F352" s="305" t="str">
        <x:v>SEBI-CORE-PRV-000099</x:v>
      </x:c>
      <x:c r="G352" s="305" t="str">
        <x:v>CAP-LAW239|Reg. 24(i)(ea) operationalisation</x:v>
      </x:c>
      <x:c r="H352" s="305" t="str">
        <x:v>CAP-LAW239</x:v>
      </x:c>
      <x:c r="I352" s="305" t="str">
        <x:v>MIGRATED — FROZEN</x:v>
      </x:c>
      <x:c r="J352" s="305" t="str">
        <x:v>FROZEN</x:v>
      </x:c>
      <x:c r="K352" s="305" t="str">
        <x:f>IF(COUNTIF($C$5:$C$1629,C352)=1,"UNIQUE","DUPLICATE")</x:f>
        <x:v>UNIQUE</x:v>
      </x:c>
      <x:c r="L352" s="305" t="str">
        <x:f>IF(COUNTIFS($B$5:$B$1629,B352,$E$5:$E$1629,E352)=1,"UNIQUE","DUPLICATE")</x:f>
        <x:v>UNIQUE</x:v>
      </x:c>
      <x:c r="M352" s="305" t="str">
        <x:f>IF(COUNTIF($C$5:$C$1629,F352)=1,"LINKED","ORPHAN")</x:f>
        <x:v>LINKED</x:v>
      </x:c>
      <x:c r="N352" s="305" t="str">
        <x:f>IF(AND(LEFT(C352,10)="SEBI-CORE-",MID(C352,11,3)=B352,LEN(C352)=20),"VALID","INVALID")</x:f>
        <x:v>VALID</x:v>
      </x:c>
      <x:c r="O352" s="305" t="str">
        <x:v>NO COLLISION — OBJECT CODE ISOLATED</x:v>
      </x:c>
    </x:row>
    <x:row r="353" ht="48" customHeight="1">
      <x:c r="A353" s="305" t="str">
        <x:v>Compliance requirement</x:v>
      </x:c>
      <x:c r="B353" s="305" t="str">
        <x:v>CMP</x:v>
      </x:c>
      <x:c r="C353" s="305" t="str">
        <x:v>SEBI-CORE-CMP-000100</x:v>
      </x:c>
      <x:c r="D353" s="305" t="n">
        <x:v>100</x:v>
      </x:c>
      <x:c r="E353" s="305" t="str">
        <x:v>CAP-LAW040|Reg. 8</x:v>
      </x:c>
      <x:c r="F353" s="305" t="str">
        <x:v>SEBI-CORE-PRV-000100</x:v>
      </x:c>
      <x:c r="G353" s="305" t="str">
        <x:v>CAP-LAW040|Reg. 8</x:v>
      </x:c>
      <x:c r="H353" s="305" t="str">
        <x:v>CAP-LAW040</x:v>
      </x:c>
      <x:c r="I353" s="305" t="str">
        <x:v>MIGRATED — FROZEN</x:v>
      </x:c>
      <x:c r="J353" s="305" t="str">
        <x:v>FROZEN</x:v>
      </x:c>
      <x:c r="K353" s="305" t="str">
        <x:f>IF(COUNTIF($C$5:$C$1629,C353)=1,"UNIQUE","DUPLICATE")</x:f>
        <x:v>UNIQUE</x:v>
      </x:c>
      <x:c r="L353" s="305" t="str">
        <x:f>IF(COUNTIFS($B$5:$B$1629,B353,$E$5:$E$1629,E353)=1,"UNIQUE","DUPLICATE")</x:f>
        <x:v>UNIQUE</x:v>
      </x:c>
      <x:c r="M353" s="305" t="str">
        <x:f>IF(COUNTIF($C$5:$C$1629,F353)=1,"LINKED","ORPHAN")</x:f>
        <x:v>LINKED</x:v>
      </x:c>
      <x:c r="N353" s="305" t="str">
        <x:f>IF(AND(LEFT(C353,10)="SEBI-CORE-",MID(C353,11,3)=B353,LEN(C353)=20),"VALID","INVALID")</x:f>
        <x:v>VALID</x:v>
      </x:c>
      <x:c r="O353" s="305" t="str">
        <x:v>NO COLLISION — OBJECT CODE ISOLATED</x:v>
      </x:c>
    </x:row>
    <x:row r="354" ht="48" customHeight="1">
      <x:c r="A354" s="305" t="str">
        <x:v>Compliance requirement</x:v>
      </x:c>
      <x:c r="B354" s="305" t="str">
        <x:v>CMP</x:v>
      </x:c>
      <x:c r="C354" s="305" t="str">
        <x:v>SEBI-CORE-CMP-000101</x:v>
      </x:c>
      <x:c r="D354" s="305" t="n">
        <x:v>101</x:v>
      </x:c>
      <x:c r="E354" s="305" t="str">
        <x:v>CAP-LAW040|Regs. 9 and 10(2)-(3)</x:v>
      </x:c>
      <x:c r="F354" s="305" t="str">
        <x:v>SEBI-CORE-PRV-000101</x:v>
      </x:c>
      <x:c r="G354" s="305" t="str">
        <x:v>CAP-LAW040|Regs. 9 and 10(2)-(3)</x:v>
      </x:c>
      <x:c r="H354" s="305" t="str">
        <x:v>CAP-LAW040</x:v>
      </x:c>
      <x:c r="I354" s="305" t="str">
        <x:v>MIGRATED — FROZEN</x:v>
      </x:c>
      <x:c r="J354" s="305" t="str">
        <x:v>FROZEN</x:v>
      </x:c>
      <x:c r="K354" s="305" t="str">
        <x:f>IF(COUNTIF($C$5:$C$1629,C354)=1,"UNIQUE","DUPLICATE")</x:f>
        <x:v>UNIQUE</x:v>
      </x:c>
      <x:c r="L354" s="305" t="str">
        <x:f>IF(COUNTIFS($B$5:$B$1629,B354,$E$5:$E$1629,E354)=1,"UNIQUE","DUPLICATE")</x:f>
        <x:v>UNIQUE</x:v>
      </x:c>
      <x:c r="M354" s="305" t="str">
        <x:f>IF(COUNTIF($C$5:$C$1629,F354)=1,"LINKED","ORPHAN")</x:f>
        <x:v>LINKED</x:v>
      </x:c>
      <x:c r="N354" s="305" t="str">
        <x:f>IF(AND(LEFT(C354,10)="SEBI-CORE-",MID(C354,11,3)=B354,LEN(C354)=20),"VALID","INVALID")</x:f>
        <x:v>VALID</x:v>
      </x:c>
      <x:c r="O354" s="305" t="str">
        <x:v>NO COLLISION — OBJECT CODE ISOLATED</x:v>
      </x:c>
    </x:row>
    <x:row r="355" ht="48" customHeight="1">
      <x:c r="A355" s="305" t="str">
        <x:v>Compliance requirement</x:v>
      </x:c>
      <x:c r="B355" s="305" t="str">
        <x:v>CMP</x:v>
      </x:c>
      <x:c r="C355" s="305" t="str">
        <x:v>SEBI-CORE-CMP-000102</x:v>
      </x:c>
      <x:c r="D355" s="305" t="n">
        <x:v>102</x:v>
      </x:c>
      <x:c r="E355" s="305" t="str">
        <x:v>CAP-LAW040|Reg. 10(1),(4)-(6)</x:v>
      </x:c>
      <x:c r="F355" s="305" t="str">
        <x:v>SEBI-CORE-PRV-000102</x:v>
      </x:c>
      <x:c r="G355" s="305" t="str">
        <x:v>CAP-LAW040|Reg. 10(1),(4)-(6)</x:v>
      </x:c>
      <x:c r="H355" s="305" t="str">
        <x:v>CAP-LAW040</x:v>
      </x:c>
      <x:c r="I355" s="305" t="str">
        <x:v>MIGRATED — FROZEN</x:v>
      </x:c>
      <x:c r="J355" s="305" t="str">
        <x:v>FROZEN</x:v>
      </x:c>
      <x:c r="K355" s="305" t="str">
        <x:f>IF(COUNTIF($C$5:$C$1629,C355)=1,"UNIQUE","DUPLICATE")</x:f>
        <x:v>UNIQUE</x:v>
      </x:c>
      <x:c r="L355" s="305" t="str">
        <x:f>IF(COUNTIFS($B$5:$B$1629,B355,$E$5:$E$1629,E355)=1,"UNIQUE","DUPLICATE")</x:f>
        <x:v>UNIQUE</x:v>
      </x:c>
      <x:c r="M355" s="305" t="str">
        <x:f>IF(COUNTIF($C$5:$C$1629,F355)=1,"LINKED","ORPHAN")</x:f>
        <x:v>LINKED</x:v>
      </x:c>
      <x:c r="N355" s="305" t="str">
        <x:f>IF(AND(LEFT(C355,10)="SEBI-CORE-",MID(C355,11,3)=B355,LEN(C355)=20),"VALID","INVALID")</x:f>
        <x:v>VALID</x:v>
      </x:c>
      <x:c r="O355" s="305" t="str">
        <x:v>NO COLLISION — OBJECT CODE ISOLATED</x:v>
      </x:c>
    </x:row>
    <x:row r="356" ht="48" customHeight="1">
      <x:c r="A356" s="305" t="str">
        <x:v>Compliance requirement</x:v>
      </x:c>
      <x:c r="B356" s="305" t="str">
        <x:v>CMP</x:v>
      </x:c>
      <x:c r="C356" s="305" t="str">
        <x:v>SEBI-CORE-CMP-000103</x:v>
      </x:c>
      <x:c r="D356" s="305" t="n">
        <x:v>103</x:v>
      </x:c>
      <x:c r="E356" s="305" t="str">
        <x:v>CAP-LAW040|Reg. 11</x:v>
      </x:c>
      <x:c r="F356" s="305" t="str">
        <x:v>SEBI-CORE-PRV-000103</x:v>
      </x:c>
      <x:c r="G356" s="305" t="str">
        <x:v>CAP-LAW040|Reg. 11</x:v>
      </x:c>
      <x:c r="H356" s="305" t="str">
        <x:v>CAP-LAW040</x:v>
      </x:c>
      <x:c r="I356" s="305" t="str">
        <x:v>MIGRATED — FROZEN</x:v>
      </x:c>
      <x:c r="J356" s="305" t="str">
        <x:v>FROZEN</x:v>
      </x:c>
      <x:c r="K356" s="305" t="str">
        <x:f>IF(COUNTIF($C$5:$C$1629,C356)=1,"UNIQUE","DUPLICATE")</x:f>
        <x:v>UNIQUE</x:v>
      </x:c>
      <x:c r="L356" s="305" t="str">
        <x:f>IF(COUNTIFS($B$5:$B$1629,B356,$E$5:$E$1629,E356)=1,"UNIQUE","DUPLICATE")</x:f>
        <x:v>UNIQUE</x:v>
      </x:c>
      <x:c r="M356" s="305" t="str">
        <x:f>IF(COUNTIF($C$5:$C$1629,F356)=1,"LINKED","ORPHAN")</x:f>
        <x:v>LINKED</x:v>
      </x:c>
      <x:c r="N356" s="305" t="str">
        <x:f>IF(AND(LEFT(C356,10)="SEBI-CORE-",MID(C356,11,3)=B356,LEN(C356)=20),"VALID","INVALID")</x:f>
        <x:v>VALID</x:v>
      </x:c>
      <x:c r="O356" s="305" t="str">
        <x:v>NO COLLISION — OBJECT CODE ISOLATED</x:v>
      </x:c>
    </x:row>
    <x:row r="357" ht="48" customHeight="1">
      <x:c r="A357" s="305" t="str">
        <x:v>Compliance requirement</x:v>
      </x:c>
      <x:c r="B357" s="305" t="str">
        <x:v>CMP</x:v>
      </x:c>
      <x:c r="C357" s="305" t="str">
        <x:v>SEBI-CORE-CMP-000104</x:v>
      </x:c>
      <x:c r="D357" s="305" t="n">
        <x:v>104</x:v>
      </x:c>
      <x:c r="E357" s="305" t="str">
        <x:v>CAP-LAW040|Reg. 12</x:v>
      </x:c>
      <x:c r="F357" s="305" t="str">
        <x:v>SEBI-CORE-PRV-000104</x:v>
      </x:c>
      <x:c r="G357" s="305" t="str">
        <x:v>CAP-LAW040|Reg. 12</x:v>
      </x:c>
      <x:c r="H357" s="305" t="str">
        <x:v>CAP-LAW040</x:v>
      </x:c>
      <x:c r="I357" s="305" t="str">
        <x:v>MIGRATED — FROZEN</x:v>
      </x:c>
      <x:c r="J357" s="305" t="str">
        <x:v>FROZEN</x:v>
      </x:c>
      <x:c r="K357" s="305" t="str">
        <x:f>IF(COUNTIF($C$5:$C$1629,C357)=1,"UNIQUE","DUPLICATE")</x:f>
        <x:v>UNIQUE</x:v>
      </x:c>
      <x:c r="L357" s="305" t="str">
        <x:f>IF(COUNTIFS($B$5:$B$1629,B357,$E$5:$E$1629,E357)=1,"UNIQUE","DUPLICATE")</x:f>
        <x:v>UNIQUE</x:v>
      </x:c>
      <x:c r="M357" s="305" t="str">
        <x:f>IF(COUNTIF($C$5:$C$1629,F357)=1,"LINKED","ORPHAN")</x:f>
        <x:v>LINKED</x:v>
      </x:c>
      <x:c r="N357" s="305" t="str">
        <x:f>IF(AND(LEFT(C357,10)="SEBI-CORE-",MID(C357,11,3)=B357,LEN(C357)=20),"VALID","INVALID")</x:f>
        <x:v>VALID</x:v>
      </x:c>
      <x:c r="O357" s="305" t="str">
        <x:v>NO COLLISION — OBJECT CODE ISOLATED</x:v>
      </x:c>
    </x:row>
    <x:row r="358" ht="48" customHeight="1">
      <x:c r="A358" s="305" t="str">
        <x:v>Compliance requirement</x:v>
      </x:c>
      <x:c r="B358" s="305" t="str">
        <x:v>CMP</x:v>
      </x:c>
      <x:c r="C358" s="305" t="str">
        <x:v>SEBI-CORE-CMP-000105</x:v>
      </x:c>
      <x:c r="D358" s="305" t="n">
        <x:v>105</x:v>
      </x:c>
      <x:c r="E358" s="305" t="str">
        <x:v>CAP-LAW040|Reg. 14</x:v>
      </x:c>
      <x:c r="F358" s="305" t="str">
        <x:v>SEBI-CORE-PRV-000105</x:v>
      </x:c>
      <x:c r="G358" s="305" t="str">
        <x:v>CAP-LAW040|Reg. 14</x:v>
      </x:c>
      <x:c r="H358" s="305" t="str">
        <x:v>CAP-LAW040</x:v>
      </x:c>
      <x:c r="I358" s="305" t="str">
        <x:v>MIGRATED — FROZEN</x:v>
      </x:c>
      <x:c r="J358" s="305" t="str">
        <x:v>FROZEN</x:v>
      </x:c>
      <x:c r="K358" s="305" t="str">
        <x:f>IF(COUNTIF($C$5:$C$1629,C358)=1,"UNIQUE","DUPLICATE")</x:f>
        <x:v>UNIQUE</x:v>
      </x:c>
      <x:c r="L358" s="305" t="str">
        <x:f>IF(COUNTIFS($B$5:$B$1629,B358,$E$5:$E$1629,E358)=1,"UNIQUE","DUPLICATE")</x:f>
        <x:v>UNIQUE</x:v>
      </x:c>
      <x:c r="M358" s="305" t="str">
        <x:f>IF(COUNTIF($C$5:$C$1629,F358)=1,"LINKED","ORPHAN")</x:f>
        <x:v>LINKED</x:v>
      </x:c>
      <x:c r="N358" s="305" t="str">
        <x:f>IF(AND(LEFT(C358,10)="SEBI-CORE-",MID(C358,11,3)=B358,LEN(C358)=20),"VALID","INVALID")</x:f>
        <x:v>VALID</x:v>
      </x:c>
      <x:c r="O358" s="305" t="str">
        <x:v>NO COLLISION — OBJECT CODE ISOLATED</x:v>
      </x:c>
    </x:row>
    <x:row r="359" ht="48" customHeight="1">
      <x:c r="A359" s="305" t="str">
        <x:v>Compliance requirement</x:v>
      </x:c>
      <x:c r="B359" s="305" t="str">
        <x:v>CMP</x:v>
      </x:c>
      <x:c r="C359" s="305" t="str">
        <x:v>SEBI-CORE-CMP-000106</x:v>
      </x:c>
      <x:c r="D359" s="305" t="n">
        <x:v>106</x:v>
      </x:c>
      <x:c r="E359" s="305" t="str">
        <x:v>CAP-LAW040|Reg. 15</x:v>
      </x:c>
      <x:c r="F359" s="305" t="str">
        <x:v>SEBI-CORE-PRV-000106</x:v>
      </x:c>
      <x:c r="G359" s="305" t="str">
        <x:v>CAP-LAW040|Reg. 15</x:v>
      </x:c>
      <x:c r="H359" s="305" t="str">
        <x:v>CAP-LAW040</x:v>
      </x:c>
      <x:c r="I359" s="305" t="str">
        <x:v>MIGRATED — FROZEN</x:v>
      </x:c>
      <x:c r="J359" s="305" t="str">
        <x:v>FROZEN</x:v>
      </x:c>
      <x:c r="K359" s="305" t="str">
        <x:f>IF(COUNTIF($C$5:$C$1629,C359)=1,"UNIQUE","DUPLICATE")</x:f>
        <x:v>UNIQUE</x:v>
      </x:c>
      <x:c r="L359" s="305" t="str">
        <x:f>IF(COUNTIFS($B$5:$B$1629,B359,$E$5:$E$1629,E359)=1,"UNIQUE","DUPLICATE")</x:f>
        <x:v>UNIQUE</x:v>
      </x:c>
      <x:c r="M359" s="305" t="str">
        <x:f>IF(COUNTIF($C$5:$C$1629,F359)=1,"LINKED","ORPHAN")</x:f>
        <x:v>LINKED</x:v>
      </x:c>
      <x:c r="N359" s="305" t="str">
        <x:f>IF(AND(LEFT(C359,10)="SEBI-CORE-",MID(C359,11,3)=B359,LEN(C359)=20),"VALID","INVALID")</x:f>
        <x:v>VALID</x:v>
      </x:c>
      <x:c r="O359" s="305" t="str">
        <x:v>NO COLLISION — OBJECT CODE ISOLATED</x:v>
      </x:c>
    </x:row>
    <x:row r="360" ht="48" customHeight="1">
      <x:c r="A360" s="305" t="str">
        <x:v>Compliance requirement</x:v>
      </x:c>
      <x:c r="B360" s="305" t="str">
        <x:v>CMP</x:v>
      </x:c>
      <x:c r="C360" s="305" t="str">
        <x:v>SEBI-CORE-CMP-000107</x:v>
      </x:c>
      <x:c r="D360" s="305" t="n">
        <x:v>107</x:v>
      </x:c>
      <x:c r="E360" s="305" t="str">
        <x:v>CAP-LAW040|Reg. 16</x:v>
      </x:c>
      <x:c r="F360" s="305" t="str">
        <x:v>SEBI-CORE-PRV-000107</x:v>
      </x:c>
      <x:c r="G360" s="305" t="str">
        <x:v>CAP-LAW040|Reg. 16</x:v>
      </x:c>
      <x:c r="H360" s="305" t="str">
        <x:v>CAP-LAW040</x:v>
      </x:c>
      <x:c r="I360" s="305" t="str">
        <x:v>MIGRATED — FROZEN</x:v>
      </x:c>
      <x:c r="J360" s="305" t="str">
        <x:v>FROZEN</x:v>
      </x:c>
      <x:c r="K360" s="305" t="str">
        <x:f>IF(COUNTIF($C$5:$C$1629,C360)=1,"UNIQUE","DUPLICATE")</x:f>
        <x:v>UNIQUE</x:v>
      </x:c>
      <x:c r="L360" s="305" t="str">
        <x:f>IF(COUNTIFS($B$5:$B$1629,B360,$E$5:$E$1629,E360)=1,"UNIQUE","DUPLICATE")</x:f>
        <x:v>UNIQUE</x:v>
      </x:c>
      <x:c r="M360" s="305" t="str">
        <x:f>IF(COUNTIF($C$5:$C$1629,F360)=1,"LINKED","ORPHAN")</x:f>
        <x:v>LINKED</x:v>
      </x:c>
      <x:c r="N360" s="305" t="str">
        <x:f>IF(AND(LEFT(C360,10)="SEBI-CORE-",MID(C360,11,3)=B360,LEN(C360)=20),"VALID","INVALID")</x:f>
        <x:v>VALID</x:v>
      </x:c>
      <x:c r="O360" s="305" t="str">
        <x:v>NO COLLISION — OBJECT CODE ISOLATED</x:v>
      </x:c>
    </x:row>
    <x:row r="361" ht="48" customHeight="1">
      <x:c r="A361" s="305" t="str">
        <x:v>Compliance requirement</x:v>
      </x:c>
      <x:c r="B361" s="305" t="str">
        <x:v>CMP</x:v>
      </x:c>
      <x:c r="C361" s="305" t="str">
        <x:v>SEBI-CORE-CMP-000108</x:v>
      </x:c>
      <x:c r="D361" s="305" t="n">
        <x:v>108</x:v>
      </x:c>
      <x:c r="E361" s="305" t="str">
        <x:v>CAP-LAW040|Regs. 19A-23 and Schedules II/IV</x:v>
      </x:c>
      <x:c r="F361" s="305" t="str">
        <x:v>SEBI-CORE-PRV-000108</x:v>
      </x:c>
      <x:c r="G361" s="305" t="str">
        <x:v>CAP-LAW040|Regs. 19A-23 and Schedules II/IV</x:v>
      </x:c>
      <x:c r="H361" s="305" t="str">
        <x:v>CAP-LAW040</x:v>
      </x:c>
      <x:c r="I361" s="305" t="str">
        <x:v>MIGRATED — FROZEN</x:v>
      </x:c>
      <x:c r="J361" s="305" t="str">
        <x:v>FROZEN</x:v>
      </x:c>
      <x:c r="K361" s="305" t="str">
        <x:f>IF(COUNTIF($C$5:$C$1629,C361)=1,"UNIQUE","DUPLICATE")</x:f>
        <x:v>UNIQUE</x:v>
      </x:c>
      <x:c r="L361" s="305" t="str">
        <x:f>IF(COUNTIFS($B$5:$B$1629,B361,$E$5:$E$1629,E361)=1,"UNIQUE","DUPLICATE")</x:f>
        <x:v>UNIQUE</x:v>
      </x:c>
      <x:c r="M361" s="305" t="str">
        <x:f>IF(COUNTIF($C$5:$C$1629,F361)=1,"LINKED","ORPHAN")</x:f>
        <x:v>LINKED</x:v>
      </x:c>
      <x:c r="N361" s="305" t="str">
        <x:f>IF(AND(LEFT(C361,10)="SEBI-CORE-",MID(C361,11,3)=B361,LEN(C361)=20),"VALID","INVALID")</x:f>
        <x:v>VALID</x:v>
      </x:c>
      <x:c r="O361" s="305" t="str">
        <x:v>NO COLLISION — OBJECT CODE ISOLATED</x:v>
      </x:c>
    </x:row>
    <x:row r="362" ht="48" customHeight="1">
      <x:c r="A362" s="305" t="str">
        <x:v>Compliance requirement</x:v>
      </x:c>
      <x:c r="B362" s="305" t="str">
        <x:v>CMP</x:v>
      </x:c>
      <x:c r="C362" s="305" t="str">
        <x:v>SEBI-CORE-CMP-000109</x:v>
      </x:c>
      <x:c r="D362" s="305" t="n">
        <x:v>109</x:v>
      </x:c>
      <x:c r="E362" s="305" t="str">
        <x:v>CAP-LAW040|Reg. 24</x:v>
      </x:c>
      <x:c r="F362" s="305" t="str">
        <x:v>SEBI-CORE-PRV-000109</x:v>
      </x:c>
      <x:c r="G362" s="305" t="str">
        <x:v>CAP-LAW040|Reg. 24</x:v>
      </x:c>
      <x:c r="H362" s="305" t="str">
        <x:v>CAP-LAW040</x:v>
      </x:c>
      <x:c r="I362" s="305" t="str">
        <x:v>MIGRATED — FROZEN</x:v>
      </x:c>
      <x:c r="J362" s="305" t="str">
        <x:v>FROZEN</x:v>
      </x:c>
      <x:c r="K362" s="305" t="str">
        <x:f>IF(COUNTIF($C$5:$C$1629,C362)=1,"UNIQUE","DUPLICATE")</x:f>
        <x:v>UNIQUE</x:v>
      </x:c>
      <x:c r="L362" s="305" t="str">
        <x:f>IF(COUNTIFS($B$5:$B$1629,B362,$E$5:$E$1629,E362)=1,"UNIQUE","DUPLICATE")</x:f>
        <x:v>UNIQUE</x:v>
      </x:c>
      <x:c r="M362" s="305" t="str">
        <x:f>IF(COUNTIF($C$5:$C$1629,F362)=1,"LINKED","ORPHAN")</x:f>
        <x:v>LINKED</x:v>
      </x:c>
      <x:c r="N362" s="305" t="str">
        <x:f>IF(AND(LEFT(C362,10)="SEBI-CORE-",MID(C362,11,3)=B362,LEN(C362)=20),"VALID","INVALID")</x:f>
        <x:v>VALID</x:v>
      </x:c>
      <x:c r="O362" s="305" t="str">
        <x:v>NO COLLISION — OBJECT CODE ISOLATED</x:v>
      </x:c>
    </x:row>
    <x:row r="363" ht="48" customHeight="1">
      <x:c r="A363" s="305" t="str">
        <x:v>Compliance requirement</x:v>
      </x:c>
      <x:c r="B363" s="305" t="str">
        <x:v>CMP</x:v>
      </x:c>
      <x:c r="C363" s="305" t="str">
        <x:v>SEBI-CORE-CMP-000110</x:v>
      </x:c>
      <x:c r="D363" s="305" t="n">
        <x:v>110</x:v>
      </x:c>
      <x:c r="E363" s="305" t="str">
        <x:v>CAP-LAW040|Reg. 25</x:v>
      </x:c>
      <x:c r="F363" s="305" t="str">
        <x:v>SEBI-CORE-PRV-000110</x:v>
      </x:c>
      <x:c r="G363" s="305" t="str">
        <x:v>CAP-LAW040|Reg. 25</x:v>
      </x:c>
      <x:c r="H363" s="305" t="str">
        <x:v>CAP-LAW040</x:v>
      </x:c>
      <x:c r="I363" s="305" t="str">
        <x:v>MIGRATED — FROZEN</x:v>
      </x:c>
      <x:c r="J363" s="305" t="str">
        <x:v>FROZEN</x:v>
      </x:c>
      <x:c r="K363" s="305" t="str">
        <x:f>IF(COUNTIF($C$5:$C$1629,C363)=1,"UNIQUE","DUPLICATE")</x:f>
        <x:v>UNIQUE</x:v>
      </x:c>
      <x:c r="L363" s="305" t="str">
        <x:f>IF(COUNTIFS($B$5:$B$1629,B363,$E$5:$E$1629,E363)=1,"UNIQUE","DUPLICATE")</x:f>
        <x:v>UNIQUE</x:v>
      </x:c>
      <x:c r="M363" s="305" t="str">
        <x:f>IF(COUNTIF($C$5:$C$1629,F363)=1,"LINKED","ORPHAN")</x:f>
        <x:v>LINKED</x:v>
      </x:c>
      <x:c r="N363" s="305" t="str">
        <x:f>IF(AND(LEFT(C363,10)="SEBI-CORE-",MID(C363,11,3)=B363,LEN(C363)=20),"VALID","INVALID")</x:f>
        <x:v>VALID</x:v>
      </x:c>
      <x:c r="O363" s="305" t="str">
        <x:v>NO COLLISION — OBJECT CODE ISOLATED</x:v>
      </x:c>
    </x:row>
    <x:row r="364" ht="48" customHeight="1">
      <x:c r="A364" s="305" t="str">
        <x:v>Compliance requirement</x:v>
      </x:c>
      <x:c r="B364" s="305" t="str">
        <x:v>CMP</x:v>
      </x:c>
      <x:c r="C364" s="305" t="str">
        <x:v>SEBI-CORE-CMP-000111</x:v>
      </x:c>
      <x:c r="D364" s="305" t="n">
        <x:v>111</x:v>
      </x:c>
      <x:c r="E364" s="305" t="str">
        <x:v>CAP-LAW042|Reg. 5</x:v>
      </x:c>
      <x:c r="F364" s="305" t="str">
        <x:v>SEBI-CORE-PRV-000111</x:v>
      </x:c>
      <x:c r="G364" s="305" t="str">
        <x:v>CAP-LAW042|Reg. 5</x:v>
      </x:c>
      <x:c r="H364" s="305" t="str">
        <x:v>CAP-LAW042</x:v>
      </x:c>
      <x:c r="I364" s="305" t="str">
        <x:v>MIGRATED — FROZEN</x:v>
      </x:c>
      <x:c r="J364" s="305" t="str">
        <x:v>FROZEN</x:v>
      </x:c>
      <x:c r="K364" s="305" t="str">
        <x:f>IF(COUNTIF($C$5:$C$1629,C364)=1,"UNIQUE","DUPLICATE")</x:f>
        <x:v>UNIQUE</x:v>
      </x:c>
      <x:c r="L364" s="305" t="str">
        <x:f>IF(COUNTIFS($B$5:$B$1629,B364,$E$5:$E$1629,E364)=1,"UNIQUE","DUPLICATE")</x:f>
        <x:v>UNIQUE</x:v>
      </x:c>
      <x:c r="M364" s="305" t="str">
        <x:f>IF(COUNTIF($C$5:$C$1629,F364)=1,"LINKED","ORPHAN")</x:f>
        <x:v>LINKED</x:v>
      </x:c>
      <x:c r="N364" s="305" t="str">
        <x:f>IF(AND(LEFT(C364,10)="SEBI-CORE-",MID(C364,11,3)=B364,LEN(C364)=20),"VALID","INVALID")</x:f>
        <x:v>VALID</x:v>
      </x:c>
      <x:c r="O364" s="305" t="str">
        <x:v>NO COLLISION — OBJECT CODE ISOLATED</x:v>
      </x:c>
    </x:row>
    <x:row r="365" ht="48" customHeight="1">
      <x:c r="A365" s="305" t="str">
        <x:v>Compliance requirement</x:v>
      </x:c>
      <x:c r="B365" s="305" t="str">
        <x:v>CMP</x:v>
      </x:c>
      <x:c r="C365" s="305" t="str">
        <x:v>SEBI-CORE-CMP-000112</x:v>
      </x:c>
      <x:c r="D365" s="305" t="n">
        <x:v>112</x:v>
      </x:c>
      <x:c r="E365" s="305" t="str">
        <x:v>CAP-LAW042|Reg. 6</x:v>
      </x:c>
      <x:c r="F365" s="305" t="str">
        <x:v>SEBI-CORE-PRV-000112</x:v>
      </x:c>
      <x:c r="G365" s="305" t="str">
        <x:v>CAP-LAW042|Reg. 6</x:v>
      </x:c>
      <x:c r="H365" s="305" t="str">
        <x:v>CAP-LAW042</x:v>
      </x:c>
      <x:c r="I365" s="305" t="str">
        <x:v>MIGRATED — FROZEN</x:v>
      </x:c>
      <x:c r="J365" s="305" t="str">
        <x:v>FROZEN</x:v>
      </x:c>
      <x:c r="K365" s="305" t="str">
        <x:f>IF(COUNTIF($C$5:$C$1629,C365)=1,"UNIQUE","DUPLICATE")</x:f>
        <x:v>UNIQUE</x:v>
      </x:c>
      <x:c r="L365" s="305" t="str">
        <x:f>IF(COUNTIFS($B$5:$B$1629,B365,$E$5:$E$1629,E365)=1,"UNIQUE","DUPLICATE")</x:f>
        <x:v>UNIQUE</x:v>
      </x:c>
      <x:c r="M365" s="305" t="str">
        <x:f>IF(COUNTIF($C$5:$C$1629,F365)=1,"LINKED","ORPHAN")</x:f>
        <x:v>LINKED</x:v>
      </x:c>
      <x:c r="N365" s="305" t="str">
        <x:f>IF(AND(LEFT(C365,10)="SEBI-CORE-",MID(C365,11,3)=B365,LEN(C365)=20),"VALID","INVALID")</x:f>
        <x:v>VALID</x:v>
      </x:c>
      <x:c r="O365" s="305" t="str">
        <x:v>NO COLLISION — OBJECT CODE ISOLATED</x:v>
      </x:c>
    </x:row>
    <x:row r="366" ht="48" customHeight="1">
      <x:c r="A366" s="305" t="str">
        <x:v>Compliance requirement</x:v>
      </x:c>
      <x:c r="B366" s="305" t="str">
        <x:v>CMP</x:v>
      </x:c>
      <x:c r="C366" s="305" t="str">
        <x:v>SEBI-CORE-CMP-000113</x:v>
      </x:c>
      <x:c r="D366" s="305" t="n">
        <x:v>113</x:v>
      </x:c>
      <x:c r="E366" s="305" t="str">
        <x:v>CAP-LAW042|Regs. 6 and 14 / Schedule I</x:v>
      </x:c>
      <x:c r="F366" s="305" t="str">
        <x:v>SEBI-CORE-PRV-000113</x:v>
      </x:c>
      <x:c r="G366" s="305" t="str">
        <x:v>CAP-LAW042|Regs. 6 and 14 / Schedule I</x:v>
      </x:c>
      <x:c r="H366" s="305" t="str">
        <x:v>CAP-LAW042</x:v>
      </x:c>
      <x:c r="I366" s="305" t="str">
        <x:v>MIGRATED — FROZEN</x:v>
      </x:c>
      <x:c r="J366" s="305" t="str">
        <x:v>FROZEN</x:v>
      </x:c>
      <x:c r="K366" s="305" t="str">
        <x:f>IF(COUNTIF($C$5:$C$1629,C366)=1,"UNIQUE","DUPLICATE")</x:f>
        <x:v>UNIQUE</x:v>
      </x:c>
      <x:c r="L366" s="305" t="str">
        <x:f>IF(COUNTIFS($B$5:$B$1629,B366,$E$5:$E$1629,E366)=1,"UNIQUE","DUPLICATE")</x:f>
        <x:v>UNIQUE</x:v>
      </x:c>
      <x:c r="M366" s="305" t="str">
        <x:f>IF(COUNTIF($C$5:$C$1629,F366)=1,"LINKED","ORPHAN")</x:f>
        <x:v>LINKED</x:v>
      </x:c>
      <x:c r="N366" s="305" t="str">
        <x:f>IF(AND(LEFT(C366,10)="SEBI-CORE-",MID(C366,11,3)=B366,LEN(C366)=20),"VALID","INVALID")</x:f>
        <x:v>VALID</x:v>
      </x:c>
      <x:c r="O366" s="305" t="str">
        <x:v>NO COLLISION — OBJECT CODE ISOLATED</x:v>
      </x:c>
    </x:row>
    <x:row r="367" ht="48" customHeight="1">
      <x:c r="A367" s="305" t="str">
        <x:v>Compliance requirement</x:v>
      </x:c>
      <x:c r="B367" s="305" t="str">
        <x:v>CMP</x:v>
      </x:c>
      <x:c r="C367" s="305" t="str">
        <x:v>SEBI-CORE-CMP-000114</x:v>
      </x:c>
      <x:c r="D367" s="305" t="n">
        <x:v>114</x:v>
      </x:c>
      <x:c r="E367" s="305" t="str">
        <x:v>CAP-LAW042|Reg. 3</x:v>
      </x:c>
      <x:c r="F367" s="305" t="str">
        <x:v>SEBI-CORE-PRV-000114</x:v>
      </x:c>
      <x:c r="G367" s="305" t="str">
        <x:v>CAP-LAW042|Reg. 3</x:v>
      </x:c>
      <x:c r="H367" s="305" t="str">
        <x:v>CAP-LAW042</x:v>
      </x:c>
      <x:c r="I367" s="305" t="str">
        <x:v>MIGRATED — FROZEN</x:v>
      </x:c>
      <x:c r="J367" s="305" t="str">
        <x:v>FROZEN</x:v>
      </x:c>
      <x:c r="K367" s="305" t="str">
        <x:f>IF(COUNTIF($C$5:$C$1629,C367)=1,"UNIQUE","DUPLICATE")</x:f>
        <x:v>UNIQUE</x:v>
      </x:c>
      <x:c r="L367" s="305" t="str">
        <x:f>IF(COUNTIFS($B$5:$B$1629,B367,$E$5:$E$1629,E367)=1,"UNIQUE","DUPLICATE")</x:f>
        <x:v>UNIQUE</x:v>
      </x:c>
      <x:c r="M367" s="305" t="str">
        <x:f>IF(COUNTIF($C$5:$C$1629,F367)=1,"LINKED","ORPHAN")</x:f>
        <x:v>LINKED</x:v>
      </x:c>
      <x:c r="N367" s="305" t="str">
        <x:f>IF(AND(LEFT(C367,10)="SEBI-CORE-",MID(C367,11,3)=B367,LEN(C367)=20),"VALID","INVALID")</x:f>
        <x:v>VALID</x:v>
      </x:c>
      <x:c r="O367" s="305" t="str">
        <x:v>NO COLLISION — OBJECT CODE ISOLATED</x:v>
      </x:c>
    </x:row>
    <x:row r="368" ht="48" customHeight="1">
      <x:c r="A368" s="305" t="str">
        <x:v>Compliance requirement</x:v>
      </x:c>
      <x:c r="B368" s="305" t="str">
        <x:v>CMP</x:v>
      </x:c>
      <x:c r="C368" s="305" t="str">
        <x:v>SEBI-CORE-CMP-000115</x:v>
      </x:c>
      <x:c r="D368" s="305" t="n">
        <x:v>115</x:v>
      </x:c>
      <x:c r="E368" s="305" t="str">
        <x:v>CAP-LAW042|Reg. 12(3)</x:v>
      </x:c>
      <x:c r="F368" s="305" t="str">
        <x:v>SEBI-CORE-PRV-000115</x:v>
      </x:c>
      <x:c r="G368" s="305" t="str">
        <x:v>CAP-LAW042|Reg. 12(3)</x:v>
      </x:c>
      <x:c r="H368" s="305" t="str">
        <x:v>CAP-LAW042</x:v>
      </x:c>
      <x:c r="I368" s="305" t="str">
        <x:v>MIGRATED — FROZEN</x:v>
      </x:c>
      <x:c r="J368" s="305" t="str">
        <x:v>FROZEN</x:v>
      </x:c>
      <x:c r="K368" s="305" t="str">
        <x:f>IF(COUNTIF($C$5:$C$1629,C368)=1,"UNIQUE","DUPLICATE")</x:f>
        <x:v>UNIQUE</x:v>
      </x:c>
      <x:c r="L368" s="305" t="str">
        <x:f>IF(COUNTIFS($B$5:$B$1629,B368,$E$5:$E$1629,E368)=1,"UNIQUE","DUPLICATE")</x:f>
        <x:v>UNIQUE</x:v>
      </x:c>
      <x:c r="M368" s="305" t="str">
        <x:f>IF(COUNTIF($C$5:$C$1629,F368)=1,"LINKED","ORPHAN")</x:f>
        <x:v>LINKED</x:v>
      </x:c>
      <x:c r="N368" s="305" t="str">
        <x:f>IF(AND(LEFT(C368,10)="SEBI-CORE-",MID(C368,11,3)=B368,LEN(C368)=20),"VALID","INVALID")</x:f>
        <x:v>VALID</x:v>
      </x:c>
      <x:c r="O368" s="305" t="str">
        <x:v>NO COLLISION — OBJECT CODE ISOLATED</x:v>
      </x:c>
    </x:row>
    <x:row r="369" ht="48" customHeight="1">
      <x:c r="A369" s="305" t="str">
        <x:v>Compliance requirement</x:v>
      </x:c>
      <x:c r="B369" s="305" t="str">
        <x:v>CMP</x:v>
      </x:c>
      <x:c r="C369" s="305" t="str">
        <x:v>SEBI-CORE-CMP-000116</x:v>
      </x:c>
      <x:c r="D369" s="305" t="n">
        <x:v>116</x:v>
      </x:c>
      <x:c r="E369" s="305" t="str">
        <x:v>CAP-LAW042|Regs. 10 and 12</x:v>
      </x:c>
      <x:c r="F369" s="305" t="str">
        <x:v>SEBI-CORE-PRV-000116</x:v>
      </x:c>
      <x:c r="G369" s="305" t="str">
        <x:v>CAP-LAW042|Regs. 10 and 12</x:v>
      </x:c>
      <x:c r="H369" s="305" t="str">
        <x:v>CAP-LAW042</x:v>
      </x:c>
      <x:c r="I369" s="305" t="str">
        <x:v>MIGRATED — FROZEN</x:v>
      </x:c>
      <x:c r="J369" s="305" t="str">
        <x:v>FROZEN</x:v>
      </x:c>
      <x:c r="K369" s="305" t="str">
        <x:f>IF(COUNTIF($C$5:$C$1629,C369)=1,"UNIQUE","DUPLICATE")</x:f>
        <x:v>UNIQUE</x:v>
      </x:c>
      <x:c r="L369" s="305" t="str">
        <x:f>IF(COUNTIFS($B$5:$B$1629,B369,$E$5:$E$1629,E369)=1,"UNIQUE","DUPLICATE")</x:f>
        <x:v>UNIQUE</x:v>
      </x:c>
      <x:c r="M369" s="305" t="str">
        <x:f>IF(COUNTIF($C$5:$C$1629,F369)=1,"LINKED","ORPHAN")</x:f>
        <x:v>LINKED</x:v>
      </x:c>
      <x:c r="N369" s="305" t="str">
        <x:f>IF(AND(LEFT(C369,10)="SEBI-CORE-",MID(C369,11,3)=B369,LEN(C369)=20),"VALID","INVALID")</x:f>
        <x:v>VALID</x:v>
      </x:c>
      <x:c r="O369" s="305" t="str">
        <x:v>NO COLLISION — OBJECT CODE ISOLATED</x:v>
      </x:c>
    </x:row>
    <x:row r="370" ht="48" customHeight="1">
      <x:c r="A370" s="305" t="str">
        <x:v>Compliance requirement</x:v>
      </x:c>
      <x:c r="B370" s="305" t="str">
        <x:v>CMP</x:v>
      </x:c>
      <x:c r="C370" s="305" t="str">
        <x:v>SEBI-CORE-CMP-000117</x:v>
      </x:c>
      <x:c r="D370" s="305" t="n">
        <x:v>117</x:v>
      </x:c>
      <x:c r="E370" s="305" t="str">
        <x:v>CAP-LAW042|Reg. 14 / Schedule I Part F</x:v>
      </x:c>
      <x:c r="F370" s="305" t="str">
        <x:v>SEBI-CORE-PRV-000117</x:v>
      </x:c>
      <x:c r="G370" s="305" t="str">
        <x:v>CAP-LAW042|Reg. 14 / Schedule I Part F</x:v>
      </x:c>
      <x:c r="H370" s="305" t="str">
        <x:v>CAP-LAW042</x:v>
      </x:c>
      <x:c r="I370" s="305" t="str">
        <x:v>MIGRATED — FROZEN</x:v>
      </x:c>
      <x:c r="J370" s="305" t="str">
        <x:v>FROZEN</x:v>
      </x:c>
      <x:c r="K370" s="305" t="str">
        <x:f>IF(COUNTIF($C$5:$C$1629,C370)=1,"UNIQUE","DUPLICATE")</x:f>
        <x:v>UNIQUE</x:v>
      </x:c>
      <x:c r="L370" s="305" t="str">
        <x:f>IF(COUNTIFS($B$5:$B$1629,B370,$E$5:$E$1629,E370)=1,"UNIQUE","DUPLICATE")</x:f>
        <x:v>UNIQUE</x:v>
      </x:c>
      <x:c r="M370" s="305" t="str">
        <x:f>IF(COUNTIF($C$5:$C$1629,F370)=1,"LINKED","ORPHAN")</x:f>
        <x:v>LINKED</x:v>
      </x:c>
      <x:c r="N370" s="305" t="str">
        <x:f>IF(AND(LEFT(C370,10)="SEBI-CORE-",MID(C370,11,3)=B370,LEN(C370)=20),"VALID","INVALID")</x:f>
        <x:v>VALID</x:v>
      </x:c>
      <x:c r="O370" s="305" t="str">
        <x:v>NO COLLISION — OBJECT CODE ISOLATED</x:v>
      </x:c>
    </x:row>
    <x:row r="371" ht="48" customHeight="1">
      <x:c r="A371" s="305" t="str">
        <x:v>Compliance requirement</x:v>
      </x:c>
      <x:c r="B371" s="305" t="str">
        <x:v>CMP</x:v>
      </x:c>
      <x:c r="C371" s="305" t="str">
        <x:v>SEBI-CORE-CMP-000118</x:v>
      </x:c>
      <x:c r="D371" s="305" t="n">
        <x:v>118</x:v>
      </x:c>
      <x:c r="E371" s="305" t="str">
        <x:v>CAP-LAW042|Reg. 13</x:v>
      </x:c>
      <x:c r="F371" s="305" t="str">
        <x:v>SEBI-CORE-PRV-000118</x:v>
      </x:c>
      <x:c r="G371" s="305" t="str">
        <x:v>CAP-LAW042|Reg. 13</x:v>
      </x:c>
      <x:c r="H371" s="305" t="str">
        <x:v>CAP-LAW042</x:v>
      </x:c>
      <x:c r="I371" s="305" t="str">
        <x:v>MIGRATED — FROZEN</x:v>
      </x:c>
      <x:c r="J371" s="305" t="str">
        <x:v>FROZEN</x:v>
      </x:c>
      <x:c r="K371" s="305" t="str">
        <x:f>IF(COUNTIF($C$5:$C$1629,C371)=1,"UNIQUE","DUPLICATE")</x:f>
        <x:v>UNIQUE</x:v>
      </x:c>
      <x:c r="L371" s="305" t="str">
        <x:f>IF(COUNTIFS($B$5:$B$1629,B371,$E$5:$E$1629,E371)=1,"UNIQUE","DUPLICATE")</x:f>
        <x:v>UNIQUE</x:v>
      </x:c>
      <x:c r="M371" s="305" t="str">
        <x:f>IF(COUNTIF($C$5:$C$1629,F371)=1,"LINKED","ORPHAN")</x:f>
        <x:v>LINKED</x:v>
      </x:c>
      <x:c r="N371" s="305" t="str">
        <x:f>IF(AND(LEFT(C371,10)="SEBI-CORE-",MID(C371,11,3)=B371,LEN(C371)=20),"VALID","INVALID")</x:f>
        <x:v>VALID</x:v>
      </x:c>
      <x:c r="O371" s="305" t="str">
        <x:v>NO COLLISION — OBJECT CODE ISOLATED</x:v>
      </x:c>
    </x:row>
    <x:row r="372" ht="48" customHeight="1">
      <x:c r="A372" s="305" t="str">
        <x:v>Compliance requirement</x:v>
      </x:c>
      <x:c r="B372" s="305" t="str">
        <x:v>CMP</x:v>
      </x:c>
      <x:c r="C372" s="305" t="str">
        <x:v>SEBI-CORE-CMP-000119</x:v>
      </x:c>
      <x:c r="D372" s="305" t="n">
        <x:v>119</x:v>
      </x:c>
      <x:c r="E372" s="305" t="str">
        <x:v>CAP-LAW042|Chapter IV (Regs. 28-38)</x:v>
      </x:c>
      <x:c r="F372" s="305" t="str">
        <x:v>SEBI-CORE-PRV-000119</x:v>
      </x:c>
      <x:c r="G372" s="305" t="str">
        <x:v>CAP-LAW042|Chapter IV (Regs. 28-38)</x:v>
      </x:c>
      <x:c r="H372" s="305" t="str">
        <x:v>CAP-LAW042</x:v>
      </x:c>
      <x:c r="I372" s="305" t="str">
        <x:v>MIGRATED — FROZEN</x:v>
      </x:c>
      <x:c r="J372" s="305" t="str">
        <x:v>FROZEN</x:v>
      </x:c>
      <x:c r="K372" s="305" t="str">
        <x:f>IF(COUNTIF($C$5:$C$1629,C372)=1,"UNIQUE","DUPLICATE")</x:f>
        <x:v>UNIQUE</x:v>
      </x:c>
      <x:c r="L372" s="305" t="str">
        <x:f>IF(COUNTIFS($B$5:$B$1629,B372,$E$5:$E$1629,E372)=1,"UNIQUE","DUPLICATE")</x:f>
        <x:v>UNIQUE</x:v>
      </x:c>
      <x:c r="M372" s="305" t="str">
        <x:f>IF(COUNTIF($C$5:$C$1629,F372)=1,"LINKED","ORPHAN")</x:f>
        <x:v>LINKED</x:v>
      </x:c>
      <x:c r="N372" s="305" t="str">
        <x:f>IF(AND(LEFT(C372,10)="SEBI-CORE-",MID(C372,11,3)=B372,LEN(C372)=20),"VALID","INVALID")</x:f>
        <x:v>VALID</x:v>
      </x:c>
      <x:c r="O372" s="305" t="str">
        <x:v>NO COLLISION — OBJECT CODE ISOLATED</x:v>
      </x:c>
    </x:row>
    <x:row r="373" ht="48" customHeight="1">
      <x:c r="A373" s="305" t="str">
        <x:v>Compliance requirement</x:v>
      </x:c>
      <x:c r="B373" s="305" t="str">
        <x:v>CMP</x:v>
      </x:c>
      <x:c r="C373" s="305" t="str">
        <x:v>SEBI-CORE-CMP-000120</x:v>
      </x:c>
      <x:c r="D373" s="305" t="n">
        <x:v>120</x:v>
      </x:c>
      <x:c r="E373" s="305" t="str">
        <x:v>CAP-LAW041|Eligibility / general conditions</x:v>
      </x:c>
      <x:c r="F373" s="305" t="str">
        <x:v>SEBI-CORE-PRV-000120</x:v>
      </x:c>
      <x:c r="G373" s="305" t="str">
        <x:v>CAP-LAW041|Eligibility / general conditions</x:v>
      </x:c>
      <x:c r="H373" s="305" t="str">
        <x:v>CAP-LAW041</x:v>
      </x:c>
      <x:c r="I373" s="305" t="str">
        <x:v>MIGRATED — FROZEN</x:v>
      </x:c>
      <x:c r="J373" s="305" t="str">
        <x:v>FROZEN</x:v>
      </x:c>
      <x:c r="K373" s="305" t="str">
        <x:f>IF(COUNTIF($C$5:$C$1629,C373)=1,"UNIQUE","DUPLICATE")</x:f>
        <x:v>UNIQUE</x:v>
      </x:c>
      <x:c r="L373" s="305" t="str">
        <x:f>IF(COUNTIFS($B$5:$B$1629,B373,$E$5:$E$1629,E373)=1,"UNIQUE","DUPLICATE")</x:f>
        <x:v>UNIQUE</x:v>
      </x:c>
      <x:c r="M373" s="305" t="str">
        <x:f>IF(COUNTIF($C$5:$C$1629,F373)=1,"LINKED","ORPHAN")</x:f>
        <x:v>LINKED</x:v>
      </x:c>
      <x:c r="N373" s="305" t="str">
        <x:f>IF(AND(LEFT(C373,10)="SEBI-CORE-",MID(C373,11,3)=B373,LEN(C373)=20),"VALID","INVALID")</x:f>
        <x:v>VALID</x:v>
      </x:c>
      <x:c r="O373" s="305" t="str">
        <x:v>NO COLLISION — OBJECT CODE ISOLATED</x:v>
      </x:c>
    </x:row>
    <x:row r="374" ht="48" customHeight="1">
      <x:c r="A374" s="305" t="str">
        <x:v>Compliance requirement</x:v>
      </x:c>
      <x:c r="B374" s="305" t="str">
        <x:v>CMP</x:v>
      </x:c>
      <x:c r="C374" s="305" t="str">
        <x:v>SEBI-CORE-CMP-000121</x:v>
      </x:c>
      <x:c r="D374" s="305" t="n">
        <x:v>121</x:v>
      </x:c>
      <x:c r="E374" s="305" t="str">
        <x:v>CAP-LAW041|Offer document / placement memorandum</x:v>
      </x:c>
      <x:c r="F374" s="305" t="str">
        <x:v>SEBI-CORE-PRV-000121</x:v>
      </x:c>
      <x:c r="G374" s="305" t="str">
        <x:v>CAP-LAW041|Offer document / placement memorandum</x:v>
      </x:c>
      <x:c r="H374" s="305" t="str">
        <x:v>CAP-LAW041</x:v>
      </x:c>
      <x:c r="I374" s="305" t="str">
        <x:v>MIGRATED — FROZEN</x:v>
      </x:c>
      <x:c r="J374" s="305" t="str">
        <x:v>FROZEN</x:v>
      </x:c>
      <x:c r="K374" s="305" t="str">
        <x:f>IF(COUNTIF($C$5:$C$1629,C374)=1,"UNIQUE","DUPLICATE")</x:f>
        <x:v>UNIQUE</x:v>
      </x:c>
      <x:c r="L374" s="305" t="str">
        <x:f>IF(COUNTIFS($B$5:$B$1629,B374,$E$5:$E$1629,E374)=1,"UNIQUE","DUPLICATE")</x:f>
        <x:v>UNIQUE</x:v>
      </x:c>
      <x:c r="M374" s="305" t="str">
        <x:f>IF(COUNTIF($C$5:$C$1629,F374)=1,"LINKED","ORPHAN")</x:f>
        <x:v>LINKED</x:v>
      </x:c>
      <x:c r="N374" s="305" t="str">
        <x:f>IF(AND(LEFT(C374,10)="SEBI-CORE-",MID(C374,11,3)=B374,LEN(C374)=20),"VALID","INVALID")</x:f>
        <x:v>VALID</x:v>
      </x:c>
      <x:c r="O374" s="305" t="str">
        <x:v>NO COLLISION — OBJECT CODE ISOLATED</x:v>
      </x:c>
    </x:row>
    <x:row r="375" ht="48" customHeight="1">
      <x:c r="A375" s="305" t="str">
        <x:v>Compliance requirement</x:v>
      </x:c>
      <x:c r="B375" s="305" t="str">
        <x:v>CMP</x:v>
      </x:c>
      <x:c r="C375" s="305" t="str">
        <x:v>SEBI-CORE-CMP-000122</x:v>
      </x:c>
      <x:c r="D375" s="305" t="n">
        <x:v>122</x:v>
      </x:c>
      <x:c r="E375" s="305" t="str">
        <x:v>CAP-LAW041|Debenture trustee / security / rating provisions</x:v>
      </x:c>
      <x:c r="F375" s="305" t="str">
        <x:v>SEBI-CORE-PRV-000122</x:v>
      </x:c>
      <x:c r="G375" s="305" t="str">
        <x:v>CAP-LAW041|Debenture trustee / security / rating provisions</x:v>
      </x:c>
      <x:c r="H375" s="305" t="str">
        <x:v>CAP-LAW041</x:v>
      </x:c>
      <x:c r="I375" s="305" t="str">
        <x:v>MIGRATED — FROZEN</x:v>
      </x:c>
      <x:c r="J375" s="305" t="str">
        <x:v>FROZEN</x:v>
      </x:c>
      <x:c r="K375" s="305" t="str">
        <x:f>IF(COUNTIF($C$5:$C$1629,C375)=1,"UNIQUE","DUPLICATE")</x:f>
        <x:v>UNIQUE</x:v>
      </x:c>
      <x:c r="L375" s="305" t="str">
        <x:f>IF(COUNTIFS($B$5:$B$1629,B375,$E$5:$E$1629,E375)=1,"UNIQUE","DUPLICATE")</x:f>
        <x:v>UNIQUE</x:v>
      </x:c>
      <x:c r="M375" s="305" t="str">
        <x:f>IF(COUNTIF($C$5:$C$1629,F375)=1,"LINKED","ORPHAN")</x:f>
        <x:v>LINKED</x:v>
      </x:c>
      <x:c r="N375" s="305" t="str">
        <x:f>IF(AND(LEFT(C375,10)="SEBI-CORE-",MID(C375,11,3)=B375,LEN(C375)=20),"VALID","INVALID")</x:f>
        <x:v>VALID</x:v>
      </x:c>
      <x:c r="O375" s="305" t="str">
        <x:v>NO COLLISION — OBJECT CODE ISOLATED</x:v>
      </x:c>
    </x:row>
    <x:row r="376" ht="48" customHeight="1">
      <x:c r="A376" s="305" t="str">
        <x:v>Compliance requirement</x:v>
      </x:c>
      <x:c r="B376" s="305" t="str">
        <x:v>CMP</x:v>
      </x:c>
      <x:c r="C376" s="305" t="str">
        <x:v>SEBI-CORE-CMP-000123</x:v>
      </x:c>
      <x:c r="D376" s="305" t="n">
        <x:v>123</x:v>
      </x:c>
      <x:c r="E376" s="305" t="str">
        <x:v>CAP-LAW041|Allotment / listing provisions</x:v>
      </x:c>
      <x:c r="F376" s="305" t="str">
        <x:v>SEBI-CORE-PRV-000123</x:v>
      </x:c>
      <x:c r="G376" s="305" t="str">
        <x:v>CAP-LAW041|Allotment / listing provisions</x:v>
      </x:c>
      <x:c r="H376" s="305" t="str">
        <x:v>CAP-LAW041</x:v>
      </x:c>
      <x:c r="I376" s="305" t="str">
        <x:v>MIGRATED — FROZEN</x:v>
      </x:c>
      <x:c r="J376" s="305" t="str">
        <x:v>FROZEN</x:v>
      </x:c>
      <x:c r="K376" s="305" t="str">
        <x:f>IF(COUNTIF($C$5:$C$1629,C376)=1,"UNIQUE","DUPLICATE")</x:f>
        <x:v>UNIQUE</x:v>
      </x:c>
      <x:c r="L376" s="305" t="str">
        <x:f>IF(COUNTIFS($B$5:$B$1629,B376,$E$5:$E$1629,E376)=1,"UNIQUE","DUPLICATE")</x:f>
        <x:v>UNIQUE</x:v>
      </x:c>
      <x:c r="M376" s="305" t="str">
        <x:f>IF(COUNTIF($C$5:$C$1629,F376)=1,"LINKED","ORPHAN")</x:f>
        <x:v>LINKED</x:v>
      </x:c>
      <x:c r="N376" s="305" t="str">
        <x:f>IF(AND(LEFT(C376,10)="SEBI-CORE-",MID(C376,11,3)=B376,LEN(C376)=20),"VALID","INVALID")</x:f>
        <x:v>VALID</x:v>
      </x:c>
      <x:c r="O376" s="305" t="str">
        <x:v>NO COLLISION — OBJECT CODE ISOLATED</x:v>
      </x:c>
    </x:row>
    <x:row r="377" ht="48" customHeight="1">
      <x:c r="A377" s="305" t="str">
        <x:v>Compliance requirement</x:v>
      </x:c>
      <x:c r="B377" s="305" t="str">
        <x:v>CMP</x:v>
      </x:c>
      <x:c r="C377" s="305" t="str">
        <x:v>SEBI-CORE-CMP-000124</x:v>
      </x:c>
      <x:c r="D377" s="305" t="n">
        <x:v>124</x:v>
      </x:c>
      <x:c r="E377" s="305" t="str">
        <x:v>CAP-LAW085|Public issue / ASBA chapter</x:v>
      </x:c>
      <x:c r="F377" s="305" t="str">
        <x:v>SEBI-CORE-PRV-000124</x:v>
      </x:c>
      <x:c r="G377" s="305" t="str">
        <x:v>CAP-LAW085|Public issue / ASBA chapter</x:v>
      </x:c>
      <x:c r="H377" s="305" t="str">
        <x:v>CAP-LAW085</x:v>
      </x:c>
      <x:c r="I377" s="305" t="str">
        <x:v>MIGRATED — FROZEN</x:v>
      </x:c>
      <x:c r="J377" s="305" t="str">
        <x:v>FROZEN</x:v>
      </x:c>
      <x:c r="K377" s="305" t="str">
        <x:f>IF(COUNTIF($C$5:$C$1629,C377)=1,"UNIQUE","DUPLICATE")</x:f>
        <x:v>UNIQUE</x:v>
      </x:c>
      <x:c r="L377" s="305" t="str">
        <x:f>IF(COUNTIFS($B$5:$B$1629,B377,$E$5:$E$1629,E377)=1,"UNIQUE","DUPLICATE")</x:f>
        <x:v>UNIQUE</x:v>
      </x:c>
      <x:c r="M377" s="305" t="str">
        <x:f>IF(COUNTIF($C$5:$C$1629,F377)=1,"LINKED","ORPHAN")</x:f>
        <x:v>LINKED</x:v>
      </x:c>
      <x:c r="N377" s="305" t="str">
        <x:f>IF(AND(LEFT(C377,10)="SEBI-CORE-",MID(C377,11,3)=B377,LEN(C377)=20),"VALID","INVALID")</x:f>
        <x:v>VALID</x:v>
      </x:c>
      <x:c r="O377" s="305" t="str">
        <x:v>NO COLLISION — OBJECT CODE ISOLATED</x:v>
      </x:c>
    </x:row>
    <x:row r="378" ht="48" customHeight="1">
      <x:c r="A378" s="305" t="str">
        <x:v>Compliance requirement</x:v>
      </x:c>
      <x:c r="B378" s="305" t="str">
        <x:v>CMP</x:v>
      </x:c>
      <x:c r="C378" s="305" t="str">
        <x:v>SEBI-CORE-CMP-000125</x:v>
      </x:c>
      <x:c r="D378" s="305" t="n">
        <x:v>125</x:v>
      </x:c>
      <x:c r="E378" s="305" t="str">
        <x:v>CAP-LAW085|Private placement / EBP chapter</x:v>
      </x:c>
      <x:c r="F378" s="305" t="str">
        <x:v>SEBI-CORE-PRV-000125</x:v>
      </x:c>
      <x:c r="G378" s="305" t="str">
        <x:v>CAP-LAW085|Private placement / EBP chapter</x:v>
      </x:c>
      <x:c r="H378" s="305" t="str">
        <x:v>CAP-LAW085</x:v>
      </x:c>
      <x:c r="I378" s="305" t="str">
        <x:v>MIGRATED — FROZEN</x:v>
      </x:c>
      <x:c r="J378" s="305" t="str">
        <x:v>FROZEN</x:v>
      </x:c>
      <x:c r="K378" s="305" t="str">
        <x:f>IF(COUNTIF($C$5:$C$1629,C378)=1,"UNIQUE","DUPLICATE")</x:f>
        <x:v>UNIQUE</x:v>
      </x:c>
      <x:c r="L378" s="305" t="str">
        <x:f>IF(COUNTIFS($B$5:$B$1629,B378,$E$5:$E$1629,E378)=1,"UNIQUE","DUPLICATE")</x:f>
        <x:v>UNIQUE</x:v>
      </x:c>
      <x:c r="M378" s="305" t="str">
        <x:f>IF(COUNTIF($C$5:$C$1629,F378)=1,"LINKED","ORPHAN")</x:f>
        <x:v>LINKED</x:v>
      </x:c>
      <x:c r="N378" s="305" t="str">
        <x:f>IF(AND(LEFT(C378,10)="SEBI-CORE-",MID(C378,11,3)=B378,LEN(C378)=20),"VALID","INVALID")</x:f>
        <x:v>VALID</x:v>
      </x:c>
      <x:c r="O378" s="305" t="str">
        <x:v>NO COLLISION — OBJECT CODE ISOLATED</x:v>
      </x:c>
    </x:row>
    <x:row r="379" ht="48" customHeight="1">
      <x:c r="A379" s="305" t="str">
        <x:v>Compliance requirement</x:v>
      </x:c>
      <x:c r="B379" s="305" t="str">
        <x:v>CMP</x:v>
      </x:c>
      <x:c r="C379" s="305" t="str">
        <x:v>SEBI-CORE-CMP-000126</x:v>
      </x:c>
      <x:c r="D379" s="305" t="n">
        <x:v>126</x:v>
      </x:c>
      <x:c r="E379" s="305" t="str">
        <x:v>CAP-LAW085|ISIN / dematerialisation chapter</x:v>
      </x:c>
      <x:c r="F379" s="305" t="str">
        <x:v>SEBI-CORE-PRV-000126</x:v>
      </x:c>
      <x:c r="G379" s="305" t="str">
        <x:v>CAP-LAW085|ISIN / dematerialisation chapter</x:v>
      </x:c>
      <x:c r="H379" s="305" t="str">
        <x:v>CAP-LAW085</x:v>
      </x:c>
      <x:c r="I379" s="305" t="str">
        <x:v>MIGRATED — FROZEN</x:v>
      </x:c>
      <x:c r="J379" s="305" t="str">
        <x:v>FROZEN</x:v>
      </x:c>
      <x:c r="K379" s="305" t="str">
        <x:f>IF(COUNTIF($C$5:$C$1629,C379)=1,"UNIQUE","DUPLICATE")</x:f>
        <x:v>UNIQUE</x:v>
      </x:c>
      <x:c r="L379" s="305" t="str">
        <x:f>IF(COUNTIFS($B$5:$B$1629,B379,$E$5:$E$1629,E379)=1,"UNIQUE","DUPLICATE")</x:f>
        <x:v>UNIQUE</x:v>
      </x:c>
      <x:c r="M379" s="305" t="str">
        <x:f>IF(COUNTIF($C$5:$C$1629,F379)=1,"LINKED","ORPHAN")</x:f>
        <x:v>LINKED</x:v>
      </x:c>
      <x:c r="N379" s="305" t="str">
        <x:f>IF(AND(LEFT(C379,10)="SEBI-CORE-",MID(C379,11,3)=B379,LEN(C379)=20),"VALID","INVALID")</x:f>
        <x:v>VALID</x:v>
      </x:c>
      <x:c r="O379" s="305" t="str">
        <x:v>NO COLLISION — OBJECT CODE ISOLATED</x:v>
      </x:c>
    </x:row>
    <x:row r="380" ht="48" customHeight="1">
      <x:c r="A380" s="305" t="str">
        <x:v>Compliance requirement</x:v>
      </x:c>
      <x:c r="B380" s="305" t="str">
        <x:v>CMP</x:v>
      </x:c>
      <x:c r="C380" s="305" t="str">
        <x:v>SEBI-CORE-CMP-000127</x:v>
      </x:c>
      <x:c r="D380" s="305" t="n">
        <x:v>127</x:v>
      </x:c>
      <x:c r="E380" s="305" t="str">
        <x:v>CAP-LAW085|Centralised bond database / reporting chapter</x:v>
      </x:c>
      <x:c r="F380" s="305" t="str">
        <x:v>SEBI-CORE-PRV-000127</x:v>
      </x:c>
      <x:c r="G380" s="305" t="str">
        <x:v>CAP-LAW085|Centralised bond database / reporting chapter</x:v>
      </x:c>
      <x:c r="H380" s="305" t="str">
        <x:v>CAP-LAW085</x:v>
      </x:c>
      <x:c r="I380" s="305" t="str">
        <x:v>MIGRATED — FROZEN</x:v>
      </x:c>
      <x:c r="J380" s="305" t="str">
        <x:v>FROZEN</x:v>
      </x:c>
      <x:c r="K380" s="305" t="str">
        <x:f>IF(COUNTIF($C$5:$C$1629,C380)=1,"UNIQUE","DUPLICATE")</x:f>
        <x:v>UNIQUE</x:v>
      </x:c>
      <x:c r="L380" s="305" t="str">
        <x:f>IF(COUNTIFS($B$5:$B$1629,B380,$E$5:$E$1629,E380)=1,"UNIQUE","DUPLICATE")</x:f>
        <x:v>UNIQUE</x:v>
      </x:c>
      <x:c r="M380" s="305" t="str">
        <x:f>IF(COUNTIF($C$5:$C$1629,F380)=1,"LINKED","ORPHAN")</x:f>
        <x:v>LINKED</x:v>
      </x:c>
      <x:c r="N380" s="305" t="str">
        <x:f>IF(AND(LEFT(C380,10)="SEBI-CORE-",MID(C380,11,3)=B380,LEN(C380)=20),"VALID","INVALID")</x:f>
        <x:v>VALID</x:v>
      </x:c>
      <x:c r="O380" s="305" t="str">
        <x:v>NO COLLISION — OBJECT CODE ISOLATED</x:v>
      </x:c>
    </x:row>
    <x:row r="381" ht="48" customHeight="1">
      <x:c r="A381" s="305" t="str">
        <x:v>Compliance requirement</x:v>
      </x:c>
      <x:c r="B381" s="305" t="str">
        <x:v>CMP</x:v>
      </x:c>
      <x:c r="C381" s="305" t="str">
        <x:v>SEBI-CORE-CMP-000128</x:v>
      </x:c>
      <x:c r="D381" s="305" t="n">
        <x:v>128</x:v>
      </x:c>
      <x:c r="E381" s="305" t="str">
        <x:v>CAP-LAW085|Commercial paper chapter</x:v>
      </x:c>
      <x:c r="F381" s="305" t="str">
        <x:v>SEBI-CORE-PRV-000128</x:v>
      </x:c>
      <x:c r="G381" s="305" t="str">
        <x:v>CAP-LAW085|Commercial paper chapter</x:v>
      </x:c>
      <x:c r="H381" s="305" t="str">
        <x:v>CAP-LAW085</x:v>
      </x:c>
      <x:c r="I381" s="305" t="str">
        <x:v>MIGRATED — FROZEN</x:v>
      </x:c>
      <x:c r="J381" s="305" t="str">
        <x:v>FROZEN</x:v>
      </x:c>
      <x:c r="K381" s="305" t="str">
        <x:f>IF(COUNTIF($C$5:$C$1629,C381)=1,"UNIQUE","DUPLICATE")</x:f>
        <x:v>UNIQUE</x:v>
      </x:c>
      <x:c r="L381" s="305" t="str">
        <x:f>IF(COUNTIFS($B$5:$B$1629,B381,$E$5:$E$1629,E381)=1,"UNIQUE","DUPLICATE")</x:f>
        <x:v>UNIQUE</x:v>
      </x:c>
      <x:c r="M381" s="305" t="str">
        <x:f>IF(COUNTIF($C$5:$C$1629,F381)=1,"LINKED","ORPHAN")</x:f>
        <x:v>LINKED</x:v>
      </x:c>
      <x:c r="N381" s="305" t="str">
        <x:f>IF(AND(LEFT(C381,10)="SEBI-CORE-",MID(C381,11,3)=B381,LEN(C381)=20),"VALID","INVALID")</x:f>
        <x:v>VALID</x:v>
      </x:c>
      <x:c r="O381" s="305" t="str">
        <x:v>NO COLLISION — OBJECT CODE ISOLATED</x:v>
      </x:c>
    </x:row>
    <x:row r="382" ht="48" customHeight="1">
      <x:c r="A382" s="305" t="str">
        <x:v>Compliance requirement</x:v>
      </x:c>
      <x:c r="B382" s="305" t="str">
        <x:v>CMP</x:v>
      </x:c>
      <x:c r="C382" s="305" t="str">
        <x:v>SEBI-CORE-CMP-000129</x:v>
      </x:c>
      <x:c r="D382" s="305" t="n">
        <x:v>129</x:v>
      </x:c>
      <x:c r="E382" s="305" t="str">
        <x:v>CAP-LAW085|LEI chapter</x:v>
      </x:c>
      <x:c r="F382" s="305" t="str">
        <x:v>SEBI-CORE-PRV-000129</x:v>
      </x:c>
      <x:c r="G382" s="305" t="str">
        <x:v>CAP-LAW085|LEI chapter</x:v>
      </x:c>
      <x:c r="H382" s="305" t="str">
        <x:v>CAP-LAW085</x:v>
      </x:c>
      <x:c r="I382" s="305" t="str">
        <x:v>MIGRATED — FROZEN</x:v>
      </x:c>
      <x:c r="J382" s="305" t="str">
        <x:v>FROZEN</x:v>
      </x:c>
      <x:c r="K382" s="305" t="str">
        <x:f>IF(COUNTIF($C$5:$C$1629,C382)=1,"UNIQUE","DUPLICATE")</x:f>
        <x:v>UNIQUE</x:v>
      </x:c>
      <x:c r="L382" s="305" t="str">
        <x:f>IF(COUNTIFS($B$5:$B$1629,B382,$E$5:$E$1629,E382)=1,"UNIQUE","DUPLICATE")</x:f>
        <x:v>UNIQUE</x:v>
      </x:c>
      <x:c r="M382" s="305" t="str">
        <x:f>IF(COUNTIF($C$5:$C$1629,F382)=1,"LINKED","ORPHAN")</x:f>
        <x:v>LINKED</x:v>
      </x:c>
      <x:c r="N382" s="305" t="str">
        <x:f>IF(AND(LEFT(C382,10)="SEBI-CORE-",MID(C382,11,3)=B382,LEN(C382)=20),"VALID","INVALID")</x:f>
        <x:v>VALID</x:v>
      </x:c>
      <x:c r="O382" s="305" t="str">
        <x:v>NO COLLISION — OBJECT CODE ISOLATED</x:v>
      </x:c>
    </x:row>
    <x:row r="383" ht="48" customHeight="1">
      <x:c r="A383" s="305" t="str">
        <x:v>Compliance requirement</x:v>
      </x:c>
      <x:c r="B383" s="305" t="str">
        <x:v>CMP</x:v>
      </x:c>
      <x:c r="C383" s="305" t="str">
        <x:v>SEBI-CORE-CMP-000130</x:v>
      </x:c>
      <x:c r="D383" s="305" t="n">
        <x:v>130</x:v>
      </x:c>
      <x:c r="E383" s="305" t="str">
        <x:v>CAP-LAW247|NCS MC Ch. V para 1.3</x:v>
      </x:c>
      <x:c r="F383" s="305" t="str">
        <x:v>SEBI-CORE-PRV-000130</x:v>
      </x:c>
      <x:c r="G383" s="305" t="str">
        <x:v>CAP-LAW247|NCS MC Ch. V para 1.3</x:v>
      </x:c>
      <x:c r="H383" s="305" t="str">
        <x:v>CAP-LAW247</x:v>
      </x:c>
      <x:c r="I383" s="305" t="str">
        <x:v>MIGRATED — FROZEN</x:v>
      </x:c>
      <x:c r="J383" s="305" t="str">
        <x:v>FROZEN</x:v>
      </x:c>
      <x:c r="K383" s="305" t="str">
        <x:f>IF(COUNTIF($C$5:$C$1629,C383)=1,"UNIQUE","DUPLICATE")</x:f>
        <x:v>UNIQUE</x:v>
      </x:c>
      <x:c r="L383" s="305" t="str">
        <x:f>IF(COUNTIFS($B$5:$B$1629,B383,$E$5:$E$1629,E383)=1,"UNIQUE","DUPLICATE")</x:f>
        <x:v>UNIQUE</x:v>
      </x:c>
      <x:c r="M383" s="305" t="str">
        <x:f>IF(COUNTIF($C$5:$C$1629,F383)=1,"LINKED","ORPHAN")</x:f>
        <x:v>LINKED</x:v>
      </x:c>
      <x:c r="N383" s="305" t="str">
        <x:f>IF(AND(LEFT(C383,10)="SEBI-CORE-",MID(C383,11,3)=B383,LEN(C383)=20),"VALID","INVALID")</x:f>
        <x:v>VALID</x:v>
      </x:c>
      <x:c r="O383" s="305" t="str">
        <x:v>NO COLLISION — OBJECT CODE ISOLATED</x:v>
      </x:c>
    </x:row>
    <x:row r="384" ht="48" customHeight="1">
      <x:c r="A384" s="305" t="str">
        <x:v>Compliance requirement</x:v>
      </x:c>
      <x:c r="B384" s="305" t="str">
        <x:v>CMP</x:v>
      </x:c>
      <x:c r="C384" s="305" t="str">
        <x:v>SEBI-CORE-CMP-000131</x:v>
      </x:c>
      <x:c r="D384" s="305" t="n">
        <x:v>131</x:v>
      </x:c>
      <x:c r="E384" s="305" t="str">
        <x:v>CAP-LAW085|Green / ESG debt disclosure chapter</x:v>
      </x:c>
      <x:c r="F384" s="305" t="str">
        <x:v>SEBI-CORE-PRV-000131</x:v>
      </x:c>
      <x:c r="G384" s="305" t="str">
        <x:v>CAP-LAW085|Green / ESG debt disclosure chapter</x:v>
      </x:c>
      <x:c r="H384" s="305" t="str">
        <x:v>CAP-LAW085</x:v>
      </x:c>
      <x:c r="I384" s="305" t="str">
        <x:v>MIGRATED — FROZEN</x:v>
      </x:c>
      <x:c r="J384" s="305" t="str">
        <x:v>FROZEN</x:v>
      </x:c>
      <x:c r="K384" s="305" t="str">
        <x:f>IF(COUNTIF($C$5:$C$1629,C384)=1,"UNIQUE","DUPLICATE")</x:f>
        <x:v>UNIQUE</x:v>
      </x:c>
      <x:c r="L384" s="305" t="str">
        <x:f>IF(COUNTIFS($B$5:$B$1629,B384,$E$5:$E$1629,E384)=1,"UNIQUE","DUPLICATE")</x:f>
        <x:v>UNIQUE</x:v>
      </x:c>
      <x:c r="M384" s="305" t="str">
        <x:f>IF(COUNTIF($C$5:$C$1629,F384)=1,"LINKED","ORPHAN")</x:f>
        <x:v>LINKED</x:v>
      </x:c>
      <x:c r="N384" s="305" t="str">
        <x:f>IF(AND(LEFT(C384,10)="SEBI-CORE-",MID(C384,11,3)=B384,LEN(C384)=20),"VALID","INVALID")</x:f>
        <x:v>VALID</x:v>
      </x:c>
      <x:c r="O384" s="305" t="str">
        <x:v>NO COLLISION — OBJECT CODE ISOLATED</x:v>
      </x:c>
    </x:row>
    <x:row r="385" ht="48" customHeight="1">
      <x:c r="A385" s="305" t="str">
        <x:v>Compliance requirement</x:v>
      </x:c>
      <x:c r="B385" s="305" t="str">
        <x:v>CMP</x:v>
      </x:c>
      <x:c r="C385" s="305" t="str">
        <x:v>SEBI-CORE-CMP-000132</x:v>
      </x:c>
      <x:c r="D385" s="305" t="n">
        <x:v>132</x:v>
      </x:c>
      <x:c r="E385" s="305" t="str">
        <x:v>CAP-LAW249|Ch. IX para 5.1</x:v>
      </x:c>
      <x:c r="F385" s="305" t="str">
        <x:v>SEBI-CORE-PRV-000132</x:v>
      </x:c>
      <x:c r="G385" s="305" t="str">
        <x:v>CAP-LAW249|Ch. IX para 5.1</x:v>
      </x:c>
      <x:c r="H385" s="305" t="str">
        <x:v>CAP-LAW249</x:v>
      </x:c>
      <x:c r="I385" s="305" t="str">
        <x:v>MIGRATED — FROZEN</x:v>
      </x:c>
      <x:c r="J385" s="305" t="str">
        <x:v>FROZEN</x:v>
      </x:c>
      <x:c r="K385" s="305" t="str">
        <x:f>IF(COUNTIF($C$5:$C$1629,C385)=1,"UNIQUE","DUPLICATE")</x:f>
        <x:v>UNIQUE</x:v>
      </x:c>
      <x:c r="L385" s="305" t="str">
        <x:f>IF(COUNTIFS($B$5:$B$1629,B385,$E$5:$E$1629,E385)=1,"UNIQUE","DUPLICATE")</x:f>
        <x:v>UNIQUE</x:v>
      </x:c>
      <x:c r="M385" s="305" t="str">
        <x:f>IF(COUNTIF($C$5:$C$1629,F385)=1,"LINKED","ORPHAN")</x:f>
        <x:v>LINKED</x:v>
      </x:c>
      <x:c r="N385" s="305" t="str">
        <x:f>IF(AND(LEFT(C385,10)="SEBI-CORE-",MID(C385,11,3)=B385,LEN(C385)=20),"VALID","INVALID")</x:f>
        <x:v>VALID</x:v>
      </x:c>
      <x:c r="O385" s="305" t="str">
        <x:v>NO COLLISION — OBJECT CODE ISOLATED</x:v>
      </x:c>
    </x:row>
    <x:row r="386" ht="48" customHeight="1">
      <x:c r="A386" s="305" t="str">
        <x:v>Compliance requirement</x:v>
      </x:c>
      <x:c r="B386" s="305" t="str">
        <x:v>CMP</x:v>
      </x:c>
      <x:c r="C386" s="305" t="str">
        <x:v>SEBI-CORE-CMP-000133</x:v>
      </x:c>
      <x:c r="D386" s="305" t="n">
        <x:v>133</x:v>
      </x:c>
      <x:c r="E386" s="305" t="str">
        <x:v>CAP-LAW249|Ch. IX paras 5.2-5.4</x:v>
      </x:c>
      <x:c r="F386" s="305" t="str">
        <x:v>SEBI-CORE-PRV-000133</x:v>
      </x:c>
      <x:c r="G386" s="305" t="str">
        <x:v>CAP-LAW249|Ch. IX paras 5.2-5.4</x:v>
      </x:c>
      <x:c r="H386" s="305" t="str">
        <x:v>CAP-LAW249</x:v>
      </x:c>
      <x:c r="I386" s="305" t="str">
        <x:v>MIGRATED — FROZEN</x:v>
      </x:c>
      <x:c r="J386" s="305" t="str">
        <x:v>FROZEN</x:v>
      </x:c>
      <x:c r="K386" s="305" t="str">
        <x:f>IF(COUNTIF($C$5:$C$1629,C386)=1,"UNIQUE","DUPLICATE")</x:f>
        <x:v>UNIQUE</x:v>
      </x:c>
      <x:c r="L386" s="305" t="str">
        <x:f>IF(COUNTIFS($B$5:$B$1629,B386,$E$5:$E$1629,E386)=1,"UNIQUE","DUPLICATE")</x:f>
        <x:v>UNIQUE</x:v>
      </x:c>
      <x:c r="M386" s="305" t="str">
        <x:f>IF(COUNTIF($C$5:$C$1629,F386)=1,"LINKED","ORPHAN")</x:f>
        <x:v>LINKED</x:v>
      </x:c>
      <x:c r="N386" s="305" t="str">
        <x:f>IF(AND(LEFT(C386,10)="SEBI-CORE-",MID(C386,11,3)=B386,LEN(C386)=20),"VALID","INVALID")</x:f>
        <x:v>VALID</x:v>
      </x:c>
      <x:c r="O386" s="305" t="str">
        <x:v>NO COLLISION — OBJECT CODE ISOLATED</x:v>
      </x:c>
    </x:row>
    <x:row r="387" ht="48" customHeight="1">
      <x:c r="A387" s="305" t="str">
        <x:v>Compliance requirement</x:v>
      </x:c>
      <x:c r="B387" s="305" t="str">
        <x:v>CMP</x:v>
      </x:c>
      <x:c r="C387" s="305" t="str">
        <x:v>SEBI-CORE-CMP-000134</x:v>
      </x:c>
      <x:c r="D387" s="305" t="n">
        <x:v>134</x:v>
      </x:c>
      <x:c r="E387" s="305" t="str">
        <x:v>CAP-LAW090|Reg. 50</x:v>
      </x:c>
      <x:c r="F387" s="305" t="str">
        <x:v>SEBI-CORE-PRV-000134</x:v>
      </x:c>
      <x:c r="G387" s="305" t="str">
        <x:v>CAP-LAW090|Reg. 50</x:v>
      </x:c>
      <x:c r="H387" s="305" t="str">
        <x:v>CAP-LAW090</x:v>
      </x:c>
      <x:c r="I387" s="305" t="str">
        <x:v>MIGRATED — FROZEN</x:v>
      </x:c>
      <x:c r="J387" s="305" t="str">
        <x:v>FROZEN</x:v>
      </x:c>
      <x:c r="K387" s="305" t="str">
        <x:f>IF(COUNTIF($C$5:$C$1629,C387)=1,"UNIQUE","DUPLICATE")</x:f>
        <x:v>UNIQUE</x:v>
      </x:c>
      <x:c r="L387" s="305" t="str">
        <x:f>IF(COUNTIFS($B$5:$B$1629,B387,$E$5:$E$1629,E387)=1,"UNIQUE","DUPLICATE")</x:f>
        <x:v>UNIQUE</x:v>
      </x:c>
      <x:c r="M387" s="305" t="str">
        <x:f>IF(COUNTIF($C$5:$C$1629,F387)=1,"LINKED","ORPHAN")</x:f>
        <x:v>LINKED</x:v>
      </x:c>
      <x:c r="N387" s="305" t="str">
        <x:f>IF(AND(LEFT(C387,10)="SEBI-CORE-",MID(C387,11,3)=B387,LEN(C387)=20),"VALID","INVALID")</x:f>
        <x:v>VALID</x:v>
      </x:c>
      <x:c r="O387" s="305" t="str">
        <x:v>NO COLLISION — OBJECT CODE ISOLATED</x:v>
      </x:c>
    </x:row>
    <x:row r="388" ht="48" customHeight="1">
      <x:c r="A388" s="305" t="str">
        <x:v>Compliance requirement</x:v>
      </x:c>
      <x:c r="B388" s="305" t="str">
        <x:v>CMP</x:v>
      </x:c>
      <x:c r="C388" s="305" t="str">
        <x:v>SEBI-CORE-CMP-000135</x:v>
      </x:c>
      <x:c r="D388" s="305" t="n">
        <x:v>135</x:v>
      </x:c>
      <x:c r="E388" s="305" t="str">
        <x:v>CAP-LAW090|Reg. 51</x:v>
      </x:c>
      <x:c r="F388" s="305" t="str">
        <x:v>SEBI-CORE-PRV-000135</x:v>
      </x:c>
      <x:c r="G388" s="305" t="str">
        <x:v>CAP-LAW090|Reg. 51</x:v>
      </x:c>
      <x:c r="H388" s="305" t="str">
        <x:v>CAP-LAW090</x:v>
      </x:c>
      <x:c r="I388" s="305" t="str">
        <x:v>MIGRATED — FROZEN</x:v>
      </x:c>
      <x:c r="J388" s="305" t="str">
        <x:v>FROZEN</x:v>
      </x:c>
      <x:c r="K388" s="305" t="str">
        <x:f>IF(COUNTIF($C$5:$C$1629,C388)=1,"UNIQUE","DUPLICATE")</x:f>
        <x:v>UNIQUE</x:v>
      </x:c>
      <x:c r="L388" s="305" t="str">
        <x:f>IF(COUNTIFS($B$5:$B$1629,B388,$E$5:$E$1629,E388)=1,"UNIQUE","DUPLICATE")</x:f>
        <x:v>UNIQUE</x:v>
      </x:c>
      <x:c r="M388" s="305" t="str">
        <x:f>IF(COUNTIF($C$5:$C$1629,F388)=1,"LINKED","ORPHAN")</x:f>
        <x:v>LINKED</x:v>
      </x:c>
      <x:c r="N388" s="305" t="str">
        <x:f>IF(AND(LEFT(C388,10)="SEBI-CORE-",MID(C388,11,3)=B388,LEN(C388)=20),"VALID","INVALID")</x:f>
        <x:v>VALID</x:v>
      </x:c>
      <x:c r="O388" s="305" t="str">
        <x:v>NO COLLISION — OBJECT CODE ISOLATED</x:v>
      </x:c>
    </x:row>
    <x:row r="389" ht="48" customHeight="1">
      <x:c r="A389" s="305" t="str">
        <x:v>Compliance requirement</x:v>
      </x:c>
      <x:c r="B389" s="305" t="str">
        <x:v>CMP</x:v>
      </x:c>
      <x:c r="C389" s="305" t="str">
        <x:v>SEBI-CORE-CMP-000136</x:v>
      </x:c>
      <x:c r="D389" s="305" t="n">
        <x:v>136</x:v>
      </x:c>
      <x:c r="E389" s="305" t="str">
        <x:v>CAP-LAW090|Reg. 52(1)-(2)</x:v>
      </x:c>
      <x:c r="F389" s="305" t="str">
        <x:v>SEBI-CORE-PRV-000136</x:v>
      </x:c>
      <x:c r="G389" s="305" t="str">
        <x:v>CAP-LAW090|Reg. 52(1)-(2)</x:v>
      </x:c>
      <x:c r="H389" s="305" t="str">
        <x:v>CAP-LAW090</x:v>
      </x:c>
      <x:c r="I389" s="305" t="str">
        <x:v>MIGRATED — FROZEN</x:v>
      </x:c>
      <x:c r="J389" s="305" t="str">
        <x:v>FROZEN</x:v>
      </x:c>
      <x:c r="K389" s="305" t="str">
        <x:f>IF(COUNTIF($C$5:$C$1629,C389)=1,"UNIQUE","DUPLICATE")</x:f>
        <x:v>UNIQUE</x:v>
      </x:c>
      <x:c r="L389" s="305" t="str">
        <x:f>IF(COUNTIFS($B$5:$B$1629,B389,$E$5:$E$1629,E389)=1,"UNIQUE","DUPLICATE")</x:f>
        <x:v>UNIQUE</x:v>
      </x:c>
      <x:c r="M389" s="305" t="str">
        <x:f>IF(COUNTIF($C$5:$C$1629,F389)=1,"LINKED","ORPHAN")</x:f>
        <x:v>LINKED</x:v>
      </x:c>
      <x:c r="N389" s="305" t="str">
        <x:f>IF(AND(LEFT(C389,10)="SEBI-CORE-",MID(C389,11,3)=B389,LEN(C389)=20),"VALID","INVALID")</x:f>
        <x:v>VALID</x:v>
      </x:c>
      <x:c r="O389" s="305" t="str">
        <x:v>NO COLLISION — OBJECT CODE ISOLATED</x:v>
      </x:c>
    </x:row>
    <x:row r="390" ht="48" customHeight="1">
      <x:c r="A390" s="305" t="str">
        <x:v>Compliance requirement</x:v>
      </x:c>
      <x:c r="B390" s="305" t="str">
        <x:v>CMP</x:v>
      </x:c>
      <x:c r="C390" s="305" t="str">
        <x:v>SEBI-CORE-CMP-000137</x:v>
      </x:c>
      <x:c r="D390" s="305" t="n">
        <x:v>137</x:v>
      </x:c>
      <x:c r="E390" s="305" t="str">
        <x:v>CAP-LAW090|Reg. 52 delay notice</x:v>
      </x:c>
      <x:c r="F390" s="305" t="str">
        <x:v>SEBI-CORE-PRV-000137</x:v>
      </x:c>
      <x:c r="G390" s="305" t="str">
        <x:v>CAP-LAW090|Reg. 52 delay notice</x:v>
      </x:c>
      <x:c r="H390" s="305" t="str">
        <x:v>CAP-LAW090</x:v>
      </x:c>
      <x:c r="I390" s="305" t="str">
        <x:v>MIGRATED — FROZEN</x:v>
      </x:c>
      <x:c r="J390" s="305" t="str">
        <x:v>FROZEN</x:v>
      </x:c>
      <x:c r="K390" s="305" t="str">
        <x:f>IF(COUNTIF($C$5:$C$1629,C390)=1,"UNIQUE","DUPLICATE")</x:f>
        <x:v>UNIQUE</x:v>
      </x:c>
      <x:c r="L390" s="305" t="str">
        <x:f>IF(COUNTIFS($B$5:$B$1629,B390,$E$5:$E$1629,E390)=1,"UNIQUE","DUPLICATE")</x:f>
        <x:v>UNIQUE</x:v>
      </x:c>
      <x:c r="M390" s="305" t="str">
        <x:f>IF(COUNTIF($C$5:$C$1629,F390)=1,"LINKED","ORPHAN")</x:f>
        <x:v>LINKED</x:v>
      </x:c>
      <x:c r="N390" s="305" t="str">
        <x:f>IF(AND(LEFT(C390,10)="SEBI-CORE-",MID(C390,11,3)=B390,LEN(C390)=20),"VALID","INVALID")</x:f>
        <x:v>VALID</x:v>
      </x:c>
      <x:c r="O390" s="305" t="str">
        <x:v>NO COLLISION — OBJECT CODE ISOLATED</x:v>
      </x:c>
    </x:row>
    <x:row r="391" ht="48" customHeight="1">
      <x:c r="A391" s="305" t="str">
        <x:v>Compliance requirement</x:v>
      </x:c>
      <x:c r="B391" s="305" t="str">
        <x:v>CMP</x:v>
      </x:c>
      <x:c r="C391" s="305" t="str">
        <x:v>SEBI-CORE-CMP-000138</x:v>
      </x:c>
      <x:c r="D391" s="305" t="n">
        <x:v>138</x:v>
      </x:c>
      <x:c r="E391" s="305" t="str">
        <x:v>CAP-LAW090|Reg. 52 use-of-proceeds statements</x:v>
      </x:c>
      <x:c r="F391" s="305" t="str">
        <x:v>SEBI-CORE-PRV-000138</x:v>
      </x:c>
      <x:c r="G391" s="305" t="str">
        <x:v>CAP-LAW090|Reg. 52 use-of-proceeds statements</x:v>
      </x:c>
      <x:c r="H391" s="305" t="str">
        <x:v>CAP-LAW090</x:v>
      </x:c>
      <x:c r="I391" s="305" t="str">
        <x:v>MIGRATED — FROZEN</x:v>
      </x:c>
      <x:c r="J391" s="305" t="str">
        <x:v>FROZEN</x:v>
      </x:c>
      <x:c r="K391" s="305" t="str">
        <x:f>IF(COUNTIF($C$5:$C$1629,C391)=1,"UNIQUE","DUPLICATE")</x:f>
        <x:v>UNIQUE</x:v>
      </x:c>
      <x:c r="L391" s="305" t="str">
        <x:f>IF(COUNTIFS($B$5:$B$1629,B391,$E$5:$E$1629,E391)=1,"UNIQUE","DUPLICATE")</x:f>
        <x:v>UNIQUE</x:v>
      </x:c>
      <x:c r="M391" s="305" t="str">
        <x:f>IF(COUNTIF($C$5:$C$1629,F391)=1,"LINKED","ORPHAN")</x:f>
        <x:v>LINKED</x:v>
      </x:c>
      <x:c r="N391" s="305" t="str">
        <x:f>IF(AND(LEFT(C391,10)="SEBI-CORE-",MID(C391,11,3)=B391,LEN(C391)=20),"VALID","INVALID")</x:f>
        <x:v>VALID</x:v>
      </x:c>
      <x:c r="O391" s="305" t="str">
        <x:v>NO COLLISION — OBJECT CODE ISOLATED</x:v>
      </x:c>
    </x:row>
    <x:row r="392" ht="48" customHeight="1">
      <x:c r="A392" s="305" t="str">
        <x:v>Compliance requirement</x:v>
      </x:c>
      <x:c r="B392" s="305" t="str">
        <x:v>CMP</x:v>
      </x:c>
      <x:c r="C392" s="305" t="str">
        <x:v>SEBI-CORE-CMP-000139</x:v>
      </x:c>
      <x:c r="D392" s="305" t="n">
        <x:v>139</x:v>
      </x:c>
      <x:c r="E392" s="305" t="str">
        <x:v>CAP-LAW090|Reg. 53</x:v>
      </x:c>
      <x:c r="F392" s="305" t="str">
        <x:v>SEBI-CORE-PRV-000139</x:v>
      </x:c>
      <x:c r="G392" s="305" t="str">
        <x:v>CAP-LAW090|Reg. 53</x:v>
      </x:c>
      <x:c r="H392" s="305" t="str">
        <x:v>CAP-LAW090</x:v>
      </x:c>
      <x:c r="I392" s="305" t="str">
        <x:v>MIGRATED — FROZEN</x:v>
      </x:c>
      <x:c r="J392" s="305" t="str">
        <x:v>FROZEN</x:v>
      </x:c>
      <x:c r="K392" s="305" t="str">
        <x:f>IF(COUNTIF($C$5:$C$1629,C392)=1,"UNIQUE","DUPLICATE")</x:f>
        <x:v>UNIQUE</x:v>
      </x:c>
      <x:c r="L392" s="305" t="str">
        <x:f>IF(COUNTIFS($B$5:$B$1629,B392,$E$5:$E$1629,E392)=1,"UNIQUE","DUPLICATE")</x:f>
        <x:v>UNIQUE</x:v>
      </x:c>
      <x:c r="M392" s="305" t="str">
        <x:f>IF(COUNTIF($C$5:$C$1629,F392)=1,"LINKED","ORPHAN")</x:f>
        <x:v>LINKED</x:v>
      </x:c>
      <x:c r="N392" s="305" t="str">
        <x:f>IF(AND(LEFT(C392,10)="SEBI-CORE-",MID(C392,11,3)=B392,LEN(C392)=20),"VALID","INVALID")</x:f>
        <x:v>VALID</x:v>
      </x:c>
      <x:c r="O392" s="305" t="str">
        <x:v>NO COLLISION — OBJECT CODE ISOLATED</x:v>
      </x:c>
    </x:row>
    <x:row r="393" ht="48" customHeight="1">
      <x:c r="A393" s="305" t="str">
        <x:v>Compliance requirement</x:v>
      </x:c>
      <x:c r="B393" s="305" t="str">
        <x:v>CMP</x:v>
      </x:c>
      <x:c r="C393" s="305" t="str">
        <x:v>SEBI-CORE-CMP-000140</x:v>
      </x:c>
      <x:c r="D393" s="305" t="n">
        <x:v>140</x:v>
      </x:c>
      <x:c r="E393" s="305" t="str">
        <x:v>CAP-LAW090|Reg. 54</x:v>
      </x:c>
      <x:c r="F393" s="305" t="str">
        <x:v>SEBI-CORE-PRV-000140</x:v>
      </x:c>
      <x:c r="G393" s="305" t="str">
        <x:v>CAP-LAW090|Reg. 54</x:v>
      </x:c>
      <x:c r="H393" s="305" t="str">
        <x:v>CAP-LAW090</x:v>
      </x:c>
      <x:c r="I393" s="305" t="str">
        <x:v>MIGRATED — FROZEN</x:v>
      </x:c>
      <x:c r="J393" s="305" t="str">
        <x:v>FROZEN</x:v>
      </x:c>
      <x:c r="K393" s="305" t="str">
        <x:f>IF(COUNTIF($C$5:$C$1629,C393)=1,"UNIQUE","DUPLICATE")</x:f>
        <x:v>UNIQUE</x:v>
      </x:c>
      <x:c r="L393" s="305" t="str">
        <x:f>IF(COUNTIFS($B$5:$B$1629,B393,$E$5:$E$1629,E393)=1,"UNIQUE","DUPLICATE")</x:f>
        <x:v>UNIQUE</x:v>
      </x:c>
      <x:c r="M393" s="305" t="str">
        <x:f>IF(COUNTIF($C$5:$C$1629,F393)=1,"LINKED","ORPHAN")</x:f>
        <x:v>LINKED</x:v>
      </x:c>
      <x:c r="N393" s="305" t="str">
        <x:f>IF(AND(LEFT(C393,10)="SEBI-CORE-",MID(C393,11,3)=B393,LEN(C393)=20),"VALID","INVALID")</x:f>
        <x:v>VALID</x:v>
      </x:c>
      <x:c r="O393" s="305" t="str">
        <x:v>NO COLLISION — OBJECT CODE ISOLATED</x:v>
      </x:c>
    </x:row>
    <x:row r="394" ht="48" customHeight="1">
      <x:c r="A394" s="305" t="str">
        <x:v>Compliance requirement</x:v>
      </x:c>
      <x:c r="B394" s="305" t="str">
        <x:v>CMP</x:v>
      </x:c>
      <x:c r="C394" s="305" t="str">
        <x:v>SEBI-CORE-CMP-000141</x:v>
      </x:c>
      <x:c r="D394" s="305" t="n">
        <x:v>141</x:v>
      </x:c>
      <x:c r="E394" s="305" t="str">
        <x:v>CAP-LAW090|Reg. 55</x:v>
      </x:c>
      <x:c r="F394" s="305" t="str">
        <x:v>SEBI-CORE-PRV-000141</x:v>
      </x:c>
      <x:c r="G394" s="305" t="str">
        <x:v>CAP-LAW090|Reg. 55</x:v>
      </x:c>
      <x:c r="H394" s="305" t="str">
        <x:v>CAP-LAW090</x:v>
      </x:c>
      <x:c r="I394" s="305" t="str">
        <x:v>MIGRATED — FROZEN</x:v>
      </x:c>
      <x:c r="J394" s="305" t="str">
        <x:v>FROZEN</x:v>
      </x:c>
      <x:c r="K394" s="305" t="str">
        <x:f>IF(COUNTIF($C$5:$C$1629,C394)=1,"UNIQUE","DUPLICATE")</x:f>
        <x:v>UNIQUE</x:v>
      </x:c>
      <x:c r="L394" s="305" t="str">
        <x:f>IF(COUNTIFS($B$5:$B$1629,B394,$E$5:$E$1629,E394)=1,"UNIQUE","DUPLICATE")</x:f>
        <x:v>UNIQUE</x:v>
      </x:c>
      <x:c r="M394" s="305" t="str">
        <x:f>IF(COUNTIF($C$5:$C$1629,F394)=1,"LINKED","ORPHAN")</x:f>
        <x:v>LINKED</x:v>
      </x:c>
      <x:c r="N394" s="305" t="str">
        <x:f>IF(AND(LEFT(C394,10)="SEBI-CORE-",MID(C394,11,3)=B394,LEN(C394)=20),"VALID","INVALID")</x:f>
        <x:v>VALID</x:v>
      </x:c>
      <x:c r="O394" s="305" t="str">
        <x:v>NO COLLISION — OBJECT CODE ISOLATED</x:v>
      </x:c>
    </x:row>
    <x:row r="395" ht="48" customHeight="1">
      <x:c r="A395" s="305" t="str">
        <x:v>Compliance requirement</x:v>
      </x:c>
      <x:c r="B395" s="305" t="str">
        <x:v>CMP</x:v>
      </x:c>
      <x:c r="C395" s="305" t="str">
        <x:v>SEBI-CORE-CMP-000142</x:v>
      </x:c>
      <x:c r="D395" s="305" t="n">
        <x:v>142</x:v>
      </x:c>
      <x:c r="E395" s="305" t="str">
        <x:v>CAP-LAW090|Reg. 56</x:v>
      </x:c>
      <x:c r="F395" s="305" t="str">
        <x:v>SEBI-CORE-PRV-000142</x:v>
      </x:c>
      <x:c r="G395" s="305" t="str">
        <x:v>CAP-LAW090|Reg. 56</x:v>
      </x:c>
      <x:c r="H395" s="305" t="str">
        <x:v>CAP-LAW090</x:v>
      </x:c>
      <x:c r="I395" s="305" t="str">
        <x:v>MIGRATED — FROZEN</x:v>
      </x:c>
      <x:c r="J395" s="305" t="str">
        <x:v>FROZEN</x:v>
      </x:c>
      <x:c r="K395" s="305" t="str">
        <x:f>IF(COUNTIF($C$5:$C$1629,C395)=1,"UNIQUE","DUPLICATE")</x:f>
        <x:v>UNIQUE</x:v>
      </x:c>
      <x:c r="L395" s="305" t="str">
        <x:f>IF(COUNTIFS($B$5:$B$1629,B395,$E$5:$E$1629,E395)=1,"UNIQUE","DUPLICATE")</x:f>
        <x:v>UNIQUE</x:v>
      </x:c>
      <x:c r="M395" s="305" t="str">
        <x:f>IF(COUNTIF($C$5:$C$1629,F395)=1,"LINKED","ORPHAN")</x:f>
        <x:v>LINKED</x:v>
      </x:c>
      <x:c r="N395" s="305" t="str">
        <x:f>IF(AND(LEFT(C395,10)="SEBI-CORE-",MID(C395,11,3)=B395,LEN(C395)=20),"VALID","INVALID")</x:f>
        <x:v>VALID</x:v>
      </x:c>
      <x:c r="O395" s="305" t="str">
        <x:v>NO COLLISION — OBJECT CODE ISOLATED</x:v>
      </x:c>
    </x:row>
    <x:row r="396" ht="48" customHeight="1">
      <x:c r="A396" s="305" t="str">
        <x:v>Compliance requirement</x:v>
      </x:c>
      <x:c r="B396" s="305" t="str">
        <x:v>CMP</x:v>
      </x:c>
      <x:c r="C396" s="305" t="str">
        <x:v>SEBI-CORE-CMP-000143</x:v>
      </x:c>
      <x:c r="D396" s="305" t="n">
        <x:v>143</x:v>
      </x:c>
      <x:c r="E396" s="305" t="str">
        <x:v>CAP-LAW090|Reg. 57</x:v>
      </x:c>
      <x:c r="F396" s="305" t="str">
        <x:v>SEBI-CORE-PRV-000143</x:v>
      </x:c>
      <x:c r="G396" s="305" t="str">
        <x:v>CAP-LAW090|Reg. 57</x:v>
      </x:c>
      <x:c r="H396" s="305" t="str">
        <x:v>CAP-LAW090</x:v>
      </x:c>
      <x:c r="I396" s="305" t="str">
        <x:v>MIGRATED — FROZEN</x:v>
      </x:c>
      <x:c r="J396" s="305" t="str">
        <x:v>FROZEN</x:v>
      </x:c>
      <x:c r="K396" s="305" t="str">
        <x:f>IF(COUNTIF($C$5:$C$1629,C396)=1,"UNIQUE","DUPLICATE")</x:f>
        <x:v>UNIQUE</x:v>
      </x:c>
      <x:c r="L396" s="305" t="str">
        <x:f>IF(COUNTIFS($B$5:$B$1629,B396,$E$5:$E$1629,E396)=1,"UNIQUE","DUPLICATE")</x:f>
        <x:v>UNIQUE</x:v>
      </x:c>
      <x:c r="M396" s="305" t="str">
        <x:f>IF(COUNTIF($C$5:$C$1629,F396)=1,"LINKED","ORPHAN")</x:f>
        <x:v>LINKED</x:v>
      </x:c>
      <x:c r="N396" s="305" t="str">
        <x:f>IF(AND(LEFT(C396,10)="SEBI-CORE-",MID(C396,11,3)=B396,LEN(C396)=20),"VALID","INVALID")</x:f>
        <x:v>VALID</x:v>
      </x:c>
      <x:c r="O396" s="305" t="str">
        <x:v>NO COLLISION — OBJECT CODE ISOLATED</x:v>
      </x:c>
    </x:row>
    <x:row r="397" ht="48" customHeight="1">
      <x:c r="A397" s="305" t="str">
        <x:v>Compliance requirement</x:v>
      </x:c>
      <x:c r="B397" s="305" t="str">
        <x:v>CMP</x:v>
      </x:c>
      <x:c r="C397" s="305" t="str">
        <x:v>SEBI-CORE-CMP-000144</x:v>
      </x:c>
      <x:c r="D397" s="305" t="n">
        <x:v>144</x:v>
      </x:c>
      <x:c r="E397" s="305" t="str">
        <x:v>CAP-LAW090|Reg. 58</x:v>
      </x:c>
      <x:c r="F397" s="305" t="str">
        <x:v>SEBI-CORE-PRV-000144</x:v>
      </x:c>
      <x:c r="G397" s="305" t="str">
        <x:v>CAP-LAW090|Reg. 58</x:v>
      </x:c>
      <x:c r="H397" s="305" t="str">
        <x:v>CAP-LAW090</x:v>
      </x:c>
      <x:c r="I397" s="305" t="str">
        <x:v>MIGRATED — FROZEN</x:v>
      </x:c>
      <x:c r="J397" s="305" t="str">
        <x:v>FROZEN</x:v>
      </x:c>
      <x:c r="K397" s="305" t="str">
        <x:f>IF(COUNTIF($C$5:$C$1629,C397)=1,"UNIQUE","DUPLICATE")</x:f>
        <x:v>UNIQUE</x:v>
      </x:c>
      <x:c r="L397" s="305" t="str">
        <x:f>IF(COUNTIFS($B$5:$B$1629,B397,$E$5:$E$1629,E397)=1,"UNIQUE","DUPLICATE")</x:f>
        <x:v>UNIQUE</x:v>
      </x:c>
      <x:c r="M397" s="305" t="str">
        <x:f>IF(COUNTIF($C$5:$C$1629,F397)=1,"LINKED","ORPHAN")</x:f>
        <x:v>LINKED</x:v>
      </x:c>
      <x:c r="N397" s="305" t="str">
        <x:f>IF(AND(LEFT(C397,10)="SEBI-CORE-",MID(C397,11,3)=B397,LEN(C397)=20),"VALID","INVALID")</x:f>
        <x:v>VALID</x:v>
      </x:c>
      <x:c r="O397" s="305" t="str">
        <x:v>NO COLLISION — OBJECT CODE ISOLATED</x:v>
      </x:c>
    </x:row>
    <x:row r="398" ht="48" customHeight="1">
      <x:c r="A398" s="305" t="str">
        <x:v>Compliance requirement</x:v>
      </x:c>
      <x:c r="B398" s="305" t="str">
        <x:v>CMP</x:v>
      </x:c>
      <x:c r="C398" s="305" t="str">
        <x:v>SEBI-CORE-CMP-000145</x:v>
      </x:c>
      <x:c r="D398" s="305" t="n">
        <x:v>145</x:v>
      </x:c>
      <x:c r="E398" s="305" t="str">
        <x:v>CAP-LAW090|Reg. 59</x:v>
      </x:c>
      <x:c r="F398" s="305" t="str">
        <x:v>SEBI-CORE-PRV-000145</x:v>
      </x:c>
      <x:c r="G398" s="305" t="str">
        <x:v>CAP-LAW090|Reg. 59</x:v>
      </x:c>
      <x:c r="H398" s="305" t="str">
        <x:v>CAP-LAW090</x:v>
      </x:c>
      <x:c r="I398" s="305" t="str">
        <x:v>MIGRATED — FROZEN</x:v>
      </x:c>
      <x:c r="J398" s="305" t="str">
        <x:v>FROZEN</x:v>
      </x:c>
      <x:c r="K398" s="305" t="str">
        <x:f>IF(COUNTIF($C$5:$C$1629,C398)=1,"UNIQUE","DUPLICATE")</x:f>
        <x:v>UNIQUE</x:v>
      </x:c>
      <x:c r="L398" s="305" t="str">
        <x:f>IF(COUNTIFS($B$5:$B$1629,B398,$E$5:$E$1629,E398)=1,"UNIQUE","DUPLICATE")</x:f>
        <x:v>UNIQUE</x:v>
      </x:c>
      <x:c r="M398" s="305" t="str">
        <x:f>IF(COUNTIF($C$5:$C$1629,F398)=1,"LINKED","ORPHAN")</x:f>
        <x:v>LINKED</x:v>
      </x:c>
      <x:c r="N398" s="305" t="str">
        <x:f>IF(AND(LEFT(C398,10)="SEBI-CORE-",MID(C398,11,3)=B398,LEN(C398)=20),"VALID","INVALID")</x:f>
        <x:v>VALID</x:v>
      </x:c>
      <x:c r="O398" s="305" t="str">
        <x:v>NO COLLISION — OBJECT CODE ISOLATED</x:v>
      </x:c>
    </x:row>
    <x:row r="399" ht="48" customHeight="1">
      <x:c r="A399" s="305" t="str">
        <x:v>Compliance requirement</x:v>
      </x:c>
      <x:c r="B399" s="305" t="str">
        <x:v>CMP</x:v>
      </x:c>
      <x:c r="C399" s="305" t="str">
        <x:v>SEBI-CORE-CMP-000146</x:v>
      </x:c>
      <x:c r="D399" s="305" t="n">
        <x:v>146</x:v>
      </x:c>
      <x:c r="E399" s="305" t="str">
        <x:v>CAP-LAW090|Reg. 60</x:v>
      </x:c>
      <x:c r="F399" s="305" t="str">
        <x:v>SEBI-CORE-PRV-000146</x:v>
      </x:c>
      <x:c r="G399" s="305" t="str">
        <x:v>CAP-LAW090|Reg. 60</x:v>
      </x:c>
      <x:c r="H399" s="305" t="str">
        <x:v>CAP-LAW090</x:v>
      </x:c>
      <x:c r="I399" s="305" t="str">
        <x:v>MIGRATED — FROZEN</x:v>
      </x:c>
      <x:c r="J399" s="305" t="str">
        <x:v>FROZEN</x:v>
      </x:c>
      <x:c r="K399" s="305" t="str">
        <x:f>IF(COUNTIF($C$5:$C$1629,C399)=1,"UNIQUE","DUPLICATE")</x:f>
        <x:v>UNIQUE</x:v>
      </x:c>
      <x:c r="L399" s="305" t="str">
        <x:f>IF(COUNTIFS($B$5:$B$1629,B399,$E$5:$E$1629,E399)=1,"UNIQUE","DUPLICATE")</x:f>
        <x:v>UNIQUE</x:v>
      </x:c>
      <x:c r="M399" s="305" t="str">
        <x:f>IF(COUNTIF($C$5:$C$1629,F399)=1,"LINKED","ORPHAN")</x:f>
        <x:v>LINKED</x:v>
      </x:c>
      <x:c r="N399" s="305" t="str">
        <x:f>IF(AND(LEFT(C399,10)="SEBI-CORE-",MID(C399,11,3)=B399,LEN(C399)=20),"VALID","INVALID")</x:f>
        <x:v>VALID</x:v>
      </x:c>
      <x:c r="O399" s="305" t="str">
        <x:v>NO COLLISION — OBJECT CODE ISOLATED</x:v>
      </x:c>
    </x:row>
    <x:row r="400" ht="48" customHeight="1">
      <x:c r="A400" s="305" t="str">
        <x:v>Compliance requirement</x:v>
      </x:c>
      <x:c r="B400" s="305" t="str">
        <x:v>CMP</x:v>
      </x:c>
      <x:c r="C400" s="305" t="str">
        <x:v>SEBI-CORE-CMP-000147</x:v>
      </x:c>
      <x:c r="D400" s="305" t="n">
        <x:v>147</x:v>
      </x:c>
      <x:c r="E400" s="305" t="str">
        <x:v>CAP-LAW090|Reg. 61B / unclaimed amounts</x:v>
      </x:c>
      <x:c r="F400" s="305" t="str">
        <x:v>SEBI-CORE-PRV-000147</x:v>
      </x:c>
      <x:c r="G400" s="305" t="str">
        <x:v>CAP-LAW090|Reg. 61B / unclaimed amounts</x:v>
      </x:c>
      <x:c r="H400" s="305" t="str">
        <x:v>CAP-LAW090</x:v>
      </x:c>
      <x:c r="I400" s="305" t="str">
        <x:v>MIGRATED — FROZEN</x:v>
      </x:c>
      <x:c r="J400" s="305" t="str">
        <x:v>FROZEN</x:v>
      </x:c>
      <x:c r="K400" s="305" t="str">
        <x:f>IF(COUNTIF($C$5:$C$1629,C400)=1,"UNIQUE","DUPLICATE")</x:f>
        <x:v>UNIQUE</x:v>
      </x:c>
      <x:c r="L400" s="305" t="str">
        <x:f>IF(COUNTIFS($B$5:$B$1629,B400,$E$5:$E$1629,E400)=1,"UNIQUE","DUPLICATE")</x:f>
        <x:v>UNIQUE</x:v>
      </x:c>
      <x:c r="M400" s="305" t="str">
        <x:f>IF(COUNTIF($C$5:$C$1629,F400)=1,"LINKED","ORPHAN")</x:f>
        <x:v>LINKED</x:v>
      </x:c>
      <x:c r="N400" s="305" t="str">
        <x:f>IF(AND(LEFT(C400,10)="SEBI-CORE-",MID(C400,11,3)=B400,LEN(C400)=20),"VALID","INVALID")</x:f>
        <x:v>VALID</x:v>
      </x:c>
      <x:c r="O400" s="305" t="str">
        <x:v>NO COLLISION — OBJECT CODE ISOLATED</x:v>
      </x:c>
    </x:row>
    <x:row r="401" ht="48" customHeight="1">
      <x:c r="A401" s="305" t="str">
        <x:v>Compliance requirement</x:v>
      </x:c>
      <x:c r="B401" s="305" t="str">
        <x:v>CMP</x:v>
      </x:c>
      <x:c r="C401" s="305" t="str">
        <x:v>SEBI-CORE-CMP-000148</x:v>
      </x:c>
      <x:c r="D401" s="305" t="n">
        <x:v>148</x:v>
      </x:c>
      <x:c r="E401" s="305" t="str">
        <x:v>CAP-LAW090|Reg. 62</x:v>
      </x:c>
      <x:c r="F401" s="305" t="str">
        <x:v>SEBI-CORE-PRV-000148</x:v>
      </x:c>
      <x:c r="G401" s="305" t="str">
        <x:v>CAP-LAW090|Reg. 62</x:v>
      </x:c>
      <x:c r="H401" s="305" t="str">
        <x:v>CAP-LAW090</x:v>
      </x:c>
      <x:c r="I401" s="305" t="str">
        <x:v>MIGRATED — FROZEN</x:v>
      </x:c>
      <x:c r="J401" s="305" t="str">
        <x:v>FROZEN</x:v>
      </x:c>
      <x:c r="K401" s="305" t="str">
        <x:f>IF(COUNTIF($C$5:$C$1629,C401)=1,"UNIQUE","DUPLICATE")</x:f>
        <x:v>UNIQUE</x:v>
      </x:c>
      <x:c r="L401" s="305" t="str">
        <x:f>IF(COUNTIFS($B$5:$B$1629,B401,$E$5:$E$1629,E401)=1,"UNIQUE","DUPLICATE")</x:f>
        <x:v>UNIQUE</x:v>
      </x:c>
      <x:c r="M401" s="305" t="str">
        <x:f>IF(COUNTIF($C$5:$C$1629,F401)=1,"LINKED","ORPHAN")</x:f>
        <x:v>LINKED</x:v>
      </x:c>
      <x:c r="N401" s="305" t="str">
        <x:f>IF(AND(LEFT(C401,10)="SEBI-CORE-",MID(C401,11,3)=B401,LEN(C401)=20),"VALID","INVALID")</x:f>
        <x:v>VALID</x:v>
      </x:c>
      <x:c r="O401" s="305" t="str">
        <x:v>NO COLLISION — OBJECT CODE ISOLATED</x:v>
      </x:c>
    </x:row>
    <x:row r="402" ht="48" customHeight="1">
      <x:c r="A402" s="305" t="str">
        <x:v>Compliance requirement</x:v>
      </x:c>
      <x:c r="B402" s="305" t="str">
        <x:v>CMP</x:v>
      </x:c>
      <x:c r="C402" s="305" t="str">
        <x:v>SEBI-CORE-CMP-000149</x:v>
      </x:c>
      <x:c r="D402" s="305" t="n">
        <x:v>149</x:v>
      </x:c>
      <x:c r="E402" s="305" t="str">
        <x:v>CAP-LAW090|HVDLE corporate-governance chapter</x:v>
      </x:c>
      <x:c r="F402" s="305" t="str">
        <x:v>SEBI-CORE-PRV-000149</x:v>
      </x:c>
      <x:c r="G402" s="305" t="str">
        <x:v>CAP-LAW090|HVDLE corporate-governance chapter</x:v>
      </x:c>
      <x:c r="H402" s="305" t="str">
        <x:v>CAP-LAW090</x:v>
      </x:c>
      <x:c r="I402" s="305" t="str">
        <x:v>MIGRATED — FROZEN</x:v>
      </x:c>
      <x:c r="J402" s="305" t="str">
        <x:v>FROZEN</x:v>
      </x:c>
      <x:c r="K402" s="305" t="str">
        <x:f>IF(COUNTIF($C$5:$C$1629,C402)=1,"UNIQUE","DUPLICATE")</x:f>
        <x:v>UNIQUE</x:v>
      </x:c>
      <x:c r="L402" s="305" t="str">
        <x:f>IF(COUNTIFS($B$5:$B$1629,B402,$E$5:$E$1629,E402)=1,"UNIQUE","DUPLICATE")</x:f>
        <x:v>UNIQUE</x:v>
      </x:c>
      <x:c r="M402" s="305" t="str">
        <x:f>IF(COUNTIF($C$5:$C$1629,F402)=1,"LINKED","ORPHAN")</x:f>
        <x:v>LINKED</x:v>
      </x:c>
      <x:c r="N402" s="305" t="str">
        <x:f>IF(AND(LEFT(C402,10)="SEBI-CORE-",MID(C402,11,3)=B402,LEN(C402)=20),"VALID","INVALID")</x:f>
        <x:v>VALID</x:v>
      </x:c>
      <x:c r="O402" s="305" t="str">
        <x:v>NO COLLISION — OBJECT CODE ISOLATED</x:v>
      </x:c>
    </x:row>
    <x:row r="403" ht="48" customHeight="1">
      <x:c r="A403" s="305" t="str">
        <x:v>Compliance requirement</x:v>
      </x:c>
      <x:c r="B403" s="305" t="str">
        <x:v>CMP</x:v>
      </x:c>
      <x:c r="C403" s="305" t="str">
        <x:v>SEBI-CORE-CMP-000150</x:v>
      </x:c>
      <x:c r="D403" s="305" t="n">
        <x:v>150</x:v>
      </x:c>
      <x:c r="E403" s="305" t="str">
        <x:v>CAP-LAW064|Issue/listing provisions</x:v>
      </x:c>
      <x:c r="F403" s="305" t="str">
        <x:v>SEBI-CORE-PRV-000150</x:v>
      </x:c>
      <x:c r="G403" s="305" t="str">
        <x:v>CAP-LAW064|Issue/listing provisions</x:v>
      </x:c>
      <x:c r="H403" s="305" t="str">
        <x:v>CAP-LAW064</x:v>
      </x:c>
      <x:c r="I403" s="305" t="str">
        <x:v>MIGRATED — FROZEN</x:v>
      </x:c>
      <x:c r="J403" s="305" t="str">
        <x:v>FROZEN</x:v>
      </x:c>
      <x:c r="K403" s="305" t="str">
        <x:f>IF(COUNTIF($C$5:$C$1629,C403)=1,"UNIQUE","DUPLICATE")</x:f>
        <x:v>UNIQUE</x:v>
      </x:c>
      <x:c r="L403" s="305" t="str">
        <x:f>IF(COUNTIFS($B$5:$B$1629,B403,$E$5:$E$1629,E403)=1,"UNIQUE","DUPLICATE")</x:f>
        <x:v>UNIQUE</x:v>
      </x:c>
      <x:c r="M403" s="305" t="str">
        <x:f>IF(COUNTIF($C$5:$C$1629,F403)=1,"LINKED","ORPHAN")</x:f>
        <x:v>LINKED</x:v>
      </x:c>
      <x:c r="N403" s="305" t="str">
        <x:f>IF(AND(LEFT(C403,10)="SEBI-CORE-",MID(C403,11,3)=B403,LEN(C403)=20),"VALID","INVALID")</x:f>
        <x:v>VALID</x:v>
      </x:c>
      <x:c r="O403" s="305" t="str">
        <x:v>NO COLLISION — OBJECT CODE ISOLATED</x:v>
      </x:c>
    </x:row>
    <x:row r="404" ht="48" customHeight="1">
      <x:c r="A404" s="305" t="str">
        <x:v>Compliance requirement</x:v>
      </x:c>
      <x:c r="B404" s="305" t="str">
        <x:v>CMP</x:v>
      </x:c>
      <x:c r="C404" s="305" t="str">
        <x:v>SEBI-CORE-CMP-000151</x:v>
      </x:c>
      <x:c r="D404" s="305" t="n">
        <x:v>151</x:v>
      </x:c>
      <x:c r="E404" s="305" t="str">
        <x:v>CAP-LAW248|Reg. 11B / Circular para 2</x:v>
      </x:c>
      <x:c r="F404" s="305" t="str">
        <x:v>SEBI-CORE-PRV-000151</x:v>
      </x:c>
      <x:c r="G404" s="305" t="str">
        <x:v>CAP-LAW248|Reg. 11B / Circular para 2</x:v>
      </x:c>
      <x:c r="H404" s="305" t="str">
        <x:v>CAP-LAW248</x:v>
      </x:c>
      <x:c r="I404" s="305" t="str">
        <x:v>MIGRATED — FROZEN</x:v>
      </x:c>
      <x:c r="J404" s="305" t="str">
        <x:v>FROZEN</x:v>
      </x:c>
      <x:c r="K404" s="305" t="str">
        <x:f>IF(COUNTIF($C$5:$C$1629,C404)=1,"UNIQUE","DUPLICATE")</x:f>
        <x:v>UNIQUE</x:v>
      </x:c>
      <x:c r="L404" s="305" t="str">
        <x:f>IF(COUNTIFS($B$5:$B$1629,B404,$E$5:$E$1629,E404)=1,"UNIQUE","DUPLICATE")</x:f>
        <x:v>UNIQUE</x:v>
      </x:c>
      <x:c r="M404" s="305" t="str">
        <x:f>IF(COUNTIF($C$5:$C$1629,F404)=1,"LINKED","ORPHAN")</x:f>
        <x:v>LINKED</x:v>
      </x:c>
      <x:c r="N404" s="305" t="str">
        <x:f>IF(AND(LEFT(C404,10)="SEBI-CORE-",MID(C404,11,3)=B404,LEN(C404)=20),"VALID","INVALID")</x:f>
        <x:v>VALID</x:v>
      </x:c>
      <x:c r="O404" s="305" t="str">
        <x:v>NO COLLISION — OBJECT CODE ISOLATED</x:v>
      </x:c>
    </x:row>
    <x:row r="405" ht="48" customHeight="1">
      <x:c r="A405" s="305" t="str">
        <x:v>Compliance requirement</x:v>
      </x:c>
      <x:c r="B405" s="305" t="str">
        <x:v>CMP</x:v>
      </x:c>
      <x:c r="C405" s="305" t="str">
        <x:v>SEBI-CORE-CMP-000152</x:v>
      </x:c>
      <x:c r="D405" s="305" t="n">
        <x:v>152</x:v>
      </x:c>
      <x:c r="E405" s="305" t="str">
        <x:v>P1-GAP003|Paras 2-4</x:v>
      </x:c>
      <x:c r="F405" s="305" t="str">
        <x:v>SEBI-CORE-PRV-000152</x:v>
      </x:c>
      <x:c r="G405" s="305" t="str">
        <x:v>P1-GAP003|Paras 2-4</x:v>
      </x:c>
      <x:c r="H405" s="305" t="str">
        <x:v>P1-GAP003</x:v>
      </x:c>
      <x:c r="I405" s="305" t="str">
        <x:v>MIGRATED — FROZEN</x:v>
      </x:c>
      <x:c r="J405" s="305" t="str">
        <x:v>FROZEN</x:v>
      </x:c>
      <x:c r="K405" s="305" t="str">
        <x:f>IF(COUNTIF($C$5:$C$1629,C405)=1,"UNIQUE","DUPLICATE")</x:f>
        <x:v>UNIQUE</x:v>
      </x:c>
      <x:c r="L405" s="305" t="str">
        <x:f>IF(COUNTIFS($B$5:$B$1629,B405,$E$5:$E$1629,E405)=1,"UNIQUE","DUPLICATE")</x:f>
        <x:v>UNIQUE</x:v>
      </x:c>
      <x:c r="M405" s="305" t="str">
        <x:f>IF(COUNTIF($C$5:$C$1629,F405)=1,"LINKED","ORPHAN")</x:f>
        <x:v>LINKED</x:v>
      </x:c>
      <x:c r="N405" s="305" t="str">
        <x:f>IF(AND(LEFT(C405,10)="SEBI-CORE-",MID(C405,11,3)=B405,LEN(C405)=20),"VALID","INVALID")</x:f>
        <x:v>VALID</x:v>
      </x:c>
      <x:c r="O405" s="305" t="str">
        <x:v>NO COLLISION — OBJECT CODE ISOLATED</x:v>
      </x:c>
    </x:row>
    <x:row r="406" ht="48" customHeight="1">
      <x:c r="A406" s="305" t="str">
        <x:v>Compliance requirement</x:v>
      </x:c>
      <x:c r="B406" s="305" t="str">
        <x:v>CMP</x:v>
      </x:c>
      <x:c r="C406" s="305" t="str">
        <x:v>SEBI-CORE-CMP-000153</x:v>
      </x:c>
      <x:c r="D406" s="305" t="n">
        <x:v>153</x:v>
      </x:c>
      <x:c r="E406" s="305" t="str">
        <x:v>P1-GAP003|Demat and lock-in conditions</x:v>
      </x:c>
      <x:c r="F406" s="305" t="str">
        <x:v>SEBI-CORE-PRV-000153</x:v>
      </x:c>
      <x:c r="G406" s="305" t="str">
        <x:v>P1-GAP003|Demat and lock-in conditions</x:v>
      </x:c>
      <x:c r="H406" s="305" t="str">
        <x:v>P1-GAP003</x:v>
      </x:c>
      <x:c r="I406" s="305" t="str">
        <x:v>MIGRATED — FROZEN</x:v>
      </x:c>
      <x:c r="J406" s="305" t="str">
        <x:v>FROZEN</x:v>
      </x:c>
      <x:c r="K406" s="305" t="str">
        <x:f>IF(COUNTIF($C$5:$C$1629,C406)=1,"UNIQUE","DUPLICATE")</x:f>
        <x:v>UNIQUE</x:v>
      </x:c>
      <x:c r="L406" s="305" t="str">
        <x:f>IF(COUNTIFS($B$5:$B$1629,B406,$E$5:$E$1629,E406)=1,"UNIQUE","DUPLICATE")</x:f>
        <x:v>UNIQUE</x:v>
      </x:c>
      <x:c r="M406" s="305" t="str">
        <x:f>IF(COUNTIF($C$5:$C$1629,F406)=1,"LINKED","ORPHAN")</x:f>
        <x:v>LINKED</x:v>
      </x:c>
      <x:c r="N406" s="305" t="str">
        <x:f>IF(AND(LEFT(C406,10)="SEBI-CORE-",MID(C406,11,3)=B406,LEN(C406)=20),"VALID","INVALID")</x:f>
        <x:v>VALID</x:v>
      </x:c>
      <x:c r="O406" s="305" t="str">
        <x:v>NO COLLISION — OBJECT CODE ISOLATED</x:v>
      </x:c>
    </x:row>
    <x:row r="407" ht="48" customHeight="1">
      <x:c r="A407" s="305" t="str">
        <x:v>Compliance requirement</x:v>
      </x:c>
      <x:c r="B407" s="305" t="str">
        <x:v>CMP</x:v>
      </x:c>
      <x:c r="C407" s="305" t="str">
        <x:v>SEBI-CORE-CMP-000154</x:v>
      </x:c>
      <x:c r="D407" s="305" t="n">
        <x:v>154</x:v>
      </x:c>
      <x:c r="E407" s="305" t="str">
        <x:v>P1-GAP003|Verification / notice process</x:v>
      </x:c>
      <x:c r="F407" s="305" t="str">
        <x:v>SEBI-CORE-PRV-000154</x:v>
      </x:c>
      <x:c r="G407" s="305" t="str">
        <x:v>P1-GAP003|Verification / notice process</x:v>
      </x:c>
      <x:c r="H407" s="305" t="str">
        <x:v>P1-GAP003</x:v>
      </x:c>
      <x:c r="I407" s="305" t="str">
        <x:v>MIGRATED — FROZEN</x:v>
      </x:c>
      <x:c r="J407" s="305" t="str">
        <x:v>FROZEN</x:v>
      </x:c>
      <x:c r="K407" s="305" t="str">
        <x:f>IF(COUNTIF($C$5:$C$1629,C407)=1,"UNIQUE","DUPLICATE")</x:f>
        <x:v>UNIQUE</x:v>
      </x:c>
      <x:c r="L407" s="305" t="str">
        <x:f>IF(COUNTIFS($B$5:$B$1629,B407,$E$5:$E$1629,E407)=1,"UNIQUE","DUPLICATE")</x:f>
        <x:v>UNIQUE</x:v>
      </x:c>
      <x:c r="M407" s="305" t="str">
        <x:f>IF(COUNTIF($C$5:$C$1629,F407)=1,"LINKED","ORPHAN")</x:f>
        <x:v>LINKED</x:v>
      </x:c>
      <x:c r="N407" s="305" t="str">
        <x:f>IF(AND(LEFT(C407,10)="SEBI-CORE-",MID(C407,11,3)=B407,LEN(C407)=20),"VALID","INVALID")</x:f>
        <x:v>VALID</x:v>
      </x:c>
      <x:c r="O407" s="305" t="str">
        <x:v>NO COLLISION — OBJECT CODE ISOLATED</x:v>
      </x:c>
    </x:row>
    <x:row r="408" ht="48" customHeight="1">
      <x:c r="A408" s="305" t="str">
        <x:v>Compliance requirement</x:v>
      </x:c>
      <x:c r="B408" s="305" t="str">
        <x:v>CMP</x:v>
      </x:c>
      <x:c r="C408" s="305" t="str">
        <x:v>SEBI-CORE-CMP-000155</x:v>
      </x:c>
      <x:c r="D408" s="305" t="n">
        <x:v>155</x:v>
      </x:c>
      <x:c r="E408" s="305" t="str">
        <x:v>P1-GAP003|Processing timeline</x:v>
      </x:c>
      <x:c r="F408" s="305" t="str">
        <x:v>SEBI-CORE-PRV-000155</x:v>
      </x:c>
      <x:c r="G408" s="305" t="str">
        <x:v>P1-GAP003|Processing timeline</x:v>
      </x:c>
      <x:c r="H408" s="305" t="str">
        <x:v>P1-GAP003</x:v>
      </x:c>
      <x:c r="I408" s="305" t="str">
        <x:v>MIGRATED — FROZEN</x:v>
      </x:c>
      <x:c r="J408" s="305" t="str">
        <x:v>FROZEN</x:v>
      </x:c>
      <x:c r="K408" s="305" t="str">
        <x:f>IF(COUNTIF($C$5:$C$1629,C408)=1,"UNIQUE","DUPLICATE")</x:f>
        <x:v>UNIQUE</x:v>
      </x:c>
      <x:c r="L408" s="305" t="str">
        <x:f>IF(COUNTIFS($B$5:$B$1629,B408,$E$5:$E$1629,E408)=1,"UNIQUE","DUPLICATE")</x:f>
        <x:v>UNIQUE</x:v>
      </x:c>
      <x:c r="M408" s="305" t="str">
        <x:f>IF(COUNTIF($C$5:$C$1629,F408)=1,"LINKED","ORPHAN")</x:f>
        <x:v>LINKED</x:v>
      </x:c>
      <x:c r="N408" s="305" t="str">
        <x:f>IF(AND(LEFT(C408,10)="SEBI-CORE-",MID(C408,11,3)=B408,LEN(C408)=20),"VALID","INVALID")</x:f>
        <x:v>VALID</x:v>
      </x:c>
      <x:c r="O408" s="305" t="str">
        <x:v>NO COLLISION — OBJECT CODE ISOLATED</x:v>
      </x:c>
    </x:row>
    <x:row r="409" ht="48" customHeight="1">
      <x:c r="A409" s="305" t="str">
        <x:v>Compliance requirement</x:v>
      </x:c>
      <x:c r="B409" s="305" t="str">
        <x:v>CMP</x:v>
      </x:c>
      <x:c r="C409" s="305" t="str">
        <x:v>SEBI-CORE-CMP-000156</x:v>
      </x:c>
      <x:c r="D409" s="305" t="n">
        <x:v>156</x:v>
      </x:c>
      <x:c r="E409" s="305" t="str">
        <x:v>P1-GAP003|Publicity requirement</x:v>
      </x:c>
      <x:c r="F409" s="305" t="str">
        <x:v>SEBI-CORE-PRV-000156</x:v>
      </x:c>
      <x:c r="G409" s="305" t="str">
        <x:v>P1-GAP003|Publicity requirement</x:v>
      </x:c>
      <x:c r="H409" s="305" t="str">
        <x:v>P1-GAP003</x:v>
      </x:c>
      <x:c r="I409" s="305" t="str">
        <x:v>MIGRATED — FROZEN</x:v>
      </x:c>
      <x:c r="J409" s="305" t="str">
        <x:v>FROZEN</x:v>
      </x:c>
      <x:c r="K409" s="305" t="str">
        <x:f>IF(COUNTIF($C$5:$C$1629,C409)=1,"UNIQUE","DUPLICATE")</x:f>
        <x:v>UNIQUE</x:v>
      </x:c>
      <x:c r="L409" s="305" t="str">
        <x:f>IF(COUNTIFS($B$5:$B$1629,B409,$E$5:$E$1629,E409)=1,"UNIQUE","DUPLICATE")</x:f>
        <x:v>UNIQUE</x:v>
      </x:c>
      <x:c r="M409" s="305" t="str">
        <x:f>IF(COUNTIF($C$5:$C$1629,F409)=1,"LINKED","ORPHAN")</x:f>
        <x:v>LINKED</x:v>
      </x:c>
      <x:c r="N409" s="305" t="str">
        <x:f>IF(AND(LEFT(C409,10)="SEBI-CORE-",MID(C409,11,3)=B409,LEN(C409)=20),"VALID","INVALID")</x:f>
        <x:v>VALID</x:v>
      </x:c>
      <x:c r="O409" s="305" t="str">
        <x:v>NO COLLISION — OBJECT CODE ISOLATED</x:v>
      </x:c>
    </x:row>
    <x:row r="410" ht="48" customHeight="1">
      <x:c r="A410" s="305" t="str">
        <x:v>Compliance requirement</x:v>
      </x:c>
      <x:c r="B410" s="305" t="str">
        <x:v>CMP</x:v>
      </x:c>
      <x:c r="C410" s="305" t="str">
        <x:v>SEBI-CORE-CMP-000157</x:v>
      </x:c>
      <x:c r="D410" s="305" t="n">
        <x:v>157</x:v>
      </x:c>
      <x:c r="E410" s="305" t="str">
        <x:v>P1-GAP004|Paras 2-4</x:v>
      </x:c>
      <x:c r="F410" s="305" t="str">
        <x:v>SEBI-CORE-PRV-000157</x:v>
      </x:c>
      <x:c r="G410" s="305" t="str">
        <x:v>P1-GAP004|Paras 2-4</x:v>
      </x:c>
      <x:c r="H410" s="305" t="str">
        <x:v>P1-GAP004</x:v>
      </x:c>
      <x:c r="I410" s="305" t="str">
        <x:v>MIGRATED — FROZEN</x:v>
      </x:c>
      <x:c r="J410" s="305" t="str">
        <x:v>FROZEN</x:v>
      </x:c>
      <x:c r="K410" s="305" t="str">
        <x:f>IF(COUNTIF($C$5:$C$1629,C410)=1,"UNIQUE","DUPLICATE")</x:f>
        <x:v>UNIQUE</x:v>
      </x:c>
      <x:c r="L410" s="305" t="str">
        <x:f>IF(COUNTIFS($B$5:$B$1629,B410,$E$5:$E$1629,E410)=1,"UNIQUE","DUPLICATE")</x:f>
        <x:v>UNIQUE</x:v>
      </x:c>
      <x:c r="M410" s="305" t="str">
        <x:f>IF(COUNTIF($C$5:$C$1629,F410)=1,"LINKED","ORPHAN")</x:f>
        <x:v>LINKED</x:v>
      </x:c>
      <x:c r="N410" s="305" t="str">
        <x:f>IF(AND(LEFT(C410,10)="SEBI-CORE-",MID(C410,11,3)=B410,LEN(C410)=20),"VALID","INVALID")</x:f>
        <x:v>VALID</x:v>
      </x:c>
      <x:c r="O410" s="305" t="str">
        <x:v>NO COLLISION — OBJECT CODE ISOLATED</x:v>
      </x:c>
    </x:row>
    <x:row r="411" ht="48" customHeight="1">
      <x:c r="A411" s="305" t="str">
        <x:v>Compliance requirement</x:v>
      </x:c>
      <x:c r="B411" s="305" t="str">
        <x:v>CMP</x:v>
      </x:c>
      <x:c r="C411" s="305" t="str">
        <x:v>SEBI-CORE-CMP-000158</x:v>
      </x:c>
      <x:c r="D411" s="305" t="n">
        <x:v>158</x:v>
      </x:c>
      <x:c r="E411" s="305" t="str">
        <x:v>P1-GAP004|Direct-credit timeline</x:v>
      </x:c>
      <x:c r="F411" s="305" t="str">
        <x:v>SEBI-CORE-PRV-000158</x:v>
      </x:c>
      <x:c r="G411" s="305" t="str">
        <x:v>P1-GAP004|Direct-credit timeline</x:v>
      </x:c>
      <x:c r="H411" s="305" t="str">
        <x:v>P1-GAP004</x:v>
      </x:c>
      <x:c r="I411" s="305" t="str">
        <x:v>MIGRATED — FROZEN</x:v>
      </x:c>
      <x:c r="J411" s="305" t="str">
        <x:v>FROZEN</x:v>
      </x:c>
      <x:c r="K411" s="305" t="str">
        <x:f>IF(COUNTIF($C$5:$C$1629,C411)=1,"UNIQUE","DUPLICATE")</x:f>
        <x:v>UNIQUE</x:v>
      </x:c>
      <x:c r="L411" s="305" t="str">
        <x:f>IF(COUNTIFS($B$5:$B$1629,B411,$E$5:$E$1629,E411)=1,"UNIQUE","DUPLICATE")</x:f>
        <x:v>UNIQUE</x:v>
      </x:c>
      <x:c r="M411" s="305" t="str">
        <x:f>IF(COUNTIF($C$5:$C$1629,F411)=1,"LINKED","ORPHAN")</x:f>
        <x:v>LINKED</x:v>
      </x:c>
      <x:c r="N411" s="305" t="str">
        <x:f>IF(AND(LEFT(C411,10)="SEBI-CORE-",MID(C411,11,3)=B411,LEN(C411)=20),"VALID","INVALID")</x:f>
        <x:v>VALID</x:v>
      </x:c>
      <x:c r="O411" s="305" t="str">
        <x:v>NO COLLISION — OBJECT CODE ISOLATED</x:v>
      </x:c>
    </x:row>
    <x:row r="412" ht="48" customHeight="1">
      <x:c r="A412" s="305" t="str">
        <x:v>Compliance requirement</x:v>
      </x:c>
      <x:c r="B412" s="305" t="str">
        <x:v>CMP</x:v>
      </x:c>
      <x:c r="C412" s="305" t="str">
        <x:v>SEBI-CORE-CMP-000159</x:v>
      </x:c>
      <x:c r="D412" s="305" t="n">
        <x:v>159</x:v>
      </x:c>
      <x:c r="E412" s="305" t="str">
        <x:v>P1-GAP004|Investor notification</x:v>
      </x:c>
      <x:c r="F412" s="305" t="str">
        <x:v>SEBI-CORE-PRV-000159</x:v>
      </x:c>
      <x:c r="G412" s="305" t="str">
        <x:v>P1-GAP004|Investor notification</x:v>
      </x:c>
      <x:c r="H412" s="305" t="str">
        <x:v>P1-GAP004</x:v>
      </x:c>
      <x:c r="I412" s="305" t="str">
        <x:v>MIGRATED — FROZEN</x:v>
      </x:c>
      <x:c r="J412" s="305" t="str">
        <x:v>FROZEN</x:v>
      </x:c>
      <x:c r="K412" s="305" t="str">
        <x:f>IF(COUNTIF($C$5:$C$1629,C412)=1,"UNIQUE","DUPLICATE")</x:f>
        <x:v>UNIQUE</x:v>
      </x:c>
      <x:c r="L412" s="305" t="str">
        <x:f>IF(COUNTIFS($B$5:$B$1629,B412,$E$5:$E$1629,E412)=1,"UNIQUE","DUPLICATE")</x:f>
        <x:v>UNIQUE</x:v>
      </x:c>
      <x:c r="M412" s="305" t="str">
        <x:f>IF(COUNTIF($C$5:$C$1629,F412)=1,"LINKED","ORPHAN")</x:f>
        <x:v>LINKED</x:v>
      </x:c>
      <x:c r="N412" s="305" t="str">
        <x:f>IF(AND(LEFT(C412,10)="SEBI-CORE-",MID(C412,11,3)=B412,LEN(C412)=20),"VALID","INVALID")</x:f>
        <x:v>VALID</x:v>
      </x:c>
      <x:c r="O412" s="305" t="str">
        <x:v>NO COLLISION — OBJECT CODE ISOLATED</x:v>
      </x:c>
    </x:row>
    <x:row r="413" ht="48" customHeight="1">
      <x:c r="A413" s="305" t="str">
        <x:v>Compliance requirement</x:v>
      </x:c>
      <x:c r="B413" s="305" t="str">
        <x:v>CMP</x:v>
      </x:c>
      <x:c r="C413" s="305" t="str">
        <x:v>SEBI-CORE-CMP-000160</x:v>
      </x:c>
      <x:c r="D413" s="305" t="n">
        <x:v>160</x:v>
      </x:c>
      <x:c r="E413" s="305" t="str">
        <x:v>P1-GAP004|Form ISR-4 website</x:v>
      </x:c>
      <x:c r="F413" s="305" t="str">
        <x:v>SEBI-CORE-PRV-000160</x:v>
      </x:c>
      <x:c r="G413" s="305" t="str">
        <x:v>P1-GAP004|Form ISR-4 website</x:v>
      </x:c>
      <x:c r="H413" s="305" t="str">
        <x:v>P1-GAP004</x:v>
      </x:c>
      <x:c r="I413" s="305" t="str">
        <x:v>MIGRATED — FROZEN</x:v>
      </x:c>
      <x:c r="J413" s="305" t="str">
        <x:v>FROZEN</x:v>
      </x:c>
      <x:c r="K413" s="305" t="str">
        <x:f>IF(COUNTIF($C$5:$C$1629,C413)=1,"UNIQUE","DUPLICATE")</x:f>
        <x:v>UNIQUE</x:v>
      </x:c>
      <x:c r="L413" s="305" t="str">
        <x:f>IF(COUNTIFS($B$5:$B$1629,B413,$E$5:$E$1629,E413)=1,"UNIQUE","DUPLICATE")</x:f>
        <x:v>UNIQUE</x:v>
      </x:c>
      <x:c r="M413" s="305" t="str">
        <x:f>IF(COUNTIF($C$5:$C$1629,F413)=1,"LINKED","ORPHAN")</x:f>
        <x:v>LINKED</x:v>
      </x:c>
      <x:c r="N413" s="305" t="str">
        <x:f>IF(AND(LEFT(C413,10)="SEBI-CORE-",MID(C413,11,3)=B413,LEN(C413)=20),"VALID","INVALID")</x:f>
        <x:v>VALID</x:v>
      </x:c>
      <x:c r="O413" s="305" t="str">
        <x:v>NO COLLISION — OBJECT CODE ISOLATED</x:v>
      </x:c>
    </x:row>
    <x:row r="414" ht="48" customHeight="1">
      <x:c r="A414" s="305" t="str">
        <x:v>Compliance requirement</x:v>
      </x:c>
      <x:c r="B414" s="305" t="str">
        <x:v>CMP</x:v>
      </x:c>
      <x:c r="C414" s="305" t="str">
        <x:v>SEBI-CORE-CMP-000161</x:v>
      </x:c>
      <x:c r="D414" s="305" t="n">
        <x:v>161</x:v>
      </x:c>
      <x:c r="E414" s="305" t="str">
        <x:v>P1-GAP005|Paras 6.1.1-6.1.4</x:v>
      </x:c>
      <x:c r="F414" s="305" t="str">
        <x:v>SEBI-CORE-PRV-000161</x:v>
      </x:c>
      <x:c r="G414" s="305" t="str">
        <x:v>P1-GAP005|Paras 6.1.1-6.1.4</x:v>
      </x:c>
      <x:c r="H414" s="305" t="str">
        <x:v>P1-GAP005</x:v>
      </x:c>
      <x:c r="I414" s="305" t="str">
        <x:v>MIGRATED — FROZEN</x:v>
      </x:c>
      <x:c r="J414" s="305" t="str">
        <x:v>FROZEN</x:v>
      </x:c>
      <x:c r="K414" s="305" t="str">
        <x:f>IF(COUNTIF($C$5:$C$1629,C414)=1,"UNIQUE","DUPLICATE")</x:f>
        <x:v>UNIQUE</x:v>
      </x:c>
      <x:c r="L414" s="305" t="str">
        <x:f>IF(COUNTIFS($B$5:$B$1629,B414,$E$5:$E$1629,E414)=1,"UNIQUE","DUPLICATE")</x:f>
        <x:v>UNIQUE</x:v>
      </x:c>
      <x:c r="M414" s="305" t="str">
        <x:f>IF(COUNTIF($C$5:$C$1629,F414)=1,"LINKED","ORPHAN")</x:f>
        <x:v>LINKED</x:v>
      </x:c>
      <x:c r="N414" s="305" t="str">
        <x:f>IF(AND(LEFT(C414,10)="SEBI-CORE-",MID(C414,11,3)=B414,LEN(C414)=20),"VALID","INVALID")</x:f>
        <x:v>VALID</x:v>
      </x:c>
      <x:c r="O414" s="305" t="str">
        <x:v>NO COLLISION — OBJECT CODE ISOLATED</x:v>
      </x:c>
    </x:row>
    <x:row r="415" ht="48" customHeight="1">
      <x:c r="A415" s="305" t="str">
        <x:v>Compliance requirement</x:v>
      </x:c>
      <x:c r="B415" s="305" t="str">
        <x:v>CMP</x:v>
      </x:c>
      <x:c r="C415" s="305" t="str">
        <x:v>SEBI-CORE-CMP-000162</x:v>
      </x:c>
      <x:c r="D415" s="305" t="n">
        <x:v>162</x:v>
      </x:c>
      <x:c r="E415" s="305" t="str">
        <x:v>P1-GAP005|Quick transmission procedure thresholds</x:v>
      </x:c>
      <x:c r="F415" s="305" t="str">
        <x:v>SEBI-CORE-PRV-000162</x:v>
      </x:c>
      <x:c r="G415" s="305" t="str">
        <x:v>P1-GAP005|Quick transmission procedure thresholds</x:v>
      </x:c>
      <x:c r="H415" s="305" t="str">
        <x:v>P1-GAP005</x:v>
      </x:c>
      <x:c r="I415" s="305" t="str">
        <x:v>MIGRATED — FROZEN</x:v>
      </x:c>
      <x:c r="J415" s="305" t="str">
        <x:v>FROZEN</x:v>
      </x:c>
      <x:c r="K415" s="305" t="str">
        <x:f>IF(COUNTIF($C$5:$C$1629,C415)=1,"UNIQUE","DUPLICATE")</x:f>
        <x:v>UNIQUE</x:v>
      </x:c>
      <x:c r="L415" s="305" t="str">
        <x:f>IF(COUNTIFS($B$5:$B$1629,B415,$E$5:$E$1629,E415)=1,"UNIQUE","DUPLICATE")</x:f>
        <x:v>UNIQUE</x:v>
      </x:c>
      <x:c r="M415" s="305" t="str">
        <x:f>IF(COUNTIF($C$5:$C$1629,F415)=1,"LINKED","ORPHAN")</x:f>
        <x:v>LINKED</x:v>
      </x:c>
      <x:c r="N415" s="305" t="str">
        <x:f>IF(AND(LEFT(C415,10)="SEBI-CORE-",MID(C415,11,3)=B415,LEN(C415)=20),"VALID","INVALID")</x:f>
        <x:v>VALID</x:v>
      </x:c>
      <x:c r="O415" s="305" t="str">
        <x:v>NO COLLISION — OBJECT CODE ISOLATED</x:v>
      </x:c>
    </x:row>
    <x:row r="416" ht="48" customHeight="1">
      <x:c r="A416" s="305" t="str">
        <x:v>Compliance requirement</x:v>
      </x:c>
      <x:c r="B416" s="305" t="str">
        <x:v>CMP</x:v>
      </x:c>
      <x:c r="C416" s="305" t="str">
        <x:v>SEBI-CORE-CMP-000163</x:v>
      </x:c>
      <x:c r="D416" s="305" t="n">
        <x:v>163</x:v>
      </x:c>
      <x:c r="E416" s="305" t="str">
        <x:v>P1-GAP005|Simplified-documentation thresholds</x:v>
      </x:c>
      <x:c r="F416" s="305" t="str">
        <x:v>SEBI-CORE-PRV-000163</x:v>
      </x:c>
      <x:c r="G416" s="305" t="str">
        <x:v>P1-GAP005|Simplified-documentation thresholds</x:v>
      </x:c>
      <x:c r="H416" s="305" t="str">
        <x:v>P1-GAP005</x:v>
      </x:c>
      <x:c r="I416" s="305" t="str">
        <x:v>MIGRATED — FROZEN</x:v>
      </x:c>
      <x:c r="J416" s="305" t="str">
        <x:v>FROZEN</x:v>
      </x:c>
      <x:c r="K416" s="305" t="str">
        <x:f>IF(COUNTIF($C$5:$C$1629,C416)=1,"UNIQUE","DUPLICATE")</x:f>
        <x:v>UNIQUE</x:v>
      </x:c>
      <x:c r="L416" s="305" t="str">
        <x:f>IF(COUNTIFS($B$5:$B$1629,B416,$E$5:$E$1629,E416)=1,"UNIQUE","DUPLICATE")</x:f>
        <x:v>UNIQUE</x:v>
      </x:c>
      <x:c r="M416" s="305" t="str">
        <x:f>IF(COUNTIF($C$5:$C$1629,F416)=1,"LINKED","ORPHAN")</x:f>
        <x:v>LINKED</x:v>
      </x:c>
      <x:c r="N416" s="305" t="str">
        <x:f>IF(AND(LEFT(C416,10)="SEBI-CORE-",MID(C416,11,3)=B416,LEN(C416)=20),"VALID","INVALID")</x:f>
        <x:v>VALID</x:v>
      </x:c>
      <x:c r="O416" s="305" t="str">
        <x:v>NO COLLISION — OBJECT CODE ISOLATED</x:v>
      </x:c>
    </x:row>
    <x:row r="417" ht="48" customHeight="1">
      <x:c r="A417" s="305" t="str">
        <x:v>Compliance requirement</x:v>
      </x:c>
      <x:c r="B417" s="305" t="str">
        <x:v>CMP</x:v>
      </x:c>
      <x:c r="C417" s="305" t="str">
        <x:v>SEBI-CORE-CMP-000164</x:v>
      </x:c>
      <x:c r="D417" s="305" t="n">
        <x:v>164</x:v>
      </x:c>
      <x:c r="E417" s="305" t="str">
        <x:v>P1-GAP005|Processing timeline</x:v>
      </x:c>
      <x:c r="F417" s="305" t="str">
        <x:v>SEBI-CORE-PRV-000164</x:v>
      </x:c>
      <x:c r="G417" s="305" t="str">
        <x:v>P1-GAP005|Processing timeline</x:v>
      </x:c>
      <x:c r="H417" s="305" t="str">
        <x:v>P1-GAP005</x:v>
      </x:c>
      <x:c r="I417" s="305" t="str">
        <x:v>MIGRATED — FROZEN</x:v>
      </x:c>
      <x:c r="J417" s="305" t="str">
        <x:v>FROZEN</x:v>
      </x:c>
      <x:c r="K417" s="305" t="str">
        <x:f>IF(COUNTIF($C$5:$C$1629,C417)=1,"UNIQUE","DUPLICATE")</x:f>
        <x:v>UNIQUE</x:v>
      </x:c>
      <x:c r="L417" s="305" t="str">
        <x:f>IF(COUNTIFS($B$5:$B$1629,B417,$E$5:$E$1629,E417)=1,"UNIQUE","DUPLICATE")</x:f>
        <x:v>UNIQUE</x:v>
      </x:c>
      <x:c r="M417" s="305" t="str">
        <x:f>IF(COUNTIF($C$5:$C$1629,F417)=1,"LINKED","ORPHAN")</x:f>
        <x:v>LINKED</x:v>
      </x:c>
      <x:c r="N417" s="305" t="str">
        <x:f>IF(AND(LEFT(C417,10)="SEBI-CORE-",MID(C417,11,3)=B417,LEN(C417)=20),"VALID","INVALID")</x:f>
        <x:v>VALID</x:v>
      </x:c>
      <x:c r="O417" s="305" t="str">
        <x:v>NO COLLISION — OBJECT CODE ISOLATED</x:v>
      </x:c>
    </x:row>
    <x:row r="418" ht="48" customHeight="1">
      <x:c r="A418" s="305" t="str">
        <x:v>Compliance requirement</x:v>
      </x:c>
      <x:c r="B418" s="305" t="str">
        <x:v>CMP</x:v>
      </x:c>
      <x:c r="C418" s="305" t="str">
        <x:v>SEBI-CORE-CMP-000165</x:v>
      </x:c>
      <x:c r="D418" s="305" t="n">
        <x:v>165</x:v>
      </x:c>
      <x:c r="E418" s="305" t="str">
        <x:v>P1-GAP005|Delay / rejection reasons</x:v>
      </x:c>
      <x:c r="F418" s="305" t="str">
        <x:v>SEBI-CORE-PRV-000165</x:v>
      </x:c>
      <x:c r="G418" s="305" t="str">
        <x:v>P1-GAP005|Delay / rejection reasons</x:v>
      </x:c>
      <x:c r="H418" s="305" t="str">
        <x:v>P1-GAP005</x:v>
      </x:c>
      <x:c r="I418" s="305" t="str">
        <x:v>MIGRATED — FROZEN</x:v>
      </x:c>
      <x:c r="J418" s="305" t="str">
        <x:v>FROZEN</x:v>
      </x:c>
      <x:c r="K418" s="305" t="str">
        <x:f>IF(COUNTIF($C$5:$C$1629,C418)=1,"UNIQUE","DUPLICATE")</x:f>
        <x:v>UNIQUE</x:v>
      </x:c>
      <x:c r="L418" s="305" t="str">
        <x:f>IF(COUNTIFS($B$5:$B$1629,B418,$E$5:$E$1629,E418)=1,"UNIQUE","DUPLICATE")</x:f>
        <x:v>UNIQUE</x:v>
      </x:c>
      <x:c r="M418" s="305" t="str">
        <x:f>IF(COUNTIF($C$5:$C$1629,F418)=1,"LINKED","ORPHAN")</x:f>
        <x:v>LINKED</x:v>
      </x:c>
      <x:c r="N418" s="305" t="str">
        <x:f>IF(AND(LEFT(C418,10)="SEBI-CORE-",MID(C418,11,3)=B418,LEN(C418)=20),"VALID","INVALID")</x:f>
        <x:v>VALID</x:v>
      </x:c>
      <x:c r="O418" s="305" t="str">
        <x:v>NO COLLISION — OBJECT CODE ISOLATED</x:v>
      </x:c>
    </x:row>
    <x:row r="419" ht="48" customHeight="1">
      <x:c r="A419" s="305" t="str">
        <x:v>Compliance requirement</x:v>
      </x:c>
      <x:c r="B419" s="305" t="str">
        <x:v>CMP</x:v>
      </x:c>
      <x:c r="C419" s="305" t="str">
        <x:v>SEBI-CORE-CMP-000166</x:v>
      </x:c>
      <x:c r="D419" s="305" t="n">
        <x:v>166</x:v>
      </x:c>
      <x:c r="E419" s="305" t="str">
        <x:v>P1-GAP005|Survivorship claim</x:v>
      </x:c>
      <x:c r="F419" s="305" t="str">
        <x:v>SEBI-CORE-PRV-000166</x:v>
      </x:c>
      <x:c r="G419" s="305" t="str">
        <x:v>P1-GAP005|Survivorship claim</x:v>
      </x:c>
      <x:c r="H419" s="305" t="str">
        <x:v>P1-GAP005</x:v>
      </x:c>
      <x:c r="I419" s="305" t="str">
        <x:v>MIGRATED — FROZEN</x:v>
      </x:c>
      <x:c r="J419" s="305" t="str">
        <x:v>FROZEN</x:v>
      </x:c>
      <x:c r="K419" s="305" t="str">
        <x:f>IF(COUNTIF($C$5:$C$1629,C419)=1,"UNIQUE","DUPLICATE")</x:f>
        <x:v>UNIQUE</x:v>
      </x:c>
      <x:c r="L419" s="305" t="str">
        <x:f>IF(COUNTIFS($B$5:$B$1629,B419,$E$5:$E$1629,E419)=1,"UNIQUE","DUPLICATE")</x:f>
        <x:v>UNIQUE</x:v>
      </x:c>
      <x:c r="M419" s="305" t="str">
        <x:f>IF(COUNTIF($C$5:$C$1629,F419)=1,"LINKED","ORPHAN")</x:f>
        <x:v>LINKED</x:v>
      </x:c>
      <x:c r="N419" s="305" t="str">
        <x:f>IF(AND(LEFT(C419,10)="SEBI-CORE-",MID(C419,11,3)=B419,LEN(C419)=20),"VALID","INVALID")</x:f>
        <x:v>VALID</x:v>
      </x:c>
      <x:c r="O419" s="305" t="str">
        <x:v>NO COLLISION — OBJECT CODE ISOLATED</x:v>
      </x:c>
    </x:row>
    <x:row r="420" ht="48" customHeight="1">
      <x:c r="A420" s="305" t="str">
        <x:v>Compliance requirement</x:v>
      </x:c>
      <x:c r="B420" s="305" t="str">
        <x:v>CMP</x:v>
      </x:c>
      <x:c r="C420" s="305" t="str">
        <x:v>SEBI-CORE-CMP-000167</x:v>
      </x:c>
      <x:c r="D420" s="305" t="n">
        <x:v>167</x:v>
      </x:c>
      <x:c r="E420" s="305" t="str">
        <x:v>P1-GAP005|Physical-to-demat credit</x:v>
      </x:c>
      <x:c r="F420" s="305" t="str">
        <x:v>SEBI-CORE-PRV-000167</x:v>
      </x:c>
      <x:c r="G420" s="305" t="str">
        <x:v>P1-GAP005|Physical-to-demat credit</x:v>
      </x:c>
      <x:c r="H420" s="305" t="str">
        <x:v>P1-GAP005</x:v>
      </x:c>
      <x:c r="I420" s="305" t="str">
        <x:v>MIGRATED — FROZEN</x:v>
      </x:c>
      <x:c r="J420" s="305" t="str">
        <x:v>FROZEN</x:v>
      </x:c>
      <x:c r="K420" s="305" t="str">
        <x:f>IF(COUNTIF($C$5:$C$1629,C420)=1,"UNIQUE","DUPLICATE")</x:f>
        <x:v>UNIQUE</x:v>
      </x:c>
      <x:c r="L420" s="305" t="str">
        <x:f>IF(COUNTIFS($B$5:$B$1629,B420,$E$5:$E$1629,E420)=1,"UNIQUE","DUPLICATE")</x:f>
        <x:v>UNIQUE</x:v>
      </x:c>
      <x:c r="M420" s="305" t="str">
        <x:f>IF(COUNTIF($C$5:$C$1629,F420)=1,"LINKED","ORPHAN")</x:f>
        <x:v>LINKED</x:v>
      </x:c>
      <x:c r="N420" s="305" t="str">
        <x:f>IF(AND(LEFT(C420,10)="SEBI-CORE-",MID(C420,11,3)=B420,LEN(C420)=20),"VALID","INVALID")</x:f>
        <x:v>VALID</x:v>
      </x:c>
      <x:c r="O420" s="305" t="str">
        <x:v>NO COLLISION — OBJECT CODE ISOLATED</x:v>
      </x:c>
    </x:row>
    <x:row r="421" ht="48" customHeight="1">
      <x:c r="A421" s="305" t="str">
        <x:v>Compliance requirement</x:v>
      </x:c>
      <x:c r="B421" s="305" t="str">
        <x:v>CMP</x:v>
      </x:c>
      <x:c r="C421" s="305" t="str">
        <x:v>SEBI-CORE-CMP-000168</x:v>
      </x:c>
      <x:c r="D421" s="305" t="n">
        <x:v>168</x:v>
      </x:c>
      <x:c r="E421" s="305" t="str">
        <x:v>P1-GAP005|Implementation reporting</x:v>
      </x:c>
      <x:c r="F421" s="305" t="str">
        <x:v>SEBI-CORE-PRV-000168</x:v>
      </x:c>
      <x:c r="G421" s="305" t="str">
        <x:v>P1-GAP005|Implementation reporting</x:v>
      </x:c>
      <x:c r="H421" s="305" t="str">
        <x:v>P1-GAP005</x:v>
      </x:c>
      <x:c r="I421" s="305" t="str">
        <x:v>MIGRATED — FROZEN</x:v>
      </x:c>
      <x:c r="J421" s="305" t="str">
        <x:v>FROZEN</x:v>
      </x:c>
      <x:c r="K421" s="305" t="str">
        <x:f>IF(COUNTIF($C$5:$C$1629,C421)=1,"UNIQUE","DUPLICATE")</x:f>
        <x:v>UNIQUE</x:v>
      </x:c>
      <x:c r="L421" s="305" t="str">
        <x:f>IF(COUNTIFS($B$5:$B$1629,B421,$E$5:$E$1629,E421)=1,"UNIQUE","DUPLICATE")</x:f>
        <x:v>UNIQUE</x:v>
      </x:c>
      <x:c r="M421" s="305" t="str">
        <x:f>IF(COUNTIF($C$5:$C$1629,F421)=1,"LINKED","ORPHAN")</x:f>
        <x:v>LINKED</x:v>
      </x:c>
      <x:c r="N421" s="305" t="str">
        <x:f>IF(AND(LEFT(C421,10)="SEBI-CORE-",MID(C421,11,3)=B421,LEN(C421)=20),"VALID","INVALID")</x:f>
        <x:v>VALID</x:v>
      </x:c>
      <x:c r="O421" s="305" t="str">
        <x:v>NO COLLISION — OBJECT CODE ISOLATED</x:v>
      </x:c>
    </x:row>
    <x:row r="422" ht="48" customHeight="1">
      <x:c r="A422" s="305" t="str">
        <x:v>Compliance requirement</x:v>
      </x:c>
      <x:c r="B422" s="305" t="str">
        <x:v>CMP</x:v>
      </x:c>
      <x:c r="C422" s="305" t="str">
        <x:v>SEBI-CORE-CMP-000169</x:v>
      </x:c>
      <x:c r="D422" s="305" t="n">
        <x:v>169</x:v>
      </x:c>
      <x:c r="E422" s="305" t="str">
        <x:v>CAP-LAW285|SCORES registration/interface</x:v>
      </x:c>
      <x:c r="F422" s="305" t="str">
        <x:v>SEBI-CORE-PRV-000169</x:v>
      </x:c>
      <x:c r="G422" s="305" t="str">
        <x:v>CAP-LAW285|SCORES registration/interface</x:v>
      </x:c>
      <x:c r="H422" s="305" t="str">
        <x:v>CAP-LAW285</x:v>
      </x:c>
      <x:c r="I422" s="305" t="str">
        <x:v>MIGRATED — FROZEN</x:v>
      </x:c>
      <x:c r="J422" s="305" t="str">
        <x:v>FROZEN</x:v>
      </x:c>
      <x:c r="K422" s="305" t="str">
        <x:f>IF(COUNTIF($C$5:$C$1629,C422)=1,"UNIQUE","DUPLICATE")</x:f>
        <x:v>UNIQUE</x:v>
      </x:c>
      <x:c r="L422" s="305" t="str">
        <x:f>IF(COUNTIFS($B$5:$B$1629,B422,$E$5:$E$1629,E422)=1,"UNIQUE","DUPLICATE")</x:f>
        <x:v>UNIQUE</x:v>
      </x:c>
      <x:c r="M422" s="305" t="str">
        <x:f>IF(COUNTIF($C$5:$C$1629,F422)=1,"LINKED","ORPHAN")</x:f>
        <x:v>LINKED</x:v>
      </x:c>
      <x:c r="N422" s="305" t="str">
        <x:f>IF(AND(LEFT(C422,10)="SEBI-CORE-",MID(C422,11,3)=B422,LEN(C422)=20),"VALID","INVALID")</x:f>
        <x:v>VALID</x:v>
      </x:c>
      <x:c r="O422" s="305" t="str">
        <x:v>NO COLLISION — OBJECT CODE ISOLATED</x:v>
      </x:c>
    </x:row>
    <x:row r="423" ht="48" customHeight="1">
      <x:c r="A423" s="305" t="str">
        <x:v>Compliance requirement</x:v>
      </x:c>
      <x:c r="B423" s="305" t="str">
        <x:v>CMP</x:v>
      </x:c>
      <x:c r="C423" s="305" t="str">
        <x:v>SEBI-CORE-CMP-000170</x:v>
      </x:c>
      <x:c r="D423" s="305" t="n">
        <x:v>170</x:v>
      </x:c>
      <x:c r="E423" s="305" t="str">
        <x:v>CAP-LAW285|SCORES complaint handling</x:v>
      </x:c>
      <x:c r="F423" s="305" t="str">
        <x:v>SEBI-CORE-PRV-000170</x:v>
      </x:c>
      <x:c r="G423" s="305" t="str">
        <x:v>CAP-LAW285|SCORES complaint handling</x:v>
      </x:c>
      <x:c r="H423" s="305" t="str">
        <x:v>CAP-LAW285</x:v>
      </x:c>
      <x:c r="I423" s="305" t="str">
        <x:v>MIGRATED — FROZEN</x:v>
      </x:c>
      <x:c r="J423" s="305" t="str">
        <x:v>FROZEN</x:v>
      </x:c>
      <x:c r="K423" s="305" t="str">
        <x:f>IF(COUNTIF($C$5:$C$1629,C423)=1,"UNIQUE","DUPLICATE")</x:f>
        <x:v>UNIQUE</x:v>
      </x:c>
      <x:c r="L423" s="305" t="str">
        <x:f>IF(COUNTIFS($B$5:$B$1629,B423,$E$5:$E$1629,E423)=1,"UNIQUE","DUPLICATE")</x:f>
        <x:v>UNIQUE</x:v>
      </x:c>
      <x:c r="M423" s="305" t="str">
        <x:f>IF(COUNTIF($C$5:$C$1629,F423)=1,"LINKED","ORPHAN")</x:f>
        <x:v>LINKED</x:v>
      </x:c>
      <x:c r="N423" s="305" t="str">
        <x:f>IF(AND(LEFT(C423,10)="SEBI-CORE-",MID(C423,11,3)=B423,LEN(C423)=20),"VALID","INVALID")</x:f>
        <x:v>VALID</x:v>
      </x:c>
      <x:c r="O423" s="305" t="str">
        <x:v>NO COLLISION — OBJECT CODE ISOLATED</x:v>
      </x:c>
    </x:row>
    <x:row r="424" ht="48" customHeight="1">
      <x:c r="A424" s="305" t="str">
        <x:v>Compliance requirement</x:v>
      </x:c>
      <x:c r="B424" s="305" t="str">
        <x:v>CMP</x:v>
      </x:c>
      <x:c r="C424" s="305" t="str">
        <x:v>SEBI-CORE-CMP-000171</x:v>
      </x:c>
      <x:c r="D424" s="305" t="n">
        <x:v>171</x:v>
      </x:c>
      <x:c r="E424" s="305" t="str">
        <x:v>CAP-LAW099|ODR participation</x:v>
      </x:c>
      <x:c r="F424" s="305" t="str">
        <x:v>SEBI-CORE-PRV-000171</x:v>
      </x:c>
      <x:c r="G424" s="305" t="str">
        <x:v>CAP-LAW099|ODR participation</x:v>
      </x:c>
      <x:c r="H424" s="305" t="str">
        <x:v>CAP-LAW099</x:v>
      </x:c>
      <x:c r="I424" s="305" t="str">
        <x:v>MIGRATED — FROZEN</x:v>
      </x:c>
      <x:c r="J424" s="305" t="str">
        <x:v>FROZEN</x:v>
      </x:c>
      <x:c r="K424" s="305" t="str">
        <x:f>IF(COUNTIF($C$5:$C$1629,C424)=1,"UNIQUE","DUPLICATE")</x:f>
        <x:v>UNIQUE</x:v>
      </x:c>
      <x:c r="L424" s="305" t="str">
        <x:f>IF(COUNTIFS($B$5:$B$1629,B424,$E$5:$E$1629,E424)=1,"UNIQUE","DUPLICATE")</x:f>
        <x:v>UNIQUE</x:v>
      </x:c>
      <x:c r="M424" s="305" t="str">
        <x:f>IF(COUNTIF($C$5:$C$1629,F424)=1,"LINKED","ORPHAN")</x:f>
        <x:v>LINKED</x:v>
      </x:c>
      <x:c r="N424" s="305" t="str">
        <x:f>IF(AND(LEFT(C424,10)="SEBI-CORE-",MID(C424,11,3)=B424,LEN(C424)=20),"VALID","INVALID")</x:f>
        <x:v>VALID</x:v>
      </x:c>
      <x:c r="O424" s="305" t="str">
        <x:v>NO COLLISION — OBJECT CODE ISOLATED</x:v>
      </x:c>
    </x:row>
    <x:row r="425" ht="48" customHeight="1">
      <x:c r="A425" s="305" t="str">
        <x:v>Compliance requirement</x:v>
      </x:c>
      <x:c r="B425" s="305" t="str">
        <x:v>CMP</x:v>
      </x:c>
      <x:c r="C425" s="305" t="str">
        <x:v>SEBI-CORE-CMP-000172</x:v>
      </x:c>
      <x:c r="D425" s="305" t="n">
        <x:v>172</x:v>
      </x:c>
      <x:c r="E425" s="305" t="str">
        <x:v>CAP-LAW099|ODR outcome</x:v>
      </x:c>
      <x:c r="F425" s="305" t="str">
        <x:v>SEBI-CORE-PRV-000172</x:v>
      </x:c>
      <x:c r="G425" s="305" t="str">
        <x:v>CAP-LAW099|ODR outcome</x:v>
      </x:c>
      <x:c r="H425" s="305" t="str">
        <x:v>CAP-LAW099</x:v>
      </x:c>
      <x:c r="I425" s="305" t="str">
        <x:v>MIGRATED — FROZEN</x:v>
      </x:c>
      <x:c r="J425" s="305" t="str">
        <x:v>FROZEN</x:v>
      </x:c>
      <x:c r="K425" s="305" t="str">
        <x:f>IF(COUNTIF($C$5:$C$1629,C425)=1,"UNIQUE","DUPLICATE")</x:f>
        <x:v>UNIQUE</x:v>
      </x:c>
      <x:c r="L425" s="305" t="str">
        <x:f>IF(COUNTIFS($B$5:$B$1629,B425,$E$5:$E$1629,E425)=1,"UNIQUE","DUPLICATE")</x:f>
        <x:v>UNIQUE</x:v>
      </x:c>
      <x:c r="M425" s="305" t="str">
        <x:f>IF(COUNTIF($C$5:$C$1629,F425)=1,"LINKED","ORPHAN")</x:f>
        <x:v>LINKED</x:v>
      </x:c>
      <x:c r="N425" s="305" t="str">
        <x:f>IF(AND(LEFT(C425,10)="SEBI-CORE-",MID(C425,11,3)=B425,LEN(C425)=20),"VALID","INVALID")</x:f>
        <x:v>VALID</x:v>
      </x:c>
      <x:c r="O425" s="305" t="str">
        <x:v>NO COLLISION — OBJECT CODE ISOLATED</x:v>
      </x:c>
    </x:row>
    <x:row r="426" ht="48" customHeight="1">
      <x:c r="A426" s="305" t="str">
        <x:v>Audit procedure</x:v>
      </x:c>
      <x:c r="B426" s="305" t="str">
        <x:v>AUD</x:v>
      </x:c>
      <x:c r="C426" s="305" t="str">
        <x:v>SEBI-CORE-AUD-000001</x:v>
      </x:c>
      <x:c r="D426" s="305" t="n">
        <x:v>1</x:v>
      </x:c>
      <x:c r="E426" s="305" t="str">
        <x:v>CAP-LAW003|Rule 19(2)(b)|AP01</x:v>
      </x:c>
      <x:c r="F426" s="305" t="str">
        <x:v>SEBI-CORE-PRV-000001</x:v>
      </x:c>
      <x:c r="G426" s="305" t="str">
        <x:v>CAP-LAW003|Rule 19(2)(b)</x:v>
      </x:c>
      <x:c r="H426" s="305" t="str">
        <x:v>CAP-LAW003</x:v>
      </x:c>
      <x:c r="I426" s="305" t="str">
        <x:v>MIGRATED — FROZEN</x:v>
      </x:c>
      <x:c r="J426" s="305" t="str">
        <x:v>FROZEN</x:v>
      </x:c>
      <x:c r="K426" s="305" t="str">
        <x:f>IF(COUNTIF($C$5:$C$1629,C426)=1,"UNIQUE","DUPLICATE")</x:f>
        <x:v>UNIQUE</x:v>
      </x:c>
      <x:c r="L426" s="305" t="str">
        <x:f>IF(COUNTIFS($B$5:$B$1629,B426,$E$5:$E$1629,E426)=1,"UNIQUE","DUPLICATE")</x:f>
        <x:v>UNIQUE</x:v>
      </x:c>
      <x:c r="M426" s="305" t="str">
        <x:f>IF(COUNTIF($C$5:$C$1629,F426)=1,"LINKED","ORPHAN")</x:f>
        <x:v>LINKED</x:v>
      </x:c>
      <x:c r="N426" s="305" t="str">
        <x:f>IF(AND(LEFT(C426,10)="SEBI-CORE-",MID(C426,11,3)=B426,LEN(C426)=20),"VALID","INVALID")</x:f>
        <x:v>VALID</x:v>
      </x:c>
      <x:c r="O426" s="305" t="str">
        <x:v>NO COLLISION — OBJECT CODE ISOLATED</x:v>
      </x:c>
    </x:row>
    <x:row r="427" ht="48" customHeight="1">
      <x:c r="A427" s="305" t="str">
        <x:v>Audit procedure</x:v>
      </x:c>
      <x:c r="B427" s="305" t="str">
        <x:v>AUD</x:v>
      </x:c>
      <x:c r="C427" s="305" t="str">
        <x:v>SEBI-CORE-AUD-000002</x:v>
      </x:c>
      <x:c r="D427" s="305" t="n">
        <x:v>2</x:v>
      </x:c>
      <x:c r="E427" s="305" t="str">
        <x:v>CAP-LAW003|Rule 19A|AP01</x:v>
      </x:c>
      <x:c r="F427" s="305" t="str">
        <x:v>SEBI-CORE-PRV-000002</x:v>
      </x:c>
      <x:c r="G427" s="305" t="str">
        <x:v>CAP-LAW003|Rule 19A</x:v>
      </x:c>
      <x:c r="H427" s="305" t="str">
        <x:v>CAP-LAW003</x:v>
      </x:c>
      <x:c r="I427" s="305" t="str">
        <x:v>MIGRATED — FROZEN</x:v>
      </x:c>
      <x:c r="J427" s="305" t="str">
        <x:v>FROZEN</x:v>
      </x:c>
      <x:c r="K427" s="305" t="str">
        <x:f>IF(COUNTIF($C$5:$C$1629,C427)=1,"UNIQUE","DUPLICATE")</x:f>
        <x:v>UNIQUE</x:v>
      </x:c>
      <x:c r="L427" s="305" t="str">
        <x:f>IF(COUNTIFS($B$5:$B$1629,B427,$E$5:$E$1629,E427)=1,"UNIQUE","DUPLICATE")</x:f>
        <x:v>UNIQUE</x:v>
      </x:c>
      <x:c r="M427" s="305" t="str">
        <x:f>IF(COUNTIF($C$5:$C$1629,F427)=1,"LINKED","ORPHAN")</x:f>
        <x:v>LINKED</x:v>
      </x:c>
      <x:c r="N427" s="305" t="str">
        <x:f>IF(AND(LEFT(C427,10)="SEBI-CORE-",MID(C427,11,3)=B427,LEN(C427)=20),"VALID","INVALID")</x:f>
        <x:v>VALID</x:v>
      </x:c>
      <x:c r="O427" s="305" t="str">
        <x:v>NO COLLISION — OBJECT CODE ISOLATED</x:v>
      </x:c>
    </x:row>
    <x:row r="428" ht="48" customHeight="1">
      <x:c r="A428" s="305" t="str">
        <x:v>Audit procedure</x:v>
      </x:c>
      <x:c r="B428" s="305" t="str">
        <x:v>AUD</x:v>
      </x:c>
      <x:c r="C428" s="305" t="str">
        <x:v>SEBI-CORE-AUD-000003</x:v>
      </x:c>
      <x:c r="D428" s="305" t="n">
        <x:v>3</x:v>
      </x:c>
      <x:c r="E428" s="305" t="str">
        <x:v>CAP-LAW053|Reg. 5|AP01</x:v>
      </x:c>
      <x:c r="F428" s="305" t="str">
        <x:v>SEBI-CORE-PRV-000003</x:v>
      </x:c>
      <x:c r="G428" s="305" t="str">
        <x:v>CAP-LAW053|Reg. 5</x:v>
      </x:c>
      <x:c r="H428" s="305" t="str">
        <x:v>CAP-LAW053</x:v>
      </x:c>
      <x:c r="I428" s="305" t="str">
        <x:v>MIGRATED — FROZEN</x:v>
      </x:c>
      <x:c r="J428" s="305" t="str">
        <x:v>FROZEN</x:v>
      </x:c>
      <x:c r="K428" s="305" t="str">
        <x:f>IF(COUNTIF($C$5:$C$1629,C428)=1,"UNIQUE","DUPLICATE")</x:f>
        <x:v>UNIQUE</x:v>
      </x:c>
      <x:c r="L428" s="305" t="str">
        <x:f>IF(COUNTIFS($B$5:$B$1629,B428,$E$5:$E$1629,E428)=1,"UNIQUE","DUPLICATE")</x:f>
        <x:v>UNIQUE</x:v>
      </x:c>
      <x:c r="M428" s="305" t="str">
        <x:f>IF(COUNTIF($C$5:$C$1629,F428)=1,"LINKED","ORPHAN")</x:f>
        <x:v>LINKED</x:v>
      </x:c>
      <x:c r="N428" s="305" t="str">
        <x:f>IF(AND(LEFT(C428,10)="SEBI-CORE-",MID(C428,11,3)=B428,LEN(C428)=20),"VALID","INVALID")</x:f>
        <x:v>VALID</x:v>
      </x:c>
      <x:c r="O428" s="305" t="str">
        <x:v>NO COLLISION — OBJECT CODE ISOLATED</x:v>
      </x:c>
    </x:row>
    <x:row r="429" ht="48" customHeight="1">
      <x:c r="A429" s="305" t="str">
        <x:v>Audit procedure</x:v>
      </x:c>
      <x:c r="B429" s="305" t="str">
        <x:v>AUD</x:v>
      </x:c>
      <x:c r="C429" s="305" t="str">
        <x:v>SEBI-CORE-AUD-000004</x:v>
      </x:c>
      <x:c r="D429" s="305" t="n">
        <x:v>4</x:v>
      </x:c>
      <x:c r="E429" s="305" t="str">
        <x:v>CAP-LAW053|Reg. 6|AP01</x:v>
      </x:c>
      <x:c r="F429" s="305" t="str">
        <x:v>SEBI-CORE-PRV-000004</x:v>
      </x:c>
      <x:c r="G429" s="305" t="str">
        <x:v>CAP-LAW053|Reg. 6</x:v>
      </x:c>
      <x:c r="H429" s="305" t="str">
        <x:v>CAP-LAW053</x:v>
      </x:c>
      <x:c r="I429" s="305" t="str">
        <x:v>MIGRATED — FROZEN</x:v>
      </x:c>
      <x:c r="J429" s="305" t="str">
        <x:v>FROZEN</x:v>
      </x:c>
      <x:c r="K429" s="305" t="str">
        <x:f>IF(COUNTIF($C$5:$C$1629,C429)=1,"UNIQUE","DUPLICATE")</x:f>
        <x:v>UNIQUE</x:v>
      </x:c>
      <x:c r="L429" s="305" t="str">
        <x:f>IF(COUNTIFS($B$5:$B$1629,B429,$E$5:$E$1629,E429)=1,"UNIQUE","DUPLICATE")</x:f>
        <x:v>UNIQUE</x:v>
      </x:c>
      <x:c r="M429" s="305" t="str">
        <x:f>IF(COUNTIF($C$5:$C$1629,F429)=1,"LINKED","ORPHAN")</x:f>
        <x:v>LINKED</x:v>
      </x:c>
      <x:c r="N429" s="305" t="str">
        <x:f>IF(AND(LEFT(C429,10)="SEBI-CORE-",MID(C429,11,3)=B429,LEN(C429)=20),"VALID","INVALID")</x:f>
        <x:v>VALID</x:v>
      </x:c>
      <x:c r="O429" s="305" t="str">
        <x:v>NO COLLISION — OBJECT CODE ISOLATED</x:v>
      </x:c>
    </x:row>
    <x:row r="430" ht="48" customHeight="1">
      <x:c r="A430" s="305" t="str">
        <x:v>Audit procedure</x:v>
      </x:c>
      <x:c r="B430" s="305" t="str">
        <x:v>AUD</x:v>
      </x:c>
      <x:c r="C430" s="305" t="str">
        <x:v>SEBI-CORE-AUD-000005</x:v>
      </x:c>
      <x:c r="D430" s="305" t="n">
        <x:v>5</x:v>
      </x:c>
      <x:c r="E430" s="305" t="str">
        <x:v>CAP-LAW053|Reg. 7|AP01</x:v>
      </x:c>
      <x:c r="F430" s="305" t="str">
        <x:v>SEBI-CORE-PRV-000005</x:v>
      </x:c>
      <x:c r="G430" s="305" t="str">
        <x:v>CAP-LAW053|Reg. 7</x:v>
      </x:c>
      <x:c r="H430" s="305" t="str">
        <x:v>CAP-LAW053</x:v>
      </x:c>
      <x:c r="I430" s="305" t="str">
        <x:v>MIGRATED — FROZEN</x:v>
      </x:c>
      <x:c r="J430" s="305" t="str">
        <x:v>FROZEN</x:v>
      </x:c>
      <x:c r="K430" s="305" t="str">
        <x:f>IF(COUNTIF($C$5:$C$1629,C430)=1,"UNIQUE","DUPLICATE")</x:f>
        <x:v>UNIQUE</x:v>
      </x:c>
      <x:c r="L430" s="305" t="str">
        <x:f>IF(COUNTIFS($B$5:$B$1629,B430,$E$5:$E$1629,E430)=1,"UNIQUE","DUPLICATE")</x:f>
        <x:v>UNIQUE</x:v>
      </x:c>
      <x:c r="M430" s="305" t="str">
        <x:f>IF(COUNTIF($C$5:$C$1629,F430)=1,"LINKED","ORPHAN")</x:f>
        <x:v>LINKED</x:v>
      </x:c>
      <x:c r="N430" s="305" t="str">
        <x:f>IF(AND(LEFT(C430,10)="SEBI-CORE-",MID(C430,11,3)=B430,LEN(C430)=20),"VALID","INVALID")</x:f>
        <x:v>VALID</x:v>
      </x:c>
      <x:c r="O430" s="305" t="str">
        <x:v>NO COLLISION — OBJECT CODE ISOLATED</x:v>
      </x:c>
    </x:row>
    <x:row r="431" ht="48" customHeight="1">
      <x:c r="A431" s="305" t="str">
        <x:v>Audit procedure</x:v>
      </x:c>
      <x:c r="B431" s="305" t="str">
        <x:v>AUD</x:v>
      </x:c>
      <x:c r="C431" s="305" t="str">
        <x:v>SEBI-CORE-AUD-000006</x:v>
      </x:c>
      <x:c r="D431" s="305" t="n">
        <x:v>6</x:v>
      </x:c>
      <x:c r="E431" s="305" t="str">
        <x:v>CAP-LAW053|Reg. 9|AP01</x:v>
      </x:c>
      <x:c r="F431" s="305" t="str">
        <x:v>SEBI-CORE-PRV-000006</x:v>
      </x:c>
      <x:c r="G431" s="305" t="str">
        <x:v>CAP-LAW053|Reg. 9</x:v>
      </x:c>
      <x:c r="H431" s="305" t="str">
        <x:v>CAP-LAW053</x:v>
      </x:c>
      <x:c r="I431" s="305" t="str">
        <x:v>MIGRATED — FROZEN</x:v>
      </x:c>
      <x:c r="J431" s="305" t="str">
        <x:v>FROZEN</x:v>
      </x:c>
      <x:c r="K431" s="305" t="str">
        <x:f>IF(COUNTIF($C$5:$C$1629,C431)=1,"UNIQUE","DUPLICATE")</x:f>
        <x:v>UNIQUE</x:v>
      </x:c>
      <x:c r="L431" s="305" t="str">
        <x:f>IF(COUNTIFS($B$5:$B$1629,B431,$E$5:$E$1629,E431)=1,"UNIQUE","DUPLICATE")</x:f>
        <x:v>UNIQUE</x:v>
      </x:c>
      <x:c r="M431" s="305" t="str">
        <x:f>IF(COUNTIF($C$5:$C$1629,F431)=1,"LINKED","ORPHAN")</x:f>
        <x:v>LINKED</x:v>
      </x:c>
      <x:c r="N431" s="305" t="str">
        <x:f>IF(AND(LEFT(C431,10)="SEBI-CORE-",MID(C431,11,3)=B431,LEN(C431)=20),"VALID","INVALID")</x:f>
        <x:v>VALID</x:v>
      </x:c>
      <x:c r="O431" s="305" t="str">
        <x:v>NO COLLISION — OBJECT CODE ISOLATED</x:v>
      </x:c>
    </x:row>
    <x:row r="432" ht="48" customHeight="1">
      <x:c r="A432" s="305" t="str">
        <x:v>Audit procedure</x:v>
      </x:c>
      <x:c r="B432" s="305" t="str">
        <x:v>AUD</x:v>
      </x:c>
      <x:c r="C432" s="305" t="str">
        <x:v>SEBI-CORE-AUD-000007</x:v>
      </x:c>
      <x:c r="D432" s="305" t="n">
        <x:v>7</x:v>
      </x:c>
      <x:c r="E432" s="305" t="str">
        <x:v>CAP-LAW053|Reg. 10|AP01</x:v>
      </x:c>
      <x:c r="F432" s="305" t="str">
        <x:v>SEBI-CORE-PRV-000007</x:v>
      </x:c>
      <x:c r="G432" s="305" t="str">
        <x:v>CAP-LAW053|Reg. 10</x:v>
      </x:c>
      <x:c r="H432" s="305" t="str">
        <x:v>CAP-LAW053</x:v>
      </x:c>
      <x:c r="I432" s="305" t="str">
        <x:v>MIGRATED — FROZEN</x:v>
      </x:c>
      <x:c r="J432" s="305" t="str">
        <x:v>FROZEN</x:v>
      </x:c>
      <x:c r="K432" s="305" t="str">
        <x:f>IF(COUNTIF($C$5:$C$1629,C432)=1,"UNIQUE","DUPLICATE")</x:f>
        <x:v>UNIQUE</x:v>
      </x:c>
      <x:c r="L432" s="305" t="str">
        <x:f>IF(COUNTIFS($B$5:$B$1629,B432,$E$5:$E$1629,E432)=1,"UNIQUE","DUPLICATE")</x:f>
        <x:v>UNIQUE</x:v>
      </x:c>
      <x:c r="M432" s="305" t="str">
        <x:f>IF(COUNTIF($C$5:$C$1629,F432)=1,"LINKED","ORPHAN")</x:f>
        <x:v>LINKED</x:v>
      </x:c>
      <x:c r="N432" s="305" t="str">
        <x:f>IF(AND(LEFT(C432,10)="SEBI-CORE-",MID(C432,11,3)=B432,LEN(C432)=20),"VALID","INVALID")</x:f>
        <x:v>VALID</x:v>
      </x:c>
      <x:c r="O432" s="305" t="str">
        <x:v>NO COLLISION — OBJECT CODE ISOLATED</x:v>
      </x:c>
    </x:row>
    <x:row r="433" ht="48" customHeight="1">
      <x:c r="A433" s="305" t="str">
        <x:v>Audit procedure</x:v>
      </x:c>
      <x:c r="B433" s="305" t="str">
        <x:v>AUD</x:v>
      </x:c>
      <x:c r="C433" s="305" t="str">
        <x:v>SEBI-CORE-AUD-000008</x:v>
      </x:c>
      <x:c r="D433" s="305" t="n">
        <x:v>8</x:v>
      </x:c>
      <x:c r="E433" s="305" t="str">
        <x:v>CAP-LAW053|Reg. 12|AP01</x:v>
      </x:c>
      <x:c r="F433" s="305" t="str">
        <x:v>SEBI-CORE-PRV-000008</x:v>
      </x:c>
      <x:c r="G433" s="305" t="str">
        <x:v>CAP-LAW053|Reg. 12</x:v>
      </x:c>
      <x:c r="H433" s="305" t="str">
        <x:v>CAP-LAW053</x:v>
      </x:c>
      <x:c r="I433" s="305" t="str">
        <x:v>MIGRATED — FROZEN</x:v>
      </x:c>
      <x:c r="J433" s="305" t="str">
        <x:v>FROZEN</x:v>
      </x:c>
      <x:c r="K433" s="305" t="str">
        <x:f>IF(COUNTIF($C$5:$C$1629,C433)=1,"UNIQUE","DUPLICATE")</x:f>
        <x:v>UNIQUE</x:v>
      </x:c>
      <x:c r="L433" s="305" t="str">
        <x:f>IF(COUNTIFS($B$5:$B$1629,B433,$E$5:$E$1629,E433)=1,"UNIQUE","DUPLICATE")</x:f>
        <x:v>UNIQUE</x:v>
      </x:c>
      <x:c r="M433" s="305" t="str">
        <x:f>IF(COUNTIF($C$5:$C$1629,F433)=1,"LINKED","ORPHAN")</x:f>
        <x:v>LINKED</x:v>
      </x:c>
      <x:c r="N433" s="305" t="str">
        <x:f>IF(AND(LEFT(C433,10)="SEBI-CORE-",MID(C433,11,3)=B433,LEN(C433)=20),"VALID","INVALID")</x:f>
        <x:v>VALID</x:v>
      </x:c>
      <x:c r="O433" s="305" t="str">
        <x:v>NO COLLISION — OBJECT CODE ISOLATED</x:v>
      </x:c>
    </x:row>
    <x:row r="434" ht="48" customHeight="1">
      <x:c r="A434" s="305" t="str">
        <x:v>Audit procedure</x:v>
      </x:c>
      <x:c r="B434" s="305" t="str">
        <x:v>AUD</x:v>
      </x:c>
      <x:c r="C434" s="305" t="str">
        <x:v>SEBI-CORE-AUD-000009</x:v>
      </x:c>
      <x:c r="D434" s="305" t="n">
        <x:v>9</x:v>
      </x:c>
      <x:c r="E434" s="305" t="str">
        <x:v>CAP-LAW053|Reg. 13|AP01</x:v>
      </x:c>
      <x:c r="F434" s="305" t="str">
        <x:v>SEBI-CORE-PRV-000009</x:v>
      </x:c>
      <x:c r="G434" s="305" t="str">
        <x:v>CAP-LAW053|Reg. 13</x:v>
      </x:c>
      <x:c r="H434" s="305" t="str">
        <x:v>CAP-LAW053</x:v>
      </x:c>
      <x:c r="I434" s="305" t="str">
        <x:v>MIGRATED — FROZEN</x:v>
      </x:c>
      <x:c r="J434" s="305" t="str">
        <x:v>FROZEN</x:v>
      </x:c>
      <x:c r="K434" s="305" t="str">
        <x:f>IF(COUNTIF($C$5:$C$1629,C434)=1,"UNIQUE","DUPLICATE")</x:f>
        <x:v>UNIQUE</x:v>
      </x:c>
      <x:c r="L434" s="305" t="str">
        <x:f>IF(COUNTIFS($B$5:$B$1629,B434,$E$5:$E$1629,E434)=1,"UNIQUE","DUPLICATE")</x:f>
        <x:v>UNIQUE</x:v>
      </x:c>
      <x:c r="M434" s="305" t="str">
        <x:f>IF(COUNTIF($C$5:$C$1629,F434)=1,"LINKED","ORPHAN")</x:f>
        <x:v>LINKED</x:v>
      </x:c>
      <x:c r="N434" s="305" t="str">
        <x:f>IF(AND(LEFT(C434,10)="SEBI-CORE-",MID(C434,11,3)=B434,LEN(C434)=20),"VALID","INVALID")</x:f>
        <x:v>VALID</x:v>
      </x:c>
      <x:c r="O434" s="305" t="str">
        <x:v>NO COLLISION — OBJECT CODE ISOLATED</x:v>
      </x:c>
    </x:row>
    <x:row r="435" ht="48" customHeight="1">
      <x:c r="A435" s="305" t="str">
        <x:v>Audit procedure</x:v>
      </x:c>
      <x:c r="B435" s="305" t="str">
        <x:v>AUD</x:v>
      </x:c>
      <x:c r="C435" s="305" t="str">
        <x:v>SEBI-CORE-AUD-000010</x:v>
      </x:c>
      <x:c r="D435" s="305" t="n">
        <x:v>10</x:v>
      </x:c>
      <x:c r="E435" s="305" t="str">
        <x:v>CAP-LAW053|Reg. 14|AP01</x:v>
      </x:c>
      <x:c r="F435" s="305" t="str">
        <x:v>SEBI-CORE-PRV-000010</x:v>
      </x:c>
      <x:c r="G435" s="305" t="str">
        <x:v>CAP-LAW053|Reg. 14</x:v>
      </x:c>
      <x:c r="H435" s="305" t="str">
        <x:v>CAP-LAW053</x:v>
      </x:c>
      <x:c r="I435" s="305" t="str">
        <x:v>MIGRATED — FROZEN</x:v>
      </x:c>
      <x:c r="J435" s="305" t="str">
        <x:v>FROZEN</x:v>
      </x:c>
      <x:c r="K435" s="305" t="str">
        <x:f>IF(COUNTIF($C$5:$C$1629,C435)=1,"UNIQUE","DUPLICATE")</x:f>
        <x:v>UNIQUE</x:v>
      </x:c>
      <x:c r="L435" s="305" t="str">
        <x:f>IF(COUNTIFS($B$5:$B$1629,B435,$E$5:$E$1629,E435)=1,"UNIQUE","DUPLICATE")</x:f>
        <x:v>UNIQUE</x:v>
      </x:c>
      <x:c r="M435" s="305" t="str">
        <x:f>IF(COUNTIF($C$5:$C$1629,F435)=1,"LINKED","ORPHAN")</x:f>
        <x:v>LINKED</x:v>
      </x:c>
      <x:c r="N435" s="305" t="str">
        <x:f>IF(AND(LEFT(C435,10)="SEBI-CORE-",MID(C435,11,3)=B435,LEN(C435)=20),"VALID","INVALID")</x:f>
        <x:v>VALID</x:v>
      </x:c>
      <x:c r="O435" s="305" t="str">
        <x:v>NO COLLISION — OBJECT CODE ISOLATED</x:v>
      </x:c>
    </x:row>
    <x:row r="436" ht="48" customHeight="1">
      <x:c r="A436" s="305" t="str">
        <x:v>Audit procedure</x:v>
      </x:c>
      <x:c r="B436" s="305" t="str">
        <x:v>AUD</x:v>
      </x:c>
      <x:c r="C436" s="305" t="str">
        <x:v>SEBI-CORE-AUD-000011</x:v>
      </x:c>
      <x:c r="D436" s="305" t="n">
        <x:v>11</x:v>
      </x:c>
      <x:c r="E436" s="305" t="str">
        <x:v>CAP-LAW053|Reg. 15|AP01</x:v>
      </x:c>
      <x:c r="F436" s="305" t="str">
        <x:v>SEBI-CORE-PRV-000011</x:v>
      </x:c>
      <x:c r="G436" s="305" t="str">
        <x:v>CAP-LAW053|Reg. 15</x:v>
      </x:c>
      <x:c r="H436" s="305" t="str">
        <x:v>CAP-LAW053</x:v>
      </x:c>
      <x:c r="I436" s="305" t="str">
        <x:v>MIGRATED — FROZEN</x:v>
      </x:c>
      <x:c r="J436" s="305" t="str">
        <x:v>FROZEN</x:v>
      </x:c>
      <x:c r="K436" s="305" t="str">
        <x:f>IF(COUNTIF($C$5:$C$1629,C436)=1,"UNIQUE","DUPLICATE")</x:f>
        <x:v>UNIQUE</x:v>
      </x:c>
      <x:c r="L436" s="305" t="str">
        <x:f>IF(COUNTIFS($B$5:$B$1629,B436,$E$5:$E$1629,E436)=1,"UNIQUE","DUPLICATE")</x:f>
        <x:v>UNIQUE</x:v>
      </x:c>
      <x:c r="M436" s="305" t="str">
        <x:f>IF(COUNTIF($C$5:$C$1629,F436)=1,"LINKED","ORPHAN")</x:f>
        <x:v>LINKED</x:v>
      </x:c>
      <x:c r="N436" s="305" t="str">
        <x:f>IF(AND(LEFT(C436,10)="SEBI-CORE-",MID(C436,11,3)=B436,LEN(C436)=20),"VALID","INVALID")</x:f>
        <x:v>VALID</x:v>
      </x:c>
      <x:c r="O436" s="305" t="str">
        <x:v>NO COLLISION — OBJECT CODE ISOLATED</x:v>
      </x:c>
    </x:row>
    <x:row r="437" ht="48" customHeight="1">
      <x:c r="A437" s="305" t="str">
        <x:v>Audit procedure</x:v>
      </x:c>
      <x:c r="B437" s="305" t="str">
        <x:v>AUD</x:v>
      </x:c>
      <x:c r="C437" s="305" t="str">
        <x:v>SEBI-CORE-AUD-000012</x:v>
      </x:c>
      <x:c r="D437" s="305" t="n">
        <x:v>12</x:v>
      </x:c>
      <x:c r="E437" s="305" t="str">
        <x:v>CAP-LAW053|Reg. 17(1)-(2)|AP01</x:v>
      </x:c>
      <x:c r="F437" s="305" t="str">
        <x:v>SEBI-CORE-PRV-000012</x:v>
      </x:c>
      <x:c r="G437" s="305" t="str">
        <x:v>CAP-LAW053|Reg. 17(1)-(2)</x:v>
      </x:c>
      <x:c r="H437" s="305" t="str">
        <x:v>CAP-LAW053</x:v>
      </x:c>
      <x:c r="I437" s="305" t="str">
        <x:v>MIGRATED — FROZEN</x:v>
      </x:c>
      <x:c r="J437" s="305" t="str">
        <x:v>FROZEN</x:v>
      </x:c>
      <x:c r="K437" s="305" t="str">
        <x:f>IF(COUNTIF($C$5:$C$1629,C437)=1,"UNIQUE","DUPLICATE")</x:f>
        <x:v>UNIQUE</x:v>
      </x:c>
      <x:c r="L437" s="305" t="str">
        <x:f>IF(COUNTIFS($B$5:$B$1629,B437,$E$5:$E$1629,E437)=1,"UNIQUE","DUPLICATE")</x:f>
        <x:v>UNIQUE</x:v>
      </x:c>
      <x:c r="M437" s="305" t="str">
        <x:f>IF(COUNTIF($C$5:$C$1629,F437)=1,"LINKED","ORPHAN")</x:f>
        <x:v>LINKED</x:v>
      </x:c>
      <x:c r="N437" s="305" t="str">
        <x:f>IF(AND(LEFT(C437,10)="SEBI-CORE-",MID(C437,11,3)=B437,LEN(C437)=20),"VALID","INVALID")</x:f>
        <x:v>VALID</x:v>
      </x:c>
      <x:c r="O437" s="305" t="str">
        <x:v>NO COLLISION — OBJECT CODE ISOLATED</x:v>
      </x:c>
    </x:row>
    <x:row r="438" ht="48" customHeight="1">
      <x:c r="A438" s="305" t="str">
        <x:v>Audit procedure</x:v>
      </x:c>
      <x:c r="B438" s="305" t="str">
        <x:v>AUD</x:v>
      </x:c>
      <x:c r="C438" s="305" t="str">
        <x:v>SEBI-CORE-AUD-000013</x:v>
      </x:c>
      <x:c r="D438" s="305" t="n">
        <x:v>13</x:v>
      </x:c>
      <x:c r="E438" s="305" t="str">
        <x:v>CAP-LAW053|Reg. 17(8)|AP01</x:v>
      </x:c>
      <x:c r="F438" s="305" t="str">
        <x:v>SEBI-CORE-PRV-000013</x:v>
      </x:c>
      <x:c r="G438" s="305" t="str">
        <x:v>CAP-LAW053|Reg. 17(8)</x:v>
      </x:c>
      <x:c r="H438" s="305" t="str">
        <x:v>CAP-LAW053</x:v>
      </x:c>
      <x:c r="I438" s="305" t="str">
        <x:v>MIGRATED — FROZEN</x:v>
      </x:c>
      <x:c r="J438" s="305" t="str">
        <x:v>FROZEN</x:v>
      </x:c>
      <x:c r="K438" s="305" t="str">
        <x:f>IF(COUNTIF($C$5:$C$1629,C438)=1,"UNIQUE","DUPLICATE")</x:f>
        <x:v>UNIQUE</x:v>
      </x:c>
      <x:c r="L438" s="305" t="str">
        <x:f>IF(COUNTIFS($B$5:$B$1629,B438,$E$5:$E$1629,E438)=1,"UNIQUE","DUPLICATE")</x:f>
        <x:v>UNIQUE</x:v>
      </x:c>
      <x:c r="M438" s="305" t="str">
        <x:f>IF(COUNTIF($C$5:$C$1629,F438)=1,"LINKED","ORPHAN")</x:f>
        <x:v>LINKED</x:v>
      </x:c>
      <x:c r="N438" s="305" t="str">
        <x:f>IF(AND(LEFT(C438,10)="SEBI-CORE-",MID(C438,11,3)=B438,LEN(C438)=20),"VALID","INVALID")</x:f>
        <x:v>VALID</x:v>
      </x:c>
      <x:c r="O438" s="305" t="str">
        <x:v>NO COLLISION — OBJECT CODE ISOLATED</x:v>
      </x:c>
    </x:row>
    <x:row r="439" ht="48" customHeight="1">
      <x:c r="A439" s="305" t="str">
        <x:v>Audit procedure</x:v>
      </x:c>
      <x:c r="B439" s="305" t="str">
        <x:v>AUD</x:v>
      </x:c>
      <x:c r="C439" s="305" t="str">
        <x:v>SEBI-CORE-AUD-000014</x:v>
      </x:c>
      <x:c r="D439" s="305" t="n">
        <x:v>14</x:v>
      </x:c>
      <x:c r="E439" s="305" t="str">
        <x:v>CAP-LAW053|Reg. 18|AP01</x:v>
      </x:c>
      <x:c r="F439" s="305" t="str">
        <x:v>SEBI-CORE-PRV-000014</x:v>
      </x:c>
      <x:c r="G439" s="305" t="str">
        <x:v>CAP-LAW053|Reg. 18</x:v>
      </x:c>
      <x:c r="H439" s="305" t="str">
        <x:v>CAP-LAW053</x:v>
      </x:c>
      <x:c r="I439" s="305" t="str">
        <x:v>MIGRATED — FROZEN</x:v>
      </x:c>
      <x:c r="J439" s="305" t="str">
        <x:v>FROZEN</x:v>
      </x:c>
      <x:c r="K439" s="305" t="str">
        <x:f>IF(COUNTIF($C$5:$C$1629,C439)=1,"UNIQUE","DUPLICATE")</x:f>
        <x:v>UNIQUE</x:v>
      </x:c>
      <x:c r="L439" s="305" t="str">
        <x:f>IF(COUNTIFS($B$5:$B$1629,B439,$E$5:$E$1629,E439)=1,"UNIQUE","DUPLICATE")</x:f>
        <x:v>UNIQUE</x:v>
      </x:c>
      <x:c r="M439" s="305" t="str">
        <x:f>IF(COUNTIF($C$5:$C$1629,F439)=1,"LINKED","ORPHAN")</x:f>
        <x:v>LINKED</x:v>
      </x:c>
      <x:c r="N439" s="305" t="str">
        <x:f>IF(AND(LEFT(C439,10)="SEBI-CORE-",MID(C439,11,3)=B439,LEN(C439)=20),"VALID","INVALID")</x:f>
        <x:v>VALID</x:v>
      </x:c>
      <x:c r="O439" s="305" t="str">
        <x:v>NO COLLISION — OBJECT CODE ISOLATED</x:v>
      </x:c>
    </x:row>
    <x:row r="440" ht="48" customHeight="1">
      <x:c r="A440" s="305" t="str">
        <x:v>Audit procedure</x:v>
      </x:c>
      <x:c r="B440" s="305" t="str">
        <x:v>AUD</x:v>
      </x:c>
      <x:c r="C440" s="305" t="str">
        <x:v>SEBI-CORE-AUD-000015</x:v>
      </x:c>
      <x:c r="D440" s="305" t="n">
        <x:v>15</x:v>
      </x:c>
      <x:c r="E440" s="305" t="str">
        <x:v>CAP-LAW053|Reg. 19|AP01</x:v>
      </x:c>
      <x:c r="F440" s="305" t="str">
        <x:v>SEBI-CORE-PRV-000015</x:v>
      </x:c>
      <x:c r="G440" s="305" t="str">
        <x:v>CAP-LAW053|Reg. 19</x:v>
      </x:c>
      <x:c r="H440" s="305" t="str">
        <x:v>CAP-LAW053</x:v>
      </x:c>
      <x:c r="I440" s="305" t="str">
        <x:v>MIGRATED — FROZEN</x:v>
      </x:c>
      <x:c r="J440" s="305" t="str">
        <x:v>FROZEN</x:v>
      </x:c>
      <x:c r="K440" s="305" t="str">
        <x:f>IF(COUNTIF($C$5:$C$1629,C440)=1,"UNIQUE","DUPLICATE")</x:f>
        <x:v>UNIQUE</x:v>
      </x:c>
      <x:c r="L440" s="305" t="str">
        <x:f>IF(COUNTIFS($B$5:$B$1629,B440,$E$5:$E$1629,E440)=1,"UNIQUE","DUPLICATE")</x:f>
        <x:v>UNIQUE</x:v>
      </x:c>
      <x:c r="M440" s="305" t="str">
        <x:f>IF(COUNTIF($C$5:$C$1629,F440)=1,"LINKED","ORPHAN")</x:f>
        <x:v>LINKED</x:v>
      </x:c>
      <x:c r="N440" s="305" t="str">
        <x:f>IF(AND(LEFT(C440,10)="SEBI-CORE-",MID(C440,11,3)=B440,LEN(C440)=20),"VALID","INVALID")</x:f>
        <x:v>VALID</x:v>
      </x:c>
      <x:c r="O440" s="305" t="str">
        <x:v>NO COLLISION — OBJECT CODE ISOLATED</x:v>
      </x:c>
    </x:row>
    <x:row r="441" ht="48" customHeight="1">
      <x:c r="A441" s="305" t="str">
        <x:v>Audit procedure</x:v>
      </x:c>
      <x:c r="B441" s="305" t="str">
        <x:v>AUD</x:v>
      </x:c>
      <x:c r="C441" s="305" t="str">
        <x:v>SEBI-CORE-AUD-000016</x:v>
      </x:c>
      <x:c r="D441" s="305" t="n">
        <x:v>16</x:v>
      </x:c>
      <x:c r="E441" s="305" t="str">
        <x:v>CAP-LAW053|Reg. 20|AP01</x:v>
      </x:c>
      <x:c r="F441" s="305" t="str">
        <x:v>SEBI-CORE-PRV-000016</x:v>
      </x:c>
      <x:c r="G441" s="305" t="str">
        <x:v>CAP-LAW053|Reg. 20</x:v>
      </x:c>
      <x:c r="H441" s="305" t="str">
        <x:v>CAP-LAW053</x:v>
      </x:c>
      <x:c r="I441" s="305" t="str">
        <x:v>MIGRATED — FROZEN</x:v>
      </x:c>
      <x:c r="J441" s="305" t="str">
        <x:v>FROZEN</x:v>
      </x:c>
      <x:c r="K441" s="305" t="str">
        <x:f>IF(COUNTIF($C$5:$C$1629,C441)=1,"UNIQUE","DUPLICATE")</x:f>
        <x:v>UNIQUE</x:v>
      </x:c>
      <x:c r="L441" s="305" t="str">
        <x:f>IF(COUNTIFS($B$5:$B$1629,B441,$E$5:$E$1629,E441)=1,"UNIQUE","DUPLICATE")</x:f>
        <x:v>UNIQUE</x:v>
      </x:c>
      <x:c r="M441" s="305" t="str">
        <x:f>IF(COUNTIF($C$5:$C$1629,F441)=1,"LINKED","ORPHAN")</x:f>
        <x:v>LINKED</x:v>
      </x:c>
      <x:c r="N441" s="305" t="str">
        <x:f>IF(AND(LEFT(C441,10)="SEBI-CORE-",MID(C441,11,3)=B441,LEN(C441)=20),"VALID","INVALID")</x:f>
        <x:v>VALID</x:v>
      </x:c>
      <x:c r="O441" s="305" t="str">
        <x:v>NO COLLISION — OBJECT CODE ISOLATED</x:v>
      </x:c>
    </x:row>
    <x:row r="442" ht="48" customHeight="1">
      <x:c r="A442" s="305" t="str">
        <x:v>Audit procedure</x:v>
      </x:c>
      <x:c r="B442" s="305" t="str">
        <x:v>AUD</x:v>
      </x:c>
      <x:c r="C442" s="305" t="str">
        <x:v>SEBI-CORE-AUD-000017</x:v>
      </x:c>
      <x:c r="D442" s="305" t="n">
        <x:v>17</x:v>
      </x:c>
      <x:c r="E442" s="305" t="str">
        <x:v>CAP-LAW053|Reg. 21|AP01</x:v>
      </x:c>
      <x:c r="F442" s="305" t="str">
        <x:v>SEBI-CORE-PRV-000017</x:v>
      </x:c>
      <x:c r="G442" s="305" t="str">
        <x:v>CAP-LAW053|Reg. 21</x:v>
      </x:c>
      <x:c r="H442" s="305" t="str">
        <x:v>CAP-LAW053</x:v>
      </x:c>
      <x:c r="I442" s="305" t="str">
        <x:v>MIGRATED — FROZEN</x:v>
      </x:c>
      <x:c r="J442" s="305" t="str">
        <x:v>FROZEN</x:v>
      </x:c>
      <x:c r="K442" s="305" t="str">
        <x:f>IF(COUNTIF($C$5:$C$1629,C442)=1,"UNIQUE","DUPLICATE")</x:f>
        <x:v>UNIQUE</x:v>
      </x:c>
      <x:c r="L442" s="305" t="str">
        <x:f>IF(COUNTIFS($B$5:$B$1629,B442,$E$5:$E$1629,E442)=1,"UNIQUE","DUPLICATE")</x:f>
        <x:v>UNIQUE</x:v>
      </x:c>
      <x:c r="M442" s="305" t="str">
        <x:f>IF(COUNTIF($C$5:$C$1629,F442)=1,"LINKED","ORPHAN")</x:f>
        <x:v>LINKED</x:v>
      </x:c>
      <x:c r="N442" s="305" t="str">
        <x:f>IF(AND(LEFT(C442,10)="SEBI-CORE-",MID(C442,11,3)=B442,LEN(C442)=20),"VALID","INVALID")</x:f>
        <x:v>VALID</x:v>
      </x:c>
      <x:c r="O442" s="305" t="str">
        <x:v>NO COLLISION — OBJECT CODE ISOLATED</x:v>
      </x:c>
    </x:row>
    <x:row r="443" ht="48" customHeight="1">
      <x:c r="A443" s="305" t="str">
        <x:v>Audit procedure</x:v>
      </x:c>
      <x:c r="B443" s="305" t="str">
        <x:v>AUD</x:v>
      </x:c>
      <x:c r="C443" s="305" t="str">
        <x:v>SEBI-CORE-AUD-000018</x:v>
      </x:c>
      <x:c r="D443" s="305" t="n">
        <x:v>18</x:v>
      </x:c>
      <x:c r="E443" s="305" t="str">
        <x:v>CAP-LAW053|Reg. 22|AP01</x:v>
      </x:c>
      <x:c r="F443" s="305" t="str">
        <x:v>SEBI-CORE-PRV-000018</x:v>
      </x:c>
      <x:c r="G443" s="305" t="str">
        <x:v>CAP-LAW053|Reg. 22</x:v>
      </x:c>
      <x:c r="H443" s="305" t="str">
        <x:v>CAP-LAW053</x:v>
      </x:c>
      <x:c r="I443" s="305" t="str">
        <x:v>MIGRATED — FROZEN</x:v>
      </x:c>
      <x:c r="J443" s="305" t="str">
        <x:v>FROZEN</x:v>
      </x:c>
      <x:c r="K443" s="305" t="str">
        <x:f>IF(COUNTIF($C$5:$C$1629,C443)=1,"UNIQUE","DUPLICATE")</x:f>
        <x:v>UNIQUE</x:v>
      </x:c>
      <x:c r="L443" s="305" t="str">
        <x:f>IF(COUNTIFS($B$5:$B$1629,B443,$E$5:$E$1629,E443)=1,"UNIQUE","DUPLICATE")</x:f>
        <x:v>UNIQUE</x:v>
      </x:c>
      <x:c r="M443" s="305" t="str">
        <x:f>IF(COUNTIF($C$5:$C$1629,F443)=1,"LINKED","ORPHAN")</x:f>
        <x:v>LINKED</x:v>
      </x:c>
      <x:c r="N443" s="305" t="str">
        <x:f>IF(AND(LEFT(C443,10)="SEBI-CORE-",MID(C443,11,3)=B443,LEN(C443)=20),"VALID","INVALID")</x:f>
        <x:v>VALID</x:v>
      </x:c>
      <x:c r="O443" s="305" t="str">
        <x:v>NO COLLISION — OBJECT CODE ISOLATED</x:v>
      </x:c>
    </x:row>
    <x:row r="444" ht="48" customHeight="1">
      <x:c r="A444" s="305" t="str">
        <x:v>Audit procedure</x:v>
      </x:c>
      <x:c r="B444" s="305" t="str">
        <x:v>AUD</x:v>
      </x:c>
      <x:c r="C444" s="305" t="str">
        <x:v>SEBI-CORE-AUD-000019</x:v>
      </x:c>
      <x:c r="D444" s="305" t="n">
        <x:v>19</x:v>
      </x:c>
      <x:c r="E444" s="305" t="str">
        <x:v>CAP-LAW053|Reg. 23(1)|AP01</x:v>
      </x:c>
      <x:c r="F444" s="305" t="str">
        <x:v>SEBI-CORE-PRV-000019</x:v>
      </x:c>
      <x:c r="G444" s="305" t="str">
        <x:v>CAP-LAW053|Reg. 23(1)</x:v>
      </x:c>
      <x:c r="H444" s="305" t="str">
        <x:v>CAP-LAW053</x:v>
      </x:c>
      <x:c r="I444" s="305" t="str">
        <x:v>MIGRATED — FROZEN</x:v>
      </x:c>
      <x:c r="J444" s="305" t="str">
        <x:v>FROZEN</x:v>
      </x:c>
      <x:c r="K444" s="305" t="str">
        <x:f>IF(COUNTIF($C$5:$C$1629,C444)=1,"UNIQUE","DUPLICATE")</x:f>
        <x:v>UNIQUE</x:v>
      </x:c>
      <x:c r="L444" s="305" t="str">
        <x:f>IF(COUNTIFS($B$5:$B$1629,B444,$E$5:$E$1629,E444)=1,"UNIQUE","DUPLICATE")</x:f>
        <x:v>UNIQUE</x:v>
      </x:c>
      <x:c r="M444" s="305" t="str">
        <x:f>IF(COUNTIF($C$5:$C$1629,F444)=1,"LINKED","ORPHAN")</x:f>
        <x:v>LINKED</x:v>
      </x:c>
      <x:c r="N444" s="305" t="str">
        <x:f>IF(AND(LEFT(C444,10)="SEBI-CORE-",MID(C444,11,3)=B444,LEN(C444)=20),"VALID","INVALID")</x:f>
        <x:v>VALID</x:v>
      </x:c>
      <x:c r="O444" s="305" t="str">
        <x:v>NO COLLISION — OBJECT CODE ISOLATED</x:v>
      </x:c>
    </x:row>
    <x:row r="445" ht="48" customHeight="1">
      <x:c r="A445" s="305" t="str">
        <x:v>Audit procedure</x:v>
      </x:c>
      <x:c r="B445" s="305" t="str">
        <x:v>AUD</x:v>
      </x:c>
      <x:c r="C445" s="305" t="str">
        <x:v>SEBI-CORE-AUD-000020</x:v>
      </x:c>
      <x:c r="D445" s="305" t="n">
        <x:v>20</x:v>
      </x:c>
      <x:c r="E445" s="305" t="str">
        <x:v>CAP-LAW053|Reg. 23(2)-(4)|AP01</x:v>
      </x:c>
      <x:c r="F445" s="305" t="str">
        <x:v>SEBI-CORE-PRV-000020</x:v>
      </x:c>
      <x:c r="G445" s="305" t="str">
        <x:v>CAP-LAW053|Reg. 23(2)-(4)</x:v>
      </x:c>
      <x:c r="H445" s="305" t="str">
        <x:v>CAP-LAW053</x:v>
      </x:c>
      <x:c r="I445" s="305" t="str">
        <x:v>MIGRATED — FROZEN</x:v>
      </x:c>
      <x:c r="J445" s="305" t="str">
        <x:v>FROZEN</x:v>
      </x:c>
      <x:c r="K445" s="305" t="str">
        <x:f>IF(COUNTIF($C$5:$C$1629,C445)=1,"UNIQUE","DUPLICATE")</x:f>
        <x:v>UNIQUE</x:v>
      </x:c>
      <x:c r="L445" s="305" t="str">
        <x:f>IF(COUNTIFS($B$5:$B$1629,B445,$E$5:$E$1629,E445)=1,"UNIQUE","DUPLICATE")</x:f>
        <x:v>UNIQUE</x:v>
      </x:c>
      <x:c r="M445" s="305" t="str">
        <x:f>IF(COUNTIF($C$5:$C$1629,F445)=1,"LINKED","ORPHAN")</x:f>
        <x:v>LINKED</x:v>
      </x:c>
      <x:c r="N445" s="305" t="str">
        <x:f>IF(AND(LEFT(C445,10)="SEBI-CORE-",MID(C445,11,3)=B445,LEN(C445)=20),"VALID","INVALID")</x:f>
        <x:v>VALID</x:v>
      </x:c>
      <x:c r="O445" s="305" t="str">
        <x:v>NO COLLISION — OBJECT CODE ISOLATED</x:v>
      </x:c>
    </x:row>
    <x:row r="446" ht="48" customHeight="1">
      <x:c r="A446" s="305" t="str">
        <x:v>Audit procedure</x:v>
      </x:c>
      <x:c r="B446" s="305" t="str">
        <x:v>AUD</x:v>
      </x:c>
      <x:c r="C446" s="305" t="str">
        <x:v>SEBI-CORE-AUD-000021</x:v>
      </x:c>
      <x:c r="D446" s="305" t="n">
        <x:v>21</x:v>
      </x:c>
      <x:c r="E446" s="305" t="str">
        <x:v>CAP-LAW053|Reg. 23(9)|AP01</x:v>
      </x:c>
      <x:c r="F446" s="305" t="str">
        <x:v>SEBI-CORE-PRV-000021</x:v>
      </x:c>
      <x:c r="G446" s="305" t="str">
        <x:v>CAP-LAW053|Reg. 23(9)</x:v>
      </x:c>
      <x:c r="H446" s="305" t="str">
        <x:v>CAP-LAW053</x:v>
      </x:c>
      <x:c r="I446" s="305" t="str">
        <x:v>MIGRATED — FROZEN</x:v>
      </x:c>
      <x:c r="J446" s="305" t="str">
        <x:v>FROZEN</x:v>
      </x:c>
      <x:c r="K446" s="305" t="str">
        <x:f>IF(COUNTIF($C$5:$C$1629,C446)=1,"UNIQUE","DUPLICATE")</x:f>
        <x:v>UNIQUE</x:v>
      </x:c>
      <x:c r="L446" s="305" t="str">
        <x:f>IF(COUNTIFS($B$5:$B$1629,B446,$E$5:$E$1629,E446)=1,"UNIQUE","DUPLICATE")</x:f>
        <x:v>UNIQUE</x:v>
      </x:c>
      <x:c r="M446" s="305" t="str">
        <x:f>IF(COUNTIF($C$5:$C$1629,F446)=1,"LINKED","ORPHAN")</x:f>
        <x:v>LINKED</x:v>
      </x:c>
      <x:c r="N446" s="305" t="str">
        <x:f>IF(AND(LEFT(C446,10)="SEBI-CORE-",MID(C446,11,3)=B446,LEN(C446)=20),"VALID","INVALID")</x:f>
        <x:v>VALID</x:v>
      </x:c>
      <x:c r="O446" s="305" t="str">
        <x:v>NO COLLISION — OBJECT CODE ISOLATED</x:v>
      </x:c>
    </x:row>
    <x:row r="447" ht="48" customHeight="1">
      <x:c r="A447" s="305" t="str">
        <x:v>Audit procedure</x:v>
      </x:c>
      <x:c r="B447" s="305" t="str">
        <x:v>AUD</x:v>
      </x:c>
      <x:c r="C447" s="305" t="str">
        <x:v>SEBI-CORE-AUD-000022</x:v>
      </x:c>
      <x:c r="D447" s="305" t="n">
        <x:v>22</x:v>
      </x:c>
      <x:c r="E447" s="305" t="str">
        <x:v>CAP-LAW053|Reg. 24(1)|AP01</x:v>
      </x:c>
      <x:c r="F447" s="305" t="str">
        <x:v>SEBI-CORE-PRV-000022</x:v>
      </x:c>
      <x:c r="G447" s="305" t="str">
        <x:v>CAP-LAW053|Reg. 24(1)</x:v>
      </x:c>
      <x:c r="H447" s="305" t="str">
        <x:v>CAP-LAW053</x:v>
      </x:c>
      <x:c r="I447" s="305" t="str">
        <x:v>MIGRATED — FROZEN</x:v>
      </x:c>
      <x:c r="J447" s="305" t="str">
        <x:v>FROZEN</x:v>
      </x:c>
      <x:c r="K447" s="305" t="str">
        <x:f>IF(COUNTIF($C$5:$C$1629,C447)=1,"UNIQUE","DUPLICATE")</x:f>
        <x:v>UNIQUE</x:v>
      </x:c>
      <x:c r="L447" s="305" t="str">
        <x:f>IF(COUNTIFS($B$5:$B$1629,B447,$E$5:$E$1629,E447)=1,"UNIQUE","DUPLICATE")</x:f>
        <x:v>UNIQUE</x:v>
      </x:c>
      <x:c r="M447" s="305" t="str">
        <x:f>IF(COUNTIF($C$5:$C$1629,F447)=1,"LINKED","ORPHAN")</x:f>
        <x:v>LINKED</x:v>
      </x:c>
      <x:c r="N447" s="305" t="str">
        <x:f>IF(AND(LEFT(C447,10)="SEBI-CORE-",MID(C447,11,3)=B447,LEN(C447)=20),"VALID","INVALID")</x:f>
        <x:v>VALID</x:v>
      </x:c>
      <x:c r="O447" s="305" t="str">
        <x:v>NO COLLISION — OBJECT CODE ISOLATED</x:v>
      </x:c>
    </x:row>
    <x:row r="448" ht="48" customHeight="1">
      <x:c r="A448" s="305" t="str">
        <x:v>Audit procedure</x:v>
      </x:c>
      <x:c r="B448" s="305" t="str">
        <x:v>AUD</x:v>
      </x:c>
      <x:c r="C448" s="305" t="str">
        <x:v>SEBI-CORE-AUD-000023</x:v>
      </x:c>
      <x:c r="D448" s="305" t="n">
        <x:v>23</x:v>
      </x:c>
      <x:c r="E448" s="305" t="str">
        <x:v>CAP-LAW053|Reg. 24(2)|AP01</x:v>
      </x:c>
      <x:c r="F448" s="305" t="str">
        <x:v>SEBI-CORE-PRV-000023</x:v>
      </x:c>
      <x:c r="G448" s="305" t="str">
        <x:v>CAP-LAW053|Reg. 24(2)</x:v>
      </x:c>
      <x:c r="H448" s="305" t="str">
        <x:v>CAP-LAW053</x:v>
      </x:c>
      <x:c r="I448" s="305" t="str">
        <x:v>MIGRATED — FROZEN</x:v>
      </x:c>
      <x:c r="J448" s="305" t="str">
        <x:v>FROZEN</x:v>
      </x:c>
      <x:c r="K448" s="305" t="str">
        <x:f>IF(COUNTIF($C$5:$C$1629,C448)=1,"UNIQUE","DUPLICATE")</x:f>
        <x:v>UNIQUE</x:v>
      </x:c>
      <x:c r="L448" s="305" t="str">
        <x:f>IF(COUNTIFS($B$5:$B$1629,B448,$E$5:$E$1629,E448)=1,"UNIQUE","DUPLICATE")</x:f>
        <x:v>UNIQUE</x:v>
      </x:c>
      <x:c r="M448" s="305" t="str">
        <x:f>IF(COUNTIF($C$5:$C$1629,F448)=1,"LINKED","ORPHAN")</x:f>
        <x:v>LINKED</x:v>
      </x:c>
      <x:c r="N448" s="305" t="str">
        <x:f>IF(AND(LEFT(C448,10)="SEBI-CORE-",MID(C448,11,3)=B448,LEN(C448)=20),"VALID","INVALID")</x:f>
        <x:v>VALID</x:v>
      </x:c>
      <x:c r="O448" s="305" t="str">
        <x:v>NO COLLISION — OBJECT CODE ISOLATED</x:v>
      </x:c>
    </x:row>
    <x:row r="449" ht="48" customHeight="1">
      <x:c r="A449" s="305" t="str">
        <x:v>Audit procedure</x:v>
      </x:c>
      <x:c r="B449" s="305" t="str">
        <x:v>AUD</x:v>
      </x:c>
      <x:c r="C449" s="305" t="str">
        <x:v>SEBI-CORE-AUD-000024</x:v>
      </x:c>
      <x:c r="D449" s="305" t="n">
        <x:v>24</x:v>
      </x:c>
      <x:c r="E449" s="305" t="str">
        <x:v>CAP-LAW053|Reg. 24(3)|AP01</x:v>
      </x:c>
      <x:c r="F449" s="305" t="str">
        <x:v>SEBI-CORE-PRV-000024</x:v>
      </x:c>
      <x:c r="G449" s="305" t="str">
        <x:v>CAP-LAW053|Reg. 24(3)</x:v>
      </x:c>
      <x:c r="H449" s="305" t="str">
        <x:v>CAP-LAW053</x:v>
      </x:c>
      <x:c r="I449" s="305" t="str">
        <x:v>MIGRATED — FROZEN</x:v>
      </x:c>
      <x:c r="J449" s="305" t="str">
        <x:v>FROZEN</x:v>
      </x:c>
      <x:c r="K449" s="305" t="str">
        <x:f>IF(COUNTIF($C$5:$C$1629,C449)=1,"UNIQUE","DUPLICATE")</x:f>
        <x:v>UNIQUE</x:v>
      </x:c>
      <x:c r="L449" s="305" t="str">
        <x:f>IF(COUNTIFS($B$5:$B$1629,B449,$E$5:$E$1629,E449)=1,"UNIQUE","DUPLICATE")</x:f>
        <x:v>UNIQUE</x:v>
      </x:c>
      <x:c r="M449" s="305" t="str">
        <x:f>IF(COUNTIF($C$5:$C$1629,F449)=1,"LINKED","ORPHAN")</x:f>
        <x:v>LINKED</x:v>
      </x:c>
      <x:c r="N449" s="305" t="str">
        <x:f>IF(AND(LEFT(C449,10)="SEBI-CORE-",MID(C449,11,3)=B449,LEN(C449)=20),"VALID","INVALID")</x:f>
        <x:v>VALID</x:v>
      </x:c>
      <x:c r="O449" s="305" t="str">
        <x:v>NO COLLISION — OBJECT CODE ISOLATED</x:v>
      </x:c>
    </x:row>
    <x:row r="450" ht="48" customHeight="1">
      <x:c r="A450" s="305" t="str">
        <x:v>Audit procedure</x:v>
      </x:c>
      <x:c r="B450" s="305" t="str">
        <x:v>AUD</x:v>
      </x:c>
      <x:c r="C450" s="305" t="str">
        <x:v>SEBI-CORE-AUD-000025</x:v>
      </x:c>
      <x:c r="D450" s="305" t="n">
        <x:v>25</x:v>
      </x:c>
      <x:c r="E450" s="305" t="str">
        <x:v>CAP-LAW053|Reg. 24(4)|AP01</x:v>
      </x:c>
      <x:c r="F450" s="305" t="str">
        <x:v>SEBI-CORE-PRV-000025</x:v>
      </x:c>
      <x:c r="G450" s="305" t="str">
        <x:v>CAP-LAW053|Reg. 24(4)</x:v>
      </x:c>
      <x:c r="H450" s="305" t="str">
        <x:v>CAP-LAW053</x:v>
      </x:c>
      <x:c r="I450" s="305" t="str">
        <x:v>MIGRATED — FROZEN</x:v>
      </x:c>
      <x:c r="J450" s="305" t="str">
        <x:v>FROZEN</x:v>
      </x:c>
      <x:c r="K450" s="305" t="str">
        <x:f>IF(COUNTIF($C$5:$C$1629,C450)=1,"UNIQUE","DUPLICATE")</x:f>
        <x:v>UNIQUE</x:v>
      </x:c>
      <x:c r="L450" s="305" t="str">
        <x:f>IF(COUNTIFS($B$5:$B$1629,B450,$E$5:$E$1629,E450)=1,"UNIQUE","DUPLICATE")</x:f>
        <x:v>UNIQUE</x:v>
      </x:c>
      <x:c r="M450" s="305" t="str">
        <x:f>IF(COUNTIF($C$5:$C$1629,F450)=1,"LINKED","ORPHAN")</x:f>
        <x:v>LINKED</x:v>
      </x:c>
      <x:c r="N450" s="305" t="str">
        <x:f>IF(AND(LEFT(C450,10)="SEBI-CORE-",MID(C450,11,3)=B450,LEN(C450)=20),"VALID","INVALID")</x:f>
        <x:v>VALID</x:v>
      </x:c>
      <x:c r="O450" s="305" t="str">
        <x:v>NO COLLISION — OBJECT CODE ISOLATED</x:v>
      </x:c>
    </x:row>
    <x:row r="451" ht="48" customHeight="1">
      <x:c r="A451" s="305" t="str">
        <x:v>Audit procedure</x:v>
      </x:c>
      <x:c r="B451" s="305" t="str">
        <x:v>AUD</x:v>
      </x:c>
      <x:c r="C451" s="305" t="str">
        <x:v>SEBI-CORE-AUD-000026</x:v>
      </x:c>
      <x:c r="D451" s="305" t="n">
        <x:v>26</x:v>
      </x:c>
      <x:c r="E451" s="305" t="str">
        <x:v>CAP-LAW053|Reg. 24(5)-(6)|AP01</x:v>
      </x:c>
      <x:c r="F451" s="305" t="str">
        <x:v>SEBI-CORE-PRV-000026</x:v>
      </x:c>
      <x:c r="G451" s="305" t="str">
        <x:v>CAP-LAW053|Reg. 24(5)-(6)</x:v>
      </x:c>
      <x:c r="H451" s="305" t="str">
        <x:v>CAP-LAW053</x:v>
      </x:c>
      <x:c r="I451" s="305" t="str">
        <x:v>MIGRATED — FROZEN</x:v>
      </x:c>
      <x:c r="J451" s="305" t="str">
        <x:v>FROZEN</x:v>
      </x:c>
      <x:c r="K451" s="305" t="str">
        <x:f>IF(COUNTIF($C$5:$C$1629,C451)=1,"UNIQUE","DUPLICATE")</x:f>
        <x:v>UNIQUE</x:v>
      </x:c>
      <x:c r="L451" s="305" t="str">
        <x:f>IF(COUNTIFS($B$5:$B$1629,B451,$E$5:$E$1629,E451)=1,"UNIQUE","DUPLICATE")</x:f>
        <x:v>UNIQUE</x:v>
      </x:c>
      <x:c r="M451" s="305" t="str">
        <x:f>IF(COUNTIF($C$5:$C$1629,F451)=1,"LINKED","ORPHAN")</x:f>
        <x:v>LINKED</x:v>
      </x:c>
      <x:c r="N451" s="305" t="str">
        <x:f>IF(AND(LEFT(C451,10)="SEBI-CORE-",MID(C451,11,3)=B451,LEN(C451)=20),"VALID","INVALID")</x:f>
        <x:v>VALID</x:v>
      </x:c>
      <x:c r="O451" s="305" t="str">
        <x:v>NO COLLISION — OBJECT CODE ISOLATED</x:v>
      </x:c>
    </x:row>
    <x:row r="452" ht="48" customHeight="1">
      <x:c r="A452" s="305" t="str">
        <x:v>Audit procedure</x:v>
      </x:c>
      <x:c r="B452" s="305" t="str">
        <x:v>AUD</x:v>
      </x:c>
      <x:c r="C452" s="305" t="str">
        <x:v>SEBI-CORE-AUD-000027</x:v>
      </x:c>
      <x:c r="D452" s="305" t="n">
        <x:v>27</x:v>
      </x:c>
      <x:c r="E452" s="305" t="str">
        <x:v>CAP-LAW053|Reg. 24A|AP01</x:v>
      </x:c>
      <x:c r="F452" s="305" t="str">
        <x:v>SEBI-CORE-PRV-000027</x:v>
      </x:c>
      <x:c r="G452" s="305" t="str">
        <x:v>CAP-LAW053|Reg. 24A</x:v>
      </x:c>
      <x:c r="H452" s="305" t="str">
        <x:v>CAP-LAW053</x:v>
      </x:c>
      <x:c r="I452" s="305" t="str">
        <x:v>MIGRATED — FROZEN</x:v>
      </x:c>
      <x:c r="J452" s="305" t="str">
        <x:v>FROZEN</x:v>
      </x:c>
      <x:c r="K452" s="305" t="str">
        <x:f>IF(COUNTIF($C$5:$C$1629,C452)=1,"UNIQUE","DUPLICATE")</x:f>
        <x:v>UNIQUE</x:v>
      </x:c>
      <x:c r="L452" s="305" t="str">
        <x:f>IF(COUNTIFS($B$5:$B$1629,B452,$E$5:$E$1629,E452)=1,"UNIQUE","DUPLICATE")</x:f>
        <x:v>UNIQUE</x:v>
      </x:c>
      <x:c r="M452" s="305" t="str">
        <x:f>IF(COUNTIF($C$5:$C$1629,F452)=1,"LINKED","ORPHAN")</x:f>
        <x:v>LINKED</x:v>
      </x:c>
      <x:c r="N452" s="305" t="str">
        <x:f>IF(AND(LEFT(C452,10)="SEBI-CORE-",MID(C452,11,3)=B452,LEN(C452)=20),"VALID","INVALID")</x:f>
        <x:v>VALID</x:v>
      </x:c>
      <x:c r="O452" s="305" t="str">
        <x:v>NO COLLISION — OBJECT CODE ISOLATED</x:v>
      </x:c>
    </x:row>
    <x:row r="453" ht="48" customHeight="1">
      <x:c r="A453" s="305" t="str">
        <x:v>Audit procedure</x:v>
      </x:c>
      <x:c r="B453" s="305" t="str">
        <x:v>AUD</x:v>
      </x:c>
      <x:c r="C453" s="305" t="str">
        <x:v>SEBI-CORE-AUD-000028</x:v>
      </x:c>
      <x:c r="D453" s="305" t="n">
        <x:v>28</x:v>
      </x:c>
      <x:c r="E453" s="305" t="str">
        <x:v>CAP-LAW053|Reg. 25|AP01</x:v>
      </x:c>
      <x:c r="F453" s="305" t="str">
        <x:v>SEBI-CORE-PRV-000028</x:v>
      </x:c>
      <x:c r="G453" s="305" t="str">
        <x:v>CAP-LAW053|Reg. 25</x:v>
      </x:c>
      <x:c r="H453" s="305" t="str">
        <x:v>CAP-LAW053</x:v>
      </x:c>
      <x:c r="I453" s="305" t="str">
        <x:v>MIGRATED — FROZEN</x:v>
      </x:c>
      <x:c r="J453" s="305" t="str">
        <x:v>FROZEN</x:v>
      </x:c>
      <x:c r="K453" s="305" t="str">
        <x:f>IF(COUNTIF($C$5:$C$1629,C453)=1,"UNIQUE","DUPLICATE")</x:f>
        <x:v>UNIQUE</x:v>
      </x:c>
      <x:c r="L453" s="305" t="str">
        <x:f>IF(COUNTIFS($B$5:$B$1629,B453,$E$5:$E$1629,E453)=1,"UNIQUE","DUPLICATE")</x:f>
        <x:v>UNIQUE</x:v>
      </x:c>
      <x:c r="M453" s="305" t="str">
        <x:f>IF(COUNTIF($C$5:$C$1629,F453)=1,"LINKED","ORPHAN")</x:f>
        <x:v>LINKED</x:v>
      </x:c>
      <x:c r="N453" s="305" t="str">
        <x:f>IF(AND(LEFT(C453,10)="SEBI-CORE-",MID(C453,11,3)=B453,LEN(C453)=20),"VALID","INVALID")</x:f>
        <x:v>VALID</x:v>
      </x:c>
      <x:c r="O453" s="305" t="str">
        <x:v>NO COLLISION — OBJECT CODE ISOLATED</x:v>
      </x:c>
    </x:row>
    <x:row r="454" ht="48" customHeight="1">
      <x:c r="A454" s="305" t="str">
        <x:v>Audit procedure</x:v>
      </x:c>
      <x:c r="B454" s="305" t="str">
        <x:v>AUD</x:v>
      </x:c>
      <x:c r="C454" s="305" t="str">
        <x:v>SEBI-CORE-AUD-000029</x:v>
      </x:c>
      <x:c r="D454" s="305" t="n">
        <x:v>29</x:v>
      </x:c>
      <x:c r="E454" s="305" t="str">
        <x:v>CAP-LAW053|Reg. 26|AP01</x:v>
      </x:c>
      <x:c r="F454" s="305" t="str">
        <x:v>SEBI-CORE-PRV-000029</x:v>
      </x:c>
      <x:c r="G454" s="305" t="str">
        <x:v>CAP-LAW053|Reg. 26</x:v>
      </x:c>
      <x:c r="H454" s="305" t="str">
        <x:v>CAP-LAW053</x:v>
      </x:c>
      <x:c r="I454" s="305" t="str">
        <x:v>MIGRATED — FROZEN</x:v>
      </x:c>
      <x:c r="J454" s="305" t="str">
        <x:v>FROZEN</x:v>
      </x:c>
      <x:c r="K454" s="305" t="str">
        <x:f>IF(COUNTIF($C$5:$C$1629,C454)=1,"UNIQUE","DUPLICATE")</x:f>
        <x:v>UNIQUE</x:v>
      </x:c>
      <x:c r="L454" s="305" t="str">
        <x:f>IF(COUNTIFS($B$5:$B$1629,B454,$E$5:$E$1629,E454)=1,"UNIQUE","DUPLICATE")</x:f>
        <x:v>UNIQUE</x:v>
      </x:c>
      <x:c r="M454" s="305" t="str">
        <x:f>IF(COUNTIF($C$5:$C$1629,F454)=1,"LINKED","ORPHAN")</x:f>
        <x:v>LINKED</x:v>
      </x:c>
      <x:c r="N454" s="305" t="str">
        <x:f>IF(AND(LEFT(C454,10)="SEBI-CORE-",MID(C454,11,3)=B454,LEN(C454)=20),"VALID","INVALID")</x:f>
        <x:v>VALID</x:v>
      </x:c>
      <x:c r="O454" s="305" t="str">
        <x:v>NO COLLISION — OBJECT CODE ISOLATED</x:v>
      </x:c>
    </x:row>
    <x:row r="455" ht="48" customHeight="1">
      <x:c r="A455" s="305" t="str">
        <x:v>Audit procedure</x:v>
      </x:c>
      <x:c r="B455" s="305" t="str">
        <x:v>AUD</x:v>
      </x:c>
      <x:c r="C455" s="305" t="str">
        <x:v>SEBI-CORE-AUD-000030</x:v>
      </x:c>
      <x:c r="D455" s="305" t="n">
        <x:v>30</x:v>
      </x:c>
      <x:c r="E455" s="305" t="str">
        <x:v>CAP-LAW053|Reg. 27|AP01</x:v>
      </x:c>
      <x:c r="F455" s="305" t="str">
        <x:v>SEBI-CORE-PRV-000030</x:v>
      </x:c>
      <x:c r="G455" s="305" t="str">
        <x:v>CAP-LAW053|Reg. 27</x:v>
      </x:c>
      <x:c r="H455" s="305" t="str">
        <x:v>CAP-LAW053</x:v>
      </x:c>
      <x:c r="I455" s="305" t="str">
        <x:v>MIGRATED — FROZEN</x:v>
      </x:c>
      <x:c r="J455" s="305" t="str">
        <x:v>FROZEN</x:v>
      </x:c>
      <x:c r="K455" s="305" t="str">
        <x:f>IF(COUNTIF($C$5:$C$1629,C455)=1,"UNIQUE","DUPLICATE")</x:f>
        <x:v>UNIQUE</x:v>
      </x:c>
      <x:c r="L455" s="305" t="str">
        <x:f>IF(COUNTIFS($B$5:$B$1629,B455,$E$5:$E$1629,E455)=1,"UNIQUE","DUPLICATE")</x:f>
        <x:v>UNIQUE</x:v>
      </x:c>
      <x:c r="M455" s="305" t="str">
        <x:f>IF(COUNTIF($C$5:$C$1629,F455)=1,"LINKED","ORPHAN")</x:f>
        <x:v>LINKED</x:v>
      </x:c>
      <x:c r="N455" s="305" t="str">
        <x:f>IF(AND(LEFT(C455,10)="SEBI-CORE-",MID(C455,11,3)=B455,LEN(C455)=20),"VALID","INVALID")</x:f>
        <x:v>VALID</x:v>
      </x:c>
      <x:c r="O455" s="305" t="str">
        <x:v>NO COLLISION — OBJECT CODE ISOLATED</x:v>
      </x:c>
    </x:row>
    <x:row r="456" ht="48" customHeight="1">
      <x:c r="A456" s="305" t="str">
        <x:v>Audit procedure</x:v>
      </x:c>
      <x:c r="B456" s="305" t="str">
        <x:v>AUD</x:v>
      </x:c>
      <x:c r="C456" s="305" t="str">
        <x:v>SEBI-CORE-AUD-000031</x:v>
      </x:c>
      <x:c r="D456" s="305" t="n">
        <x:v>31</x:v>
      </x:c>
      <x:c r="E456" s="305" t="str">
        <x:v>CAP-LAW053|Reg. 29|AP01</x:v>
      </x:c>
      <x:c r="F456" s="305" t="str">
        <x:v>SEBI-CORE-PRV-000031</x:v>
      </x:c>
      <x:c r="G456" s="305" t="str">
        <x:v>CAP-LAW053|Reg. 29</x:v>
      </x:c>
      <x:c r="H456" s="305" t="str">
        <x:v>CAP-LAW053</x:v>
      </x:c>
      <x:c r="I456" s="305" t="str">
        <x:v>MIGRATED — FROZEN</x:v>
      </x:c>
      <x:c r="J456" s="305" t="str">
        <x:v>FROZEN</x:v>
      </x:c>
      <x:c r="K456" s="305" t="str">
        <x:f>IF(COUNTIF($C$5:$C$1629,C456)=1,"UNIQUE","DUPLICATE")</x:f>
        <x:v>UNIQUE</x:v>
      </x:c>
      <x:c r="L456" s="305" t="str">
        <x:f>IF(COUNTIFS($B$5:$B$1629,B456,$E$5:$E$1629,E456)=1,"UNIQUE","DUPLICATE")</x:f>
        <x:v>UNIQUE</x:v>
      </x:c>
      <x:c r="M456" s="305" t="str">
        <x:f>IF(COUNTIF($C$5:$C$1629,F456)=1,"LINKED","ORPHAN")</x:f>
        <x:v>LINKED</x:v>
      </x:c>
      <x:c r="N456" s="305" t="str">
        <x:f>IF(AND(LEFT(C456,10)="SEBI-CORE-",MID(C456,11,3)=B456,LEN(C456)=20),"VALID","INVALID")</x:f>
        <x:v>VALID</x:v>
      </x:c>
      <x:c r="O456" s="305" t="str">
        <x:v>NO COLLISION — OBJECT CODE ISOLATED</x:v>
      </x:c>
    </x:row>
    <x:row r="457" ht="48" customHeight="1">
      <x:c r="A457" s="305" t="str">
        <x:v>Audit procedure</x:v>
      </x:c>
      <x:c r="B457" s="305" t="str">
        <x:v>AUD</x:v>
      </x:c>
      <x:c r="C457" s="305" t="str">
        <x:v>SEBI-CORE-AUD-000032</x:v>
      </x:c>
      <x:c r="D457" s="305" t="n">
        <x:v>32</x:v>
      </x:c>
      <x:c r="E457" s="305" t="str">
        <x:v>CAP-LAW053|Reg. 30|AP01</x:v>
      </x:c>
      <x:c r="F457" s="305" t="str">
        <x:v>SEBI-CORE-PRV-000032</x:v>
      </x:c>
      <x:c r="G457" s="305" t="str">
        <x:v>CAP-LAW053|Reg. 30</x:v>
      </x:c>
      <x:c r="H457" s="305" t="str">
        <x:v>CAP-LAW053</x:v>
      </x:c>
      <x:c r="I457" s="305" t="str">
        <x:v>MIGRATED — FROZEN</x:v>
      </x:c>
      <x:c r="J457" s="305" t="str">
        <x:v>FROZEN</x:v>
      </x:c>
      <x:c r="K457" s="305" t="str">
        <x:f>IF(COUNTIF($C$5:$C$1629,C457)=1,"UNIQUE","DUPLICATE")</x:f>
        <x:v>UNIQUE</x:v>
      </x:c>
      <x:c r="L457" s="305" t="str">
        <x:f>IF(COUNTIFS($B$5:$B$1629,B457,$E$5:$E$1629,E457)=1,"UNIQUE","DUPLICATE")</x:f>
        <x:v>UNIQUE</x:v>
      </x:c>
      <x:c r="M457" s="305" t="str">
        <x:f>IF(COUNTIF($C$5:$C$1629,F457)=1,"LINKED","ORPHAN")</x:f>
        <x:v>LINKED</x:v>
      </x:c>
      <x:c r="N457" s="305" t="str">
        <x:f>IF(AND(LEFT(C457,10)="SEBI-CORE-",MID(C457,11,3)=B457,LEN(C457)=20),"VALID","INVALID")</x:f>
        <x:v>VALID</x:v>
      </x:c>
      <x:c r="O457" s="305" t="str">
        <x:v>NO COLLISION — OBJECT CODE ISOLATED</x:v>
      </x:c>
    </x:row>
    <x:row r="458" ht="48" customHeight="1">
      <x:c r="A458" s="305" t="str">
        <x:v>Audit procedure</x:v>
      </x:c>
      <x:c r="B458" s="305" t="str">
        <x:v>AUD</x:v>
      </x:c>
      <x:c r="C458" s="305" t="str">
        <x:v>SEBI-CORE-AUD-000033</x:v>
      </x:c>
      <x:c r="D458" s="305" t="n">
        <x:v>33</x:v>
      </x:c>
      <x:c r="E458" s="305" t="str">
        <x:v>CAP-LAW053|Reg. 30A|AP01</x:v>
      </x:c>
      <x:c r="F458" s="305" t="str">
        <x:v>SEBI-CORE-PRV-000033</x:v>
      </x:c>
      <x:c r="G458" s="305" t="str">
        <x:v>CAP-LAW053|Reg. 30A</x:v>
      </x:c>
      <x:c r="H458" s="305" t="str">
        <x:v>CAP-LAW053</x:v>
      </x:c>
      <x:c r="I458" s="305" t="str">
        <x:v>MIGRATED — FROZEN</x:v>
      </x:c>
      <x:c r="J458" s="305" t="str">
        <x:v>FROZEN</x:v>
      </x:c>
      <x:c r="K458" s="305" t="str">
        <x:f>IF(COUNTIF($C$5:$C$1629,C458)=1,"UNIQUE","DUPLICATE")</x:f>
        <x:v>UNIQUE</x:v>
      </x:c>
      <x:c r="L458" s="305" t="str">
        <x:f>IF(COUNTIFS($B$5:$B$1629,B458,$E$5:$E$1629,E458)=1,"UNIQUE","DUPLICATE")</x:f>
        <x:v>UNIQUE</x:v>
      </x:c>
      <x:c r="M458" s="305" t="str">
        <x:f>IF(COUNTIF($C$5:$C$1629,F458)=1,"LINKED","ORPHAN")</x:f>
        <x:v>LINKED</x:v>
      </x:c>
      <x:c r="N458" s="305" t="str">
        <x:f>IF(AND(LEFT(C458,10)="SEBI-CORE-",MID(C458,11,3)=B458,LEN(C458)=20),"VALID","INVALID")</x:f>
        <x:v>VALID</x:v>
      </x:c>
      <x:c r="O458" s="305" t="str">
        <x:v>NO COLLISION — OBJECT CODE ISOLATED</x:v>
      </x:c>
    </x:row>
    <x:row r="459" ht="48" customHeight="1">
      <x:c r="A459" s="305" t="str">
        <x:v>Audit procedure</x:v>
      </x:c>
      <x:c r="B459" s="305" t="str">
        <x:v>AUD</x:v>
      </x:c>
      <x:c r="C459" s="305" t="str">
        <x:v>SEBI-CORE-AUD-000034</x:v>
      </x:c>
      <x:c r="D459" s="305" t="n">
        <x:v>34</x:v>
      </x:c>
      <x:c r="E459" s="305" t="str">
        <x:v>CAP-LAW053|Reg. 31|AP01</x:v>
      </x:c>
      <x:c r="F459" s="305" t="str">
        <x:v>SEBI-CORE-PRV-000034</x:v>
      </x:c>
      <x:c r="G459" s="305" t="str">
        <x:v>CAP-LAW053|Reg. 31</x:v>
      </x:c>
      <x:c r="H459" s="305" t="str">
        <x:v>CAP-LAW053</x:v>
      </x:c>
      <x:c r="I459" s="305" t="str">
        <x:v>MIGRATED — FROZEN</x:v>
      </x:c>
      <x:c r="J459" s="305" t="str">
        <x:v>FROZEN</x:v>
      </x:c>
      <x:c r="K459" s="305" t="str">
        <x:f>IF(COUNTIF($C$5:$C$1629,C459)=1,"UNIQUE","DUPLICATE")</x:f>
        <x:v>UNIQUE</x:v>
      </x:c>
      <x:c r="L459" s="305" t="str">
        <x:f>IF(COUNTIFS($B$5:$B$1629,B459,$E$5:$E$1629,E459)=1,"UNIQUE","DUPLICATE")</x:f>
        <x:v>UNIQUE</x:v>
      </x:c>
      <x:c r="M459" s="305" t="str">
        <x:f>IF(COUNTIF($C$5:$C$1629,F459)=1,"LINKED","ORPHAN")</x:f>
        <x:v>LINKED</x:v>
      </x:c>
      <x:c r="N459" s="305" t="str">
        <x:f>IF(AND(LEFT(C459,10)="SEBI-CORE-",MID(C459,11,3)=B459,LEN(C459)=20),"VALID","INVALID")</x:f>
        <x:v>VALID</x:v>
      </x:c>
      <x:c r="O459" s="305" t="str">
        <x:v>NO COLLISION — OBJECT CODE ISOLATED</x:v>
      </x:c>
    </x:row>
    <x:row r="460" ht="48" customHeight="1">
      <x:c r="A460" s="305" t="str">
        <x:v>Audit procedure</x:v>
      </x:c>
      <x:c r="B460" s="305" t="str">
        <x:v>AUD</x:v>
      </x:c>
      <x:c r="C460" s="305" t="str">
        <x:v>SEBI-CORE-AUD-000035</x:v>
      </x:c>
      <x:c r="D460" s="305" t="n">
        <x:v>35</x:v>
      </x:c>
      <x:c r="E460" s="305" t="str">
        <x:v>CAP-LAW053|Reg. 31A|AP01</x:v>
      </x:c>
      <x:c r="F460" s="305" t="str">
        <x:v>SEBI-CORE-PRV-000035</x:v>
      </x:c>
      <x:c r="G460" s="305" t="str">
        <x:v>CAP-LAW053|Reg. 31A</x:v>
      </x:c>
      <x:c r="H460" s="305" t="str">
        <x:v>CAP-LAW053</x:v>
      </x:c>
      <x:c r="I460" s="305" t="str">
        <x:v>MIGRATED — FROZEN</x:v>
      </x:c>
      <x:c r="J460" s="305" t="str">
        <x:v>FROZEN</x:v>
      </x:c>
      <x:c r="K460" s="305" t="str">
        <x:f>IF(COUNTIF($C$5:$C$1629,C460)=1,"UNIQUE","DUPLICATE")</x:f>
        <x:v>UNIQUE</x:v>
      </x:c>
      <x:c r="L460" s="305" t="str">
        <x:f>IF(COUNTIFS($B$5:$B$1629,B460,$E$5:$E$1629,E460)=1,"UNIQUE","DUPLICATE")</x:f>
        <x:v>UNIQUE</x:v>
      </x:c>
      <x:c r="M460" s="305" t="str">
        <x:f>IF(COUNTIF($C$5:$C$1629,F460)=1,"LINKED","ORPHAN")</x:f>
        <x:v>LINKED</x:v>
      </x:c>
      <x:c r="N460" s="305" t="str">
        <x:f>IF(AND(LEFT(C460,10)="SEBI-CORE-",MID(C460,11,3)=B460,LEN(C460)=20),"VALID","INVALID")</x:f>
        <x:v>VALID</x:v>
      </x:c>
      <x:c r="O460" s="305" t="str">
        <x:v>NO COLLISION — OBJECT CODE ISOLATED</x:v>
      </x:c>
    </x:row>
    <x:row r="461" ht="48" customHeight="1">
      <x:c r="A461" s="305" t="str">
        <x:v>Audit procedure</x:v>
      </x:c>
      <x:c r="B461" s="305" t="str">
        <x:v>AUD</x:v>
      </x:c>
      <x:c r="C461" s="305" t="str">
        <x:v>SEBI-CORE-AUD-000036</x:v>
      </x:c>
      <x:c r="D461" s="305" t="n">
        <x:v>36</x:v>
      </x:c>
      <x:c r="E461" s="305" t="str">
        <x:v>CAP-LAW053|Reg. 32|AP01</x:v>
      </x:c>
      <x:c r="F461" s="305" t="str">
        <x:v>SEBI-CORE-PRV-000036</x:v>
      </x:c>
      <x:c r="G461" s="305" t="str">
        <x:v>CAP-LAW053|Reg. 32</x:v>
      </x:c>
      <x:c r="H461" s="305" t="str">
        <x:v>CAP-LAW053</x:v>
      </x:c>
      <x:c r="I461" s="305" t="str">
        <x:v>MIGRATED — FROZEN</x:v>
      </x:c>
      <x:c r="J461" s="305" t="str">
        <x:v>FROZEN</x:v>
      </x:c>
      <x:c r="K461" s="305" t="str">
        <x:f>IF(COUNTIF($C$5:$C$1629,C461)=1,"UNIQUE","DUPLICATE")</x:f>
        <x:v>UNIQUE</x:v>
      </x:c>
      <x:c r="L461" s="305" t="str">
        <x:f>IF(COUNTIFS($B$5:$B$1629,B461,$E$5:$E$1629,E461)=1,"UNIQUE","DUPLICATE")</x:f>
        <x:v>UNIQUE</x:v>
      </x:c>
      <x:c r="M461" s="305" t="str">
        <x:f>IF(COUNTIF($C$5:$C$1629,F461)=1,"LINKED","ORPHAN")</x:f>
        <x:v>LINKED</x:v>
      </x:c>
      <x:c r="N461" s="305" t="str">
        <x:f>IF(AND(LEFT(C461,10)="SEBI-CORE-",MID(C461,11,3)=B461,LEN(C461)=20),"VALID","INVALID")</x:f>
        <x:v>VALID</x:v>
      </x:c>
      <x:c r="O461" s="305" t="str">
        <x:v>NO COLLISION — OBJECT CODE ISOLATED</x:v>
      </x:c>
    </x:row>
    <x:row r="462" ht="48" customHeight="1">
      <x:c r="A462" s="305" t="str">
        <x:v>Audit procedure</x:v>
      </x:c>
      <x:c r="B462" s="305" t="str">
        <x:v>AUD</x:v>
      </x:c>
      <x:c r="C462" s="305" t="str">
        <x:v>SEBI-CORE-AUD-000037</x:v>
      </x:c>
      <x:c r="D462" s="305" t="n">
        <x:v>37</x:v>
      </x:c>
      <x:c r="E462" s="305" t="str">
        <x:v>CAP-LAW053|Reg. 33|AP01</x:v>
      </x:c>
      <x:c r="F462" s="305" t="str">
        <x:v>SEBI-CORE-PRV-000037</x:v>
      </x:c>
      <x:c r="G462" s="305" t="str">
        <x:v>CAP-LAW053|Reg. 33</x:v>
      </x:c>
      <x:c r="H462" s="305" t="str">
        <x:v>CAP-LAW053</x:v>
      </x:c>
      <x:c r="I462" s="305" t="str">
        <x:v>MIGRATED — FROZEN</x:v>
      </x:c>
      <x:c r="J462" s="305" t="str">
        <x:v>FROZEN</x:v>
      </x:c>
      <x:c r="K462" s="305" t="str">
        <x:f>IF(COUNTIF($C$5:$C$1629,C462)=1,"UNIQUE","DUPLICATE")</x:f>
        <x:v>UNIQUE</x:v>
      </x:c>
      <x:c r="L462" s="305" t="str">
        <x:f>IF(COUNTIFS($B$5:$B$1629,B462,$E$5:$E$1629,E462)=1,"UNIQUE","DUPLICATE")</x:f>
        <x:v>UNIQUE</x:v>
      </x:c>
      <x:c r="M462" s="305" t="str">
        <x:f>IF(COUNTIF($C$5:$C$1629,F462)=1,"LINKED","ORPHAN")</x:f>
        <x:v>LINKED</x:v>
      </x:c>
      <x:c r="N462" s="305" t="str">
        <x:f>IF(AND(LEFT(C462,10)="SEBI-CORE-",MID(C462,11,3)=B462,LEN(C462)=20),"VALID","INVALID")</x:f>
        <x:v>VALID</x:v>
      </x:c>
      <x:c r="O462" s="305" t="str">
        <x:v>NO COLLISION — OBJECT CODE ISOLATED</x:v>
      </x:c>
    </x:row>
    <x:row r="463" ht="48" customHeight="1">
      <x:c r="A463" s="305" t="str">
        <x:v>Audit procedure</x:v>
      </x:c>
      <x:c r="B463" s="305" t="str">
        <x:v>AUD</x:v>
      </x:c>
      <x:c r="C463" s="305" t="str">
        <x:v>SEBI-CORE-AUD-000038</x:v>
      </x:c>
      <x:c r="D463" s="305" t="n">
        <x:v>38</x:v>
      </x:c>
      <x:c r="E463" s="305" t="str">
        <x:v>CAP-LAW053|Reg. 34|AP01</x:v>
      </x:c>
      <x:c r="F463" s="305" t="str">
        <x:v>SEBI-CORE-PRV-000038</x:v>
      </x:c>
      <x:c r="G463" s="305" t="str">
        <x:v>CAP-LAW053|Reg. 34</x:v>
      </x:c>
      <x:c r="H463" s="305" t="str">
        <x:v>CAP-LAW053</x:v>
      </x:c>
      <x:c r="I463" s="305" t="str">
        <x:v>MIGRATED — FROZEN</x:v>
      </x:c>
      <x:c r="J463" s="305" t="str">
        <x:v>FROZEN</x:v>
      </x:c>
      <x:c r="K463" s="305" t="str">
        <x:f>IF(COUNTIF($C$5:$C$1629,C463)=1,"UNIQUE","DUPLICATE")</x:f>
        <x:v>UNIQUE</x:v>
      </x:c>
      <x:c r="L463" s="305" t="str">
        <x:f>IF(COUNTIFS($B$5:$B$1629,B463,$E$5:$E$1629,E463)=1,"UNIQUE","DUPLICATE")</x:f>
        <x:v>UNIQUE</x:v>
      </x:c>
      <x:c r="M463" s="305" t="str">
        <x:f>IF(COUNTIF($C$5:$C$1629,F463)=1,"LINKED","ORPHAN")</x:f>
        <x:v>LINKED</x:v>
      </x:c>
      <x:c r="N463" s="305" t="str">
        <x:f>IF(AND(LEFT(C463,10)="SEBI-CORE-",MID(C463,11,3)=B463,LEN(C463)=20),"VALID","INVALID")</x:f>
        <x:v>VALID</x:v>
      </x:c>
      <x:c r="O463" s="305" t="str">
        <x:v>NO COLLISION — OBJECT CODE ISOLATED</x:v>
      </x:c>
    </x:row>
    <x:row r="464" ht="48" customHeight="1">
      <x:c r="A464" s="305" t="str">
        <x:v>Audit procedure</x:v>
      </x:c>
      <x:c r="B464" s="305" t="str">
        <x:v>AUD</x:v>
      </x:c>
      <x:c r="C464" s="305" t="str">
        <x:v>SEBI-CORE-AUD-000039</x:v>
      </x:c>
      <x:c r="D464" s="305" t="n">
        <x:v>39</x:v>
      </x:c>
      <x:c r="E464" s="305" t="str">
        <x:v>CAP-LAW053|Reg. 36|AP01</x:v>
      </x:c>
      <x:c r="F464" s="305" t="str">
        <x:v>SEBI-CORE-PRV-000039</x:v>
      </x:c>
      <x:c r="G464" s="305" t="str">
        <x:v>CAP-LAW053|Reg. 36</x:v>
      </x:c>
      <x:c r="H464" s="305" t="str">
        <x:v>CAP-LAW053</x:v>
      </x:c>
      <x:c r="I464" s="305" t="str">
        <x:v>MIGRATED — FROZEN</x:v>
      </x:c>
      <x:c r="J464" s="305" t="str">
        <x:v>FROZEN</x:v>
      </x:c>
      <x:c r="K464" s="305" t="str">
        <x:f>IF(COUNTIF($C$5:$C$1629,C464)=1,"UNIQUE","DUPLICATE")</x:f>
        <x:v>UNIQUE</x:v>
      </x:c>
      <x:c r="L464" s="305" t="str">
        <x:f>IF(COUNTIFS($B$5:$B$1629,B464,$E$5:$E$1629,E464)=1,"UNIQUE","DUPLICATE")</x:f>
        <x:v>UNIQUE</x:v>
      </x:c>
      <x:c r="M464" s="305" t="str">
        <x:f>IF(COUNTIF($C$5:$C$1629,F464)=1,"LINKED","ORPHAN")</x:f>
        <x:v>LINKED</x:v>
      </x:c>
      <x:c r="N464" s="305" t="str">
        <x:f>IF(AND(LEFT(C464,10)="SEBI-CORE-",MID(C464,11,3)=B464,LEN(C464)=20),"VALID","INVALID")</x:f>
        <x:v>VALID</x:v>
      </x:c>
      <x:c r="O464" s="305" t="str">
        <x:v>NO COLLISION — OBJECT CODE ISOLATED</x:v>
      </x:c>
    </x:row>
    <x:row r="465" ht="48" customHeight="1">
      <x:c r="A465" s="305" t="str">
        <x:v>Audit procedure</x:v>
      </x:c>
      <x:c r="B465" s="305" t="str">
        <x:v>AUD</x:v>
      </x:c>
      <x:c r="C465" s="305" t="str">
        <x:v>SEBI-CORE-AUD-000040</x:v>
      </x:c>
      <x:c r="D465" s="305" t="n">
        <x:v>40</x:v>
      </x:c>
      <x:c r="E465" s="305" t="str">
        <x:v>CAP-LAW053|Reg. 37|AP01</x:v>
      </x:c>
      <x:c r="F465" s="305" t="str">
        <x:v>SEBI-CORE-PRV-000040</x:v>
      </x:c>
      <x:c r="G465" s="305" t="str">
        <x:v>CAP-LAW053|Reg. 37</x:v>
      </x:c>
      <x:c r="H465" s="305" t="str">
        <x:v>CAP-LAW053</x:v>
      </x:c>
      <x:c r="I465" s="305" t="str">
        <x:v>MIGRATED — FROZEN</x:v>
      </x:c>
      <x:c r="J465" s="305" t="str">
        <x:v>FROZEN</x:v>
      </x:c>
      <x:c r="K465" s="305" t="str">
        <x:f>IF(COUNTIF($C$5:$C$1629,C465)=1,"UNIQUE","DUPLICATE")</x:f>
        <x:v>UNIQUE</x:v>
      </x:c>
      <x:c r="L465" s="305" t="str">
        <x:f>IF(COUNTIFS($B$5:$B$1629,B465,$E$5:$E$1629,E465)=1,"UNIQUE","DUPLICATE")</x:f>
        <x:v>UNIQUE</x:v>
      </x:c>
      <x:c r="M465" s="305" t="str">
        <x:f>IF(COUNTIF($C$5:$C$1629,F465)=1,"LINKED","ORPHAN")</x:f>
        <x:v>LINKED</x:v>
      </x:c>
      <x:c r="N465" s="305" t="str">
        <x:f>IF(AND(LEFT(C465,10)="SEBI-CORE-",MID(C465,11,3)=B465,LEN(C465)=20),"VALID","INVALID")</x:f>
        <x:v>VALID</x:v>
      </x:c>
      <x:c r="O465" s="305" t="str">
        <x:v>NO COLLISION — OBJECT CODE ISOLATED</x:v>
      </x:c>
    </x:row>
    <x:row r="466" ht="48" customHeight="1">
      <x:c r="A466" s="305" t="str">
        <x:v>Audit procedure</x:v>
      </x:c>
      <x:c r="B466" s="305" t="str">
        <x:v>AUD</x:v>
      </x:c>
      <x:c r="C466" s="305" t="str">
        <x:v>SEBI-CORE-AUD-000041</x:v>
      </x:c>
      <x:c r="D466" s="305" t="n">
        <x:v>41</x:v>
      </x:c>
      <x:c r="E466" s="305" t="str">
        <x:v>CAP-LAW053|Reg. 38|AP01</x:v>
      </x:c>
      <x:c r="F466" s="305" t="str">
        <x:v>SEBI-CORE-PRV-000041</x:v>
      </x:c>
      <x:c r="G466" s="305" t="str">
        <x:v>CAP-LAW053|Reg. 38</x:v>
      </x:c>
      <x:c r="H466" s="305" t="str">
        <x:v>CAP-LAW053</x:v>
      </x:c>
      <x:c r="I466" s="305" t="str">
        <x:v>MIGRATED — FROZEN</x:v>
      </x:c>
      <x:c r="J466" s="305" t="str">
        <x:v>FROZEN</x:v>
      </x:c>
      <x:c r="K466" s="305" t="str">
        <x:f>IF(COUNTIF($C$5:$C$1629,C466)=1,"UNIQUE","DUPLICATE")</x:f>
        <x:v>UNIQUE</x:v>
      </x:c>
      <x:c r="L466" s="305" t="str">
        <x:f>IF(COUNTIFS($B$5:$B$1629,B466,$E$5:$E$1629,E466)=1,"UNIQUE","DUPLICATE")</x:f>
        <x:v>UNIQUE</x:v>
      </x:c>
      <x:c r="M466" s="305" t="str">
        <x:f>IF(COUNTIF($C$5:$C$1629,F466)=1,"LINKED","ORPHAN")</x:f>
        <x:v>LINKED</x:v>
      </x:c>
      <x:c r="N466" s="305" t="str">
        <x:f>IF(AND(LEFT(C466,10)="SEBI-CORE-",MID(C466,11,3)=B466,LEN(C466)=20),"VALID","INVALID")</x:f>
        <x:v>VALID</x:v>
      </x:c>
      <x:c r="O466" s="305" t="str">
        <x:v>NO COLLISION — OBJECT CODE ISOLATED</x:v>
      </x:c>
    </x:row>
    <x:row r="467" ht="48" customHeight="1">
      <x:c r="A467" s="305" t="str">
        <x:v>Audit procedure</x:v>
      </x:c>
      <x:c r="B467" s="305" t="str">
        <x:v>AUD</x:v>
      </x:c>
      <x:c r="C467" s="305" t="str">
        <x:v>SEBI-CORE-AUD-000042</x:v>
      </x:c>
      <x:c r="D467" s="305" t="n">
        <x:v>42</x:v>
      </x:c>
      <x:c r="E467" s="305" t="str">
        <x:v>CAP-LAW053|Reg. 39|AP01</x:v>
      </x:c>
      <x:c r="F467" s="305" t="str">
        <x:v>SEBI-CORE-PRV-000042</x:v>
      </x:c>
      <x:c r="G467" s="305" t="str">
        <x:v>CAP-LAW053|Reg. 39</x:v>
      </x:c>
      <x:c r="H467" s="305" t="str">
        <x:v>CAP-LAW053</x:v>
      </x:c>
      <x:c r="I467" s="305" t="str">
        <x:v>MIGRATED — FROZEN</x:v>
      </x:c>
      <x:c r="J467" s="305" t="str">
        <x:v>FROZEN</x:v>
      </x:c>
      <x:c r="K467" s="305" t="str">
        <x:f>IF(COUNTIF($C$5:$C$1629,C467)=1,"UNIQUE","DUPLICATE")</x:f>
        <x:v>UNIQUE</x:v>
      </x:c>
      <x:c r="L467" s="305" t="str">
        <x:f>IF(COUNTIFS($B$5:$B$1629,B467,$E$5:$E$1629,E467)=1,"UNIQUE","DUPLICATE")</x:f>
        <x:v>UNIQUE</x:v>
      </x:c>
      <x:c r="M467" s="305" t="str">
        <x:f>IF(COUNTIF($C$5:$C$1629,F467)=1,"LINKED","ORPHAN")</x:f>
        <x:v>LINKED</x:v>
      </x:c>
      <x:c r="N467" s="305" t="str">
        <x:f>IF(AND(LEFT(C467,10)="SEBI-CORE-",MID(C467,11,3)=B467,LEN(C467)=20),"VALID","INVALID")</x:f>
        <x:v>VALID</x:v>
      </x:c>
      <x:c r="O467" s="305" t="str">
        <x:v>NO COLLISION — OBJECT CODE ISOLATED</x:v>
      </x:c>
    </x:row>
    <x:row r="468" ht="48" customHeight="1">
      <x:c r="A468" s="305" t="str">
        <x:v>Audit procedure</x:v>
      </x:c>
      <x:c r="B468" s="305" t="str">
        <x:v>AUD</x:v>
      </x:c>
      <x:c r="C468" s="305" t="str">
        <x:v>SEBI-CORE-AUD-000043</x:v>
      </x:c>
      <x:c r="D468" s="305" t="n">
        <x:v>43</x:v>
      </x:c>
      <x:c r="E468" s="305" t="str">
        <x:v>CAP-LAW053|Reg. 40|AP01</x:v>
      </x:c>
      <x:c r="F468" s="305" t="str">
        <x:v>SEBI-CORE-PRV-000043</x:v>
      </x:c>
      <x:c r="G468" s="305" t="str">
        <x:v>CAP-LAW053|Reg. 40</x:v>
      </x:c>
      <x:c r="H468" s="305" t="str">
        <x:v>CAP-LAW053</x:v>
      </x:c>
      <x:c r="I468" s="305" t="str">
        <x:v>MIGRATED — FROZEN</x:v>
      </x:c>
      <x:c r="J468" s="305" t="str">
        <x:v>FROZEN</x:v>
      </x:c>
      <x:c r="K468" s="305" t="str">
        <x:f>IF(COUNTIF($C$5:$C$1629,C468)=1,"UNIQUE","DUPLICATE")</x:f>
        <x:v>UNIQUE</x:v>
      </x:c>
      <x:c r="L468" s="305" t="str">
        <x:f>IF(COUNTIFS($B$5:$B$1629,B468,$E$5:$E$1629,E468)=1,"UNIQUE","DUPLICATE")</x:f>
        <x:v>UNIQUE</x:v>
      </x:c>
      <x:c r="M468" s="305" t="str">
        <x:f>IF(COUNTIF($C$5:$C$1629,F468)=1,"LINKED","ORPHAN")</x:f>
        <x:v>LINKED</x:v>
      </x:c>
      <x:c r="N468" s="305" t="str">
        <x:f>IF(AND(LEFT(C468,10)="SEBI-CORE-",MID(C468,11,3)=B468,LEN(C468)=20),"VALID","INVALID")</x:f>
        <x:v>VALID</x:v>
      </x:c>
      <x:c r="O468" s="305" t="str">
        <x:v>NO COLLISION — OBJECT CODE ISOLATED</x:v>
      </x:c>
    </x:row>
    <x:row r="469" ht="48" customHeight="1">
      <x:c r="A469" s="305" t="str">
        <x:v>Audit procedure</x:v>
      </x:c>
      <x:c r="B469" s="305" t="str">
        <x:v>AUD</x:v>
      </x:c>
      <x:c r="C469" s="305" t="str">
        <x:v>SEBI-CORE-AUD-000044</x:v>
      </x:c>
      <x:c r="D469" s="305" t="n">
        <x:v>44</x:v>
      </x:c>
      <x:c r="E469" s="305" t="str">
        <x:v>CAP-LAW053|Reg. 42|AP01</x:v>
      </x:c>
      <x:c r="F469" s="305" t="str">
        <x:v>SEBI-CORE-PRV-000044</x:v>
      </x:c>
      <x:c r="G469" s="305" t="str">
        <x:v>CAP-LAW053|Reg. 42</x:v>
      </x:c>
      <x:c r="H469" s="305" t="str">
        <x:v>CAP-LAW053</x:v>
      </x:c>
      <x:c r="I469" s="305" t="str">
        <x:v>MIGRATED — FROZEN</x:v>
      </x:c>
      <x:c r="J469" s="305" t="str">
        <x:v>FROZEN</x:v>
      </x:c>
      <x:c r="K469" s="305" t="str">
        <x:f>IF(COUNTIF($C$5:$C$1629,C469)=1,"UNIQUE","DUPLICATE")</x:f>
        <x:v>UNIQUE</x:v>
      </x:c>
      <x:c r="L469" s="305" t="str">
        <x:f>IF(COUNTIFS($B$5:$B$1629,B469,$E$5:$E$1629,E469)=1,"UNIQUE","DUPLICATE")</x:f>
        <x:v>UNIQUE</x:v>
      </x:c>
      <x:c r="M469" s="305" t="str">
        <x:f>IF(COUNTIF($C$5:$C$1629,F469)=1,"LINKED","ORPHAN")</x:f>
        <x:v>LINKED</x:v>
      </x:c>
      <x:c r="N469" s="305" t="str">
        <x:f>IF(AND(LEFT(C469,10)="SEBI-CORE-",MID(C469,11,3)=B469,LEN(C469)=20),"VALID","INVALID")</x:f>
        <x:v>VALID</x:v>
      </x:c>
      <x:c r="O469" s="305" t="str">
        <x:v>NO COLLISION — OBJECT CODE ISOLATED</x:v>
      </x:c>
    </x:row>
    <x:row r="470" ht="48" customHeight="1">
      <x:c r="A470" s="305" t="str">
        <x:v>Audit procedure</x:v>
      </x:c>
      <x:c r="B470" s="305" t="str">
        <x:v>AUD</x:v>
      </x:c>
      <x:c r="C470" s="305" t="str">
        <x:v>SEBI-CORE-AUD-000045</x:v>
      </x:c>
      <x:c r="D470" s="305" t="n">
        <x:v>45</x:v>
      </x:c>
      <x:c r="E470" s="305" t="str">
        <x:v>CAP-LAW053|Reg. 43A|AP01</x:v>
      </x:c>
      <x:c r="F470" s="305" t="str">
        <x:v>SEBI-CORE-PRV-000045</x:v>
      </x:c>
      <x:c r="G470" s="305" t="str">
        <x:v>CAP-LAW053|Reg. 43A</x:v>
      </x:c>
      <x:c r="H470" s="305" t="str">
        <x:v>CAP-LAW053</x:v>
      </x:c>
      <x:c r="I470" s="305" t="str">
        <x:v>MIGRATED — FROZEN</x:v>
      </x:c>
      <x:c r="J470" s="305" t="str">
        <x:v>FROZEN</x:v>
      </x:c>
      <x:c r="K470" s="305" t="str">
        <x:f>IF(COUNTIF($C$5:$C$1629,C470)=1,"UNIQUE","DUPLICATE")</x:f>
        <x:v>UNIQUE</x:v>
      </x:c>
      <x:c r="L470" s="305" t="str">
        <x:f>IF(COUNTIFS($B$5:$B$1629,B470,$E$5:$E$1629,E470)=1,"UNIQUE","DUPLICATE")</x:f>
        <x:v>UNIQUE</x:v>
      </x:c>
      <x:c r="M470" s="305" t="str">
        <x:f>IF(COUNTIF($C$5:$C$1629,F470)=1,"LINKED","ORPHAN")</x:f>
        <x:v>LINKED</x:v>
      </x:c>
      <x:c r="N470" s="305" t="str">
        <x:f>IF(AND(LEFT(C470,10)="SEBI-CORE-",MID(C470,11,3)=B470,LEN(C470)=20),"VALID","INVALID")</x:f>
        <x:v>VALID</x:v>
      </x:c>
      <x:c r="O470" s="305" t="str">
        <x:v>NO COLLISION — OBJECT CODE ISOLATED</x:v>
      </x:c>
    </x:row>
    <x:row r="471" ht="48" customHeight="1">
      <x:c r="A471" s="305" t="str">
        <x:v>Audit procedure</x:v>
      </x:c>
      <x:c r="B471" s="305" t="str">
        <x:v>AUD</x:v>
      </x:c>
      <x:c r="C471" s="305" t="str">
        <x:v>SEBI-CORE-AUD-000046</x:v>
      </x:c>
      <x:c r="D471" s="305" t="n">
        <x:v>46</x:v>
      </x:c>
      <x:c r="E471" s="305" t="str">
        <x:v>CAP-LAW053|Reg. 44|AP01</x:v>
      </x:c>
      <x:c r="F471" s="305" t="str">
        <x:v>SEBI-CORE-PRV-000046</x:v>
      </x:c>
      <x:c r="G471" s="305" t="str">
        <x:v>CAP-LAW053|Reg. 44</x:v>
      </x:c>
      <x:c r="H471" s="305" t="str">
        <x:v>CAP-LAW053</x:v>
      </x:c>
      <x:c r="I471" s="305" t="str">
        <x:v>MIGRATED — FROZEN</x:v>
      </x:c>
      <x:c r="J471" s="305" t="str">
        <x:v>FROZEN</x:v>
      </x:c>
      <x:c r="K471" s="305" t="str">
        <x:f>IF(COUNTIF($C$5:$C$1629,C471)=1,"UNIQUE","DUPLICATE")</x:f>
        <x:v>UNIQUE</x:v>
      </x:c>
      <x:c r="L471" s="305" t="str">
        <x:f>IF(COUNTIFS($B$5:$B$1629,B471,$E$5:$E$1629,E471)=1,"UNIQUE","DUPLICATE")</x:f>
        <x:v>UNIQUE</x:v>
      </x:c>
      <x:c r="M471" s="305" t="str">
        <x:f>IF(COUNTIF($C$5:$C$1629,F471)=1,"LINKED","ORPHAN")</x:f>
        <x:v>LINKED</x:v>
      </x:c>
      <x:c r="N471" s="305" t="str">
        <x:f>IF(AND(LEFT(C471,10)="SEBI-CORE-",MID(C471,11,3)=B471,LEN(C471)=20),"VALID","INVALID")</x:f>
        <x:v>VALID</x:v>
      </x:c>
      <x:c r="O471" s="305" t="str">
        <x:v>NO COLLISION — OBJECT CODE ISOLATED</x:v>
      </x:c>
    </x:row>
    <x:row r="472" ht="48" customHeight="1">
      <x:c r="A472" s="305" t="str">
        <x:v>Audit procedure</x:v>
      </x:c>
      <x:c r="B472" s="305" t="str">
        <x:v>AUD</x:v>
      </x:c>
      <x:c r="C472" s="305" t="str">
        <x:v>SEBI-CORE-AUD-000047</x:v>
      </x:c>
      <x:c r="D472" s="305" t="n">
        <x:v>47</x:v>
      </x:c>
      <x:c r="E472" s="305" t="str">
        <x:v>CAP-LAW053|Reg. 45|AP01</x:v>
      </x:c>
      <x:c r="F472" s="305" t="str">
        <x:v>SEBI-CORE-PRV-000047</x:v>
      </x:c>
      <x:c r="G472" s="305" t="str">
        <x:v>CAP-LAW053|Reg. 45</x:v>
      </x:c>
      <x:c r="H472" s="305" t="str">
        <x:v>CAP-LAW053</x:v>
      </x:c>
      <x:c r="I472" s="305" t="str">
        <x:v>MIGRATED — FROZEN</x:v>
      </x:c>
      <x:c r="J472" s="305" t="str">
        <x:v>FROZEN</x:v>
      </x:c>
      <x:c r="K472" s="305" t="str">
        <x:f>IF(COUNTIF($C$5:$C$1629,C472)=1,"UNIQUE","DUPLICATE")</x:f>
        <x:v>UNIQUE</x:v>
      </x:c>
      <x:c r="L472" s="305" t="str">
        <x:f>IF(COUNTIFS($B$5:$B$1629,B472,$E$5:$E$1629,E472)=1,"UNIQUE","DUPLICATE")</x:f>
        <x:v>UNIQUE</x:v>
      </x:c>
      <x:c r="M472" s="305" t="str">
        <x:f>IF(COUNTIF($C$5:$C$1629,F472)=1,"LINKED","ORPHAN")</x:f>
        <x:v>LINKED</x:v>
      </x:c>
      <x:c r="N472" s="305" t="str">
        <x:f>IF(AND(LEFT(C472,10)="SEBI-CORE-",MID(C472,11,3)=B472,LEN(C472)=20),"VALID","INVALID")</x:f>
        <x:v>VALID</x:v>
      </x:c>
      <x:c r="O472" s="305" t="str">
        <x:v>NO COLLISION — OBJECT CODE ISOLATED</x:v>
      </x:c>
    </x:row>
    <x:row r="473" ht="48" customHeight="1">
      <x:c r="A473" s="305" t="str">
        <x:v>Audit procedure</x:v>
      </x:c>
      <x:c r="B473" s="305" t="str">
        <x:v>AUD</x:v>
      </x:c>
      <x:c r="C473" s="305" t="str">
        <x:v>SEBI-CORE-AUD-000048</x:v>
      </x:c>
      <x:c r="D473" s="305" t="n">
        <x:v>48</x:v>
      </x:c>
      <x:c r="E473" s="305" t="str">
        <x:v>CAP-LAW053|Reg. 46|AP01</x:v>
      </x:c>
      <x:c r="F473" s="305" t="str">
        <x:v>SEBI-CORE-PRV-000048</x:v>
      </x:c>
      <x:c r="G473" s="305" t="str">
        <x:v>CAP-LAW053|Reg. 46</x:v>
      </x:c>
      <x:c r="H473" s="305" t="str">
        <x:v>CAP-LAW053</x:v>
      </x:c>
      <x:c r="I473" s="305" t="str">
        <x:v>MIGRATED — FROZEN</x:v>
      </x:c>
      <x:c r="J473" s="305" t="str">
        <x:v>FROZEN</x:v>
      </x:c>
      <x:c r="K473" s="305" t="str">
        <x:f>IF(COUNTIF($C$5:$C$1629,C473)=1,"UNIQUE","DUPLICATE")</x:f>
        <x:v>UNIQUE</x:v>
      </x:c>
      <x:c r="L473" s="305" t="str">
        <x:f>IF(COUNTIFS($B$5:$B$1629,B473,$E$5:$E$1629,E473)=1,"UNIQUE","DUPLICATE")</x:f>
        <x:v>UNIQUE</x:v>
      </x:c>
      <x:c r="M473" s="305" t="str">
        <x:f>IF(COUNTIF($C$5:$C$1629,F473)=1,"LINKED","ORPHAN")</x:f>
        <x:v>LINKED</x:v>
      </x:c>
      <x:c r="N473" s="305" t="str">
        <x:f>IF(AND(LEFT(C473,10)="SEBI-CORE-",MID(C473,11,3)=B473,LEN(C473)=20),"VALID","INVALID")</x:f>
        <x:v>VALID</x:v>
      </x:c>
      <x:c r="O473" s="305" t="str">
        <x:v>NO COLLISION — OBJECT CODE ISOLATED</x:v>
      </x:c>
    </x:row>
    <x:row r="474" ht="48" customHeight="1">
      <x:c r="A474" s="305" t="str">
        <x:v>Audit procedure</x:v>
      </x:c>
      <x:c r="B474" s="305" t="str">
        <x:v>AUD</x:v>
      </x:c>
      <x:c r="C474" s="305" t="str">
        <x:v>SEBI-CORE-AUD-000049</x:v>
      </x:c>
      <x:c r="D474" s="305" t="n">
        <x:v>49</x:v>
      </x:c>
      <x:c r="E474" s="305" t="str">
        <x:v>CAP-LAW053|Reg. 47|AP01</x:v>
      </x:c>
      <x:c r="F474" s="305" t="str">
        <x:v>SEBI-CORE-PRV-000049</x:v>
      </x:c>
      <x:c r="G474" s="305" t="str">
        <x:v>CAP-LAW053|Reg. 47</x:v>
      </x:c>
      <x:c r="H474" s="305" t="str">
        <x:v>CAP-LAW053</x:v>
      </x:c>
      <x:c r="I474" s="305" t="str">
        <x:v>MIGRATED — FROZEN</x:v>
      </x:c>
      <x:c r="J474" s="305" t="str">
        <x:v>FROZEN</x:v>
      </x:c>
      <x:c r="K474" s="305" t="str">
        <x:f>IF(COUNTIF($C$5:$C$1629,C474)=1,"UNIQUE","DUPLICATE")</x:f>
        <x:v>UNIQUE</x:v>
      </x:c>
      <x:c r="L474" s="305" t="str">
        <x:f>IF(COUNTIFS($B$5:$B$1629,B474,$E$5:$E$1629,E474)=1,"UNIQUE","DUPLICATE")</x:f>
        <x:v>UNIQUE</x:v>
      </x:c>
      <x:c r="M474" s="305" t="str">
        <x:f>IF(COUNTIF($C$5:$C$1629,F474)=1,"LINKED","ORPHAN")</x:f>
        <x:v>LINKED</x:v>
      </x:c>
      <x:c r="N474" s="305" t="str">
        <x:f>IF(AND(LEFT(C474,10)="SEBI-CORE-",MID(C474,11,3)=B474,LEN(C474)=20),"VALID","INVALID")</x:f>
        <x:v>VALID</x:v>
      </x:c>
      <x:c r="O474" s="305" t="str">
        <x:v>NO COLLISION — OBJECT CODE ISOLATED</x:v>
      </x:c>
    </x:row>
    <x:row r="475" ht="48" customHeight="1">
      <x:c r="A475" s="305" t="str">
        <x:v>Audit procedure</x:v>
      </x:c>
      <x:c r="B475" s="305" t="str">
        <x:v>AUD</x:v>
      </x:c>
      <x:c r="C475" s="305" t="str">
        <x:v>SEBI-CORE-AUD-000050</x:v>
      </x:c>
      <x:c r="D475" s="305" t="n">
        <x:v>50</x:v>
      </x:c>
      <x:c r="E475" s="305" t="str">
        <x:v>CAP-LAW083|Ch. II|AP01</x:v>
      </x:c>
      <x:c r="F475" s="305" t="str">
        <x:v>SEBI-CORE-PRV-000050</x:v>
      </x:c>
      <x:c r="G475" s="305" t="str">
        <x:v>CAP-LAW083|Ch. II</x:v>
      </x:c>
      <x:c r="H475" s="305" t="str">
        <x:v>CAP-LAW083</x:v>
      </x:c>
      <x:c r="I475" s="305" t="str">
        <x:v>MIGRATED — FROZEN</x:v>
      </x:c>
      <x:c r="J475" s="305" t="str">
        <x:v>FROZEN</x:v>
      </x:c>
      <x:c r="K475" s="305" t="str">
        <x:f>IF(COUNTIF($C$5:$C$1629,C475)=1,"UNIQUE","DUPLICATE")</x:f>
        <x:v>UNIQUE</x:v>
      </x:c>
      <x:c r="L475" s="305" t="str">
        <x:f>IF(COUNTIFS($B$5:$B$1629,B475,$E$5:$E$1629,E475)=1,"UNIQUE","DUPLICATE")</x:f>
        <x:v>UNIQUE</x:v>
      </x:c>
      <x:c r="M475" s="305" t="str">
        <x:f>IF(COUNTIF($C$5:$C$1629,F475)=1,"LINKED","ORPHAN")</x:f>
        <x:v>LINKED</x:v>
      </x:c>
      <x:c r="N475" s="305" t="str">
        <x:f>IF(AND(LEFT(C475,10)="SEBI-CORE-",MID(C475,11,3)=B475,LEN(C475)=20),"VALID","INVALID")</x:f>
        <x:v>VALID</x:v>
      </x:c>
      <x:c r="O475" s="305" t="str">
        <x:v>NO COLLISION — OBJECT CODE ISOLATED</x:v>
      </x:c>
    </x:row>
    <x:row r="476" ht="48" customHeight="1">
      <x:c r="A476" s="305" t="str">
        <x:v>Audit procedure</x:v>
      </x:c>
      <x:c r="B476" s="305" t="str">
        <x:v>AUD</x:v>
      </x:c>
      <x:c r="C476" s="305" t="str">
        <x:v>SEBI-CORE-AUD-000051</x:v>
      </x:c>
      <x:c r="D476" s="305" t="n">
        <x:v>51</x:v>
      </x:c>
      <x:c r="E476" s="305" t="str">
        <x:v>CAP-LAW083|RPT chapter|AP01</x:v>
      </x:c>
      <x:c r="F476" s="305" t="str">
        <x:v>SEBI-CORE-PRV-000051</x:v>
      </x:c>
      <x:c r="G476" s="305" t="str">
        <x:v>CAP-LAW083|RPT chapter</x:v>
      </x:c>
      <x:c r="H476" s="305" t="str">
        <x:v>CAP-LAW083</x:v>
      </x:c>
      <x:c r="I476" s="305" t="str">
        <x:v>MIGRATED — FROZEN</x:v>
      </x:c>
      <x:c r="J476" s="305" t="str">
        <x:v>FROZEN</x:v>
      </x:c>
      <x:c r="K476" s="305" t="str">
        <x:f>IF(COUNTIF($C$5:$C$1629,C476)=1,"UNIQUE","DUPLICATE")</x:f>
        <x:v>UNIQUE</x:v>
      </x:c>
      <x:c r="L476" s="305" t="str">
        <x:f>IF(COUNTIFS($B$5:$B$1629,B476,$E$5:$E$1629,E476)=1,"UNIQUE","DUPLICATE")</x:f>
        <x:v>UNIQUE</x:v>
      </x:c>
      <x:c r="M476" s="305" t="str">
        <x:f>IF(COUNTIF($C$5:$C$1629,F476)=1,"LINKED","ORPHAN")</x:f>
        <x:v>LINKED</x:v>
      </x:c>
      <x:c r="N476" s="305" t="str">
        <x:f>IF(AND(LEFT(C476,10)="SEBI-CORE-",MID(C476,11,3)=B476,LEN(C476)=20),"VALID","INVALID")</x:f>
        <x:v>VALID</x:v>
      </x:c>
      <x:c r="O476" s="305" t="str">
        <x:v>NO COLLISION — OBJECT CODE ISOLATED</x:v>
      </x:c>
    </x:row>
    <x:row r="477" ht="48" customHeight="1">
      <x:c r="A477" s="305" t="str">
        <x:v>Audit procedure</x:v>
      </x:c>
      <x:c r="B477" s="305" t="str">
        <x:v>AUD</x:v>
      </x:c>
      <x:c r="C477" s="305" t="str">
        <x:v>SEBI-CORE-AUD-000052</x:v>
      </x:c>
      <x:c r="D477" s="305" t="n">
        <x:v>52</x:v>
      </x:c>
      <x:c r="E477" s="305" t="str">
        <x:v>CAP-LAW083|BRSR chapter|AP01</x:v>
      </x:c>
      <x:c r="F477" s="305" t="str">
        <x:v>SEBI-CORE-PRV-000052</x:v>
      </x:c>
      <x:c r="G477" s="305" t="str">
        <x:v>CAP-LAW083|BRSR chapter</x:v>
      </x:c>
      <x:c r="H477" s="305" t="str">
        <x:v>CAP-LAW083</x:v>
      </x:c>
      <x:c r="I477" s="305" t="str">
        <x:v>MIGRATED — FROZEN</x:v>
      </x:c>
      <x:c r="J477" s="305" t="str">
        <x:v>FROZEN</x:v>
      </x:c>
      <x:c r="K477" s="305" t="str">
        <x:f>IF(COUNTIF($C$5:$C$1629,C477)=1,"UNIQUE","DUPLICATE")</x:f>
        <x:v>UNIQUE</x:v>
      </x:c>
      <x:c r="L477" s="305" t="str">
        <x:f>IF(COUNTIFS($B$5:$B$1629,B477,$E$5:$E$1629,E477)=1,"UNIQUE","DUPLICATE")</x:f>
        <x:v>UNIQUE</x:v>
      </x:c>
      <x:c r="M477" s="305" t="str">
        <x:f>IF(COUNTIF($C$5:$C$1629,F477)=1,"LINKED","ORPHAN")</x:f>
        <x:v>LINKED</x:v>
      </x:c>
      <x:c r="N477" s="305" t="str">
        <x:f>IF(AND(LEFT(C477,10)="SEBI-CORE-",MID(C477,11,3)=B477,LEN(C477)=20),"VALID","INVALID")</x:f>
        <x:v>VALID</x:v>
      </x:c>
      <x:c r="O477" s="305" t="str">
        <x:v>NO COLLISION — OBJECT CODE ISOLATED</x:v>
      </x:c>
    </x:row>
    <x:row r="478" ht="48" customHeight="1">
      <x:c r="A478" s="305" t="str">
        <x:v>Audit procedure</x:v>
      </x:c>
      <x:c r="B478" s="305" t="str">
        <x:v>AUD</x:v>
      </x:c>
      <x:c r="C478" s="305" t="str">
        <x:v>SEBI-CORE-AUD-000053</x:v>
      </x:c>
      <x:c r="D478" s="305" t="n">
        <x:v>53</x:v>
      </x:c>
      <x:c r="E478" s="305" t="str">
        <x:v>CAP-LAW083|Material-event chapter|AP01</x:v>
      </x:c>
      <x:c r="F478" s="305" t="str">
        <x:v>SEBI-CORE-PRV-000053</x:v>
      </x:c>
      <x:c r="G478" s="305" t="str">
        <x:v>CAP-LAW083|Material-event chapter</x:v>
      </x:c>
      <x:c r="H478" s="305" t="str">
        <x:v>CAP-LAW083</x:v>
      </x:c>
      <x:c r="I478" s="305" t="str">
        <x:v>MIGRATED — FROZEN</x:v>
      </x:c>
      <x:c r="J478" s="305" t="str">
        <x:v>FROZEN</x:v>
      </x:c>
      <x:c r="K478" s="305" t="str">
        <x:f>IF(COUNTIF($C$5:$C$1629,C478)=1,"UNIQUE","DUPLICATE")</x:f>
        <x:v>UNIQUE</x:v>
      </x:c>
      <x:c r="L478" s="305" t="str">
        <x:f>IF(COUNTIFS($B$5:$B$1629,B478,$E$5:$E$1629,E478)=1,"UNIQUE","DUPLICATE")</x:f>
        <x:v>UNIQUE</x:v>
      </x:c>
      <x:c r="M478" s="305" t="str">
        <x:f>IF(COUNTIF($C$5:$C$1629,F478)=1,"LINKED","ORPHAN")</x:f>
        <x:v>LINKED</x:v>
      </x:c>
      <x:c r="N478" s="305" t="str">
        <x:f>IF(AND(LEFT(C478,10)="SEBI-CORE-",MID(C478,11,3)=B478,LEN(C478)=20),"VALID","INVALID")</x:f>
        <x:v>VALID</x:v>
      </x:c>
      <x:c r="O478" s="305" t="str">
        <x:v>NO COLLISION — OBJECT CODE ISOLATED</x:v>
      </x:c>
    </x:row>
    <x:row r="479" ht="48" customHeight="1">
      <x:c r="A479" s="305" t="str">
        <x:v>Audit procedure</x:v>
      </x:c>
      <x:c r="B479" s="305" t="str">
        <x:v>AUD</x:v>
      </x:c>
      <x:c r="C479" s="305" t="str">
        <x:v>SEBI-CORE-AUD-000054</x:v>
      </x:c>
      <x:c r="D479" s="305" t="n">
        <x:v>54</x:v>
      </x:c>
      <x:c r="E479" s="305" t="str">
        <x:v>CAP-LAW083|Rumour-verification chapter|AP01</x:v>
      </x:c>
      <x:c r="F479" s="305" t="str">
        <x:v>SEBI-CORE-PRV-000054</x:v>
      </x:c>
      <x:c r="G479" s="305" t="str">
        <x:v>CAP-LAW083|Rumour-verification chapter</x:v>
      </x:c>
      <x:c r="H479" s="305" t="str">
        <x:v>CAP-LAW083</x:v>
      </x:c>
      <x:c r="I479" s="305" t="str">
        <x:v>MIGRATED — FROZEN</x:v>
      </x:c>
      <x:c r="J479" s="305" t="str">
        <x:v>FROZEN</x:v>
      </x:c>
      <x:c r="K479" s="305" t="str">
        <x:f>IF(COUNTIF($C$5:$C$1629,C479)=1,"UNIQUE","DUPLICATE")</x:f>
        <x:v>UNIQUE</x:v>
      </x:c>
      <x:c r="L479" s="305" t="str">
        <x:f>IF(COUNTIFS($B$5:$B$1629,B479,$E$5:$E$1629,E479)=1,"UNIQUE","DUPLICATE")</x:f>
        <x:v>UNIQUE</x:v>
      </x:c>
      <x:c r="M479" s="305" t="str">
        <x:f>IF(COUNTIF($C$5:$C$1629,F479)=1,"LINKED","ORPHAN")</x:f>
        <x:v>LINKED</x:v>
      </x:c>
      <x:c r="N479" s="305" t="str">
        <x:f>IF(AND(LEFT(C479,10)="SEBI-CORE-",MID(C479,11,3)=B479,LEN(C479)=20),"VALID","INVALID")</x:f>
        <x:v>VALID</x:v>
      </x:c>
      <x:c r="O479" s="305" t="str">
        <x:v>NO COLLISION — OBJECT CODE ISOLATED</x:v>
      </x:c>
    </x:row>
    <x:row r="480" ht="48" customHeight="1">
      <x:c r="A480" s="305" t="str">
        <x:v>Audit procedure</x:v>
      </x:c>
      <x:c r="B480" s="305" t="str">
        <x:v>AUD</x:v>
      </x:c>
      <x:c r="C480" s="305" t="str">
        <x:v>SEBI-CORE-AUD-000055</x:v>
      </x:c>
      <x:c r="D480" s="305" t="n">
        <x:v>55</x:v>
      </x:c>
      <x:c r="E480" s="305" t="str">
        <x:v>CAP-LAW083|Integrated Filing chapter|AP01</x:v>
      </x:c>
      <x:c r="F480" s="305" t="str">
        <x:v>SEBI-CORE-PRV-000055</x:v>
      </x:c>
      <x:c r="G480" s="305" t="str">
        <x:v>CAP-LAW083|Integrated Filing chapter</x:v>
      </x:c>
      <x:c r="H480" s="305" t="str">
        <x:v>CAP-LAW083</x:v>
      </x:c>
      <x:c r="I480" s="305" t="str">
        <x:v>MIGRATED — FROZEN</x:v>
      </x:c>
      <x:c r="J480" s="305" t="str">
        <x:v>FROZEN</x:v>
      </x:c>
      <x:c r="K480" s="305" t="str">
        <x:f>IF(COUNTIF($C$5:$C$1629,C480)=1,"UNIQUE","DUPLICATE")</x:f>
        <x:v>UNIQUE</x:v>
      </x:c>
      <x:c r="L480" s="305" t="str">
        <x:f>IF(COUNTIFS($B$5:$B$1629,B480,$E$5:$E$1629,E480)=1,"UNIQUE","DUPLICATE")</x:f>
        <x:v>UNIQUE</x:v>
      </x:c>
      <x:c r="M480" s="305" t="str">
        <x:f>IF(COUNTIF($C$5:$C$1629,F480)=1,"LINKED","ORPHAN")</x:f>
        <x:v>LINKED</x:v>
      </x:c>
      <x:c r="N480" s="305" t="str">
        <x:f>IF(AND(LEFT(C480,10)="SEBI-CORE-",MID(C480,11,3)=B480,LEN(C480)=20),"VALID","INVALID")</x:f>
        <x:v>VALID</x:v>
      </x:c>
      <x:c r="O480" s="305" t="str">
        <x:v>NO COLLISION — OBJECT CODE ISOLATED</x:v>
      </x:c>
    </x:row>
    <x:row r="481" ht="48" customHeight="1">
      <x:c r="A481" s="305" t="str">
        <x:v>Audit procedure</x:v>
      </x:c>
      <x:c r="B481" s="305" t="str">
        <x:v>AUD</x:v>
      </x:c>
      <x:c r="C481" s="305" t="str">
        <x:v>SEBI-CORE-AUD-000056</x:v>
      </x:c>
      <x:c r="D481" s="305" t="n">
        <x:v>56</x:v>
      </x:c>
      <x:c r="E481" s="305" t="str">
        <x:v>CAP-LAW054|Reg. 3(1)|AP01</x:v>
      </x:c>
      <x:c r="F481" s="305" t="str">
        <x:v>SEBI-CORE-PRV-000056</x:v>
      </x:c>
      <x:c r="G481" s="305" t="str">
        <x:v>CAP-LAW054|Reg. 3(1)</x:v>
      </x:c>
      <x:c r="H481" s="305" t="str">
        <x:v>CAP-LAW054</x:v>
      </x:c>
      <x:c r="I481" s="305" t="str">
        <x:v>MIGRATED — FROZEN</x:v>
      </x:c>
      <x:c r="J481" s="305" t="str">
        <x:v>FROZEN</x:v>
      </x:c>
      <x:c r="K481" s="305" t="str">
        <x:f>IF(COUNTIF($C$5:$C$1629,C481)=1,"UNIQUE","DUPLICATE")</x:f>
        <x:v>UNIQUE</x:v>
      </x:c>
      <x:c r="L481" s="305" t="str">
        <x:f>IF(COUNTIFS($B$5:$B$1629,B481,$E$5:$E$1629,E481)=1,"UNIQUE","DUPLICATE")</x:f>
        <x:v>UNIQUE</x:v>
      </x:c>
      <x:c r="M481" s="305" t="str">
        <x:f>IF(COUNTIF($C$5:$C$1629,F481)=1,"LINKED","ORPHAN")</x:f>
        <x:v>LINKED</x:v>
      </x:c>
      <x:c r="N481" s="305" t="str">
        <x:f>IF(AND(LEFT(C481,10)="SEBI-CORE-",MID(C481,11,3)=B481,LEN(C481)=20),"VALID","INVALID")</x:f>
        <x:v>VALID</x:v>
      </x:c>
      <x:c r="O481" s="305" t="str">
        <x:v>NO COLLISION — OBJECT CODE ISOLATED</x:v>
      </x:c>
    </x:row>
    <x:row r="482" ht="48" customHeight="1">
      <x:c r="A482" s="305" t="str">
        <x:v>Audit procedure</x:v>
      </x:c>
      <x:c r="B482" s="305" t="str">
        <x:v>AUD</x:v>
      </x:c>
      <x:c r="C482" s="305" t="str">
        <x:v>SEBI-CORE-AUD-000057</x:v>
      </x:c>
      <x:c r="D482" s="305" t="n">
        <x:v>57</x:v>
      </x:c>
      <x:c r="E482" s="305" t="str">
        <x:v>CAP-LAW054|Reg. 3(2A)|AP01</x:v>
      </x:c>
      <x:c r="F482" s="305" t="str">
        <x:v>SEBI-CORE-PRV-000057</x:v>
      </x:c>
      <x:c r="G482" s="305" t="str">
        <x:v>CAP-LAW054|Reg. 3(2A)</x:v>
      </x:c>
      <x:c r="H482" s="305" t="str">
        <x:v>CAP-LAW054</x:v>
      </x:c>
      <x:c r="I482" s="305" t="str">
        <x:v>MIGRATED — FROZEN</x:v>
      </x:c>
      <x:c r="J482" s="305" t="str">
        <x:v>FROZEN</x:v>
      </x:c>
      <x:c r="K482" s="305" t="str">
        <x:f>IF(COUNTIF($C$5:$C$1629,C482)=1,"UNIQUE","DUPLICATE")</x:f>
        <x:v>UNIQUE</x:v>
      </x:c>
      <x:c r="L482" s="305" t="str">
        <x:f>IF(COUNTIFS($B$5:$B$1629,B482,$E$5:$E$1629,E482)=1,"UNIQUE","DUPLICATE")</x:f>
        <x:v>UNIQUE</x:v>
      </x:c>
      <x:c r="M482" s="305" t="str">
        <x:f>IF(COUNTIF($C$5:$C$1629,F482)=1,"LINKED","ORPHAN")</x:f>
        <x:v>LINKED</x:v>
      </x:c>
      <x:c r="N482" s="305" t="str">
        <x:f>IF(AND(LEFT(C482,10)="SEBI-CORE-",MID(C482,11,3)=B482,LEN(C482)=20),"VALID","INVALID")</x:f>
        <x:v>VALID</x:v>
      </x:c>
      <x:c r="O482" s="305" t="str">
        <x:v>NO COLLISION — OBJECT CODE ISOLATED</x:v>
      </x:c>
    </x:row>
    <x:row r="483" ht="48" customHeight="1">
      <x:c r="A483" s="305" t="str">
        <x:v>Audit procedure</x:v>
      </x:c>
      <x:c r="B483" s="305" t="str">
        <x:v>AUD</x:v>
      </x:c>
      <x:c r="C483" s="305" t="str">
        <x:v>SEBI-CORE-AUD-000058</x:v>
      </x:c>
      <x:c r="D483" s="305" t="n">
        <x:v>58</x:v>
      </x:c>
      <x:c r="E483" s="305" t="str">
        <x:v>CAP-LAW054|Reg. 3(5)|AP01</x:v>
      </x:c>
      <x:c r="F483" s="305" t="str">
        <x:v>SEBI-CORE-PRV-000058</x:v>
      </x:c>
      <x:c r="G483" s="305" t="str">
        <x:v>CAP-LAW054|Reg. 3(5)</x:v>
      </x:c>
      <x:c r="H483" s="305" t="str">
        <x:v>CAP-LAW054</x:v>
      </x:c>
      <x:c r="I483" s="305" t="str">
        <x:v>MIGRATED — FROZEN</x:v>
      </x:c>
      <x:c r="J483" s="305" t="str">
        <x:v>FROZEN</x:v>
      </x:c>
      <x:c r="K483" s="305" t="str">
        <x:f>IF(COUNTIF($C$5:$C$1629,C483)=1,"UNIQUE","DUPLICATE")</x:f>
        <x:v>UNIQUE</x:v>
      </x:c>
      <x:c r="L483" s="305" t="str">
        <x:f>IF(COUNTIFS($B$5:$B$1629,B483,$E$5:$E$1629,E483)=1,"UNIQUE","DUPLICATE")</x:f>
        <x:v>UNIQUE</x:v>
      </x:c>
      <x:c r="M483" s="305" t="str">
        <x:f>IF(COUNTIF($C$5:$C$1629,F483)=1,"LINKED","ORPHAN")</x:f>
        <x:v>LINKED</x:v>
      </x:c>
      <x:c r="N483" s="305" t="str">
        <x:f>IF(AND(LEFT(C483,10)="SEBI-CORE-",MID(C483,11,3)=B483,LEN(C483)=20),"VALID","INVALID")</x:f>
        <x:v>VALID</x:v>
      </x:c>
      <x:c r="O483" s="305" t="str">
        <x:v>NO COLLISION — OBJECT CODE ISOLATED</x:v>
      </x:c>
    </x:row>
    <x:row r="484" ht="48" customHeight="1">
      <x:c r="A484" s="305" t="str">
        <x:v>Audit procedure</x:v>
      </x:c>
      <x:c r="B484" s="305" t="str">
        <x:v>AUD</x:v>
      </x:c>
      <x:c r="C484" s="305" t="str">
        <x:v>SEBI-CORE-AUD-000059</x:v>
      </x:c>
      <x:c r="D484" s="305" t="n">
        <x:v>59</x:v>
      </x:c>
      <x:c r="E484" s="305" t="str">
        <x:v>CAP-LAW054|Reg. 4|AP01</x:v>
      </x:c>
      <x:c r="F484" s="305" t="str">
        <x:v>SEBI-CORE-PRV-000059</x:v>
      </x:c>
      <x:c r="G484" s="305" t="str">
        <x:v>CAP-LAW054|Reg. 4</x:v>
      </x:c>
      <x:c r="H484" s="305" t="str">
        <x:v>CAP-LAW054</x:v>
      </x:c>
      <x:c r="I484" s="305" t="str">
        <x:v>MIGRATED — FROZEN</x:v>
      </x:c>
      <x:c r="J484" s="305" t="str">
        <x:v>FROZEN</x:v>
      </x:c>
      <x:c r="K484" s="305" t="str">
        <x:f>IF(COUNTIF($C$5:$C$1629,C484)=1,"UNIQUE","DUPLICATE")</x:f>
        <x:v>UNIQUE</x:v>
      </x:c>
      <x:c r="L484" s="305" t="str">
        <x:f>IF(COUNTIFS($B$5:$B$1629,B484,$E$5:$E$1629,E484)=1,"UNIQUE","DUPLICATE")</x:f>
        <x:v>UNIQUE</x:v>
      </x:c>
      <x:c r="M484" s="305" t="str">
        <x:f>IF(COUNTIF($C$5:$C$1629,F484)=1,"LINKED","ORPHAN")</x:f>
        <x:v>LINKED</x:v>
      </x:c>
      <x:c r="N484" s="305" t="str">
        <x:f>IF(AND(LEFT(C484,10)="SEBI-CORE-",MID(C484,11,3)=B484,LEN(C484)=20),"VALID","INVALID")</x:f>
        <x:v>VALID</x:v>
      </x:c>
      <x:c r="O484" s="305" t="str">
        <x:v>NO COLLISION — OBJECT CODE ISOLATED</x:v>
      </x:c>
    </x:row>
    <x:row r="485" ht="48" customHeight="1">
      <x:c r="A485" s="305" t="str">
        <x:v>Audit procedure</x:v>
      </x:c>
      <x:c r="B485" s="305" t="str">
        <x:v>AUD</x:v>
      </x:c>
      <x:c r="C485" s="305" t="str">
        <x:v>SEBI-CORE-AUD-000060</x:v>
      </x:c>
      <x:c r="D485" s="305" t="n">
        <x:v>60</x:v>
      </x:c>
      <x:c r="E485" s="305" t="str">
        <x:v>CAP-LAW054|Reg. 5|AP01</x:v>
      </x:c>
      <x:c r="F485" s="305" t="str">
        <x:v>SEBI-CORE-PRV-000060</x:v>
      </x:c>
      <x:c r="G485" s="305" t="str">
        <x:v>CAP-LAW054|Reg. 5</x:v>
      </x:c>
      <x:c r="H485" s="305" t="str">
        <x:v>CAP-LAW054</x:v>
      </x:c>
      <x:c r="I485" s="305" t="str">
        <x:v>MIGRATED — FROZEN</x:v>
      </x:c>
      <x:c r="J485" s="305" t="str">
        <x:v>FROZEN</x:v>
      </x:c>
      <x:c r="K485" s="305" t="str">
        <x:f>IF(COUNTIF($C$5:$C$1629,C485)=1,"UNIQUE","DUPLICATE")</x:f>
        <x:v>UNIQUE</x:v>
      </x:c>
      <x:c r="L485" s="305" t="str">
        <x:f>IF(COUNTIFS($B$5:$B$1629,B485,$E$5:$E$1629,E485)=1,"UNIQUE","DUPLICATE")</x:f>
        <x:v>UNIQUE</x:v>
      </x:c>
      <x:c r="M485" s="305" t="str">
        <x:f>IF(COUNTIF($C$5:$C$1629,F485)=1,"LINKED","ORPHAN")</x:f>
        <x:v>LINKED</x:v>
      </x:c>
      <x:c r="N485" s="305" t="str">
        <x:f>IF(AND(LEFT(C485,10)="SEBI-CORE-",MID(C485,11,3)=B485,LEN(C485)=20),"VALID","INVALID")</x:f>
        <x:v>VALID</x:v>
      </x:c>
      <x:c r="O485" s="305" t="str">
        <x:v>NO COLLISION — OBJECT CODE ISOLATED</x:v>
      </x:c>
    </x:row>
    <x:row r="486" ht="48" customHeight="1">
      <x:c r="A486" s="305" t="str">
        <x:v>Audit procedure</x:v>
      </x:c>
      <x:c r="B486" s="305" t="str">
        <x:v>AUD</x:v>
      </x:c>
      <x:c r="C486" s="305" t="str">
        <x:v>SEBI-CORE-AUD-000061</x:v>
      </x:c>
      <x:c r="D486" s="305" t="n">
        <x:v>61</x:v>
      </x:c>
      <x:c r="E486" s="305" t="str">
        <x:v>CAP-LAW054|Reg. 7|AP01</x:v>
      </x:c>
      <x:c r="F486" s="305" t="str">
        <x:v>SEBI-CORE-PRV-000061</x:v>
      </x:c>
      <x:c r="G486" s="305" t="str">
        <x:v>CAP-LAW054|Reg. 7</x:v>
      </x:c>
      <x:c r="H486" s="305" t="str">
        <x:v>CAP-LAW054</x:v>
      </x:c>
      <x:c r="I486" s="305" t="str">
        <x:v>MIGRATED — FROZEN</x:v>
      </x:c>
      <x:c r="J486" s="305" t="str">
        <x:v>FROZEN</x:v>
      </x:c>
      <x:c r="K486" s="305" t="str">
        <x:f>IF(COUNTIF($C$5:$C$1629,C486)=1,"UNIQUE","DUPLICATE")</x:f>
        <x:v>UNIQUE</x:v>
      </x:c>
      <x:c r="L486" s="305" t="str">
        <x:f>IF(COUNTIFS($B$5:$B$1629,B486,$E$5:$E$1629,E486)=1,"UNIQUE","DUPLICATE")</x:f>
        <x:v>UNIQUE</x:v>
      </x:c>
      <x:c r="M486" s="305" t="str">
        <x:f>IF(COUNTIF($C$5:$C$1629,F486)=1,"LINKED","ORPHAN")</x:f>
        <x:v>LINKED</x:v>
      </x:c>
      <x:c r="N486" s="305" t="str">
        <x:f>IF(AND(LEFT(C486,10)="SEBI-CORE-",MID(C486,11,3)=B486,LEN(C486)=20),"VALID","INVALID")</x:f>
        <x:v>VALID</x:v>
      </x:c>
      <x:c r="O486" s="305" t="str">
        <x:v>NO COLLISION — OBJECT CODE ISOLATED</x:v>
      </x:c>
    </x:row>
    <x:row r="487" ht="48" customHeight="1">
      <x:c r="A487" s="305" t="str">
        <x:v>Audit procedure</x:v>
      </x:c>
      <x:c r="B487" s="305" t="str">
        <x:v>AUD</x:v>
      </x:c>
      <x:c r="C487" s="305" t="str">
        <x:v>SEBI-CORE-AUD-000062</x:v>
      </x:c>
      <x:c r="D487" s="305" t="n">
        <x:v>62</x:v>
      </x:c>
      <x:c r="E487" s="305" t="str">
        <x:v>CAP-LAW054|Reg. 8|AP01</x:v>
      </x:c>
      <x:c r="F487" s="305" t="str">
        <x:v>SEBI-CORE-PRV-000062</x:v>
      </x:c>
      <x:c r="G487" s="305" t="str">
        <x:v>CAP-LAW054|Reg. 8</x:v>
      </x:c>
      <x:c r="H487" s="305" t="str">
        <x:v>CAP-LAW054</x:v>
      </x:c>
      <x:c r="I487" s="305" t="str">
        <x:v>MIGRATED — FROZEN</x:v>
      </x:c>
      <x:c r="J487" s="305" t="str">
        <x:v>FROZEN</x:v>
      </x:c>
      <x:c r="K487" s="305" t="str">
        <x:f>IF(COUNTIF($C$5:$C$1629,C487)=1,"UNIQUE","DUPLICATE")</x:f>
        <x:v>UNIQUE</x:v>
      </x:c>
      <x:c r="L487" s="305" t="str">
        <x:f>IF(COUNTIFS($B$5:$B$1629,B487,$E$5:$E$1629,E487)=1,"UNIQUE","DUPLICATE")</x:f>
        <x:v>UNIQUE</x:v>
      </x:c>
      <x:c r="M487" s="305" t="str">
        <x:f>IF(COUNTIF($C$5:$C$1629,F487)=1,"LINKED","ORPHAN")</x:f>
        <x:v>LINKED</x:v>
      </x:c>
      <x:c r="N487" s="305" t="str">
        <x:f>IF(AND(LEFT(C487,10)="SEBI-CORE-",MID(C487,11,3)=B487,LEN(C487)=20),"VALID","INVALID")</x:f>
        <x:v>VALID</x:v>
      </x:c>
      <x:c r="O487" s="305" t="str">
        <x:v>NO COLLISION — OBJECT CODE ISOLATED</x:v>
      </x:c>
    </x:row>
    <x:row r="488" ht="48" customHeight="1">
      <x:c r="A488" s="305" t="str">
        <x:v>Audit procedure</x:v>
      </x:c>
      <x:c r="B488" s="305" t="str">
        <x:v>AUD</x:v>
      </x:c>
      <x:c r="C488" s="305" t="str">
        <x:v>SEBI-CORE-AUD-000063</x:v>
      </x:c>
      <x:c r="D488" s="305" t="n">
        <x:v>63</x:v>
      </x:c>
      <x:c r="E488" s="305" t="str">
        <x:v>CAP-LAW054|Reg. 9|AP01</x:v>
      </x:c>
      <x:c r="F488" s="305" t="str">
        <x:v>SEBI-CORE-PRV-000063</x:v>
      </x:c>
      <x:c r="G488" s="305" t="str">
        <x:v>CAP-LAW054|Reg. 9</x:v>
      </x:c>
      <x:c r="H488" s="305" t="str">
        <x:v>CAP-LAW054</x:v>
      </x:c>
      <x:c r="I488" s="305" t="str">
        <x:v>MIGRATED — FROZEN</x:v>
      </x:c>
      <x:c r="J488" s="305" t="str">
        <x:v>FROZEN</x:v>
      </x:c>
      <x:c r="K488" s="305" t="str">
        <x:f>IF(COUNTIF($C$5:$C$1629,C488)=1,"UNIQUE","DUPLICATE")</x:f>
        <x:v>UNIQUE</x:v>
      </x:c>
      <x:c r="L488" s="305" t="str">
        <x:f>IF(COUNTIFS($B$5:$B$1629,B488,$E$5:$E$1629,E488)=1,"UNIQUE","DUPLICATE")</x:f>
        <x:v>UNIQUE</x:v>
      </x:c>
      <x:c r="M488" s="305" t="str">
        <x:f>IF(COUNTIF($C$5:$C$1629,F488)=1,"LINKED","ORPHAN")</x:f>
        <x:v>LINKED</x:v>
      </x:c>
      <x:c r="N488" s="305" t="str">
        <x:f>IF(AND(LEFT(C488,10)="SEBI-CORE-",MID(C488,11,3)=B488,LEN(C488)=20),"VALID","INVALID")</x:f>
        <x:v>VALID</x:v>
      </x:c>
      <x:c r="O488" s="305" t="str">
        <x:v>NO COLLISION — OBJECT CODE ISOLATED</x:v>
      </x:c>
    </x:row>
    <x:row r="489" ht="48" customHeight="1">
      <x:c r="A489" s="305" t="str">
        <x:v>Audit procedure</x:v>
      </x:c>
      <x:c r="B489" s="305" t="str">
        <x:v>AUD</x:v>
      </x:c>
      <x:c r="C489" s="305" t="str">
        <x:v>SEBI-CORE-AUD-000064</x:v>
      </x:c>
      <x:c r="D489" s="305" t="n">
        <x:v>64</x:v>
      </x:c>
      <x:c r="E489" s="305" t="str">
        <x:v>CAP-LAW054|Reg. 9A|AP01</x:v>
      </x:c>
      <x:c r="F489" s="305" t="str">
        <x:v>SEBI-CORE-PRV-000064</x:v>
      </x:c>
      <x:c r="G489" s="305" t="str">
        <x:v>CAP-LAW054|Reg. 9A</x:v>
      </x:c>
      <x:c r="H489" s="305" t="str">
        <x:v>CAP-LAW054</x:v>
      </x:c>
      <x:c r="I489" s="305" t="str">
        <x:v>MIGRATED — FROZEN</x:v>
      </x:c>
      <x:c r="J489" s="305" t="str">
        <x:v>FROZEN</x:v>
      </x:c>
      <x:c r="K489" s="305" t="str">
        <x:f>IF(COUNTIF($C$5:$C$1629,C489)=1,"UNIQUE","DUPLICATE")</x:f>
        <x:v>UNIQUE</x:v>
      </x:c>
      <x:c r="L489" s="305" t="str">
        <x:f>IF(COUNTIFS($B$5:$B$1629,B489,$E$5:$E$1629,E489)=1,"UNIQUE","DUPLICATE")</x:f>
        <x:v>UNIQUE</x:v>
      </x:c>
      <x:c r="M489" s="305" t="str">
        <x:f>IF(COUNTIF($C$5:$C$1629,F489)=1,"LINKED","ORPHAN")</x:f>
        <x:v>LINKED</x:v>
      </x:c>
      <x:c r="N489" s="305" t="str">
        <x:f>IF(AND(LEFT(C489,10)="SEBI-CORE-",MID(C489,11,3)=B489,LEN(C489)=20),"VALID","INVALID")</x:f>
        <x:v>VALID</x:v>
      </x:c>
      <x:c r="O489" s="305" t="str">
        <x:v>NO COLLISION — OBJECT CODE ISOLATED</x:v>
      </x:c>
    </x:row>
    <x:row r="490" ht="48" customHeight="1">
      <x:c r="A490" s="305" t="str">
        <x:v>Audit procedure</x:v>
      </x:c>
      <x:c r="B490" s="305" t="str">
        <x:v>AUD</x:v>
      </x:c>
      <x:c r="C490" s="305" t="str">
        <x:v>SEBI-CORE-AUD-000065</x:v>
      </x:c>
      <x:c r="D490" s="305" t="n">
        <x:v>65</x:v>
      </x:c>
      <x:c r="E490" s="305" t="str">
        <x:v>P1-GAP001|PIT surveillance chapters|AP01</x:v>
      </x:c>
      <x:c r="F490" s="305" t="str">
        <x:v>SEBI-CORE-PRV-000065</x:v>
      </x:c>
      <x:c r="G490" s="305" t="str">
        <x:v>P1-GAP001|PIT surveillance chapters</x:v>
      </x:c>
      <x:c r="H490" s="305" t="str">
        <x:v>P1-GAP001</x:v>
      </x:c>
      <x:c r="I490" s="305" t="str">
        <x:v>MIGRATED — FROZEN</x:v>
      </x:c>
      <x:c r="J490" s="305" t="str">
        <x:v>FROZEN</x:v>
      </x:c>
      <x:c r="K490" s="305" t="str">
        <x:f>IF(COUNTIF($C$5:$C$1629,C490)=1,"UNIQUE","DUPLICATE")</x:f>
        <x:v>UNIQUE</x:v>
      </x:c>
      <x:c r="L490" s="305" t="str">
        <x:f>IF(COUNTIFS($B$5:$B$1629,B490,$E$5:$E$1629,E490)=1,"UNIQUE","DUPLICATE")</x:f>
        <x:v>UNIQUE</x:v>
      </x:c>
      <x:c r="M490" s="305" t="str">
        <x:f>IF(COUNTIF($C$5:$C$1629,F490)=1,"LINKED","ORPHAN")</x:f>
        <x:v>LINKED</x:v>
      </x:c>
      <x:c r="N490" s="305" t="str">
        <x:f>IF(AND(LEFT(C490,10)="SEBI-CORE-",MID(C490,11,3)=B490,LEN(C490)=20),"VALID","INVALID")</x:f>
        <x:v>VALID</x:v>
      </x:c>
      <x:c r="O490" s="305" t="str">
        <x:v>NO COLLISION — OBJECT CODE ISOLATED</x:v>
      </x:c>
    </x:row>
    <x:row r="491" ht="48" customHeight="1">
      <x:c r="A491" s="305" t="str">
        <x:v>Audit procedure</x:v>
      </x:c>
      <x:c r="B491" s="305" t="str">
        <x:v>AUD</x:v>
      </x:c>
      <x:c r="C491" s="305" t="str">
        <x:v>SEBI-CORE-AUD-000066</x:v>
      </x:c>
      <x:c r="D491" s="305" t="n">
        <x:v>66</x:v>
      </x:c>
      <x:c r="E491" s="305" t="str">
        <x:v>CAP-LAW067|Reg. 3|AP01</x:v>
      </x:c>
      <x:c r="F491" s="305" t="str">
        <x:v>SEBI-CORE-PRV-000066</x:v>
      </x:c>
      <x:c r="G491" s="305" t="str">
        <x:v>CAP-LAW067|Reg. 3</x:v>
      </x:c>
      <x:c r="H491" s="305" t="str">
        <x:v>CAP-LAW067</x:v>
      </x:c>
      <x:c r="I491" s="305" t="str">
        <x:v>MIGRATED — FROZEN</x:v>
      </x:c>
      <x:c r="J491" s="305" t="str">
        <x:v>FROZEN</x:v>
      </x:c>
      <x:c r="K491" s="305" t="str">
        <x:f>IF(COUNTIF($C$5:$C$1629,C491)=1,"UNIQUE","DUPLICATE")</x:f>
        <x:v>UNIQUE</x:v>
      </x:c>
      <x:c r="L491" s="305" t="str">
        <x:f>IF(COUNTIFS($B$5:$B$1629,B491,$E$5:$E$1629,E491)=1,"UNIQUE","DUPLICATE")</x:f>
        <x:v>UNIQUE</x:v>
      </x:c>
      <x:c r="M491" s="305" t="str">
        <x:f>IF(COUNTIF($C$5:$C$1629,F491)=1,"LINKED","ORPHAN")</x:f>
        <x:v>LINKED</x:v>
      </x:c>
      <x:c r="N491" s="305" t="str">
        <x:f>IF(AND(LEFT(C491,10)="SEBI-CORE-",MID(C491,11,3)=B491,LEN(C491)=20),"VALID","INVALID")</x:f>
        <x:v>VALID</x:v>
      </x:c>
      <x:c r="O491" s="305" t="str">
        <x:v>NO COLLISION — OBJECT CODE ISOLATED</x:v>
      </x:c>
    </x:row>
    <x:row r="492" ht="48" customHeight="1">
      <x:c r="A492" s="305" t="str">
        <x:v>Audit procedure</x:v>
      </x:c>
      <x:c r="B492" s="305" t="str">
        <x:v>AUD</x:v>
      </x:c>
      <x:c r="C492" s="305" t="str">
        <x:v>SEBI-CORE-AUD-000067</x:v>
      </x:c>
      <x:c r="D492" s="305" t="n">
        <x:v>67</x:v>
      </x:c>
      <x:c r="E492" s="305" t="str">
        <x:v>CAP-LAW067|Reg. 4|AP01</x:v>
      </x:c>
      <x:c r="F492" s="305" t="str">
        <x:v>SEBI-CORE-PRV-000067</x:v>
      </x:c>
      <x:c r="G492" s="305" t="str">
        <x:v>CAP-LAW067|Reg. 4</x:v>
      </x:c>
      <x:c r="H492" s="305" t="str">
        <x:v>CAP-LAW067</x:v>
      </x:c>
      <x:c r="I492" s="305" t="str">
        <x:v>MIGRATED — FROZEN</x:v>
      </x:c>
      <x:c r="J492" s="305" t="str">
        <x:v>FROZEN</x:v>
      </x:c>
      <x:c r="K492" s="305" t="str">
        <x:f>IF(COUNTIF($C$5:$C$1629,C492)=1,"UNIQUE","DUPLICATE")</x:f>
        <x:v>UNIQUE</x:v>
      </x:c>
      <x:c r="L492" s="305" t="str">
        <x:f>IF(COUNTIFS($B$5:$B$1629,B492,$E$5:$E$1629,E492)=1,"UNIQUE","DUPLICATE")</x:f>
        <x:v>UNIQUE</x:v>
      </x:c>
      <x:c r="M492" s="305" t="str">
        <x:f>IF(COUNTIF($C$5:$C$1629,F492)=1,"LINKED","ORPHAN")</x:f>
        <x:v>LINKED</x:v>
      </x:c>
      <x:c r="N492" s="305" t="str">
        <x:f>IF(AND(LEFT(C492,10)="SEBI-CORE-",MID(C492,11,3)=B492,LEN(C492)=20),"VALID","INVALID")</x:f>
        <x:v>VALID</x:v>
      </x:c>
      <x:c r="O492" s="305" t="str">
        <x:v>NO COLLISION — OBJECT CODE ISOLATED</x:v>
      </x:c>
    </x:row>
    <x:row r="493" ht="48" customHeight="1">
      <x:c r="A493" s="305" t="str">
        <x:v>Audit procedure</x:v>
      </x:c>
      <x:c r="B493" s="305" t="str">
        <x:v>AUD</x:v>
      </x:c>
      <x:c r="C493" s="305" t="str">
        <x:v>SEBI-CORE-AUD-000068</x:v>
      </x:c>
      <x:c r="D493" s="305" t="n">
        <x:v>68</x:v>
      </x:c>
      <x:c r="E493" s="305" t="str">
        <x:v>CAP-LAW060|Reg. 26(2)|AP01</x:v>
      </x:c>
      <x:c r="F493" s="305" t="str">
        <x:v>SEBI-CORE-PRV-000068</x:v>
      </x:c>
      <x:c r="G493" s="305" t="str">
        <x:v>CAP-LAW060|Reg. 26(2)</x:v>
      </x:c>
      <x:c r="H493" s="305" t="str">
        <x:v>CAP-LAW060</x:v>
      </x:c>
      <x:c r="I493" s="305" t="str">
        <x:v>MIGRATED — FROZEN</x:v>
      </x:c>
      <x:c r="J493" s="305" t="str">
        <x:v>FROZEN</x:v>
      </x:c>
      <x:c r="K493" s="305" t="str">
        <x:f>IF(COUNTIF($C$5:$C$1629,C493)=1,"UNIQUE","DUPLICATE")</x:f>
        <x:v>UNIQUE</x:v>
      </x:c>
      <x:c r="L493" s="305" t="str">
        <x:f>IF(COUNTIFS($B$5:$B$1629,B493,$E$5:$E$1629,E493)=1,"UNIQUE","DUPLICATE")</x:f>
        <x:v>UNIQUE</x:v>
      </x:c>
      <x:c r="M493" s="305" t="str">
        <x:f>IF(COUNTIF($C$5:$C$1629,F493)=1,"LINKED","ORPHAN")</x:f>
        <x:v>LINKED</x:v>
      </x:c>
      <x:c r="N493" s="305" t="str">
        <x:f>IF(AND(LEFT(C493,10)="SEBI-CORE-",MID(C493,11,3)=B493,LEN(C493)=20),"VALID","INVALID")</x:f>
        <x:v>VALID</x:v>
      </x:c>
      <x:c r="O493" s="305" t="str">
        <x:v>NO COLLISION — OBJECT CODE ISOLATED</x:v>
      </x:c>
    </x:row>
    <x:row r="494" ht="48" customHeight="1">
      <x:c r="A494" s="305" t="str">
        <x:v>Audit procedure</x:v>
      </x:c>
      <x:c r="B494" s="305" t="str">
        <x:v>AUD</x:v>
      </x:c>
      <x:c r="C494" s="305" t="str">
        <x:v>SEBI-CORE-AUD-000069</x:v>
      </x:c>
      <x:c r="D494" s="305" t="n">
        <x:v>69</x:v>
      </x:c>
      <x:c r="E494" s="305" t="str">
        <x:v>CAP-LAW060|Reg. 26(4)|AP01</x:v>
      </x:c>
      <x:c r="F494" s="305" t="str">
        <x:v>SEBI-CORE-PRV-000069</x:v>
      </x:c>
      <x:c r="G494" s="305" t="str">
        <x:v>CAP-LAW060|Reg. 26(4)</x:v>
      </x:c>
      <x:c r="H494" s="305" t="str">
        <x:v>CAP-LAW060</x:v>
      </x:c>
      <x:c r="I494" s="305" t="str">
        <x:v>MIGRATED — FROZEN</x:v>
      </x:c>
      <x:c r="J494" s="305" t="str">
        <x:v>FROZEN</x:v>
      </x:c>
      <x:c r="K494" s="305" t="str">
        <x:f>IF(COUNTIF($C$5:$C$1629,C494)=1,"UNIQUE","DUPLICATE")</x:f>
        <x:v>UNIQUE</x:v>
      </x:c>
      <x:c r="L494" s="305" t="str">
        <x:f>IF(COUNTIFS($B$5:$B$1629,B494,$E$5:$E$1629,E494)=1,"UNIQUE","DUPLICATE")</x:f>
        <x:v>UNIQUE</x:v>
      </x:c>
      <x:c r="M494" s="305" t="str">
        <x:f>IF(COUNTIF($C$5:$C$1629,F494)=1,"LINKED","ORPHAN")</x:f>
        <x:v>LINKED</x:v>
      </x:c>
      <x:c r="N494" s="305" t="str">
        <x:f>IF(AND(LEFT(C494,10)="SEBI-CORE-",MID(C494,11,3)=B494,LEN(C494)=20),"VALID","INVALID")</x:f>
        <x:v>VALID</x:v>
      </x:c>
      <x:c r="O494" s="305" t="str">
        <x:v>NO COLLISION — OBJECT CODE ISOLATED</x:v>
      </x:c>
    </x:row>
    <x:row r="495" ht="48" customHeight="1">
      <x:c r="A495" s="305" t="str">
        <x:v>Audit procedure</x:v>
      </x:c>
      <x:c r="B495" s="305" t="str">
        <x:v>AUD</x:v>
      </x:c>
      <x:c r="C495" s="305" t="str">
        <x:v>SEBI-CORE-AUD-000070</x:v>
      </x:c>
      <x:c r="D495" s="305" t="n">
        <x:v>70</x:v>
      </x:c>
      <x:c r="E495" s="305" t="str">
        <x:v>CAP-LAW060|Reg. 26(6)|AP01</x:v>
      </x:c>
      <x:c r="F495" s="305" t="str">
        <x:v>SEBI-CORE-PRV-000070</x:v>
      </x:c>
      <x:c r="G495" s="305" t="str">
        <x:v>CAP-LAW060|Reg. 26(6)</x:v>
      </x:c>
      <x:c r="H495" s="305" t="str">
        <x:v>CAP-LAW060</x:v>
      </x:c>
      <x:c r="I495" s="305" t="str">
        <x:v>MIGRATED — FROZEN</x:v>
      </x:c>
      <x:c r="J495" s="305" t="str">
        <x:v>FROZEN</x:v>
      </x:c>
      <x:c r="K495" s="305" t="str">
        <x:f>IF(COUNTIF($C$5:$C$1629,C495)=1,"UNIQUE","DUPLICATE")</x:f>
        <x:v>UNIQUE</x:v>
      </x:c>
      <x:c r="L495" s="305" t="str">
        <x:f>IF(COUNTIFS($B$5:$B$1629,B495,$E$5:$E$1629,E495)=1,"UNIQUE","DUPLICATE")</x:f>
        <x:v>UNIQUE</x:v>
      </x:c>
      <x:c r="M495" s="305" t="str">
        <x:f>IF(COUNTIF($C$5:$C$1629,F495)=1,"LINKED","ORPHAN")</x:f>
        <x:v>LINKED</x:v>
      </x:c>
      <x:c r="N495" s="305" t="str">
        <x:f>IF(AND(LEFT(C495,10)="SEBI-CORE-",MID(C495,11,3)=B495,LEN(C495)=20),"VALID","INVALID")</x:f>
        <x:v>VALID</x:v>
      </x:c>
      <x:c r="O495" s="305" t="str">
        <x:v>NO COLLISION — OBJECT CODE ISOLATED</x:v>
      </x:c>
    </x:row>
    <x:row r="496" ht="48" customHeight="1">
      <x:c r="A496" s="305" t="str">
        <x:v>Audit procedure</x:v>
      </x:c>
      <x:c r="B496" s="305" t="str">
        <x:v>AUD</x:v>
      </x:c>
      <x:c r="C496" s="305" t="str">
        <x:v>SEBI-CORE-AUD-000071</x:v>
      </x:c>
      <x:c r="D496" s="305" t="n">
        <x:v>71</x:v>
      </x:c>
      <x:c r="E496" s="305" t="str">
        <x:v>CAP-LAW060|Reg. 26(6A)|AP01</x:v>
      </x:c>
      <x:c r="F496" s="305" t="str">
        <x:v>SEBI-CORE-PRV-000071</x:v>
      </x:c>
      <x:c r="G496" s="305" t="str">
        <x:v>CAP-LAW060|Reg. 26(6A)</x:v>
      </x:c>
      <x:c r="H496" s="305" t="str">
        <x:v>CAP-LAW060</x:v>
      </x:c>
      <x:c r="I496" s="305" t="str">
        <x:v>MIGRATED — FROZEN</x:v>
      </x:c>
      <x:c r="J496" s="305" t="str">
        <x:v>FROZEN</x:v>
      </x:c>
      <x:c r="K496" s="305" t="str">
        <x:f>IF(COUNTIF($C$5:$C$1629,C496)=1,"UNIQUE","DUPLICATE")</x:f>
        <x:v>UNIQUE</x:v>
      </x:c>
      <x:c r="L496" s="305" t="str">
        <x:f>IF(COUNTIFS($B$5:$B$1629,B496,$E$5:$E$1629,E496)=1,"UNIQUE","DUPLICATE")</x:f>
        <x:v>UNIQUE</x:v>
      </x:c>
      <x:c r="M496" s="305" t="str">
        <x:f>IF(COUNTIF($C$5:$C$1629,F496)=1,"LINKED","ORPHAN")</x:f>
        <x:v>LINKED</x:v>
      </x:c>
      <x:c r="N496" s="305" t="str">
        <x:f>IF(AND(LEFT(C496,10)="SEBI-CORE-",MID(C496,11,3)=B496,LEN(C496)=20),"VALID","INVALID")</x:f>
        <x:v>VALID</x:v>
      </x:c>
      <x:c r="O496" s="305" t="str">
        <x:v>NO COLLISION — OBJECT CODE ISOLATED</x:v>
      </x:c>
    </x:row>
    <x:row r="497" ht="48" customHeight="1">
      <x:c r="A497" s="305" t="str">
        <x:v>Audit procedure</x:v>
      </x:c>
      <x:c r="B497" s="305" t="str">
        <x:v>AUD</x:v>
      </x:c>
      <x:c r="C497" s="305" t="str">
        <x:v>SEBI-CORE-AUD-000072</x:v>
      </x:c>
      <x:c r="D497" s="305" t="n">
        <x:v>72</x:v>
      </x:c>
      <x:c r="E497" s="305" t="str">
        <x:v>CAP-LAW060|Reg. 26(7)|AP01</x:v>
      </x:c>
      <x:c r="F497" s="305" t="str">
        <x:v>SEBI-CORE-PRV-000072</x:v>
      </x:c>
      <x:c r="G497" s="305" t="str">
        <x:v>CAP-LAW060|Reg. 26(7)</x:v>
      </x:c>
      <x:c r="H497" s="305" t="str">
        <x:v>CAP-LAW060</x:v>
      </x:c>
      <x:c r="I497" s="305" t="str">
        <x:v>MIGRATED — FROZEN</x:v>
      </x:c>
      <x:c r="J497" s="305" t="str">
        <x:v>FROZEN</x:v>
      </x:c>
      <x:c r="K497" s="305" t="str">
        <x:f>IF(COUNTIF($C$5:$C$1629,C497)=1,"UNIQUE","DUPLICATE")</x:f>
        <x:v>UNIQUE</x:v>
      </x:c>
      <x:c r="L497" s="305" t="str">
        <x:f>IF(COUNTIFS($B$5:$B$1629,B497,$E$5:$E$1629,E497)=1,"UNIQUE","DUPLICATE")</x:f>
        <x:v>UNIQUE</x:v>
      </x:c>
      <x:c r="M497" s="305" t="str">
        <x:f>IF(COUNTIF($C$5:$C$1629,F497)=1,"LINKED","ORPHAN")</x:f>
        <x:v>LINKED</x:v>
      </x:c>
      <x:c r="N497" s="305" t="str">
        <x:f>IF(AND(LEFT(C497,10)="SEBI-CORE-",MID(C497,11,3)=B497,LEN(C497)=20),"VALID","INVALID")</x:f>
        <x:v>VALID</x:v>
      </x:c>
      <x:c r="O497" s="305" t="str">
        <x:v>NO COLLISION — OBJECT CODE ISOLATED</x:v>
      </x:c>
    </x:row>
    <x:row r="498" ht="48" customHeight="1">
      <x:c r="A498" s="305" t="str">
        <x:v>Audit procedure</x:v>
      </x:c>
      <x:c r="B498" s="305" t="str">
        <x:v>AUD</x:v>
      </x:c>
      <x:c r="C498" s="305" t="str">
        <x:v>SEBI-CORE-AUD-000073</x:v>
      </x:c>
      <x:c r="D498" s="305" t="n">
        <x:v>73</x:v>
      </x:c>
      <x:c r="E498" s="305" t="str">
        <x:v>CAP-LAW060|Reg. 26(8)|AP01</x:v>
      </x:c>
      <x:c r="F498" s="305" t="str">
        <x:v>SEBI-CORE-PRV-000073</x:v>
      </x:c>
      <x:c r="G498" s="305" t="str">
        <x:v>CAP-LAW060|Reg. 26(8)</x:v>
      </x:c>
      <x:c r="H498" s="305" t="str">
        <x:v>CAP-LAW060</x:v>
      </x:c>
      <x:c r="I498" s="305" t="str">
        <x:v>MIGRATED — FROZEN</x:v>
      </x:c>
      <x:c r="J498" s="305" t="str">
        <x:v>FROZEN</x:v>
      </x:c>
      <x:c r="K498" s="305" t="str">
        <x:f>IF(COUNTIF($C$5:$C$1629,C498)=1,"UNIQUE","DUPLICATE")</x:f>
        <x:v>UNIQUE</x:v>
      </x:c>
      <x:c r="L498" s="305" t="str">
        <x:f>IF(COUNTIFS($B$5:$B$1629,B498,$E$5:$E$1629,E498)=1,"UNIQUE","DUPLICATE")</x:f>
        <x:v>UNIQUE</x:v>
      </x:c>
      <x:c r="M498" s="305" t="str">
        <x:f>IF(COUNTIF($C$5:$C$1629,F498)=1,"LINKED","ORPHAN")</x:f>
        <x:v>LINKED</x:v>
      </x:c>
      <x:c r="N498" s="305" t="str">
        <x:f>IF(AND(LEFT(C498,10)="SEBI-CORE-",MID(C498,11,3)=B498,LEN(C498)=20),"VALID","INVALID")</x:f>
        <x:v>VALID</x:v>
      </x:c>
      <x:c r="O498" s="305" t="str">
        <x:v>NO COLLISION — OBJECT CODE ISOLATED</x:v>
      </x:c>
    </x:row>
    <x:row r="499" ht="48" customHeight="1">
      <x:c r="A499" s="305" t="str">
        <x:v>Audit procedure</x:v>
      </x:c>
      <x:c r="B499" s="305" t="str">
        <x:v>AUD</x:v>
      </x:c>
      <x:c r="C499" s="305" t="str">
        <x:v>SEBI-CORE-AUD-000074</x:v>
      </x:c>
      <x:c r="D499" s="305" t="n">
        <x:v>74</x:v>
      </x:c>
      <x:c r="E499" s="305" t="str">
        <x:v>CAP-LAW060|Reg. 26(9)|AP01</x:v>
      </x:c>
      <x:c r="F499" s="305" t="str">
        <x:v>SEBI-CORE-PRV-000074</x:v>
      </x:c>
      <x:c r="G499" s="305" t="str">
        <x:v>CAP-LAW060|Reg. 26(9)</x:v>
      </x:c>
      <x:c r="H499" s="305" t="str">
        <x:v>CAP-LAW060</x:v>
      </x:c>
      <x:c r="I499" s="305" t="str">
        <x:v>MIGRATED — FROZEN</x:v>
      </x:c>
      <x:c r="J499" s="305" t="str">
        <x:v>FROZEN</x:v>
      </x:c>
      <x:c r="K499" s="305" t="str">
        <x:f>IF(COUNTIF($C$5:$C$1629,C499)=1,"UNIQUE","DUPLICATE")</x:f>
        <x:v>UNIQUE</x:v>
      </x:c>
      <x:c r="L499" s="305" t="str">
        <x:f>IF(COUNTIFS($B$5:$B$1629,B499,$E$5:$E$1629,E499)=1,"UNIQUE","DUPLICATE")</x:f>
        <x:v>UNIQUE</x:v>
      </x:c>
      <x:c r="M499" s="305" t="str">
        <x:f>IF(COUNTIF($C$5:$C$1629,F499)=1,"LINKED","ORPHAN")</x:f>
        <x:v>LINKED</x:v>
      </x:c>
      <x:c r="N499" s="305" t="str">
        <x:f>IF(AND(LEFT(C499,10)="SEBI-CORE-",MID(C499,11,3)=B499,LEN(C499)=20),"VALID","INVALID")</x:f>
        <x:v>VALID</x:v>
      </x:c>
      <x:c r="O499" s="305" t="str">
        <x:v>NO COLLISION — OBJECT CODE ISOLATED</x:v>
      </x:c>
    </x:row>
    <x:row r="500" ht="48" customHeight="1">
      <x:c r="A500" s="305" t="str">
        <x:v>Audit procedure</x:v>
      </x:c>
      <x:c r="B500" s="305" t="str">
        <x:v>AUD</x:v>
      </x:c>
      <x:c r="C500" s="305" t="str">
        <x:v>SEBI-CORE-AUD-000075</x:v>
      </x:c>
      <x:c r="D500" s="305" t="n">
        <x:v>75</x:v>
      </x:c>
      <x:c r="E500" s="305" t="str">
        <x:v>CAP-LAW060|Reg. 26(10)|AP01</x:v>
      </x:c>
      <x:c r="F500" s="305" t="str">
        <x:v>SEBI-CORE-PRV-000075</x:v>
      </x:c>
      <x:c r="G500" s="305" t="str">
        <x:v>CAP-LAW060|Reg. 26(10)</x:v>
      </x:c>
      <x:c r="H500" s="305" t="str">
        <x:v>CAP-LAW060</x:v>
      </x:c>
      <x:c r="I500" s="305" t="str">
        <x:v>MIGRATED — FROZEN</x:v>
      </x:c>
      <x:c r="J500" s="305" t="str">
        <x:v>FROZEN</x:v>
      </x:c>
      <x:c r="K500" s="305" t="str">
        <x:f>IF(COUNTIF($C$5:$C$1629,C500)=1,"UNIQUE","DUPLICATE")</x:f>
        <x:v>UNIQUE</x:v>
      </x:c>
      <x:c r="L500" s="305" t="str">
        <x:f>IF(COUNTIFS($B$5:$B$1629,B500,$E$5:$E$1629,E500)=1,"UNIQUE","DUPLICATE")</x:f>
        <x:v>UNIQUE</x:v>
      </x:c>
      <x:c r="M500" s="305" t="str">
        <x:f>IF(COUNTIF($C$5:$C$1629,F500)=1,"LINKED","ORPHAN")</x:f>
        <x:v>LINKED</x:v>
      </x:c>
      <x:c r="N500" s="305" t="str">
        <x:f>IF(AND(LEFT(C500,10)="SEBI-CORE-",MID(C500,11,3)=B500,LEN(C500)=20),"VALID","INVALID")</x:f>
        <x:v>VALID</x:v>
      </x:c>
      <x:c r="O500" s="305" t="str">
        <x:v>NO COLLISION — OBJECT CODE ISOLATED</x:v>
      </x:c>
    </x:row>
    <x:row r="501" ht="48" customHeight="1">
      <x:c r="A501" s="305" t="str">
        <x:v>Audit procedure</x:v>
      </x:c>
      <x:c r="B501" s="305" t="str">
        <x:v>AUD</x:v>
      </x:c>
      <x:c r="C501" s="305" t="str">
        <x:v>SEBI-CORE-AUD-000076</x:v>
      </x:c>
      <x:c r="D501" s="305" t="n">
        <x:v>76</x:v>
      </x:c>
      <x:c r="E501" s="305" t="str">
        <x:v>CAP-LAW060|Reg. 29|AP01</x:v>
      </x:c>
      <x:c r="F501" s="305" t="str">
        <x:v>SEBI-CORE-PRV-000076</x:v>
      </x:c>
      <x:c r="G501" s="305" t="str">
        <x:v>CAP-LAW060|Reg. 29</x:v>
      </x:c>
      <x:c r="H501" s="305" t="str">
        <x:v>CAP-LAW060</x:v>
      </x:c>
      <x:c r="I501" s="305" t="str">
        <x:v>MIGRATED — FROZEN</x:v>
      </x:c>
      <x:c r="J501" s="305" t="str">
        <x:v>FROZEN</x:v>
      </x:c>
      <x:c r="K501" s="305" t="str">
        <x:f>IF(COUNTIF($C$5:$C$1629,C501)=1,"UNIQUE","DUPLICATE")</x:f>
        <x:v>UNIQUE</x:v>
      </x:c>
      <x:c r="L501" s="305" t="str">
        <x:f>IF(COUNTIFS($B$5:$B$1629,B501,$E$5:$E$1629,E501)=1,"UNIQUE","DUPLICATE")</x:f>
        <x:v>UNIQUE</x:v>
      </x:c>
      <x:c r="M501" s="305" t="str">
        <x:f>IF(COUNTIF($C$5:$C$1629,F501)=1,"LINKED","ORPHAN")</x:f>
        <x:v>LINKED</x:v>
      </x:c>
      <x:c r="N501" s="305" t="str">
        <x:f>IF(AND(LEFT(C501,10)="SEBI-CORE-",MID(C501,11,3)=B501,LEN(C501)=20),"VALID","INVALID")</x:f>
        <x:v>VALID</x:v>
      </x:c>
      <x:c r="O501" s="305" t="str">
        <x:v>NO COLLISION — OBJECT CODE ISOLATED</x:v>
      </x:c>
    </x:row>
    <x:row r="502" ht="48" customHeight="1">
      <x:c r="A502" s="305" t="str">
        <x:v>Audit procedure</x:v>
      </x:c>
      <x:c r="B502" s="305" t="str">
        <x:v>AUD</x:v>
      </x:c>
      <x:c r="C502" s="305" t="str">
        <x:v>SEBI-CORE-AUD-000077</x:v>
      </x:c>
      <x:c r="D502" s="305" t="n">
        <x:v>77</x:v>
      </x:c>
      <x:c r="E502" s="305" t="str">
        <x:v>CAP-LAW060|Reg. 31|AP01</x:v>
      </x:c>
      <x:c r="F502" s="305" t="str">
        <x:v>SEBI-CORE-PRV-000077</x:v>
      </x:c>
      <x:c r="G502" s="305" t="str">
        <x:v>CAP-LAW060|Reg. 31</x:v>
      </x:c>
      <x:c r="H502" s="305" t="str">
        <x:v>CAP-LAW060</x:v>
      </x:c>
      <x:c r="I502" s="305" t="str">
        <x:v>MIGRATED — FROZEN</x:v>
      </x:c>
      <x:c r="J502" s="305" t="str">
        <x:v>FROZEN</x:v>
      </x:c>
      <x:c r="K502" s="305" t="str">
        <x:f>IF(COUNTIF($C$5:$C$1629,C502)=1,"UNIQUE","DUPLICATE")</x:f>
        <x:v>UNIQUE</x:v>
      </x:c>
      <x:c r="L502" s="305" t="str">
        <x:f>IF(COUNTIFS($B$5:$B$1629,B502,$E$5:$E$1629,E502)=1,"UNIQUE","DUPLICATE")</x:f>
        <x:v>UNIQUE</x:v>
      </x:c>
      <x:c r="M502" s="305" t="str">
        <x:f>IF(COUNTIF($C$5:$C$1629,F502)=1,"LINKED","ORPHAN")</x:f>
        <x:v>LINKED</x:v>
      </x:c>
      <x:c r="N502" s="305" t="str">
        <x:f>IF(AND(LEFT(C502,10)="SEBI-CORE-",MID(C502,11,3)=B502,LEN(C502)=20),"VALID","INVALID")</x:f>
        <x:v>VALID</x:v>
      </x:c>
      <x:c r="O502" s="305" t="str">
        <x:v>NO COLLISION — OBJECT CODE ISOLATED</x:v>
      </x:c>
    </x:row>
    <x:row r="503" ht="48" customHeight="1">
      <x:c r="A503" s="305" t="str">
        <x:v>Audit procedure</x:v>
      </x:c>
      <x:c r="B503" s="305" t="str">
        <x:v>AUD</x:v>
      </x:c>
      <x:c r="C503" s="305" t="str">
        <x:v>SEBI-CORE-AUD-000078</x:v>
      </x:c>
      <x:c r="D503" s="305" t="n">
        <x:v>78</x:v>
      </x:c>
      <x:c r="E503" s="305" t="str">
        <x:v>CAP-LAW238|Reg. 10(7) online filing|AP01</x:v>
      </x:c>
      <x:c r="F503" s="305" t="str">
        <x:v>SEBI-CORE-PRV-000078</x:v>
      </x:c>
      <x:c r="G503" s="305" t="str">
        <x:v>CAP-LAW238|Reg. 10(7) online filing</x:v>
      </x:c>
      <x:c r="H503" s="305" t="str">
        <x:v>CAP-LAW238</x:v>
      </x:c>
      <x:c r="I503" s="305" t="str">
        <x:v>MIGRATED — FROZEN</x:v>
      </x:c>
      <x:c r="J503" s="305" t="str">
        <x:v>FROZEN</x:v>
      </x:c>
      <x:c r="K503" s="305" t="str">
        <x:f>IF(COUNTIF($C$5:$C$1629,C503)=1,"UNIQUE","DUPLICATE")</x:f>
        <x:v>UNIQUE</x:v>
      </x:c>
      <x:c r="L503" s="305" t="str">
        <x:f>IF(COUNTIFS($B$5:$B$1629,B503,$E$5:$E$1629,E503)=1,"UNIQUE","DUPLICATE")</x:f>
        <x:v>UNIQUE</x:v>
      </x:c>
      <x:c r="M503" s="305" t="str">
        <x:f>IF(COUNTIF($C$5:$C$1629,F503)=1,"LINKED","ORPHAN")</x:f>
        <x:v>LINKED</x:v>
      </x:c>
      <x:c r="N503" s="305" t="str">
        <x:f>IF(AND(LEFT(C503,10)="SEBI-CORE-",MID(C503,11,3)=B503,LEN(C503)=20),"VALID","INVALID")</x:f>
        <x:v>VALID</x:v>
      </x:c>
      <x:c r="O503" s="305" t="str">
        <x:v>NO COLLISION — OBJECT CODE ISOLATED</x:v>
      </x:c>
    </x:row>
    <x:row r="504" ht="48" customHeight="1">
      <x:c r="A504" s="305" t="str">
        <x:v>Audit procedure</x:v>
      </x:c>
      <x:c r="B504" s="305" t="str">
        <x:v>AUD</x:v>
      </x:c>
      <x:c r="C504" s="305" t="str">
        <x:v>SEBI-CORE-AUD-000079</x:v>
      </x:c>
      <x:c r="D504" s="305" t="n">
        <x:v>79</x:v>
      </x:c>
      <x:c r="E504" s="305" t="str">
        <x:v>CAP-LAW049|Ch. II / Reg. 6|AP01</x:v>
      </x:c>
      <x:c r="F504" s="305" t="str">
        <x:v>SEBI-CORE-PRV-000079</x:v>
      </x:c>
      <x:c r="G504" s="305" t="str">
        <x:v>CAP-LAW049|Ch. II / Reg. 6</x:v>
      </x:c>
      <x:c r="H504" s="305" t="str">
        <x:v>CAP-LAW049</x:v>
      </x:c>
      <x:c r="I504" s="305" t="str">
        <x:v>MIGRATED — FROZEN</x:v>
      </x:c>
      <x:c r="J504" s="305" t="str">
        <x:v>FROZEN</x:v>
      </x:c>
      <x:c r="K504" s="305" t="str">
        <x:f>IF(COUNTIF($C$5:$C$1629,C504)=1,"UNIQUE","DUPLICATE")</x:f>
        <x:v>UNIQUE</x:v>
      </x:c>
      <x:c r="L504" s="305" t="str">
        <x:f>IF(COUNTIFS($B$5:$B$1629,B504,$E$5:$E$1629,E504)=1,"UNIQUE","DUPLICATE")</x:f>
        <x:v>UNIQUE</x:v>
      </x:c>
      <x:c r="M504" s="305" t="str">
        <x:f>IF(COUNTIF($C$5:$C$1629,F504)=1,"LINKED","ORPHAN")</x:f>
        <x:v>LINKED</x:v>
      </x:c>
      <x:c r="N504" s="305" t="str">
        <x:f>IF(AND(LEFT(C504,10)="SEBI-CORE-",MID(C504,11,3)=B504,LEN(C504)=20),"VALID","INVALID")</x:f>
        <x:v>VALID</x:v>
      </x:c>
      <x:c r="O504" s="305" t="str">
        <x:v>NO COLLISION — OBJECT CODE ISOLATED</x:v>
      </x:c>
    </x:row>
    <x:row r="505" ht="48" customHeight="1">
      <x:c r="A505" s="305" t="str">
        <x:v>Audit procedure</x:v>
      </x:c>
      <x:c r="B505" s="305" t="str">
        <x:v>AUD</x:v>
      </x:c>
      <x:c r="C505" s="305" t="str">
        <x:v>SEBI-CORE-AUD-000080</x:v>
      </x:c>
      <x:c r="D505" s="305" t="n">
        <x:v>80</x:v>
      </x:c>
      <x:c r="E505" s="305" t="str">
        <x:v>CAP-LAW049|Ch. II offer document|AP01</x:v>
      </x:c>
      <x:c r="F505" s="305" t="str">
        <x:v>SEBI-CORE-PRV-000080</x:v>
      </x:c>
      <x:c r="G505" s="305" t="str">
        <x:v>CAP-LAW049|Ch. II offer document</x:v>
      </x:c>
      <x:c r="H505" s="305" t="str">
        <x:v>CAP-LAW049</x:v>
      </x:c>
      <x:c r="I505" s="305" t="str">
        <x:v>MIGRATED — FROZEN</x:v>
      </x:c>
      <x:c r="J505" s="305" t="str">
        <x:v>FROZEN</x:v>
      </x:c>
      <x:c r="K505" s="305" t="str">
        <x:f>IF(COUNTIF($C$5:$C$1629,C505)=1,"UNIQUE","DUPLICATE")</x:f>
        <x:v>UNIQUE</x:v>
      </x:c>
      <x:c r="L505" s="305" t="str">
        <x:f>IF(COUNTIFS($B$5:$B$1629,B505,$E$5:$E$1629,E505)=1,"UNIQUE","DUPLICATE")</x:f>
        <x:v>UNIQUE</x:v>
      </x:c>
      <x:c r="M505" s="305" t="str">
        <x:f>IF(COUNTIF($C$5:$C$1629,F505)=1,"LINKED","ORPHAN")</x:f>
        <x:v>LINKED</x:v>
      </x:c>
      <x:c r="N505" s="305" t="str">
        <x:f>IF(AND(LEFT(C505,10)="SEBI-CORE-",MID(C505,11,3)=B505,LEN(C505)=20),"VALID","INVALID")</x:f>
        <x:v>VALID</x:v>
      </x:c>
      <x:c r="O505" s="305" t="str">
        <x:v>NO COLLISION — OBJECT CODE ISOLATED</x:v>
      </x:c>
    </x:row>
    <x:row r="506" ht="48" customHeight="1">
      <x:c r="A506" s="305" t="str">
        <x:v>Audit procedure</x:v>
      </x:c>
      <x:c r="B506" s="305" t="str">
        <x:v>AUD</x:v>
      </x:c>
      <x:c r="C506" s="305" t="str">
        <x:v>SEBI-CORE-AUD-000081</x:v>
      </x:c>
      <x:c r="D506" s="305" t="n">
        <x:v>81</x:v>
      </x:c>
      <x:c r="E506" s="305" t="str">
        <x:v>CAP-LAW049|Ch. II issue process|AP01</x:v>
      </x:c>
      <x:c r="F506" s="305" t="str">
        <x:v>SEBI-CORE-PRV-000081</x:v>
      </x:c>
      <x:c r="G506" s="305" t="str">
        <x:v>CAP-LAW049|Ch. II issue process</x:v>
      </x:c>
      <x:c r="H506" s="305" t="str">
        <x:v>CAP-LAW049</x:v>
      </x:c>
      <x:c r="I506" s="305" t="str">
        <x:v>MIGRATED — FROZEN</x:v>
      </x:c>
      <x:c r="J506" s="305" t="str">
        <x:v>FROZEN</x:v>
      </x:c>
      <x:c r="K506" s="305" t="str">
        <x:f>IF(COUNTIF($C$5:$C$1629,C506)=1,"UNIQUE","DUPLICATE")</x:f>
        <x:v>UNIQUE</x:v>
      </x:c>
      <x:c r="L506" s="305" t="str">
        <x:f>IF(COUNTIFS($B$5:$B$1629,B506,$E$5:$E$1629,E506)=1,"UNIQUE","DUPLICATE")</x:f>
        <x:v>UNIQUE</x:v>
      </x:c>
      <x:c r="M506" s="305" t="str">
        <x:f>IF(COUNTIF($C$5:$C$1629,F506)=1,"LINKED","ORPHAN")</x:f>
        <x:v>LINKED</x:v>
      </x:c>
      <x:c r="N506" s="305" t="str">
        <x:f>IF(AND(LEFT(C506,10)="SEBI-CORE-",MID(C506,11,3)=B506,LEN(C506)=20),"VALID","INVALID")</x:f>
        <x:v>VALID</x:v>
      </x:c>
      <x:c r="O506" s="305" t="str">
        <x:v>NO COLLISION — OBJECT CODE ISOLATED</x:v>
      </x:c>
    </x:row>
    <x:row r="507" ht="48" customHeight="1">
      <x:c r="A507" s="305" t="str">
        <x:v>Audit procedure</x:v>
      </x:c>
      <x:c r="B507" s="305" t="str">
        <x:v>AUD</x:v>
      </x:c>
      <x:c r="C507" s="305" t="str">
        <x:v>SEBI-CORE-AUD-000082</x:v>
      </x:c>
      <x:c r="D507" s="305" t="n">
        <x:v>82</x:v>
      </x:c>
      <x:c r="E507" s="305" t="str">
        <x:v>CAP-LAW049|Ch. III|AP01</x:v>
      </x:c>
      <x:c r="F507" s="305" t="str">
        <x:v>SEBI-CORE-PRV-000082</x:v>
      </x:c>
      <x:c r="G507" s="305" t="str">
        <x:v>CAP-LAW049|Ch. III</x:v>
      </x:c>
      <x:c r="H507" s="305" t="str">
        <x:v>CAP-LAW049</x:v>
      </x:c>
      <x:c r="I507" s="305" t="str">
        <x:v>MIGRATED — FROZEN</x:v>
      </x:c>
      <x:c r="J507" s="305" t="str">
        <x:v>FROZEN</x:v>
      </x:c>
      <x:c r="K507" s="305" t="str">
        <x:f>IF(COUNTIF($C$5:$C$1629,C507)=1,"UNIQUE","DUPLICATE")</x:f>
        <x:v>UNIQUE</x:v>
      </x:c>
      <x:c r="L507" s="305" t="str">
        <x:f>IF(COUNTIFS($B$5:$B$1629,B507,$E$5:$E$1629,E507)=1,"UNIQUE","DUPLICATE")</x:f>
        <x:v>UNIQUE</x:v>
      </x:c>
      <x:c r="M507" s="305" t="str">
        <x:f>IF(COUNTIF($C$5:$C$1629,F507)=1,"LINKED","ORPHAN")</x:f>
        <x:v>LINKED</x:v>
      </x:c>
      <x:c r="N507" s="305" t="str">
        <x:f>IF(AND(LEFT(C507,10)="SEBI-CORE-",MID(C507,11,3)=B507,LEN(C507)=20),"VALID","INVALID")</x:f>
        <x:v>VALID</x:v>
      </x:c>
      <x:c r="O507" s="305" t="str">
        <x:v>NO COLLISION — OBJECT CODE ISOLATED</x:v>
      </x:c>
    </x:row>
    <x:row r="508" ht="48" customHeight="1">
      <x:c r="A508" s="305" t="str">
        <x:v>Audit procedure</x:v>
      </x:c>
      <x:c r="B508" s="305" t="str">
        <x:v>AUD</x:v>
      </x:c>
      <x:c r="C508" s="305" t="str">
        <x:v>SEBI-CORE-AUD-000083</x:v>
      </x:c>
      <x:c r="D508" s="305" t="n">
        <x:v>83</x:v>
      </x:c>
      <x:c r="E508" s="305" t="str">
        <x:v>CAP-LAW049|Ch. IV|AP01</x:v>
      </x:c>
      <x:c r="F508" s="305" t="str">
        <x:v>SEBI-CORE-PRV-000083</x:v>
      </x:c>
      <x:c r="G508" s="305" t="str">
        <x:v>CAP-LAW049|Ch. IV</x:v>
      </x:c>
      <x:c r="H508" s="305" t="str">
        <x:v>CAP-LAW049</x:v>
      </x:c>
      <x:c r="I508" s="305" t="str">
        <x:v>MIGRATED — FROZEN</x:v>
      </x:c>
      <x:c r="J508" s="305" t="str">
        <x:v>FROZEN</x:v>
      </x:c>
      <x:c r="K508" s="305" t="str">
        <x:f>IF(COUNTIF($C$5:$C$1629,C508)=1,"UNIQUE","DUPLICATE")</x:f>
        <x:v>UNIQUE</x:v>
      </x:c>
      <x:c r="L508" s="305" t="str">
        <x:f>IF(COUNTIFS($B$5:$B$1629,B508,$E$5:$E$1629,E508)=1,"UNIQUE","DUPLICATE")</x:f>
        <x:v>UNIQUE</x:v>
      </x:c>
      <x:c r="M508" s="305" t="str">
        <x:f>IF(COUNTIF($C$5:$C$1629,F508)=1,"LINKED","ORPHAN")</x:f>
        <x:v>LINKED</x:v>
      </x:c>
      <x:c r="N508" s="305" t="str">
        <x:f>IF(AND(LEFT(C508,10)="SEBI-CORE-",MID(C508,11,3)=B508,LEN(C508)=20),"VALID","INVALID")</x:f>
        <x:v>VALID</x:v>
      </x:c>
      <x:c r="O508" s="305" t="str">
        <x:v>NO COLLISION — OBJECT CODE ISOLATED</x:v>
      </x:c>
    </x:row>
    <x:row r="509" ht="48" customHeight="1">
      <x:c r="A509" s="305" t="str">
        <x:v>Audit procedure</x:v>
      </x:c>
      <x:c r="B509" s="305" t="str">
        <x:v>AUD</x:v>
      </x:c>
      <x:c r="C509" s="305" t="str">
        <x:v>SEBI-CORE-AUD-000084</x:v>
      </x:c>
      <x:c r="D509" s="305" t="n">
        <x:v>84</x:v>
      </x:c>
      <x:c r="E509" s="305" t="str">
        <x:v>CAP-LAW049|Ch. V|AP01</x:v>
      </x:c>
      <x:c r="F509" s="305" t="str">
        <x:v>SEBI-CORE-PRV-000084</x:v>
      </x:c>
      <x:c r="G509" s="305" t="str">
        <x:v>CAP-LAW049|Ch. V</x:v>
      </x:c>
      <x:c r="H509" s="305" t="str">
        <x:v>CAP-LAW049</x:v>
      </x:c>
      <x:c r="I509" s="305" t="str">
        <x:v>MIGRATED — FROZEN</x:v>
      </x:c>
      <x:c r="J509" s="305" t="str">
        <x:v>FROZEN</x:v>
      </x:c>
      <x:c r="K509" s="305" t="str">
        <x:f>IF(COUNTIF($C$5:$C$1629,C509)=1,"UNIQUE","DUPLICATE")</x:f>
        <x:v>UNIQUE</x:v>
      </x:c>
      <x:c r="L509" s="305" t="str">
        <x:f>IF(COUNTIFS($B$5:$B$1629,B509,$E$5:$E$1629,E509)=1,"UNIQUE","DUPLICATE")</x:f>
        <x:v>UNIQUE</x:v>
      </x:c>
      <x:c r="M509" s="305" t="str">
        <x:f>IF(COUNTIF($C$5:$C$1629,F509)=1,"LINKED","ORPHAN")</x:f>
        <x:v>LINKED</x:v>
      </x:c>
      <x:c r="N509" s="305" t="str">
        <x:f>IF(AND(LEFT(C509,10)="SEBI-CORE-",MID(C509,11,3)=B509,LEN(C509)=20),"VALID","INVALID")</x:f>
        <x:v>VALID</x:v>
      </x:c>
      <x:c r="O509" s="305" t="str">
        <x:v>NO COLLISION — OBJECT CODE ISOLATED</x:v>
      </x:c>
    </x:row>
    <x:row r="510" ht="48" customHeight="1">
      <x:c r="A510" s="305" t="str">
        <x:v>Audit procedure</x:v>
      </x:c>
      <x:c r="B510" s="305" t="str">
        <x:v>AUD</x:v>
      </x:c>
      <x:c r="C510" s="305" t="str">
        <x:v>SEBI-CORE-AUD-000085</x:v>
      </x:c>
      <x:c r="D510" s="305" t="n">
        <x:v>85</x:v>
      </x:c>
      <x:c r="E510" s="305" t="str">
        <x:v>CAP-LAW049|Ch. VI|AP01</x:v>
      </x:c>
      <x:c r="F510" s="305" t="str">
        <x:v>SEBI-CORE-PRV-000085</x:v>
      </x:c>
      <x:c r="G510" s="305" t="str">
        <x:v>CAP-LAW049|Ch. VI</x:v>
      </x:c>
      <x:c r="H510" s="305" t="str">
        <x:v>CAP-LAW049</x:v>
      </x:c>
      <x:c r="I510" s="305" t="str">
        <x:v>MIGRATED — FROZEN</x:v>
      </x:c>
      <x:c r="J510" s="305" t="str">
        <x:v>FROZEN</x:v>
      </x:c>
      <x:c r="K510" s="305" t="str">
        <x:f>IF(COUNTIF($C$5:$C$1629,C510)=1,"UNIQUE","DUPLICATE")</x:f>
        <x:v>UNIQUE</x:v>
      </x:c>
      <x:c r="L510" s="305" t="str">
        <x:f>IF(COUNTIFS($B$5:$B$1629,B510,$E$5:$E$1629,E510)=1,"UNIQUE","DUPLICATE")</x:f>
        <x:v>UNIQUE</x:v>
      </x:c>
      <x:c r="M510" s="305" t="str">
        <x:f>IF(COUNTIF($C$5:$C$1629,F510)=1,"LINKED","ORPHAN")</x:f>
        <x:v>LINKED</x:v>
      </x:c>
      <x:c r="N510" s="305" t="str">
        <x:f>IF(AND(LEFT(C510,10)="SEBI-CORE-",MID(C510,11,3)=B510,LEN(C510)=20),"VALID","INVALID")</x:f>
        <x:v>VALID</x:v>
      </x:c>
      <x:c r="O510" s="305" t="str">
        <x:v>NO COLLISION — OBJECT CODE ISOLATED</x:v>
      </x:c>
    </x:row>
    <x:row r="511" ht="48" customHeight="1">
      <x:c r="A511" s="305" t="str">
        <x:v>Audit procedure</x:v>
      </x:c>
      <x:c r="B511" s="305" t="str">
        <x:v>AUD</x:v>
      </x:c>
      <x:c r="C511" s="305" t="str">
        <x:v>SEBI-CORE-AUD-000086</x:v>
      </x:c>
      <x:c r="D511" s="305" t="n">
        <x:v>86</x:v>
      </x:c>
      <x:c r="E511" s="305" t="str">
        <x:v>CAP-LAW049|Ch. IX|AP01</x:v>
      </x:c>
      <x:c r="F511" s="305" t="str">
        <x:v>SEBI-CORE-PRV-000086</x:v>
      </x:c>
      <x:c r="G511" s="305" t="str">
        <x:v>CAP-LAW049|Ch. IX</x:v>
      </x:c>
      <x:c r="H511" s="305" t="str">
        <x:v>CAP-LAW049</x:v>
      </x:c>
      <x:c r="I511" s="305" t="str">
        <x:v>MIGRATED — FROZEN</x:v>
      </x:c>
      <x:c r="J511" s="305" t="str">
        <x:v>FROZEN</x:v>
      </x:c>
      <x:c r="K511" s="305" t="str">
        <x:f>IF(COUNTIF($C$5:$C$1629,C511)=1,"UNIQUE","DUPLICATE")</x:f>
        <x:v>UNIQUE</x:v>
      </x:c>
      <x:c r="L511" s="305" t="str">
        <x:f>IF(COUNTIFS($B$5:$B$1629,B511,$E$5:$E$1629,E511)=1,"UNIQUE","DUPLICATE")</x:f>
        <x:v>UNIQUE</x:v>
      </x:c>
      <x:c r="M511" s="305" t="str">
        <x:f>IF(COUNTIF($C$5:$C$1629,F511)=1,"LINKED","ORPHAN")</x:f>
        <x:v>LINKED</x:v>
      </x:c>
      <x:c r="N511" s="305" t="str">
        <x:f>IF(AND(LEFT(C511,10)="SEBI-CORE-",MID(C511,11,3)=B511,LEN(C511)=20),"VALID","INVALID")</x:f>
        <x:v>VALID</x:v>
      </x:c>
      <x:c r="O511" s="305" t="str">
        <x:v>NO COLLISION — OBJECT CODE ISOLATED</x:v>
      </x:c>
    </x:row>
    <x:row r="512" ht="48" customHeight="1">
      <x:c r="A512" s="305" t="str">
        <x:v>Audit procedure</x:v>
      </x:c>
      <x:c r="B512" s="305" t="str">
        <x:v>AUD</x:v>
      </x:c>
      <x:c r="C512" s="305" t="str">
        <x:v>SEBI-CORE-AUD-000087</x:v>
      </x:c>
      <x:c r="D512" s="305" t="n">
        <x:v>87</x:v>
      </x:c>
      <x:c r="E512" s="305" t="str">
        <x:v>CAP-LAW079|Operational chapters|AP01</x:v>
      </x:c>
      <x:c r="F512" s="305" t="str">
        <x:v>SEBI-CORE-PRV-000087</x:v>
      </x:c>
      <x:c r="G512" s="305" t="str">
        <x:v>CAP-LAW079|Operational chapters</x:v>
      </x:c>
      <x:c r="H512" s="305" t="str">
        <x:v>CAP-LAW079</x:v>
      </x:c>
      <x:c r="I512" s="305" t="str">
        <x:v>MIGRATED — FROZEN</x:v>
      </x:c>
      <x:c r="J512" s="305" t="str">
        <x:v>FROZEN</x:v>
      </x:c>
      <x:c r="K512" s="305" t="str">
        <x:f>IF(COUNTIF($C$5:$C$1629,C512)=1,"UNIQUE","DUPLICATE")</x:f>
        <x:v>UNIQUE</x:v>
      </x:c>
      <x:c r="L512" s="305" t="str">
        <x:f>IF(COUNTIFS($B$5:$B$1629,B512,$E$5:$E$1629,E512)=1,"UNIQUE","DUPLICATE")</x:f>
        <x:v>UNIQUE</x:v>
      </x:c>
      <x:c r="M512" s="305" t="str">
        <x:f>IF(COUNTIF($C$5:$C$1629,F512)=1,"LINKED","ORPHAN")</x:f>
        <x:v>LINKED</x:v>
      </x:c>
      <x:c r="N512" s="305" t="str">
        <x:f>IF(AND(LEFT(C512,10)="SEBI-CORE-",MID(C512,11,3)=B512,LEN(C512)=20),"VALID","INVALID")</x:f>
        <x:v>VALID</x:v>
      </x:c>
      <x:c r="O512" s="305" t="str">
        <x:v>NO COLLISION — OBJECT CODE ISOLATED</x:v>
      </x:c>
    </x:row>
    <x:row r="513" ht="48" customHeight="1">
      <x:c r="A513" s="305" t="str">
        <x:v>Audit procedure</x:v>
      </x:c>
      <x:c r="B513" s="305" t="str">
        <x:v>AUD</x:v>
      </x:c>
      <x:c r="C513" s="305" t="str">
        <x:v>SEBI-CORE-AUD-000088</x:v>
      </x:c>
      <x:c r="D513" s="305" t="n">
        <x:v>88</x:v>
      </x:c>
      <x:c r="E513" s="305" t="str">
        <x:v>CAP-LAW218|Pledged-share lock-in mechanism|AP01</x:v>
      </x:c>
      <x:c r="F513" s="305" t="str">
        <x:v>SEBI-CORE-PRV-000088</x:v>
      </x:c>
      <x:c r="G513" s="305" t="str">
        <x:v>CAP-LAW218|Pledged-share lock-in mechanism</x:v>
      </x:c>
      <x:c r="H513" s="305" t="str">
        <x:v>CAP-LAW218</x:v>
      </x:c>
      <x:c r="I513" s="305" t="str">
        <x:v>MIGRATED — FROZEN</x:v>
      </x:c>
      <x:c r="J513" s="305" t="str">
        <x:v>FROZEN</x:v>
      </x:c>
      <x:c r="K513" s="305" t="str">
        <x:f>IF(COUNTIF($C$5:$C$1629,C513)=1,"UNIQUE","DUPLICATE")</x:f>
        <x:v>UNIQUE</x:v>
      </x:c>
      <x:c r="L513" s="305" t="str">
        <x:f>IF(COUNTIFS($B$5:$B$1629,B513,$E$5:$E$1629,E513)=1,"UNIQUE","DUPLICATE")</x:f>
        <x:v>UNIQUE</x:v>
      </x:c>
      <x:c r="M513" s="305" t="str">
        <x:f>IF(COUNTIF($C$5:$C$1629,F513)=1,"LINKED","ORPHAN")</x:f>
        <x:v>LINKED</x:v>
      </x:c>
      <x:c r="N513" s="305" t="str">
        <x:f>IF(AND(LEFT(C513,10)="SEBI-CORE-",MID(C513,11,3)=B513,LEN(C513)=20),"VALID","INVALID")</x:f>
        <x:v>VALID</x:v>
      </x:c>
      <x:c r="O513" s="305" t="str">
        <x:v>NO COLLISION — OBJECT CODE ISOLATED</x:v>
      </x:c>
    </x:row>
    <x:row r="514" ht="48" customHeight="1">
      <x:c r="A514" s="305" t="str">
        <x:v>Audit procedure</x:v>
      </x:c>
      <x:c r="B514" s="305" t="str">
        <x:v>AUD</x:v>
      </x:c>
      <x:c r="C514" s="305" t="str">
        <x:v>SEBI-CORE-AUD-000089</x:v>
      </x:c>
      <x:c r="D514" s="305" t="n">
        <x:v>89</x:v>
      </x:c>
      <x:c r="E514" s="305" t="str">
        <x:v>CAP-LAW047|Reg. 4|AP01</x:v>
      </x:c>
      <x:c r="F514" s="305" t="str">
        <x:v>SEBI-CORE-PRV-000089</x:v>
      </x:c>
      <x:c r="G514" s="305" t="str">
        <x:v>CAP-LAW047|Reg. 4</x:v>
      </x:c>
      <x:c r="H514" s="305" t="str">
        <x:v>CAP-LAW047</x:v>
      </x:c>
      <x:c r="I514" s="305" t="str">
        <x:v>MIGRATED — FROZEN</x:v>
      </x:c>
      <x:c r="J514" s="305" t="str">
        <x:v>FROZEN</x:v>
      </x:c>
      <x:c r="K514" s="305" t="str">
        <x:f>IF(COUNTIF($C$5:$C$1629,C514)=1,"UNIQUE","DUPLICATE")</x:f>
        <x:v>UNIQUE</x:v>
      </x:c>
      <x:c r="L514" s="305" t="str">
        <x:f>IF(COUNTIFS($B$5:$B$1629,B514,$E$5:$E$1629,E514)=1,"UNIQUE","DUPLICATE")</x:f>
        <x:v>UNIQUE</x:v>
      </x:c>
      <x:c r="M514" s="305" t="str">
        <x:f>IF(COUNTIF($C$5:$C$1629,F514)=1,"LINKED","ORPHAN")</x:f>
        <x:v>LINKED</x:v>
      </x:c>
      <x:c r="N514" s="305" t="str">
        <x:f>IF(AND(LEFT(C514,10)="SEBI-CORE-",MID(C514,11,3)=B514,LEN(C514)=20),"VALID","INVALID")</x:f>
        <x:v>VALID</x:v>
      </x:c>
      <x:c r="O514" s="305" t="str">
        <x:v>NO COLLISION — OBJECT CODE ISOLATED</x:v>
      </x:c>
    </x:row>
    <x:row r="515" ht="48" customHeight="1">
      <x:c r="A515" s="305" t="str">
        <x:v>Audit procedure</x:v>
      </x:c>
      <x:c r="B515" s="305" t="str">
        <x:v>AUD</x:v>
      </x:c>
      <x:c r="C515" s="305" t="str">
        <x:v>SEBI-CORE-AUD-000090</x:v>
      </x:c>
      <x:c r="D515" s="305" t="n">
        <x:v>90</x:v>
      </x:c>
      <x:c r="E515" s="305" t="str">
        <x:v>CAP-LAW047|Reg. 6|AP01</x:v>
      </x:c>
      <x:c r="F515" s="305" t="str">
        <x:v>SEBI-CORE-PRV-000090</x:v>
      </x:c>
      <x:c r="G515" s="305" t="str">
        <x:v>CAP-LAW047|Reg. 6</x:v>
      </x:c>
      <x:c r="H515" s="305" t="str">
        <x:v>CAP-LAW047</x:v>
      </x:c>
      <x:c r="I515" s="305" t="str">
        <x:v>MIGRATED — FROZEN</x:v>
      </x:c>
      <x:c r="J515" s="305" t="str">
        <x:v>FROZEN</x:v>
      </x:c>
      <x:c r="K515" s="305" t="str">
        <x:f>IF(COUNTIF($C$5:$C$1629,C515)=1,"UNIQUE","DUPLICATE")</x:f>
        <x:v>UNIQUE</x:v>
      </x:c>
      <x:c r="L515" s="305" t="str">
        <x:f>IF(COUNTIFS($B$5:$B$1629,B515,$E$5:$E$1629,E515)=1,"UNIQUE","DUPLICATE")</x:f>
        <x:v>UNIQUE</x:v>
      </x:c>
      <x:c r="M515" s="305" t="str">
        <x:f>IF(COUNTIF($C$5:$C$1629,F515)=1,"LINKED","ORPHAN")</x:f>
        <x:v>LINKED</x:v>
      </x:c>
      <x:c r="N515" s="305" t="str">
        <x:f>IF(AND(LEFT(C515,10)="SEBI-CORE-",MID(C515,11,3)=B515,LEN(C515)=20),"VALID","INVALID")</x:f>
        <x:v>VALID</x:v>
      </x:c>
      <x:c r="O515" s="305" t="str">
        <x:v>NO COLLISION — OBJECT CODE ISOLATED</x:v>
      </x:c>
    </x:row>
    <x:row r="516" ht="48" customHeight="1">
      <x:c r="A516" s="305" t="str">
        <x:v>Audit procedure</x:v>
      </x:c>
      <x:c r="B516" s="305" t="str">
        <x:v>AUD</x:v>
      </x:c>
      <x:c r="C516" s="305" t="str">
        <x:v>SEBI-CORE-AUD-000091</x:v>
      </x:c>
      <x:c r="D516" s="305" t="n">
        <x:v>91</x:v>
      </x:c>
      <x:c r="E516" s="305" t="str">
        <x:v>CAP-LAW047|Reg. 5|AP01</x:v>
      </x:c>
      <x:c r="F516" s="305" t="str">
        <x:v>SEBI-CORE-PRV-000091</x:v>
      </x:c>
      <x:c r="G516" s="305" t="str">
        <x:v>CAP-LAW047|Reg. 5</x:v>
      </x:c>
      <x:c r="H516" s="305" t="str">
        <x:v>CAP-LAW047</x:v>
      </x:c>
      <x:c r="I516" s="305" t="str">
        <x:v>MIGRATED — FROZEN</x:v>
      </x:c>
      <x:c r="J516" s="305" t="str">
        <x:v>FROZEN</x:v>
      </x:c>
      <x:c r="K516" s="305" t="str">
        <x:f>IF(COUNTIF($C$5:$C$1629,C516)=1,"UNIQUE","DUPLICATE")</x:f>
        <x:v>UNIQUE</x:v>
      </x:c>
      <x:c r="L516" s="305" t="str">
        <x:f>IF(COUNTIFS($B$5:$B$1629,B516,$E$5:$E$1629,E516)=1,"UNIQUE","DUPLICATE")</x:f>
        <x:v>UNIQUE</x:v>
      </x:c>
      <x:c r="M516" s="305" t="str">
        <x:f>IF(COUNTIF($C$5:$C$1629,F516)=1,"LINKED","ORPHAN")</x:f>
        <x:v>LINKED</x:v>
      </x:c>
      <x:c r="N516" s="305" t="str">
        <x:f>IF(AND(LEFT(C516,10)="SEBI-CORE-",MID(C516,11,3)=B516,LEN(C516)=20),"VALID","INVALID")</x:f>
        <x:v>VALID</x:v>
      </x:c>
      <x:c r="O516" s="305" t="str">
        <x:v>NO COLLISION — OBJECT CODE ISOLATED</x:v>
      </x:c>
    </x:row>
    <x:row r="517" ht="48" customHeight="1">
      <x:c r="A517" s="305" t="str">
        <x:v>Audit procedure</x:v>
      </x:c>
      <x:c r="B517" s="305" t="str">
        <x:v>AUD</x:v>
      </x:c>
      <x:c r="C517" s="305" t="str">
        <x:v>SEBI-CORE-AUD-000092</x:v>
      </x:c>
      <x:c r="D517" s="305" t="n">
        <x:v>92</x:v>
      </x:c>
      <x:c r="E517" s="305" t="str">
        <x:v>CAP-LAW047|Reg. 7|AP01</x:v>
      </x:c>
      <x:c r="F517" s="305" t="str">
        <x:v>SEBI-CORE-PRV-000092</x:v>
      </x:c>
      <x:c r="G517" s="305" t="str">
        <x:v>CAP-LAW047|Reg. 7</x:v>
      </x:c>
      <x:c r="H517" s="305" t="str">
        <x:v>CAP-LAW047</x:v>
      </x:c>
      <x:c r="I517" s="305" t="str">
        <x:v>MIGRATED — FROZEN</x:v>
      </x:c>
      <x:c r="J517" s="305" t="str">
        <x:v>FROZEN</x:v>
      </x:c>
      <x:c r="K517" s="305" t="str">
        <x:f>IF(COUNTIF($C$5:$C$1629,C517)=1,"UNIQUE","DUPLICATE")</x:f>
        <x:v>UNIQUE</x:v>
      </x:c>
      <x:c r="L517" s="305" t="str">
        <x:f>IF(COUNTIFS($B$5:$B$1629,B517,$E$5:$E$1629,E517)=1,"UNIQUE","DUPLICATE")</x:f>
        <x:v>UNIQUE</x:v>
      </x:c>
      <x:c r="M517" s="305" t="str">
        <x:f>IF(COUNTIF($C$5:$C$1629,F517)=1,"LINKED","ORPHAN")</x:f>
        <x:v>LINKED</x:v>
      </x:c>
      <x:c r="N517" s="305" t="str">
        <x:f>IF(AND(LEFT(C517,10)="SEBI-CORE-",MID(C517,11,3)=B517,LEN(C517)=20),"VALID","INVALID")</x:f>
        <x:v>VALID</x:v>
      </x:c>
      <x:c r="O517" s="305" t="str">
        <x:v>NO COLLISION — OBJECT CODE ISOLATED</x:v>
      </x:c>
    </x:row>
    <x:row r="518" ht="48" customHeight="1">
      <x:c r="A518" s="305" t="str">
        <x:v>Audit procedure</x:v>
      </x:c>
      <x:c r="B518" s="305" t="str">
        <x:v>AUD</x:v>
      </x:c>
      <x:c r="C518" s="305" t="str">
        <x:v>SEBI-CORE-AUD-000093</x:v>
      </x:c>
      <x:c r="D518" s="305" t="n">
        <x:v>93</x:v>
      </x:c>
      <x:c r="E518" s="305" t="str">
        <x:v>CAP-LAW047|Reg. 8|AP01</x:v>
      </x:c>
      <x:c r="F518" s="305" t="str">
        <x:v>SEBI-CORE-PRV-000093</x:v>
      </x:c>
      <x:c r="G518" s="305" t="str">
        <x:v>CAP-LAW047|Reg. 8</x:v>
      </x:c>
      <x:c r="H518" s="305" t="str">
        <x:v>CAP-LAW047</x:v>
      </x:c>
      <x:c r="I518" s="305" t="str">
        <x:v>MIGRATED — FROZEN</x:v>
      </x:c>
      <x:c r="J518" s="305" t="str">
        <x:v>FROZEN</x:v>
      </x:c>
      <x:c r="K518" s="305" t="str">
        <x:f>IF(COUNTIF($C$5:$C$1629,C518)=1,"UNIQUE","DUPLICATE")</x:f>
        <x:v>UNIQUE</x:v>
      </x:c>
      <x:c r="L518" s="305" t="str">
        <x:f>IF(COUNTIFS($B$5:$B$1629,B518,$E$5:$E$1629,E518)=1,"UNIQUE","DUPLICATE")</x:f>
        <x:v>UNIQUE</x:v>
      </x:c>
      <x:c r="M518" s="305" t="str">
        <x:f>IF(COUNTIF($C$5:$C$1629,F518)=1,"LINKED","ORPHAN")</x:f>
        <x:v>LINKED</x:v>
      </x:c>
      <x:c r="N518" s="305" t="str">
        <x:f>IF(AND(LEFT(C518,10)="SEBI-CORE-",MID(C518,11,3)=B518,LEN(C518)=20),"VALID","INVALID")</x:f>
        <x:v>VALID</x:v>
      </x:c>
      <x:c r="O518" s="305" t="str">
        <x:v>NO COLLISION — OBJECT CODE ISOLATED</x:v>
      </x:c>
    </x:row>
    <x:row r="519" ht="48" customHeight="1">
      <x:c r="A519" s="305" t="str">
        <x:v>Audit procedure</x:v>
      </x:c>
      <x:c r="B519" s="305" t="str">
        <x:v>AUD</x:v>
      </x:c>
      <x:c r="C519" s="305" t="str">
        <x:v>SEBI-CORE-AUD-000094</x:v>
      </x:c>
      <x:c r="D519" s="305" t="n">
        <x:v>94</x:v>
      </x:c>
      <x:c r="E519" s="305" t="str">
        <x:v>CAP-LAW047|Reg. 9(xi)|AP01</x:v>
      </x:c>
      <x:c r="F519" s="305" t="str">
        <x:v>SEBI-CORE-PRV-000094</x:v>
      </x:c>
      <x:c r="G519" s="305" t="str">
        <x:v>CAP-LAW047|Reg. 9(xi)</x:v>
      </x:c>
      <x:c r="H519" s="305" t="str">
        <x:v>CAP-LAW047</x:v>
      </x:c>
      <x:c r="I519" s="305" t="str">
        <x:v>MIGRATED — FROZEN</x:v>
      </x:c>
      <x:c r="J519" s="305" t="str">
        <x:v>FROZEN</x:v>
      </x:c>
      <x:c r="K519" s="305" t="str">
        <x:f>IF(COUNTIF($C$5:$C$1629,C519)=1,"UNIQUE","DUPLICATE")</x:f>
        <x:v>UNIQUE</x:v>
      </x:c>
      <x:c r="L519" s="305" t="str">
        <x:f>IF(COUNTIFS($B$5:$B$1629,B519,$E$5:$E$1629,E519)=1,"UNIQUE","DUPLICATE")</x:f>
        <x:v>UNIQUE</x:v>
      </x:c>
      <x:c r="M519" s="305" t="str">
        <x:f>IF(COUNTIF($C$5:$C$1629,F519)=1,"LINKED","ORPHAN")</x:f>
        <x:v>LINKED</x:v>
      </x:c>
      <x:c r="N519" s="305" t="str">
        <x:f>IF(AND(LEFT(C519,10)="SEBI-CORE-",MID(C519,11,3)=B519,LEN(C519)=20),"VALID","INVALID")</x:f>
        <x:v>VALID</x:v>
      </x:c>
      <x:c r="O519" s="305" t="str">
        <x:v>NO COLLISION — OBJECT CODE ISOLATED</x:v>
      </x:c>
    </x:row>
    <x:row r="520" ht="48" customHeight="1">
      <x:c r="A520" s="305" t="str">
        <x:v>Audit procedure</x:v>
      </x:c>
      <x:c r="B520" s="305" t="str">
        <x:v>AUD</x:v>
      </x:c>
      <x:c r="C520" s="305" t="str">
        <x:v>SEBI-CORE-AUD-000095</x:v>
      </x:c>
      <x:c r="D520" s="305" t="n">
        <x:v>95</x:v>
      </x:c>
      <x:c r="E520" s="305" t="str">
        <x:v>CAP-LAW047|Reg. 9|AP01</x:v>
      </x:c>
      <x:c r="F520" s="305" t="str">
        <x:v>SEBI-CORE-PRV-000095</x:v>
      </x:c>
      <x:c r="G520" s="305" t="str">
        <x:v>CAP-LAW047|Reg. 9</x:v>
      </x:c>
      <x:c r="H520" s="305" t="str">
        <x:v>CAP-LAW047</x:v>
      </x:c>
      <x:c r="I520" s="305" t="str">
        <x:v>MIGRATED — FROZEN</x:v>
      </x:c>
      <x:c r="J520" s="305" t="str">
        <x:v>FROZEN</x:v>
      </x:c>
      <x:c r="K520" s="305" t="str">
        <x:f>IF(COUNTIF($C$5:$C$1629,C520)=1,"UNIQUE","DUPLICATE")</x:f>
        <x:v>UNIQUE</x:v>
      </x:c>
      <x:c r="L520" s="305" t="str">
        <x:f>IF(COUNTIFS($B$5:$B$1629,B520,$E$5:$E$1629,E520)=1,"UNIQUE","DUPLICATE")</x:f>
        <x:v>UNIQUE</x:v>
      </x:c>
      <x:c r="M520" s="305" t="str">
        <x:f>IF(COUNTIF($C$5:$C$1629,F520)=1,"LINKED","ORPHAN")</x:f>
        <x:v>LINKED</x:v>
      </x:c>
      <x:c r="N520" s="305" t="str">
        <x:f>IF(AND(LEFT(C520,10)="SEBI-CORE-",MID(C520,11,3)=B520,LEN(C520)=20),"VALID","INVALID")</x:f>
        <x:v>VALID</x:v>
      </x:c>
      <x:c r="O520" s="305" t="str">
        <x:v>NO COLLISION — OBJECT CODE ISOLATED</x:v>
      </x:c>
    </x:row>
    <x:row r="521" ht="48" customHeight="1">
      <x:c r="A521" s="305" t="str">
        <x:v>Audit procedure</x:v>
      </x:c>
      <x:c r="B521" s="305" t="str">
        <x:v>AUD</x:v>
      </x:c>
      <x:c r="C521" s="305" t="str">
        <x:v>SEBI-CORE-AUD-000096</x:v>
      </x:c>
      <x:c r="D521" s="305" t="n">
        <x:v>96</x:v>
      </x:c>
      <x:c r="E521" s="305" t="str">
        <x:v>CAP-LAW047|Reg. 10|AP01</x:v>
      </x:c>
      <x:c r="F521" s="305" t="str">
        <x:v>SEBI-CORE-PRV-000096</x:v>
      </x:c>
      <x:c r="G521" s="305" t="str">
        <x:v>CAP-LAW047|Reg. 10</x:v>
      </x:c>
      <x:c r="H521" s="305" t="str">
        <x:v>CAP-LAW047</x:v>
      </x:c>
      <x:c r="I521" s="305" t="str">
        <x:v>MIGRATED — FROZEN</x:v>
      </x:c>
      <x:c r="J521" s="305" t="str">
        <x:v>FROZEN</x:v>
      </x:c>
      <x:c r="K521" s="305" t="str">
        <x:f>IF(COUNTIF($C$5:$C$1629,C521)=1,"UNIQUE","DUPLICATE")</x:f>
        <x:v>UNIQUE</x:v>
      </x:c>
      <x:c r="L521" s="305" t="str">
        <x:f>IF(COUNTIFS($B$5:$B$1629,B521,$E$5:$E$1629,E521)=1,"UNIQUE","DUPLICATE")</x:f>
        <x:v>UNIQUE</x:v>
      </x:c>
      <x:c r="M521" s="305" t="str">
        <x:f>IF(COUNTIF($C$5:$C$1629,F521)=1,"LINKED","ORPHAN")</x:f>
        <x:v>LINKED</x:v>
      </x:c>
      <x:c r="N521" s="305" t="str">
        <x:f>IF(AND(LEFT(C521,10)="SEBI-CORE-",MID(C521,11,3)=B521,LEN(C521)=20),"VALID","INVALID")</x:f>
        <x:v>VALID</x:v>
      </x:c>
      <x:c r="O521" s="305" t="str">
        <x:v>NO COLLISION — OBJECT CODE ISOLATED</x:v>
      </x:c>
    </x:row>
    <x:row r="522" ht="48" customHeight="1">
      <x:c r="A522" s="305" t="str">
        <x:v>Audit procedure</x:v>
      </x:c>
      <x:c r="B522" s="305" t="str">
        <x:v>AUD</x:v>
      </x:c>
      <x:c r="C522" s="305" t="str">
        <x:v>SEBI-CORE-AUD-000097</x:v>
      </x:c>
      <x:c r="D522" s="305" t="n">
        <x:v>97</x:v>
      </x:c>
      <x:c r="E522" s="305" t="str">
        <x:v>CAP-LAW047|Reg. 11|AP01</x:v>
      </x:c>
      <x:c r="F522" s="305" t="str">
        <x:v>SEBI-CORE-PRV-000097</x:v>
      </x:c>
      <x:c r="G522" s="305" t="str">
        <x:v>CAP-LAW047|Reg. 11</x:v>
      </x:c>
      <x:c r="H522" s="305" t="str">
        <x:v>CAP-LAW047</x:v>
      </x:c>
      <x:c r="I522" s="305" t="str">
        <x:v>MIGRATED — FROZEN</x:v>
      </x:c>
      <x:c r="J522" s="305" t="str">
        <x:v>FROZEN</x:v>
      </x:c>
      <x:c r="K522" s="305" t="str">
        <x:f>IF(COUNTIF($C$5:$C$1629,C522)=1,"UNIQUE","DUPLICATE")</x:f>
        <x:v>UNIQUE</x:v>
      </x:c>
      <x:c r="L522" s="305" t="str">
        <x:f>IF(COUNTIFS($B$5:$B$1629,B522,$E$5:$E$1629,E522)=1,"UNIQUE","DUPLICATE")</x:f>
        <x:v>UNIQUE</x:v>
      </x:c>
      <x:c r="M522" s="305" t="str">
        <x:f>IF(COUNTIF($C$5:$C$1629,F522)=1,"LINKED","ORPHAN")</x:f>
        <x:v>LINKED</x:v>
      </x:c>
      <x:c r="N522" s="305" t="str">
        <x:f>IF(AND(LEFT(C522,10)="SEBI-CORE-",MID(C522,11,3)=B522,LEN(C522)=20),"VALID","INVALID")</x:f>
        <x:v>VALID</x:v>
      </x:c>
      <x:c r="O522" s="305" t="str">
        <x:v>NO COLLISION — OBJECT CODE ISOLATED</x:v>
      </x:c>
    </x:row>
    <x:row r="523" ht="48" customHeight="1">
      <x:c r="A523" s="305" t="str">
        <x:v>Audit procedure</x:v>
      </x:c>
      <x:c r="B523" s="305" t="str">
        <x:v>AUD</x:v>
      </x:c>
      <x:c r="C523" s="305" t="str">
        <x:v>SEBI-CORE-AUD-000098</x:v>
      </x:c>
      <x:c r="D523" s="305" t="n">
        <x:v>98</x:v>
      </x:c>
      <x:c r="E523" s="305" t="str">
        <x:v>CAP-LAW047|Reg. 24 general obligations|AP01</x:v>
      </x:c>
      <x:c r="F523" s="305" t="str">
        <x:v>SEBI-CORE-PRV-000098</x:v>
      </x:c>
      <x:c r="G523" s="305" t="str">
        <x:v>CAP-LAW047|Reg. 24 general obligations</x:v>
      </x:c>
      <x:c r="H523" s="305" t="str">
        <x:v>CAP-LAW047</x:v>
      </x:c>
      <x:c r="I523" s="305" t="str">
        <x:v>MIGRATED — FROZEN</x:v>
      </x:c>
      <x:c r="J523" s="305" t="str">
        <x:v>FROZEN</x:v>
      </x:c>
      <x:c r="K523" s="305" t="str">
        <x:f>IF(COUNTIF($C$5:$C$1629,C523)=1,"UNIQUE","DUPLICATE")</x:f>
        <x:v>UNIQUE</x:v>
      </x:c>
      <x:c r="L523" s="305" t="str">
        <x:f>IF(COUNTIFS($B$5:$B$1629,B523,$E$5:$E$1629,E523)=1,"UNIQUE","DUPLICATE")</x:f>
        <x:v>UNIQUE</x:v>
      </x:c>
      <x:c r="M523" s="305" t="str">
        <x:f>IF(COUNTIF($C$5:$C$1629,F523)=1,"LINKED","ORPHAN")</x:f>
        <x:v>LINKED</x:v>
      </x:c>
      <x:c r="N523" s="305" t="str">
        <x:f>IF(AND(LEFT(C523,10)="SEBI-CORE-",MID(C523,11,3)=B523,LEN(C523)=20),"VALID","INVALID")</x:f>
        <x:v>VALID</x:v>
      </x:c>
      <x:c r="O523" s="305" t="str">
        <x:v>NO COLLISION — OBJECT CODE ISOLATED</x:v>
      </x:c>
    </x:row>
    <x:row r="524" ht="48" customHeight="1">
      <x:c r="A524" s="305" t="str">
        <x:v>Audit procedure</x:v>
      </x:c>
      <x:c r="B524" s="305" t="str">
        <x:v>AUD</x:v>
      </x:c>
      <x:c r="C524" s="305" t="str">
        <x:v>SEBI-CORE-AUD-000099</x:v>
      </x:c>
      <x:c r="D524" s="305" t="n">
        <x:v>99</x:v>
      </x:c>
      <x:c r="E524" s="305" t="str">
        <x:v>CAP-LAW239|Reg. 24(i)(ea) operationalisation|AP01</x:v>
      </x:c>
      <x:c r="F524" s="305" t="str">
        <x:v>SEBI-CORE-PRV-000099</x:v>
      </x:c>
      <x:c r="G524" s="305" t="str">
        <x:v>CAP-LAW239|Reg. 24(i)(ea) operationalisation</x:v>
      </x:c>
      <x:c r="H524" s="305" t="str">
        <x:v>CAP-LAW239</x:v>
      </x:c>
      <x:c r="I524" s="305" t="str">
        <x:v>MIGRATED — FROZEN</x:v>
      </x:c>
      <x:c r="J524" s="305" t="str">
        <x:v>FROZEN</x:v>
      </x:c>
      <x:c r="K524" s="305" t="str">
        <x:f>IF(COUNTIF($C$5:$C$1629,C524)=1,"UNIQUE","DUPLICATE")</x:f>
        <x:v>UNIQUE</x:v>
      </x:c>
      <x:c r="L524" s="305" t="str">
        <x:f>IF(COUNTIFS($B$5:$B$1629,B524,$E$5:$E$1629,E524)=1,"UNIQUE","DUPLICATE")</x:f>
        <x:v>UNIQUE</x:v>
      </x:c>
      <x:c r="M524" s="305" t="str">
        <x:f>IF(COUNTIF($C$5:$C$1629,F524)=1,"LINKED","ORPHAN")</x:f>
        <x:v>LINKED</x:v>
      </x:c>
      <x:c r="N524" s="305" t="str">
        <x:f>IF(AND(LEFT(C524,10)="SEBI-CORE-",MID(C524,11,3)=B524,LEN(C524)=20),"VALID","INVALID")</x:f>
        <x:v>VALID</x:v>
      </x:c>
      <x:c r="O524" s="305" t="str">
        <x:v>NO COLLISION — OBJECT CODE ISOLATED</x:v>
      </x:c>
    </x:row>
    <x:row r="525" ht="48" customHeight="1">
      <x:c r="A525" s="305" t="str">
        <x:v>Audit procedure</x:v>
      </x:c>
      <x:c r="B525" s="305" t="str">
        <x:v>AUD</x:v>
      </x:c>
      <x:c r="C525" s="305" t="str">
        <x:v>SEBI-CORE-AUD-000100</x:v>
      </x:c>
      <x:c r="D525" s="305" t="n">
        <x:v>100</x:v>
      </x:c>
      <x:c r="E525" s="305" t="str">
        <x:v>CAP-LAW040|Reg. 8|AP01</x:v>
      </x:c>
      <x:c r="F525" s="305" t="str">
        <x:v>SEBI-CORE-PRV-000100</x:v>
      </x:c>
      <x:c r="G525" s="305" t="str">
        <x:v>CAP-LAW040|Reg. 8</x:v>
      </x:c>
      <x:c r="H525" s="305" t="str">
        <x:v>CAP-LAW040</x:v>
      </x:c>
      <x:c r="I525" s="305" t="str">
        <x:v>MIGRATED — FROZEN</x:v>
      </x:c>
      <x:c r="J525" s="305" t="str">
        <x:v>FROZEN</x:v>
      </x:c>
      <x:c r="K525" s="305" t="str">
        <x:f>IF(COUNTIF($C$5:$C$1629,C525)=1,"UNIQUE","DUPLICATE")</x:f>
        <x:v>UNIQUE</x:v>
      </x:c>
      <x:c r="L525" s="305" t="str">
        <x:f>IF(COUNTIFS($B$5:$B$1629,B525,$E$5:$E$1629,E525)=1,"UNIQUE","DUPLICATE")</x:f>
        <x:v>UNIQUE</x:v>
      </x:c>
      <x:c r="M525" s="305" t="str">
        <x:f>IF(COUNTIF($C$5:$C$1629,F525)=1,"LINKED","ORPHAN")</x:f>
        <x:v>LINKED</x:v>
      </x:c>
      <x:c r="N525" s="305" t="str">
        <x:f>IF(AND(LEFT(C525,10)="SEBI-CORE-",MID(C525,11,3)=B525,LEN(C525)=20),"VALID","INVALID")</x:f>
        <x:v>VALID</x:v>
      </x:c>
      <x:c r="O525" s="305" t="str">
        <x:v>NO COLLISION — OBJECT CODE ISOLATED</x:v>
      </x:c>
    </x:row>
    <x:row r="526" ht="48" customHeight="1">
      <x:c r="A526" s="305" t="str">
        <x:v>Audit procedure</x:v>
      </x:c>
      <x:c r="B526" s="305" t="str">
        <x:v>AUD</x:v>
      </x:c>
      <x:c r="C526" s="305" t="str">
        <x:v>SEBI-CORE-AUD-000101</x:v>
      </x:c>
      <x:c r="D526" s="305" t="n">
        <x:v>101</x:v>
      </x:c>
      <x:c r="E526" s="305" t="str">
        <x:v>CAP-LAW040|Regs. 9 and 10(2)-(3)|AP01</x:v>
      </x:c>
      <x:c r="F526" s="305" t="str">
        <x:v>SEBI-CORE-PRV-000101</x:v>
      </x:c>
      <x:c r="G526" s="305" t="str">
        <x:v>CAP-LAW040|Regs. 9 and 10(2)-(3)</x:v>
      </x:c>
      <x:c r="H526" s="305" t="str">
        <x:v>CAP-LAW040</x:v>
      </x:c>
      <x:c r="I526" s="305" t="str">
        <x:v>MIGRATED — FROZEN</x:v>
      </x:c>
      <x:c r="J526" s="305" t="str">
        <x:v>FROZEN</x:v>
      </x:c>
      <x:c r="K526" s="305" t="str">
        <x:f>IF(COUNTIF($C$5:$C$1629,C526)=1,"UNIQUE","DUPLICATE")</x:f>
        <x:v>UNIQUE</x:v>
      </x:c>
      <x:c r="L526" s="305" t="str">
        <x:f>IF(COUNTIFS($B$5:$B$1629,B526,$E$5:$E$1629,E526)=1,"UNIQUE","DUPLICATE")</x:f>
        <x:v>UNIQUE</x:v>
      </x:c>
      <x:c r="M526" s="305" t="str">
        <x:f>IF(COUNTIF($C$5:$C$1629,F526)=1,"LINKED","ORPHAN")</x:f>
        <x:v>LINKED</x:v>
      </x:c>
      <x:c r="N526" s="305" t="str">
        <x:f>IF(AND(LEFT(C526,10)="SEBI-CORE-",MID(C526,11,3)=B526,LEN(C526)=20),"VALID","INVALID")</x:f>
        <x:v>VALID</x:v>
      </x:c>
      <x:c r="O526" s="305" t="str">
        <x:v>NO COLLISION — OBJECT CODE ISOLATED</x:v>
      </x:c>
    </x:row>
    <x:row r="527" ht="48" customHeight="1">
      <x:c r="A527" s="305" t="str">
        <x:v>Audit procedure</x:v>
      </x:c>
      <x:c r="B527" s="305" t="str">
        <x:v>AUD</x:v>
      </x:c>
      <x:c r="C527" s="305" t="str">
        <x:v>SEBI-CORE-AUD-000102</x:v>
      </x:c>
      <x:c r="D527" s="305" t="n">
        <x:v>102</x:v>
      </x:c>
      <x:c r="E527" s="305" t="str">
        <x:v>CAP-LAW040|Reg. 10(1),(4)-(6)|AP01</x:v>
      </x:c>
      <x:c r="F527" s="305" t="str">
        <x:v>SEBI-CORE-PRV-000102</x:v>
      </x:c>
      <x:c r="G527" s="305" t="str">
        <x:v>CAP-LAW040|Reg. 10(1),(4)-(6)</x:v>
      </x:c>
      <x:c r="H527" s="305" t="str">
        <x:v>CAP-LAW040</x:v>
      </x:c>
      <x:c r="I527" s="305" t="str">
        <x:v>MIGRATED — FROZEN</x:v>
      </x:c>
      <x:c r="J527" s="305" t="str">
        <x:v>FROZEN</x:v>
      </x:c>
      <x:c r="K527" s="305" t="str">
        <x:f>IF(COUNTIF($C$5:$C$1629,C527)=1,"UNIQUE","DUPLICATE")</x:f>
        <x:v>UNIQUE</x:v>
      </x:c>
      <x:c r="L527" s="305" t="str">
        <x:f>IF(COUNTIFS($B$5:$B$1629,B527,$E$5:$E$1629,E527)=1,"UNIQUE","DUPLICATE")</x:f>
        <x:v>UNIQUE</x:v>
      </x:c>
      <x:c r="M527" s="305" t="str">
        <x:f>IF(COUNTIF($C$5:$C$1629,F527)=1,"LINKED","ORPHAN")</x:f>
        <x:v>LINKED</x:v>
      </x:c>
      <x:c r="N527" s="305" t="str">
        <x:f>IF(AND(LEFT(C527,10)="SEBI-CORE-",MID(C527,11,3)=B527,LEN(C527)=20),"VALID","INVALID")</x:f>
        <x:v>VALID</x:v>
      </x:c>
      <x:c r="O527" s="305" t="str">
        <x:v>NO COLLISION — OBJECT CODE ISOLATED</x:v>
      </x:c>
    </x:row>
    <x:row r="528" ht="48" customHeight="1">
      <x:c r="A528" s="305" t="str">
        <x:v>Audit procedure</x:v>
      </x:c>
      <x:c r="B528" s="305" t="str">
        <x:v>AUD</x:v>
      </x:c>
      <x:c r="C528" s="305" t="str">
        <x:v>SEBI-CORE-AUD-000103</x:v>
      </x:c>
      <x:c r="D528" s="305" t="n">
        <x:v>103</x:v>
      </x:c>
      <x:c r="E528" s="305" t="str">
        <x:v>CAP-LAW040|Reg. 11|AP01</x:v>
      </x:c>
      <x:c r="F528" s="305" t="str">
        <x:v>SEBI-CORE-PRV-000103</x:v>
      </x:c>
      <x:c r="G528" s="305" t="str">
        <x:v>CAP-LAW040|Reg. 11</x:v>
      </x:c>
      <x:c r="H528" s="305" t="str">
        <x:v>CAP-LAW040</x:v>
      </x:c>
      <x:c r="I528" s="305" t="str">
        <x:v>MIGRATED — FROZEN</x:v>
      </x:c>
      <x:c r="J528" s="305" t="str">
        <x:v>FROZEN</x:v>
      </x:c>
      <x:c r="K528" s="305" t="str">
        <x:f>IF(COUNTIF($C$5:$C$1629,C528)=1,"UNIQUE","DUPLICATE")</x:f>
        <x:v>UNIQUE</x:v>
      </x:c>
      <x:c r="L528" s="305" t="str">
        <x:f>IF(COUNTIFS($B$5:$B$1629,B528,$E$5:$E$1629,E528)=1,"UNIQUE","DUPLICATE")</x:f>
        <x:v>UNIQUE</x:v>
      </x:c>
      <x:c r="M528" s="305" t="str">
        <x:f>IF(COUNTIF($C$5:$C$1629,F528)=1,"LINKED","ORPHAN")</x:f>
        <x:v>LINKED</x:v>
      </x:c>
      <x:c r="N528" s="305" t="str">
        <x:f>IF(AND(LEFT(C528,10)="SEBI-CORE-",MID(C528,11,3)=B528,LEN(C528)=20),"VALID","INVALID")</x:f>
        <x:v>VALID</x:v>
      </x:c>
      <x:c r="O528" s="305" t="str">
        <x:v>NO COLLISION — OBJECT CODE ISOLATED</x:v>
      </x:c>
    </x:row>
    <x:row r="529" ht="48" customHeight="1">
      <x:c r="A529" s="305" t="str">
        <x:v>Audit procedure</x:v>
      </x:c>
      <x:c r="B529" s="305" t="str">
        <x:v>AUD</x:v>
      </x:c>
      <x:c r="C529" s="305" t="str">
        <x:v>SEBI-CORE-AUD-000104</x:v>
      </x:c>
      <x:c r="D529" s="305" t="n">
        <x:v>104</x:v>
      </x:c>
      <x:c r="E529" s="305" t="str">
        <x:v>CAP-LAW040|Reg. 12|AP01</x:v>
      </x:c>
      <x:c r="F529" s="305" t="str">
        <x:v>SEBI-CORE-PRV-000104</x:v>
      </x:c>
      <x:c r="G529" s="305" t="str">
        <x:v>CAP-LAW040|Reg. 12</x:v>
      </x:c>
      <x:c r="H529" s="305" t="str">
        <x:v>CAP-LAW040</x:v>
      </x:c>
      <x:c r="I529" s="305" t="str">
        <x:v>MIGRATED — FROZEN</x:v>
      </x:c>
      <x:c r="J529" s="305" t="str">
        <x:v>FROZEN</x:v>
      </x:c>
      <x:c r="K529" s="305" t="str">
        <x:f>IF(COUNTIF($C$5:$C$1629,C529)=1,"UNIQUE","DUPLICATE")</x:f>
        <x:v>UNIQUE</x:v>
      </x:c>
      <x:c r="L529" s="305" t="str">
        <x:f>IF(COUNTIFS($B$5:$B$1629,B529,$E$5:$E$1629,E529)=1,"UNIQUE","DUPLICATE")</x:f>
        <x:v>UNIQUE</x:v>
      </x:c>
      <x:c r="M529" s="305" t="str">
        <x:f>IF(COUNTIF($C$5:$C$1629,F529)=1,"LINKED","ORPHAN")</x:f>
        <x:v>LINKED</x:v>
      </x:c>
      <x:c r="N529" s="305" t="str">
        <x:f>IF(AND(LEFT(C529,10)="SEBI-CORE-",MID(C529,11,3)=B529,LEN(C529)=20),"VALID","INVALID")</x:f>
        <x:v>VALID</x:v>
      </x:c>
      <x:c r="O529" s="305" t="str">
        <x:v>NO COLLISION — OBJECT CODE ISOLATED</x:v>
      </x:c>
    </x:row>
    <x:row r="530" ht="48" customHeight="1">
      <x:c r="A530" s="305" t="str">
        <x:v>Audit procedure</x:v>
      </x:c>
      <x:c r="B530" s="305" t="str">
        <x:v>AUD</x:v>
      </x:c>
      <x:c r="C530" s="305" t="str">
        <x:v>SEBI-CORE-AUD-000105</x:v>
      </x:c>
      <x:c r="D530" s="305" t="n">
        <x:v>105</x:v>
      </x:c>
      <x:c r="E530" s="305" t="str">
        <x:v>CAP-LAW040|Reg. 14|AP01</x:v>
      </x:c>
      <x:c r="F530" s="305" t="str">
        <x:v>SEBI-CORE-PRV-000105</x:v>
      </x:c>
      <x:c r="G530" s="305" t="str">
        <x:v>CAP-LAW040|Reg. 14</x:v>
      </x:c>
      <x:c r="H530" s="305" t="str">
        <x:v>CAP-LAW040</x:v>
      </x:c>
      <x:c r="I530" s="305" t="str">
        <x:v>MIGRATED — FROZEN</x:v>
      </x:c>
      <x:c r="J530" s="305" t="str">
        <x:v>FROZEN</x:v>
      </x:c>
      <x:c r="K530" s="305" t="str">
        <x:f>IF(COUNTIF($C$5:$C$1629,C530)=1,"UNIQUE","DUPLICATE")</x:f>
        <x:v>UNIQUE</x:v>
      </x:c>
      <x:c r="L530" s="305" t="str">
        <x:f>IF(COUNTIFS($B$5:$B$1629,B530,$E$5:$E$1629,E530)=1,"UNIQUE","DUPLICATE")</x:f>
        <x:v>UNIQUE</x:v>
      </x:c>
      <x:c r="M530" s="305" t="str">
        <x:f>IF(COUNTIF($C$5:$C$1629,F530)=1,"LINKED","ORPHAN")</x:f>
        <x:v>LINKED</x:v>
      </x:c>
      <x:c r="N530" s="305" t="str">
        <x:f>IF(AND(LEFT(C530,10)="SEBI-CORE-",MID(C530,11,3)=B530,LEN(C530)=20),"VALID","INVALID")</x:f>
        <x:v>VALID</x:v>
      </x:c>
      <x:c r="O530" s="305" t="str">
        <x:v>NO COLLISION — OBJECT CODE ISOLATED</x:v>
      </x:c>
    </x:row>
    <x:row r="531" ht="48" customHeight="1">
      <x:c r="A531" s="305" t="str">
        <x:v>Audit procedure</x:v>
      </x:c>
      <x:c r="B531" s="305" t="str">
        <x:v>AUD</x:v>
      </x:c>
      <x:c r="C531" s="305" t="str">
        <x:v>SEBI-CORE-AUD-000106</x:v>
      </x:c>
      <x:c r="D531" s="305" t="n">
        <x:v>106</x:v>
      </x:c>
      <x:c r="E531" s="305" t="str">
        <x:v>CAP-LAW040|Reg. 15|AP01</x:v>
      </x:c>
      <x:c r="F531" s="305" t="str">
        <x:v>SEBI-CORE-PRV-000106</x:v>
      </x:c>
      <x:c r="G531" s="305" t="str">
        <x:v>CAP-LAW040|Reg. 15</x:v>
      </x:c>
      <x:c r="H531" s="305" t="str">
        <x:v>CAP-LAW040</x:v>
      </x:c>
      <x:c r="I531" s="305" t="str">
        <x:v>MIGRATED — FROZEN</x:v>
      </x:c>
      <x:c r="J531" s="305" t="str">
        <x:v>FROZEN</x:v>
      </x:c>
      <x:c r="K531" s="305" t="str">
        <x:f>IF(COUNTIF($C$5:$C$1629,C531)=1,"UNIQUE","DUPLICATE")</x:f>
        <x:v>UNIQUE</x:v>
      </x:c>
      <x:c r="L531" s="305" t="str">
        <x:f>IF(COUNTIFS($B$5:$B$1629,B531,$E$5:$E$1629,E531)=1,"UNIQUE","DUPLICATE")</x:f>
        <x:v>UNIQUE</x:v>
      </x:c>
      <x:c r="M531" s="305" t="str">
        <x:f>IF(COUNTIF($C$5:$C$1629,F531)=1,"LINKED","ORPHAN")</x:f>
        <x:v>LINKED</x:v>
      </x:c>
      <x:c r="N531" s="305" t="str">
        <x:f>IF(AND(LEFT(C531,10)="SEBI-CORE-",MID(C531,11,3)=B531,LEN(C531)=20),"VALID","INVALID")</x:f>
        <x:v>VALID</x:v>
      </x:c>
      <x:c r="O531" s="305" t="str">
        <x:v>NO COLLISION — OBJECT CODE ISOLATED</x:v>
      </x:c>
    </x:row>
    <x:row r="532" ht="48" customHeight="1">
      <x:c r="A532" s="305" t="str">
        <x:v>Audit procedure</x:v>
      </x:c>
      <x:c r="B532" s="305" t="str">
        <x:v>AUD</x:v>
      </x:c>
      <x:c r="C532" s="305" t="str">
        <x:v>SEBI-CORE-AUD-000107</x:v>
      </x:c>
      <x:c r="D532" s="305" t="n">
        <x:v>107</x:v>
      </x:c>
      <x:c r="E532" s="305" t="str">
        <x:v>CAP-LAW040|Reg. 16|AP01</x:v>
      </x:c>
      <x:c r="F532" s="305" t="str">
        <x:v>SEBI-CORE-PRV-000107</x:v>
      </x:c>
      <x:c r="G532" s="305" t="str">
        <x:v>CAP-LAW040|Reg. 16</x:v>
      </x:c>
      <x:c r="H532" s="305" t="str">
        <x:v>CAP-LAW040</x:v>
      </x:c>
      <x:c r="I532" s="305" t="str">
        <x:v>MIGRATED — FROZEN</x:v>
      </x:c>
      <x:c r="J532" s="305" t="str">
        <x:v>FROZEN</x:v>
      </x:c>
      <x:c r="K532" s="305" t="str">
        <x:f>IF(COUNTIF($C$5:$C$1629,C532)=1,"UNIQUE","DUPLICATE")</x:f>
        <x:v>UNIQUE</x:v>
      </x:c>
      <x:c r="L532" s="305" t="str">
        <x:f>IF(COUNTIFS($B$5:$B$1629,B532,$E$5:$E$1629,E532)=1,"UNIQUE","DUPLICATE")</x:f>
        <x:v>UNIQUE</x:v>
      </x:c>
      <x:c r="M532" s="305" t="str">
        <x:f>IF(COUNTIF($C$5:$C$1629,F532)=1,"LINKED","ORPHAN")</x:f>
        <x:v>LINKED</x:v>
      </x:c>
      <x:c r="N532" s="305" t="str">
        <x:f>IF(AND(LEFT(C532,10)="SEBI-CORE-",MID(C532,11,3)=B532,LEN(C532)=20),"VALID","INVALID")</x:f>
        <x:v>VALID</x:v>
      </x:c>
      <x:c r="O532" s="305" t="str">
        <x:v>NO COLLISION — OBJECT CODE ISOLATED</x:v>
      </x:c>
    </x:row>
    <x:row r="533" ht="48" customHeight="1">
      <x:c r="A533" s="305" t="str">
        <x:v>Audit procedure</x:v>
      </x:c>
      <x:c r="B533" s="305" t="str">
        <x:v>AUD</x:v>
      </x:c>
      <x:c r="C533" s="305" t="str">
        <x:v>SEBI-CORE-AUD-000108</x:v>
      </x:c>
      <x:c r="D533" s="305" t="n">
        <x:v>108</x:v>
      </x:c>
      <x:c r="E533" s="305" t="str">
        <x:v>CAP-LAW040|Regs. 19A-23 and Schedules II/IV|AP01</x:v>
      </x:c>
      <x:c r="F533" s="305" t="str">
        <x:v>SEBI-CORE-PRV-000108</x:v>
      </x:c>
      <x:c r="G533" s="305" t="str">
        <x:v>CAP-LAW040|Regs. 19A-23 and Schedules II/IV</x:v>
      </x:c>
      <x:c r="H533" s="305" t="str">
        <x:v>CAP-LAW040</x:v>
      </x:c>
      <x:c r="I533" s="305" t="str">
        <x:v>MIGRATED — FROZEN</x:v>
      </x:c>
      <x:c r="J533" s="305" t="str">
        <x:v>FROZEN</x:v>
      </x:c>
      <x:c r="K533" s="305" t="str">
        <x:f>IF(COUNTIF($C$5:$C$1629,C533)=1,"UNIQUE","DUPLICATE")</x:f>
        <x:v>UNIQUE</x:v>
      </x:c>
      <x:c r="L533" s="305" t="str">
        <x:f>IF(COUNTIFS($B$5:$B$1629,B533,$E$5:$E$1629,E533)=1,"UNIQUE","DUPLICATE")</x:f>
        <x:v>UNIQUE</x:v>
      </x:c>
      <x:c r="M533" s="305" t="str">
        <x:f>IF(COUNTIF($C$5:$C$1629,F533)=1,"LINKED","ORPHAN")</x:f>
        <x:v>LINKED</x:v>
      </x:c>
      <x:c r="N533" s="305" t="str">
        <x:f>IF(AND(LEFT(C533,10)="SEBI-CORE-",MID(C533,11,3)=B533,LEN(C533)=20),"VALID","INVALID")</x:f>
        <x:v>VALID</x:v>
      </x:c>
      <x:c r="O533" s="305" t="str">
        <x:v>NO COLLISION — OBJECT CODE ISOLATED</x:v>
      </x:c>
    </x:row>
    <x:row r="534" ht="48" customHeight="1">
      <x:c r="A534" s="305" t="str">
        <x:v>Audit procedure</x:v>
      </x:c>
      <x:c r="B534" s="305" t="str">
        <x:v>AUD</x:v>
      </x:c>
      <x:c r="C534" s="305" t="str">
        <x:v>SEBI-CORE-AUD-000109</x:v>
      </x:c>
      <x:c r="D534" s="305" t="n">
        <x:v>109</x:v>
      </x:c>
      <x:c r="E534" s="305" t="str">
        <x:v>CAP-LAW040|Reg. 24|AP01</x:v>
      </x:c>
      <x:c r="F534" s="305" t="str">
        <x:v>SEBI-CORE-PRV-000109</x:v>
      </x:c>
      <x:c r="G534" s="305" t="str">
        <x:v>CAP-LAW040|Reg. 24</x:v>
      </x:c>
      <x:c r="H534" s="305" t="str">
        <x:v>CAP-LAW040</x:v>
      </x:c>
      <x:c r="I534" s="305" t="str">
        <x:v>MIGRATED — FROZEN</x:v>
      </x:c>
      <x:c r="J534" s="305" t="str">
        <x:v>FROZEN</x:v>
      </x:c>
      <x:c r="K534" s="305" t="str">
        <x:f>IF(COUNTIF($C$5:$C$1629,C534)=1,"UNIQUE","DUPLICATE")</x:f>
        <x:v>UNIQUE</x:v>
      </x:c>
      <x:c r="L534" s="305" t="str">
        <x:f>IF(COUNTIFS($B$5:$B$1629,B534,$E$5:$E$1629,E534)=1,"UNIQUE","DUPLICATE")</x:f>
        <x:v>UNIQUE</x:v>
      </x:c>
      <x:c r="M534" s="305" t="str">
        <x:f>IF(COUNTIF($C$5:$C$1629,F534)=1,"LINKED","ORPHAN")</x:f>
        <x:v>LINKED</x:v>
      </x:c>
      <x:c r="N534" s="305" t="str">
        <x:f>IF(AND(LEFT(C534,10)="SEBI-CORE-",MID(C534,11,3)=B534,LEN(C534)=20),"VALID","INVALID")</x:f>
        <x:v>VALID</x:v>
      </x:c>
      <x:c r="O534" s="305" t="str">
        <x:v>NO COLLISION — OBJECT CODE ISOLATED</x:v>
      </x:c>
    </x:row>
    <x:row r="535" ht="48" customHeight="1">
      <x:c r="A535" s="305" t="str">
        <x:v>Audit procedure</x:v>
      </x:c>
      <x:c r="B535" s="305" t="str">
        <x:v>AUD</x:v>
      </x:c>
      <x:c r="C535" s="305" t="str">
        <x:v>SEBI-CORE-AUD-000110</x:v>
      </x:c>
      <x:c r="D535" s="305" t="n">
        <x:v>110</x:v>
      </x:c>
      <x:c r="E535" s="305" t="str">
        <x:v>CAP-LAW040|Reg. 25|AP01</x:v>
      </x:c>
      <x:c r="F535" s="305" t="str">
        <x:v>SEBI-CORE-PRV-000110</x:v>
      </x:c>
      <x:c r="G535" s="305" t="str">
        <x:v>CAP-LAW040|Reg. 25</x:v>
      </x:c>
      <x:c r="H535" s="305" t="str">
        <x:v>CAP-LAW040</x:v>
      </x:c>
      <x:c r="I535" s="305" t="str">
        <x:v>MIGRATED — FROZEN</x:v>
      </x:c>
      <x:c r="J535" s="305" t="str">
        <x:v>FROZEN</x:v>
      </x:c>
      <x:c r="K535" s="305" t="str">
        <x:f>IF(COUNTIF($C$5:$C$1629,C535)=1,"UNIQUE","DUPLICATE")</x:f>
        <x:v>UNIQUE</x:v>
      </x:c>
      <x:c r="L535" s="305" t="str">
        <x:f>IF(COUNTIFS($B$5:$B$1629,B535,$E$5:$E$1629,E535)=1,"UNIQUE","DUPLICATE")</x:f>
        <x:v>UNIQUE</x:v>
      </x:c>
      <x:c r="M535" s="305" t="str">
        <x:f>IF(COUNTIF($C$5:$C$1629,F535)=1,"LINKED","ORPHAN")</x:f>
        <x:v>LINKED</x:v>
      </x:c>
      <x:c r="N535" s="305" t="str">
        <x:f>IF(AND(LEFT(C535,10)="SEBI-CORE-",MID(C535,11,3)=B535,LEN(C535)=20),"VALID","INVALID")</x:f>
        <x:v>VALID</x:v>
      </x:c>
      <x:c r="O535" s="305" t="str">
        <x:v>NO COLLISION — OBJECT CODE ISOLATED</x:v>
      </x:c>
    </x:row>
    <x:row r="536" ht="48" customHeight="1">
      <x:c r="A536" s="305" t="str">
        <x:v>Audit procedure</x:v>
      </x:c>
      <x:c r="B536" s="305" t="str">
        <x:v>AUD</x:v>
      </x:c>
      <x:c r="C536" s="305" t="str">
        <x:v>SEBI-CORE-AUD-000111</x:v>
      </x:c>
      <x:c r="D536" s="305" t="n">
        <x:v>111</x:v>
      </x:c>
      <x:c r="E536" s="305" t="str">
        <x:v>CAP-LAW042|Reg. 5|AP01</x:v>
      </x:c>
      <x:c r="F536" s="305" t="str">
        <x:v>SEBI-CORE-PRV-000111</x:v>
      </x:c>
      <x:c r="G536" s="305" t="str">
        <x:v>CAP-LAW042|Reg. 5</x:v>
      </x:c>
      <x:c r="H536" s="305" t="str">
        <x:v>CAP-LAW042</x:v>
      </x:c>
      <x:c r="I536" s="305" t="str">
        <x:v>MIGRATED — FROZEN</x:v>
      </x:c>
      <x:c r="J536" s="305" t="str">
        <x:v>FROZEN</x:v>
      </x:c>
      <x:c r="K536" s="305" t="str">
        <x:f>IF(COUNTIF($C$5:$C$1629,C536)=1,"UNIQUE","DUPLICATE")</x:f>
        <x:v>UNIQUE</x:v>
      </x:c>
      <x:c r="L536" s="305" t="str">
        <x:f>IF(COUNTIFS($B$5:$B$1629,B536,$E$5:$E$1629,E536)=1,"UNIQUE","DUPLICATE")</x:f>
        <x:v>UNIQUE</x:v>
      </x:c>
      <x:c r="M536" s="305" t="str">
        <x:f>IF(COUNTIF($C$5:$C$1629,F536)=1,"LINKED","ORPHAN")</x:f>
        <x:v>LINKED</x:v>
      </x:c>
      <x:c r="N536" s="305" t="str">
        <x:f>IF(AND(LEFT(C536,10)="SEBI-CORE-",MID(C536,11,3)=B536,LEN(C536)=20),"VALID","INVALID")</x:f>
        <x:v>VALID</x:v>
      </x:c>
      <x:c r="O536" s="305" t="str">
        <x:v>NO COLLISION — OBJECT CODE ISOLATED</x:v>
      </x:c>
    </x:row>
    <x:row r="537" ht="48" customHeight="1">
      <x:c r="A537" s="305" t="str">
        <x:v>Audit procedure</x:v>
      </x:c>
      <x:c r="B537" s="305" t="str">
        <x:v>AUD</x:v>
      </x:c>
      <x:c r="C537" s="305" t="str">
        <x:v>SEBI-CORE-AUD-000112</x:v>
      </x:c>
      <x:c r="D537" s="305" t="n">
        <x:v>112</x:v>
      </x:c>
      <x:c r="E537" s="305" t="str">
        <x:v>CAP-LAW042|Reg. 6|AP01</x:v>
      </x:c>
      <x:c r="F537" s="305" t="str">
        <x:v>SEBI-CORE-PRV-000112</x:v>
      </x:c>
      <x:c r="G537" s="305" t="str">
        <x:v>CAP-LAW042|Reg. 6</x:v>
      </x:c>
      <x:c r="H537" s="305" t="str">
        <x:v>CAP-LAW042</x:v>
      </x:c>
      <x:c r="I537" s="305" t="str">
        <x:v>MIGRATED — FROZEN</x:v>
      </x:c>
      <x:c r="J537" s="305" t="str">
        <x:v>FROZEN</x:v>
      </x:c>
      <x:c r="K537" s="305" t="str">
        <x:f>IF(COUNTIF($C$5:$C$1629,C537)=1,"UNIQUE","DUPLICATE")</x:f>
        <x:v>UNIQUE</x:v>
      </x:c>
      <x:c r="L537" s="305" t="str">
        <x:f>IF(COUNTIFS($B$5:$B$1629,B537,$E$5:$E$1629,E537)=1,"UNIQUE","DUPLICATE")</x:f>
        <x:v>UNIQUE</x:v>
      </x:c>
      <x:c r="M537" s="305" t="str">
        <x:f>IF(COUNTIF($C$5:$C$1629,F537)=1,"LINKED","ORPHAN")</x:f>
        <x:v>LINKED</x:v>
      </x:c>
      <x:c r="N537" s="305" t="str">
        <x:f>IF(AND(LEFT(C537,10)="SEBI-CORE-",MID(C537,11,3)=B537,LEN(C537)=20),"VALID","INVALID")</x:f>
        <x:v>VALID</x:v>
      </x:c>
      <x:c r="O537" s="305" t="str">
        <x:v>NO COLLISION — OBJECT CODE ISOLATED</x:v>
      </x:c>
    </x:row>
    <x:row r="538" ht="48" customHeight="1">
      <x:c r="A538" s="305" t="str">
        <x:v>Audit procedure</x:v>
      </x:c>
      <x:c r="B538" s="305" t="str">
        <x:v>AUD</x:v>
      </x:c>
      <x:c r="C538" s="305" t="str">
        <x:v>SEBI-CORE-AUD-000113</x:v>
      </x:c>
      <x:c r="D538" s="305" t="n">
        <x:v>113</x:v>
      </x:c>
      <x:c r="E538" s="305" t="str">
        <x:v>CAP-LAW042|Regs. 6 and 14 / Schedule I|AP01</x:v>
      </x:c>
      <x:c r="F538" s="305" t="str">
        <x:v>SEBI-CORE-PRV-000113</x:v>
      </x:c>
      <x:c r="G538" s="305" t="str">
        <x:v>CAP-LAW042|Regs. 6 and 14 / Schedule I</x:v>
      </x:c>
      <x:c r="H538" s="305" t="str">
        <x:v>CAP-LAW042</x:v>
      </x:c>
      <x:c r="I538" s="305" t="str">
        <x:v>MIGRATED — FROZEN</x:v>
      </x:c>
      <x:c r="J538" s="305" t="str">
        <x:v>FROZEN</x:v>
      </x:c>
      <x:c r="K538" s="305" t="str">
        <x:f>IF(COUNTIF($C$5:$C$1629,C538)=1,"UNIQUE","DUPLICATE")</x:f>
        <x:v>UNIQUE</x:v>
      </x:c>
      <x:c r="L538" s="305" t="str">
        <x:f>IF(COUNTIFS($B$5:$B$1629,B538,$E$5:$E$1629,E538)=1,"UNIQUE","DUPLICATE")</x:f>
        <x:v>UNIQUE</x:v>
      </x:c>
      <x:c r="M538" s="305" t="str">
        <x:f>IF(COUNTIF($C$5:$C$1629,F538)=1,"LINKED","ORPHAN")</x:f>
        <x:v>LINKED</x:v>
      </x:c>
      <x:c r="N538" s="305" t="str">
        <x:f>IF(AND(LEFT(C538,10)="SEBI-CORE-",MID(C538,11,3)=B538,LEN(C538)=20),"VALID","INVALID")</x:f>
        <x:v>VALID</x:v>
      </x:c>
      <x:c r="O538" s="305" t="str">
        <x:v>NO COLLISION — OBJECT CODE ISOLATED</x:v>
      </x:c>
    </x:row>
    <x:row r="539" ht="48" customHeight="1">
      <x:c r="A539" s="305" t="str">
        <x:v>Audit procedure</x:v>
      </x:c>
      <x:c r="B539" s="305" t="str">
        <x:v>AUD</x:v>
      </x:c>
      <x:c r="C539" s="305" t="str">
        <x:v>SEBI-CORE-AUD-000114</x:v>
      </x:c>
      <x:c r="D539" s="305" t="n">
        <x:v>114</x:v>
      </x:c>
      <x:c r="E539" s="305" t="str">
        <x:v>CAP-LAW042|Reg. 3|AP01</x:v>
      </x:c>
      <x:c r="F539" s="305" t="str">
        <x:v>SEBI-CORE-PRV-000114</x:v>
      </x:c>
      <x:c r="G539" s="305" t="str">
        <x:v>CAP-LAW042|Reg. 3</x:v>
      </x:c>
      <x:c r="H539" s="305" t="str">
        <x:v>CAP-LAW042</x:v>
      </x:c>
      <x:c r="I539" s="305" t="str">
        <x:v>MIGRATED — FROZEN</x:v>
      </x:c>
      <x:c r="J539" s="305" t="str">
        <x:v>FROZEN</x:v>
      </x:c>
      <x:c r="K539" s="305" t="str">
        <x:f>IF(COUNTIF($C$5:$C$1629,C539)=1,"UNIQUE","DUPLICATE")</x:f>
        <x:v>UNIQUE</x:v>
      </x:c>
      <x:c r="L539" s="305" t="str">
        <x:f>IF(COUNTIFS($B$5:$B$1629,B539,$E$5:$E$1629,E539)=1,"UNIQUE","DUPLICATE")</x:f>
        <x:v>UNIQUE</x:v>
      </x:c>
      <x:c r="M539" s="305" t="str">
        <x:f>IF(COUNTIF($C$5:$C$1629,F539)=1,"LINKED","ORPHAN")</x:f>
        <x:v>LINKED</x:v>
      </x:c>
      <x:c r="N539" s="305" t="str">
        <x:f>IF(AND(LEFT(C539,10)="SEBI-CORE-",MID(C539,11,3)=B539,LEN(C539)=20),"VALID","INVALID")</x:f>
        <x:v>VALID</x:v>
      </x:c>
      <x:c r="O539" s="305" t="str">
        <x:v>NO COLLISION — OBJECT CODE ISOLATED</x:v>
      </x:c>
    </x:row>
    <x:row r="540" ht="48" customHeight="1">
      <x:c r="A540" s="305" t="str">
        <x:v>Audit procedure</x:v>
      </x:c>
      <x:c r="B540" s="305" t="str">
        <x:v>AUD</x:v>
      </x:c>
      <x:c r="C540" s="305" t="str">
        <x:v>SEBI-CORE-AUD-000115</x:v>
      </x:c>
      <x:c r="D540" s="305" t="n">
        <x:v>115</x:v>
      </x:c>
      <x:c r="E540" s="305" t="str">
        <x:v>CAP-LAW042|Reg. 12(3)|AP01</x:v>
      </x:c>
      <x:c r="F540" s="305" t="str">
        <x:v>SEBI-CORE-PRV-000115</x:v>
      </x:c>
      <x:c r="G540" s="305" t="str">
        <x:v>CAP-LAW042|Reg. 12(3)</x:v>
      </x:c>
      <x:c r="H540" s="305" t="str">
        <x:v>CAP-LAW042</x:v>
      </x:c>
      <x:c r="I540" s="305" t="str">
        <x:v>MIGRATED — FROZEN</x:v>
      </x:c>
      <x:c r="J540" s="305" t="str">
        <x:v>FROZEN</x:v>
      </x:c>
      <x:c r="K540" s="305" t="str">
        <x:f>IF(COUNTIF($C$5:$C$1629,C540)=1,"UNIQUE","DUPLICATE")</x:f>
        <x:v>UNIQUE</x:v>
      </x:c>
      <x:c r="L540" s="305" t="str">
        <x:f>IF(COUNTIFS($B$5:$B$1629,B540,$E$5:$E$1629,E540)=1,"UNIQUE","DUPLICATE")</x:f>
        <x:v>UNIQUE</x:v>
      </x:c>
      <x:c r="M540" s="305" t="str">
        <x:f>IF(COUNTIF($C$5:$C$1629,F540)=1,"LINKED","ORPHAN")</x:f>
        <x:v>LINKED</x:v>
      </x:c>
      <x:c r="N540" s="305" t="str">
        <x:f>IF(AND(LEFT(C540,10)="SEBI-CORE-",MID(C540,11,3)=B540,LEN(C540)=20),"VALID","INVALID")</x:f>
        <x:v>VALID</x:v>
      </x:c>
      <x:c r="O540" s="305" t="str">
        <x:v>NO COLLISION — OBJECT CODE ISOLATED</x:v>
      </x:c>
    </x:row>
    <x:row r="541" ht="48" customHeight="1">
      <x:c r="A541" s="305" t="str">
        <x:v>Audit procedure</x:v>
      </x:c>
      <x:c r="B541" s="305" t="str">
        <x:v>AUD</x:v>
      </x:c>
      <x:c r="C541" s="305" t="str">
        <x:v>SEBI-CORE-AUD-000116</x:v>
      </x:c>
      <x:c r="D541" s="305" t="n">
        <x:v>116</x:v>
      </x:c>
      <x:c r="E541" s="305" t="str">
        <x:v>CAP-LAW042|Regs. 10 and 12|AP01</x:v>
      </x:c>
      <x:c r="F541" s="305" t="str">
        <x:v>SEBI-CORE-PRV-000116</x:v>
      </x:c>
      <x:c r="G541" s="305" t="str">
        <x:v>CAP-LAW042|Regs. 10 and 12</x:v>
      </x:c>
      <x:c r="H541" s="305" t="str">
        <x:v>CAP-LAW042</x:v>
      </x:c>
      <x:c r="I541" s="305" t="str">
        <x:v>MIGRATED — FROZEN</x:v>
      </x:c>
      <x:c r="J541" s="305" t="str">
        <x:v>FROZEN</x:v>
      </x:c>
      <x:c r="K541" s="305" t="str">
        <x:f>IF(COUNTIF($C$5:$C$1629,C541)=1,"UNIQUE","DUPLICATE")</x:f>
        <x:v>UNIQUE</x:v>
      </x:c>
      <x:c r="L541" s="305" t="str">
        <x:f>IF(COUNTIFS($B$5:$B$1629,B541,$E$5:$E$1629,E541)=1,"UNIQUE","DUPLICATE")</x:f>
        <x:v>UNIQUE</x:v>
      </x:c>
      <x:c r="M541" s="305" t="str">
        <x:f>IF(COUNTIF($C$5:$C$1629,F541)=1,"LINKED","ORPHAN")</x:f>
        <x:v>LINKED</x:v>
      </x:c>
      <x:c r="N541" s="305" t="str">
        <x:f>IF(AND(LEFT(C541,10)="SEBI-CORE-",MID(C541,11,3)=B541,LEN(C541)=20),"VALID","INVALID")</x:f>
        <x:v>VALID</x:v>
      </x:c>
      <x:c r="O541" s="305" t="str">
        <x:v>NO COLLISION — OBJECT CODE ISOLATED</x:v>
      </x:c>
    </x:row>
    <x:row r="542" ht="48" customHeight="1">
      <x:c r="A542" s="305" t="str">
        <x:v>Audit procedure</x:v>
      </x:c>
      <x:c r="B542" s="305" t="str">
        <x:v>AUD</x:v>
      </x:c>
      <x:c r="C542" s="305" t="str">
        <x:v>SEBI-CORE-AUD-000117</x:v>
      </x:c>
      <x:c r="D542" s="305" t="n">
        <x:v>117</x:v>
      </x:c>
      <x:c r="E542" s="305" t="str">
        <x:v>CAP-LAW042|Reg. 14 / Schedule I Part F|AP01</x:v>
      </x:c>
      <x:c r="F542" s="305" t="str">
        <x:v>SEBI-CORE-PRV-000117</x:v>
      </x:c>
      <x:c r="G542" s="305" t="str">
        <x:v>CAP-LAW042|Reg. 14 / Schedule I Part F</x:v>
      </x:c>
      <x:c r="H542" s="305" t="str">
        <x:v>CAP-LAW042</x:v>
      </x:c>
      <x:c r="I542" s="305" t="str">
        <x:v>MIGRATED — FROZEN</x:v>
      </x:c>
      <x:c r="J542" s="305" t="str">
        <x:v>FROZEN</x:v>
      </x:c>
      <x:c r="K542" s="305" t="str">
        <x:f>IF(COUNTIF($C$5:$C$1629,C542)=1,"UNIQUE","DUPLICATE")</x:f>
        <x:v>UNIQUE</x:v>
      </x:c>
      <x:c r="L542" s="305" t="str">
        <x:f>IF(COUNTIFS($B$5:$B$1629,B542,$E$5:$E$1629,E542)=1,"UNIQUE","DUPLICATE")</x:f>
        <x:v>UNIQUE</x:v>
      </x:c>
      <x:c r="M542" s="305" t="str">
        <x:f>IF(COUNTIF($C$5:$C$1629,F542)=1,"LINKED","ORPHAN")</x:f>
        <x:v>LINKED</x:v>
      </x:c>
      <x:c r="N542" s="305" t="str">
        <x:f>IF(AND(LEFT(C542,10)="SEBI-CORE-",MID(C542,11,3)=B542,LEN(C542)=20),"VALID","INVALID")</x:f>
        <x:v>VALID</x:v>
      </x:c>
      <x:c r="O542" s="305" t="str">
        <x:v>NO COLLISION — OBJECT CODE ISOLATED</x:v>
      </x:c>
    </x:row>
    <x:row r="543" ht="48" customHeight="1">
      <x:c r="A543" s="305" t="str">
        <x:v>Audit procedure</x:v>
      </x:c>
      <x:c r="B543" s="305" t="str">
        <x:v>AUD</x:v>
      </x:c>
      <x:c r="C543" s="305" t="str">
        <x:v>SEBI-CORE-AUD-000118</x:v>
      </x:c>
      <x:c r="D543" s="305" t="n">
        <x:v>118</x:v>
      </x:c>
      <x:c r="E543" s="305" t="str">
        <x:v>CAP-LAW042|Reg. 13|AP01</x:v>
      </x:c>
      <x:c r="F543" s="305" t="str">
        <x:v>SEBI-CORE-PRV-000118</x:v>
      </x:c>
      <x:c r="G543" s="305" t="str">
        <x:v>CAP-LAW042|Reg. 13</x:v>
      </x:c>
      <x:c r="H543" s="305" t="str">
        <x:v>CAP-LAW042</x:v>
      </x:c>
      <x:c r="I543" s="305" t="str">
        <x:v>MIGRATED — FROZEN</x:v>
      </x:c>
      <x:c r="J543" s="305" t="str">
        <x:v>FROZEN</x:v>
      </x:c>
      <x:c r="K543" s="305" t="str">
        <x:f>IF(COUNTIF($C$5:$C$1629,C543)=1,"UNIQUE","DUPLICATE")</x:f>
        <x:v>UNIQUE</x:v>
      </x:c>
      <x:c r="L543" s="305" t="str">
        <x:f>IF(COUNTIFS($B$5:$B$1629,B543,$E$5:$E$1629,E543)=1,"UNIQUE","DUPLICATE")</x:f>
        <x:v>UNIQUE</x:v>
      </x:c>
      <x:c r="M543" s="305" t="str">
        <x:f>IF(COUNTIF($C$5:$C$1629,F543)=1,"LINKED","ORPHAN")</x:f>
        <x:v>LINKED</x:v>
      </x:c>
      <x:c r="N543" s="305" t="str">
        <x:f>IF(AND(LEFT(C543,10)="SEBI-CORE-",MID(C543,11,3)=B543,LEN(C543)=20),"VALID","INVALID")</x:f>
        <x:v>VALID</x:v>
      </x:c>
      <x:c r="O543" s="305" t="str">
        <x:v>NO COLLISION — OBJECT CODE ISOLATED</x:v>
      </x:c>
    </x:row>
    <x:row r="544" ht="48" customHeight="1">
      <x:c r="A544" s="305" t="str">
        <x:v>Audit procedure</x:v>
      </x:c>
      <x:c r="B544" s="305" t="str">
        <x:v>AUD</x:v>
      </x:c>
      <x:c r="C544" s="305" t="str">
        <x:v>SEBI-CORE-AUD-000119</x:v>
      </x:c>
      <x:c r="D544" s="305" t="n">
        <x:v>119</x:v>
      </x:c>
      <x:c r="E544" s="305" t="str">
        <x:v>CAP-LAW042|Chapter IV (Regs. 28-38)|AP01</x:v>
      </x:c>
      <x:c r="F544" s="305" t="str">
        <x:v>SEBI-CORE-PRV-000119</x:v>
      </x:c>
      <x:c r="G544" s="305" t="str">
        <x:v>CAP-LAW042|Chapter IV (Regs. 28-38)</x:v>
      </x:c>
      <x:c r="H544" s="305" t="str">
        <x:v>CAP-LAW042</x:v>
      </x:c>
      <x:c r="I544" s="305" t="str">
        <x:v>MIGRATED — FROZEN</x:v>
      </x:c>
      <x:c r="J544" s="305" t="str">
        <x:v>FROZEN</x:v>
      </x:c>
      <x:c r="K544" s="305" t="str">
        <x:f>IF(COUNTIF($C$5:$C$1629,C544)=1,"UNIQUE","DUPLICATE")</x:f>
        <x:v>UNIQUE</x:v>
      </x:c>
      <x:c r="L544" s="305" t="str">
        <x:f>IF(COUNTIFS($B$5:$B$1629,B544,$E$5:$E$1629,E544)=1,"UNIQUE","DUPLICATE")</x:f>
        <x:v>UNIQUE</x:v>
      </x:c>
      <x:c r="M544" s="305" t="str">
        <x:f>IF(COUNTIF($C$5:$C$1629,F544)=1,"LINKED","ORPHAN")</x:f>
        <x:v>LINKED</x:v>
      </x:c>
      <x:c r="N544" s="305" t="str">
        <x:f>IF(AND(LEFT(C544,10)="SEBI-CORE-",MID(C544,11,3)=B544,LEN(C544)=20),"VALID","INVALID")</x:f>
        <x:v>VALID</x:v>
      </x:c>
      <x:c r="O544" s="305" t="str">
        <x:v>NO COLLISION — OBJECT CODE ISOLATED</x:v>
      </x:c>
    </x:row>
    <x:row r="545" ht="48" customHeight="1">
      <x:c r="A545" s="305" t="str">
        <x:v>Audit procedure</x:v>
      </x:c>
      <x:c r="B545" s="305" t="str">
        <x:v>AUD</x:v>
      </x:c>
      <x:c r="C545" s="305" t="str">
        <x:v>SEBI-CORE-AUD-000120</x:v>
      </x:c>
      <x:c r="D545" s="305" t="n">
        <x:v>120</x:v>
      </x:c>
      <x:c r="E545" s="305" t="str">
        <x:v>CAP-LAW041|Eligibility / general conditions|AP01</x:v>
      </x:c>
      <x:c r="F545" s="305" t="str">
        <x:v>SEBI-CORE-PRV-000120</x:v>
      </x:c>
      <x:c r="G545" s="305" t="str">
        <x:v>CAP-LAW041|Eligibility / general conditions</x:v>
      </x:c>
      <x:c r="H545" s="305" t="str">
        <x:v>CAP-LAW041</x:v>
      </x:c>
      <x:c r="I545" s="305" t="str">
        <x:v>MIGRATED — FROZEN</x:v>
      </x:c>
      <x:c r="J545" s="305" t="str">
        <x:v>FROZEN</x:v>
      </x:c>
      <x:c r="K545" s="305" t="str">
        <x:f>IF(COUNTIF($C$5:$C$1629,C545)=1,"UNIQUE","DUPLICATE")</x:f>
        <x:v>UNIQUE</x:v>
      </x:c>
      <x:c r="L545" s="305" t="str">
        <x:f>IF(COUNTIFS($B$5:$B$1629,B545,$E$5:$E$1629,E545)=1,"UNIQUE","DUPLICATE")</x:f>
        <x:v>UNIQUE</x:v>
      </x:c>
      <x:c r="M545" s="305" t="str">
        <x:f>IF(COUNTIF($C$5:$C$1629,F545)=1,"LINKED","ORPHAN")</x:f>
        <x:v>LINKED</x:v>
      </x:c>
      <x:c r="N545" s="305" t="str">
        <x:f>IF(AND(LEFT(C545,10)="SEBI-CORE-",MID(C545,11,3)=B545,LEN(C545)=20),"VALID","INVALID")</x:f>
        <x:v>VALID</x:v>
      </x:c>
      <x:c r="O545" s="305" t="str">
        <x:v>NO COLLISION — OBJECT CODE ISOLATED</x:v>
      </x:c>
    </x:row>
    <x:row r="546" ht="48" customHeight="1">
      <x:c r="A546" s="305" t="str">
        <x:v>Audit procedure</x:v>
      </x:c>
      <x:c r="B546" s="305" t="str">
        <x:v>AUD</x:v>
      </x:c>
      <x:c r="C546" s="305" t="str">
        <x:v>SEBI-CORE-AUD-000121</x:v>
      </x:c>
      <x:c r="D546" s="305" t="n">
        <x:v>121</x:v>
      </x:c>
      <x:c r="E546" s="305" t="str">
        <x:v>CAP-LAW041|Offer document / placement memorandum|AP01</x:v>
      </x:c>
      <x:c r="F546" s="305" t="str">
        <x:v>SEBI-CORE-PRV-000121</x:v>
      </x:c>
      <x:c r="G546" s="305" t="str">
        <x:v>CAP-LAW041|Offer document / placement memorandum</x:v>
      </x:c>
      <x:c r="H546" s="305" t="str">
        <x:v>CAP-LAW041</x:v>
      </x:c>
      <x:c r="I546" s="305" t="str">
        <x:v>MIGRATED — FROZEN</x:v>
      </x:c>
      <x:c r="J546" s="305" t="str">
        <x:v>FROZEN</x:v>
      </x:c>
      <x:c r="K546" s="305" t="str">
        <x:f>IF(COUNTIF($C$5:$C$1629,C546)=1,"UNIQUE","DUPLICATE")</x:f>
        <x:v>UNIQUE</x:v>
      </x:c>
      <x:c r="L546" s="305" t="str">
        <x:f>IF(COUNTIFS($B$5:$B$1629,B546,$E$5:$E$1629,E546)=1,"UNIQUE","DUPLICATE")</x:f>
        <x:v>UNIQUE</x:v>
      </x:c>
      <x:c r="M546" s="305" t="str">
        <x:f>IF(COUNTIF($C$5:$C$1629,F546)=1,"LINKED","ORPHAN")</x:f>
        <x:v>LINKED</x:v>
      </x:c>
      <x:c r="N546" s="305" t="str">
        <x:f>IF(AND(LEFT(C546,10)="SEBI-CORE-",MID(C546,11,3)=B546,LEN(C546)=20),"VALID","INVALID")</x:f>
        <x:v>VALID</x:v>
      </x:c>
      <x:c r="O546" s="305" t="str">
        <x:v>NO COLLISION — OBJECT CODE ISOLATED</x:v>
      </x:c>
    </x:row>
    <x:row r="547" ht="48" customHeight="1">
      <x:c r="A547" s="305" t="str">
        <x:v>Audit procedure</x:v>
      </x:c>
      <x:c r="B547" s="305" t="str">
        <x:v>AUD</x:v>
      </x:c>
      <x:c r="C547" s="305" t="str">
        <x:v>SEBI-CORE-AUD-000122</x:v>
      </x:c>
      <x:c r="D547" s="305" t="n">
        <x:v>122</x:v>
      </x:c>
      <x:c r="E547" s="305" t="str">
        <x:v>CAP-LAW041|Debenture trustee / security / rating provisions|AP01</x:v>
      </x:c>
      <x:c r="F547" s="305" t="str">
        <x:v>SEBI-CORE-PRV-000122</x:v>
      </x:c>
      <x:c r="G547" s="305" t="str">
        <x:v>CAP-LAW041|Debenture trustee / security / rating provisions</x:v>
      </x:c>
      <x:c r="H547" s="305" t="str">
        <x:v>CAP-LAW041</x:v>
      </x:c>
      <x:c r="I547" s="305" t="str">
        <x:v>MIGRATED — FROZEN</x:v>
      </x:c>
      <x:c r="J547" s="305" t="str">
        <x:v>FROZEN</x:v>
      </x:c>
      <x:c r="K547" s="305" t="str">
        <x:f>IF(COUNTIF($C$5:$C$1629,C547)=1,"UNIQUE","DUPLICATE")</x:f>
        <x:v>UNIQUE</x:v>
      </x:c>
      <x:c r="L547" s="305" t="str">
        <x:f>IF(COUNTIFS($B$5:$B$1629,B547,$E$5:$E$1629,E547)=1,"UNIQUE","DUPLICATE")</x:f>
        <x:v>UNIQUE</x:v>
      </x:c>
      <x:c r="M547" s="305" t="str">
        <x:f>IF(COUNTIF($C$5:$C$1629,F547)=1,"LINKED","ORPHAN")</x:f>
        <x:v>LINKED</x:v>
      </x:c>
      <x:c r="N547" s="305" t="str">
        <x:f>IF(AND(LEFT(C547,10)="SEBI-CORE-",MID(C547,11,3)=B547,LEN(C547)=20),"VALID","INVALID")</x:f>
        <x:v>VALID</x:v>
      </x:c>
      <x:c r="O547" s="305" t="str">
        <x:v>NO COLLISION — OBJECT CODE ISOLATED</x:v>
      </x:c>
    </x:row>
    <x:row r="548" ht="48" customHeight="1">
      <x:c r="A548" s="305" t="str">
        <x:v>Audit procedure</x:v>
      </x:c>
      <x:c r="B548" s="305" t="str">
        <x:v>AUD</x:v>
      </x:c>
      <x:c r="C548" s="305" t="str">
        <x:v>SEBI-CORE-AUD-000123</x:v>
      </x:c>
      <x:c r="D548" s="305" t="n">
        <x:v>123</x:v>
      </x:c>
      <x:c r="E548" s="305" t="str">
        <x:v>CAP-LAW041|Allotment / listing provisions|AP01</x:v>
      </x:c>
      <x:c r="F548" s="305" t="str">
        <x:v>SEBI-CORE-PRV-000123</x:v>
      </x:c>
      <x:c r="G548" s="305" t="str">
        <x:v>CAP-LAW041|Allotment / listing provisions</x:v>
      </x:c>
      <x:c r="H548" s="305" t="str">
        <x:v>CAP-LAW041</x:v>
      </x:c>
      <x:c r="I548" s="305" t="str">
        <x:v>MIGRATED — FROZEN</x:v>
      </x:c>
      <x:c r="J548" s="305" t="str">
        <x:v>FROZEN</x:v>
      </x:c>
      <x:c r="K548" s="305" t="str">
        <x:f>IF(COUNTIF($C$5:$C$1629,C548)=1,"UNIQUE","DUPLICATE")</x:f>
        <x:v>UNIQUE</x:v>
      </x:c>
      <x:c r="L548" s="305" t="str">
        <x:f>IF(COUNTIFS($B$5:$B$1629,B548,$E$5:$E$1629,E548)=1,"UNIQUE","DUPLICATE")</x:f>
        <x:v>UNIQUE</x:v>
      </x:c>
      <x:c r="M548" s="305" t="str">
        <x:f>IF(COUNTIF($C$5:$C$1629,F548)=1,"LINKED","ORPHAN")</x:f>
        <x:v>LINKED</x:v>
      </x:c>
      <x:c r="N548" s="305" t="str">
        <x:f>IF(AND(LEFT(C548,10)="SEBI-CORE-",MID(C548,11,3)=B548,LEN(C548)=20),"VALID","INVALID")</x:f>
        <x:v>VALID</x:v>
      </x:c>
      <x:c r="O548" s="305" t="str">
        <x:v>NO COLLISION — OBJECT CODE ISOLATED</x:v>
      </x:c>
    </x:row>
    <x:row r="549" ht="48" customHeight="1">
      <x:c r="A549" s="305" t="str">
        <x:v>Audit procedure</x:v>
      </x:c>
      <x:c r="B549" s="305" t="str">
        <x:v>AUD</x:v>
      </x:c>
      <x:c r="C549" s="305" t="str">
        <x:v>SEBI-CORE-AUD-000124</x:v>
      </x:c>
      <x:c r="D549" s="305" t="n">
        <x:v>124</x:v>
      </x:c>
      <x:c r="E549" s="305" t="str">
        <x:v>CAP-LAW085|Public issue / ASBA chapter|AP01</x:v>
      </x:c>
      <x:c r="F549" s="305" t="str">
        <x:v>SEBI-CORE-PRV-000124</x:v>
      </x:c>
      <x:c r="G549" s="305" t="str">
        <x:v>CAP-LAW085|Public issue / ASBA chapter</x:v>
      </x:c>
      <x:c r="H549" s="305" t="str">
        <x:v>CAP-LAW085</x:v>
      </x:c>
      <x:c r="I549" s="305" t="str">
        <x:v>MIGRATED — FROZEN</x:v>
      </x:c>
      <x:c r="J549" s="305" t="str">
        <x:v>FROZEN</x:v>
      </x:c>
      <x:c r="K549" s="305" t="str">
        <x:f>IF(COUNTIF($C$5:$C$1629,C549)=1,"UNIQUE","DUPLICATE")</x:f>
        <x:v>UNIQUE</x:v>
      </x:c>
      <x:c r="L549" s="305" t="str">
        <x:f>IF(COUNTIFS($B$5:$B$1629,B549,$E$5:$E$1629,E549)=1,"UNIQUE","DUPLICATE")</x:f>
        <x:v>UNIQUE</x:v>
      </x:c>
      <x:c r="M549" s="305" t="str">
        <x:f>IF(COUNTIF($C$5:$C$1629,F549)=1,"LINKED","ORPHAN")</x:f>
        <x:v>LINKED</x:v>
      </x:c>
      <x:c r="N549" s="305" t="str">
        <x:f>IF(AND(LEFT(C549,10)="SEBI-CORE-",MID(C549,11,3)=B549,LEN(C549)=20),"VALID","INVALID")</x:f>
        <x:v>VALID</x:v>
      </x:c>
      <x:c r="O549" s="305" t="str">
        <x:v>NO COLLISION — OBJECT CODE ISOLATED</x:v>
      </x:c>
    </x:row>
    <x:row r="550" ht="48" customHeight="1">
      <x:c r="A550" s="305" t="str">
        <x:v>Audit procedure</x:v>
      </x:c>
      <x:c r="B550" s="305" t="str">
        <x:v>AUD</x:v>
      </x:c>
      <x:c r="C550" s="305" t="str">
        <x:v>SEBI-CORE-AUD-000125</x:v>
      </x:c>
      <x:c r="D550" s="305" t="n">
        <x:v>125</x:v>
      </x:c>
      <x:c r="E550" s="305" t="str">
        <x:v>CAP-LAW085|Private placement / EBP chapter|AP01</x:v>
      </x:c>
      <x:c r="F550" s="305" t="str">
        <x:v>SEBI-CORE-PRV-000125</x:v>
      </x:c>
      <x:c r="G550" s="305" t="str">
        <x:v>CAP-LAW085|Private placement / EBP chapter</x:v>
      </x:c>
      <x:c r="H550" s="305" t="str">
        <x:v>CAP-LAW085</x:v>
      </x:c>
      <x:c r="I550" s="305" t="str">
        <x:v>MIGRATED — FROZEN</x:v>
      </x:c>
      <x:c r="J550" s="305" t="str">
        <x:v>FROZEN</x:v>
      </x:c>
      <x:c r="K550" s="305" t="str">
        <x:f>IF(COUNTIF($C$5:$C$1629,C550)=1,"UNIQUE","DUPLICATE")</x:f>
        <x:v>UNIQUE</x:v>
      </x:c>
      <x:c r="L550" s="305" t="str">
        <x:f>IF(COUNTIFS($B$5:$B$1629,B550,$E$5:$E$1629,E550)=1,"UNIQUE","DUPLICATE")</x:f>
        <x:v>UNIQUE</x:v>
      </x:c>
      <x:c r="M550" s="305" t="str">
        <x:f>IF(COUNTIF($C$5:$C$1629,F550)=1,"LINKED","ORPHAN")</x:f>
        <x:v>LINKED</x:v>
      </x:c>
      <x:c r="N550" s="305" t="str">
        <x:f>IF(AND(LEFT(C550,10)="SEBI-CORE-",MID(C550,11,3)=B550,LEN(C550)=20),"VALID","INVALID")</x:f>
        <x:v>VALID</x:v>
      </x:c>
      <x:c r="O550" s="305" t="str">
        <x:v>NO COLLISION — OBJECT CODE ISOLATED</x:v>
      </x:c>
    </x:row>
    <x:row r="551" ht="48" customHeight="1">
      <x:c r="A551" s="305" t="str">
        <x:v>Audit procedure</x:v>
      </x:c>
      <x:c r="B551" s="305" t="str">
        <x:v>AUD</x:v>
      </x:c>
      <x:c r="C551" s="305" t="str">
        <x:v>SEBI-CORE-AUD-000126</x:v>
      </x:c>
      <x:c r="D551" s="305" t="n">
        <x:v>126</x:v>
      </x:c>
      <x:c r="E551" s="305" t="str">
        <x:v>CAP-LAW085|ISIN / dematerialisation chapter|AP01</x:v>
      </x:c>
      <x:c r="F551" s="305" t="str">
        <x:v>SEBI-CORE-PRV-000126</x:v>
      </x:c>
      <x:c r="G551" s="305" t="str">
        <x:v>CAP-LAW085|ISIN / dematerialisation chapter</x:v>
      </x:c>
      <x:c r="H551" s="305" t="str">
        <x:v>CAP-LAW085</x:v>
      </x:c>
      <x:c r="I551" s="305" t="str">
        <x:v>MIGRATED — FROZEN</x:v>
      </x:c>
      <x:c r="J551" s="305" t="str">
        <x:v>FROZEN</x:v>
      </x:c>
      <x:c r="K551" s="305" t="str">
        <x:f>IF(COUNTIF($C$5:$C$1629,C551)=1,"UNIQUE","DUPLICATE")</x:f>
        <x:v>UNIQUE</x:v>
      </x:c>
      <x:c r="L551" s="305" t="str">
        <x:f>IF(COUNTIFS($B$5:$B$1629,B551,$E$5:$E$1629,E551)=1,"UNIQUE","DUPLICATE")</x:f>
        <x:v>UNIQUE</x:v>
      </x:c>
      <x:c r="M551" s="305" t="str">
        <x:f>IF(COUNTIF($C$5:$C$1629,F551)=1,"LINKED","ORPHAN")</x:f>
        <x:v>LINKED</x:v>
      </x:c>
      <x:c r="N551" s="305" t="str">
        <x:f>IF(AND(LEFT(C551,10)="SEBI-CORE-",MID(C551,11,3)=B551,LEN(C551)=20),"VALID","INVALID")</x:f>
        <x:v>VALID</x:v>
      </x:c>
      <x:c r="O551" s="305" t="str">
        <x:v>NO COLLISION — OBJECT CODE ISOLATED</x:v>
      </x:c>
    </x:row>
    <x:row r="552" ht="48" customHeight="1">
      <x:c r="A552" s="305" t="str">
        <x:v>Audit procedure</x:v>
      </x:c>
      <x:c r="B552" s="305" t="str">
        <x:v>AUD</x:v>
      </x:c>
      <x:c r="C552" s="305" t="str">
        <x:v>SEBI-CORE-AUD-000127</x:v>
      </x:c>
      <x:c r="D552" s="305" t="n">
        <x:v>127</x:v>
      </x:c>
      <x:c r="E552" s="305" t="str">
        <x:v>CAP-LAW085|Centralised bond database / reporting chapter|AP01</x:v>
      </x:c>
      <x:c r="F552" s="305" t="str">
        <x:v>SEBI-CORE-PRV-000127</x:v>
      </x:c>
      <x:c r="G552" s="305" t="str">
        <x:v>CAP-LAW085|Centralised bond database / reporting chapter</x:v>
      </x:c>
      <x:c r="H552" s="305" t="str">
        <x:v>CAP-LAW085</x:v>
      </x:c>
      <x:c r="I552" s="305" t="str">
        <x:v>MIGRATED — FROZEN</x:v>
      </x:c>
      <x:c r="J552" s="305" t="str">
        <x:v>FROZEN</x:v>
      </x:c>
      <x:c r="K552" s="305" t="str">
        <x:f>IF(COUNTIF($C$5:$C$1629,C552)=1,"UNIQUE","DUPLICATE")</x:f>
        <x:v>UNIQUE</x:v>
      </x:c>
      <x:c r="L552" s="305" t="str">
        <x:f>IF(COUNTIFS($B$5:$B$1629,B552,$E$5:$E$1629,E552)=1,"UNIQUE","DUPLICATE")</x:f>
        <x:v>UNIQUE</x:v>
      </x:c>
      <x:c r="M552" s="305" t="str">
        <x:f>IF(COUNTIF($C$5:$C$1629,F552)=1,"LINKED","ORPHAN")</x:f>
        <x:v>LINKED</x:v>
      </x:c>
      <x:c r="N552" s="305" t="str">
        <x:f>IF(AND(LEFT(C552,10)="SEBI-CORE-",MID(C552,11,3)=B552,LEN(C552)=20),"VALID","INVALID")</x:f>
        <x:v>VALID</x:v>
      </x:c>
      <x:c r="O552" s="305" t="str">
        <x:v>NO COLLISION — OBJECT CODE ISOLATED</x:v>
      </x:c>
    </x:row>
    <x:row r="553" ht="48" customHeight="1">
      <x:c r="A553" s="305" t="str">
        <x:v>Audit procedure</x:v>
      </x:c>
      <x:c r="B553" s="305" t="str">
        <x:v>AUD</x:v>
      </x:c>
      <x:c r="C553" s="305" t="str">
        <x:v>SEBI-CORE-AUD-000128</x:v>
      </x:c>
      <x:c r="D553" s="305" t="n">
        <x:v>128</x:v>
      </x:c>
      <x:c r="E553" s="305" t="str">
        <x:v>CAP-LAW085|Commercial paper chapter|AP01</x:v>
      </x:c>
      <x:c r="F553" s="305" t="str">
        <x:v>SEBI-CORE-PRV-000128</x:v>
      </x:c>
      <x:c r="G553" s="305" t="str">
        <x:v>CAP-LAW085|Commercial paper chapter</x:v>
      </x:c>
      <x:c r="H553" s="305" t="str">
        <x:v>CAP-LAW085</x:v>
      </x:c>
      <x:c r="I553" s="305" t="str">
        <x:v>MIGRATED — FROZEN</x:v>
      </x:c>
      <x:c r="J553" s="305" t="str">
        <x:v>FROZEN</x:v>
      </x:c>
      <x:c r="K553" s="305" t="str">
        <x:f>IF(COUNTIF($C$5:$C$1629,C553)=1,"UNIQUE","DUPLICATE")</x:f>
        <x:v>UNIQUE</x:v>
      </x:c>
      <x:c r="L553" s="305" t="str">
        <x:f>IF(COUNTIFS($B$5:$B$1629,B553,$E$5:$E$1629,E553)=1,"UNIQUE","DUPLICATE")</x:f>
        <x:v>UNIQUE</x:v>
      </x:c>
      <x:c r="M553" s="305" t="str">
        <x:f>IF(COUNTIF($C$5:$C$1629,F553)=1,"LINKED","ORPHAN")</x:f>
        <x:v>LINKED</x:v>
      </x:c>
      <x:c r="N553" s="305" t="str">
        <x:f>IF(AND(LEFT(C553,10)="SEBI-CORE-",MID(C553,11,3)=B553,LEN(C553)=20),"VALID","INVALID")</x:f>
        <x:v>VALID</x:v>
      </x:c>
      <x:c r="O553" s="305" t="str">
        <x:v>NO COLLISION — OBJECT CODE ISOLATED</x:v>
      </x:c>
    </x:row>
    <x:row r="554" ht="48" customHeight="1">
      <x:c r="A554" s="305" t="str">
        <x:v>Audit procedure</x:v>
      </x:c>
      <x:c r="B554" s="305" t="str">
        <x:v>AUD</x:v>
      </x:c>
      <x:c r="C554" s="305" t="str">
        <x:v>SEBI-CORE-AUD-000129</x:v>
      </x:c>
      <x:c r="D554" s="305" t="n">
        <x:v>129</x:v>
      </x:c>
      <x:c r="E554" s="305" t="str">
        <x:v>CAP-LAW085|LEI chapter|AP01</x:v>
      </x:c>
      <x:c r="F554" s="305" t="str">
        <x:v>SEBI-CORE-PRV-000129</x:v>
      </x:c>
      <x:c r="G554" s="305" t="str">
        <x:v>CAP-LAW085|LEI chapter</x:v>
      </x:c>
      <x:c r="H554" s="305" t="str">
        <x:v>CAP-LAW085</x:v>
      </x:c>
      <x:c r="I554" s="305" t="str">
        <x:v>MIGRATED — FROZEN</x:v>
      </x:c>
      <x:c r="J554" s="305" t="str">
        <x:v>FROZEN</x:v>
      </x:c>
      <x:c r="K554" s="305" t="str">
        <x:f>IF(COUNTIF($C$5:$C$1629,C554)=1,"UNIQUE","DUPLICATE")</x:f>
        <x:v>UNIQUE</x:v>
      </x:c>
      <x:c r="L554" s="305" t="str">
        <x:f>IF(COUNTIFS($B$5:$B$1629,B554,$E$5:$E$1629,E554)=1,"UNIQUE","DUPLICATE")</x:f>
        <x:v>UNIQUE</x:v>
      </x:c>
      <x:c r="M554" s="305" t="str">
        <x:f>IF(COUNTIF($C$5:$C$1629,F554)=1,"LINKED","ORPHAN")</x:f>
        <x:v>LINKED</x:v>
      </x:c>
      <x:c r="N554" s="305" t="str">
        <x:f>IF(AND(LEFT(C554,10)="SEBI-CORE-",MID(C554,11,3)=B554,LEN(C554)=20),"VALID","INVALID")</x:f>
        <x:v>VALID</x:v>
      </x:c>
      <x:c r="O554" s="305" t="str">
        <x:v>NO COLLISION — OBJECT CODE ISOLATED</x:v>
      </x:c>
    </x:row>
    <x:row r="555" ht="48" customHeight="1">
      <x:c r="A555" s="305" t="str">
        <x:v>Audit procedure</x:v>
      </x:c>
      <x:c r="B555" s="305" t="str">
        <x:v>AUD</x:v>
      </x:c>
      <x:c r="C555" s="305" t="str">
        <x:v>SEBI-CORE-AUD-000130</x:v>
      </x:c>
      <x:c r="D555" s="305" t="n">
        <x:v>130</x:v>
      </x:c>
      <x:c r="E555" s="305" t="str">
        <x:v>CAP-LAW247|NCS MC Ch. V para 1.3|AP01</x:v>
      </x:c>
      <x:c r="F555" s="305" t="str">
        <x:v>SEBI-CORE-PRV-000130</x:v>
      </x:c>
      <x:c r="G555" s="305" t="str">
        <x:v>CAP-LAW247|NCS MC Ch. V para 1.3</x:v>
      </x:c>
      <x:c r="H555" s="305" t="str">
        <x:v>CAP-LAW247</x:v>
      </x:c>
      <x:c r="I555" s="305" t="str">
        <x:v>MIGRATED — FROZEN</x:v>
      </x:c>
      <x:c r="J555" s="305" t="str">
        <x:v>FROZEN</x:v>
      </x:c>
      <x:c r="K555" s="305" t="str">
        <x:f>IF(COUNTIF($C$5:$C$1629,C555)=1,"UNIQUE","DUPLICATE")</x:f>
        <x:v>UNIQUE</x:v>
      </x:c>
      <x:c r="L555" s="305" t="str">
        <x:f>IF(COUNTIFS($B$5:$B$1629,B555,$E$5:$E$1629,E555)=1,"UNIQUE","DUPLICATE")</x:f>
        <x:v>UNIQUE</x:v>
      </x:c>
      <x:c r="M555" s="305" t="str">
        <x:f>IF(COUNTIF($C$5:$C$1629,F555)=1,"LINKED","ORPHAN")</x:f>
        <x:v>LINKED</x:v>
      </x:c>
      <x:c r="N555" s="305" t="str">
        <x:f>IF(AND(LEFT(C555,10)="SEBI-CORE-",MID(C555,11,3)=B555,LEN(C555)=20),"VALID","INVALID")</x:f>
        <x:v>VALID</x:v>
      </x:c>
      <x:c r="O555" s="305" t="str">
        <x:v>NO COLLISION — OBJECT CODE ISOLATED</x:v>
      </x:c>
    </x:row>
    <x:row r="556" ht="48" customHeight="1">
      <x:c r="A556" s="305" t="str">
        <x:v>Audit procedure</x:v>
      </x:c>
      <x:c r="B556" s="305" t="str">
        <x:v>AUD</x:v>
      </x:c>
      <x:c r="C556" s="305" t="str">
        <x:v>SEBI-CORE-AUD-000131</x:v>
      </x:c>
      <x:c r="D556" s="305" t="n">
        <x:v>131</x:v>
      </x:c>
      <x:c r="E556" s="305" t="str">
        <x:v>CAP-LAW085|Green / ESG debt disclosure chapter|AP01</x:v>
      </x:c>
      <x:c r="F556" s="305" t="str">
        <x:v>SEBI-CORE-PRV-000131</x:v>
      </x:c>
      <x:c r="G556" s="305" t="str">
        <x:v>CAP-LAW085|Green / ESG debt disclosure chapter</x:v>
      </x:c>
      <x:c r="H556" s="305" t="str">
        <x:v>CAP-LAW085</x:v>
      </x:c>
      <x:c r="I556" s="305" t="str">
        <x:v>MIGRATED — FROZEN</x:v>
      </x:c>
      <x:c r="J556" s="305" t="str">
        <x:v>FROZEN</x:v>
      </x:c>
      <x:c r="K556" s="305" t="str">
        <x:f>IF(COUNTIF($C$5:$C$1629,C556)=1,"UNIQUE","DUPLICATE")</x:f>
        <x:v>UNIQUE</x:v>
      </x:c>
      <x:c r="L556" s="305" t="str">
        <x:f>IF(COUNTIFS($B$5:$B$1629,B556,$E$5:$E$1629,E556)=1,"UNIQUE","DUPLICATE")</x:f>
        <x:v>UNIQUE</x:v>
      </x:c>
      <x:c r="M556" s="305" t="str">
        <x:f>IF(COUNTIF($C$5:$C$1629,F556)=1,"LINKED","ORPHAN")</x:f>
        <x:v>LINKED</x:v>
      </x:c>
      <x:c r="N556" s="305" t="str">
        <x:f>IF(AND(LEFT(C556,10)="SEBI-CORE-",MID(C556,11,3)=B556,LEN(C556)=20),"VALID","INVALID")</x:f>
        <x:v>VALID</x:v>
      </x:c>
      <x:c r="O556" s="305" t="str">
        <x:v>NO COLLISION — OBJECT CODE ISOLATED</x:v>
      </x:c>
    </x:row>
    <x:row r="557" ht="48" customHeight="1">
      <x:c r="A557" s="305" t="str">
        <x:v>Audit procedure</x:v>
      </x:c>
      <x:c r="B557" s="305" t="str">
        <x:v>AUD</x:v>
      </x:c>
      <x:c r="C557" s="305" t="str">
        <x:v>SEBI-CORE-AUD-000132</x:v>
      </x:c>
      <x:c r="D557" s="305" t="n">
        <x:v>132</x:v>
      </x:c>
      <x:c r="E557" s="305" t="str">
        <x:v>CAP-LAW249|Ch. IX para 5.1|AP01</x:v>
      </x:c>
      <x:c r="F557" s="305" t="str">
        <x:v>SEBI-CORE-PRV-000132</x:v>
      </x:c>
      <x:c r="G557" s="305" t="str">
        <x:v>CAP-LAW249|Ch. IX para 5.1</x:v>
      </x:c>
      <x:c r="H557" s="305" t="str">
        <x:v>CAP-LAW249</x:v>
      </x:c>
      <x:c r="I557" s="305" t="str">
        <x:v>MIGRATED — FROZEN</x:v>
      </x:c>
      <x:c r="J557" s="305" t="str">
        <x:v>FROZEN</x:v>
      </x:c>
      <x:c r="K557" s="305" t="str">
        <x:f>IF(COUNTIF($C$5:$C$1629,C557)=1,"UNIQUE","DUPLICATE")</x:f>
        <x:v>UNIQUE</x:v>
      </x:c>
      <x:c r="L557" s="305" t="str">
        <x:f>IF(COUNTIFS($B$5:$B$1629,B557,$E$5:$E$1629,E557)=1,"UNIQUE","DUPLICATE")</x:f>
        <x:v>UNIQUE</x:v>
      </x:c>
      <x:c r="M557" s="305" t="str">
        <x:f>IF(COUNTIF($C$5:$C$1629,F557)=1,"LINKED","ORPHAN")</x:f>
        <x:v>LINKED</x:v>
      </x:c>
      <x:c r="N557" s="305" t="str">
        <x:f>IF(AND(LEFT(C557,10)="SEBI-CORE-",MID(C557,11,3)=B557,LEN(C557)=20),"VALID","INVALID")</x:f>
        <x:v>VALID</x:v>
      </x:c>
      <x:c r="O557" s="305" t="str">
        <x:v>NO COLLISION — OBJECT CODE ISOLATED</x:v>
      </x:c>
    </x:row>
    <x:row r="558" ht="48" customHeight="1">
      <x:c r="A558" s="305" t="str">
        <x:v>Audit procedure</x:v>
      </x:c>
      <x:c r="B558" s="305" t="str">
        <x:v>AUD</x:v>
      </x:c>
      <x:c r="C558" s="305" t="str">
        <x:v>SEBI-CORE-AUD-000133</x:v>
      </x:c>
      <x:c r="D558" s="305" t="n">
        <x:v>133</x:v>
      </x:c>
      <x:c r="E558" s="305" t="str">
        <x:v>CAP-LAW249|Ch. IX paras 5.2-5.4|AP01</x:v>
      </x:c>
      <x:c r="F558" s="305" t="str">
        <x:v>SEBI-CORE-PRV-000133</x:v>
      </x:c>
      <x:c r="G558" s="305" t="str">
        <x:v>CAP-LAW249|Ch. IX paras 5.2-5.4</x:v>
      </x:c>
      <x:c r="H558" s="305" t="str">
        <x:v>CAP-LAW249</x:v>
      </x:c>
      <x:c r="I558" s="305" t="str">
        <x:v>MIGRATED — FROZEN</x:v>
      </x:c>
      <x:c r="J558" s="305" t="str">
        <x:v>FROZEN</x:v>
      </x:c>
      <x:c r="K558" s="305" t="str">
        <x:f>IF(COUNTIF($C$5:$C$1629,C558)=1,"UNIQUE","DUPLICATE")</x:f>
        <x:v>UNIQUE</x:v>
      </x:c>
      <x:c r="L558" s="305" t="str">
        <x:f>IF(COUNTIFS($B$5:$B$1629,B558,$E$5:$E$1629,E558)=1,"UNIQUE","DUPLICATE")</x:f>
        <x:v>UNIQUE</x:v>
      </x:c>
      <x:c r="M558" s="305" t="str">
        <x:f>IF(COUNTIF($C$5:$C$1629,F558)=1,"LINKED","ORPHAN")</x:f>
        <x:v>LINKED</x:v>
      </x:c>
      <x:c r="N558" s="305" t="str">
        <x:f>IF(AND(LEFT(C558,10)="SEBI-CORE-",MID(C558,11,3)=B558,LEN(C558)=20),"VALID","INVALID")</x:f>
        <x:v>VALID</x:v>
      </x:c>
      <x:c r="O558" s="305" t="str">
        <x:v>NO COLLISION — OBJECT CODE ISOLATED</x:v>
      </x:c>
    </x:row>
    <x:row r="559" ht="48" customHeight="1">
      <x:c r="A559" s="305" t="str">
        <x:v>Audit procedure</x:v>
      </x:c>
      <x:c r="B559" s="305" t="str">
        <x:v>AUD</x:v>
      </x:c>
      <x:c r="C559" s="305" t="str">
        <x:v>SEBI-CORE-AUD-000134</x:v>
      </x:c>
      <x:c r="D559" s="305" t="n">
        <x:v>134</x:v>
      </x:c>
      <x:c r="E559" s="305" t="str">
        <x:v>CAP-LAW090|Reg. 50|AP01</x:v>
      </x:c>
      <x:c r="F559" s="305" t="str">
        <x:v>SEBI-CORE-PRV-000134</x:v>
      </x:c>
      <x:c r="G559" s="305" t="str">
        <x:v>CAP-LAW090|Reg. 50</x:v>
      </x:c>
      <x:c r="H559" s="305" t="str">
        <x:v>CAP-LAW090</x:v>
      </x:c>
      <x:c r="I559" s="305" t="str">
        <x:v>MIGRATED — FROZEN</x:v>
      </x:c>
      <x:c r="J559" s="305" t="str">
        <x:v>FROZEN</x:v>
      </x:c>
      <x:c r="K559" s="305" t="str">
        <x:f>IF(COUNTIF($C$5:$C$1629,C559)=1,"UNIQUE","DUPLICATE")</x:f>
        <x:v>UNIQUE</x:v>
      </x:c>
      <x:c r="L559" s="305" t="str">
        <x:f>IF(COUNTIFS($B$5:$B$1629,B559,$E$5:$E$1629,E559)=1,"UNIQUE","DUPLICATE")</x:f>
        <x:v>UNIQUE</x:v>
      </x:c>
      <x:c r="M559" s="305" t="str">
        <x:f>IF(COUNTIF($C$5:$C$1629,F559)=1,"LINKED","ORPHAN")</x:f>
        <x:v>LINKED</x:v>
      </x:c>
      <x:c r="N559" s="305" t="str">
        <x:f>IF(AND(LEFT(C559,10)="SEBI-CORE-",MID(C559,11,3)=B559,LEN(C559)=20),"VALID","INVALID")</x:f>
        <x:v>VALID</x:v>
      </x:c>
      <x:c r="O559" s="305" t="str">
        <x:v>NO COLLISION — OBJECT CODE ISOLATED</x:v>
      </x:c>
    </x:row>
    <x:row r="560" ht="48" customHeight="1">
      <x:c r="A560" s="305" t="str">
        <x:v>Audit procedure</x:v>
      </x:c>
      <x:c r="B560" s="305" t="str">
        <x:v>AUD</x:v>
      </x:c>
      <x:c r="C560" s="305" t="str">
        <x:v>SEBI-CORE-AUD-000135</x:v>
      </x:c>
      <x:c r="D560" s="305" t="n">
        <x:v>135</x:v>
      </x:c>
      <x:c r="E560" s="305" t="str">
        <x:v>CAP-LAW090|Reg. 51|AP01</x:v>
      </x:c>
      <x:c r="F560" s="305" t="str">
        <x:v>SEBI-CORE-PRV-000135</x:v>
      </x:c>
      <x:c r="G560" s="305" t="str">
        <x:v>CAP-LAW090|Reg. 51</x:v>
      </x:c>
      <x:c r="H560" s="305" t="str">
        <x:v>CAP-LAW090</x:v>
      </x:c>
      <x:c r="I560" s="305" t="str">
        <x:v>MIGRATED — FROZEN</x:v>
      </x:c>
      <x:c r="J560" s="305" t="str">
        <x:v>FROZEN</x:v>
      </x:c>
      <x:c r="K560" s="305" t="str">
        <x:f>IF(COUNTIF($C$5:$C$1629,C560)=1,"UNIQUE","DUPLICATE")</x:f>
        <x:v>UNIQUE</x:v>
      </x:c>
      <x:c r="L560" s="305" t="str">
        <x:f>IF(COUNTIFS($B$5:$B$1629,B560,$E$5:$E$1629,E560)=1,"UNIQUE","DUPLICATE")</x:f>
        <x:v>UNIQUE</x:v>
      </x:c>
      <x:c r="M560" s="305" t="str">
        <x:f>IF(COUNTIF($C$5:$C$1629,F560)=1,"LINKED","ORPHAN")</x:f>
        <x:v>LINKED</x:v>
      </x:c>
      <x:c r="N560" s="305" t="str">
        <x:f>IF(AND(LEFT(C560,10)="SEBI-CORE-",MID(C560,11,3)=B560,LEN(C560)=20),"VALID","INVALID")</x:f>
        <x:v>VALID</x:v>
      </x:c>
      <x:c r="O560" s="305" t="str">
        <x:v>NO COLLISION — OBJECT CODE ISOLATED</x:v>
      </x:c>
    </x:row>
    <x:row r="561" ht="48" customHeight="1">
      <x:c r="A561" s="305" t="str">
        <x:v>Audit procedure</x:v>
      </x:c>
      <x:c r="B561" s="305" t="str">
        <x:v>AUD</x:v>
      </x:c>
      <x:c r="C561" s="305" t="str">
        <x:v>SEBI-CORE-AUD-000136</x:v>
      </x:c>
      <x:c r="D561" s="305" t="n">
        <x:v>136</x:v>
      </x:c>
      <x:c r="E561" s="305" t="str">
        <x:v>CAP-LAW090|Reg. 52(1)-(2)|AP01</x:v>
      </x:c>
      <x:c r="F561" s="305" t="str">
        <x:v>SEBI-CORE-PRV-000136</x:v>
      </x:c>
      <x:c r="G561" s="305" t="str">
        <x:v>CAP-LAW090|Reg. 52(1)-(2)</x:v>
      </x:c>
      <x:c r="H561" s="305" t="str">
        <x:v>CAP-LAW090</x:v>
      </x:c>
      <x:c r="I561" s="305" t="str">
        <x:v>MIGRATED — FROZEN</x:v>
      </x:c>
      <x:c r="J561" s="305" t="str">
        <x:v>FROZEN</x:v>
      </x:c>
      <x:c r="K561" s="305" t="str">
        <x:f>IF(COUNTIF($C$5:$C$1629,C561)=1,"UNIQUE","DUPLICATE")</x:f>
        <x:v>UNIQUE</x:v>
      </x:c>
      <x:c r="L561" s="305" t="str">
        <x:f>IF(COUNTIFS($B$5:$B$1629,B561,$E$5:$E$1629,E561)=1,"UNIQUE","DUPLICATE")</x:f>
        <x:v>UNIQUE</x:v>
      </x:c>
      <x:c r="M561" s="305" t="str">
        <x:f>IF(COUNTIF($C$5:$C$1629,F561)=1,"LINKED","ORPHAN")</x:f>
        <x:v>LINKED</x:v>
      </x:c>
      <x:c r="N561" s="305" t="str">
        <x:f>IF(AND(LEFT(C561,10)="SEBI-CORE-",MID(C561,11,3)=B561,LEN(C561)=20),"VALID","INVALID")</x:f>
        <x:v>VALID</x:v>
      </x:c>
      <x:c r="O561" s="305" t="str">
        <x:v>NO COLLISION — OBJECT CODE ISOLATED</x:v>
      </x:c>
    </x:row>
    <x:row r="562" ht="48" customHeight="1">
      <x:c r="A562" s="305" t="str">
        <x:v>Audit procedure</x:v>
      </x:c>
      <x:c r="B562" s="305" t="str">
        <x:v>AUD</x:v>
      </x:c>
      <x:c r="C562" s="305" t="str">
        <x:v>SEBI-CORE-AUD-000137</x:v>
      </x:c>
      <x:c r="D562" s="305" t="n">
        <x:v>137</x:v>
      </x:c>
      <x:c r="E562" s="305" t="str">
        <x:v>CAP-LAW090|Reg. 52 delay notice|AP01</x:v>
      </x:c>
      <x:c r="F562" s="305" t="str">
        <x:v>SEBI-CORE-PRV-000137</x:v>
      </x:c>
      <x:c r="G562" s="305" t="str">
        <x:v>CAP-LAW090|Reg. 52 delay notice</x:v>
      </x:c>
      <x:c r="H562" s="305" t="str">
        <x:v>CAP-LAW090</x:v>
      </x:c>
      <x:c r="I562" s="305" t="str">
        <x:v>MIGRATED — FROZEN</x:v>
      </x:c>
      <x:c r="J562" s="305" t="str">
        <x:v>FROZEN</x:v>
      </x:c>
      <x:c r="K562" s="305" t="str">
        <x:f>IF(COUNTIF($C$5:$C$1629,C562)=1,"UNIQUE","DUPLICATE")</x:f>
        <x:v>UNIQUE</x:v>
      </x:c>
      <x:c r="L562" s="305" t="str">
        <x:f>IF(COUNTIFS($B$5:$B$1629,B562,$E$5:$E$1629,E562)=1,"UNIQUE","DUPLICATE")</x:f>
        <x:v>UNIQUE</x:v>
      </x:c>
      <x:c r="M562" s="305" t="str">
        <x:f>IF(COUNTIF($C$5:$C$1629,F562)=1,"LINKED","ORPHAN")</x:f>
        <x:v>LINKED</x:v>
      </x:c>
      <x:c r="N562" s="305" t="str">
        <x:f>IF(AND(LEFT(C562,10)="SEBI-CORE-",MID(C562,11,3)=B562,LEN(C562)=20),"VALID","INVALID")</x:f>
        <x:v>VALID</x:v>
      </x:c>
      <x:c r="O562" s="305" t="str">
        <x:v>NO COLLISION — OBJECT CODE ISOLATED</x:v>
      </x:c>
    </x:row>
    <x:row r="563" ht="48" customHeight="1">
      <x:c r="A563" s="305" t="str">
        <x:v>Audit procedure</x:v>
      </x:c>
      <x:c r="B563" s="305" t="str">
        <x:v>AUD</x:v>
      </x:c>
      <x:c r="C563" s="305" t="str">
        <x:v>SEBI-CORE-AUD-000138</x:v>
      </x:c>
      <x:c r="D563" s="305" t="n">
        <x:v>138</x:v>
      </x:c>
      <x:c r="E563" s="305" t="str">
        <x:v>CAP-LAW090|Reg. 52 use-of-proceeds statements|AP01</x:v>
      </x:c>
      <x:c r="F563" s="305" t="str">
        <x:v>SEBI-CORE-PRV-000138</x:v>
      </x:c>
      <x:c r="G563" s="305" t="str">
        <x:v>CAP-LAW090|Reg. 52 use-of-proceeds statements</x:v>
      </x:c>
      <x:c r="H563" s="305" t="str">
        <x:v>CAP-LAW090</x:v>
      </x:c>
      <x:c r="I563" s="305" t="str">
        <x:v>MIGRATED — FROZEN</x:v>
      </x:c>
      <x:c r="J563" s="305" t="str">
        <x:v>FROZEN</x:v>
      </x:c>
      <x:c r="K563" s="305" t="str">
        <x:f>IF(COUNTIF($C$5:$C$1629,C563)=1,"UNIQUE","DUPLICATE")</x:f>
        <x:v>UNIQUE</x:v>
      </x:c>
      <x:c r="L563" s="305" t="str">
        <x:f>IF(COUNTIFS($B$5:$B$1629,B563,$E$5:$E$1629,E563)=1,"UNIQUE","DUPLICATE")</x:f>
        <x:v>UNIQUE</x:v>
      </x:c>
      <x:c r="M563" s="305" t="str">
        <x:f>IF(COUNTIF($C$5:$C$1629,F563)=1,"LINKED","ORPHAN")</x:f>
        <x:v>LINKED</x:v>
      </x:c>
      <x:c r="N563" s="305" t="str">
        <x:f>IF(AND(LEFT(C563,10)="SEBI-CORE-",MID(C563,11,3)=B563,LEN(C563)=20),"VALID","INVALID")</x:f>
        <x:v>VALID</x:v>
      </x:c>
      <x:c r="O563" s="305" t="str">
        <x:v>NO COLLISION — OBJECT CODE ISOLATED</x:v>
      </x:c>
    </x:row>
    <x:row r="564" ht="48" customHeight="1">
      <x:c r="A564" s="305" t="str">
        <x:v>Audit procedure</x:v>
      </x:c>
      <x:c r="B564" s="305" t="str">
        <x:v>AUD</x:v>
      </x:c>
      <x:c r="C564" s="305" t="str">
        <x:v>SEBI-CORE-AUD-000139</x:v>
      </x:c>
      <x:c r="D564" s="305" t="n">
        <x:v>139</x:v>
      </x:c>
      <x:c r="E564" s="305" t="str">
        <x:v>CAP-LAW090|Reg. 53|AP01</x:v>
      </x:c>
      <x:c r="F564" s="305" t="str">
        <x:v>SEBI-CORE-PRV-000139</x:v>
      </x:c>
      <x:c r="G564" s="305" t="str">
        <x:v>CAP-LAW090|Reg. 53</x:v>
      </x:c>
      <x:c r="H564" s="305" t="str">
        <x:v>CAP-LAW090</x:v>
      </x:c>
      <x:c r="I564" s="305" t="str">
        <x:v>MIGRATED — FROZEN</x:v>
      </x:c>
      <x:c r="J564" s="305" t="str">
        <x:v>FROZEN</x:v>
      </x:c>
      <x:c r="K564" s="305" t="str">
        <x:f>IF(COUNTIF($C$5:$C$1629,C564)=1,"UNIQUE","DUPLICATE")</x:f>
        <x:v>UNIQUE</x:v>
      </x:c>
      <x:c r="L564" s="305" t="str">
        <x:f>IF(COUNTIFS($B$5:$B$1629,B564,$E$5:$E$1629,E564)=1,"UNIQUE","DUPLICATE")</x:f>
        <x:v>UNIQUE</x:v>
      </x:c>
      <x:c r="M564" s="305" t="str">
        <x:f>IF(COUNTIF($C$5:$C$1629,F564)=1,"LINKED","ORPHAN")</x:f>
        <x:v>LINKED</x:v>
      </x:c>
      <x:c r="N564" s="305" t="str">
        <x:f>IF(AND(LEFT(C564,10)="SEBI-CORE-",MID(C564,11,3)=B564,LEN(C564)=20),"VALID","INVALID")</x:f>
        <x:v>VALID</x:v>
      </x:c>
      <x:c r="O564" s="305" t="str">
        <x:v>NO COLLISION — OBJECT CODE ISOLATED</x:v>
      </x:c>
    </x:row>
    <x:row r="565" ht="48" customHeight="1">
      <x:c r="A565" s="305" t="str">
        <x:v>Audit procedure</x:v>
      </x:c>
      <x:c r="B565" s="305" t="str">
        <x:v>AUD</x:v>
      </x:c>
      <x:c r="C565" s="305" t="str">
        <x:v>SEBI-CORE-AUD-000140</x:v>
      </x:c>
      <x:c r="D565" s="305" t="n">
        <x:v>140</x:v>
      </x:c>
      <x:c r="E565" s="305" t="str">
        <x:v>CAP-LAW090|Reg. 54|AP01</x:v>
      </x:c>
      <x:c r="F565" s="305" t="str">
        <x:v>SEBI-CORE-PRV-000140</x:v>
      </x:c>
      <x:c r="G565" s="305" t="str">
        <x:v>CAP-LAW090|Reg. 54</x:v>
      </x:c>
      <x:c r="H565" s="305" t="str">
        <x:v>CAP-LAW090</x:v>
      </x:c>
      <x:c r="I565" s="305" t="str">
        <x:v>MIGRATED — FROZEN</x:v>
      </x:c>
      <x:c r="J565" s="305" t="str">
        <x:v>FROZEN</x:v>
      </x:c>
      <x:c r="K565" s="305" t="str">
        <x:f>IF(COUNTIF($C$5:$C$1629,C565)=1,"UNIQUE","DUPLICATE")</x:f>
        <x:v>UNIQUE</x:v>
      </x:c>
      <x:c r="L565" s="305" t="str">
        <x:f>IF(COUNTIFS($B$5:$B$1629,B565,$E$5:$E$1629,E565)=1,"UNIQUE","DUPLICATE")</x:f>
        <x:v>UNIQUE</x:v>
      </x:c>
      <x:c r="M565" s="305" t="str">
        <x:f>IF(COUNTIF($C$5:$C$1629,F565)=1,"LINKED","ORPHAN")</x:f>
        <x:v>LINKED</x:v>
      </x:c>
      <x:c r="N565" s="305" t="str">
        <x:f>IF(AND(LEFT(C565,10)="SEBI-CORE-",MID(C565,11,3)=B565,LEN(C565)=20),"VALID","INVALID")</x:f>
        <x:v>VALID</x:v>
      </x:c>
      <x:c r="O565" s="305" t="str">
        <x:v>NO COLLISION — OBJECT CODE ISOLATED</x:v>
      </x:c>
    </x:row>
    <x:row r="566" ht="48" customHeight="1">
      <x:c r="A566" s="305" t="str">
        <x:v>Audit procedure</x:v>
      </x:c>
      <x:c r="B566" s="305" t="str">
        <x:v>AUD</x:v>
      </x:c>
      <x:c r="C566" s="305" t="str">
        <x:v>SEBI-CORE-AUD-000141</x:v>
      </x:c>
      <x:c r="D566" s="305" t="n">
        <x:v>141</x:v>
      </x:c>
      <x:c r="E566" s="305" t="str">
        <x:v>CAP-LAW090|Reg. 55|AP01</x:v>
      </x:c>
      <x:c r="F566" s="305" t="str">
        <x:v>SEBI-CORE-PRV-000141</x:v>
      </x:c>
      <x:c r="G566" s="305" t="str">
        <x:v>CAP-LAW090|Reg. 55</x:v>
      </x:c>
      <x:c r="H566" s="305" t="str">
        <x:v>CAP-LAW090</x:v>
      </x:c>
      <x:c r="I566" s="305" t="str">
        <x:v>MIGRATED — FROZEN</x:v>
      </x:c>
      <x:c r="J566" s="305" t="str">
        <x:v>FROZEN</x:v>
      </x:c>
      <x:c r="K566" s="305" t="str">
        <x:f>IF(COUNTIF($C$5:$C$1629,C566)=1,"UNIQUE","DUPLICATE")</x:f>
        <x:v>UNIQUE</x:v>
      </x:c>
      <x:c r="L566" s="305" t="str">
        <x:f>IF(COUNTIFS($B$5:$B$1629,B566,$E$5:$E$1629,E566)=1,"UNIQUE","DUPLICATE")</x:f>
        <x:v>UNIQUE</x:v>
      </x:c>
      <x:c r="M566" s="305" t="str">
        <x:f>IF(COUNTIF($C$5:$C$1629,F566)=1,"LINKED","ORPHAN")</x:f>
        <x:v>LINKED</x:v>
      </x:c>
      <x:c r="N566" s="305" t="str">
        <x:f>IF(AND(LEFT(C566,10)="SEBI-CORE-",MID(C566,11,3)=B566,LEN(C566)=20),"VALID","INVALID")</x:f>
        <x:v>VALID</x:v>
      </x:c>
      <x:c r="O566" s="305" t="str">
        <x:v>NO COLLISION — OBJECT CODE ISOLATED</x:v>
      </x:c>
    </x:row>
    <x:row r="567" ht="48" customHeight="1">
      <x:c r="A567" s="305" t="str">
        <x:v>Audit procedure</x:v>
      </x:c>
      <x:c r="B567" s="305" t="str">
        <x:v>AUD</x:v>
      </x:c>
      <x:c r="C567" s="305" t="str">
        <x:v>SEBI-CORE-AUD-000142</x:v>
      </x:c>
      <x:c r="D567" s="305" t="n">
        <x:v>142</x:v>
      </x:c>
      <x:c r="E567" s="305" t="str">
        <x:v>CAP-LAW090|Reg. 56|AP01</x:v>
      </x:c>
      <x:c r="F567" s="305" t="str">
        <x:v>SEBI-CORE-PRV-000142</x:v>
      </x:c>
      <x:c r="G567" s="305" t="str">
        <x:v>CAP-LAW090|Reg. 56</x:v>
      </x:c>
      <x:c r="H567" s="305" t="str">
        <x:v>CAP-LAW090</x:v>
      </x:c>
      <x:c r="I567" s="305" t="str">
        <x:v>MIGRATED — FROZEN</x:v>
      </x:c>
      <x:c r="J567" s="305" t="str">
        <x:v>FROZEN</x:v>
      </x:c>
      <x:c r="K567" s="305" t="str">
        <x:f>IF(COUNTIF($C$5:$C$1629,C567)=1,"UNIQUE","DUPLICATE")</x:f>
        <x:v>UNIQUE</x:v>
      </x:c>
      <x:c r="L567" s="305" t="str">
        <x:f>IF(COUNTIFS($B$5:$B$1629,B567,$E$5:$E$1629,E567)=1,"UNIQUE","DUPLICATE")</x:f>
        <x:v>UNIQUE</x:v>
      </x:c>
      <x:c r="M567" s="305" t="str">
        <x:f>IF(COUNTIF($C$5:$C$1629,F567)=1,"LINKED","ORPHAN")</x:f>
        <x:v>LINKED</x:v>
      </x:c>
      <x:c r="N567" s="305" t="str">
        <x:f>IF(AND(LEFT(C567,10)="SEBI-CORE-",MID(C567,11,3)=B567,LEN(C567)=20),"VALID","INVALID")</x:f>
        <x:v>VALID</x:v>
      </x:c>
      <x:c r="O567" s="305" t="str">
        <x:v>NO COLLISION — OBJECT CODE ISOLATED</x:v>
      </x:c>
    </x:row>
    <x:row r="568" ht="48" customHeight="1">
      <x:c r="A568" s="305" t="str">
        <x:v>Audit procedure</x:v>
      </x:c>
      <x:c r="B568" s="305" t="str">
        <x:v>AUD</x:v>
      </x:c>
      <x:c r="C568" s="305" t="str">
        <x:v>SEBI-CORE-AUD-000143</x:v>
      </x:c>
      <x:c r="D568" s="305" t="n">
        <x:v>143</x:v>
      </x:c>
      <x:c r="E568" s="305" t="str">
        <x:v>CAP-LAW090|Reg. 57|AP01</x:v>
      </x:c>
      <x:c r="F568" s="305" t="str">
        <x:v>SEBI-CORE-PRV-000143</x:v>
      </x:c>
      <x:c r="G568" s="305" t="str">
        <x:v>CAP-LAW090|Reg. 57</x:v>
      </x:c>
      <x:c r="H568" s="305" t="str">
        <x:v>CAP-LAW090</x:v>
      </x:c>
      <x:c r="I568" s="305" t="str">
        <x:v>MIGRATED — FROZEN</x:v>
      </x:c>
      <x:c r="J568" s="305" t="str">
        <x:v>FROZEN</x:v>
      </x:c>
      <x:c r="K568" s="305" t="str">
        <x:f>IF(COUNTIF($C$5:$C$1629,C568)=1,"UNIQUE","DUPLICATE")</x:f>
        <x:v>UNIQUE</x:v>
      </x:c>
      <x:c r="L568" s="305" t="str">
        <x:f>IF(COUNTIFS($B$5:$B$1629,B568,$E$5:$E$1629,E568)=1,"UNIQUE","DUPLICATE")</x:f>
        <x:v>UNIQUE</x:v>
      </x:c>
      <x:c r="M568" s="305" t="str">
        <x:f>IF(COUNTIF($C$5:$C$1629,F568)=1,"LINKED","ORPHAN")</x:f>
        <x:v>LINKED</x:v>
      </x:c>
      <x:c r="N568" s="305" t="str">
        <x:f>IF(AND(LEFT(C568,10)="SEBI-CORE-",MID(C568,11,3)=B568,LEN(C568)=20),"VALID","INVALID")</x:f>
        <x:v>VALID</x:v>
      </x:c>
      <x:c r="O568" s="305" t="str">
        <x:v>NO COLLISION — OBJECT CODE ISOLATED</x:v>
      </x:c>
    </x:row>
    <x:row r="569" ht="48" customHeight="1">
      <x:c r="A569" s="305" t="str">
        <x:v>Audit procedure</x:v>
      </x:c>
      <x:c r="B569" s="305" t="str">
        <x:v>AUD</x:v>
      </x:c>
      <x:c r="C569" s="305" t="str">
        <x:v>SEBI-CORE-AUD-000144</x:v>
      </x:c>
      <x:c r="D569" s="305" t="n">
        <x:v>144</x:v>
      </x:c>
      <x:c r="E569" s="305" t="str">
        <x:v>CAP-LAW090|Reg. 58|AP01</x:v>
      </x:c>
      <x:c r="F569" s="305" t="str">
        <x:v>SEBI-CORE-PRV-000144</x:v>
      </x:c>
      <x:c r="G569" s="305" t="str">
        <x:v>CAP-LAW090|Reg. 58</x:v>
      </x:c>
      <x:c r="H569" s="305" t="str">
        <x:v>CAP-LAW090</x:v>
      </x:c>
      <x:c r="I569" s="305" t="str">
        <x:v>MIGRATED — FROZEN</x:v>
      </x:c>
      <x:c r="J569" s="305" t="str">
        <x:v>FROZEN</x:v>
      </x:c>
      <x:c r="K569" s="305" t="str">
        <x:f>IF(COUNTIF($C$5:$C$1629,C569)=1,"UNIQUE","DUPLICATE")</x:f>
        <x:v>UNIQUE</x:v>
      </x:c>
      <x:c r="L569" s="305" t="str">
        <x:f>IF(COUNTIFS($B$5:$B$1629,B569,$E$5:$E$1629,E569)=1,"UNIQUE","DUPLICATE")</x:f>
        <x:v>UNIQUE</x:v>
      </x:c>
      <x:c r="M569" s="305" t="str">
        <x:f>IF(COUNTIF($C$5:$C$1629,F569)=1,"LINKED","ORPHAN")</x:f>
        <x:v>LINKED</x:v>
      </x:c>
      <x:c r="N569" s="305" t="str">
        <x:f>IF(AND(LEFT(C569,10)="SEBI-CORE-",MID(C569,11,3)=B569,LEN(C569)=20),"VALID","INVALID")</x:f>
        <x:v>VALID</x:v>
      </x:c>
      <x:c r="O569" s="305" t="str">
        <x:v>NO COLLISION — OBJECT CODE ISOLATED</x:v>
      </x:c>
    </x:row>
    <x:row r="570" ht="48" customHeight="1">
      <x:c r="A570" s="305" t="str">
        <x:v>Audit procedure</x:v>
      </x:c>
      <x:c r="B570" s="305" t="str">
        <x:v>AUD</x:v>
      </x:c>
      <x:c r="C570" s="305" t="str">
        <x:v>SEBI-CORE-AUD-000145</x:v>
      </x:c>
      <x:c r="D570" s="305" t="n">
        <x:v>145</x:v>
      </x:c>
      <x:c r="E570" s="305" t="str">
        <x:v>CAP-LAW090|Reg. 59|AP01</x:v>
      </x:c>
      <x:c r="F570" s="305" t="str">
        <x:v>SEBI-CORE-PRV-000145</x:v>
      </x:c>
      <x:c r="G570" s="305" t="str">
        <x:v>CAP-LAW090|Reg. 59</x:v>
      </x:c>
      <x:c r="H570" s="305" t="str">
        <x:v>CAP-LAW090</x:v>
      </x:c>
      <x:c r="I570" s="305" t="str">
        <x:v>MIGRATED — FROZEN</x:v>
      </x:c>
      <x:c r="J570" s="305" t="str">
        <x:v>FROZEN</x:v>
      </x:c>
      <x:c r="K570" s="305" t="str">
        <x:f>IF(COUNTIF($C$5:$C$1629,C570)=1,"UNIQUE","DUPLICATE")</x:f>
        <x:v>UNIQUE</x:v>
      </x:c>
      <x:c r="L570" s="305" t="str">
        <x:f>IF(COUNTIFS($B$5:$B$1629,B570,$E$5:$E$1629,E570)=1,"UNIQUE","DUPLICATE")</x:f>
        <x:v>UNIQUE</x:v>
      </x:c>
      <x:c r="M570" s="305" t="str">
        <x:f>IF(COUNTIF($C$5:$C$1629,F570)=1,"LINKED","ORPHAN")</x:f>
        <x:v>LINKED</x:v>
      </x:c>
      <x:c r="N570" s="305" t="str">
        <x:f>IF(AND(LEFT(C570,10)="SEBI-CORE-",MID(C570,11,3)=B570,LEN(C570)=20),"VALID","INVALID")</x:f>
        <x:v>VALID</x:v>
      </x:c>
      <x:c r="O570" s="305" t="str">
        <x:v>NO COLLISION — OBJECT CODE ISOLATED</x:v>
      </x:c>
    </x:row>
    <x:row r="571" ht="48" customHeight="1">
      <x:c r="A571" s="305" t="str">
        <x:v>Audit procedure</x:v>
      </x:c>
      <x:c r="B571" s="305" t="str">
        <x:v>AUD</x:v>
      </x:c>
      <x:c r="C571" s="305" t="str">
        <x:v>SEBI-CORE-AUD-000146</x:v>
      </x:c>
      <x:c r="D571" s="305" t="n">
        <x:v>146</x:v>
      </x:c>
      <x:c r="E571" s="305" t="str">
        <x:v>CAP-LAW090|Reg. 60|AP01</x:v>
      </x:c>
      <x:c r="F571" s="305" t="str">
        <x:v>SEBI-CORE-PRV-000146</x:v>
      </x:c>
      <x:c r="G571" s="305" t="str">
        <x:v>CAP-LAW090|Reg. 60</x:v>
      </x:c>
      <x:c r="H571" s="305" t="str">
        <x:v>CAP-LAW090</x:v>
      </x:c>
      <x:c r="I571" s="305" t="str">
        <x:v>MIGRATED — FROZEN</x:v>
      </x:c>
      <x:c r="J571" s="305" t="str">
        <x:v>FROZEN</x:v>
      </x:c>
      <x:c r="K571" s="305" t="str">
        <x:f>IF(COUNTIF($C$5:$C$1629,C571)=1,"UNIQUE","DUPLICATE")</x:f>
        <x:v>UNIQUE</x:v>
      </x:c>
      <x:c r="L571" s="305" t="str">
        <x:f>IF(COUNTIFS($B$5:$B$1629,B571,$E$5:$E$1629,E571)=1,"UNIQUE","DUPLICATE")</x:f>
        <x:v>UNIQUE</x:v>
      </x:c>
      <x:c r="M571" s="305" t="str">
        <x:f>IF(COUNTIF($C$5:$C$1629,F571)=1,"LINKED","ORPHAN")</x:f>
        <x:v>LINKED</x:v>
      </x:c>
      <x:c r="N571" s="305" t="str">
        <x:f>IF(AND(LEFT(C571,10)="SEBI-CORE-",MID(C571,11,3)=B571,LEN(C571)=20),"VALID","INVALID")</x:f>
        <x:v>VALID</x:v>
      </x:c>
      <x:c r="O571" s="305" t="str">
        <x:v>NO COLLISION — OBJECT CODE ISOLATED</x:v>
      </x:c>
    </x:row>
    <x:row r="572" ht="48" customHeight="1">
      <x:c r="A572" s="305" t="str">
        <x:v>Audit procedure</x:v>
      </x:c>
      <x:c r="B572" s="305" t="str">
        <x:v>AUD</x:v>
      </x:c>
      <x:c r="C572" s="305" t="str">
        <x:v>SEBI-CORE-AUD-000147</x:v>
      </x:c>
      <x:c r="D572" s="305" t="n">
        <x:v>147</x:v>
      </x:c>
      <x:c r="E572" s="305" t="str">
        <x:v>CAP-LAW090|Reg. 61B / unclaimed amounts|AP01</x:v>
      </x:c>
      <x:c r="F572" s="305" t="str">
        <x:v>SEBI-CORE-PRV-000147</x:v>
      </x:c>
      <x:c r="G572" s="305" t="str">
        <x:v>CAP-LAW090|Reg. 61B / unclaimed amounts</x:v>
      </x:c>
      <x:c r="H572" s="305" t="str">
        <x:v>CAP-LAW090</x:v>
      </x:c>
      <x:c r="I572" s="305" t="str">
        <x:v>MIGRATED — FROZEN</x:v>
      </x:c>
      <x:c r="J572" s="305" t="str">
        <x:v>FROZEN</x:v>
      </x:c>
      <x:c r="K572" s="305" t="str">
        <x:f>IF(COUNTIF($C$5:$C$1629,C572)=1,"UNIQUE","DUPLICATE")</x:f>
        <x:v>UNIQUE</x:v>
      </x:c>
      <x:c r="L572" s="305" t="str">
        <x:f>IF(COUNTIFS($B$5:$B$1629,B572,$E$5:$E$1629,E572)=1,"UNIQUE","DUPLICATE")</x:f>
        <x:v>UNIQUE</x:v>
      </x:c>
      <x:c r="M572" s="305" t="str">
        <x:f>IF(COUNTIF($C$5:$C$1629,F572)=1,"LINKED","ORPHAN")</x:f>
        <x:v>LINKED</x:v>
      </x:c>
      <x:c r="N572" s="305" t="str">
        <x:f>IF(AND(LEFT(C572,10)="SEBI-CORE-",MID(C572,11,3)=B572,LEN(C572)=20),"VALID","INVALID")</x:f>
        <x:v>VALID</x:v>
      </x:c>
      <x:c r="O572" s="305" t="str">
        <x:v>NO COLLISION — OBJECT CODE ISOLATED</x:v>
      </x:c>
    </x:row>
    <x:row r="573" ht="48" customHeight="1">
      <x:c r="A573" s="305" t="str">
        <x:v>Audit procedure</x:v>
      </x:c>
      <x:c r="B573" s="305" t="str">
        <x:v>AUD</x:v>
      </x:c>
      <x:c r="C573" s="305" t="str">
        <x:v>SEBI-CORE-AUD-000148</x:v>
      </x:c>
      <x:c r="D573" s="305" t="n">
        <x:v>148</x:v>
      </x:c>
      <x:c r="E573" s="305" t="str">
        <x:v>CAP-LAW090|Reg. 62|AP01</x:v>
      </x:c>
      <x:c r="F573" s="305" t="str">
        <x:v>SEBI-CORE-PRV-000148</x:v>
      </x:c>
      <x:c r="G573" s="305" t="str">
        <x:v>CAP-LAW090|Reg. 62</x:v>
      </x:c>
      <x:c r="H573" s="305" t="str">
        <x:v>CAP-LAW090</x:v>
      </x:c>
      <x:c r="I573" s="305" t="str">
        <x:v>MIGRATED — FROZEN</x:v>
      </x:c>
      <x:c r="J573" s="305" t="str">
        <x:v>FROZEN</x:v>
      </x:c>
      <x:c r="K573" s="305" t="str">
        <x:f>IF(COUNTIF($C$5:$C$1629,C573)=1,"UNIQUE","DUPLICATE")</x:f>
        <x:v>UNIQUE</x:v>
      </x:c>
      <x:c r="L573" s="305" t="str">
        <x:f>IF(COUNTIFS($B$5:$B$1629,B573,$E$5:$E$1629,E573)=1,"UNIQUE","DUPLICATE")</x:f>
        <x:v>UNIQUE</x:v>
      </x:c>
      <x:c r="M573" s="305" t="str">
        <x:f>IF(COUNTIF($C$5:$C$1629,F573)=1,"LINKED","ORPHAN")</x:f>
        <x:v>LINKED</x:v>
      </x:c>
      <x:c r="N573" s="305" t="str">
        <x:f>IF(AND(LEFT(C573,10)="SEBI-CORE-",MID(C573,11,3)=B573,LEN(C573)=20),"VALID","INVALID")</x:f>
        <x:v>VALID</x:v>
      </x:c>
      <x:c r="O573" s="305" t="str">
        <x:v>NO COLLISION — OBJECT CODE ISOLATED</x:v>
      </x:c>
    </x:row>
    <x:row r="574" ht="48" customHeight="1">
      <x:c r="A574" s="305" t="str">
        <x:v>Audit procedure</x:v>
      </x:c>
      <x:c r="B574" s="305" t="str">
        <x:v>AUD</x:v>
      </x:c>
      <x:c r="C574" s="305" t="str">
        <x:v>SEBI-CORE-AUD-000149</x:v>
      </x:c>
      <x:c r="D574" s="305" t="n">
        <x:v>149</x:v>
      </x:c>
      <x:c r="E574" s="305" t="str">
        <x:v>CAP-LAW090|HVDLE corporate-governance chapter|AP01</x:v>
      </x:c>
      <x:c r="F574" s="305" t="str">
        <x:v>SEBI-CORE-PRV-000149</x:v>
      </x:c>
      <x:c r="G574" s="305" t="str">
        <x:v>CAP-LAW090|HVDLE corporate-governance chapter</x:v>
      </x:c>
      <x:c r="H574" s="305" t="str">
        <x:v>CAP-LAW090</x:v>
      </x:c>
      <x:c r="I574" s="305" t="str">
        <x:v>MIGRATED — FROZEN</x:v>
      </x:c>
      <x:c r="J574" s="305" t="str">
        <x:v>FROZEN</x:v>
      </x:c>
      <x:c r="K574" s="305" t="str">
        <x:f>IF(COUNTIF($C$5:$C$1629,C574)=1,"UNIQUE","DUPLICATE")</x:f>
        <x:v>UNIQUE</x:v>
      </x:c>
      <x:c r="L574" s="305" t="str">
        <x:f>IF(COUNTIFS($B$5:$B$1629,B574,$E$5:$E$1629,E574)=1,"UNIQUE","DUPLICATE")</x:f>
        <x:v>UNIQUE</x:v>
      </x:c>
      <x:c r="M574" s="305" t="str">
        <x:f>IF(COUNTIF($C$5:$C$1629,F574)=1,"LINKED","ORPHAN")</x:f>
        <x:v>LINKED</x:v>
      </x:c>
      <x:c r="N574" s="305" t="str">
        <x:f>IF(AND(LEFT(C574,10)="SEBI-CORE-",MID(C574,11,3)=B574,LEN(C574)=20),"VALID","INVALID")</x:f>
        <x:v>VALID</x:v>
      </x:c>
      <x:c r="O574" s="305" t="str">
        <x:v>NO COLLISION — OBJECT CODE ISOLATED</x:v>
      </x:c>
    </x:row>
    <x:row r="575" ht="48" customHeight="1">
      <x:c r="A575" s="305" t="str">
        <x:v>Audit procedure</x:v>
      </x:c>
      <x:c r="B575" s="305" t="str">
        <x:v>AUD</x:v>
      </x:c>
      <x:c r="C575" s="305" t="str">
        <x:v>SEBI-CORE-AUD-000150</x:v>
      </x:c>
      <x:c r="D575" s="305" t="n">
        <x:v>150</x:v>
      </x:c>
      <x:c r="E575" s="305" t="str">
        <x:v>CAP-LAW064|Issue/listing provisions|AP01</x:v>
      </x:c>
      <x:c r="F575" s="305" t="str">
        <x:v>SEBI-CORE-PRV-000150</x:v>
      </x:c>
      <x:c r="G575" s="305" t="str">
        <x:v>CAP-LAW064|Issue/listing provisions</x:v>
      </x:c>
      <x:c r="H575" s="305" t="str">
        <x:v>CAP-LAW064</x:v>
      </x:c>
      <x:c r="I575" s="305" t="str">
        <x:v>MIGRATED — FROZEN</x:v>
      </x:c>
      <x:c r="J575" s="305" t="str">
        <x:v>FROZEN</x:v>
      </x:c>
      <x:c r="K575" s="305" t="str">
        <x:f>IF(COUNTIF($C$5:$C$1629,C575)=1,"UNIQUE","DUPLICATE")</x:f>
        <x:v>UNIQUE</x:v>
      </x:c>
      <x:c r="L575" s="305" t="str">
        <x:f>IF(COUNTIFS($B$5:$B$1629,B575,$E$5:$E$1629,E575)=1,"UNIQUE","DUPLICATE")</x:f>
        <x:v>UNIQUE</x:v>
      </x:c>
      <x:c r="M575" s="305" t="str">
        <x:f>IF(COUNTIF($C$5:$C$1629,F575)=1,"LINKED","ORPHAN")</x:f>
        <x:v>LINKED</x:v>
      </x:c>
      <x:c r="N575" s="305" t="str">
        <x:f>IF(AND(LEFT(C575,10)="SEBI-CORE-",MID(C575,11,3)=B575,LEN(C575)=20),"VALID","INVALID")</x:f>
        <x:v>VALID</x:v>
      </x:c>
      <x:c r="O575" s="305" t="str">
        <x:v>NO COLLISION — OBJECT CODE ISOLATED</x:v>
      </x:c>
    </x:row>
    <x:row r="576" ht="48" customHeight="1">
      <x:c r="A576" s="305" t="str">
        <x:v>Audit procedure</x:v>
      </x:c>
      <x:c r="B576" s="305" t="str">
        <x:v>AUD</x:v>
      </x:c>
      <x:c r="C576" s="305" t="str">
        <x:v>SEBI-CORE-AUD-000151</x:v>
      </x:c>
      <x:c r="D576" s="305" t="n">
        <x:v>151</x:v>
      </x:c>
      <x:c r="E576" s="305" t="str">
        <x:v>CAP-LAW248|Reg. 11B / Circular para 2|AP01</x:v>
      </x:c>
      <x:c r="F576" s="305" t="str">
        <x:v>SEBI-CORE-PRV-000151</x:v>
      </x:c>
      <x:c r="G576" s="305" t="str">
        <x:v>CAP-LAW248|Reg. 11B / Circular para 2</x:v>
      </x:c>
      <x:c r="H576" s="305" t="str">
        <x:v>CAP-LAW248</x:v>
      </x:c>
      <x:c r="I576" s="305" t="str">
        <x:v>MIGRATED — FROZEN</x:v>
      </x:c>
      <x:c r="J576" s="305" t="str">
        <x:v>FROZEN</x:v>
      </x:c>
      <x:c r="K576" s="305" t="str">
        <x:f>IF(COUNTIF($C$5:$C$1629,C576)=1,"UNIQUE","DUPLICATE")</x:f>
        <x:v>UNIQUE</x:v>
      </x:c>
      <x:c r="L576" s="305" t="str">
        <x:f>IF(COUNTIFS($B$5:$B$1629,B576,$E$5:$E$1629,E576)=1,"UNIQUE","DUPLICATE")</x:f>
        <x:v>UNIQUE</x:v>
      </x:c>
      <x:c r="M576" s="305" t="str">
        <x:f>IF(COUNTIF($C$5:$C$1629,F576)=1,"LINKED","ORPHAN")</x:f>
        <x:v>LINKED</x:v>
      </x:c>
      <x:c r="N576" s="305" t="str">
        <x:f>IF(AND(LEFT(C576,10)="SEBI-CORE-",MID(C576,11,3)=B576,LEN(C576)=20),"VALID","INVALID")</x:f>
        <x:v>VALID</x:v>
      </x:c>
      <x:c r="O576" s="305" t="str">
        <x:v>NO COLLISION — OBJECT CODE ISOLATED</x:v>
      </x:c>
    </x:row>
    <x:row r="577" ht="48" customHeight="1">
      <x:c r="A577" s="305" t="str">
        <x:v>Audit procedure</x:v>
      </x:c>
      <x:c r="B577" s="305" t="str">
        <x:v>AUD</x:v>
      </x:c>
      <x:c r="C577" s="305" t="str">
        <x:v>SEBI-CORE-AUD-000152</x:v>
      </x:c>
      <x:c r="D577" s="305" t="n">
        <x:v>152</x:v>
      </x:c>
      <x:c r="E577" s="305" t="str">
        <x:v>P1-GAP003|Paras 2-4|AP01</x:v>
      </x:c>
      <x:c r="F577" s="305" t="str">
        <x:v>SEBI-CORE-PRV-000152</x:v>
      </x:c>
      <x:c r="G577" s="305" t="str">
        <x:v>P1-GAP003|Paras 2-4</x:v>
      </x:c>
      <x:c r="H577" s="305" t="str">
        <x:v>P1-GAP003</x:v>
      </x:c>
      <x:c r="I577" s="305" t="str">
        <x:v>MIGRATED — FROZEN</x:v>
      </x:c>
      <x:c r="J577" s="305" t="str">
        <x:v>FROZEN</x:v>
      </x:c>
      <x:c r="K577" s="305" t="str">
        <x:f>IF(COUNTIF($C$5:$C$1629,C577)=1,"UNIQUE","DUPLICATE")</x:f>
        <x:v>UNIQUE</x:v>
      </x:c>
      <x:c r="L577" s="305" t="str">
        <x:f>IF(COUNTIFS($B$5:$B$1629,B577,$E$5:$E$1629,E577)=1,"UNIQUE","DUPLICATE")</x:f>
        <x:v>UNIQUE</x:v>
      </x:c>
      <x:c r="M577" s="305" t="str">
        <x:f>IF(COUNTIF($C$5:$C$1629,F577)=1,"LINKED","ORPHAN")</x:f>
        <x:v>LINKED</x:v>
      </x:c>
      <x:c r="N577" s="305" t="str">
        <x:f>IF(AND(LEFT(C577,10)="SEBI-CORE-",MID(C577,11,3)=B577,LEN(C577)=20),"VALID","INVALID")</x:f>
        <x:v>VALID</x:v>
      </x:c>
      <x:c r="O577" s="305" t="str">
        <x:v>NO COLLISION — OBJECT CODE ISOLATED</x:v>
      </x:c>
    </x:row>
    <x:row r="578" ht="48" customHeight="1">
      <x:c r="A578" s="305" t="str">
        <x:v>Audit procedure</x:v>
      </x:c>
      <x:c r="B578" s="305" t="str">
        <x:v>AUD</x:v>
      </x:c>
      <x:c r="C578" s="305" t="str">
        <x:v>SEBI-CORE-AUD-000153</x:v>
      </x:c>
      <x:c r="D578" s="305" t="n">
        <x:v>153</x:v>
      </x:c>
      <x:c r="E578" s="305" t="str">
        <x:v>P1-GAP003|Demat and lock-in conditions|AP01</x:v>
      </x:c>
      <x:c r="F578" s="305" t="str">
        <x:v>SEBI-CORE-PRV-000153</x:v>
      </x:c>
      <x:c r="G578" s="305" t="str">
        <x:v>P1-GAP003|Demat and lock-in conditions</x:v>
      </x:c>
      <x:c r="H578" s="305" t="str">
        <x:v>P1-GAP003</x:v>
      </x:c>
      <x:c r="I578" s="305" t="str">
        <x:v>MIGRATED — FROZEN</x:v>
      </x:c>
      <x:c r="J578" s="305" t="str">
        <x:v>FROZEN</x:v>
      </x:c>
      <x:c r="K578" s="305" t="str">
        <x:f>IF(COUNTIF($C$5:$C$1629,C578)=1,"UNIQUE","DUPLICATE")</x:f>
        <x:v>UNIQUE</x:v>
      </x:c>
      <x:c r="L578" s="305" t="str">
        <x:f>IF(COUNTIFS($B$5:$B$1629,B578,$E$5:$E$1629,E578)=1,"UNIQUE","DUPLICATE")</x:f>
        <x:v>UNIQUE</x:v>
      </x:c>
      <x:c r="M578" s="305" t="str">
        <x:f>IF(COUNTIF($C$5:$C$1629,F578)=1,"LINKED","ORPHAN")</x:f>
        <x:v>LINKED</x:v>
      </x:c>
      <x:c r="N578" s="305" t="str">
        <x:f>IF(AND(LEFT(C578,10)="SEBI-CORE-",MID(C578,11,3)=B578,LEN(C578)=20),"VALID","INVALID")</x:f>
        <x:v>VALID</x:v>
      </x:c>
      <x:c r="O578" s="305" t="str">
        <x:v>NO COLLISION — OBJECT CODE ISOLATED</x:v>
      </x:c>
    </x:row>
    <x:row r="579" ht="48" customHeight="1">
      <x:c r="A579" s="305" t="str">
        <x:v>Audit procedure</x:v>
      </x:c>
      <x:c r="B579" s="305" t="str">
        <x:v>AUD</x:v>
      </x:c>
      <x:c r="C579" s="305" t="str">
        <x:v>SEBI-CORE-AUD-000154</x:v>
      </x:c>
      <x:c r="D579" s="305" t="n">
        <x:v>154</x:v>
      </x:c>
      <x:c r="E579" s="305" t="str">
        <x:v>P1-GAP003|Verification / notice process|AP01</x:v>
      </x:c>
      <x:c r="F579" s="305" t="str">
        <x:v>SEBI-CORE-PRV-000154</x:v>
      </x:c>
      <x:c r="G579" s="305" t="str">
        <x:v>P1-GAP003|Verification / notice process</x:v>
      </x:c>
      <x:c r="H579" s="305" t="str">
        <x:v>P1-GAP003</x:v>
      </x:c>
      <x:c r="I579" s="305" t="str">
        <x:v>MIGRATED — FROZEN</x:v>
      </x:c>
      <x:c r="J579" s="305" t="str">
        <x:v>FROZEN</x:v>
      </x:c>
      <x:c r="K579" s="305" t="str">
        <x:f>IF(COUNTIF($C$5:$C$1629,C579)=1,"UNIQUE","DUPLICATE")</x:f>
        <x:v>UNIQUE</x:v>
      </x:c>
      <x:c r="L579" s="305" t="str">
        <x:f>IF(COUNTIFS($B$5:$B$1629,B579,$E$5:$E$1629,E579)=1,"UNIQUE","DUPLICATE")</x:f>
        <x:v>UNIQUE</x:v>
      </x:c>
      <x:c r="M579" s="305" t="str">
        <x:f>IF(COUNTIF($C$5:$C$1629,F579)=1,"LINKED","ORPHAN")</x:f>
        <x:v>LINKED</x:v>
      </x:c>
      <x:c r="N579" s="305" t="str">
        <x:f>IF(AND(LEFT(C579,10)="SEBI-CORE-",MID(C579,11,3)=B579,LEN(C579)=20),"VALID","INVALID")</x:f>
        <x:v>VALID</x:v>
      </x:c>
      <x:c r="O579" s="305" t="str">
        <x:v>NO COLLISION — OBJECT CODE ISOLATED</x:v>
      </x:c>
    </x:row>
    <x:row r="580" ht="48" customHeight="1">
      <x:c r="A580" s="305" t="str">
        <x:v>Audit procedure</x:v>
      </x:c>
      <x:c r="B580" s="305" t="str">
        <x:v>AUD</x:v>
      </x:c>
      <x:c r="C580" s="305" t="str">
        <x:v>SEBI-CORE-AUD-000155</x:v>
      </x:c>
      <x:c r="D580" s="305" t="n">
        <x:v>155</x:v>
      </x:c>
      <x:c r="E580" s="305" t="str">
        <x:v>P1-GAP003|Processing timeline|AP01</x:v>
      </x:c>
      <x:c r="F580" s="305" t="str">
        <x:v>SEBI-CORE-PRV-000155</x:v>
      </x:c>
      <x:c r="G580" s="305" t="str">
        <x:v>P1-GAP003|Processing timeline</x:v>
      </x:c>
      <x:c r="H580" s="305" t="str">
        <x:v>P1-GAP003</x:v>
      </x:c>
      <x:c r="I580" s="305" t="str">
        <x:v>MIGRATED — FROZEN</x:v>
      </x:c>
      <x:c r="J580" s="305" t="str">
        <x:v>FROZEN</x:v>
      </x:c>
      <x:c r="K580" s="305" t="str">
        <x:f>IF(COUNTIF($C$5:$C$1629,C580)=1,"UNIQUE","DUPLICATE")</x:f>
        <x:v>UNIQUE</x:v>
      </x:c>
      <x:c r="L580" s="305" t="str">
        <x:f>IF(COUNTIFS($B$5:$B$1629,B580,$E$5:$E$1629,E580)=1,"UNIQUE","DUPLICATE")</x:f>
        <x:v>UNIQUE</x:v>
      </x:c>
      <x:c r="M580" s="305" t="str">
        <x:f>IF(COUNTIF($C$5:$C$1629,F580)=1,"LINKED","ORPHAN")</x:f>
        <x:v>LINKED</x:v>
      </x:c>
      <x:c r="N580" s="305" t="str">
        <x:f>IF(AND(LEFT(C580,10)="SEBI-CORE-",MID(C580,11,3)=B580,LEN(C580)=20),"VALID","INVALID")</x:f>
        <x:v>VALID</x:v>
      </x:c>
      <x:c r="O580" s="305" t="str">
        <x:v>NO COLLISION — OBJECT CODE ISOLATED</x:v>
      </x:c>
    </x:row>
    <x:row r="581" ht="48" customHeight="1">
      <x:c r="A581" s="305" t="str">
        <x:v>Audit procedure</x:v>
      </x:c>
      <x:c r="B581" s="305" t="str">
        <x:v>AUD</x:v>
      </x:c>
      <x:c r="C581" s="305" t="str">
        <x:v>SEBI-CORE-AUD-000156</x:v>
      </x:c>
      <x:c r="D581" s="305" t="n">
        <x:v>156</x:v>
      </x:c>
      <x:c r="E581" s="305" t="str">
        <x:v>P1-GAP003|Publicity requirement|AP01</x:v>
      </x:c>
      <x:c r="F581" s="305" t="str">
        <x:v>SEBI-CORE-PRV-000156</x:v>
      </x:c>
      <x:c r="G581" s="305" t="str">
        <x:v>P1-GAP003|Publicity requirement</x:v>
      </x:c>
      <x:c r="H581" s="305" t="str">
        <x:v>P1-GAP003</x:v>
      </x:c>
      <x:c r="I581" s="305" t="str">
        <x:v>MIGRATED — FROZEN</x:v>
      </x:c>
      <x:c r="J581" s="305" t="str">
        <x:v>FROZEN</x:v>
      </x:c>
      <x:c r="K581" s="305" t="str">
        <x:f>IF(COUNTIF($C$5:$C$1629,C581)=1,"UNIQUE","DUPLICATE")</x:f>
        <x:v>UNIQUE</x:v>
      </x:c>
      <x:c r="L581" s="305" t="str">
        <x:f>IF(COUNTIFS($B$5:$B$1629,B581,$E$5:$E$1629,E581)=1,"UNIQUE","DUPLICATE")</x:f>
        <x:v>UNIQUE</x:v>
      </x:c>
      <x:c r="M581" s="305" t="str">
        <x:f>IF(COUNTIF($C$5:$C$1629,F581)=1,"LINKED","ORPHAN")</x:f>
        <x:v>LINKED</x:v>
      </x:c>
      <x:c r="N581" s="305" t="str">
        <x:f>IF(AND(LEFT(C581,10)="SEBI-CORE-",MID(C581,11,3)=B581,LEN(C581)=20),"VALID","INVALID")</x:f>
        <x:v>VALID</x:v>
      </x:c>
      <x:c r="O581" s="305" t="str">
        <x:v>NO COLLISION — OBJECT CODE ISOLATED</x:v>
      </x:c>
    </x:row>
    <x:row r="582" ht="48" customHeight="1">
      <x:c r="A582" s="305" t="str">
        <x:v>Audit procedure</x:v>
      </x:c>
      <x:c r="B582" s="305" t="str">
        <x:v>AUD</x:v>
      </x:c>
      <x:c r="C582" s="305" t="str">
        <x:v>SEBI-CORE-AUD-000157</x:v>
      </x:c>
      <x:c r="D582" s="305" t="n">
        <x:v>157</x:v>
      </x:c>
      <x:c r="E582" s="305" t="str">
        <x:v>P1-GAP004|Paras 2-4|AP01</x:v>
      </x:c>
      <x:c r="F582" s="305" t="str">
        <x:v>SEBI-CORE-PRV-000157</x:v>
      </x:c>
      <x:c r="G582" s="305" t="str">
        <x:v>P1-GAP004|Paras 2-4</x:v>
      </x:c>
      <x:c r="H582" s="305" t="str">
        <x:v>P1-GAP004</x:v>
      </x:c>
      <x:c r="I582" s="305" t="str">
        <x:v>MIGRATED — FROZEN</x:v>
      </x:c>
      <x:c r="J582" s="305" t="str">
        <x:v>FROZEN</x:v>
      </x:c>
      <x:c r="K582" s="305" t="str">
        <x:f>IF(COUNTIF($C$5:$C$1629,C582)=1,"UNIQUE","DUPLICATE")</x:f>
        <x:v>UNIQUE</x:v>
      </x:c>
      <x:c r="L582" s="305" t="str">
        <x:f>IF(COUNTIFS($B$5:$B$1629,B582,$E$5:$E$1629,E582)=1,"UNIQUE","DUPLICATE")</x:f>
        <x:v>UNIQUE</x:v>
      </x:c>
      <x:c r="M582" s="305" t="str">
        <x:f>IF(COUNTIF($C$5:$C$1629,F582)=1,"LINKED","ORPHAN")</x:f>
        <x:v>LINKED</x:v>
      </x:c>
      <x:c r="N582" s="305" t="str">
        <x:f>IF(AND(LEFT(C582,10)="SEBI-CORE-",MID(C582,11,3)=B582,LEN(C582)=20),"VALID","INVALID")</x:f>
        <x:v>VALID</x:v>
      </x:c>
      <x:c r="O582" s="305" t="str">
        <x:v>NO COLLISION — OBJECT CODE ISOLATED</x:v>
      </x:c>
    </x:row>
    <x:row r="583" ht="48" customHeight="1">
      <x:c r="A583" s="305" t="str">
        <x:v>Audit procedure</x:v>
      </x:c>
      <x:c r="B583" s="305" t="str">
        <x:v>AUD</x:v>
      </x:c>
      <x:c r="C583" s="305" t="str">
        <x:v>SEBI-CORE-AUD-000158</x:v>
      </x:c>
      <x:c r="D583" s="305" t="n">
        <x:v>158</x:v>
      </x:c>
      <x:c r="E583" s="305" t="str">
        <x:v>P1-GAP004|Direct-credit timeline|AP01</x:v>
      </x:c>
      <x:c r="F583" s="305" t="str">
        <x:v>SEBI-CORE-PRV-000158</x:v>
      </x:c>
      <x:c r="G583" s="305" t="str">
        <x:v>P1-GAP004|Direct-credit timeline</x:v>
      </x:c>
      <x:c r="H583" s="305" t="str">
        <x:v>P1-GAP004</x:v>
      </x:c>
      <x:c r="I583" s="305" t="str">
        <x:v>MIGRATED — FROZEN</x:v>
      </x:c>
      <x:c r="J583" s="305" t="str">
        <x:v>FROZEN</x:v>
      </x:c>
      <x:c r="K583" s="305" t="str">
        <x:f>IF(COUNTIF($C$5:$C$1629,C583)=1,"UNIQUE","DUPLICATE")</x:f>
        <x:v>UNIQUE</x:v>
      </x:c>
      <x:c r="L583" s="305" t="str">
        <x:f>IF(COUNTIFS($B$5:$B$1629,B583,$E$5:$E$1629,E583)=1,"UNIQUE","DUPLICATE")</x:f>
        <x:v>UNIQUE</x:v>
      </x:c>
      <x:c r="M583" s="305" t="str">
        <x:f>IF(COUNTIF($C$5:$C$1629,F583)=1,"LINKED","ORPHAN")</x:f>
        <x:v>LINKED</x:v>
      </x:c>
      <x:c r="N583" s="305" t="str">
        <x:f>IF(AND(LEFT(C583,10)="SEBI-CORE-",MID(C583,11,3)=B583,LEN(C583)=20),"VALID","INVALID")</x:f>
        <x:v>VALID</x:v>
      </x:c>
      <x:c r="O583" s="305" t="str">
        <x:v>NO COLLISION — OBJECT CODE ISOLATED</x:v>
      </x:c>
    </x:row>
    <x:row r="584" ht="48" customHeight="1">
      <x:c r="A584" s="305" t="str">
        <x:v>Audit procedure</x:v>
      </x:c>
      <x:c r="B584" s="305" t="str">
        <x:v>AUD</x:v>
      </x:c>
      <x:c r="C584" s="305" t="str">
        <x:v>SEBI-CORE-AUD-000159</x:v>
      </x:c>
      <x:c r="D584" s="305" t="n">
        <x:v>159</x:v>
      </x:c>
      <x:c r="E584" s="305" t="str">
        <x:v>P1-GAP004|Investor notification|AP01</x:v>
      </x:c>
      <x:c r="F584" s="305" t="str">
        <x:v>SEBI-CORE-PRV-000159</x:v>
      </x:c>
      <x:c r="G584" s="305" t="str">
        <x:v>P1-GAP004|Investor notification</x:v>
      </x:c>
      <x:c r="H584" s="305" t="str">
        <x:v>P1-GAP004</x:v>
      </x:c>
      <x:c r="I584" s="305" t="str">
        <x:v>MIGRATED — FROZEN</x:v>
      </x:c>
      <x:c r="J584" s="305" t="str">
        <x:v>FROZEN</x:v>
      </x:c>
      <x:c r="K584" s="305" t="str">
        <x:f>IF(COUNTIF($C$5:$C$1629,C584)=1,"UNIQUE","DUPLICATE")</x:f>
        <x:v>UNIQUE</x:v>
      </x:c>
      <x:c r="L584" s="305" t="str">
        <x:f>IF(COUNTIFS($B$5:$B$1629,B584,$E$5:$E$1629,E584)=1,"UNIQUE","DUPLICATE")</x:f>
        <x:v>UNIQUE</x:v>
      </x:c>
      <x:c r="M584" s="305" t="str">
        <x:f>IF(COUNTIF($C$5:$C$1629,F584)=1,"LINKED","ORPHAN")</x:f>
        <x:v>LINKED</x:v>
      </x:c>
      <x:c r="N584" s="305" t="str">
        <x:f>IF(AND(LEFT(C584,10)="SEBI-CORE-",MID(C584,11,3)=B584,LEN(C584)=20),"VALID","INVALID")</x:f>
        <x:v>VALID</x:v>
      </x:c>
      <x:c r="O584" s="305" t="str">
        <x:v>NO COLLISION — OBJECT CODE ISOLATED</x:v>
      </x:c>
    </x:row>
    <x:row r="585" ht="48" customHeight="1">
      <x:c r="A585" s="305" t="str">
        <x:v>Audit procedure</x:v>
      </x:c>
      <x:c r="B585" s="305" t="str">
        <x:v>AUD</x:v>
      </x:c>
      <x:c r="C585" s="305" t="str">
        <x:v>SEBI-CORE-AUD-000160</x:v>
      </x:c>
      <x:c r="D585" s="305" t="n">
        <x:v>160</x:v>
      </x:c>
      <x:c r="E585" s="305" t="str">
        <x:v>P1-GAP004|Form ISR-4 website|AP01</x:v>
      </x:c>
      <x:c r="F585" s="305" t="str">
        <x:v>SEBI-CORE-PRV-000160</x:v>
      </x:c>
      <x:c r="G585" s="305" t="str">
        <x:v>P1-GAP004|Form ISR-4 website</x:v>
      </x:c>
      <x:c r="H585" s="305" t="str">
        <x:v>P1-GAP004</x:v>
      </x:c>
      <x:c r="I585" s="305" t="str">
        <x:v>MIGRATED — FROZEN</x:v>
      </x:c>
      <x:c r="J585" s="305" t="str">
        <x:v>FROZEN</x:v>
      </x:c>
      <x:c r="K585" s="305" t="str">
        <x:f>IF(COUNTIF($C$5:$C$1629,C585)=1,"UNIQUE","DUPLICATE")</x:f>
        <x:v>UNIQUE</x:v>
      </x:c>
      <x:c r="L585" s="305" t="str">
        <x:f>IF(COUNTIFS($B$5:$B$1629,B585,$E$5:$E$1629,E585)=1,"UNIQUE","DUPLICATE")</x:f>
        <x:v>UNIQUE</x:v>
      </x:c>
      <x:c r="M585" s="305" t="str">
        <x:f>IF(COUNTIF($C$5:$C$1629,F585)=1,"LINKED","ORPHAN")</x:f>
        <x:v>LINKED</x:v>
      </x:c>
      <x:c r="N585" s="305" t="str">
        <x:f>IF(AND(LEFT(C585,10)="SEBI-CORE-",MID(C585,11,3)=B585,LEN(C585)=20),"VALID","INVALID")</x:f>
        <x:v>VALID</x:v>
      </x:c>
      <x:c r="O585" s="305" t="str">
        <x:v>NO COLLISION — OBJECT CODE ISOLATED</x:v>
      </x:c>
    </x:row>
    <x:row r="586" ht="48" customHeight="1">
      <x:c r="A586" s="305" t="str">
        <x:v>Audit procedure</x:v>
      </x:c>
      <x:c r="B586" s="305" t="str">
        <x:v>AUD</x:v>
      </x:c>
      <x:c r="C586" s="305" t="str">
        <x:v>SEBI-CORE-AUD-000161</x:v>
      </x:c>
      <x:c r="D586" s="305" t="n">
        <x:v>161</x:v>
      </x:c>
      <x:c r="E586" s="305" t="str">
        <x:v>P1-GAP005|Paras 6.1.1-6.1.4|AP01</x:v>
      </x:c>
      <x:c r="F586" s="305" t="str">
        <x:v>SEBI-CORE-PRV-000161</x:v>
      </x:c>
      <x:c r="G586" s="305" t="str">
        <x:v>P1-GAP005|Paras 6.1.1-6.1.4</x:v>
      </x:c>
      <x:c r="H586" s="305" t="str">
        <x:v>P1-GAP005</x:v>
      </x:c>
      <x:c r="I586" s="305" t="str">
        <x:v>MIGRATED — FROZEN</x:v>
      </x:c>
      <x:c r="J586" s="305" t="str">
        <x:v>FROZEN</x:v>
      </x:c>
      <x:c r="K586" s="305" t="str">
        <x:f>IF(COUNTIF($C$5:$C$1629,C586)=1,"UNIQUE","DUPLICATE")</x:f>
        <x:v>UNIQUE</x:v>
      </x:c>
      <x:c r="L586" s="305" t="str">
        <x:f>IF(COUNTIFS($B$5:$B$1629,B586,$E$5:$E$1629,E586)=1,"UNIQUE","DUPLICATE")</x:f>
        <x:v>UNIQUE</x:v>
      </x:c>
      <x:c r="M586" s="305" t="str">
        <x:f>IF(COUNTIF($C$5:$C$1629,F586)=1,"LINKED","ORPHAN")</x:f>
        <x:v>LINKED</x:v>
      </x:c>
      <x:c r="N586" s="305" t="str">
        <x:f>IF(AND(LEFT(C586,10)="SEBI-CORE-",MID(C586,11,3)=B586,LEN(C586)=20),"VALID","INVALID")</x:f>
        <x:v>VALID</x:v>
      </x:c>
      <x:c r="O586" s="305" t="str">
        <x:v>NO COLLISION — OBJECT CODE ISOLATED</x:v>
      </x:c>
    </x:row>
    <x:row r="587" ht="48" customHeight="1">
      <x:c r="A587" s="305" t="str">
        <x:v>Audit procedure</x:v>
      </x:c>
      <x:c r="B587" s="305" t="str">
        <x:v>AUD</x:v>
      </x:c>
      <x:c r="C587" s="305" t="str">
        <x:v>SEBI-CORE-AUD-000162</x:v>
      </x:c>
      <x:c r="D587" s="305" t="n">
        <x:v>162</x:v>
      </x:c>
      <x:c r="E587" s="305" t="str">
        <x:v>P1-GAP005|Quick transmission procedure thresholds|AP01</x:v>
      </x:c>
      <x:c r="F587" s="305" t="str">
        <x:v>SEBI-CORE-PRV-000162</x:v>
      </x:c>
      <x:c r="G587" s="305" t="str">
        <x:v>P1-GAP005|Quick transmission procedure thresholds</x:v>
      </x:c>
      <x:c r="H587" s="305" t="str">
        <x:v>P1-GAP005</x:v>
      </x:c>
      <x:c r="I587" s="305" t="str">
        <x:v>MIGRATED — FROZEN</x:v>
      </x:c>
      <x:c r="J587" s="305" t="str">
        <x:v>FROZEN</x:v>
      </x:c>
      <x:c r="K587" s="305" t="str">
        <x:f>IF(COUNTIF($C$5:$C$1629,C587)=1,"UNIQUE","DUPLICATE")</x:f>
        <x:v>UNIQUE</x:v>
      </x:c>
      <x:c r="L587" s="305" t="str">
        <x:f>IF(COUNTIFS($B$5:$B$1629,B587,$E$5:$E$1629,E587)=1,"UNIQUE","DUPLICATE")</x:f>
        <x:v>UNIQUE</x:v>
      </x:c>
      <x:c r="M587" s="305" t="str">
        <x:f>IF(COUNTIF($C$5:$C$1629,F587)=1,"LINKED","ORPHAN")</x:f>
        <x:v>LINKED</x:v>
      </x:c>
      <x:c r="N587" s="305" t="str">
        <x:f>IF(AND(LEFT(C587,10)="SEBI-CORE-",MID(C587,11,3)=B587,LEN(C587)=20),"VALID","INVALID")</x:f>
        <x:v>VALID</x:v>
      </x:c>
      <x:c r="O587" s="305" t="str">
        <x:v>NO COLLISION — OBJECT CODE ISOLATED</x:v>
      </x:c>
    </x:row>
    <x:row r="588" ht="48" customHeight="1">
      <x:c r="A588" s="305" t="str">
        <x:v>Audit procedure</x:v>
      </x:c>
      <x:c r="B588" s="305" t="str">
        <x:v>AUD</x:v>
      </x:c>
      <x:c r="C588" s="305" t="str">
        <x:v>SEBI-CORE-AUD-000163</x:v>
      </x:c>
      <x:c r="D588" s="305" t="n">
        <x:v>163</x:v>
      </x:c>
      <x:c r="E588" s="305" t="str">
        <x:v>P1-GAP005|Simplified-documentation thresholds|AP01</x:v>
      </x:c>
      <x:c r="F588" s="305" t="str">
        <x:v>SEBI-CORE-PRV-000163</x:v>
      </x:c>
      <x:c r="G588" s="305" t="str">
        <x:v>P1-GAP005|Simplified-documentation thresholds</x:v>
      </x:c>
      <x:c r="H588" s="305" t="str">
        <x:v>P1-GAP005</x:v>
      </x:c>
      <x:c r="I588" s="305" t="str">
        <x:v>MIGRATED — FROZEN</x:v>
      </x:c>
      <x:c r="J588" s="305" t="str">
        <x:v>FROZEN</x:v>
      </x:c>
      <x:c r="K588" s="305" t="str">
        <x:f>IF(COUNTIF($C$5:$C$1629,C588)=1,"UNIQUE","DUPLICATE")</x:f>
        <x:v>UNIQUE</x:v>
      </x:c>
      <x:c r="L588" s="305" t="str">
        <x:f>IF(COUNTIFS($B$5:$B$1629,B588,$E$5:$E$1629,E588)=1,"UNIQUE","DUPLICATE")</x:f>
        <x:v>UNIQUE</x:v>
      </x:c>
      <x:c r="M588" s="305" t="str">
        <x:f>IF(COUNTIF($C$5:$C$1629,F588)=1,"LINKED","ORPHAN")</x:f>
        <x:v>LINKED</x:v>
      </x:c>
      <x:c r="N588" s="305" t="str">
        <x:f>IF(AND(LEFT(C588,10)="SEBI-CORE-",MID(C588,11,3)=B588,LEN(C588)=20),"VALID","INVALID")</x:f>
        <x:v>VALID</x:v>
      </x:c>
      <x:c r="O588" s="305" t="str">
        <x:v>NO COLLISION — OBJECT CODE ISOLATED</x:v>
      </x:c>
    </x:row>
    <x:row r="589" ht="48" customHeight="1">
      <x:c r="A589" s="305" t="str">
        <x:v>Audit procedure</x:v>
      </x:c>
      <x:c r="B589" s="305" t="str">
        <x:v>AUD</x:v>
      </x:c>
      <x:c r="C589" s="305" t="str">
        <x:v>SEBI-CORE-AUD-000164</x:v>
      </x:c>
      <x:c r="D589" s="305" t="n">
        <x:v>164</x:v>
      </x:c>
      <x:c r="E589" s="305" t="str">
        <x:v>P1-GAP005|Processing timeline|AP01</x:v>
      </x:c>
      <x:c r="F589" s="305" t="str">
        <x:v>SEBI-CORE-PRV-000164</x:v>
      </x:c>
      <x:c r="G589" s="305" t="str">
        <x:v>P1-GAP005|Processing timeline</x:v>
      </x:c>
      <x:c r="H589" s="305" t="str">
        <x:v>P1-GAP005</x:v>
      </x:c>
      <x:c r="I589" s="305" t="str">
        <x:v>MIGRATED — FROZEN</x:v>
      </x:c>
      <x:c r="J589" s="305" t="str">
        <x:v>FROZEN</x:v>
      </x:c>
      <x:c r="K589" s="305" t="str">
        <x:f>IF(COUNTIF($C$5:$C$1629,C589)=1,"UNIQUE","DUPLICATE")</x:f>
        <x:v>UNIQUE</x:v>
      </x:c>
      <x:c r="L589" s="305" t="str">
        <x:f>IF(COUNTIFS($B$5:$B$1629,B589,$E$5:$E$1629,E589)=1,"UNIQUE","DUPLICATE")</x:f>
        <x:v>UNIQUE</x:v>
      </x:c>
      <x:c r="M589" s="305" t="str">
        <x:f>IF(COUNTIF($C$5:$C$1629,F589)=1,"LINKED","ORPHAN")</x:f>
        <x:v>LINKED</x:v>
      </x:c>
      <x:c r="N589" s="305" t="str">
        <x:f>IF(AND(LEFT(C589,10)="SEBI-CORE-",MID(C589,11,3)=B589,LEN(C589)=20),"VALID","INVALID")</x:f>
        <x:v>VALID</x:v>
      </x:c>
      <x:c r="O589" s="305" t="str">
        <x:v>NO COLLISION — OBJECT CODE ISOLATED</x:v>
      </x:c>
    </x:row>
    <x:row r="590" ht="48" customHeight="1">
      <x:c r="A590" s="305" t="str">
        <x:v>Audit procedure</x:v>
      </x:c>
      <x:c r="B590" s="305" t="str">
        <x:v>AUD</x:v>
      </x:c>
      <x:c r="C590" s="305" t="str">
        <x:v>SEBI-CORE-AUD-000165</x:v>
      </x:c>
      <x:c r="D590" s="305" t="n">
        <x:v>165</x:v>
      </x:c>
      <x:c r="E590" s="305" t="str">
        <x:v>P1-GAP005|Delay / rejection reasons|AP01</x:v>
      </x:c>
      <x:c r="F590" s="305" t="str">
        <x:v>SEBI-CORE-PRV-000165</x:v>
      </x:c>
      <x:c r="G590" s="305" t="str">
        <x:v>P1-GAP005|Delay / rejection reasons</x:v>
      </x:c>
      <x:c r="H590" s="305" t="str">
        <x:v>P1-GAP005</x:v>
      </x:c>
      <x:c r="I590" s="305" t="str">
        <x:v>MIGRATED — FROZEN</x:v>
      </x:c>
      <x:c r="J590" s="305" t="str">
        <x:v>FROZEN</x:v>
      </x:c>
      <x:c r="K590" s="305" t="str">
        <x:f>IF(COUNTIF($C$5:$C$1629,C590)=1,"UNIQUE","DUPLICATE")</x:f>
        <x:v>UNIQUE</x:v>
      </x:c>
      <x:c r="L590" s="305" t="str">
        <x:f>IF(COUNTIFS($B$5:$B$1629,B590,$E$5:$E$1629,E590)=1,"UNIQUE","DUPLICATE")</x:f>
        <x:v>UNIQUE</x:v>
      </x:c>
      <x:c r="M590" s="305" t="str">
        <x:f>IF(COUNTIF($C$5:$C$1629,F590)=1,"LINKED","ORPHAN")</x:f>
        <x:v>LINKED</x:v>
      </x:c>
      <x:c r="N590" s="305" t="str">
        <x:f>IF(AND(LEFT(C590,10)="SEBI-CORE-",MID(C590,11,3)=B590,LEN(C590)=20),"VALID","INVALID")</x:f>
        <x:v>VALID</x:v>
      </x:c>
      <x:c r="O590" s="305" t="str">
        <x:v>NO COLLISION — OBJECT CODE ISOLATED</x:v>
      </x:c>
    </x:row>
    <x:row r="591" ht="48" customHeight="1">
      <x:c r="A591" s="305" t="str">
        <x:v>Audit procedure</x:v>
      </x:c>
      <x:c r="B591" s="305" t="str">
        <x:v>AUD</x:v>
      </x:c>
      <x:c r="C591" s="305" t="str">
        <x:v>SEBI-CORE-AUD-000166</x:v>
      </x:c>
      <x:c r="D591" s="305" t="n">
        <x:v>166</x:v>
      </x:c>
      <x:c r="E591" s="305" t="str">
        <x:v>P1-GAP005|Survivorship claim|AP01</x:v>
      </x:c>
      <x:c r="F591" s="305" t="str">
        <x:v>SEBI-CORE-PRV-000166</x:v>
      </x:c>
      <x:c r="G591" s="305" t="str">
        <x:v>P1-GAP005|Survivorship claim</x:v>
      </x:c>
      <x:c r="H591" s="305" t="str">
        <x:v>P1-GAP005</x:v>
      </x:c>
      <x:c r="I591" s="305" t="str">
        <x:v>MIGRATED — FROZEN</x:v>
      </x:c>
      <x:c r="J591" s="305" t="str">
        <x:v>FROZEN</x:v>
      </x:c>
      <x:c r="K591" s="305" t="str">
        <x:f>IF(COUNTIF($C$5:$C$1629,C591)=1,"UNIQUE","DUPLICATE")</x:f>
        <x:v>UNIQUE</x:v>
      </x:c>
      <x:c r="L591" s="305" t="str">
        <x:f>IF(COUNTIFS($B$5:$B$1629,B591,$E$5:$E$1629,E591)=1,"UNIQUE","DUPLICATE")</x:f>
        <x:v>UNIQUE</x:v>
      </x:c>
      <x:c r="M591" s="305" t="str">
        <x:f>IF(COUNTIF($C$5:$C$1629,F591)=1,"LINKED","ORPHAN")</x:f>
        <x:v>LINKED</x:v>
      </x:c>
      <x:c r="N591" s="305" t="str">
        <x:f>IF(AND(LEFT(C591,10)="SEBI-CORE-",MID(C591,11,3)=B591,LEN(C591)=20),"VALID","INVALID")</x:f>
        <x:v>VALID</x:v>
      </x:c>
      <x:c r="O591" s="305" t="str">
        <x:v>NO COLLISION — OBJECT CODE ISOLATED</x:v>
      </x:c>
    </x:row>
    <x:row r="592" ht="48" customHeight="1">
      <x:c r="A592" s="305" t="str">
        <x:v>Audit procedure</x:v>
      </x:c>
      <x:c r="B592" s="305" t="str">
        <x:v>AUD</x:v>
      </x:c>
      <x:c r="C592" s="305" t="str">
        <x:v>SEBI-CORE-AUD-000167</x:v>
      </x:c>
      <x:c r="D592" s="305" t="n">
        <x:v>167</x:v>
      </x:c>
      <x:c r="E592" s="305" t="str">
        <x:v>P1-GAP005|Physical-to-demat credit|AP01</x:v>
      </x:c>
      <x:c r="F592" s="305" t="str">
        <x:v>SEBI-CORE-PRV-000167</x:v>
      </x:c>
      <x:c r="G592" s="305" t="str">
        <x:v>P1-GAP005|Physical-to-demat credit</x:v>
      </x:c>
      <x:c r="H592" s="305" t="str">
        <x:v>P1-GAP005</x:v>
      </x:c>
      <x:c r="I592" s="305" t="str">
        <x:v>MIGRATED — FROZEN</x:v>
      </x:c>
      <x:c r="J592" s="305" t="str">
        <x:v>FROZEN</x:v>
      </x:c>
      <x:c r="K592" s="305" t="str">
        <x:f>IF(COUNTIF($C$5:$C$1629,C592)=1,"UNIQUE","DUPLICATE")</x:f>
        <x:v>UNIQUE</x:v>
      </x:c>
      <x:c r="L592" s="305" t="str">
        <x:f>IF(COUNTIFS($B$5:$B$1629,B592,$E$5:$E$1629,E592)=1,"UNIQUE","DUPLICATE")</x:f>
        <x:v>UNIQUE</x:v>
      </x:c>
      <x:c r="M592" s="305" t="str">
        <x:f>IF(COUNTIF($C$5:$C$1629,F592)=1,"LINKED","ORPHAN")</x:f>
        <x:v>LINKED</x:v>
      </x:c>
      <x:c r="N592" s="305" t="str">
        <x:f>IF(AND(LEFT(C592,10)="SEBI-CORE-",MID(C592,11,3)=B592,LEN(C592)=20),"VALID","INVALID")</x:f>
        <x:v>VALID</x:v>
      </x:c>
      <x:c r="O592" s="305" t="str">
        <x:v>NO COLLISION — OBJECT CODE ISOLATED</x:v>
      </x:c>
    </x:row>
    <x:row r="593" ht="48" customHeight="1">
      <x:c r="A593" s="305" t="str">
        <x:v>Audit procedure</x:v>
      </x:c>
      <x:c r="B593" s="305" t="str">
        <x:v>AUD</x:v>
      </x:c>
      <x:c r="C593" s="305" t="str">
        <x:v>SEBI-CORE-AUD-000168</x:v>
      </x:c>
      <x:c r="D593" s="305" t="n">
        <x:v>168</x:v>
      </x:c>
      <x:c r="E593" s="305" t="str">
        <x:v>P1-GAP005|Implementation reporting|AP01</x:v>
      </x:c>
      <x:c r="F593" s="305" t="str">
        <x:v>SEBI-CORE-PRV-000168</x:v>
      </x:c>
      <x:c r="G593" s="305" t="str">
        <x:v>P1-GAP005|Implementation reporting</x:v>
      </x:c>
      <x:c r="H593" s="305" t="str">
        <x:v>P1-GAP005</x:v>
      </x:c>
      <x:c r="I593" s="305" t="str">
        <x:v>MIGRATED — FROZEN</x:v>
      </x:c>
      <x:c r="J593" s="305" t="str">
        <x:v>FROZEN</x:v>
      </x:c>
      <x:c r="K593" s="305" t="str">
        <x:f>IF(COUNTIF($C$5:$C$1629,C593)=1,"UNIQUE","DUPLICATE")</x:f>
        <x:v>UNIQUE</x:v>
      </x:c>
      <x:c r="L593" s="305" t="str">
        <x:f>IF(COUNTIFS($B$5:$B$1629,B593,$E$5:$E$1629,E593)=1,"UNIQUE","DUPLICATE")</x:f>
        <x:v>UNIQUE</x:v>
      </x:c>
      <x:c r="M593" s="305" t="str">
        <x:f>IF(COUNTIF($C$5:$C$1629,F593)=1,"LINKED","ORPHAN")</x:f>
        <x:v>LINKED</x:v>
      </x:c>
      <x:c r="N593" s="305" t="str">
        <x:f>IF(AND(LEFT(C593,10)="SEBI-CORE-",MID(C593,11,3)=B593,LEN(C593)=20),"VALID","INVALID")</x:f>
        <x:v>VALID</x:v>
      </x:c>
      <x:c r="O593" s="305" t="str">
        <x:v>NO COLLISION — OBJECT CODE ISOLATED</x:v>
      </x:c>
    </x:row>
    <x:row r="594" ht="48" customHeight="1">
      <x:c r="A594" s="305" t="str">
        <x:v>Audit procedure</x:v>
      </x:c>
      <x:c r="B594" s="305" t="str">
        <x:v>AUD</x:v>
      </x:c>
      <x:c r="C594" s="305" t="str">
        <x:v>SEBI-CORE-AUD-000169</x:v>
      </x:c>
      <x:c r="D594" s="305" t="n">
        <x:v>169</x:v>
      </x:c>
      <x:c r="E594" s="305" t="str">
        <x:v>CAP-LAW285|SCORES registration/interface|AP01</x:v>
      </x:c>
      <x:c r="F594" s="305" t="str">
        <x:v>SEBI-CORE-PRV-000169</x:v>
      </x:c>
      <x:c r="G594" s="305" t="str">
        <x:v>CAP-LAW285|SCORES registration/interface</x:v>
      </x:c>
      <x:c r="H594" s="305" t="str">
        <x:v>CAP-LAW285</x:v>
      </x:c>
      <x:c r="I594" s="305" t="str">
        <x:v>MIGRATED — FROZEN</x:v>
      </x:c>
      <x:c r="J594" s="305" t="str">
        <x:v>FROZEN</x:v>
      </x:c>
      <x:c r="K594" s="305" t="str">
        <x:f>IF(COUNTIF($C$5:$C$1629,C594)=1,"UNIQUE","DUPLICATE")</x:f>
        <x:v>UNIQUE</x:v>
      </x:c>
      <x:c r="L594" s="305" t="str">
        <x:f>IF(COUNTIFS($B$5:$B$1629,B594,$E$5:$E$1629,E594)=1,"UNIQUE","DUPLICATE")</x:f>
        <x:v>UNIQUE</x:v>
      </x:c>
      <x:c r="M594" s="305" t="str">
        <x:f>IF(COUNTIF($C$5:$C$1629,F594)=1,"LINKED","ORPHAN")</x:f>
        <x:v>LINKED</x:v>
      </x:c>
      <x:c r="N594" s="305" t="str">
        <x:f>IF(AND(LEFT(C594,10)="SEBI-CORE-",MID(C594,11,3)=B594,LEN(C594)=20),"VALID","INVALID")</x:f>
        <x:v>VALID</x:v>
      </x:c>
      <x:c r="O594" s="305" t="str">
        <x:v>NO COLLISION — OBJECT CODE ISOLATED</x:v>
      </x:c>
    </x:row>
    <x:row r="595" ht="48" customHeight="1">
      <x:c r="A595" s="305" t="str">
        <x:v>Audit procedure</x:v>
      </x:c>
      <x:c r="B595" s="305" t="str">
        <x:v>AUD</x:v>
      </x:c>
      <x:c r="C595" s="305" t="str">
        <x:v>SEBI-CORE-AUD-000170</x:v>
      </x:c>
      <x:c r="D595" s="305" t="n">
        <x:v>170</x:v>
      </x:c>
      <x:c r="E595" s="305" t="str">
        <x:v>CAP-LAW285|SCORES complaint handling|AP01</x:v>
      </x:c>
      <x:c r="F595" s="305" t="str">
        <x:v>SEBI-CORE-PRV-000170</x:v>
      </x:c>
      <x:c r="G595" s="305" t="str">
        <x:v>CAP-LAW285|SCORES complaint handling</x:v>
      </x:c>
      <x:c r="H595" s="305" t="str">
        <x:v>CAP-LAW285</x:v>
      </x:c>
      <x:c r="I595" s="305" t="str">
        <x:v>MIGRATED — FROZEN</x:v>
      </x:c>
      <x:c r="J595" s="305" t="str">
        <x:v>FROZEN</x:v>
      </x:c>
      <x:c r="K595" s="305" t="str">
        <x:f>IF(COUNTIF($C$5:$C$1629,C595)=1,"UNIQUE","DUPLICATE")</x:f>
        <x:v>UNIQUE</x:v>
      </x:c>
      <x:c r="L595" s="305" t="str">
        <x:f>IF(COUNTIFS($B$5:$B$1629,B595,$E$5:$E$1629,E595)=1,"UNIQUE","DUPLICATE")</x:f>
        <x:v>UNIQUE</x:v>
      </x:c>
      <x:c r="M595" s="305" t="str">
        <x:f>IF(COUNTIF($C$5:$C$1629,F595)=1,"LINKED","ORPHAN")</x:f>
        <x:v>LINKED</x:v>
      </x:c>
      <x:c r="N595" s="305" t="str">
        <x:f>IF(AND(LEFT(C595,10)="SEBI-CORE-",MID(C595,11,3)=B595,LEN(C595)=20),"VALID","INVALID")</x:f>
        <x:v>VALID</x:v>
      </x:c>
      <x:c r="O595" s="305" t="str">
        <x:v>NO COLLISION — OBJECT CODE ISOLATED</x:v>
      </x:c>
    </x:row>
    <x:row r="596" ht="48" customHeight="1">
      <x:c r="A596" s="305" t="str">
        <x:v>Audit procedure</x:v>
      </x:c>
      <x:c r="B596" s="305" t="str">
        <x:v>AUD</x:v>
      </x:c>
      <x:c r="C596" s="305" t="str">
        <x:v>SEBI-CORE-AUD-000171</x:v>
      </x:c>
      <x:c r="D596" s="305" t="n">
        <x:v>171</x:v>
      </x:c>
      <x:c r="E596" s="305" t="str">
        <x:v>CAP-LAW099|ODR participation|AP01</x:v>
      </x:c>
      <x:c r="F596" s="305" t="str">
        <x:v>SEBI-CORE-PRV-000171</x:v>
      </x:c>
      <x:c r="G596" s="305" t="str">
        <x:v>CAP-LAW099|ODR participation</x:v>
      </x:c>
      <x:c r="H596" s="305" t="str">
        <x:v>CAP-LAW099</x:v>
      </x:c>
      <x:c r="I596" s="305" t="str">
        <x:v>MIGRATED — FROZEN</x:v>
      </x:c>
      <x:c r="J596" s="305" t="str">
        <x:v>FROZEN</x:v>
      </x:c>
      <x:c r="K596" s="305" t="str">
        <x:f>IF(COUNTIF($C$5:$C$1629,C596)=1,"UNIQUE","DUPLICATE")</x:f>
        <x:v>UNIQUE</x:v>
      </x:c>
      <x:c r="L596" s="305" t="str">
        <x:f>IF(COUNTIFS($B$5:$B$1629,B596,$E$5:$E$1629,E596)=1,"UNIQUE","DUPLICATE")</x:f>
        <x:v>UNIQUE</x:v>
      </x:c>
      <x:c r="M596" s="305" t="str">
        <x:f>IF(COUNTIF($C$5:$C$1629,F596)=1,"LINKED","ORPHAN")</x:f>
        <x:v>LINKED</x:v>
      </x:c>
      <x:c r="N596" s="305" t="str">
        <x:f>IF(AND(LEFT(C596,10)="SEBI-CORE-",MID(C596,11,3)=B596,LEN(C596)=20),"VALID","INVALID")</x:f>
        <x:v>VALID</x:v>
      </x:c>
      <x:c r="O596" s="305" t="str">
        <x:v>NO COLLISION — OBJECT CODE ISOLATED</x:v>
      </x:c>
    </x:row>
    <x:row r="597" ht="48" customHeight="1">
      <x:c r="A597" s="305" t="str">
        <x:v>Audit procedure</x:v>
      </x:c>
      <x:c r="B597" s="305" t="str">
        <x:v>AUD</x:v>
      </x:c>
      <x:c r="C597" s="305" t="str">
        <x:v>SEBI-CORE-AUD-000172</x:v>
      </x:c>
      <x:c r="D597" s="305" t="n">
        <x:v>172</x:v>
      </x:c>
      <x:c r="E597" s="305" t="str">
        <x:v>CAP-LAW099|ODR outcome|AP01</x:v>
      </x:c>
      <x:c r="F597" s="305" t="str">
        <x:v>SEBI-CORE-PRV-000172</x:v>
      </x:c>
      <x:c r="G597" s="305" t="str">
        <x:v>CAP-LAW099|ODR outcome</x:v>
      </x:c>
      <x:c r="H597" s="305" t="str">
        <x:v>CAP-LAW099</x:v>
      </x:c>
      <x:c r="I597" s="305" t="str">
        <x:v>MIGRATED — FROZEN</x:v>
      </x:c>
      <x:c r="J597" s="305" t="str">
        <x:v>FROZEN</x:v>
      </x:c>
      <x:c r="K597" s="305" t="str">
        <x:f>IF(COUNTIF($C$5:$C$1629,C597)=1,"UNIQUE","DUPLICATE")</x:f>
        <x:v>UNIQUE</x:v>
      </x:c>
      <x:c r="L597" s="305" t="str">
        <x:f>IF(COUNTIFS($B$5:$B$1629,B597,$E$5:$E$1629,E597)=1,"UNIQUE","DUPLICATE")</x:f>
        <x:v>UNIQUE</x:v>
      </x:c>
      <x:c r="M597" s="305" t="str">
        <x:f>IF(COUNTIF($C$5:$C$1629,F597)=1,"LINKED","ORPHAN")</x:f>
        <x:v>LINKED</x:v>
      </x:c>
      <x:c r="N597" s="305" t="str">
        <x:f>IF(AND(LEFT(C597,10)="SEBI-CORE-",MID(C597,11,3)=B597,LEN(C597)=20),"VALID","INVALID")</x:f>
        <x:v>VALID</x:v>
      </x:c>
      <x:c r="O597" s="305" t="str">
        <x:v>NO COLLISION — OBJECT CODE ISOLATED</x:v>
      </x:c>
    </x:row>
    <x:row r="598" ht="48" customHeight="1">
      <x:c r="A598" s="305" t="str">
        <x:v>Evidence requirement</x:v>
      </x:c>
      <x:c r="B598" s="305" t="str">
        <x:v>EVD</x:v>
      </x:c>
      <x:c r="C598" s="305" t="str">
        <x:v>SEBI-CORE-EVD-000001</x:v>
      </x:c>
      <x:c r="D598" s="305" t="n">
        <x:v>1</x:v>
      </x:c>
      <x:c r="E598" s="305" t="str">
        <x:v>CAP-LAW003|Rule 19(2)(b)|AP01|E01</x:v>
      </x:c>
      <x:c r="F598" s="305" t="str">
        <x:v>SEBI-CORE-AUD-000001</x:v>
      </x:c>
      <x:c r="G598" s="305" t="str">
        <x:v>CAP-LAW003|Rule 19(2)(b)|AP01</x:v>
      </x:c>
      <x:c r="H598" s="305" t="str">
        <x:v>CAP-LAW003</x:v>
      </x:c>
      <x:c r="I598" s="305" t="str">
        <x:v>MIGRATED — FROZEN</x:v>
      </x:c>
      <x:c r="J598" s="305" t="str">
        <x:v>FROZEN</x:v>
      </x:c>
      <x:c r="K598" s="305" t="str">
        <x:f>IF(COUNTIF($C$5:$C$1629,C598)=1,"UNIQUE","DUPLICATE")</x:f>
        <x:v>UNIQUE</x:v>
      </x:c>
      <x:c r="L598" s="305" t="str">
        <x:f>IF(COUNTIFS($B$5:$B$1629,B598,$E$5:$E$1629,E598)=1,"UNIQUE","DUPLICATE")</x:f>
        <x:v>UNIQUE</x:v>
      </x:c>
      <x:c r="M598" s="305" t="str">
        <x:f>IF(COUNTIF($C$5:$C$1629,F598)=1,"LINKED","ORPHAN")</x:f>
        <x:v>LINKED</x:v>
      </x:c>
      <x:c r="N598" s="305" t="str">
        <x:f>IF(AND(LEFT(C598,10)="SEBI-CORE-",MID(C598,11,3)=B598,LEN(C598)=20),"VALID","INVALID")</x:f>
        <x:v>VALID</x:v>
      </x:c>
      <x:c r="O598" s="305" t="str">
        <x:v>NO COLLISION — OBJECT CODE ISOLATED</x:v>
      </x:c>
    </x:row>
    <x:row r="599" ht="48" customHeight="1">
      <x:c r="A599" s="305" t="str">
        <x:v>Evidence requirement</x:v>
      </x:c>
      <x:c r="B599" s="305" t="str">
        <x:v>EVD</x:v>
      </x:c>
      <x:c r="C599" s="305" t="str">
        <x:v>SEBI-CORE-EVD-000002</x:v>
      </x:c>
      <x:c r="D599" s="305" t="n">
        <x:v>2</x:v>
      </x:c>
      <x:c r="E599" s="305" t="str">
        <x:v>CAP-LAW003|Rule 19(2)(b)|AP01|E02</x:v>
      </x:c>
      <x:c r="F599" s="305" t="str">
        <x:v>SEBI-CORE-AUD-000001</x:v>
      </x:c>
      <x:c r="G599" s="305" t="str">
        <x:v>CAP-LAW003|Rule 19(2)(b)|AP01</x:v>
      </x:c>
      <x:c r="H599" s="305" t="str">
        <x:v>CAP-LAW003</x:v>
      </x:c>
      <x:c r="I599" s="305" t="str">
        <x:v>MIGRATED — FROZEN</x:v>
      </x:c>
      <x:c r="J599" s="305" t="str">
        <x:v>FROZEN</x:v>
      </x:c>
      <x:c r="K599" s="305" t="str">
        <x:f>IF(COUNTIF($C$5:$C$1629,C599)=1,"UNIQUE","DUPLICATE")</x:f>
        <x:v>UNIQUE</x:v>
      </x:c>
      <x:c r="L599" s="305" t="str">
        <x:f>IF(COUNTIFS($B$5:$B$1629,B599,$E$5:$E$1629,E599)=1,"UNIQUE","DUPLICATE")</x:f>
        <x:v>UNIQUE</x:v>
      </x:c>
      <x:c r="M599" s="305" t="str">
        <x:f>IF(COUNTIF($C$5:$C$1629,F599)=1,"LINKED","ORPHAN")</x:f>
        <x:v>LINKED</x:v>
      </x:c>
      <x:c r="N599" s="305" t="str">
        <x:f>IF(AND(LEFT(C599,10)="SEBI-CORE-",MID(C599,11,3)=B599,LEN(C599)=20),"VALID","INVALID")</x:f>
        <x:v>VALID</x:v>
      </x:c>
      <x:c r="O599" s="305" t="str">
        <x:v>NO COLLISION — OBJECT CODE ISOLATED</x:v>
      </x:c>
    </x:row>
    <x:row r="600" ht="48" customHeight="1">
      <x:c r="A600" s="305" t="str">
        <x:v>Evidence requirement</x:v>
      </x:c>
      <x:c r="B600" s="305" t="str">
        <x:v>EVD</x:v>
      </x:c>
      <x:c r="C600" s="305" t="str">
        <x:v>SEBI-CORE-EVD-000003</x:v>
      </x:c>
      <x:c r="D600" s="305" t="n">
        <x:v>3</x:v>
      </x:c>
      <x:c r="E600" s="305" t="str">
        <x:v>CAP-LAW003|Rule 19A|AP01|E01</x:v>
      </x:c>
      <x:c r="F600" s="305" t="str">
        <x:v>SEBI-CORE-AUD-000002</x:v>
      </x:c>
      <x:c r="G600" s="305" t="str">
        <x:v>CAP-LAW003|Rule 19A|AP01</x:v>
      </x:c>
      <x:c r="H600" s="305" t="str">
        <x:v>CAP-LAW003</x:v>
      </x:c>
      <x:c r="I600" s="305" t="str">
        <x:v>MIGRATED — FROZEN</x:v>
      </x:c>
      <x:c r="J600" s="305" t="str">
        <x:v>FROZEN</x:v>
      </x:c>
      <x:c r="K600" s="305" t="str">
        <x:f>IF(COUNTIF($C$5:$C$1629,C600)=1,"UNIQUE","DUPLICATE")</x:f>
        <x:v>UNIQUE</x:v>
      </x:c>
      <x:c r="L600" s="305" t="str">
        <x:f>IF(COUNTIFS($B$5:$B$1629,B600,$E$5:$E$1629,E600)=1,"UNIQUE","DUPLICATE")</x:f>
        <x:v>UNIQUE</x:v>
      </x:c>
      <x:c r="M600" s="305" t="str">
        <x:f>IF(COUNTIF($C$5:$C$1629,F600)=1,"LINKED","ORPHAN")</x:f>
        <x:v>LINKED</x:v>
      </x:c>
      <x:c r="N600" s="305" t="str">
        <x:f>IF(AND(LEFT(C600,10)="SEBI-CORE-",MID(C600,11,3)=B600,LEN(C600)=20),"VALID","INVALID")</x:f>
        <x:v>VALID</x:v>
      </x:c>
      <x:c r="O600" s="305" t="str">
        <x:v>NO COLLISION — OBJECT CODE ISOLATED</x:v>
      </x:c>
    </x:row>
    <x:row r="601" ht="48" customHeight="1">
      <x:c r="A601" s="305" t="str">
        <x:v>Evidence requirement</x:v>
      </x:c>
      <x:c r="B601" s="305" t="str">
        <x:v>EVD</x:v>
      </x:c>
      <x:c r="C601" s="305" t="str">
        <x:v>SEBI-CORE-EVD-000004</x:v>
      </x:c>
      <x:c r="D601" s="305" t="n">
        <x:v>4</x:v>
      </x:c>
      <x:c r="E601" s="305" t="str">
        <x:v>CAP-LAW003|Rule 19A|AP01|E02</x:v>
      </x:c>
      <x:c r="F601" s="305" t="str">
        <x:v>SEBI-CORE-AUD-000002</x:v>
      </x:c>
      <x:c r="G601" s="305" t="str">
        <x:v>CAP-LAW003|Rule 19A|AP01</x:v>
      </x:c>
      <x:c r="H601" s="305" t="str">
        <x:v>CAP-LAW003</x:v>
      </x:c>
      <x:c r="I601" s="305" t="str">
        <x:v>MIGRATED — FROZEN</x:v>
      </x:c>
      <x:c r="J601" s="305" t="str">
        <x:v>FROZEN</x:v>
      </x:c>
      <x:c r="K601" s="305" t="str">
        <x:f>IF(COUNTIF($C$5:$C$1629,C601)=1,"UNIQUE","DUPLICATE")</x:f>
        <x:v>UNIQUE</x:v>
      </x:c>
      <x:c r="L601" s="305" t="str">
        <x:f>IF(COUNTIFS($B$5:$B$1629,B601,$E$5:$E$1629,E601)=1,"UNIQUE","DUPLICATE")</x:f>
        <x:v>UNIQUE</x:v>
      </x:c>
      <x:c r="M601" s="305" t="str">
        <x:f>IF(COUNTIF($C$5:$C$1629,F601)=1,"LINKED","ORPHAN")</x:f>
        <x:v>LINKED</x:v>
      </x:c>
      <x:c r="N601" s="305" t="str">
        <x:f>IF(AND(LEFT(C601,10)="SEBI-CORE-",MID(C601,11,3)=B601,LEN(C601)=20),"VALID","INVALID")</x:f>
        <x:v>VALID</x:v>
      </x:c>
      <x:c r="O601" s="305" t="str">
        <x:v>NO COLLISION — OBJECT CODE ISOLATED</x:v>
      </x:c>
    </x:row>
    <x:row r="602" ht="48" customHeight="1">
      <x:c r="A602" s="305" t="str">
        <x:v>Evidence requirement</x:v>
      </x:c>
      <x:c r="B602" s="305" t="str">
        <x:v>EVD</x:v>
      </x:c>
      <x:c r="C602" s="305" t="str">
        <x:v>SEBI-CORE-EVD-000005</x:v>
      </x:c>
      <x:c r="D602" s="305" t="n">
        <x:v>5</x:v>
      </x:c>
      <x:c r="E602" s="305" t="str">
        <x:v>CAP-LAW053|Reg. 5|AP01|E01</x:v>
      </x:c>
      <x:c r="F602" s="305" t="str">
        <x:v>SEBI-CORE-AUD-000003</x:v>
      </x:c>
      <x:c r="G602" s="305" t="str">
        <x:v>CAP-LAW053|Reg. 5|AP01</x:v>
      </x:c>
      <x:c r="H602" s="305" t="str">
        <x:v>CAP-LAW053</x:v>
      </x:c>
      <x:c r="I602" s="305" t="str">
        <x:v>MIGRATED — FROZEN</x:v>
      </x:c>
      <x:c r="J602" s="305" t="str">
        <x:v>FROZEN</x:v>
      </x:c>
      <x:c r="K602" s="305" t="str">
        <x:f>IF(COUNTIF($C$5:$C$1629,C602)=1,"UNIQUE","DUPLICATE")</x:f>
        <x:v>UNIQUE</x:v>
      </x:c>
      <x:c r="L602" s="305" t="str">
        <x:f>IF(COUNTIFS($B$5:$B$1629,B602,$E$5:$E$1629,E602)=1,"UNIQUE","DUPLICATE")</x:f>
        <x:v>UNIQUE</x:v>
      </x:c>
      <x:c r="M602" s="305" t="str">
        <x:f>IF(COUNTIF($C$5:$C$1629,F602)=1,"LINKED","ORPHAN")</x:f>
        <x:v>LINKED</x:v>
      </x:c>
      <x:c r="N602" s="305" t="str">
        <x:f>IF(AND(LEFT(C602,10)="SEBI-CORE-",MID(C602,11,3)=B602,LEN(C602)=20),"VALID","INVALID")</x:f>
        <x:v>VALID</x:v>
      </x:c>
      <x:c r="O602" s="305" t="str">
        <x:v>NO COLLISION — OBJECT CODE ISOLATED</x:v>
      </x:c>
    </x:row>
    <x:row r="603" ht="48" customHeight="1">
      <x:c r="A603" s="305" t="str">
        <x:v>Evidence requirement</x:v>
      </x:c>
      <x:c r="B603" s="305" t="str">
        <x:v>EVD</x:v>
      </x:c>
      <x:c r="C603" s="305" t="str">
        <x:v>SEBI-CORE-EVD-000006</x:v>
      </x:c>
      <x:c r="D603" s="305" t="n">
        <x:v>6</x:v>
      </x:c>
      <x:c r="E603" s="305" t="str">
        <x:v>CAP-LAW053|Reg. 5|AP01|E02</x:v>
      </x:c>
      <x:c r="F603" s="305" t="str">
        <x:v>SEBI-CORE-AUD-000003</x:v>
      </x:c>
      <x:c r="G603" s="305" t="str">
        <x:v>CAP-LAW053|Reg. 5|AP01</x:v>
      </x:c>
      <x:c r="H603" s="305" t="str">
        <x:v>CAP-LAW053</x:v>
      </x:c>
      <x:c r="I603" s="305" t="str">
        <x:v>MIGRATED — FROZEN</x:v>
      </x:c>
      <x:c r="J603" s="305" t="str">
        <x:v>FROZEN</x:v>
      </x:c>
      <x:c r="K603" s="305" t="str">
        <x:f>IF(COUNTIF($C$5:$C$1629,C603)=1,"UNIQUE","DUPLICATE")</x:f>
        <x:v>UNIQUE</x:v>
      </x:c>
      <x:c r="L603" s="305" t="str">
        <x:f>IF(COUNTIFS($B$5:$B$1629,B603,$E$5:$E$1629,E603)=1,"UNIQUE","DUPLICATE")</x:f>
        <x:v>UNIQUE</x:v>
      </x:c>
      <x:c r="M603" s="305" t="str">
        <x:f>IF(COUNTIF($C$5:$C$1629,F603)=1,"LINKED","ORPHAN")</x:f>
        <x:v>LINKED</x:v>
      </x:c>
      <x:c r="N603" s="305" t="str">
        <x:f>IF(AND(LEFT(C603,10)="SEBI-CORE-",MID(C603,11,3)=B603,LEN(C603)=20),"VALID","INVALID")</x:f>
        <x:v>VALID</x:v>
      </x:c>
      <x:c r="O603" s="305" t="str">
        <x:v>NO COLLISION — OBJECT CODE ISOLATED</x:v>
      </x:c>
    </x:row>
    <x:row r="604" ht="48" customHeight="1">
      <x:c r="A604" s="305" t="str">
        <x:v>Evidence requirement</x:v>
      </x:c>
      <x:c r="B604" s="305" t="str">
        <x:v>EVD</x:v>
      </x:c>
      <x:c r="C604" s="305" t="str">
        <x:v>SEBI-CORE-EVD-000007</x:v>
      </x:c>
      <x:c r="D604" s="305" t="n">
        <x:v>7</x:v>
      </x:c>
      <x:c r="E604" s="305" t="str">
        <x:v>CAP-LAW053|Reg. 6|AP01|E01</x:v>
      </x:c>
      <x:c r="F604" s="305" t="str">
        <x:v>SEBI-CORE-AUD-000004</x:v>
      </x:c>
      <x:c r="G604" s="305" t="str">
        <x:v>CAP-LAW053|Reg. 6|AP01</x:v>
      </x:c>
      <x:c r="H604" s="305" t="str">
        <x:v>CAP-LAW053</x:v>
      </x:c>
      <x:c r="I604" s="305" t="str">
        <x:v>MIGRATED — FROZEN</x:v>
      </x:c>
      <x:c r="J604" s="305" t="str">
        <x:v>FROZEN</x:v>
      </x:c>
      <x:c r="K604" s="305" t="str">
        <x:f>IF(COUNTIF($C$5:$C$1629,C604)=1,"UNIQUE","DUPLICATE")</x:f>
        <x:v>UNIQUE</x:v>
      </x:c>
      <x:c r="L604" s="305" t="str">
        <x:f>IF(COUNTIFS($B$5:$B$1629,B604,$E$5:$E$1629,E604)=1,"UNIQUE","DUPLICATE")</x:f>
        <x:v>UNIQUE</x:v>
      </x:c>
      <x:c r="M604" s="305" t="str">
        <x:f>IF(COUNTIF($C$5:$C$1629,F604)=1,"LINKED","ORPHAN")</x:f>
        <x:v>LINKED</x:v>
      </x:c>
      <x:c r="N604" s="305" t="str">
        <x:f>IF(AND(LEFT(C604,10)="SEBI-CORE-",MID(C604,11,3)=B604,LEN(C604)=20),"VALID","INVALID")</x:f>
        <x:v>VALID</x:v>
      </x:c>
      <x:c r="O604" s="305" t="str">
        <x:v>NO COLLISION — OBJECT CODE ISOLATED</x:v>
      </x:c>
    </x:row>
    <x:row r="605" ht="48" customHeight="1">
      <x:c r="A605" s="305" t="str">
        <x:v>Evidence requirement</x:v>
      </x:c>
      <x:c r="B605" s="305" t="str">
        <x:v>EVD</x:v>
      </x:c>
      <x:c r="C605" s="305" t="str">
        <x:v>SEBI-CORE-EVD-000008</x:v>
      </x:c>
      <x:c r="D605" s="305" t="n">
        <x:v>8</x:v>
      </x:c>
      <x:c r="E605" s="305" t="str">
        <x:v>CAP-LAW053|Reg. 6|AP01|E02</x:v>
      </x:c>
      <x:c r="F605" s="305" t="str">
        <x:v>SEBI-CORE-AUD-000004</x:v>
      </x:c>
      <x:c r="G605" s="305" t="str">
        <x:v>CAP-LAW053|Reg. 6|AP01</x:v>
      </x:c>
      <x:c r="H605" s="305" t="str">
        <x:v>CAP-LAW053</x:v>
      </x:c>
      <x:c r="I605" s="305" t="str">
        <x:v>MIGRATED — FROZEN</x:v>
      </x:c>
      <x:c r="J605" s="305" t="str">
        <x:v>FROZEN</x:v>
      </x:c>
      <x:c r="K605" s="305" t="str">
        <x:f>IF(COUNTIF($C$5:$C$1629,C605)=1,"UNIQUE","DUPLICATE")</x:f>
        <x:v>UNIQUE</x:v>
      </x:c>
      <x:c r="L605" s="305" t="str">
        <x:f>IF(COUNTIFS($B$5:$B$1629,B605,$E$5:$E$1629,E605)=1,"UNIQUE","DUPLICATE")</x:f>
        <x:v>UNIQUE</x:v>
      </x:c>
      <x:c r="M605" s="305" t="str">
        <x:f>IF(COUNTIF($C$5:$C$1629,F605)=1,"LINKED","ORPHAN")</x:f>
        <x:v>LINKED</x:v>
      </x:c>
      <x:c r="N605" s="305" t="str">
        <x:f>IF(AND(LEFT(C605,10)="SEBI-CORE-",MID(C605,11,3)=B605,LEN(C605)=20),"VALID","INVALID")</x:f>
        <x:v>VALID</x:v>
      </x:c>
      <x:c r="O605" s="305" t="str">
        <x:v>NO COLLISION — OBJECT CODE ISOLATED</x:v>
      </x:c>
    </x:row>
    <x:row r="606" ht="48" customHeight="1">
      <x:c r="A606" s="305" t="str">
        <x:v>Evidence requirement</x:v>
      </x:c>
      <x:c r="B606" s="305" t="str">
        <x:v>EVD</x:v>
      </x:c>
      <x:c r="C606" s="305" t="str">
        <x:v>SEBI-CORE-EVD-000009</x:v>
      </x:c>
      <x:c r="D606" s="305" t="n">
        <x:v>9</x:v>
      </x:c>
      <x:c r="E606" s="305" t="str">
        <x:v>CAP-LAW053|Reg. 7|AP01|E01</x:v>
      </x:c>
      <x:c r="F606" s="305" t="str">
        <x:v>SEBI-CORE-AUD-000005</x:v>
      </x:c>
      <x:c r="G606" s="305" t="str">
        <x:v>CAP-LAW053|Reg. 7|AP01</x:v>
      </x:c>
      <x:c r="H606" s="305" t="str">
        <x:v>CAP-LAW053</x:v>
      </x:c>
      <x:c r="I606" s="305" t="str">
        <x:v>MIGRATED — FROZEN</x:v>
      </x:c>
      <x:c r="J606" s="305" t="str">
        <x:v>FROZEN</x:v>
      </x:c>
      <x:c r="K606" s="305" t="str">
        <x:f>IF(COUNTIF($C$5:$C$1629,C606)=1,"UNIQUE","DUPLICATE")</x:f>
        <x:v>UNIQUE</x:v>
      </x:c>
      <x:c r="L606" s="305" t="str">
        <x:f>IF(COUNTIFS($B$5:$B$1629,B606,$E$5:$E$1629,E606)=1,"UNIQUE","DUPLICATE")</x:f>
        <x:v>UNIQUE</x:v>
      </x:c>
      <x:c r="M606" s="305" t="str">
        <x:f>IF(COUNTIF($C$5:$C$1629,F606)=1,"LINKED","ORPHAN")</x:f>
        <x:v>LINKED</x:v>
      </x:c>
      <x:c r="N606" s="305" t="str">
        <x:f>IF(AND(LEFT(C606,10)="SEBI-CORE-",MID(C606,11,3)=B606,LEN(C606)=20),"VALID","INVALID")</x:f>
        <x:v>VALID</x:v>
      </x:c>
      <x:c r="O606" s="305" t="str">
        <x:v>NO COLLISION — OBJECT CODE ISOLATED</x:v>
      </x:c>
    </x:row>
    <x:row r="607" ht="48" customHeight="1">
      <x:c r="A607" s="305" t="str">
        <x:v>Evidence requirement</x:v>
      </x:c>
      <x:c r="B607" s="305" t="str">
        <x:v>EVD</x:v>
      </x:c>
      <x:c r="C607" s="305" t="str">
        <x:v>SEBI-CORE-EVD-000010</x:v>
      </x:c>
      <x:c r="D607" s="305" t="n">
        <x:v>10</x:v>
      </x:c>
      <x:c r="E607" s="305" t="str">
        <x:v>CAP-LAW053|Reg. 7|AP01|E02</x:v>
      </x:c>
      <x:c r="F607" s="305" t="str">
        <x:v>SEBI-CORE-AUD-000005</x:v>
      </x:c>
      <x:c r="G607" s="305" t="str">
        <x:v>CAP-LAW053|Reg. 7|AP01</x:v>
      </x:c>
      <x:c r="H607" s="305" t="str">
        <x:v>CAP-LAW053</x:v>
      </x:c>
      <x:c r="I607" s="305" t="str">
        <x:v>MIGRATED — FROZEN</x:v>
      </x:c>
      <x:c r="J607" s="305" t="str">
        <x:v>FROZEN</x:v>
      </x:c>
      <x:c r="K607" s="305" t="str">
        <x:f>IF(COUNTIF($C$5:$C$1629,C607)=1,"UNIQUE","DUPLICATE")</x:f>
        <x:v>UNIQUE</x:v>
      </x:c>
      <x:c r="L607" s="305" t="str">
        <x:f>IF(COUNTIFS($B$5:$B$1629,B607,$E$5:$E$1629,E607)=1,"UNIQUE","DUPLICATE")</x:f>
        <x:v>UNIQUE</x:v>
      </x:c>
      <x:c r="M607" s="305" t="str">
        <x:f>IF(COUNTIF($C$5:$C$1629,F607)=1,"LINKED","ORPHAN")</x:f>
        <x:v>LINKED</x:v>
      </x:c>
      <x:c r="N607" s="305" t="str">
        <x:f>IF(AND(LEFT(C607,10)="SEBI-CORE-",MID(C607,11,3)=B607,LEN(C607)=20),"VALID","INVALID")</x:f>
        <x:v>VALID</x:v>
      </x:c>
      <x:c r="O607" s="305" t="str">
        <x:v>NO COLLISION — OBJECT CODE ISOLATED</x:v>
      </x:c>
    </x:row>
    <x:row r="608" ht="48" customHeight="1">
      <x:c r="A608" s="305" t="str">
        <x:v>Evidence requirement</x:v>
      </x:c>
      <x:c r="B608" s="305" t="str">
        <x:v>EVD</x:v>
      </x:c>
      <x:c r="C608" s="305" t="str">
        <x:v>SEBI-CORE-EVD-000011</x:v>
      </x:c>
      <x:c r="D608" s="305" t="n">
        <x:v>11</x:v>
      </x:c>
      <x:c r="E608" s="305" t="str">
        <x:v>CAP-LAW053|Reg. 9|AP01|E01</x:v>
      </x:c>
      <x:c r="F608" s="305" t="str">
        <x:v>SEBI-CORE-AUD-000006</x:v>
      </x:c>
      <x:c r="G608" s="305" t="str">
        <x:v>CAP-LAW053|Reg. 9|AP01</x:v>
      </x:c>
      <x:c r="H608" s="305" t="str">
        <x:v>CAP-LAW053</x:v>
      </x:c>
      <x:c r="I608" s="305" t="str">
        <x:v>MIGRATED — FROZEN</x:v>
      </x:c>
      <x:c r="J608" s="305" t="str">
        <x:v>FROZEN</x:v>
      </x:c>
      <x:c r="K608" s="305" t="str">
        <x:f>IF(COUNTIF($C$5:$C$1629,C608)=1,"UNIQUE","DUPLICATE")</x:f>
        <x:v>UNIQUE</x:v>
      </x:c>
      <x:c r="L608" s="305" t="str">
        <x:f>IF(COUNTIFS($B$5:$B$1629,B608,$E$5:$E$1629,E608)=1,"UNIQUE","DUPLICATE")</x:f>
        <x:v>UNIQUE</x:v>
      </x:c>
      <x:c r="M608" s="305" t="str">
        <x:f>IF(COUNTIF($C$5:$C$1629,F608)=1,"LINKED","ORPHAN")</x:f>
        <x:v>LINKED</x:v>
      </x:c>
      <x:c r="N608" s="305" t="str">
        <x:f>IF(AND(LEFT(C608,10)="SEBI-CORE-",MID(C608,11,3)=B608,LEN(C608)=20),"VALID","INVALID")</x:f>
        <x:v>VALID</x:v>
      </x:c>
      <x:c r="O608" s="305" t="str">
        <x:v>NO COLLISION — OBJECT CODE ISOLATED</x:v>
      </x:c>
    </x:row>
    <x:row r="609" ht="48" customHeight="1">
      <x:c r="A609" s="305" t="str">
        <x:v>Evidence requirement</x:v>
      </x:c>
      <x:c r="B609" s="305" t="str">
        <x:v>EVD</x:v>
      </x:c>
      <x:c r="C609" s="305" t="str">
        <x:v>SEBI-CORE-EVD-000012</x:v>
      </x:c>
      <x:c r="D609" s="305" t="n">
        <x:v>12</x:v>
      </x:c>
      <x:c r="E609" s="305" t="str">
        <x:v>CAP-LAW053|Reg. 9|AP01|E02</x:v>
      </x:c>
      <x:c r="F609" s="305" t="str">
        <x:v>SEBI-CORE-AUD-000006</x:v>
      </x:c>
      <x:c r="G609" s="305" t="str">
        <x:v>CAP-LAW053|Reg. 9|AP01</x:v>
      </x:c>
      <x:c r="H609" s="305" t="str">
        <x:v>CAP-LAW053</x:v>
      </x:c>
      <x:c r="I609" s="305" t="str">
        <x:v>MIGRATED — FROZEN</x:v>
      </x:c>
      <x:c r="J609" s="305" t="str">
        <x:v>FROZEN</x:v>
      </x:c>
      <x:c r="K609" s="305" t="str">
        <x:f>IF(COUNTIF($C$5:$C$1629,C609)=1,"UNIQUE","DUPLICATE")</x:f>
        <x:v>UNIQUE</x:v>
      </x:c>
      <x:c r="L609" s="305" t="str">
        <x:f>IF(COUNTIFS($B$5:$B$1629,B609,$E$5:$E$1629,E609)=1,"UNIQUE","DUPLICATE")</x:f>
        <x:v>UNIQUE</x:v>
      </x:c>
      <x:c r="M609" s="305" t="str">
        <x:f>IF(COUNTIF($C$5:$C$1629,F609)=1,"LINKED","ORPHAN")</x:f>
        <x:v>LINKED</x:v>
      </x:c>
      <x:c r="N609" s="305" t="str">
        <x:f>IF(AND(LEFT(C609,10)="SEBI-CORE-",MID(C609,11,3)=B609,LEN(C609)=20),"VALID","INVALID")</x:f>
        <x:v>VALID</x:v>
      </x:c>
      <x:c r="O609" s="305" t="str">
        <x:v>NO COLLISION — OBJECT CODE ISOLATED</x:v>
      </x:c>
    </x:row>
    <x:row r="610" ht="48" customHeight="1">
      <x:c r="A610" s="305" t="str">
        <x:v>Evidence requirement</x:v>
      </x:c>
      <x:c r="B610" s="305" t="str">
        <x:v>EVD</x:v>
      </x:c>
      <x:c r="C610" s="305" t="str">
        <x:v>SEBI-CORE-EVD-000013</x:v>
      </x:c>
      <x:c r="D610" s="305" t="n">
        <x:v>13</x:v>
      </x:c>
      <x:c r="E610" s="305" t="str">
        <x:v>CAP-LAW053|Reg. 10|AP01|E01</x:v>
      </x:c>
      <x:c r="F610" s="305" t="str">
        <x:v>SEBI-CORE-AUD-000007</x:v>
      </x:c>
      <x:c r="G610" s="305" t="str">
        <x:v>CAP-LAW053|Reg. 10|AP01</x:v>
      </x:c>
      <x:c r="H610" s="305" t="str">
        <x:v>CAP-LAW053</x:v>
      </x:c>
      <x:c r="I610" s="305" t="str">
        <x:v>MIGRATED — FROZEN</x:v>
      </x:c>
      <x:c r="J610" s="305" t="str">
        <x:v>FROZEN</x:v>
      </x:c>
      <x:c r="K610" s="305" t="str">
        <x:f>IF(COUNTIF($C$5:$C$1629,C610)=1,"UNIQUE","DUPLICATE")</x:f>
        <x:v>UNIQUE</x:v>
      </x:c>
      <x:c r="L610" s="305" t="str">
        <x:f>IF(COUNTIFS($B$5:$B$1629,B610,$E$5:$E$1629,E610)=1,"UNIQUE","DUPLICATE")</x:f>
        <x:v>UNIQUE</x:v>
      </x:c>
      <x:c r="M610" s="305" t="str">
        <x:f>IF(COUNTIF($C$5:$C$1629,F610)=1,"LINKED","ORPHAN")</x:f>
        <x:v>LINKED</x:v>
      </x:c>
      <x:c r="N610" s="305" t="str">
        <x:f>IF(AND(LEFT(C610,10)="SEBI-CORE-",MID(C610,11,3)=B610,LEN(C610)=20),"VALID","INVALID")</x:f>
        <x:v>VALID</x:v>
      </x:c>
      <x:c r="O610" s="305" t="str">
        <x:v>NO COLLISION — OBJECT CODE ISOLATED</x:v>
      </x:c>
    </x:row>
    <x:row r="611" ht="48" customHeight="1">
      <x:c r="A611" s="305" t="str">
        <x:v>Evidence requirement</x:v>
      </x:c>
      <x:c r="B611" s="305" t="str">
        <x:v>EVD</x:v>
      </x:c>
      <x:c r="C611" s="305" t="str">
        <x:v>SEBI-CORE-EVD-000014</x:v>
      </x:c>
      <x:c r="D611" s="305" t="n">
        <x:v>14</x:v>
      </x:c>
      <x:c r="E611" s="305" t="str">
        <x:v>CAP-LAW053|Reg. 10|AP01|E02</x:v>
      </x:c>
      <x:c r="F611" s="305" t="str">
        <x:v>SEBI-CORE-AUD-000007</x:v>
      </x:c>
      <x:c r="G611" s="305" t="str">
        <x:v>CAP-LAW053|Reg. 10|AP01</x:v>
      </x:c>
      <x:c r="H611" s="305" t="str">
        <x:v>CAP-LAW053</x:v>
      </x:c>
      <x:c r="I611" s="305" t="str">
        <x:v>MIGRATED — FROZEN</x:v>
      </x:c>
      <x:c r="J611" s="305" t="str">
        <x:v>FROZEN</x:v>
      </x:c>
      <x:c r="K611" s="305" t="str">
        <x:f>IF(COUNTIF($C$5:$C$1629,C611)=1,"UNIQUE","DUPLICATE")</x:f>
        <x:v>UNIQUE</x:v>
      </x:c>
      <x:c r="L611" s="305" t="str">
        <x:f>IF(COUNTIFS($B$5:$B$1629,B611,$E$5:$E$1629,E611)=1,"UNIQUE","DUPLICATE")</x:f>
        <x:v>UNIQUE</x:v>
      </x:c>
      <x:c r="M611" s="305" t="str">
        <x:f>IF(COUNTIF($C$5:$C$1629,F611)=1,"LINKED","ORPHAN")</x:f>
        <x:v>LINKED</x:v>
      </x:c>
      <x:c r="N611" s="305" t="str">
        <x:f>IF(AND(LEFT(C611,10)="SEBI-CORE-",MID(C611,11,3)=B611,LEN(C611)=20),"VALID","INVALID")</x:f>
        <x:v>VALID</x:v>
      </x:c>
      <x:c r="O611" s="305" t="str">
        <x:v>NO COLLISION — OBJECT CODE ISOLATED</x:v>
      </x:c>
    </x:row>
    <x:row r="612" ht="48" customHeight="1">
      <x:c r="A612" s="305" t="str">
        <x:v>Evidence requirement</x:v>
      </x:c>
      <x:c r="B612" s="305" t="str">
        <x:v>EVD</x:v>
      </x:c>
      <x:c r="C612" s="305" t="str">
        <x:v>SEBI-CORE-EVD-000015</x:v>
      </x:c>
      <x:c r="D612" s="305" t="n">
        <x:v>15</x:v>
      </x:c>
      <x:c r="E612" s="305" t="str">
        <x:v>CAP-LAW053|Reg. 12|AP01|E01</x:v>
      </x:c>
      <x:c r="F612" s="305" t="str">
        <x:v>SEBI-CORE-AUD-000008</x:v>
      </x:c>
      <x:c r="G612" s="305" t="str">
        <x:v>CAP-LAW053|Reg. 12|AP01</x:v>
      </x:c>
      <x:c r="H612" s="305" t="str">
        <x:v>CAP-LAW053</x:v>
      </x:c>
      <x:c r="I612" s="305" t="str">
        <x:v>MIGRATED — FROZEN</x:v>
      </x:c>
      <x:c r="J612" s="305" t="str">
        <x:v>FROZEN</x:v>
      </x:c>
      <x:c r="K612" s="305" t="str">
        <x:f>IF(COUNTIF($C$5:$C$1629,C612)=1,"UNIQUE","DUPLICATE")</x:f>
        <x:v>UNIQUE</x:v>
      </x:c>
      <x:c r="L612" s="305" t="str">
        <x:f>IF(COUNTIFS($B$5:$B$1629,B612,$E$5:$E$1629,E612)=1,"UNIQUE","DUPLICATE")</x:f>
        <x:v>UNIQUE</x:v>
      </x:c>
      <x:c r="M612" s="305" t="str">
        <x:f>IF(COUNTIF($C$5:$C$1629,F612)=1,"LINKED","ORPHAN")</x:f>
        <x:v>LINKED</x:v>
      </x:c>
      <x:c r="N612" s="305" t="str">
        <x:f>IF(AND(LEFT(C612,10)="SEBI-CORE-",MID(C612,11,3)=B612,LEN(C612)=20),"VALID","INVALID")</x:f>
        <x:v>VALID</x:v>
      </x:c>
      <x:c r="O612" s="305" t="str">
        <x:v>NO COLLISION — OBJECT CODE ISOLATED</x:v>
      </x:c>
    </x:row>
    <x:row r="613" ht="48" customHeight="1">
      <x:c r="A613" s="305" t="str">
        <x:v>Evidence requirement</x:v>
      </x:c>
      <x:c r="B613" s="305" t="str">
        <x:v>EVD</x:v>
      </x:c>
      <x:c r="C613" s="305" t="str">
        <x:v>SEBI-CORE-EVD-000016</x:v>
      </x:c>
      <x:c r="D613" s="305" t="n">
        <x:v>16</x:v>
      </x:c>
      <x:c r="E613" s="305" t="str">
        <x:v>CAP-LAW053|Reg. 12|AP01|E02</x:v>
      </x:c>
      <x:c r="F613" s="305" t="str">
        <x:v>SEBI-CORE-AUD-000008</x:v>
      </x:c>
      <x:c r="G613" s="305" t="str">
        <x:v>CAP-LAW053|Reg. 12|AP01</x:v>
      </x:c>
      <x:c r="H613" s="305" t="str">
        <x:v>CAP-LAW053</x:v>
      </x:c>
      <x:c r="I613" s="305" t="str">
        <x:v>MIGRATED — FROZEN</x:v>
      </x:c>
      <x:c r="J613" s="305" t="str">
        <x:v>FROZEN</x:v>
      </x:c>
      <x:c r="K613" s="305" t="str">
        <x:f>IF(COUNTIF($C$5:$C$1629,C613)=1,"UNIQUE","DUPLICATE")</x:f>
        <x:v>UNIQUE</x:v>
      </x:c>
      <x:c r="L613" s="305" t="str">
        <x:f>IF(COUNTIFS($B$5:$B$1629,B613,$E$5:$E$1629,E613)=1,"UNIQUE","DUPLICATE")</x:f>
        <x:v>UNIQUE</x:v>
      </x:c>
      <x:c r="M613" s="305" t="str">
        <x:f>IF(COUNTIF($C$5:$C$1629,F613)=1,"LINKED","ORPHAN")</x:f>
        <x:v>LINKED</x:v>
      </x:c>
      <x:c r="N613" s="305" t="str">
        <x:f>IF(AND(LEFT(C613,10)="SEBI-CORE-",MID(C613,11,3)=B613,LEN(C613)=20),"VALID","INVALID")</x:f>
        <x:v>VALID</x:v>
      </x:c>
      <x:c r="O613" s="305" t="str">
        <x:v>NO COLLISION — OBJECT CODE ISOLATED</x:v>
      </x:c>
    </x:row>
    <x:row r="614" ht="48" customHeight="1">
      <x:c r="A614" s="305" t="str">
        <x:v>Evidence requirement</x:v>
      </x:c>
      <x:c r="B614" s="305" t="str">
        <x:v>EVD</x:v>
      </x:c>
      <x:c r="C614" s="305" t="str">
        <x:v>SEBI-CORE-EVD-000017</x:v>
      </x:c>
      <x:c r="D614" s="305" t="n">
        <x:v>17</x:v>
      </x:c>
      <x:c r="E614" s="305" t="str">
        <x:v>CAP-LAW053|Reg. 13|AP01|E01</x:v>
      </x:c>
      <x:c r="F614" s="305" t="str">
        <x:v>SEBI-CORE-AUD-000009</x:v>
      </x:c>
      <x:c r="G614" s="305" t="str">
        <x:v>CAP-LAW053|Reg. 13|AP01</x:v>
      </x:c>
      <x:c r="H614" s="305" t="str">
        <x:v>CAP-LAW053</x:v>
      </x:c>
      <x:c r="I614" s="305" t="str">
        <x:v>MIGRATED — FROZEN</x:v>
      </x:c>
      <x:c r="J614" s="305" t="str">
        <x:v>FROZEN</x:v>
      </x:c>
      <x:c r="K614" s="305" t="str">
        <x:f>IF(COUNTIF($C$5:$C$1629,C614)=1,"UNIQUE","DUPLICATE")</x:f>
        <x:v>UNIQUE</x:v>
      </x:c>
      <x:c r="L614" s="305" t="str">
        <x:f>IF(COUNTIFS($B$5:$B$1629,B614,$E$5:$E$1629,E614)=1,"UNIQUE","DUPLICATE")</x:f>
        <x:v>UNIQUE</x:v>
      </x:c>
      <x:c r="M614" s="305" t="str">
        <x:f>IF(COUNTIF($C$5:$C$1629,F614)=1,"LINKED","ORPHAN")</x:f>
        <x:v>LINKED</x:v>
      </x:c>
      <x:c r="N614" s="305" t="str">
        <x:f>IF(AND(LEFT(C614,10)="SEBI-CORE-",MID(C614,11,3)=B614,LEN(C614)=20),"VALID","INVALID")</x:f>
        <x:v>VALID</x:v>
      </x:c>
      <x:c r="O614" s="305" t="str">
        <x:v>NO COLLISION — OBJECT CODE ISOLATED</x:v>
      </x:c>
    </x:row>
    <x:row r="615" ht="48" customHeight="1">
      <x:c r="A615" s="305" t="str">
        <x:v>Evidence requirement</x:v>
      </x:c>
      <x:c r="B615" s="305" t="str">
        <x:v>EVD</x:v>
      </x:c>
      <x:c r="C615" s="305" t="str">
        <x:v>SEBI-CORE-EVD-000018</x:v>
      </x:c>
      <x:c r="D615" s="305" t="n">
        <x:v>18</x:v>
      </x:c>
      <x:c r="E615" s="305" t="str">
        <x:v>CAP-LAW053|Reg. 13|AP01|E02</x:v>
      </x:c>
      <x:c r="F615" s="305" t="str">
        <x:v>SEBI-CORE-AUD-000009</x:v>
      </x:c>
      <x:c r="G615" s="305" t="str">
        <x:v>CAP-LAW053|Reg. 13|AP01</x:v>
      </x:c>
      <x:c r="H615" s="305" t="str">
        <x:v>CAP-LAW053</x:v>
      </x:c>
      <x:c r="I615" s="305" t="str">
        <x:v>MIGRATED — FROZEN</x:v>
      </x:c>
      <x:c r="J615" s="305" t="str">
        <x:v>FROZEN</x:v>
      </x:c>
      <x:c r="K615" s="305" t="str">
        <x:f>IF(COUNTIF($C$5:$C$1629,C615)=1,"UNIQUE","DUPLICATE")</x:f>
        <x:v>UNIQUE</x:v>
      </x:c>
      <x:c r="L615" s="305" t="str">
        <x:f>IF(COUNTIFS($B$5:$B$1629,B615,$E$5:$E$1629,E615)=1,"UNIQUE","DUPLICATE")</x:f>
        <x:v>UNIQUE</x:v>
      </x:c>
      <x:c r="M615" s="305" t="str">
        <x:f>IF(COUNTIF($C$5:$C$1629,F615)=1,"LINKED","ORPHAN")</x:f>
        <x:v>LINKED</x:v>
      </x:c>
      <x:c r="N615" s="305" t="str">
        <x:f>IF(AND(LEFT(C615,10)="SEBI-CORE-",MID(C615,11,3)=B615,LEN(C615)=20),"VALID","INVALID")</x:f>
        <x:v>VALID</x:v>
      </x:c>
      <x:c r="O615" s="305" t="str">
        <x:v>NO COLLISION — OBJECT CODE ISOLATED</x:v>
      </x:c>
    </x:row>
    <x:row r="616" ht="48" customHeight="1">
      <x:c r="A616" s="305" t="str">
        <x:v>Evidence requirement</x:v>
      </x:c>
      <x:c r="B616" s="305" t="str">
        <x:v>EVD</x:v>
      </x:c>
      <x:c r="C616" s="305" t="str">
        <x:v>SEBI-CORE-EVD-000019</x:v>
      </x:c>
      <x:c r="D616" s="305" t="n">
        <x:v>19</x:v>
      </x:c>
      <x:c r="E616" s="305" t="str">
        <x:v>CAP-LAW053|Reg. 14|AP01|E01</x:v>
      </x:c>
      <x:c r="F616" s="305" t="str">
        <x:v>SEBI-CORE-AUD-000010</x:v>
      </x:c>
      <x:c r="G616" s="305" t="str">
        <x:v>CAP-LAW053|Reg. 14|AP01</x:v>
      </x:c>
      <x:c r="H616" s="305" t="str">
        <x:v>CAP-LAW053</x:v>
      </x:c>
      <x:c r="I616" s="305" t="str">
        <x:v>MIGRATED — FROZEN</x:v>
      </x:c>
      <x:c r="J616" s="305" t="str">
        <x:v>FROZEN</x:v>
      </x:c>
      <x:c r="K616" s="305" t="str">
        <x:f>IF(COUNTIF($C$5:$C$1629,C616)=1,"UNIQUE","DUPLICATE")</x:f>
        <x:v>UNIQUE</x:v>
      </x:c>
      <x:c r="L616" s="305" t="str">
        <x:f>IF(COUNTIFS($B$5:$B$1629,B616,$E$5:$E$1629,E616)=1,"UNIQUE","DUPLICATE")</x:f>
        <x:v>UNIQUE</x:v>
      </x:c>
      <x:c r="M616" s="305" t="str">
        <x:f>IF(COUNTIF($C$5:$C$1629,F616)=1,"LINKED","ORPHAN")</x:f>
        <x:v>LINKED</x:v>
      </x:c>
      <x:c r="N616" s="305" t="str">
        <x:f>IF(AND(LEFT(C616,10)="SEBI-CORE-",MID(C616,11,3)=B616,LEN(C616)=20),"VALID","INVALID")</x:f>
        <x:v>VALID</x:v>
      </x:c>
      <x:c r="O616" s="305" t="str">
        <x:v>NO COLLISION — OBJECT CODE ISOLATED</x:v>
      </x:c>
    </x:row>
    <x:row r="617" ht="48" customHeight="1">
      <x:c r="A617" s="305" t="str">
        <x:v>Evidence requirement</x:v>
      </x:c>
      <x:c r="B617" s="305" t="str">
        <x:v>EVD</x:v>
      </x:c>
      <x:c r="C617" s="305" t="str">
        <x:v>SEBI-CORE-EVD-000020</x:v>
      </x:c>
      <x:c r="D617" s="305" t="n">
        <x:v>20</x:v>
      </x:c>
      <x:c r="E617" s="305" t="str">
        <x:v>CAP-LAW053|Reg. 14|AP01|E02</x:v>
      </x:c>
      <x:c r="F617" s="305" t="str">
        <x:v>SEBI-CORE-AUD-000010</x:v>
      </x:c>
      <x:c r="G617" s="305" t="str">
        <x:v>CAP-LAW053|Reg. 14|AP01</x:v>
      </x:c>
      <x:c r="H617" s="305" t="str">
        <x:v>CAP-LAW053</x:v>
      </x:c>
      <x:c r="I617" s="305" t="str">
        <x:v>MIGRATED — FROZEN</x:v>
      </x:c>
      <x:c r="J617" s="305" t="str">
        <x:v>FROZEN</x:v>
      </x:c>
      <x:c r="K617" s="305" t="str">
        <x:f>IF(COUNTIF($C$5:$C$1629,C617)=1,"UNIQUE","DUPLICATE")</x:f>
        <x:v>UNIQUE</x:v>
      </x:c>
      <x:c r="L617" s="305" t="str">
        <x:f>IF(COUNTIFS($B$5:$B$1629,B617,$E$5:$E$1629,E617)=1,"UNIQUE","DUPLICATE")</x:f>
        <x:v>UNIQUE</x:v>
      </x:c>
      <x:c r="M617" s="305" t="str">
        <x:f>IF(COUNTIF($C$5:$C$1629,F617)=1,"LINKED","ORPHAN")</x:f>
        <x:v>LINKED</x:v>
      </x:c>
      <x:c r="N617" s="305" t="str">
        <x:f>IF(AND(LEFT(C617,10)="SEBI-CORE-",MID(C617,11,3)=B617,LEN(C617)=20),"VALID","INVALID")</x:f>
        <x:v>VALID</x:v>
      </x:c>
      <x:c r="O617" s="305" t="str">
        <x:v>NO COLLISION — OBJECT CODE ISOLATED</x:v>
      </x:c>
    </x:row>
    <x:row r="618" ht="48" customHeight="1">
      <x:c r="A618" s="305" t="str">
        <x:v>Evidence requirement</x:v>
      </x:c>
      <x:c r="B618" s="305" t="str">
        <x:v>EVD</x:v>
      </x:c>
      <x:c r="C618" s="305" t="str">
        <x:v>SEBI-CORE-EVD-000021</x:v>
      </x:c>
      <x:c r="D618" s="305" t="n">
        <x:v>21</x:v>
      </x:c>
      <x:c r="E618" s="305" t="str">
        <x:v>CAP-LAW053|Reg. 15|AP01|E01</x:v>
      </x:c>
      <x:c r="F618" s="305" t="str">
        <x:v>SEBI-CORE-AUD-000011</x:v>
      </x:c>
      <x:c r="G618" s="305" t="str">
        <x:v>CAP-LAW053|Reg. 15|AP01</x:v>
      </x:c>
      <x:c r="H618" s="305" t="str">
        <x:v>CAP-LAW053</x:v>
      </x:c>
      <x:c r="I618" s="305" t="str">
        <x:v>MIGRATED — FROZEN</x:v>
      </x:c>
      <x:c r="J618" s="305" t="str">
        <x:v>FROZEN</x:v>
      </x:c>
      <x:c r="K618" s="305" t="str">
        <x:f>IF(COUNTIF($C$5:$C$1629,C618)=1,"UNIQUE","DUPLICATE")</x:f>
        <x:v>UNIQUE</x:v>
      </x:c>
      <x:c r="L618" s="305" t="str">
        <x:f>IF(COUNTIFS($B$5:$B$1629,B618,$E$5:$E$1629,E618)=1,"UNIQUE","DUPLICATE")</x:f>
        <x:v>UNIQUE</x:v>
      </x:c>
      <x:c r="M618" s="305" t="str">
        <x:f>IF(COUNTIF($C$5:$C$1629,F618)=1,"LINKED","ORPHAN")</x:f>
        <x:v>LINKED</x:v>
      </x:c>
      <x:c r="N618" s="305" t="str">
        <x:f>IF(AND(LEFT(C618,10)="SEBI-CORE-",MID(C618,11,3)=B618,LEN(C618)=20),"VALID","INVALID")</x:f>
        <x:v>VALID</x:v>
      </x:c>
      <x:c r="O618" s="305" t="str">
        <x:v>NO COLLISION — OBJECT CODE ISOLATED</x:v>
      </x:c>
    </x:row>
    <x:row r="619" ht="48" customHeight="1">
      <x:c r="A619" s="305" t="str">
        <x:v>Evidence requirement</x:v>
      </x:c>
      <x:c r="B619" s="305" t="str">
        <x:v>EVD</x:v>
      </x:c>
      <x:c r="C619" s="305" t="str">
        <x:v>SEBI-CORE-EVD-000022</x:v>
      </x:c>
      <x:c r="D619" s="305" t="n">
        <x:v>22</x:v>
      </x:c>
      <x:c r="E619" s="305" t="str">
        <x:v>CAP-LAW053|Reg. 15|AP01|E02</x:v>
      </x:c>
      <x:c r="F619" s="305" t="str">
        <x:v>SEBI-CORE-AUD-000011</x:v>
      </x:c>
      <x:c r="G619" s="305" t="str">
        <x:v>CAP-LAW053|Reg. 15|AP01</x:v>
      </x:c>
      <x:c r="H619" s="305" t="str">
        <x:v>CAP-LAW053</x:v>
      </x:c>
      <x:c r="I619" s="305" t="str">
        <x:v>MIGRATED — FROZEN</x:v>
      </x:c>
      <x:c r="J619" s="305" t="str">
        <x:v>FROZEN</x:v>
      </x:c>
      <x:c r="K619" s="305" t="str">
        <x:f>IF(COUNTIF($C$5:$C$1629,C619)=1,"UNIQUE","DUPLICATE")</x:f>
        <x:v>UNIQUE</x:v>
      </x:c>
      <x:c r="L619" s="305" t="str">
        <x:f>IF(COUNTIFS($B$5:$B$1629,B619,$E$5:$E$1629,E619)=1,"UNIQUE","DUPLICATE")</x:f>
        <x:v>UNIQUE</x:v>
      </x:c>
      <x:c r="M619" s="305" t="str">
        <x:f>IF(COUNTIF($C$5:$C$1629,F619)=1,"LINKED","ORPHAN")</x:f>
        <x:v>LINKED</x:v>
      </x:c>
      <x:c r="N619" s="305" t="str">
        <x:f>IF(AND(LEFT(C619,10)="SEBI-CORE-",MID(C619,11,3)=B619,LEN(C619)=20),"VALID","INVALID")</x:f>
        <x:v>VALID</x:v>
      </x:c>
      <x:c r="O619" s="305" t="str">
        <x:v>NO COLLISION — OBJECT CODE ISOLATED</x:v>
      </x:c>
    </x:row>
    <x:row r="620" ht="48" customHeight="1">
      <x:c r="A620" s="305" t="str">
        <x:v>Evidence requirement</x:v>
      </x:c>
      <x:c r="B620" s="305" t="str">
        <x:v>EVD</x:v>
      </x:c>
      <x:c r="C620" s="305" t="str">
        <x:v>SEBI-CORE-EVD-000023</x:v>
      </x:c>
      <x:c r="D620" s="305" t="n">
        <x:v>23</x:v>
      </x:c>
      <x:c r="E620" s="305" t="str">
        <x:v>CAP-LAW053|Reg. 17(1)-(2)|AP01|E01</x:v>
      </x:c>
      <x:c r="F620" s="305" t="str">
        <x:v>SEBI-CORE-AUD-000012</x:v>
      </x:c>
      <x:c r="G620" s="305" t="str">
        <x:v>CAP-LAW053|Reg. 17(1)-(2)|AP01</x:v>
      </x:c>
      <x:c r="H620" s="305" t="str">
        <x:v>CAP-LAW053</x:v>
      </x:c>
      <x:c r="I620" s="305" t="str">
        <x:v>MIGRATED — FROZEN</x:v>
      </x:c>
      <x:c r="J620" s="305" t="str">
        <x:v>FROZEN</x:v>
      </x:c>
      <x:c r="K620" s="305" t="str">
        <x:f>IF(COUNTIF($C$5:$C$1629,C620)=1,"UNIQUE","DUPLICATE")</x:f>
        <x:v>UNIQUE</x:v>
      </x:c>
      <x:c r="L620" s="305" t="str">
        <x:f>IF(COUNTIFS($B$5:$B$1629,B620,$E$5:$E$1629,E620)=1,"UNIQUE","DUPLICATE")</x:f>
        <x:v>UNIQUE</x:v>
      </x:c>
      <x:c r="M620" s="305" t="str">
        <x:f>IF(COUNTIF($C$5:$C$1629,F620)=1,"LINKED","ORPHAN")</x:f>
        <x:v>LINKED</x:v>
      </x:c>
      <x:c r="N620" s="305" t="str">
        <x:f>IF(AND(LEFT(C620,10)="SEBI-CORE-",MID(C620,11,3)=B620,LEN(C620)=20),"VALID","INVALID")</x:f>
        <x:v>VALID</x:v>
      </x:c>
      <x:c r="O620" s="305" t="str">
        <x:v>NO COLLISION — OBJECT CODE ISOLATED</x:v>
      </x:c>
    </x:row>
    <x:row r="621" ht="48" customHeight="1">
      <x:c r="A621" s="305" t="str">
        <x:v>Evidence requirement</x:v>
      </x:c>
      <x:c r="B621" s="305" t="str">
        <x:v>EVD</x:v>
      </x:c>
      <x:c r="C621" s="305" t="str">
        <x:v>SEBI-CORE-EVD-000024</x:v>
      </x:c>
      <x:c r="D621" s="305" t="n">
        <x:v>24</x:v>
      </x:c>
      <x:c r="E621" s="305" t="str">
        <x:v>CAP-LAW053|Reg. 17(1)-(2)|AP01|E02</x:v>
      </x:c>
      <x:c r="F621" s="305" t="str">
        <x:v>SEBI-CORE-AUD-000012</x:v>
      </x:c>
      <x:c r="G621" s="305" t="str">
        <x:v>CAP-LAW053|Reg. 17(1)-(2)|AP01</x:v>
      </x:c>
      <x:c r="H621" s="305" t="str">
        <x:v>CAP-LAW053</x:v>
      </x:c>
      <x:c r="I621" s="305" t="str">
        <x:v>MIGRATED — FROZEN</x:v>
      </x:c>
      <x:c r="J621" s="305" t="str">
        <x:v>FROZEN</x:v>
      </x:c>
      <x:c r="K621" s="305" t="str">
        <x:f>IF(COUNTIF($C$5:$C$1629,C621)=1,"UNIQUE","DUPLICATE")</x:f>
        <x:v>UNIQUE</x:v>
      </x:c>
      <x:c r="L621" s="305" t="str">
        <x:f>IF(COUNTIFS($B$5:$B$1629,B621,$E$5:$E$1629,E621)=1,"UNIQUE","DUPLICATE")</x:f>
        <x:v>UNIQUE</x:v>
      </x:c>
      <x:c r="M621" s="305" t="str">
        <x:f>IF(COUNTIF($C$5:$C$1629,F621)=1,"LINKED","ORPHAN")</x:f>
        <x:v>LINKED</x:v>
      </x:c>
      <x:c r="N621" s="305" t="str">
        <x:f>IF(AND(LEFT(C621,10)="SEBI-CORE-",MID(C621,11,3)=B621,LEN(C621)=20),"VALID","INVALID")</x:f>
        <x:v>VALID</x:v>
      </x:c>
      <x:c r="O621" s="305" t="str">
        <x:v>NO COLLISION — OBJECT CODE ISOLATED</x:v>
      </x:c>
    </x:row>
    <x:row r="622" ht="48" customHeight="1">
      <x:c r="A622" s="305" t="str">
        <x:v>Evidence requirement</x:v>
      </x:c>
      <x:c r="B622" s="305" t="str">
        <x:v>EVD</x:v>
      </x:c>
      <x:c r="C622" s="305" t="str">
        <x:v>SEBI-CORE-EVD-000025</x:v>
      </x:c>
      <x:c r="D622" s="305" t="n">
        <x:v>25</x:v>
      </x:c>
      <x:c r="E622" s="305" t="str">
        <x:v>CAP-LAW053|Reg. 17(8)|AP01|E01</x:v>
      </x:c>
      <x:c r="F622" s="305" t="str">
        <x:v>SEBI-CORE-AUD-000013</x:v>
      </x:c>
      <x:c r="G622" s="305" t="str">
        <x:v>CAP-LAW053|Reg. 17(8)|AP01</x:v>
      </x:c>
      <x:c r="H622" s="305" t="str">
        <x:v>CAP-LAW053</x:v>
      </x:c>
      <x:c r="I622" s="305" t="str">
        <x:v>MIGRATED — FROZEN</x:v>
      </x:c>
      <x:c r="J622" s="305" t="str">
        <x:v>FROZEN</x:v>
      </x:c>
      <x:c r="K622" s="305" t="str">
        <x:f>IF(COUNTIF($C$5:$C$1629,C622)=1,"UNIQUE","DUPLICATE")</x:f>
        <x:v>UNIQUE</x:v>
      </x:c>
      <x:c r="L622" s="305" t="str">
        <x:f>IF(COUNTIFS($B$5:$B$1629,B622,$E$5:$E$1629,E622)=1,"UNIQUE","DUPLICATE")</x:f>
        <x:v>UNIQUE</x:v>
      </x:c>
      <x:c r="M622" s="305" t="str">
        <x:f>IF(COUNTIF($C$5:$C$1629,F622)=1,"LINKED","ORPHAN")</x:f>
        <x:v>LINKED</x:v>
      </x:c>
      <x:c r="N622" s="305" t="str">
        <x:f>IF(AND(LEFT(C622,10)="SEBI-CORE-",MID(C622,11,3)=B622,LEN(C622)=20),"VALID","INVALID")</x:f>
        <x:v>VALID</x:v>
      </x:c>
      <x:c r="O622" s="305" t="str">
        <x:v>NO COLLISION — OBJECT CODE ISOLATED</x:v>
      </x:c>
    </x:row>
    <x:row r="623" ht="48" customHeight="1">
      <x:c r="A623" s="305" t="str">
        <x:v>Evidence requirement</x:v>
      </x:c>
      <x:c r="B623" s="305" t="str">
        <x:v>EVD</x:v>
      </x:c>
      <x:c r="C623" s="305" t="str">
        <x:v>SEBI-CORE-EVD-000026</x:v>
      </x:c>
      <x:c r="D623" s="305" t="n">
        <x:v>26</x:v>
      </x:c>
      <x:c r="E623" s="305" t="str">
        <x:v>CAP-LAW053|Reg. 17(8)|AP01|E02</x:v>
      </x:c>
      <x:c r="F623" s="305" t="str">
        <x:v>SEBI-CORE-AUD-000013</x:v>
      </x:c>
      <x:c r="G623" s="305" t="str">
        <x:v>CAP-LAW053|Reg. 17(8)|AP01</x:v>
      </x:c>
      <x:c r="H623" s="305" t="str">
        <x:v>CAP-LAW053</x:v>
      </x:c>
      <x:c r="I623" s="305" t="str">
        <x:v>MIGRATED — FROZEN</x:v>
      </x:c>
      <x:c r="J623" s="305" t="str">
        <x:v>FROZEN</x:v>
      </x:c>
      <x:c r="K623" s="305" t="str">
        <x:f>IF(COUNTIF($C$5:$C$1629,C623)=1,"UNIQUE","DUPLICATE")</x:f>
        <x:v>UNIQUE</x:v>
      </x:c>
      <x:c r="L623" s="305" t="str">
        <x:f>IF(COUNTIFS($B$5:$B$1629,B623,$E$5:$E$1629,E623)=1,"UNIQUE","DUPLICATE")</x:f>
        <x:v>UNIQUE</x:v>
      </x:c>
      <x:c r="M623" s="305" t="str">
        <x:f>IF(COUNTIF($C$5:$C$1629,F623)=1,"LINKED","ORPHAN")</x:f>
        <x:v>LINKED</x:v>
      </x:c>
      <x:c r="N623" s="305" t="str">
        <x:f>IF(AND(LEFT(C623,10)="SEBI-CORE-",MID(C623,11,3)=B623,LEN(C623)=20),"VALID","INVALID")</x:f>
        <x:v>VALID</x:v>
      </x:c>
      <x:c r="O623" s="305" t="str">
        <x:v>NO COLLISION — OBJECT CODE ISOLATED</x:v>
      </x:c>
    </x:row>
    <x:row r="624" ht="48" customHeight="1">
      <x:c r="A624" s="305" t="str">
        <x:v>Evidence requirement</x:v>
      </x:c>
      <x:c r="B624" s="305" t="str">
        <x:v>EVD</x:v>
      </x:c>
      <x:c r="C624" s="305" t="str">
        <x:v>SEBI-CORE-EVD-000027</x:v>
      </x:c>
      <x:c r="D624" s="305" t="n">
        <x:v>27</x:v>
      </x:c>
      <x:c r="E624" s="305" t="str">
        <x:v>CAP-LAW053|Reg. 18|AP01|E01</x:v>
      </x:c>
      <x:c r="F624" s="305" t="str">
        <x:v>SEBI-CORE-AUD-000014</x:v>
      </x:c>
      <x:c r="G624" s="305" t="str">
        <x:v>CAP-LAW053|Reg. 18|AP01</x:v>
      </x:c>
      <x:c r="H624" s="305" t="str">
        <x:v>CAP-LAW053</x:v>
      </x:c>
      <x:c r="I624" s="305" t="str">
        <x:v>MIGRATED — FROZEN</x:v>
      </x:c>
      <x:c r="J624" s="305" t="str">
        <x:v>FROZEN</x:v>
      </x:c>
      <x:c r="K624" s="305" t="str">
        <x:f>IF(COUNTIF($C$5:$C$1629,C624)=1,"UNIQUE","DUPLICATE")</x:f>
        <x:v>UNIQUE</x:v>
      </x:c>
      <x:c r="L624" s="305" t="str">
        <x:f>IF(COUNTIFS($B$5:$B$1629,B624,$E$5:$E$1629,E624)=1,"UNIQUE","DUPLICATE")</x:f>
        <x:v>UNIQUE</x:v>
      </x:c>
      <x:c r="M624" s="305" t="str">
        <x:f>IF(COUNTIF($C$5:$C$1629,F624)=1,"LINKED","ORPHAN")</x:f>
        <x:v>LINKED</x:v>
      </x:c>
      <x:c r="N624" s="305" t="str">
        <x:f>IF(AND(LEFT(C624,10)="SEBI-CORE-",MID(C624,11,3)=B624,LEN(C624)=20),"VALID","INVALID")</x:f>
        <x:v>VALID</x:v>
      </x:c>
      <x:c r="O624" s="305" t="str">
        <x:v>NO COLLISION — OBJECT CODE ISOLATED</x:v>
      </x:c>
    </x:row>
    <x:row r="625" ht="48" customHeight="1">
      <x:c r="A625" s="305" t="str">
        <x:v>Evidence requirement</x:v>
      </x:c>
      <x:c r="B625" s="305" t="str">
        <x:v>EVD</x:v>
      </x:c>
      <x:c r="C625" s="305" t="str">
        <x:v>SEBI-CORE-EVD-000028</x:v>
      </x:c>
      <x:c r="D625" s="305" t="n">
        <x:v>28</x:v>
      </x:c>
      <x:c r="E625" s="305" t="str">
        <x:v>CAP-LAW053|Reg. 18|AP01|E02</x:v>
      </x:c>
      <x:c r="F625" s="305" t="str">
        <x:v>SEBI-CORE-AUD-000014</x:v>
      </x:c>
      <x:c r="G625" s="305" t="str">
        <x:v>CAP-LAW053|Reg. 18|AP01</x:v>
      </x:c>
      <x:c r="H625" s="305" t="str">
        <x:v>CAP-LAW053</x:v>
      </x:c>
      <x:c r="I625" s="305" t="str">
        <x:v>MIGRATED — FROZEN</x:v>
      </x:c>
      <x:c r="J625" s="305" t="str">
        <x:v>FROZEN</x:v>
      </x:c>
      <x:c r="K625" s="305" t="str">
        <x:f>IF(COUNTIF($C$5:$C$1629,C625)=1,"UNIQUE","DUPLICATE")</x:f>
        <x:v>UNIQUE</x:v>
      </x:c>
      <x:c r="L625" s="305" t="str">
        <x:f>IF(COUNTIFS($B$5:$B$1629,B625,$E$5:$E$1629,E625)=1,"UNIQUE","DUPLICATE")</x:f>
        <x:v>UNIQUE</x:v>
      </x:c>
      <x:c r="M625" s="305" t="str">
        <x:f>IF(COUNTIF($C$5:$C$1629,F625)=1,"LINKED","ORPHAN")</x:f>
        <x:v>LINKED</x:v>
      </x:c>
      <x:c r="N625" s="305" t="str">
        <x:f>IF(AND(LEFT(C625,10)="SEBI-CORE-",MID(C625,11,3)=B625,LEN(C625)=20),"VALID","INVALID")</x:f>
        <x:v>VALID</x:v>
      </x:c>
      <x:c r="O625" s="305" t="str">
        <x:v>NO COLLISION — OBJECT CODE ISOLATED</x:v>
      </x:c>
    </x:row>
    <x:row r="626" ht="48" customHeight="1">
      <x:c r="A626" s="305" t="str">
        <x:v>Evidence requirement</x:v>
      </x:c>
      <x:c r="B626" s="305" t="str">
        <x:v>EVD</x:v>
      </x:c>
      <x:c r="C626" s="305" t="str">
        <x:v>SEBI-CORE-EVD-000029</x:v>
      </x:c>
      <x:c r="D626" s="305" t="n">
        <x:v>29</x:v>
      </x:c>
      <x:c r="E626" s="305" t="str">
        <x:v>CAP-LAW053|Reg. 19|AP01|E01</x:v>
      </x:c>
      <x:c r="F626" s="305" t="str">
        <x:v>SEBI-CORE-AUD-000015</x:v>
      </x:c>
      <x:c r="G626" s="305" t="str">
        <x:v>CAP-LAW053|Reg. 19|AP01</x:v>
      </x:c>
      <x:c r="H626" s="305" t="str">
        <x:v>CAP-LAW053</x:v>
      </x:c>
      <x:c r="I626" s="305" t="str">
        <x:v>MIGRATED — FROZEN</x:v>
      </x:c>
      <x:c r="J626" s="305" t="str">
        <x:v>FROZEN</x:v>
      </x:c>
      <x:c r="K626" s="305" t="str">
        <x:f>IF(COUNTIF($C$5:$C$1629,C626)=1,"UNIQUE","DUPLICATE")</x:f>
        <x:v>UNIQUE</x:v>
      </x:c>
      <x:c r="L626" s="305" t="str">
        <x:f>IF(COUNTIFS($B$5:$B$1629,B626,$E$5:$E$1629,E626)=1,"UNIQUE","DUPLICATE")</x:f>
        <x:v>UNIQUE</x:v>
      </x:c>
      <x:c r="M626" s="305" t="str">
        <x:f>IF(COUNTIF($C$5:$C$1629,F626)=1,"LINKED","ORPHAN")</x:f>
        <x:v>LINKED</x:v>
      </x:c>
      <x:c r="N626" s="305" t="str">
        <x:f>IF(AND(LEFT(C626,10)="SEBI-CORE-",MID(C626,11,3)=B626,LEN(C626)=20),"VALID","INVALID")</x:f>
        <x:v>VALID</x:v>
      </x:c>
      <x:c r="O626" s="305" t="str">
        <x:v>NO COLLISION — OBJECT CODE ISOLATED</x:v>
      </x:c>
    </x:row>
    <x:row r="627" ht="48" customHeight="1">
      <x:c r="A627" s="305" t="str">
        <x:v>Evidence requirement</x:v>
      </x:c>
      <x:c r="B627" s="305" t="str">
        <x:v>EVD</x:v>
      </x:c>
      <x:c r="C627" s="305" t="str">
        <x:v>SEBI-CORE-EVD-000030</x:v>
      </x:c>
      <x:c r="D627" s="305" t="n">
        <x:v>30</x:v>
      </x:c>
      <x:c r="E627" s="305" t="str">
        <x:v>CAP-LAW053|Reg. 19|AP01|E02</x:v>
      </x:c>
      <x:c r="F627" s="305" t="str">
        <x:v>SEBI-CORE-AUD-000015</x:v>
      </x:c>
      <x:c r="G627" s="305" t="str">
        <x:v>CAP-LAW053|Reg. 19|AP01</x:v>
      </x:c>
      <x:c r="H627" s="305" t="str">
        <x:v>CAP-LAW053</x:v>
      </x:c>
      <x:c r="I627" s="305" t="str">
        <x:v>MIGRATED — FROZEN</x:v>
      </x:c>
      <x:c r="J627" s="305" t="str">
        <x:v>FROZEN</x:v>
      </x:c>
      <x:c r="K627" s="305" t="str">
        <x:f>IF(COUNTIF($C$5:$C$1629,C627)=1,"UNIQUE","DUPLICATE")</x:f>
        <x:v>UNIQUE</x:v>
      </x:c>
      <x:c r="L627" s="305" t="str">
        <x:f>IF(COUNTIFS($B$5:$B$1629,B627,$E$5:$E$1629,E627)=1,"UNIQUE","DUPLICATE")</x:f>
        <x:v>UNIQUE</x:v>
      </x:c>
      <x:c r="M627" s="305" t="str">
        <x:f>IF(COUNTIF($C$5:$C$1629,F627)=1,"LINKED","ORPHAN")</x:f>
        <x:v>LINKED</x:v>
      </x:c>
      <x:c r="N627" s="305" t="str">
        <x:f>IF(AND(LEFT(C627,10)="SEBI-CORE-",MID(C627,11,3)=B627,LEN(C627)=20),"VALID","INVALID")</x:f>
        <x:v>VALID</x:v>
      </x:c>
      <x:c r="O627" s="305" t="str">
        <x:v>NO COLLISION — OBJECT CODE ISOLATED</x:v>
      </x:c>
    </x:row>
    <x:row r="628" ht="48" customHeight="1">
      <x:c r="A628" s="305" t="str">
        <x:v>Evidence requirement</x:v>
      </x:c>
      <x:c r="B628" s="305" t="str">
        <x:v>EVD</x:v>
      </x:c>
      <x:c r="C628" s="305" t="str">
        <x:v>SEBI-CORE-EVD-000031</x:v>
      </x:c>
      <x:c r="D628" s="305" t="n">
        <x:v>31</x:v>
      </x:c>
      <x:c r="E628" s="305" t="str">
        <x:v>CAP-LAW053|Reg. 20|AP01|E01</x:v>
      </x:c>
      <x:c r="F628" s="305" t="str">
        <x:v>SEBI-CORE-AUD-000016</x:v>
      </x:c>
      <x:c r="G628" s="305" t="str">
        <x:v>CAP-LAW053|Reg. 20|AP01</x:v>
      </x:c>
      <x:c r="H628" s="305" t="str">
        <x:v>CAP-LAW053</x:v>
      </x:c>
      <x:c r="I628" s="305" t="str">
        <x:v>MIGRATED — FROZEN</x:v>
      </x:c>
      <x:c r="J628" s="305" t="str">
        <x:v>FROZEN</x:v>
      </x:c>
      <x:c r="K628" s="305" t="str">
        <x:f>IF(COUNTIF($C$5:$C$1629,C628)=1,"UNIQUE","DUPLICATE")</x:f>
        <x:v>UNIQUE</x:v>
      </x:c>
      <x:c r="L628" s="305" t="str">
        <x:f>IF(COUNTIFS($B$5:$B$1629,B628,$E$5:$E$1629,E628)=1,"UNIQUE","DUPLICATE")</x:f>
        <x:v>UNIQUE</x:v>
      </x:c>
      <x:c r="M628" s="305" t="str">
        <x:f>IF(COUNTIF($C$5:$C$1629,F628)=1,"LINKED","ORPHAN")</x:f>
        <x:v>LINKED</x:v>
      </x:c>
      <x:c r="N628" s="305" t="str">
        <x:f>IF(AND(LEFT(C628,10)="SEBI-CORE-",MID(C628,11,3)=B628,LEN(C628)=20),"VALID","INVALID")</x:f>
        <x:v>VALID</x:v>
      </x:c>
      <x:c r="O628" s="305" t="str">
        <x:v>NO COLLISION — OBJECT CODE ISOLATED</x:v>
      </x:c>
    </x:row>
    <x:row r="629" ht="48" customHeight="1">
      <x:c r="A629" s="305" t="str">
        <x:v>Evidence requirement</x:v>
      </x:c>
      <x:c r="B629" s="305" t="str">
        <x:v>EVD</x:v>
      </x:c>
      <x:c r="C629" s="305" t="str">
        <x:v>SEBI-CORE-EVD-000032</x:v>
      </x:c>
      <x:c r="D629" s="305" t="n">
        <x:v>32</x:v>
      </x:c>
      <x:c r="E629" s="305" t="str">
        <x:v>CAP-LAW053|Reg. 20|AP01|E02</x:v>
      </x:c>
      <x:c r="F629" s="305" t="str">
        <x:v>SEBI-CORE-AUD-000016</x:v>
      </x:c>
      <x:c r="G629" s="305" t="str">
        <x:v>CAP-LAW053|Reg. 20|AP01</x:v>
      </x:c>
      <x:c r="H629" s="305" t="str">
        <x:v>CAP-LAW053</x:v>
      </x:c>
      <x:c r="I629" s="305" t="str">
        <x:v>MIGRATED — FROZEN</x:v>
      </x:c>
      <x:c r="J629" s="305" t="str">
        <x:v>FROZEN</x:v>
      </x:c>
      <x:c r="K629" s="305" t="str">
        <x:f>IF(COUNTIF($C$5:$C$1629,C629)=1,"UNIQUE","DUPLICATE")</x:f>
        <x:v>UNIQUE</x:v>
      </x:c>
      <x:c r="L629" s="305" t="str">
        <x:f>IF(COUNTIFS($B$5:$B$1629,B629,$E$5:$E$1629,E629)=1,"UNIQUE","DUPLICATE")</x:f>
        <x:v>UNIQUE</x:v>
      </x:c>
      <x:c r="M629" s="305" t="str">
        <x:f>IF(COUNTIF($C$5:$C$1629,F629)=1,"LINKED","ORPHAN")</x:f>
        <x:v>LINKED</x:v>
      </x:c>
      <x:c r="N629" s="305" t="str">
        <x:f>IF(AND(LEFT(C629,10)="SEBI-CORE-",MID(C629,11,3)=B629,LEN(C629)=20),"VALID","INVALID")</x:f>
        <x:v>VALID</x:v>
      </x:c>
      <x:c r="O629" s="305" t="str">
        <x:v>NO COLLISION — OBJECT CODE ISOLATED</x:v>
      </x:c>
    </x:row>
    <x:row r="630" ht="48" customHeight="1">
      <x:c r="A630" s="305" t="str">
        <x:v>Evidence requirement</x:v>
      </x:c>
      <x:c r="B630" s="305" t="str">
        <x:v>EVD</x:v>
      </x:c>
      <x:c r="C630" s="305" t="str">
        <x:v>SEBI-CORE-EVD-000033</x:v>
      </x:c>
      <x:c r="D630" s="305" t="n">
        <x:v>33</x:v>
      </x:c>
      <x:c r="E630" s="305" t="str">
        <x:v>CAP-LAW053|Reg. 21|AP01|E01</x:v>
      </x:c>
      <x:c r="F630" s="305" t="str">
        <x:v>SEBI-CORE-AUD-000017</x:v>
      </x:c>
      <x:c r="G630" s="305" t="str">
        <x:v>CAP-LAW053|Reg. 21|AP01</x:v>
      </x:c>
      <x:c r="H630" s="305" t="str">
        <x:v>CAP-LAW053</x:v>
      </x:c>
      <x:c r="I630" s="305" t="str">
        <x:v>MIGRATED — FROZEN</x:v>
      </x:c>
      <x:c r="J630" s="305" t="str">
        <x:v>FROZEN</x:v>
      </x:c>
      <x:c r="K630" s="305" t="str">
        <x:f>IF(COUNTIF($C$5:$C$1629,C630)=1,"UNIQUE","DUPLICATE")</x:f>
        <x:v>UNIQUE</x:v>
      </x:c>
      <x:c r="L630" s="305" t="str">
        <x:f>IF(COUNTIFS($B$5:$B$1629,B630,$E$5:$E$1629,E630)=1,"UNIQUE","DUPLICATE")</x:f>
        <x:v>UNIQUE</x:v>
      </x:c>
      <x:c r="M630" s="305" t="str">
        <x:f>IF(COUNTIF($C$5:$C$1629,F630)=1,"LINKED","ORPHAN")</x:f>
        <x:v>LINKED</x:v>
      </x:c>
      <x:c r="N630" s="305" t="str">
        <x:f>IF(AND(LEFT(C630,10)="SEBI-CORE-",MID(C630,11,3)=B630,LEN(C630)=20),"VALID","INVALID")</x:f>
        <x:v>VALID</x:v>
      </x:c>
      <x:c r="O630" s="305" t="str">
        <x:v>NO COLLISION — OBJECT CODE ISOLATED</x:v>
      </x:c>
    </x:row>
    <x:row r="631" ht="48" customHeight="1">
      <x:c r="A631" s="305" t="str">
        <x:v>Evidence requirement</x:v>
      </x:c>
      <x:c r="B631" s="305" t="str">
        <x:v>EVD</x:v>
      </x:c>
      <x:c r="C631" s="305" t="str">
        <x:v>SEBI-CORE-EVD-000034</x:v>
      </x:c>
      <x:c r="D631" s="305" t="n">
        <x:v>34</x:v>
      </x:c>
      <x:c r="E631" s="305" t="str">
        <x:v>CAP-LAW053|Reg. 21|AP01|E02</x:v>
      </x:c>
      <x:c r="F631" s="305" t="str">
        <x:v>SEBI-CORE-AUD-000017</x:v>
      </x:c>
      <x:c r="G631" s="305" t="str">
        <x:v>CAP-LAW053|Reg. 21|AP01</x:v>
      </x:c>
      <x:c r="H631" s="305" t="str">
        <x:v>CAP-LAW053</x:v>
      </x:c>
      <x:c r="I631" s="305" t="str">
        <x:v>MIGRATED — FROZEN</x:v>
      </x:c>
      <x:c r="J631" s="305" t="str">
        <x:v>FROZEN</x:v>
      </x:c>
      <x:c r="K631" s="305" t="str">
        <x:f>IF(COUNTIF($C$5:$C$1629,C631)=1,"UNIQUE","DUPLICATE")</x:f>
        <x:v>UNIQUE</x:v>
      </x:c>
      <x:c r="L631" s="305" t="str">
        <x:f>IF(COUNTIFS($B$5:$B$1629,B631,$E$5:$E$1629,E631)=1,"UNIQUE","DUPLICATE")</x:f>
        <x:v>UNIQUE</x:v>
      </x:c>
      <x:c r="M631" s="305" t="str">
        <x:f>IF(COUNTIF($C$5:$C$1629,F631)=1,"LINKED","ORPHAN")</x:f>
        <x:v>LINKED</x:v>
      </x:c>
      <x:c r="N631" s="305" t="str">
        <x:f>IF(AND(LEFT(C631,10)="SEBI-CORE-",MID(C631,11,3)=B631,LEN(C631)=20),"VALID","INVALID")</x:f>
        <x:v>VALID</x:v>
      </x:c>
      <x:c r="O631" s="305" t="str">
        <x:v>NO COLLISION — OBJECT CODE ISOLATED</x:v>
      </x:c>
    </x:row>
    <x:row r="632" ht="48" customHeight="1">
      <x:c r="A632" s="305" t="str">
        <x:v>Evidence requirement</x:v>
      </x:c>
      <x:c r="B632" s="305" t="str">
        <x:v>EVD</x:v>
      </x:c>
      <x:c r="C632" s="305" t="str">
        <x:v>SEBI-CORE-EVD-000035</x:v>
      </x:c>
      <x:c r="D632" s="305" t="n">
        <x:v>35</x:v>
      </x:c>
      <x:c r="E632" s="305" t="str">
        <x:v>CAP-LAW053|Reg. 22|AP01|E01</x:v>
      </x:c>
      <x:c r="F632" s="305" t="str">
        <x:v>SEBI-CORE-AUD-000018</x:v>
      </x:c>
      <x:c r="G632" s="305" t="str">
        <x:v>CAP-LAW053|Reg. 22|AP01</x:v>
      </x:c>
      <x:c r="H632" s="305" t="str">
        <x:v>CAP-LAW053</x:v>
      </x:c>
      <x:c r="I632" s="305" t="str">
        <x:v>MIGRATED — FROZEN</x:v>
      </x:c>
      <x:c r="J632" s="305" t="str">
        <x:v>FROZEN</x:v>
      </x:c>
      <x:c r="K632" s="305" t="str">
        <x:f>IF(COUNTIF($C$5:$C$1629,C632)=1,"UNIQUE","DUPLICATE")</x:f>
        <x:v>UNIQUE</x:v>
      </x:c>
      <x:c r="L632" s="305" t="str">
        <x:f>IF(COUNTIFS($B$5:$B$1629,B632,$E$5:$E$1629,E632)=1,"UNIQUE","DUPLICATE")</x:f>
        <x:v>UNIQUE</x:v>
      </x:c>
      <x:c r="M632" s="305" t="str">
        <x:f>IF(COUNTIF($C$5:$C$1629,F632)=1,"LINKED","ORPHAN")</x:f>
        <x:v>LINKED</x:v>
      </x:c>
      <x:c r="N632" s="305" t="str">
        <x:f>IF(AND(LEFT(C632,10)="SEBI-CORE-",MID(C632,11,3)=B632,LEN(C632)=20),"VALID","INVALID")</x:f>
        <x:v>VALID</x:v>
      </x:c>
      <x:c r="O632" s="305" t="str">
        <x:v>NO COLLISION — OBJECT CODE ISOLATED</x:v>
      </x:c>
    </x:row>
    <x:row r="633" ht="48" customHeight="1">
      <x:c r="A633" s="305" t="str">
        <x:v>Evidence requirement</x:v>
      </x:c>
      <x:c r="B633" s="305" t="str">
        <x:v>EVD</x:v>
      </x:c>
      <x:c r="C633" s="305" t="str">
        <x:v>SEBI-CORE-EVD-000036</x:v>
      </x:c>
      <x:c r="D633" s="305" t="n">
        <x:v>36</x:v>
      </x:c>
      <x:c r="E633" s="305" t="str">
        <x:v>CAP-LAW053|Reg. 22|AP01|E02</x:v>
      </x:c>
      <x:c r="F633" s="305" t="str">
        <x:v>SEBI-CORE-AUD-000018</x:v>
      </x:c>
      <x:c r="G633" s="305" t="str">
        <x:v>CAP-LAW053|Reg. 22|AP01</x:v>
      </x:c>
      <x:c r="H633" s="305" t="str">
        <x:v>CAP-LAW053</x:v>
      </x:c>
      <x:c r="I633" s="305" t="str">
        <x:v>MIGRATED — FROZEN</x:v>
      </x:c>
      <x:c r="J633" s="305" t="str">
        <x:v>FROZEN</x:v>
      </x:c>
      <x:c r="K633" s="305" t="str">
        <x:f>IF(COUNTIF($C$5:$C$1629,C633)=1,"UNIQUE","DUPLICATE")</x:f>
        <x:v>UNIQUE</x:v>
      </x:c>
      <x:c r="L633" s="305" t="str">
        <x:f>IF(COUNTIFS($B$5:$B$1629,B633,$E$5:$E$1629,E633)=1,"UNIQUE","DUPLICATE")</x:f>
        <x:v>UNIQUE</x:v>
      </x:c>
      <x:c r="M633" s="305" t="str">
        <x:f>IF(COUNTIF($C$5:$C$1629,F633)=1,"LINKED","ORPHAN")</x:f>
        <x:v>LINKED</x:v>
      </x:c>
      <x:c r="N633" s="305" t="str">
        <x:f>IF(AND(LEFT(C633,10)="SEBI-CORE-",MID(C633,11,3)=B633,LEN(C633)=20),"VALID","INVALID")</x:f>
        <x:v>VALID</x:v>
      </x:c>
      <x:c r="O633" s="305" t="str">
        <x:v>NO COLLISION — OBJECT CODE ISOLATED</x:v>
      </x:c>
    </x:row>
    <x:row r="634" ht="48" customHeight="1">
      <x:c r="A634" s="305" t="str">
        <x:v>Evidence requirement</x:v>
      </x:c>
      <x:c r="B634" s="305" t="str">
        <x:v>EVD</x:v>
      </x:c>
      <x:c r="C634" s="305" t="str">
        <x:v>SEBI-CORE-EVD-000037</x:v>
      </x:c>
      <x:c r="D634" s="305" t="n">
        <x:v>37</x:v>
      </x:c>
      <x:c r="E634" s="305" t="str">
        <x:v>CAP-LAW053|Reg. 23(1)|AP01|E01</x:v>
      </x:c>
      <x:c r="F634" s="305" t="str">
        <x:v>SEBI-CORE-AUD-000019</x:v>
      </x:c>
      <x:c r="G634" s="305" t="str">
        <x:v>CAP-LAW053|Reg. 23(1)|AP01</x:v>
      </x:c>
      <x:c r="H634" s="305" t="str">
        <x:v>CAP-LAW053</x:v>
      </x:c>
      <x:c r="I634" s="305" t="str">
        <x:v>MIGRATED — FROZEN</x:v>
      </x:c>
      <x:c r="J634" s="305" t="str">
        <x:v>FROZEN</x:v>
      </x:c>
      <x:c r="K634" s="305" t="str">
        <x:f>IF(COUNTIF($C$5:$C$1629,C634)=1,"UNIQUE","DUPLICATE")</x:f>
        <x:v>UNIQUE</x:v>
      </x:c>
      <x:c r="L634" s="305" t="str">
        <x:f>IF(COUNTIFS($B$5:$B$1629,B634,$E$5:$E$1629,E634)=1,"UNIQUE","DUPLICATE")</x:f>
        <x:v>UNIQUE</x:v>
      </x:c>
      <x:c r="M634" s="305" t="str">
        <x:f>IF(COUNTIF($C$5:$C$1629,F634)=1,"LINKED","ORPHAN")</x:f>
        <x:v>LINKED</x:v>
      </x:c>
      <x:c r="N634" s="305" t="str">
        <x:f>IF(AND(LEFT(C634,10)="SEBI-CORE-",MID(C634,11,3)=B634,LEN(C634)=20),"VALID","INVALID")</x:f>
        <x:v>VALID</x:v>
      </x:c>
      <x:c r="O634" s="305" t="str">
        <x:v>NO COLLISION — OBJECT CODE ISOLATED</x:v>
      </x:c>
    </x:row>
    <x:row r="635" ht="48" customHeight="1">
      <x:c r="A635" s="305" t="str">
        <x:v>Evidence requirement</x:v>
      </x:c>
      <x:c r="B635" s="305" t="str">
        <x:v>EVD</x:v>
      </x:c>
      <x:c r="C635" s="305" t="str">
        <x:v>SEBI-CORE-EVD-000038</x:v>
      </x:c>
      <x:c r="D635" s="305" t="n">
        <x:v>38</x:v>
      </x:c>
      <x:c r="E635" s="305" t="str">
        <x:v>CAP-LAW053|Reg. 23(1)|AP01|E02</x:v>
      </x:c>
      <x:c r="F635" s="305" t="str">
        <x:v>SEBI-CORE-AUD-000019</x:v>
      </x:c>
      <x:c r="G635" s="305" t="str">
        <x:v>CAP-LAW053|Reg. 23(1)|AP01</x:v>
      </x:c>
      <x:c r="H635" s="305" t="str">
        <x:v>CAP-LAW053</x:v>
      </x:c>
      <x:c r="I635" s="305" t="str">
        <x:v>MIGRATED — FROZEN</x:v>
      </x:c>
      <x:c r="J635" s="305" t="str">
        <x:v>FROZEN</x:v>
      </x:c>
      <x:c r="K635" s="305" t="str">
        <x:f>IF(COUNTIF($C$5:$C$1629,C635)=1,"UNIQUE","DUPLICATE")</x:f>
        <x:v>UNIQUE</x:v>
      </x:c>
      <x:c r="L635" s="305" t="str">
        <x:f>IF(COUNTIFS($B$5:$B$1629,B635,$E$5:$E$1629,E635)=1,"UNIQUE","DUPLICATE")</x:f>
        <x:v>UNIQUE</x:v>
      </x:c>
      <x:c r="M635" s="305" t="str">
        <x:f>IF(COUNTIF($C$5:$C$1629,F635)=1,"LINKED","ORPHAN")</x:f>
        <x:v>LINKED</x:v>
      </x:c>
      <x:c r="N635" s="305" t="str">
        <x:f>IF(AND(LEFT(C635,10)="SEBI-CORE-",MID(C635,11,3)=B635,LEN(C635)=20),"VALID","INVALID")</x:f>
        <x:v>VALID</x:v>
      </x:c>
      <x:c r="O635" s="305" t="str">
        <x:v>NO COLLISION — OBJECT CODE ISOLATED</x:v>
      </x:c>
    </x:row>
    <x:row r="636" ht="48" customHeight="1">
      <x:c r="A636" s="305" t="str">
        <x:v>Evidence requirement</x:v>
      </x:c>
      <x:c r="B636" s="305" t="str">
        <x:v>EVD</x:v>
      </x:c>
      <x:c r="C636" s="305" t="str">
        <x:v>SEBI-CORE-EVD-000039</x:v>
      </x:c>
      <x:c r="D636" s="305" t="n">
        <x:v>39</x:v>
      </x:c>
      <x:c r="E636" s="305" t="str">
        <x:v>CAP-LAW053|Reg. 23(2)-(4)|AP01|E01</x:v>
      </x:c>
      <x:c r="F636" s="305" t="str">
        <x:v>SEBI-CORE-AUD-000020</x:v>
      </x:c>
      <x:c r="G636" s="305" t="str">
        <x:v>CAP-LAW053|Reg. 23(2)-(4)|AP01</x:v>
      </x:c>
      <x:c r="H636" s="305" t="str">
        <x:v>CAP-LAW053</x:v>
      </x:c>
      <x:c r="I636" s="305" t="str">
        <x:v>MIGRATED — FROZEN</x:v>
      </x:c>
      <x:c r="J636" s="305" t="str">
        <x:v>FROZEN</x:v>
      </x:c>
      <x:c r="K636" s="305" t="str">
        <x:f>IF(COUNTIF($C$5:$C$1629,C636)=1,"UNIQUE","DUPLICATE")</x:f>
        <x:v>UNIQUE</x:v>
      </x:c>
      <x:c r="L636" s="305" t="str">
        <x:f>IF(COUNTIFS($B$5:$B$1629,B636,$E$5:$E$1629,E636)=1,"UNIQUE","DUPLICATE")</x:f>
        <x:v>UNIQUE</x:v>
      </x:c>
      <x:c r="M636" s="305" t="str">
        <x:f>IF(COUNTIF($C$5:$C$1629,F636)=1,"LINKED","ORPHAN")</x:f>
        <x:v>LINKED</x:v>
      </x:c>
      <x:c r="N636" s="305" t="str">
        <x:f>IF(AND(LEFT(C636,10)="SEBI-CORE-",MID(C636,11,3)=B636,LEN(C636)=20),"VALID","INVALID")</x:f>
        <x:v>VALID</x:v>
      </x:c>
      <x:c r="O636" s="305" t="str">
        <x:v>NO COLLISION — OBJECT CODE ISOLATED</x:v>
      </x:c>
    </x:row>
    <x:row r="637" ht="48" customHeight="1">
      <x:c r="A637" s="305" t="str">
        <x:v>Evidence requirement</x:v>
      </x:c>
      <x:c r="B637" s="305" t="str">
        <x:v>EVD</x:v>
      </x:c>
      <x:c r="C637" s="305" t="str">
        <x:v>SEBI-CORE-EVD-000040</x:v>
      </x:c>
      <x:c r="D637" s="305" t="n">
        <x:v>40</x:v>
      </x:c>
      <x:c r="E637" s="305" t="str">
        <x:v>CAP-LAW053|Reg. 23(2)-(4)|AP01|E02</x:v>
      </x:c>
      <x:c r="F637" s="305" t="str">
        <x:v>SEBI-CORE-AUD-000020</x:v>
      </x:c>
      <x:c r="G637" s="305" t="str">
        <x:v>CAP-LAW053|Reg. 23(2)-(4)|AP01</x:v>
      </x:c>
      <x:c r="H637" s="305" t="str">
        <x:v>CAP-LAW053</x:v>
      </x:c>
      <x:c r="I637" s="305" t="str">
        <x:v>MIGRATED — FROZEN</x:v>
      </x:c>
      <x:c r="J637" s="305" t="str">
        <x:v>FROZEN</x:v>
      </x:c>
      <x:c r="K637" s="305" t="str">
        <x:f>IF(COUNTIF($C$5:$C$1629,C637)=1,"UNIQUE","DUPLICATE")</x:f>
        <x:v>UNIQUE</x:v>
      </x:c>
      <x:c r="L637" s="305" t="str">
        <x:f>IF(COUNTIFS($B$5:$B$1629,B637,$E$5:$E$1629,E637)=1,"UNIQUE","DUPLICATE")</x:f>
        <x:v>UNIQUE</x:v>
      </x:c>
      <x:c r="M637" s="305" t="str">
        <x:f>IF(COUNTIF($C$5:$C$1629,F637)=1,"LINKED","ORPHAN")</x:f>
        <x:v>LINKED</x:v>
      </x:c>
      <x:c r="N637" s="305" t="str">
        <x:f>IF(AND(LEFT(C637,10)="SEBI-CORE-",MID(C637,11,3)=B637,LEN(C637)=20),"VALID","INVALID")</x:f>
        <x:v>VALID</x:v>
      </x:c>
      <x:c r="O637" s="305" t="str">
        <x:v>NO COLLISION — OBJECT CODE ISOLATED</x:v>
      </x:c>
    </x:row>
    <x:row r="638" ht="48" customHeight="1">
      <x:c r="A638" s="305" t="str">
        <x:v>Evidence requirement</x:v>
      </x:c>
      <x:c r="B638" s="305" t="str">
        <x:v>EVD</x:v>
      </x:c>
      <x:c r="C638" s="305" t="str">
        <x:v>SEBI-CORE-EVD-000041</x:v>
      </x:c>
      <x:c r="D638" s="305" t="n">
        <x:v>41</x:v>
      </x:c>
      <x:c r="E638" s="305" t="str">
        <x:v>CAP-LAW053|Reg. 23(9)|AP01|E01</x:v>
      </x:c>
      <x:c r="F638" s="305" t="str">
        <x:v>SEBI-CORE-AUD-000021</x:v>
      </x:c>
      <x:c r="G638" s="305" t="str">
        <x:v>CAP-LAW053|Reg. 23(9)|AP01</x:v>
      </x:c>
      <x:c r="H638" s="305" t="str">
        <x:v>CAP-LAW053</x:v>
      </x:c>
      <x:c r="I638" s="305" t="str">
        <x:v>MIGRATED — FROZEN</x:v>
      </x:c>
      <x:c r="J638" s="305" t="str">
        <x:v>FROZEN</x:v>
      </x:c>
      <x:c r="K638" s="305" t="str">
        <x:f>IF(COUNTIF($C$5:$C$1629,C638)=1,"UNIQUE","DUPLICATE")</x:f>
        <x:v>UNIQUE</x:v>
      </x:c>
      <x:c r="L638" s="305" t="str">
        <x:f>IF(COUNTIFS($B$5:$B$1629,B638,$E$5:$E$1629,E638)=1,"UNIQUE","DUPLICATE")</x:f>
        <x:v>UNIQUE</x:v>
      </x:c>
      <x:c r="M638" s="305" t="str">
        <x:f>IF(COUNTIF($C$5:$C$1629,F638)=1,"LINKED","ORPHAN")</x:f>
        <x:v>LINKED</x:v>
      </x:c>
      <x:c r="N638" s="305" t="str">
        <x:f>IF(AND(LEFT(C638,10)="SEBI-CORE-",MID(C638,11,3)=B638,LEN(C638)=20),"VALID","INVALID")</x:f>
        <x:v>VALID</x:v>
      </x:c>
      <x:c r="O638" s="305" t="str">
        <x:v>NO COLLISION — OBJECT CODE ISOLATED</x:v>
      </x:c>
    </x:row>
    <x:row r="639" ht="48" customHeight="1">
      <x:c r="A639" s="305" t="str">
        <x:v>Evidence requirement</x:v>
      </x:c>
      <x:c r="B639" s="305" t="str">
        <x:v>EVD</x:v>
      </x:c>
      <x:c r="C639" s="305" t="str">
        <x:v>SEBI-CORE-EVD-000042</x:v>
      </x:c>
      <x:c r="D639" s="305" t="n">
        <x:v>42</x:v>
      </x:c>
      <x:c r="E639" s="305" t="str">
        <x:v>CAP-LAW053|Reg. 23(9)|AP01|E02</x:v>
      </x:c>
      <x:c r="F639" s="305" t="str">
        <x:v>SEBI-CORE-AUD-000021</x:v>
      </x:c>
      <x:c r="G639" s="305" t="str">
        <x:v>CAP-LAW053|Reg. 23(9)|AP01</x:v>
      </x:c>
      <x:c r="H639" s="305" t="str">
        <x:v>CAP-LAW053</x:v>
      </x:c>
      <x:c r="I639" s="305" t="str">
        <x:v>MIGRATED — FROZEN</x:v>
      </x:c>
      <x:c r="J639" s="305" t="str">
        <x:v>FROZEN</x:v>
      </x:c>
      <x:c r="K639" s="305" t="str">
        <x:f>IF(COUNTIF($C$5:$C$1629,C639)=1,"UNIQUE","DUPLICATE")</x:f>
        <x:v>UNIQUE</x:v>
      </x:c>
      <x:c r="L639" s="305" t="str">
        <x:f>IF(COUNTIFS($B$5:$B$1629,B639,$E$5:$E$1629,E639)=1,"UNIQUE","DUPLICATE")</x:f>
        <x:v>UNIQUE</x:v>
      </x:c>
      <x:c r="M639" s="305" t="str">
        <x:f>IF(COUNTIF($C$5:$C$1629,F639)=1,"LINKED","ORPHAN")</x:f>
        <x:v>LINKED</x:v>
      </x:c>
      <x:c r="N639" s="305" t="str">
        <x:f>IF(AND(LEFT(C639,10)="SEBI-CORE-",MID(C639,11,3)=B639,LEN(C639)=20),"VALID","INVALID")</x:f>
        <x:v>VALID</x:v>
      </x:c>
      <x:c r="O639" s="305" t="str">
        <x:v>NO COLLISION — OBJECT CODE ISOLATED</x:v>
      </x:c>
    </x:row>
    <x:row r="640" ht="48" customHeight="1">
      <x:c r="A640" s="305" t="str">
        <x:v>Evidence requirement</x:v>
      </x:c>
      <x:c r="B640" s="305" t="str">
        <x:v>EVD</x:v>
      </x:c>
      <x:c r="C640" s="305" t="str">
        <x:v>SEBI-CORE-EVD-000043</x:v>
      </x:c>
      <x:c r="D640" s="305" t="n">
        <x:v>43</x:v>
      </x:c>
      <x:c r="E640" s="305" t="str">
        <x:v>CAP-LAW053|Reg. 24(1)|AP01|E01</x:v>
      </x:c>
      <x:c r="F640" s="305" t="str">
        <x:v>SEBI-CORE-AUD-000022</x:v>
      </x:c>
      <x:c r="G640" s="305" t="str">
        <x:v>CAP-LAW053|Reg. 24(1)|AP01</x:v>
      </x:c>
      <x:c r="H640" s="305" t="str">
        <x:v>CAP-LAW053</x:v>
      </x:c>
      <x:c r="I640" s="305" t="str">
        <x:v>MIGRATED — FROZEN</x:v>
      </x:c>
      <x:c r="J640" s="305" t="str">
        <x:v>FROZEN</x:v>
      </x:c>
      <x:c r="K640" s="305" t="str">
        <x:f>IF(COUNTIF($C$5:$C$1629,C640)=1,"UNIQUE","DUPLICATE")</x:f>
        <x:v>UNIQUE</x:v>
      </x:c>
      <x:c r="L640" s="305" t="str">
        <x:f>IF(COUNTIFS($B$5:$B$1629,B640,$E$5:$E$1629,E640)=1,"UNIQUE","DUPLICATE")</x:f>
        <x:v>UNIQUE</x:v>
      </x:c>
      <x:c r="M640" s="305" t="str">
        <x:f>IF(COUNTIF($C$5:$C$1629,F640)=1,"LINKED","ORPHAN")</x:f>
        <x:v>LINKED</x:v>
      </x:c>
      <x:c r="N640" s="305" t="str">
        <x:f>IF(AND(LEFT(C640,10)="SEBI-CORE-",MID(C640,11,3)=B640,LEN(C640)=20),"VALID","INVALID")</x:f>
        <x:v>VALID</x:v>
      </x:c>
      <x:c r="O640" s="305" t="str">
        <x:v>NO COLLISION — OBJECT CODE ISOLATED</x:v>
      </x:c>
    </x:row>
    <x:row r="641" ht="48" customHeight="1">
      <x:c r="A641" s="305" t="str">
        <x:v>Evidence requirement</x:v>
      </x:c>
      <x:c r="B641" s="305" t="str">
        <x:v>EVD</x:v>
      </x:c>
      <x:c r="C641" s="305" t="str">
        <x:v>SEBI-CORE-EVD-000044</x:v>
      </x:c>
      <x:c r="D641" s="305" t="n">
        <x:v>44</x:v>
      </x:c>
      <x:c r="E641" s="305" t="str">
        <x:v>CAP-LAW053|Reg. 24(1)|AP01|E02</x:v>
      </x:c>
      <x:c r="F641" s="305" t="str">
        <x:v>SEBI-CORE-AUD-000022</x:v>
      </x:c>
      <x:c r="G641" s="305" t="str">
        <x:v>CAP-LAW053|Reg. 24(1)|AP01</x:v>
      </x:c>
      <x:c r="H641" s="305" t="str">
        <x:v>CAP-LAW053</x:v>
      </x:c>
      <x:c r="I641" s="305" t="str">
        <x:v>MIGRATED — FROZEN</x:v>
      </x:c>
      <x:c r="J641" s="305" t="str">
        <x:v>FROZEN</x:v>
      </x:c>
      <x:c r="K641" s="305" t="str">
        <x:f>IF(COUNTIF($C$5:$C$1629,C641)=1,"UNIQUE","DUPLICATE")</x:f>
        <x:v>UNIQUE</x:v>
      </x:c>
      <x:c r="L641" s="305" t="str">
        <x:f>IF(COUNTIFS($B$5:$B$1629,B641,$E$5:$E$1629,E641)=1,"UNIQUE","DUPLICATE")</x:f>
        <x:v>UNIQUE</x:v>
      </x:c>
      <x:c r="M641" s="305" t="str">
        <x:f>IF(COUNTIF($C$5:$C$1629,F641)=1,"LINKED","ORPHAN")</x:f>
        <x:v>LINKED</x:v>
      </x:c>
      <x:c r="N641" s="305" t="str">
        <x:f>IF(AND(LEFT(C641,10)="SEBI-CORE-",MID(C641,11,3)=B641,LEN(C641)=20),"VALID","INVALID")</x:f>
        <x:v>VALID</x:v>
      </x:c>
      <x:c r="O641" s="305" t="str">
        <x:v>NO COLLISION — OBJECT CODE ISOLATED</x:v>
      </x:c>
    </x:row>
    <x:row r="642" ht="48" customHeight="1">
      <x:c r="A642" s="305" t="str">
        <x:v>Evidence requirement</x:v>
      </x:c>
      <x:c r="B642" s="305" t="str">
        <x:v>EVD</x:v>
      </x:c>
      <x:c r="C642" s="305" t="str">
        <x:v>SEBI-CORE-EVD-000045</x:v>
      </x:c>
      <x:c r="D642" s="305" t="n">
        <x:v>45</x:v>
      </x:c>
      <x:c r="E642" s="305" t="str">
        <x:v>CAP-LAW053|Reg. 24(2)|AP01|E01</x:v>
      </x:c>
      <x:c r="F642" s="305" t="str">
        <x:v>SEBI-CORE-AUD-000023</x:v>
      </x:c>
      <x:c r="G642" s="305" t="str">
        <x:v>CAP-LAW053|Reg. 24(2)|AP01</x:v>
      </x:c>
      <x:c r="H642" s="305" t="str">
        <x:v>CAP-LAW053</x:v>
      </x:c>
      <x:c r="I642" s="305" t="str">
        <x:v>MIGRATED — FROZEN</x:v>
      </x:c>
      <x:c r="J642" s="305" t="str">
        <x:v>FROZEN</x:v>
      </x:c>
      <x:c r="K642" s="305" t="str">
        <x:f>IF(COUNTIF($C$5:$C$1629,C642)=1,"UNIQUE","DUPLICATE")</x:f>
        <x:v>UNIQUE</x:v>
      </x:c>
      <x:c r="L642" s="305" t="str">
        <x:f>IF(COUNTIFS($B$5:$B$1629,B642,$E$5:$E$1629,E642)=1,"UNIQUE","DUPLICATE")</x:f>
        <x:v>UNIQUE</x:v>
      </x:c>
      <x:c r="M642" s="305" t="str">
        <x:f>IF(COUNTIF($C$5:$C$1629,F642)=1,"LINKED","ORPHAN")</x:f>
        <x:v>LINKED</x:v>
      </x:c>
      <x:c r="N642" s="305" t="str">
        <x:f>IF(AND(LEFT(C642,10)="SEBI-CORE-",MID(C642,11,3)=B642,LEN(C642)=20),"VALID","INVALID")</x:f>
        <x:v>VALID</x:v>
      </x:c>
      <x:c r="O642" s="305" t="str">
        <x:v>NO COLLISION — OBJECT CODE ISOLATED</x:v>
      </x:c>
    </x:row>
    <x:row r="643" ht="48" customHeight="1">
      <x:c r="A643" s="305" t="str">
        <x:v>Evidence requirement</x:v>
      </x:c>
      <x:c r="B643" s="305" t="str">
        <x:v>EVD</x:v>
      </x:c>
      <x:c r="C643" s="305" t="str">
        <x:v>SEBI-CORE-EVD-000046</x:v>
      </x:c>
      <x:c r="D643" s="305" t="n">
        <x:v>46</x:v>
      </x:c>
      <x:c r="E643" s="305" t="str">
        <x:v>CAP-LAW053|Reg. 24(2)|AP01|E02</x:v>
      </x:c>
      <x:c r="F643" s="305" t="str">
        <x:v>SEBI-CORE-AUD-000023</x:v>
      </x:c>
      <x:c r="G643" s="305" t="str">
        <x:v>CAP-LAW053|Reg. 24(2)|AP01</x:v>
      </x:c>
      <x:c r="H643" s="305" t="str">
        <x:v>CAP-LAW053</x:v>
      </x:c>
      <x:c r="I643" s="305" t="str">
        <x:v>MIGRATED — FROZEN</x:v>
      </x:c>
      <x:c r="J643" s="305" t="str">
        <x:v>FROZEN</x:v>
      </x:c>
      <x:c r="K643" s="305" t="str">
        <x:f>IF(COUNTIF($C$5:$C$1629,C643)=1,"UNIQUE","DUPLICATE")</x:f>
        <x:v>UNIQUE</x:v>
      </x:c>
      <x:c r="L643" s="305" t="str">
        <x:f>IF(COUNTIFS($B$5:$B$1629,B643,$E$5:$E$1629,E643)=1,"UNIQUE","DUPLICATE")</x:f>
        <x:v>UNIQUE</x:v>
      </x:c>
      <x:c r="M643" s="305" t="str">
        <x:f>IF(COUNTIF($C$5:$C$1629,F643)=1,"LINKED","ORPHAN")</x:f>
        <x:v>LINKED</x:v>
      </x:c>
      <x:c r="N643" s="305" t="str">
        <x:f>IF(AND(LEFT(C643,10)="SEBI-CORE-",MID(C643,11,3)=B643,LEN(C643)=20),"VALID","INVALID")</x:f>
        <x:v>VALID</x:v>
      </x:c>
      <x:c r="O643" s="305" t="str">
        <x:v>NO COLLISION — OBJECT CODE ISOLATED</x:v>
      </x:c>
    </x:row>
    <x:row r="644" ht="48" customHeight="1">
      <x:c r="A644" s="305" t="str">
        <x:v>Evidence requirement</x:v>
      </x:c>
      <x:c r="B644" s="305" t="str">
        <x:v>EVD</x:v>
      </x:c>
      <x:c r="C644" s="305" t="str">
        <x:v>SEBI-CORE-EVD-000047</x:v>
      </x:c>
      <x:c r="D644" s="305" t="n">
        <x:v>47</x:v>
      </x:c>
      <x:c r="E644" s="305" t="str">
        <x:v>CAP-LAW053|Reg. 24(3)|AP01|E01</x:v>
      </x:c>
      <x:c r="F644" s="305" t="str">
        <x:v>SEBI-CORE-AUD-000024</x:v>
      </x:c>
      <x:c r="G644" s="305" t="str">
        <x:v>CAP-LAW053|Reg. 24(3)|AP01</x:v>
      </x:c>
      <x:c r="H644" s="305" t="str">
        <x:v>CAP-LAW053</x:v>
      </x:c>
      <x:c r="I644" s="305" t="str">
        <x:v>MIGRATED — FROZEN</x:v>
      </x:c>
      <x:c r="J644" s="305" t="str">
        <x:v>FROZEN</x:v>
      </x:c>
      <x:c r="K644" s="305" t="str">
        <x:f>IF(COUNTIF($C$5:$C$1629,C644)=1,"UNIQUE","DUPLICATE")</x:f>
        <x:v>UNIQUE</x:v>
      </x:c>
      <x:c r="L644" s="305" t="str">
        <x:f>IF(COUNTIFS($B$5:$B$1629,B644,$E$5:$E$1629,E644)=1,"UNIQUE","DUPLICATE")</x:f>
        <x:v>UNIQUE</x:v>
      </x:c>
      <x:c r="M644" s="305" t="str">
        <x:f>IF(COUNTIF($C$5:$C$1629,F644)=1,"LINKED","ORPHAN")</x:f>
        <x:v>LINKED</x:v>
      </x:c>
      <x:c r="N644" s="305" t="str">
        <x:f>IF(AND(LEFT(C644,10)="SEBI-CORE-",MID(C644,11,3)=B644,LEN(C644)=20),"VALID","INVALID")</x:f>
        <x:v>VALID</x:v>
      </x:c>
      <x:c r="O644" s="305" t="str">
        <x:v>NO COLLISION — OBJECT CODE ISOLATED</x:v>
      </x:c>
    </x:row>
    <x:row r="645" ht="48" customHeight="1">
      <x:c r="A645" s="305" t="str">
        <x:v>Evidence requirement</x:v>
      </x:c>
      <x:c r="B645" s="305" t="str">
        <x:v>EVD</x:v>
      </x:c>
      <x:c r="C645" s="305" t="str">
        <x:v>SEBI-CORE-EVD-000048</x:v>
      </x:c>
      <x:c r="D645" s="305" t="n">
        <x:v>48</x:v>
      </x:c>
      <x:c r="E645" s="305" t="str">
        <x:v>CAP-LAW053|Reg. 24(3)|AP01|E02</x:v>
      </x:c>
      <x:c r="F645" s="305" t="str">
        <x:v>SEBI-CORE-AUD-000024</x:v>
      </x:c>
      <x:c r="G645" s="305" t="str">
        <x:v>CAP-LAW053|Reg. 24(3)|AP01</x:v>
      </x:c>
      <x:c r="H645" s="305" t="str">
        <x:v>CAP-LAW053</x:v>
      </x:c>
      <x:c r="I645" s="305" t="str">
        <x:v>MIGRATED — FROZEN</x:v>
      </x:c>
      <x:c r="J645" s="305" t="str">
        <x:v>FROZEN</x:v>
      </x:c>
      <x:c r="K645" s="305" t="str">
        <x:f>IF(COUNTIF($C$5:$C$1629,C645)=1,"UNIQUE","DUPLICATE")</x:f>
        <x:v>UNIQUE</x:v>
      </x:c>
      <x:c r="L645" s="305" t="str">
        <x:f>IF(COUNTIFS($B$5:$B$1629,B645,$E$5:$E$1629,E645)=1,"UNIQUE","DUPLICATE")</x:f>
        <x:v>UNIQUE</x:v>
      </x:c>
      <x:c r="M645" s="305" t="str">
        <x:f>IF(COUNTIF($C$5:$C$1629,F645)=1,"LINKED","ORPHAN")</x:f>
        <x:v>LINKED</x:v>
      </x:c>
      <x:c r="N645" s="305" t="str">
        <x:f>IF(AND(LEFT(C645,10)="SEBI-CORE-",MID(C645,11,3)=B645,LEN(C645)=20),"VALID","INVALID")</x:f>
        <x:v>VALID</x:v>
      </x:c>
      <x:c r="O645" s="305" t="str">
        <x:v>NO COLLISION — OBJECT CODE ISOLATED</x:v>
      </x:c>
    </x:row>
    <x:row r="646" ht="48" customHeight="1">
      <x:c r="A646" s="305" t="str">
        <x:v>Evidence requirement</x:v>
      </x:c>
      <x:c r="B646" s="305" t="str">
        <x:v>EVD</x:v>
      </x:c>
      <x:c r="C646" s="305" t="str">
        <x:v>SEBI-CORE-EVD-000049</x:v>
      </x:c>
      <x:c r="D646" s="305" t="n">
        <x:v>49</x:v>
      </x:c>
      <x:c r="E646" s="305" t="str">
        <x:v>CAP-LAW053|Reg. 24(4)|AP01|E01</x:v>
      </x:c>
      <x:c r="F646" s="305" t="str">
        <x:v>SEBI-CORE-AUD-000025</x:v>
      </x:c>
      <x:c r="G646" s="305" t="str">
        <x:v>CAP-LAW053|Reg. 24(4)|AP01</x:v>
      </x:c>
      <x:c r="H646" s="305" t="str">
        <x:v>CAP-LAW053</x:v>
      </x:c>
      <x:c r="I646" s="305" t="str">
        <x:v>MIGRATED — FROZEN</x:v>
      </x:c>
      <x:c r="J646" s="305" t="str">
        <x:v>FROZEN</x:v>
      </x:c>
      <x:c r="K646" s="305" t="str">
        <x:f>IF(COUNTIF($C$5:$C$1629,C646)=1,"UNIQUE","DUPLICATE")</x:f>
        <x:v>UNIQUE</x:v>
      </x:c>
      <x:c r="L646" s="305" t="str">
        <x:f>IF(COUNTIFS($B$5:$B$1629,B646,$E$5:$E$1629,E646)=1,"UNIQUE","DUPLICATE")</x:f>
        <x:v>UNIQUE</x:v>
      </x:c>
      <x:c r="M646" s="305" t="str">
        <x:f>IF(COUNTIF($C$5:$C$1629,F646)=1,"LINKED","ORPHAN")</x:f>
        <x:v>LINKED</x:v>
      </x:c>
      <x:c r="N646" s="305" t="str">
        <x:f>IF(AND(LEFT(C646,10)="SEBI-CORE-",MID(C646,11,3)=B646,LEN(C646)=20),"VALID","INVALID")</x:f>
        <x:v>VALID</x:v>
      </x:c>
      <x:c r="O646" s="305" t="str">
        <x:v>NO COLLISION — OBJECT CODE ISOLATED</x:v>
      </x:c>
    </x:row>
    <x:row r="647" ht="48" customHeight="1">
      <x:c r="A647" s="305" t="str">
        <x:v>Evidence requirement</x:v>
      </x:c>
      <x:c r="B647" s="305" t="str">
        <x:v>EVD</x:v>
      </x:c>
      <x:c r="C647" s="305" t="str">
        <x:v>SEBI-CORE-EVD-000050</x:v>
      </x:c>
      <x:c r="D647" s="305" t="n">
        <x:v>50</x:v>
      </x:c>
      <x:c r="E647" s="305" t="str">
        <x:v>CAP-LAW053|Reg. 24(4)|AP01|E02</x:v>
      </x:c>
      <x:c r="F647" s="305" t="str">
        <x:v>SEBI-CORE-AUD-000025</x:v>
      </x:c>
      <x:c r="G647" s="305" t="str">
        <x:v>CAP-LAW053|Reg. 24(4)|AP01</x:v>
      </x:c>
      <x:c r="H647" s="305" t="str">
        <x:v>CAP-LAW053</x:v>
      </x:c>
      <x:c r="I647" s="305" t="str">
        <x:v>MIGRATED — FROZEN</x:v>
      </x:c>
      <x:c r="J647" s="305" t="str">
        <x:v>FROZEN</x:v>
      </x:c>
      <x:c r="K647" s="305" t="str">
        <x:f>IF(COUNTIF($C$5:$C$1629,C647)=1,"UNIQUE","DUPLICATE")</x:f>
        <x:v>UNIQUE</x:v>
      </x:c>
      <x:c r="L647" s="305" t="str">
        <x:f>IF(COUNTIFS($B$5:$B$1629,B647,$E$5:$E$1629,E647)=1,"UNIQUE","DUPLICATE")</x:f>
        <x:v>UNIQUE</x:v>
      </x:c>
      <x:c r="M647" s="305" t="str">
        <x:f>IF(COUNTIF($C$5:$C$1629,F647)=1,"LINKED","ORPHAN")</x:f>
        <x:v>LINKED</x:v>
      </x:c>
      <x:c r="N647" s="305" t="str">
        <x:f>IF(AND(LEFT(C647,10)="SEBI-CORE-",MID(C647,11,3)=B647,LEN(C647)=20),"VALID","INVALID")</x:f>
        <x:v>VALID</x:v>
      </x:c>
      <x:c r="O647" s="305" t="str">
        <x:v>NO COLLISION — OBJECT CODE ISOLATED</x:v>
      </x:c>
    </x:row>
    <x:row r="648" ht="48" customHeight="1">
      <x:c r="A648" s="305" t="str">
        <x:v>Evidence requirement</x:v>
      </x:c>
      <x:c r="B648" s="305" t="str">
        <x:v>EVD</x:v>
      </x:c>
      <x:c r="C648" s="305" t="str">
        <x:v>SEBI-CORE-EVD-000051</x:v>
      </x:c>
      <x:c r="D648" s="305" t="n">
        <x:v>51</x:v>
      </x:c>
      <x:c r="E648" s="305" t="str">
        <x:v>CAP-LAW053|Reg. 24(5)-(6)|AP01|E01</x:v>
      </x:c>
      <x:c r="F648" s="305" t="str">
        <x:v>SEBI-CORE-AUD-000026</x:v>
      </x:c>
      <x:c r="G648" s="305" t="str">
        <x:v>CAP-LAW053|Reg. 24(5)-(6)|AP01</x:v>
      </x:c>
      <x:c r="H648" s="305" t="str">
        <x:v>CAP-LAW053</x:v>
      </x:c>
      <x:c r="I648" s="305" t="str">
        <x:v>MIGRATED — FROZEN</x:v>
      </x:c>
      <x:c r="J648" s="305" t="str">
        <x:v>FROZEN</x:v>
      </x:c>
      <x:c r="K648" s="305" t="str">
        <x:f>IF(COUNTIF($C$5:$C$1629,C648)=1,"UNIQUE","DUPLICATE")</x:f>
        <x:v>UNIQUE</x:v>
      </x:c>
      <x:c r="L648" s="305" t="str">
        <x:f>IF(COUNTIFS($B$5:$B$1629,B648,$E$5:$E$1629,E648)=1,"UNIQUE","DUPLICATE")</x:f>
        <x:v>UNIQUE</x:v>
      </x:c>
      <x:c r="M648" s="305" t="str">
        <x:f>IF(COUNTIF($C$5:$C$1629,F648)=1,"LINKED","ORPHAN")</x:f>
        <x:v>LINKED</x:v>
      </x:c>
      <x:c r="N648" s="305" t="str">
        <x:f>IF(AND(LEFT(C648,10)="SEBI-CORE-",MID(C648,11,3)=B648,LEN(C648)=20),"VALID","INVALID")</x:f>
        <x:v>VALID</x:v>
      </x:c>
      <x:c r="O648" s="305" t="str">
        <x:v>NO COLLISION — OBJECT CODE ISOLATED</x:v>
      </x:c>
    </x:row>
    <x:row r="649" ht="48" customHeight="1">
      <x:c r="A649" s="305" t="str">
        <x:v>Evidence requirement</x:v>
      </x:c>
      <x:c r="B649" s="305" t="str">
        <x:v>EVD</x:v>
      </x:c>
      <x:c r="C649" s="305" t="str">
        <x:v>SEBI-CORE-EVD-000052</x:v>
      </x:c>
      <x:c r="D649" s="305" t="n">
        <x:v>52</x:v>
      </x:c>
      <x:c r="E649" s="305" t="str">
        <x:v>CAP-LAW053|Reg. 24(5)-(6)|AP01|E02</x:v>
      </x:c>
      <x:c r="F649" s="305" t="str">
        <x:v>SEBI-CORE-AUD-000026</x:v>
      </x:c>
      <x:c r="G649" s="305" t="str">
        <x:v>CAP-LAW053|Reg. 24(5)-(6)|AP01</x:v>
      </x:c>
      <x:c r="H649" s="305" t="str">
        <x:v>CAP-LAW053</x:v>
      </x:c>
      <x:c r="I649" s="305" t="str">
        <x:v>MIGRATED — FROZEN</x:v>
      </x:c>
      <x:c r="J649" s="305" t="str">
        <x:v>FROZEN</x:v>
      </x:c>
      <x:c r="K649" s="305" t="str">
        <x:f>IF(COUNTIF($C$5:$C$1629,C649)=1,"UNIQUE","DUPLICATE")</x:f>
        <x:v>UNIQUE</x:v>
      </x:c>
      <x:c r="L649" s="305" t="str">
        <x:f>IF(COUNTIFS($B$5:$B$1629,B649,$E$5:$E$1629,E649)=1,"UNIQUE","DUPLICATE")</x:f>
        <x:v>UNIQUE</x:v>
      </x:c>
      <x:c r="M649" s="305" t="str">
        <x:f>IF(COUNTIF($C$5:$C$1629,F649)=1,"LINKED","ORPHAN")</x:f>
        <x:v>LINKED</x:v>
      </x:c>
      <x:c r="N649" s="305" t="str">
        <x:f>IF(AND(LEFT(C649,10)="SEBI-CORE-",MID(C649,11,3)=B649,LEN(C649)=20),"VALID","INVALID")</x:f>
        <x:v>VALID</x:v>
      </x:c>
      <x:c r="O649" s="305" t="str">
        <x:v>NO COLLISION — OBJECT CODE ISOLATED</x:v>
      </x:c>
    </x:row>
    <x:row r="650" ht="48" customHeight="1">
      <x:c r="A650" s="305" t="str">
        <x:v>Evidence requirement</x:v>
      </x:c>
      <x:c r="B650" s="305" t="str">
        <x:v>EVD</x:v>
      </x:c>
      <x:c r="C650" s="305" t="str">
        <x:v>SEBI-CORE-EVD-000053</x:v>
      </x:c>
      <x:c r="D650" s="305" t="n">
        <x:v>53</x:v>
      </x:c>
      <x:c r="E650" s="305" t="str">
        <x:v>CAP-LAW053|Reg. 24A|AP01|E01</x:v>
      </x:c>
      <x:c r="F650" s="305" t="str">
        <x:v>SEBI-CORE-AUD-000027</x:v>
      </x:c>
      <x:c r="G650" s="305" t="str">
        <x:v>CAP-LAW053|Reg. 24A|AP01</x:v>
      </x:c>
      <x:c r="H650" s="305" t="str">
        <x:v>CAP-LAW053</x:v>
      </x:c>
      <x:c r="I650" s="305" t="str">
        <x:v>MIGRATED — FROZEN</x:v>
      </x:c>
      <x:c r="J650" s="305" t="str">
        <x:v>FROZEN</x:v>
      </x:c>
      <x:c r="K650" s="305" t="str">
        <x:f>IF(COUNTIF($C$5:$C$1629,C650)=1,"UNIQUE","DUPLICATE")</x:f>
        <x:v>UNIQUE</x:v>
      </x:c>
      <x:c r="L650" s="305" t="str">
        <x:f>IF(COUNTIFS($B$5:$B$1629,B650,$E$5:$E$1629,E650)=1,"UNIQUE","DUPLICATE")</x:f>
        <x:v>UNIQUE</x:v>
      </x:c>
      <x:c r="M650" s="305" t="str">
        <x:f>IF(COUNTIF($C$5:$C$1629,F650)=1,"LINKED","ORPHAN")</x:f>
        <x:v>LINKED</x:v>
      </x:c>
      <x:c r="N650" s="305" t="str">
        <x:f>IF(AND(LEFT(C650,10)="SEBI-CORE-",MID(C650,11,3)=B650,LEN(C650)=20),"VALID","INVALID")</x:f>
        <x:v>VALID</x:v>
      </x:c>
      <x:c r="O650" s="305" t="str">
        <x:v>NO COLLISION — OBJECT CODE ISOLATED</x:v>
      </x:c>
    </x:row>
    <x:row r="651" ht="48" customHeight="1">
      <x:c r="A651" s="305" t="str">
        <x:v>Evidence requirement</x:v>
      </x:c>
      <x:c r="B651" s="305" t="str">
        <x:v>EVD</x:v>
      </x:c>
      <x:c r="C651" s="305" t="str">
        <x:v>SEBI-CORE-EVD-000054</x:v>
      </x:c>
      <x:c r="D651" s="305" t="n">
        <x:v>54</x:v>
      </x:c>
      <x:c r="E651" s="305" t="str">
        <x:v>CAP-LAW053|Reg. 24A|AP01|E02</x:v>
      </x:c>
      <x:c r="F651" s="305" t="str">
        <x:v>SEBI-CORE-AUD-000027</x:v>
      </x:c>
      <x:c r="G651" s="305" t="str">
        <x:v>CAP-LAW053|Reg. 24A|AP01</x:v>
      </x:c>
      <x:c r="H651" s="305" t="str">
        <x:v>CAP-LAW053</x:v>
      </x:c>
      <x:c r="I651" s="305" t="str">
        <x:v>MIGRATED — FROZEN</x:v>
      </x:c>
      <x:c r="J651" s="305" t="str">
        <x:v>FROZEN</x:v>
      </x:c>
      <x:c r="K651" s="305" t="str">
        <x:f>IF(COUNTIF($C$5:$C$1629,C651)=1,"UNIQUE","DUPLICATE")</x:f>
        <x:v>UNIQUE</x:v>
      </x:c>
      <x:c r="L651" s="305" t="str">
        <x:f>IF(COUNTIFS($B$5:$B$1629,B651,$E$5:$E$1629,E651)=1,"UNIQUE","DUPLICATE")</x:f>
        <x:v>UNIQUE</x:v>
      </x:c>
      <x:c r="M651" s="305" t="str">
        <x:f>IF(COUNTIF($C$5:$C$1629,F651)=1,"LINKED","ORPHAN")</x:f>
        <x:v>LINKED</x:v>
      </x:c>
      <x:c r="N651" s="305" t="str">
        <x:f>IF(AND(LEFT(C651,10)="SEBI-CORE-",MID(C651,11,3)=B651,LEN(C651)=20),"VALID","INVALID")</x:f>
        <x:v>VALID</x:v>
      </x:c>
      <x:c r="O651" s="305" t="str">
        <x:v>NO COLLISION — OBJECT CODE ISOLATED</x:v>
      </x:c>
    </x:row>
    <x:row r="652" ht="48" customHeight="1">
      <x:c r="A652" s="305" t="str">
        <x:v>Evidence requirement</x:v>
      </x:c>
      <x:c r="B652" s="305" t="str">
        <x:v>EVD</x:v>
      </x:c>
      <x:c r="C652" s="305" t="str">
        <x:v>SEBI-CORE-EVD-000055</x:v>
      </x:c>
      <x:c r="D652" s="305" t="n">
        <x:v>55</x:v>
      </x:c>
      <x:c r="E652" s="305" t="str">
        <x:v>CAP-LAW053|Reg. 25|AP01|E01</x:v>
      </x:c>
      <x:c r="F652" s="305" t="str">
        <x:v>SEBI-CORE-AUD-000028</x:v>
      </x:c>
      <x:c r="G652" s="305" t="str">
        <x:v>CAP-LAW053|Reg. 25|AP01</x:v>
      </x:c>
      <x:c r="H652" s="305" t="str">
        <x:v>CAP-LAW053</x:v>
      </x:c>
      <x:c r="I652" s="305" t="str">
        <x:v>MIGRATED — FROZEN</x:v>
      </x:c>
      <x:c r="J652" s="305" t="str">
        <x:v>FROZEN</x:v>
      </x:c>
      <x:c r="K652" s="305" t="str">
        <x:f>IF(COUNTIF($C$5:$C$1629,C652)=1,"UNIQUE","DUPLICATE")</x:f>
        <x:v>UNIQUE</x:v>
      </x:c>
      <x:c r="L652" s="305" t="str">
        <x:f>IF(COUNTIFS($B$5:$B$1629,B652,$E$5:$E$1629,E652)=1,"UNIQUE","DUPLICATE")</x:f>
        <x:v>UNIQUE</x:v>
      </x:c>
      <x:c r="M652" s="305" t="str">
        <x:f>IF(COUNTIF($C$5:$C$1629,F652)=1,"LINKED","ORPHAN")</x:f>
        <x:v>LINKED</x:v>
      </x:c>
      <x:c r="N652" s="305" t="str">
        <x:f>IF(AND(LEFT(C652,10)="SEBI-CORE-",MID(C652,11,3)=B652,LEN(C652)=20),"VALID","INVALID")</x:f>
        <x:v>VALID</x:v>
      </x:c>
      <x:c r="O652" s="305" t="str">
        <x:v>NO COLLISION — OBJECT CODE ISOLATED</x:v>
      </x:c>
    </x:row>
    <x:row r="653" ht="48" customHeight="1">
      <x:c r="A653" s="305" t="str">
        <x:v>Evidence requirement</x:v>
      </x:c>
      <x:c r="B653" s="305" t="str">
        <x:v>EVD</x:v>
      </x:c>
      <x:c r="C653" s="305" t="str">
        <x:v>SEBI-CORE-EVD-000056</x:v>
      </x:c>
      <x:c r="D653" s="305" t="n">
        <x:v>56</x:v>
      </x:c>
      <x:c r="E653" s="305" t="str">
        <x:v>CAP-LAW053|Reg. 25|AP01|E02</x:v>
      </x:c>
      <x:c r="F653" s="305" t="str">
        <x:v>SEBI-CORE-AUD-000028</x:v>
      </x:c>
      <x:c r="G653" s="305" t="str">
        <x:v>CAP-LAW053|Reg. 25|AP01</x:v>
      </x:c>
      <x:c r="H653" s="305" t="str">
        <x:v>CAP-LAW053</x:v>
      </x:c>
      <x:c r="I653" s="305" t="str">
        <x:v>MIGRATED — FROZEN</x:v>
      </x:c>
      <x:c r="J653" s="305" t="str">
        <x:v>FROZEN</x:v>
      </x:c>
      <x:c r="K653" s="305" t="str">
        <x:f>IF(COUNTIF($C$5:$C$1629,C653)=1,"UNIQUE","DUPLICATE")</x:f>
        <x:v>UNIQUE</x:v>
      </x:c>
      <x:c r="L653" s="305" t="str">
        <x:f>IF(COUNTIFS($B$5:$B$1629,B653,$E$5:$E$1629,E653)=1,"UNIQUE","DUPLICATE")</x:f>
        <x:v>UNIQUE</x:v>
      </x:c>
      <x:c r="M653" s="305" t="str">
        <x:f>IF(COUNTIF($C$5:$C$1629,F653)=1,"LINKED","ORPHAN")</x:f>
        <x:v>LINKED</x:v>
      </x:c>
      <x:c r="N653" s="305" t="str">
        <x:f>IF(AND(LEFT(C653,10)="SEBI-CORE-",MID(C653,11,3)=B653,LEN(C653)=20),"VALID","INVALID")</x:f>
        <x:v>VALID</x:v>
      </x:c>
      <x:c r="O653" s="305" t="str">
        <x:v>NO COLLISION — OBJECT CODE ISOLATED</x:v>
      </x:c>
    </x:row>
    <x:row r="654" ht="48" customHeight="1">
      <x:c r="A654" s="305" t="str">
        <x:v>Evidence requirement</x:v>
      </x:c>
      <x:c r="B654" s="305" t="str">
        <x:v>EVD</x:v>
      </x:c>
      <x:c r="C654" s="305" t="str">
        <x:v>SEBI-CORE-EVD-000057</x:v>
      </x:c>
      <x:c r="D654" s="305" t="n">
        <x:v>57</x:v>
      </x:c>
      <x:c r="E654" s="305" t="str">
        <x:v>CAP-LAW053|Reg. 26|AP01|E01</x:v>
      </x:c>
      <x:c r="F654" s="305" t="str">
        <x:v>SEBI-CORE-AUD-000029</x:v>
      </x:c>
      <x:c r="G654" s="305" t="str">
        <x:v>CAP-LAW053|Reg. 26|AP01</x:v>
      </x:c>
      <x:c r="H654" s="305" t="str">
        <x:v>CAP-LAW053</x:v>
      </x:c>
      <x:c r="I654" s="305" t="str">
        <x:v>MIGRATED — FROZEN</x:v>
      </x:c>
      <x:c r="J654" s="305" t="str">
        <x:v>FROZEN</x:v>
      </x:c>
      <x:c r="K654" s="305" t="str">
        <x:f>IF(COUNTIF($C$5:$C$1629,C654)=1,"UNIQUE","DUPLICATE")</x:f>
        <x:v>UNIQUE</x:v>
      </x:c>
      <x:c r="L654" s="305" t="str">
        <x:f>IF(COUNTIFS($B$5:$B$1629,B654,$E$5:$E$1629,E654)=1,"UNIQUE","DUPLICATE")</x:f>
        <x:v>UNIQUE</x:v>
      </x:c>
      <x:c r="M654" s="305" t="str">
        <x:f>IF(COUNTIF($C$5:$C$1629,F654)=1,"LINKED","ORPHAN")</x:f>
        <x:v>LINKED</x:v>
      </x:c>
      <x:c r="N654" s="305" t="str">
        <x:f>IF(AND(LEFT(C654,10)="SEBI-CORE-",MID(C654,11,3)=B654,LEN(C654)=20),"VALID","INVALID")</x:f>
        <x:v>VALID</x:v>
      </x:c>
      <x:c r="O654" s="305" t="str">
        <x:v>NO COLLISION — OBJECT CODE ISOLATED</x:v>
      </x:c>
    </x:row>
    <x:row r="655" ht="48" customHeight="1">
      <x:c r="A655" s="305" t="str">
        <x:v>Evidence requirement</x:v>
      </x:c>
      <x:c r="B655" s="305" t="str">
        <x:v>EVD</x:v>
      </x:c>
      <x:c r="C655" s="305" t="str">
        <x:v>SEBI-CORE-EVD-000058</x:v>
      </x:c>
      <x:c r="D655" s="305" t="n">
        <x:v>58</x:v>
      </x:c>
      <x:c r="E655" s="305" t="str">
        <x:v>CAP-LAW053|Reg. 26|AP01|E02</x:v>
      </x:c>
      <x:c r="F655" s="305" t="str">
        <x:v>SEBI-CORE-AUD-000029</x:v>
      </x:c>
      <x:c r="G655" s="305" t="str">
        <x:v>CAP-LAW053|Reg. 26|AP01</x:v>
      </x:c>
      <x:c r="H655" s="305" t="str">
        <x:v>CAP-LAW053</x:v>
      </x:c>
      <x:c r="I655" s="305" t="str">
        <x:v>MIGRATED — FROZEN</x:v>
      </x:c>
      <x:c r="J655" s="305" t="str">
        <x:v>FROZEN</x:v>
      </x:c>
      <x:c r="K655" s="305" t="str">
        <x:f>IF(COUNTIF($C$5:$C$1629,C655)=1,"UNIQUE","DUPLICATE")</x:f>
        <x:v>UNIQUE</x:v>
      </x:c>
      <x:c r="L655" s="305" t="str">
        <x:f>IF(COUNTIFS($B$5:$B$1629,B655,$E$5:$E$1629,E655)=1,"UNIQUE","DUPLICATE")</x:f>
        <x:v>UNIQUE</x:v>
      </x:c>
      <x:c r="M655" s="305" t="str">
        <x:f>IF(COUNTIF($C$5:$C$1629,F655)=1,"LINKED","ORPHAN")</x:f>
        <x:v>LINKED</x:v>
      </x:c>
      <x:c r="N655" s="305" t="str">
        <x:f>IF(AND(LEFT(C655,10)="SEBI-CORE-",MID(C655,11,3)=B655,LEN(C655)=20),"VALID","INVALID")</x:f>
        <x:v>VALID</x:v>
      </x:c>
      <x:c r="O655" s="305" t="str">
        <x:v>NO COLLISION — OBJECT CODE ISOLATED</x:v>
      </x:c>
    </x:row>
    <x:row r="656" ht="48" customHeight="1">
      <x:c r="A656" s="305" t="str">
        <x:v>Evidence requirement</x:v>
      </x:c>
      <x:c r="B656" s="305" t="str">
        <x:v>EVD</x:v>
      </x:c>
      <x:c r="C656" s="305" t="str">
        <x:v>SEBI-CORE-EVD-000059</x:v>
      </x:c>
      <x:c r="D656" s="305" t="n">
        <x:v>59</x:v>
      </x:c>
      <x:c r="E656" s="305" t="str">
        <x:v>CAP-LAW053|Reg. 27|AP01|E01</x:v>
      </x:c>
      <x:c r="F656" s="305" t="str">
        <x:v>SEBI-CORE-AUD-000030</x:v>
      </x:c>
      <x:c r="G656" s="305" t="str">
        <x:v>CAP-LAW053|Reg. 27|AP01</x:v>
      </x:c>
      <x:c r="H656" s="305" t="str">
        <x:v>CAP-LAW053</x:v>
      </x:c>
      <x:c r="I656" s="305" t="str">
        <x:v>MIGRATED — FROZEN</x:v>
      </x:c>
      <x:c r="J656" s="305" t="str">
        <x:v>FROZEN</x:v>
      </x:c>
      <x:c r="K656" s="305" t="str">
        <x:f>IF(COUNTIF($C$5:$C$1629,C656)=1,"UNIQUE","DUPLICATE")</x:f>
        <x:v>UNIQUE</x:v>
      </x:c>
      <x:c r="L656" s="305" t="str">
        <x:f>IF(COUNTIFS($B$5:$B$1629,B656,$E$5:$E$1629,E656)=1,"UNIQUE","DUPLICATE")</x:f>
        <x:v>UNIQUE</x:v>
      </x:c>
      <x:c r="M656" s="305" t="str">
        <x:f>IF(COUNTIF($C$5:$C$1629,F656)=1,"LINKED","ORPHAN")</x:f>
        <x:v>LINKED</x:v>
      </x:c>
      <x:c r="N656" s="305" t="str">
        <x:f>IF(AND(LEFT(C656,10)="SEBI-CORE-",MID(C656,11,3)=B656,LEN(C656)=20),"VALID","INVALID")</x:f>
        <x:v>VALID</x:v>
      </x:c>
      <x:c r="O656" s="305" t="str">
        <x:v>NO COLLISION — OBJECT CODE ISOLATED</x:v>
      </x:c>
    </x:row>
    <x:row r="657" ht="48" customHeight="1">
      <x:c r="A657" s="305" t="str">
        <x:v>Evidence requirement</x:v>
      </x:c>
      <x:c r="B657" s="305" t="str">
        <x:v>EVD</x:v>
      </x:c>
      <x:c r="C657" s="305" t="str">
        <x:v>SEBI-CORE-EVD-000060</x:v>
      </x:c>
      <x:c r="D657" s="305" t="n">
        <x:v>60</x:v>
      </x:c>
      <x:c r="E657" s="305" t="str">
        <x:v>CAP-LAW053|Reg. 27|AP01|E02</x:v>
      </x:c>
      <x:c r="F657" s="305" t="str">
        <x:v>SEBI-CORE-AUD-000030</x:v>
      </x:c>
      <x:c r="G657" s="305" t="str">
        <x:v>CAP-LAW053|Reg. 27|AP01</x:v>
      </x:c>
      <x:c r="H657" s="305" t="str">
        <x:v>CAP-LAW053</x:v>
      </x:c>
      <x:c r="I657" s="305" t="str">
        <x:v>MIGRATED — FROZEN</x:v>
      </x:c>
      <x:c r="J657" s="305" t="str">
        <x:v>FROZEN</x:v>
      </x:c>
      <x:c r="K657" s="305" t="str">
        <x:f>IF(COUNTIF($C$5:$C$1629,C657)=1,"UNIQUE","DUPLICATE")</x:f>
        <x:v>UNIQUE</x:v>
      </x:c>
      <x:c r="L657" s="305" t="str">
        <x:f>IF(COUNTIFS($B$5:$B$1629,B657,$E$5:$E$1629,E657)=1,"UNIQUE","DUPLICATE")</x:f>
        <x:v>UNIQUE</x:v>
      </x:c>
      <x:c r="M657" s="305" t="str">
        <x:f>IF(COUNTIF($C$5:$C$1629,F657)=1,"LINKED","ORPHAN")</x:f>
        <x:v>LINKED</x:v>
      </x:c>
      <x:c r="N657" s="305" t="str">
        <x:f>IF(AND(LEFT(C657,10)="SEBI-CORE-",MID(C657,11,3)=B657,LEN(C657)=20),"VALID","INVALID")</x:f>
        <x:v>VALID</x:v>
      </x:c>
      <x:c r="O657" s="305" t="str">
        <x:v>NO COLLISION — OBJECT CODE ISOLATED</x:v>
      </x:c>
    </x:row>
    <x:row r="658" ht="48" customHeight="1">
      <x:c r="A658" s="305" t="str">
        <x:v>Evidence requirement</x:v>
      </x:c>
      <x:c r="B658" s="305" t="str">
        <x:v>EVD</x:v>
      </x:c>
      <x:c r="C658" s="305" t="str">
        <x:v>SEBI-CORE-EVD-000061</x:v>
      </x:c>
      <x:c r="D658" s="305" t="n">
        <x:v>61</x:v>
      </x:c>
      <x:c r="E658" s="305" t="str">
        <x:v>CAP-LAW053|Reg. 29|AP01|E01</x:v>
      </x:c>
      <x:c r="F658" s="305" t="str">
        <x:v>SEBI-CORE-AUD-000031</x:v>
      </x:c>
      <x:c r="G658" s="305" t="str">
        <x:v>CAP-LAW053|Reg. 29|AP01</x:v>
      </x:c>
      <x:c r="H658" s="305" t="str">
        <x:v>CAP-LAW053</x:v>
      </x:c>
      <x:c r="I658" s="305" t="str">
        <x:v>MIGRATED — FROZEN</x:v>
      </x:c>
      <x:c r="J658" s="305" t="str">
        <x:v>FROZEN</x:v>
      </x:c>
      <x:c r="K658" s="305" t="str">
        <x:f>IF(COUNTIF($C$5:$C$1629,C658)=1,"UNIQUE","DUPLICATE")</x:f>
        <x:v>UNIQUE</x:v>
      </x:c>
      <x:c r="L658" s="305" t="str">
        <x:f>IF(COUNTIFS($B$5:$B$1629,B658,$E$5:$E$1629,E658)=1,"UNIQUE","DUPLICATE")</x:f>
        <x:v>UNIQUE</x:v>
      </x:c>
      <x:c r="M658" s="305" t="str">
        <x:f>IF(COUNTIF($C$5:$C$1629,F658)=1,"LINKED","ORPHAN")</x:f>
        <x:v>LINKED</x:v>
      </x:c>
      <x:c r="N658" s="305" t="str">
        <x:f>IF(AND(LEFT(C658,10)="SEBI-CORE-",MID(C658,11,3)=B658,LEN(C658)=20),"VALID","INVALID")</x:f>
        <x:v>VALID</x:v>
      </x:c>
      <x:c r="O658" s="305" t="str">
        <x:v>NO COLLISION — OBJECT CODE ISOLATED</x:v>
      </x:c>
    </x:row>
    <x:row r="659" ht="48" customHeight="1">
      <x:c r="A659" s="305" t="str">
        <x:v>Evidence requirement</x:v>
      </x:c>
      <x:c r="B659" s="305" t="str">
        <x:v>EVD</x:v>
      </x:c>
      <x:c r="C659" s="305" t="str">
        <x:v>SEBI-CORE-EVD-000062</x:v>
      </x:c>
      <x:c r="D659" s="305" t="n">
        <x:v>62</x:v>
      </x:c>
      <x:c r="E659" s="305" t="str">
        <x:v>CAP-LAW053|Reg. 29|AP01|E02</x:v>
      </x:c>
      <x:c r="F659" s="305" t="str">
        <x:v>SEBI-CORE-AUD-000031</x:v>
      </x:c>
      <x:c r="G659" s="305" t="str">
        <x:v>CAP-LAW053|Reg. 29|AP01</x:v>
      </x:c>
      <x:c r="H659" s="305" t="str">
        <x:v>CAP-LAW053</x:v>
      </x:c>
      <x:c r="I659" s="305" t="str">
        <x:v>MIGRATED — FROZEN</x:v>
      </x:c>
      <x:c r="J659" s="305" t="str">
        <x:v>FROZEN</x:v>
      </x:c>
      <x:c r="K659" s="305" t="str">
        <x:f>IF(COUNTIF($C$5:$C$1629,C659)=1,"UNIQUE","DUPLICATE")</x:f>
        <x:v>UNIQUE</x:v>
      </x:c>
      <x:c r="L659" s="305" t="str">
        <x:f>IF(COUNTIFS($B$5:$B$1629,B659,$E$5:$E$1629,E659)=1,"UNIQUE","DUPLICATE")</x:f>
        <x:v>UNIQUE</x:v>
      </x:c>
      <x:c r="M659" s="305" t="str">
        <x:f>IF(COUNTIF($C$5:$C$1629,F659)=1,"LINKED","ORPHAN")</x:f>
        <x:v>LINKED</x:v>
      </x:c>
      <x:c r="N659" s="305" t="str">
        <x:f>IF(AND(LEFT(C659,10)="SEBI-CORE-",MID(C659,11,3)=B659,LEN(C659)=20),"VALID","INVALID")</x:f>
        <x:v>VALID</x:v>
      </x:c>
      <x:c r="O659" s="305" t="str">
        <x:v>NO COLLISION — OBJECT CODE ISOLATED</x:v>
      </x:c>
    </x:row>
    <x:row r="660" ht="48" customHeight="1">
      <x:c r="A660" s="305" t="str">
        <x:v>Evidence requirement</x:v>
      </x:c>
      <x:c r="B660" s="305" t="str">
        <x:v>EVD</x:v>
      </x:c>
      <x:c r="C660" s="305" t="str">
        <x:v>SEBI-CORE-EVD-000063</x:v>
      </x:c>
      <x:c r="D660" s="305" t="n">
        <x:v>63</x:v>
      </x:c>
      <x:c r="E660" s="305" t="str">
        <x:v>CAP-LAW053|Reg. 30|AP01|E01</x:v>
      </x:c>
      <x:c r="F660" s="305" t="str">
        <x:v>SEBI-CORE-AUD-000032</x:v>
      </x:c>
      <x:c r="G660" s="305" t="str">
        <x:v>CAP-LAW053|Reg. 30|AP01</x:v>
      </x:c>
      <x:c r="H660" s="305" t="str">
        <x:v>CAP-LAW053</x:v>
      </x:c>
      <x:c r="I660" s="305" t="str">
        <x:v>MIGRATED — FROZEN</x:v>
      </x:c>
      <x:c r="J660" s="305" t="str">
        <x:v>FROZEN</x:v>
      </x:c>
      <x:c r="K660" s="305" t="str">
        <x:f>IF(COUNTIF($C$5:$C$1629,C660)=1,"UNIQUE","DUPLICATE")</x:f>
        <x:v>UNIQUE</x:v>
      </x:c>
      <x:c r="L660" s="305" t="str">
        <x:f>IF(COUNTIFS($B$5:$B$1629,B660,$E$5:$E$1629,E660)=1,"UNIQUE","DUPLICATE")</x:f>
        <x:v>UNIQUE</x:v>
      </x:c>
      <x:c r="M660" s="305" t="str">
        <x:f>IF(COUNTIF($C$5:$C$1629,F660)=1,"LINKED","ORPHAN")</x:f>
        <x:v>LINKED</x:v>
      </x:c>
      <x:c r="N660" s="305" t="str">
        <x:f>IF(AND(LEFT(C660,10)="SEBI-CORE-",MID(C660,11,3)=B660,LEN(C660)=20),"VALID","INVALID")</x:f>
        <x:v>VALID</x:v>
      </x:c>
      <x:c r="O660" s="305" t="str">
        <x:v>NO COLLISION — OBJECT CODE ISOLATED</x:v>
      </x:c>
    </x:row>
    <x:row r="661" ht="48" customHeight="1">
      <x:c r="A661" s="305" t="str">
        <x:v>Evidence requirement</x:v>
      </x:c>
      <x:c r="B661" s="305" t="str">
        <x:v>EVD</x:v>
      </x:c>
      <x:c r="C661" s="305" t="str">
        <x:v>SEBI-CORE-EVD-000064</x:v>
      </x:c>
      <x:c r="D661" s="305" t="n">
        <x:v>64</x:v>
      </x:c>
      <x:c r="E661" s="305" t="str">
        <x:v>CAP-LAW053|Reg. 30|AP01|E02</x:v>
      </x:c>
      <x:c r="F661" s="305" t="str">
        <x:v>SEBI-CORE-AUD-000032</x:v>
      </x:c>
      <x:c r="G661" s="305" t="str">
        <x:v>CAP-LAW053|Reg. 30|AP01</x:v>
      </x:c>
      <x:c r="H661" s="305" t="str">
        <x:v>CAP-LAW053</x:v>
      </x:c>
      <x:c r="I661" s="305" t="str">
        <x:v>MIGRATED — FROZEN</x:v>
      </x:c>
      <x:c r="J661" s="305" t="str">
        <x:v>FROZEN</x:v>
      </x:c>
      <x:c r="K661" s="305" t="str">
        <x:f>IF(COUNTIF($C$5:$C$1629,C661)=1,"UNIQUE","DUPLICATE")</x:f>
        <x:v>UNIQUE</x:v>
      </x:c>
      <x:c r="L661" s="305" t="str">
        <x:f>IF(COUNTIFS($B$5:$B$1629,B661,$E$5:$E$1629,E661)=1,"UNIQUE","DUPLICATE")</x:f>
        <x:v>UNIQUE</x:v>
      </x:c>
      <x:c r="M661" s="305" t="str">
        <x:f>IF(COUNTIF($C$5:$C$1629,F661)=1,"LINKED","ORPHAN")</x:f>
        <x:v>LINKED</x:v>
      </x:c>
      <x:c r="N661" s="305" t="str">
        <x:f>IF(AND(LEFT(C661,10)="SEBI-CORE-",MID(C661,11,3)=B661,LEN(C661)=20),"VALID","INVALID")</x:f>
        <x:v>VALID</x:v>
      </x:c>
      <x:c r="O661" s="305" t="str">
        <x:v>NO COLLISION — OBJECT CODE ISOLATED</x:v>
      </x:c>
    </x:row>
    <x:row r="662" ht="48" customHeight="1">
      <x:c r="A662" s="305" t="str">
        <x:v>Evidence requirement</x:v>
      </x:c>
      <x:c r="B662" s="305" t="str">
        <x:v>EVD</x:v>
      </x:c>
      <x:c r="C662" s="305" t="str">
        <x:v>SEBI-CORE-EVD-000065</x:v>
      </x:c>
      <x:c r="D662" s="305" t="n">
        <x:v>65</x:v>
      </x:c>
      <x:c r="E662" s="305" t="str">
        <x:v>CAP-LAW053|Reg. 30A|AP01|E01</x:v>
      </x:c>
      <x:c r="F662" s="305" t="str">
        <x:v>SEBI-CORE-AUD-000033</x:v>
      </x:c>
      <x:c r="G662" s="305" t="str">
        <x:v>CAP-LAW053|Reg. 30A|AP01</x:v>
      </x:c>
      <x:c r="H662" s="305" t="str">
        <x:v>CAP-LAW053</x:v>
      </x:c>
      <x:c r="I662" s="305" t="str">
        <x:v>MIGRATED — FROZEN</x:v>
      </x:c>
      <x:c r="J662" s="305" t="str">
        <x:v>FROZEN</x:v>
      </x:c>
      <x:c r="K662" s="305" t="str">
        <x:f>IF(COUNTIF($C$5:$C$1629,C662)=1,"UNIQUE","DUPLICATE")</x:f>
        <x:v>UNIQUE</x:v>
      </x:c>
      <x:c r="L662" s="305" t="str">
        <x:f>IF(COUNTIFS($B$5:$B$1629,B662,$E$5:$E$1629,E662)=1,"UNIQUE","DUPLICATE")</x:f>
        <x:v>UNIQUE</x:v>
      </x:c>
      <x:c r="M662" s="305" t="str">
        <x:f>IF(COUNTIF($C$5:$C$1629,F662)=1,"LINKED","ORPHAN")</x:f>
        <x:v>LINKED</x:v>
      </x:c>
      <x:c r="N662" s="305" t="str">
        <x:f>IF(AND(LEFT(C662,10)="SEBI-CORE-",MID(C662,11,3)=B662,LEN(C662)=20),"VALID","INVALID")</x:f>
        <x:v>VALID</x:v>
      </x:c>
      <x:c r="O662" s="305" t="str">
        <x:v>NO COLLISION — OBJECT CODE ISOLATED</x:v>
      </x:c>
    </x:row>
    <x:row r="663" ht="48" customHeight="1">
      <x:c r="A663" s="305" t="str">
        <x:v>Evidence requirement</x:v>
      </x:c>
      <x:c r="B663" s="305" t="str">
        <x:v>EVD</x:v>
      </x:c>
      <x:c r="C663" s="305" t="str">
        <x:v>SEBI-CORE-EVD-000066</x:v>
      </x:c>
      <x:c r="D663" s="305" t="n">
        <x:v>66</x:v>
      </x:c>
      <x:c r="E663" s="305" t="str">
        <x:v>CAP-LAW053|Reg. 30A|AP01|E02</x:v>
      </x:c>
      <x:c r="F663" s="305" t="str">
        <x:v>SEBI-CORE-AUD-000033</x:v>
      </x:c>
      <x:c r="G663" s="305" t="str">
        <x:v>CAP-LAW053|Reg. 30A|AP01</x:v>
      </x:c>
      <x:c r="H663" s="305" t="str">
        <x:v>CAP-LAW053</x:v>
      </x:c>
      <x:c r="I663" s="305" t="str">
        <x:v>MIGRATED — FROZEN</x:v>
      </x:c>
      <x:c r="J663" s="305" t="str">
        <x:v>FROZEN</x:v>
      </x:c>
      <x:c r="K663" s="305" t="str">
        <x:f>IF(COUNTIF($C$5:$C$1629,C663)=1,"UNIQUE","DUPLICATE")</x:f>
        <x:v>UNIQUE</x:v>
      </x:c>
      <x:c r="L663" s="305" t="str">
        <x:f>IF(COUNTIFS($B$5:$B$1629,B663,$E$5:$E$1629,E663)=1,"UNIQUE","DUPLICATE")</x:f>
        <x:v>UNIQUE</x:v>
      </x:c>
      <x:c r="M663" s="305" t="str">
        <x:f>IF(COUNTIF($C$5:$C$1629,F663)=1,"LINKED","ORPHAN")</x:f>
        <x:v>LINKED</x:v>
      </x:c>
      <x:c r="N663" s="305" t="str">
        <x:f>IF(AND(LEFT(C663,10)="SEBI-CORE-",MID(C663,11,3)=B663,LEN(C663)=20),"VALID","INVALID")</x:f>
        <x:v>VALID</x:v>
      </x:c>
      <x:c r="O663" s="305" t="str">
        <x:v>NO COLLISION — OBJECT CODE ISOLATED</x:v>
      </x:c>
    </x:row>
    <x:row r="664" ht="48" customHeight="1">
      <x:c r="A664" s="305" t="str">
        <x:v>Evidence requirement</x:v>
      </x:c>
      <x:c r="B664" s="305" t="str">
        <x:v>EVD</x:v>
      </x:c>
      <x:c r="C664" s="305" t="str">
        <x:v>SEBI-CORE-EVD-000067</x:v>
      </x:c>
      <x:c r="D664" s="305" t="n">
        <x:v>67</x:v>
      </x:c>
      <x:c r="E664" s="305" t="str">
        <x:v>CAP-LAW053|Reg. 31|AP01|E01</x:v>
      </x:c>
      <x:c r="F664" s="305" t="str">
        <x:v>SEBI-CORE-AUD-000034</x:v>
      </x:c>
      <x:c r="G664" s="305" t="str">
        <x:v>CAP-LAW053|Reg. 31|AP01</x:v>
      </x:c>
      <x:c r="H664" s="305" t="str">
        <x:v>CAP-LAW053</x:v>
      </x:c>
      <x:c r="I664" s="305" t="str">
        <x:v>MIGRATED — FROZEN</x:v>
      </x:c>
      <x:c r="J664" s="305" t="str">
        <x:v>FROZEN</x:v>
      </x:c>
      <x:c r="K664" s="305" t="str">
        <x:f>IF(COUNTIF($C$5:$C$1629,C664)=1,"UNIQUE","DUPLICATE")</x:f>
        <x:v>UNIQUE</x:v>
      </x:c>
      <x:c r="L664" s="305" t="str">
        <x:f>IF(COUNTIFS($B$5:$B$1629,B664,$E$5:$E$1629,E664)=1,"UNIQUE","DUPLICATE")</x:f>
        <x:v>UNIQUE</x:v>
      </x:c>
      <x:c r="M664" s="305" t="str">
        <x:f>IF(COUNTIF($C$5:$C$1629,F664)=1,"LINKED","ORPHAN")</x:f>
        <x:v>LINKED</x:v>
      </x:c>
      <x:c r="N664" s="305" t="str">
        <x:f>IF(AND(LEFT(C664,10)="SEBI-CORE-",MID(C664,11,3)=B664,LEN(C664)=20),"VALID","INVALID")</x:f>
        <x:v>VALID</x:v>
      </x:c>
      <x:c r="O664" s="305" t="str">
        <x:v>NO COLLISION — OBJECT CODE ISOLATED</x:v>
      </x:c>
    </x:row>
    <x:row r="665" ht="48" customHeight="1">
      <x:c r="A665" s="305" t="str">
        <x:v>Evidence requirement</x:v>
      </x:c>
      <x:c r="B665" s="305" t="str">
        <x:v>EVD</x:v>
      </x:c>
      <x:c r="C665" s="305" t="str">
        <x:v>SEBI-CORE-EVD-000068</x:v>
      </x:c>
      <x:c r="D665" s="305" t="n">
        <x:v>68</x:v>
      </x:c>
      <x:c r="E665" s="305" t="str">
        <x:v>CAP-LAW053|Reg. 31|AP01|E02</x:v>
      </x:c>
      <x:c r="F665" s="305" t="str">
        <x:v>SEBI-CORE-AUD-000034</x:v>
      </x:c>
      <x:c r="G665" s="305" t="str">
        <x:v>CAP-LAW053|Reg. 31|AP01</x:v>
      </x:c>
      <x:c r="H665" s="305" t="str">
        <x:v>CAP-LAW053</x:v>
      </x:c>
      <x:c r="I665" s="305" t="str">
        <x:v>MIGRATED — FROZEN</x:v>
      </x:c>
      <x:c r="J665" s="305" t="str">
        <x:v>FROZEN</x:v>
      </x:c>
      <x:c r="K665" s="305" t="str">
        <x:f>IF(COUNTIF($C$5:$C$1629,C665)=1,"UNIQUE","DUPLICATE")</x:f>
        <x:v>UNIQUE</x:v>
      </x:c>
      <x:c r="L665" s="305" t="str">
        <x:f>IF(COUNTIFS($B$5:$B$1629,B665,$E$5:$E$1629,E665)=1,"UNIQUE","DUPLICATE")</x:f>
        <x:v>UNIQUE</x:v>
      </x:c>
      <x:c r="M665" s="305" t="str">
        <x:f>IF(COUNTIF($C$5:$C$1629,F665)=1,"LINKED","ORPHAN")</x:f>
        <x:v>LINKED</x:v>
      </x:c>
      <x:c r="N665" s="305" t="str">
        <x:f>IF(AND(LEFT(C665,10)="SEBI-CORE-",MID(C665,11,3)=B665,LEN(C665)=20),"VALID","INVALID")</x:f>
        <x:v>VALID</x:v>
      </x:c>
      <x:c r="O665" s="305" t="str">
        <x:v>NO COLLISION — OBJECT CODE ISOLATED</x:v>
      </x:c>
    </x:row>
    <x:row r="666" ht="48" customHeight="1">
      <x:c r="A666" s="305" t="str">
        <x:v>Evidence requirement</x:v>
      </x:c>
      <x:c r="B666" s="305" t="str">
        <x:v>EVD</x:v>
      </x:c>
      <x:c r="C666" s="305" t="str">
        <x:v>SEBI-CORE-EVD-000069</x:v>
      </x:c>
      <x:c r="D666" s="305" t="n">
        <x:v>69</x:v>
      </x:c>
      <x:c r="E666" s="305" t="str">
        <x:v>CAP-LAW053|Reg. 31A|AP01|E01</x:v>
      </x:c>
      <x:c r="F666" s="305" t="str">
        <x:v>SEBI-CORE-AUD-000035</x:v>
      </x:c>
      <x:c r="G666" s="305" t="str">
        <x:v>CAP-LAW053|Reg. 31A|AP01</x:v>
      </x:c>
      <x:c r="H666" s="305" t="str">
        <x:v>CAP-LAW053</x:v>
      </x:c>
      <x:c r="I666" s="305" t="str">
        <x:v>MIGRATED — FROZEN</x:v>
      </x:c>
      <x:c r="J666" s="305" t="str">
        <x:v>FROZEN</x:v>
      </x:c>
      <x:c r="K666" s="305" t="str">
        <x:f>IF(COUNTIF($C$5:$C$1629,C666)=1,"UNIQUE","DUPLICATE")</x:f>
        <x:v>UNIQUE</x:v>
      </x:c>
      <x:c r="L666" s="305" t="str">
        <x:f>IF(COUNTIFS($B$5:$B$1629,B666,$E$5:$E$1629,E666)=1,"UNIQUE","DUPLICATE")</x:f>
        <x:v>UNIQUE</x:v>
      </x:c>
      <x:c r="M666" s="305" t="str">
        <x:f>IF(COUNTIF($C$5:$C$1629,F666)=1,"LINKED","ORPHAN")</x:f>
        <x:v>LINKED</x:v>
      </x:c>
      <x:c r="N666" s="305" t="str">
        <x:f>IF(AND(LEFT(C666,10)="SEBI-CORE-",MID(C666,11,3)=B666,LEN(C666)=20),"VALID","INVALID")</x:f>
        <x:v>VALID</x:v>
      </x:c>
      <x:c r="O666" s="305" t="str">
        <x:v>NO COLLISION — OBJECT CODE ISOLATED</x:v>
      </x:c>
    </x:row>
    <x:row r="667" ht="48" customHeight="1">
      <x:c r="A667" s="305" t="str">
        <x:v>Evidence requirement</x:v>
      </x:c>
      <x:c r="B667" s="305" t="str">
        <x:v>EVD</x:v>
      </x:c>
      <x:c r="C667" s="305" t="str">
        <x:v>SEBI-CORE-EVD-000070</x:v>
      </x:c>
      <x:c r="D667" s="305" t="n">
        <x:v>70</x:v>
      </x:c>
      <x:c r="E667" s="305" t="str">
        <x:v>CAP-LAW053|Reg. 31A|AP01|E02</x:v>
      </x:c>
      <x:c r="F667" s="305" t="str">
        <x:v>SEBI-CORE-AUD-000035</x:v>
      </x:c>
      <x:c r="G667" s="305" t="str">
        <x:v>CAP-LAW053|Reg. 31A|AP01</x:v>
      </x:c>
      <x:c r="H667" s="305" t="str">
        <x:v>CAP-LAW053</x:v>
      </x:c>
      <x:c r="I667" s="305" t="str">
        <x:v>MIGRATED — FROZEN</x:v>
      </x:c>
      <x:c r="J667" s="305" t="str">
        <x:v>FROZEN</x:v>
      </x:c>
      <x:c r="K667" s="305" t="str">
        <x:f>IF(COUNTIF($C$5:$C$1629,C667)=1,"UNIQUE","DUPLICATE")</x:f>
        <x:v>UNIQUE</x:v>
      </x:c>
      <x:c r="L667" s="305" t="str">
        <x:f>IF(COUNTIFS($B$5:$B$1629,B667,$E$5:$E$1629,E667)=1,"UNIQUE","DUPLICATE")</x:f>
        <x:v>UNIQUE</x:v>
      </x:c>
      <x:c r="M667" s="305" t="str">
        <x:f>IF(COUNTIF($C$5:$C$1629,F667)=1,"LINKED","ORPHAN")</x:f>
        <x:v>LINKED</x:v>
      </x:c>
      <x:c r="N667" s="305" t="str">
        <x:f>IF(AND(LEFT(C667,10)="SEBI-CORE-",MID(C667,11,3)=B667,LEN(C667)=20),"VALID","INVALID")</x:f>
        <x:v>VALID</x:v>
      </x:c>
      <x:c r="O667" s="305" t="str">
        <x:v>NO COLLISION — OBJECT CODE ISOLATED</x:v>
      </x:c>
    </x:row>
    <x:row r="668" ht="48" customHeight="1">
      <x:c r="A668" s="305" t="str">
        <x:v>Evidence requirement</x:v>
      </x:c>
      <x:c r="B668" s="305" t="str">
        <x:v>EVD</x:v>
      </x:c>
      <x:c r="C668" s="305" t="str">
        <x:v>SEBI-CORE-EVD-000071</x:v>
      </x:c>
      <x:c r="D668" s="305" t="n">
        <x:v>71</x:v>
      </x:c>
      <x:c r="E668" s="305" t="str">
        <x:v>CAP-LAW053|Reg. 32|AP01|E01</x:v>
      </x:c>
      <x:c r="F668" s="305" t="str">
        <x:v>SEBI-CORE-AUD-000036</x:v>
      </x:c>
      <x:c r="G668" s="305" t="str">
        <x:v>CAP-LAW053|Reg. 32|AP01</x:v>
      </x:c>
      <x:c r="H668" s="305" t="str">
        <x:v>CAP-LAW053</x:v>
      </x:c>
      <x:c r="I668" s="305" t="str">
        <x:v>MIGRATED — FROZEN</x:v>
      </x:c>
      <x:c r="J668" s="305" t="str">
        <x:v>FROZEN</x:v>
      </x:c>
      <x:c r="K668" s="305" t="str">
        <x:f>IF(COUNTIF($C$5:$C$1629,C668)=1,"UNIQUE","DUPLICATE")</x:f>
        <x:v>UNIQUE</x:v>
      </x:c>
      <x:c r="L668" s="305" t="str">
        <x:f>IF(COUNTIFS($B$5:$B$1629,B668,$E$5:$E$1629,E668)=1,"UNIQUE","DUPLICATE")</x:f>
        <x:v>UNIQUE</x:v>
      </x:c>
      <x:c r="M668" s="305" t="str">
        <x:f>IF(COUNTIF($C$5:$C$1629,F668)=1,"LINKED","ORPHAN")</x:f>
        <x:v>LINKED</x:v>
      </x:c>
      <x:c r="N668" s="305" t="str">
        <x:f>IF(AND(LEFT(C668,10)="SEBI-CORE-",MID(C668,11,3)=B668,LEN(C668)=20),"VALID","INVALID")</x:f>
        <x:v>VALID</x:v>
      </x:c>
      <x:c r="O668" s="305" t="str">
        <x:v>NO COLLISION — OBJECT CODE ISOLATED</x:v>
      </x:c>
    </x:row>
    <x:row r="669" ht="48" customHeight="1">
      <x:c r="A669" s="305" t="str">
        <x:v>Evidence requirement</x:v>
      </x:c>
      <x:c r="B669" s="305" t="str">
        <x:v>EVD</x:v>
      </x:c>
      <x:c r="C669" s="305" t="str">
        <x:v>SEBI-CORE-EVD-000072</x:v>
      </x:c>
      <x:c r="D669" s="305" t="n">
        <x:v>72</x:v>
      </x:c>
      <x:c r="E669" s="305" t="str">
        <x:v>CAP-LAW053|Reg. 32|AP01|E02</x:v>
      </x:c>
      <x:c r="F669" s="305" t="str">
        <x:v>SEBI-CORE-AUD-000036</x:v>
      </x:c>
      <x:c r="G669" s="305" t="str">
        <x:v>CAP-LAW053|Reg. 32|AP01</x:v>
      </x:c>
      <x:c r="H669" s="305" t="str">
        <x:v>CAP-LAW053</x:v>
      </x:c>
      <x:c r="I669" s="305" t="str">
        <x:v>MIGRATED — FROZEN</x:v>
      </x:c>
      <x:c r="J669" s="305" t="str">
        <x:v>FROZEN</x:v>
      </x:c>
      <x:c r="K669" s="305" t="str">
        <x:f>IF(COUNTIF($C$5:$C$1629,C669)=1,"UNIQUE","DUPLICATE")</x:f>
        <x:v>UNIQUE</x:v>
      </x:c>
      <x:c r="L669" s="305" t="str">
        <x:f>IF(COUNTIFS($B$5:$B$1629,B669,$E$5:$E$1629,E669)=1,"UNIQUE","DUPLICATE")</x:f>
        <x:v>UNIQUE</x:v>
      </x:c>
      <x:c r="M669" s="305" t="str">
        <x:f>IF(COUNTIF($C$5:$C$1629,F669)=1,"LINKED","ORPHAN")</x:f>
        <x:v>LINKED</x:v>
      </x:c>
      <x:c r="N669" s="305" t="str">
        <x:f>IF(AND(LEFT(C669,10)="SEBI-CORE-",MID(C669,11,3)=B669,LEN(C669)=20),"VALID","INVALID")</x:f>
        <x:v>VALID</x:v>
      </x:c>
      <x:c r="O669" s="305" t="str">
        <x:v>NO COLLISION — OBJECT CODE ISOLATED</x:v>
      </x:c>
    </x:row>
    <x:row r="670" ht="48" customHeight="1">
      <x:c r="A670" s="305" t="str">
        <x:v>Evidence requirement</x:v>
      </x:c>
      <x:c r="B670" s="305" t="str">
        <x:v>EVD</x:v>
      </x:c>
      <x:c r="C670" s="305" t="str">
        <x:v>SEBI-CORE-EVD-000073</x:v>
      </x:c>
      <x:c r="D670" s="305" t="n">
        <x:v>73</x:v>
      </x:c>
      <x:c r="E670" s="305" t="str">
        <x:v>CAP-LAW053|Reg. 33|AP01|E01</x:v>
      </x:c>
      <x:c r="F670" s="305" t="str">
        <x:v>SEBI-CORE-AUD-000037</x:v>
      </x:c>
      <x:c r="G670" s="305" t="str">
        <x:v>CAP-LAW053|Reg. 33|AP01</x:v>
      </x:c>
      <x:c r="H670" s="305" t="str">
        <x:v>CAP-LAW053</x:v>
      </x:c>
      <x:c r="I670" s="305" t="str">
        <x:v>MIGRATED — FROZEN</x:v>
      </x:c>
      <x:c r="J670" s="305" t="str">
        <x:v>FROZEN</x:v>
      </x:c>
      <x:c r="K670" s="305" t="str">
        <x:f>IF(COUNTIF($C$5:$C$1629,C670)=1,"UNIQUE","DUPLICATE")</x:f>
        <x:v>UNIQUE</x:v>
      </x:c>
      <x:c r="L670" s="305" t="str">
        <x:f>IF(COUNTIFS($B$5:$B$1629,B670,$E$5:$E$1629,E670)=1,"UNIQUE","DUPLICATE")</x:f>
        <x:v>UNIQUE</x:v>
      </x:c>
      <x:c r="M670" s="305" t="str">
        <x:f>IF(COUNTIF($C$5:$C$1629,F670)=1,"LINKED","ORPHAN")</x:f>
        <x:v>LINKED</x:v>
      </x:c>
      <x:c r="N670" s="305" t="str">
        <x:f>IF(AND(LEFT(C670,10)="SEBI-CORE-",MID(C670,11,3)=B670,LEN(C670)=20),"VALID","INVALID")</x:f>
        <x:v>VALID</x:v>
      </x:c>
      <x:c r="O670" s="305" t="str">
        <x:v>NO COLLISION — OBJECT CODE ISOLATED</x:v>
      </x:c>
    </x:row>
    <x:row r="671" ht="48" customHeight="1">
      <x:c r="A671" s="305" t="str">
        <x:v>Evidence requirement</x:v>
      </x:c>
      <x:c r="B671" s="305" t="str">
        <x:v>EVD</x:v>
      </x:c>
      <x:c r="C671" s="305" t="str">
        <x:v>SEBI-CORE-EVD-000074</x:v>
      </x:c>
      <x:c r="D671" s="305" t="n">
        <x:v>74</x:v>
      </x:c>
      <x:c r="E671" s="305" t="str">
        <x:v>CAP-LAW053|Reg. 33|AP01|E02</x:v>
      </x:c>
      <x:c r="F671" s="305" t="str">
        <x:v>SEBI-CORE-AUD-000037</x:v>
      </x:c>
      <x:c r="G671" s="305" t="str">
        <x:v>CAP-LAW053|Reg. 33|AP01</x:v>
      </x:c>
      <x:c r="H671" s="305" t="str">
        <x:v>CAP-LAW053</x:v>
      </x:c>
      <x:c r="I671" s="305" t="str">
        <x:v>MIGRATED — FROZEN</x:v>
      </x:c>
      <x:c r="J671" s="305" t="str">
        <x:v>FROZEN</x:v>
      </x:c>
      <x:c r="K671" s="305" t="str">
        <x:f>IF(COUNTIF($C$5:$C$1629,C671)=1,"UNIQUE","DUPLICATE")</x:f>
        <x:v>UNIQUE</x:v>
      </x:c>
      <x:c r="L671" s="305" t="str">
        <x:f>IF(COUNTIFS($B$5:$B$1629,B671,$E$5:$E$1629,E671)=1,"UNIQUE","DUPLICATE")</x:f>
        <x:v>UNIQUE</x:v>
      </x:c>
      <x:c r="M671" s="305" t="str">
        <x:f>IF(COUNTIF($C$5:$C$1629,F671)=1,"LINKED","ORPHAN")</x:f>
        <x:v>LINKED</x:v>
      </x:c>
      <x:c r="N671" s="305" t="str">
        <x:f>IF(AND(LEFT(C671,10)="SEBI-CORE-",MID(C671,11,3)=B671,LEN(C671)=20),"VALID","INVALID")</x:f>
        <x:v>VALID</x:v>
      </x:c>
      <x:c r="O671" s="305" t="str">
        <x:v>NO COLLISION — OBJECT CODE ISOLATED</x:v>
      </x:c>
    </x:row>
    <x:row r="672" ht="48" customHeight="1">
      <x:c r="A672" s="305" t="str">
        <x:v>Evidence requirement</x:v>
      </x:c>
      <x:c r="B672" s="305" t="str">
        <x:v>EVD</x:v>
      </x:c>
      <x:c r="C672" s="305" t="str">
        <x:v>SEBI-CORE-EVD-000075</x:v>
      </x:c>
      <x:c r="D672" s="305" t="n">
        <x:v>75</x:v>
      </x:c>
      <x:c r="E672" s="305" t="str">
        <x:v>CAP-LAW053|Reg. 34|AP01|E01</x:v>
      </x:c>
      <x:c r="F672" s="305" t="str">
        <x:v>SEBI-CORE-AUD-000038</x:v>
      </x:c>
      <x:c r="G672" s="305" t="str">
        <x:v>CAP-LAW053|Reg. 34|AP01</x:v>
      </x:c>
      <x:c r="H672" s="305" t="str">
        <x:v>CAP-LAW053</x:v>
      </x:c>
      <x:c r="I672" s="305" t="str">
        <x:v>MIGRATED — FROZEN</x:v>
      </x:c>
      <x:c r="J672" s="305" t="str">
        <x:v>FROZEN</x:v>
      </x:c>
      <x:c r="K672" s="305" t="str">
        <x:f>IF(COUNTIF($C$5:$C$1629,C672)=1,"UNIQUE","DUPLICATE")</x:f>
        <x:v>UNIQUE</x:v>
      </x:c>
      <x:c r="L672" s="305" t="str">
        <x:f>IF(COUNTIFS($B$5:$B$1629,B672,$E$5:$E$1629,E672)=1,"UNIQUE","DUPLICATE")</x:f>
        <x:v>UNIQUE</x:v>
      </x:c>
      <x:c r="M672" s="305" t="str">
        <x:f>IF(COUNTIF($C$5:$C$1629,F672)=1,"LINKED","ORPHAN")</x:f>
        <x:v>LINKED</x:v>
      </x:c>
      <x:c r="N672" s="305" t="str">
        <x:f>IF(AND(LEFT(C672,10)="SEBI-CORE-",MID(C672,11,3)=B672,LEN(C672)=20),"VALID","INVALID")</x:f>
        <x:v>VALID</x:v>
      </x:c>
      <x:c r="O672" s="305" t="str">
        <x:v>NO COLLISION — OBJECT CODE ISOLATED</x:v>
      </x:c>
    </x:row>
    <x:row r="673" ht="48" customHeight="1">
      <x:c r="A673" s="305" t="str">
        <x:v>Evidence requirement</x:v>
      </x:c>
      <x:c r="B673" s="305" t="str">
        <x:v>EVD</x:v>
      </x:c>
      <x:c r="C673" s="305" t="str">
        <x:v>SEBI-CORE-EVD-000076</x:v>
      </x:c>
      <x:c r="D673" s="305" t="n">
        <x:v>76</x:v>
      </x:c>
      <x:c r="E673" s="305" t="str">
        <x:v>CAP-LAW053|Reg. 34|AP01|E02</x:v>
      </x:c>
      <x:c r="F673" s="305" t="str">
        <x:v>SEBI-CORE-AUD-000038</x:v>
      </x:c>
      <x:c r="G673" s="305" t="str">
        <x:v>CAP-LAW053|Reg. 34|AP01</x:v>
      </x:c>
      <x:c r="H673" s="305" t="str">
        <x:v>CAP-LAW053</x:v>
      </x:c>
      <x:c r="I673" s="305" t="str">
        <x:v>MIGRATED — FROZEN</x:v>
      </x:c>
      <x:c r="J673" s="305" t="str">
        <x:v>FROZEN</x:v>
      </x:c>
      <x:c r="K673" s="305" t="str">
        <x:f>IF(COUNTIF($C$5:$C$1629,C673)=1,"UNIQUE","DUPLICATE")</x:f>
        <x:v>UNIQUE</x:v>
      </x:c>
      <x:c r="L673" s="305" t="str">
        <x:f>IF(COUNTIFS($B$5:$B$1629,B673,$E$5:$E$1629,E673)=1,"UNIQUE","DUPLICATE")</x:f>
        <x:v>UNIQUE</x:v>
      </x:c>
      <x:c r="M673" s="305" t="str">
        <x:f>IF(COUNTIF($C$5:$C$1629,F673)=1,"LINKED","ORPHAN")</x:f>
        <x:v>LINKED</x:v>
      </x:c>
      <x:c r="N673" s="305" t="str">
        <x:f>IF(AND(LEFT(C673,10)="SEBI-CORE-",MID(C673,11,3)=B673,LEN(C673)=20),"VALID","INVALID")</x:f>
        <x:v>VALID</x:v>
      </x:c>
      <x:c r="O673" s="305" t="str">
        <x:v>NO COLLISION — OBJECT CODE ISOLATED</x:v>
      </x:c>
    </x:row>
    <x:row r="674" ht="48" customHeight="1">
      <x:c r="A674" s="305" t="str">
        <x:v>Evidence requirement</x:v>
      </x:c>
      <x:c r="B674" s="305" t="str">
        <x:v>EVD</x:v>
      </x:c>
      <x:c r="C674" s="305" t="str">
        <x:v>SEBI-CORE-EVD-000077</x:v>
      </x:c>
      <x:c r="D674" s="305" t="n">
        <x:v>77</x:v>
      </x:c>
      <x:c r="E674" s="305" t="str">
        <x:v>CAP-LAW053|Reg. 36|AP01|E01</x:v>
      </x:c>
      <x:c r="F674" s="305" t="str">
        <x:v>SEBI-CORE-AUD-000039</x:v>
      </x:c>
      <x:c r="G674" s="305" t="str">
        <x:v>CAP-LAW053|Reg. 36|AP01</x:v>
      </x:c>
      <x:c r="H674" s="305" t="str">
        <x:v>CAP-LAW053</x:v>
      </x:c>
      <x:c r="I674" s="305" t="str">
        <x:v>MIGRATED — FROZEN</x:v>
      </x:c>
      <x:c r="J674" s="305" t="str">
        <x:v>FROZEN</x:v>
      </x:c>
      <x:c r="K674" s="305" t="str">
        <x:f>IF(COUNTIF($C$5:$C$1629,C674)=1,"UNIQUE","DUPLICATE")</x:f>
        <x:v>UNIQUE</x:v>
      </x:c>
      <x:c r="L674" s="305" t="str">
        <x:f>IF(COUNTIFS($B$5:$B$1629,B674,$E$5:$E$1629,E674)=1,"UNIQUE","DUPLICATE")</x:f>
        <x:v>UNIQUE</x:v>
      </x:c>
      <x:c r="M674" s="305" t="str">
        <x:f>IF(COUNTIF($C$5:$C$1629,F674)=1,"LINKED","ORPHAN")</x:f>
        <x:v>LINKED</x:v>
      </x:c>
      <x:c r="N674" s="305" t="str">
        <x:f>IF(AND(LEFT(C674,10)="SEBI-CORE-",MID(C674,11,3)=B674,LEN(C674)=20),"VALID","INVALID")</x:f>
        <x:v>VALID</x:v>
      </x:c>
      <x:c r="O674" s="305" t="str">
        <x:v>NO COLLISION — OBJECT CODE ISOLATED</x:v>
      </x:c>
    </x:row>
    <x:row r="675" ht="48" customHeight="1">
      <x:c r="A675" s="305" t="str">
        <x:v>Evidence requirement</x:v>
      </x:c>
      <x:c r="B675" s="305" t="str">
        <x:v>EVD</x:v>
      </x:c>
      <x:c r="C675" s="305" t="str">
        <x:v>SEBI-CORE-EVD-000078</x:v>
      </x:c>
      <x:c r="D675" s="305" t="n">
        <x:v>78</x:v>
      </x:c>
      <x:c r="E675" s="305" t="str">
        <x:v>CAP-LAW053|Reg. 36|AP01|E02</x:v>
      </x:c>
      <x:c r="F675" s="305" t="str">
        <x:v>SEBI-CORE-AUD-000039</x:v>
      </x:c>
      <x:c r="G675" s="305" t="str">
        <x:v>CAP-LAW053|Reg. 36|AP01</x:v>
      </x:c>
      <x:c r="H675" s="305" t="str">
        <x:v>CAP-LAW053</x:v>
      </x:c>
      <x:c r="I675" s="305" t="str">
        <x:v>MIGRATED — FROZEN</x:v>
      </x:c>
      <x:c r="J675" s="305" t="str">
        <x:v>FROZEN</x:v>
      </x:c>
      <x:c r="K675" s="305" t="str">
        <x:f>IF(COUNTIF($C$5:$C$1629,C675)=1,"UNIQUE","DUPLICATE")</x:f>
        <x:v>UNIQUE</x:v>
      </x:c>
      <x:c r="L675" s="305" t="str">
        <x:f>IF(COUNTIFS($B$5:$B$1629,B675,$E$5:$E$1629,E675)=1,"UNIQUE","DUPLICATE")</x:f>
        <x:v>UNIQUE</x:v>
      </x:c>
      <x:c r="M675" s="305" t="str">
        <x:f>IF(COUNTIF($C$5:$C$1629,F675)=1,"LINKED","ORPHAN")</x:f>
        <x:v>LINKED</x:v>
      </x:c>
      <x:c r="N675" s="305" t="str">
        <x:f>IF(AND(LEFT(C675,10)="SEBI-CORE-",MID(C675,11,3)=B675,LEN(C675)=20),"VALID","INVALID")</x:f>
        <x:v>VALID</x:v>
      </x:c>
      <x:c r="O675" s="305" t="str">
        <x:v>NO COLLISION — OBJECT CODE ISOLATED</x:v>
      </x:c>
    </x:row>
    <x:row r="676" ht="48" customHeight="1">
      <x:c r="A676" s="305" t="str">
        <x:v>Evidence requirement</x:v>
      </x:c>
      <x:c r="B676" s="305" t="str">
        <x:v>EVD</x:v>
      </x:c>
      <x:c r="C676" s="305" t="str">
        <x:v>SEBI-CORE-EVD-000079</x:v>
      </x:c>
      <x:c r="D676" s="305" t="n">
        <x:v>79</x:v>
      </x:c>
      <x:c r="E676" s="305" t="str">
        <x:v>CAP-LAW053|Reg. 37|AP01|E01</x:v>
      </x:c>
      <x:c r="F676" s="305" t="str">
        <x:v>SEBI-CORE-AUD-000040</x:v>
      </x:c>
      <x:c r="G676" s="305" t="str">
        <x:v>CAP-LAW053|Reg. 37|AP01</x:v>
      </x:c>
      <x:c r="H676" s="305" t="str">
        <x:v>CAP-LAW053</x:v>
      </x:c>
      <x:c r="I676" s="305" t="str">
        <x:v>MIGRATED — FROZEN</x:v>
      </x:c>
      <x:c r="J676" s="305" t="str">
        <x:v>FROZEN</x:v>
      </x:c>
      <x:c r="K676" s="305" t="str">
        <x:f>IF(COUNTIF($C$5:$C$1629,C676)=1,"UNIQUE","DUPLICATE")</x:f>
        <x:v>UNIQUE</x:v>
      </x:c>
      <x:c r="L676" s="305" t="str">
        <x:f>IF(COUNTIFS($B$5:$B$1629,B676,$E$5:$E$1629,E676)=1,"UNIQUE","DUPLICATE")</x:f>
        <x:v>UNIQUE</x:v>
      </x:c>
      <x:c r="M676" s="305" t="str">
        <x:f>IF(COUNTIF($C$5:$C$1629,F676)=1,"LINKED","ORPHAN")</x:f>
        <x:v>LINKED</x:v>
      </x:c>
      <x:c r="N676" s="305" t="str">
        <x:f>IF(AND(LEFT(C676,10)="SEBI-CORE-",MID(C676,11,3)=B676,LEN(C676)=20),"VALID","INVALID")</x:f>
        <x:v>VALID</x:v>
      </x:c>
      <x:c r="O676" s="305" t="str">
        <x:v>NO COLLISION — OBJECT CODE ISOLATED</x:v>
      </x:c>
    </x:row>
    <x:row r="677" ht="48" customHeight="1">
      <x:c r="A677" s="305" t="str">
        <x:v>Evidence requirement</x:v>
      </x:c>
      <x:c r="B677" s="305" t="str">
        <x:v>EVD</x:v>
      </x:c>
      <x:c r="C677" s="305" t="str">
        <x:v>SEBI-CORE-EVD-000080</x:v>
      </x:c>
      <x:c r="D677" s="305" t="n">
        <x:v>80</x:v>
      </x:c>
      <x:c r="E677" s="305" t="str">
        <x:v>CAP-LAW053|Reg. 37|AP01|E02</x:v>
      </x:c>
      <x:c r="F677" s="305" t="str">
        <x:v>SEBI-CORE-AUD-000040</x:v>
      </x:c>
      <x:c r="G677" s="305" t="str">
        <x:v>CAP-LAW053|Reg. 37|AP01</x:v>
      </x:c>
      <x:c r="H677" s="305" t="str">
        <x:v>CAP-LAW053</x:v>
      </x:c>
      <x:c r="I677" s="305" t="str">
        <x:v>MIGRATED — FROZEN</x:v>
      </x:c>
      <x:c r="J677" s="305" t="str">
        <x:v>FROZEN</x:v>
      </x:c>
      <x:c r="K677" s="305" t="str">
        <x:f>IF(COUNTIF($C$5:$C$1629,C677)=1,"UNIQUE","DUPLICATE")</x:f>
        <x:v>UNIQUE</x:v>
      </x:c>
      <x:c r="L677" s="305" t="str">
        <x:f>IF(COUNTIFS($B$5:$B$1629,B677,$E$5:$E$1629,E677)=1,"UNIQUE","DUPLICATE")</x:f>
        <x:v>UNIQUE</x:v>
      </x:c>
      <x:c r="M677" s="305" t="str">
        <x:f>IF(COUNTIF($C$5:$C$1629,F677)=1,"LINKED","ORPHAN")</x:f>
        <x:v>LINKED</x:v>
      </x:c>
      <x:c r="N677" s="305" t="str">
        <x:f>IF(AND(LEFT(C677,10)="SEBI-CORE-",MID(C677,11,3)=B677,LEN(C677)=20),"VALID","INVALID")</x:f>
        <x:v>VALID</x:v>
      </x:c>
      <x:c r="O677" s="305" t="str">
        <x:v>NO COLLISION — OBJECT CODE ISOLATED</x:v>
      </x:c>
    </x:row>
    <x:row r="678" ht="48" customHeight="1">
      <x:c r="A678" s="305" t="str">
        <x:v>Evidence requirement</x:v>
      </x:c>
      <x:c r="B678" s="305" t="str">
        <x:v>EVD</x:v>
      </x:c>
      <x:c r="C678" s="305" t="str">
        <x:v>SEBI-CORE-EVD-000081</x:v>
      </x:c>
      <x:c r="D678" s="305" t="n">
        <x:v>81</x:v>
      </x:c>
      <x:c r="E678" s="305" t="str">
        <x:v>CAP-LAW053|Reg. 38|AP01|E01</x:v>
      </x:c>
      <x:c r="F678" s="305" t="str">
        <x:v>SEBI-CORE-AUD-000041</x:v>
      </x:c>
      <x:c r="G678" s="305" t="str">
        <x:v>CAP-LAW053|Reg. 38|AP01</x:v>
      </x:c>
      <x:c r="H678" s="305" t="str">
        <x:v>CAP-LAW053</x:v>
      </x:c>
      <x:c r="I678" s="305" t="str">
        <x:v>MIGRATED — FROZEN</x:v>
      </x:c>
      <x:c r="J678" s="305" t="str">
        <x:v>FROZEN</x:v>
      </x:c>
      <x:c r="K678" s="305" t="str">
        <x:f>IF(COUNTIF($C$5:$C$1629,C678)=1,"UNIQUE","DUPLICATE")</x:f>
        <x:v>UNIQUE</x:v>
      </x:c>
      <x:c r="L678" s="305" t="str">
        <x:f>IF(COUNTIFS($B$5:$B$1629,B678,$E$5:$E$1629,E678)=1,"UNIQUE","DUPLICATE")</x:f>
        <x:v>UNIQUE</x:v>
      </x:c>
      <x:c r="M678" s="305" t="str">
        <x:f>IF(COUNTIF($C$5:$C$1629,F678)=1,"LINKED","ORPHAN")</x:f>
        <x:v>LINKED</x:v>
      </x:c>
      <x:c r="N678" s="305" t="str">
        <x:f>IF(AND(LEFT(C678,10)="SEBI-CORE-",MID(C678,11,3)=B678,LEN(C678)=20),"VALID","INVALID")</x:f>
        <x:v>VALID</x:v>
      </x:c>
      <x:c r="O678" s="305" t="str">
        <x:v>NO COLLISION — OBJECT CODE ISOLATED</x:v>
      </x:c>
    </x:row>
    <x:row r="679" ht="48" customHeight="1">
      <x:c r="A679" s="305" t="str">
        <x:v>Evidence requirement</x:v>
      </x:c>
      <x:c r="B679" s="305" t="str">
        <x:v>EVD</x:v>
      </x:c>
      <x:c r="C679" s="305" t="str">
        <x:v>SEBI-CORE-EVD-000082</x:v>
      </x:c>
      <x:c r="D679" s="305" t="n">
        <x:v>82</x:v>
      </x:c>
      <x:c r="E679" s="305" t="str">
        <x:v>CAP-LAW053|Reg. 38|AP01|E02</x:v>
      </x:c>
      <x:c r="F679" s="305" t="str">
        <x:v>SEBI-CORE-AUD-000041</x:v>
      </x:c>
      <x:c r="G679" s="305" t="str">
        <x:v>CAP-LAW053|Reg. 38|AP01</x:v>
      </x:c>
      <x:c r="H679" s="305" t="str">
        <x:v>CAP-LAW053</x:v>
      </x:c>
      <x:c r="I679" s="305" t="str">
        <x:v>MIGRATED — FROZEN</x:v>
      </x:c>
      <x:c r="J679" s="305" t="str">
        <x:v>FROZEN</x:v>
      </x:c>
      <x:c r="K679" s="305" t="str">
        <x:f>IF(COUNTIF($C$5:$C$1629,C679)=1,"UNIQUE","DUPLICATE")</x:f>
        <x:v>UNIQUE</x:v>
      </x:c>
      <x:c r="L679" s="305" t="str">
        <x:f>IF(COUNTIFS($B$5:$B$1629,B679,$E$5:$E$1629,E679)=1,"UNIQUE","DUPLICATE")</x:f>
        <x:v>UNIQUE</x:v>
      </x:c>
      <x:c r="M679" s="305" t="str">
        <x:f>IF(COUNTIF($C$5:$C$1629,F679)=1,"LINKED","ORPHAN")</x:f>
        <x:v>LINKED</x:v>
      </x:c>
      <x:c r="N679" s="305" t="str">
        <x:f>IF(AND(LEFT(C679,10)="SEBI-CORE-",MID(C679,11,3)=B679,LEN(C679)=20),"VALID","INVALID")</x:f>
        <x:v>VALID</x:v>
      </x:c>
      <x:c r="O679" s="305" t="str">
        <x:v>NO COLLISION — OBJECT CODE ISOLATED</x:v>
      </x:c>
    </x:row>
    <x:row r="680" ht="48" customHeight="1">
      <x:c r="A680" s="305" t="str">
        <x:v>Evidence requirement</x:v>
      </x:c>
      <x:c r="B680" s="305" t="str">
        <x:v>EVD</x:v>
      </x:c>
      <x:c r="C680" s="305" t="str">
        <x:v>SEBI-CORE-EVD-000083</x:v>
      </x:c>
      <x:c r="D680" s="305" t="n">
        <x:v>83</x:v>
      </x:c>
      <x:c r="E680" s="305" t="str">
        <x:v>CAP-LAW053|Reg. 39|AP01|E01</x:v>
      </x:c>
      <x:c r="F680" s="305" t="str">
        <x:v>SEBI-CORE-AUD-000042</x:v>
      </x:c>
      <x:c r="G680" s="305" t="str">
        <x:v>CAP-LAW053|Reg. 39|AP01</x:v>
      </x:c>
      <x:c r="H680" s="305" t="str">
        <x:v>CAP-LAW053</x:v>
      </x:c>
      <x:c r="I680" s="305" t="str">
        <x:v>MIGRATED — FROZEN</x:v>
      </x:c>
      <x:c r="J680" s="305" t="str">
        <x:v>FROZEN</x:v>
      </x:c>
      <x:c r="K680" s="305" t="str">
        <x:f>IF(COUNTIF($C$5:$C$1629,C680)=1,"UNIQUE","DUPLICATE")</x:f>
        <x:v>UNIQUE</x:v>
      </x:c>
      <x:c r="L680" s="305" t="str">
        <x:f>IF(COUNTIFS($B$5:$B$1629,B680,$E$5:$E$1629,E680)=1,"UNIQUE","DUPLICATE")</x:f>
        <x:v>UNIQUE</x:v>
      </x:c>
      <x:c r="M680" s="305" t="str">
        <x:f>IF(COUNTIF($C$5:$C$1629,F680)=1,"LINKED","ORPHAN")</x:f>
        <x:v>LINKED</x:v>
      </x:c>
      <x:c r="N680" s="305" t="str">
        <x:f>IF(AND(LEFT(C680,10)="SEBI-CORE-",MID(C680,11,3)=B680,LEN(C680)=20),"VALID","INVALID")</x:f>
        <x:v>VALID</x:v>
      </x:c>
      <x:c r="O680" s="305" t="str">
        <x:v>NO COLLISION — OBJECT CODE ISOLATED</x:v>
      </x:c>
    </x:row>
    <x:row r="681" ht="48" customHeight="1">
      <x:c r="A681" s="305" t="str">
        <x:v>Evidence requirement</x:v>
      </x:c>
      <x:c r="B681" s="305" t="str">
        <x:v>EVD</x:v>
      </x:c>
      <x:c r="C681" s="305" t="str">
        <x:v>SEBI-CORE-EVD-000084</x:v>
      </x:c>
      <x:c r="D681" s="305" t="n">
        <x:v>84</x:v>
      </x:c>
      <x:c r="E681" s="305" t="str">
        <x:v>CAP-LAW053|Reg. 39|AP01|E02</x:v>
      </x:c>
      <x:c r="F681" s="305" t="str">
        <x:v>SEBI-CORE-AUD-000042</x:v>
      </x:c>
      <x:c r="G681" s="305" t="str">
        <x:v>CAP-LAW053|Reg. 39|AP01</x:v>
      </x:c>
      <x:c r="H681" s="305" t="str">
        <x:v>CAP-LAW053</x:v>
      </x:c>
      <x:c r="I681" s="305" t="str">
        <x:v>MIGRATED — FROZEN</x:v>
      </x:c>
      <x:c r="J681" s="305" t="str">
        <x:v>FROZEN</x:v>
      </x:c>
      <x:c r="K681" s="305" t="str">
        <x:f>IF(COUNTIF($C$5:$C$1629,C681)=1,"UNIQUE","DUPLICATE")</x:f>
        <x:v>UNIQUE</x:v>
      </x:c>
      <x:c r="L681" s="305" t="str">
        <x:f>IF(COUNTIFS($B$5:$B$1629,B681,$E$5:$E$1629,E681)=1,"UNIQUE","DUPLICATE")</x:f>
        <x:v>UNIQUE</x:v>
      </x:c>
      <x:c r="M681" s="305" t="str">
        <x:f>IF(COUNTIF($C$5:$C$1629,F681)=1,"LINKED","ORPHAN")</x:f>
        <x:v>LINKED</x:v>
      </x:c>
      <x:c r="N681" s="305" t="str">
        <x:f>IF(AND(LEFT(C681,10)="SEBI-CORE-",MID(C681,11,3)=B681,LEN(C681)=20),"VALID","INVALID")</x:f>
        <x:v>VALID</x:v>
      </x:c>
      <x:c r="O681" s="305" t="str">
        <x:v>NO COLLISION — OBJECT CODE ISOLATED</x:v>
      </x:c>
    </x:row>
    <x:row r="682" ht="48" customHeight="1">
      <x:c r="A682" s="305" t="str">
        <x:v>Evidence requirement</x:v>
      </x:c>
      <x:c r="B682" s="305" t="str">
        <x:v>EVD</x:v>
      </x:c>
      <x:c r="C682" s="305" t="str">
        <x:v>SEBI-CORE-EVD-000085</x:v>
      </x:c>
      <x:c r="D682" s="305" t="n">
        <x:v>85</x:v>
      </x:c>
      <x:c r="E682" s="305" t="str">
        <x:v>CAP-LAW053|Reg. 40|AP01|E01</x:v>
      </x:c>
      <x:c r="F682" s="305" t="str">
        <x:v>SEBI-CORE-AUD-000043</x:v>
      </x:c>
      <x:c r="G682" s="305" t="str">
        <x:v>CAP-LAW053|Reg. 40|AP01</x:v>
      </x:c>
      <x:c r="H682" s="305" t="str">
        <x:v>CAP-LAW053</x:v>
      </x:c>
      <x:c r="I682" s="305" t="str">
        <x:v>MIGRATED — FROZEN</x:v>
      </x:c>
      <x:c r="J682" s="305" t="str">
        <x:v>FROZEN</x:v>
      </x:c>
      <x:c r="K682" s="305" t="str">
        <x:f>IF(COUNTIF($C$5:$C$1629,C682)=1,"UNIQUE","DUPLICATE")</x:f>
        <x:v>UNIQUE</x:v>
      </x:c>
      <x:c r="L682" s="305" t="str">
        <x:f>IF(COUNTIFS($B$5:$B$1629,B682,$E$5:$E$1629,E682)=1,"UNIQUE","DUPLICATE")</x:f>
        <x:v>UNIQUE</x:v>
      </x:c>
      <x:c r="M682" s="305" t="str">
        <x:f>IF(COUNTIF($C$5:$C$1629,F682)=1,"LINKED","ORPHAN")</x:f>
        <x:v>LINKED</x:v>
      </x:c>
      <x:c r="N682" s="305" t="str">
        <x:f>IF(AND(LEFT(C682,10)="SEBI-CORE-",MID(C682,11,3)=B682,LEN(C682)=20),"VALID","INVALID")</x:f>
        <x:v>VALID</x:v>
      </x:c>
      <x:c r="O682" s="305" t="str">
        <x:v>NO COLLISION — OBJECT CODE ISOLATED</x:v>
      </x:c>
    </x:row>
    <x:row r="683" ht="48" customHeight="1">
      <x:c r="A683" s="305" t="str">
        <x:v>Evidence requirement</x:v>
      </x:c>
      <x:c r="B683" s="305" t="str">
        <x:v>EVD</x:v>
      </x:c>
      <x:c r="C683" s="305" t="str">
        <x:v>SEBI-CORE-EVD-000086</x:v>
      </x:c>
      <x:c r="D683" s="305" t="n">
        <x:v>86</x:v>
      </x:c>
      <x:c r="E683" s="305" t="str">
        <x:v>CAP-LAW053|Reg. 40|AP01|E02</x:v>
      </x:c>
      <x:c r="F683" s="305" t="str">
        <x:v>SEBI-CORE-AUD-000043</x:v>
      </x:c>
      <x:c r="G683" s="305" t="str">
        <x:v>CAP-LAW053|Reg. 40|AP01</x:v>
      </x:c>
      <x:c r="H683" s="305" t="str">
        <x:v>CAP-LAW053</x:v>
      </x:c>
      <x:c r="I683" s="305" t="str">
        <x:v>MIGRATED — FROZEN</x:v>
      </x:c>
      <x:c r="J683" s="305" t="str">
        <x:v>FROZEN</x:v>
      </x:c>
      <x:c r="K683" s="305" t="str">
        <x:f>IF(COUNTIF($C$5:$C$1629,C683)=1,"UNIQUE","DUPLICATE")</x:f>
        <x:v>UNIQUE</x:v>
      </x:c>
      <x:c r="L683" s="305" t="str">
        <x:f>IF(COUNTIFS($B$5:$B$1629,B683,$E$5:$E$1629,E683)=1,"UNIQUE","DUPLICATE")</x:f>
        <x:v>UNIQUE</x:v>
      </x:c>
      <x:c r="M683" s="305" t="str">
        <x:f>IF(COUNTIF($C$5:$C$1629,F683)=1,"LINKED","ORPHAN")</x:f>
        <x:v>LINKED</x:v>
      </x:c>
      <x:c r="N683" s="305" t="str">
        <x:f>IF(AND(LEFT(C683,10)="SEBI-CORE-",MID(C683,11,3)=B683,LEN(C683)=20),"VALID","INVALID")</x:f>
        <x:v>VALID</x:v>
      </x:c>
      <x:c r="O683" s="305" t="str">
        <x:v>NO COLLISION — OBJECT CODE ISOLATED</x:v>
      </x:c>
    </x:row>
    <x:row r="684" ht="48" customHeight="1">
      <x:c r="A684" s="305" t="str">
        <x:v>Evidence requirement</x:v>
      </x:c>
      <x:c r="B684" s="305" t="str">
        <x:v>EVD</x:v>
      </x:c>
      <x:c r="C684" s="305" t="str">
        <x:v>SEBI-CORE-EVD-000087</x:v>
      </x:c>
      <x:c r="D684" s="305" t="n">
        <x:v>87</x:v>
      </x:c>
      <x:c r="E684" s="305" t="str">
        <x:v>CAP-LAW053|Reg. 42|AP01|E01</x:v>
      </x:c>
      <x:c r="F684" s="305" t="str">
        <x:v>SEBI-CORE-AUD-000044</x:v>
      </x:c>
      <x:c r="G684" s="305" t="str">
        <x:v>CAP-LAW053|Reg. 42|AP01</x:v>
      </x:c>
      <x:c r="H684" s="305" t="str">
        <x:v>CAP-LAW053</x:v>
      </x:c>
      <x:c r="I684" s="305" t="str">
        <x:v>MIGRATED — FROZEN</x:v>
      </x:c>
      <x:c r="J684" s="305" t="str">
        <x:v>FROZEN</x:v>
      </x:c>
      <x:c r="K684" s="305" t="str">
        <x:f>IF(COUNTIF($C$5:$C$1629,C684)=1,"UNIQUE","DUPLICATE")</x:f>
        <x:v>UNIQUE</x:v>
      </x:c>
      <x:c r="L684" s="305" t="str">
        <x:f>IF(COUNTIFS($B$5:$B$1629,B684,$E$5:$E$1629,E684)=1,"UNIQUE","DUPLICATE")</x:f>
        <x:v>UNIQUE</x:v>
      </x:c>
      <x:c r="M684" s="305" t="str">
        <x:f>IF(COUNTIF($C$5:$C$1629,F684)=1,"LINKED","ORPHAN")</x:f>
        <x:v>LINKED</x:v>
      </x:c>
      <x:c r="N684" s="305" t="str">
        <x:f>IF(AND(LEFT(C684,10)="SEBI-CORE-",MID(C684,11,3)=B684,LEN(C684)=20),"VALID","INVALID")</x:f>
        <x:v>VALID</x:v>
      </x:c>
      <x:c r="O684" s="305" t="str">
        <x:v>NO COLLISION — OBJECT CODE ISOLATED</x:v>
      </x:c>
    </x:row>
    <x:row r="685" ht="48" customHeight="1">
      <x:c r="A685" s="305" t="str">
        <x:v>Evidence requirement</x:v>
      </x:c>
      <x:c r="B685" s="305" t="str">
        <x:v>EVD</x:v>
      </x:c>
      <x:c r="C685" s="305" t="str">
        <x:v>SEBI-CORE-EVD-000088</x:v>
      </x:c>
      <x:c r="D685" s="305" t="n">
        <x:v>88</x:v>
      </x:c>
      <x:c r="E685" s="305" t="str">
        <x:v>CAP-LAW053|Reg. 42|AP01|E02</x:v>
      </x:c>
      <x:c r="F685" s="305" t="str">
        <x:v>SEBI-CORE-AUD-000044</x:v>
      </x:c>
      <x:c r="G685" s="305" t="str">
        <x:v>CAP-LAW053|Reg. 42|AP01</x:v>
      </x:c>
      <x:c r="H685" s="305" t="str">
        <x:v>CAP-LAW053</x:v>
      </x:c>
      <x:c r="I685" s="305" t="str">
        <x:v>MIGRATED — FROZEN</x:v>
      </x:c>
      <x:c r="J685" s="305" t="str">
        <x:v>FROZEN</x:v>
      </x:c>
      <x:c r="K685" s="305" t="str">
        <x:f>IF(COUNTIF($C$5:$C$1629,C685)=1,"UNIQUE","DUPLICATE")</x:f>
        <x:v>UNIQUE</x:v>
      </x:c>
      <x:c r="L685" s="305" t="str">
        <x:f>IF(COUNTIFS($B$5:$B$1629,B685,$E$5:$E$1629,E685)=1,"UNIQUE","DUPLICATE")</x:f>
        <x:v>UNIQUE</x:v>
      </x:c>
      <x:c r="M685" s="305" t="str">
        <x:f>IF(COUNTIF($C$5:$C$1629,F685)=1,"LINKED","ORPHAN")</x:f>
        <x:v>LINKED</x:v>
      </x:c>
      <x:c r="N685" s="305" t="str">
        <x:f>IF(AND(LEFT(C685,10)="SEBI-CORE-",MID(C685,11,3)=B685,LEN(C685)=20),"VALID","INVALID")</x:f>
        <x:v>VALID</x:v>
      </x:c>
      <x:c r="O685" s="305" t="str">
        <x:v>NO COLLISION — OBJECT CODE ISOLATED</x:v>
      </x:c>
    </x:row>
    <x:row r="686" ht="48" customHeight="1">
      <x:c r="A686" s="305" t="str">
        <x:v>Evidence requirement</x:v>
      </x:c>
      <x:c r="B686" s="305" t="str">
        <x:v>EVD</x:v>
      </x:c>
      <x:c r="C686" s="305" t="str">
        <x:v>SEBI-CORE-EVD-000089</x:v>
      </x:c>
      <x:c r="D686" s="305" t="n">
        <x:v>89</x:v>
      </x:c>
      <x:c r="E686" s="305" t="str">
        <x:v>CAP-LAW053|Reg. 43A|AP01|E01</x:v>
      </x:c>
      <x:c r="F686" s="305" t="str">
        <x:v>SEBI-CORE-AUD-000045</x:v>
      </x:c>
      <x:c r="G686" s="305" t="str">
        <x:v>CAP-LAW053|Reg. 43A|AP01</x:v>
      </x:c>
      <x:c r="H686" s="305" t="str">
        <x:v>CAP-LAW053</x:v>
      </x:c>
      <x:c r="I686" s="305" t="str">
        <x:v>MIGRATED — FROZEN</x:v>
      </x:c>
      <x:c r="J686" s="305" t="str">
        <x:v>FROZEN</x:v>
      </x:c>
      <x:c r="K686" s="305" t="str">
        <x:f>IF(COUNTIF($C$5:$C$1629,C686)=1,"UNIQUE","DUPLICATE")</x:f>
        <x:v>UNIQUE</x:v>
      </x:c>
      <x:c r="L686" s="305" t="str">
        <x:f>IF(COUNTIFS($B$5:$B$1629,B686,$E$5:$E$1629,E686)=1,"UNIQUE","DUPLICATE")</x:f>
        <x:v>UNIQUE</x:v>
      </x:c>
      <x:c r="M686" s="305" t="str">
        <x:f>IF(COUNTIF($C$5:$C$1629,F686)=1,"LINKED","ORPHAN")</x:f>
        <x:v>LINKED</x:v>
      </x:c>
      <x:c r="N686" s="305" t="str">
        <x:f>IF(AND(LEFT(C686,10)="SEBI-CORE-",MID(C686,11,3)=B686,LEN(C686)=20),"VALID","INVALID")</x:f>
        <x:v>VALID</x:v>
      </x:c>
      <x:c r="O686" s="305" t="str">
        <x:v>NO COLLISION — OBJECT CODE ISOLATED</x:v>
      </x:c>
    </x:row>
    <x:row r="687" ht="48" customHeight="1">
      <x:c r="A687" s="305" t="str">
        <x:v>Evidence requirement</x:v>
      </x:c>
      <x:c r="B687" s="305" t="str">
        <x:v>EVD</x:v>
      </x:c>
      <x:c r="C687" s="305" t="str">
        <x:v>SEBI-CORE-EVD-000090</x:v>
      </x:c>
      <x:c r="D687" s="305" t="n">
        <x:v>90</x:v>
      </x:c>
      <x:c r="E687" s="305" t="str">
        <x:v>CAP-LAW053|Reg. 43A|AP01|E02</x:v>
      </x:c>
      <x:c r="F687" s="305" t="str">
        <x:v>SEBI-CORE-AUD-000045</x:v>
      </x:c>
      <x:c r="G687" s="305" t="str">
        <x:v>CAP-LAW053|Reg. 43A|AP01</x:v>
      </x:c>
      <x:c r="H687" s="305" t="str">
        <x:v>CAP-LAW053</x:v>
      </x:c>
      <x:c r="I687" s="305" t="str">
        <x:v>MIGRATED — FROZEN</x:v>
      </x:c>
      <x:c r="J687" s="305" t="str">
        <x:v>FROZEN</x:v>
      </x:c>
      <x:c r="K687" s="305" t="str">
        <x:f>IF(COUNTIF($C$5:$C$1629,C687)=1,"UNIQUE","DUPLICATE")</x:f>
        <x:v>UNIQUE</x:v>
      </x:c>
      <x:c r="L687" s="305" t="str">
        <x:f>IF(COUNTIFS($B$5:$B$1629,B687,$E$5:$E$1629,E687)=1,"UNIQUE","DUPLICATE")</x:f>
        <x:v>UNIQUE</x:v>
      </x:c>
      <x:c r="M687" s="305" t="str">
        <x:f>IF(COUNTIF($C$5:$C$1629,F687)=1,"LINKED","ORPHAN")</x:f>
        <x:v>LINKED</x:v>
      </x:c>
      <x:c r="N687" s="305" t="str">
        <x:f>IF(AND(LEFT(C687,10)="SEBI-CORE-",MID(C687,11,3)=B687,LEN(C687)=20),"VALID","INVALID")</x:f>
        <x:v>VALID</x:v>
      </x:c>
      <x:c r="O687" s="305" t="str">
        <x:v>NO COLLISION — OBJECT CODE ISOLATED</x:v>
      </x:c>
    </x:row>
    <x:row r="688" ht="48" customHeight="1">
      <x:c r="A688" s="305" t="str">
        <x:v>Evidence requirement</x:v>
      </x:c>
      <x:c r="B688" s="305" t="str">
        <x:v>EVD</x:v>
      </x:c>
      <x:c r="C688" s="305" t="str">
        <x:v>SEBI-CORE-EVD-000091</x:v>
      </x:c>
      <x:c r="D688" s="305" t="n">
        <x:v>91</x:v>
      </x:c>
      <x:c r="E688" s="305" t="str">
        <x:v>CAP-LAW053|Reg. 44|AP01|E01</x:v>
      </x:c>
      <x:c r="F688" s="305" t="str">
        <x:v>SEBI-CORE-AUD-000046</x:v>
      </x:c>
      <x:c r="G688" s="305" t="str">
        <x:v>CAP-LAW053|Reg. 44|AP01</x:v>
      </x:c>
      <x:c r="H688" s="305" t="str">
        <x:v>CAP-LAW053</x:v>
      </x:c>
      <x:c r="I688" s="305" t="str">
        <x:v>MIGRATED — FROZEN</x:v>
      </x:c>
      <x:c r="J688" s="305" t="str">
        <x:v>FROZEN</x:v>
      </x:c>
      <x:c r="K688" s="305" t="str">
        <x:f>IF(COUNTIF($C$5:$C$1629,C688)=1,"UNIQUE","DUPLICATE")</x:f>
        <x:v>UNIQUE</x:v>
      </x:c>
      <x:c r="L688" s="305" t="str">
        <x:f>IF(COUNTIFS($B$5:$B$1629,B688,$E$5:$E$1629,E688)=1,"UNIQUE","DUPLICATE")</x:f>
        <x:v>UNIQUE</x:v>
      </x:c>
      <x:c r="M688" s="305" t="str">
        <x:f>IF(COUNTIF($C$5:$C$1629,F688)=1,"LINKED","ORPHAN")</x:f>
        <x:v>LINKED</x:v>
      </x:c>
      <x:c r="N688" s="305" t="str">
        <x:f>IF(AND(LEFT(C688,10)="SEBI-CORE-",MID(C688,11,3)=B688,LEN(C688)=20),"VALID","INVALID")</x:f>
        <x:v>VALID</x:v>
      </x:c>
      <x:c r="O688" s="305" t="str">
        <x:v>NO COLLISION — OBJECT CODE ISOLATED</x:v>
      </x:c>
    </x:row>
    <x:row r="689" ht="48" customHeight="1">
      <x:c r="A689" s="305" t="str">
        <x:v>Evidence requirement</x:v>
      </x:c>
      <x:c r="B689" s="305" t="str">
        <x:v>EVD</x:v>
      </x:c>
      <x:c r="C689" s="305" t="str">
        <x:v>SEBI-CORE-EVD-000092</x:v>
      </x:c>
      <x:c r="D689" s="305" t="n">
        <x:v>92</x:v>
      </x:c>
      <x:c r="E689" s="305" t="str">
        <x:v>CAP-LAW053|Reg. 44|AP01|E02</x:v>
      </x:c>
      <x:c r="F689" s="305" t="str">
        <x:v>SEBI-CORE-AUD-000046</x:v>
      </x:c>
      <x:c r="G689" s="305" t="str">
        <x:v>CAP-LAW053|Reg. 44|AP01</x:v>
      </x:c>
      <x:c r="H689" s="305" t="str">
        <x:v>CAP-LAW053</x:v>
      </x:c>
      <x:c r="I689" s="305" t="str">
        <x:v>MIGRATED — FROZEN</x:v>
      </x:c>
      <x:c r="J689" s="305" t="str">
        <x:v>FROZEN</x:v>
      </x:c>
      <x:c r="K689" s="305" t="str">
        <x:f>IF(COUNTIF($C$5:$C$1629,C689)=1,"UNIQUE","DUPLICATE")</x:f>
        <x:v>UNIQUE</x:v>
      </x:c>
      <x:c r="L689" s="305" t="str">
        <x:f>IF(COUNTIFS($B$5:$B$1629,B689,$E$5:$E$1629,E689)=1,"UNIQUE","DUPLICATE")</x:f>
        <x:v>UNIQUE</x:v>
      </x:c>
      <x:c r="M689" s="305" t="str">
        <x:f>IF(COUNTIF($C$5:$C$1629,F689)=1,"LINKED","ORPHAN")</x:f>
        <x:v>LINKED</x:v>
      </x:c>
      <x:c r="N689" s="305" t="str">
        <x:f>IF(AND(LEFT(C689,10)="SEBI-CORE-",MID(C689,11,3)=B689,LEN(C689)=20),"VALID","INVALID")</x:f>
        <x:v>VALID</x:v>
      </x:c>
      <x:c r="O689" s="305" t="str">
        <x:v>NO COLLISION — OBJECT CODE ISOLATED</x:v>
      </x:c>
    </x:row>
    <x:row r="690" ht="48" customHeight="1">
      <x:c r="A690" s="305" t="str">
        <x:v>Evidence requirement</x:v>
      </x:c>
      <x:c r="B690" s="305" t="str">
        <x:v>EVD</x:v>
      </x:c>
      <x:c r="C690" s="305" t="str">
        <x:v>SEBI-CORE-EVD-000093</x:v>
      </x:c>
      <x:c r="D690" s="305" t="n">
        <x:v>93</x:v>
      </x:c>
      <x:c r="E690" s="305" t="str">
        <x:v>CAP-LAW053|Reg. 45|AP01|E01</x:v>
      </x:c>
      <x:c r="F690" s="305" t="str">
        <x:v>SEBI-CORE-AUD-000047</x:v>
      </x:c>
      <x:c r="G690" s="305" t="str">
        <x:v>CAP-LAW053|Reg. 45|AP01</x:v>
      </x:c>
      <x:c r="H690" s="305" t="str">
        <x:v>CAP-LAW053</x:v>
      </x:c>
      <x:c r="I690" s="305" t="str">
        <x:v>MIGRATED — FROZEN</x:v>
      </x:c>
      <x:c r="J690" s="305" t="str">
        <x:v>FROZEN</x:v>
      </x:c>
      <x:c r="K690" s="305" t="str">
        <x:f>IF(COUNTIF($C$5:$C$1629,C690)=1,"UNIQUE","DUPLICATE")</x:f>
        <x:v>UNIQUE</x:v>
      </x:c>
      <x:c r="L690" s="305" t="str">
        <x:f>IF(COUNTIFS($B$5:$B$1629,B690,$E$5:$E$1629,E690)=1,"UNIQUE","DUPLICATE")</x:f>
        <x:v>UNIQUE</x:v>
      </x:c>
      <x:c r="M690" s="305" t="str">
        <x:f>IF(COUNTIF($C$5:$C$1629,F690)=1,"LINKED","ORPHAN")</x:f>
        <x:v>LINKED</x:v>
      </x:c>
      <x:c r="N690" s="305" t="str">
        <x:f>IF(AND(LEFT(C690,10)="SEBI-CORE-",MID(C690,11,3)=B690,LEN(C690)=20),"VALID","INVALID")</x:f>
        <x:v>VALID</x:v>
      </x:c>
      <x:c r="O690" s="305" t="str">
        <x:v>NO COLLISION — OBJECT CODE ISOLATED</x:v>
      </x:c>
    </x:row>
    <x:row r="691" ht="48" customHeight="1">
      <x:c r="A691" s="305" t="str">
        <x:v>Evidence requirement</x:v>
      </x:c>
      <x:c r="B691" s="305" t="str">
        <x:v>EVD</x:v>
      </x:c>
      <x:c r="C691" s="305" t="str">
        <x:v>SEBI-CORE-EVD-000094</x:v>
      </x:c>
      <x:c r="D691" s="305" t="n">
        <x:v>94</x:v>
      </x:c>
      <x:c r="E691" s="305" t="str">
        <x:v>CAP-LAW053|Reg. 45|AP01|E02</x:v>
      </x:c>
      <x:c r="F691" s="305" t="str">
        <x:v>SEBI-CORE-AUD-000047</x:v>
      </x:c>
      <x:c r="G691" s="305" t="str">
        <x:v>CAP-LAW053|Reg. 45|AP01</x:v>
      </x:c>
      <x:c r="H691" s="305" t="str">
        <x:v>CAP-LAW053</x:v>
      </x:c>
      <x:c r="I691" s="305" t="str">
        <x:v>MIGRATED — FROZEN</x:v>
      </x:c>
      <x:c r="J691" s="305" t="str">
        <x:v>FROZEN</x:v>
      </x:c>
      <x:c r="K691" s="305" t="str">
        <x:f>IF(COUNTIF($C$5:$C$1629,C691)=1,"UNIQUE","DUPLICATE")</x:f>
        <x:v>UNIQUE</x:v>
      </x:c>
      <x:c r="L691" s="305" t="str">
        <x:f>IF(COUNTIFS($B$5:$B$1629,B691,$E$5:$E$1629,E691)=1,"UNIQUE","DUPLICATE")</x:f>
        <x:v>UNIQUE</x:v>
      </x:c>
      <x:c r="M691" s="305" t="str">
        <x:f>IF(COUNTIF($C$5:$C$1629,F691)=1,"LINKED","ORPHAN")</x:f>
        <x:v>LINKED</x:v>
      </x:c>
      <x:c r="N691" s="305" t="str">
        <x:f>IF(AND(LEFT(C691,10)="SEBI-CORE-",MID(C691,11,3)=B691,LEN(C691)=20),"VALID","INVALID")</x:f>
        <x:v>VALID</x:v>
      </x:c>
      <x:c r="O691" s="305" t="str">
        <x:v>NO COLLISION — OBJECT CODE ISOLATED</x:v>
      </x:c>
    </x:row>
    <x:row r="692" ht="48" customHeight="1">
      <x:c r="A692" s="305" t="str">
        <x:v>Evidence requirement</x:v>
      </x:c>
      <x:c r="B692" s="305" t="str">
        <x:v>EVD</x:v>
      </x:c>
      <x:c r="C692" s="305" t="str">
        <x:v>SEBI-CORE-EVD-000095</x:v>
      </x:c>
      <x:c r="D692" s="305" t="n">
        <x:v>95</x:v>
      </x:c>
      <x:c r="E692" s="305" t="str">
        <x:v>CAP-LAW053|Reg. 46|AP01|E01</x:v>
      </x:c>
      <x:c r="F692" s="305" t="str">
        <x:v>SEBI-CORE-AUD-000048</x:v>
      </x:c>
      <x:c r="G692" s="305" t="str">
        <x:v>CAP-LAW053|Reg. 46|AP01</x:v>
      </x:c>
      <x:c r="H692" s="305" t="str">
        <x:v>CAP-LAW053</x:v>
      </x:c>
      <x:c r="I692" s="305" t="str">
        <x:v>MIGRATED — FROZEN</x:v>
      </x:c>
      <x:c r="J692" s="305" t="str">
        <x:v>FROZEN</x:v>
      </x:c>
      <x:c r="K692" s="305" t="str">
        <x:f>IF(COUNTIF($C$5:$C$1629,C692)=1,"UNIQUE","DUPLICATE")</x:f>
        <x:v>UNIQUE</x:v>
      </x:c>
      <x:c r="L692" s="305" t="str">
        <x:f>IF(COUNTIFS($B$5:$B$1629,B692,$E$5:$E$1629,E692)=1,"UNIQUE","DUPLICATE")</x:f>
        <x:v>UNIQUE</x:v>
      </x:c>
      <x:c r="M692" s="305" t="str">
        <x:f>IF(COUNTIF($C$5:$C$1629,F692)=1,"LINKED","ORPHAN")</x:f>
        <x:v>LINKED</x:v>
      </x:c>
      <x:c r="N692" s="305" t="str">
        <x:f>IF(AND(LEFT(C692,10)="SEBI-CORE-",MID(C692,11,3)=B692,LEN(C692)=20),"VALID","INVALID")</x:f>
        <x:v>VALID</x:v>
      </x:c>
      <x:c r="O692" s="305" t="str">
        <x:v>NO COLLISION — OBJECT CODE ISOLATED</x:v>
      </x:c>
    </x:row>
    <x:row r="693" ht="48" customHeight="1">
      <x:c r="A693" s="305" t="str">
        <x:v>Evidence requirement</x:v>
      </x:c>
      <x:c r="B693" s="305" t="str">
        <x:v>EVD</x:v>
      </x:c>
      <x:c r="C693" s="305" t="str">
        <x:v>SEBI-CORE-EVD-000096</x:v>
      </x:c>
      <x:c r="D693" s="305" t="n">
        <x:v>96</x:v>
      </x:c>
      <x:c r="E693" s="305" t="str">
        <x:v>CAP-LAW053|Reg. 46|AP01|E02</x:v>
      </x:c>
      <x:c r="F693" s="305" t="str">
        <x:v>SEBI-CORE-AUD-000048</x:v>
      </x:c>
      <x:c r="G693" s="305" t="str">
        <x:v>CAP-LAW053|Reg. 46|AP01</x:v>
      </x:c>
      <x:c r="H693" s="305" t="str">
        <x:v>CAP-LAW053</x:v>
      </x:c>
      <x:c r="I693" s="305" t="str">
        <x:v>MIGRATED — FROZEN</x:v>
      </x:c>
      <x:c r="J693" s="305" t="str">
        <x:v>FROZEN</x:v>
      </x:c>
      <x:c r="K693" s="305" t="str">
        <x:f>IF(COUNTIF($C$5:$C$1629,C693)=1,"UNIQUE","DUPLICATE")</x:f>
        <x:v>UNIQUE</x:v>
      </x:c>
      <x:c r="L693" s="305" t="str">
        <x:f>IF(COUNTIFS($B$5:$B$1629,B693,$E$5:$E$1629,E693)=1,"UNIQUE","DUPLICATE")</x:f>
        <x:v>UNIQUE</x:v>
      </x:c>
      <x:c r="M693" s="305" t="str">
        <x:f>IF(COUNTIF($C$5:$C$1629,F693)=1,"LINKED","ORPHAN")</x:f>
        <x:v>LINKED</x:v>
      </x:c>
      <x:c r="N693" s="305" t="str">
        <x:f>IF(AND(LEFT(C693,10)="SEBI-CORE-",MID(C693,11,3)=B693,LEN(C693)=20),"VALID","INVALID")</x:f>
        <x:v>VALID</x:v>
      </x:c>
      <x:c r="O693" s="305" t="str">
        <x:v>NO COLLISION — OBJECT CODE ISOLATED</x:v>
      </x:c>
    </x:row>
    <x:row r="694" ht="48" customHeight="1">
      <x:c r="A694" s="305" t="str">
        <x:v>Evidence requirement</x:v>
      </x:c>
      <x:c r="B694" s="305" t="str">
        <x:v>EVD</x:v>
      </x:c>
      <x:c r="C694" s="305" t="str">
        <x:v>SEBI-CORE-EVD-000097</x:v>
      </x:c>
      <x:c r="D694" s="305" t="n">
        <x:v>97</x:v>
      </x:c>
      <x:c r="E694" s="305" t="str">
        <x:v>CAP-LAW053|Reg. 47|AP01|E01</x:v>
      </x:c>
      <x:c r="F694" s="305" t="str">
        <x:v>SEBI-CORE-AUD-000049</x:v>
      </x:c>
      <x:c r="G694" s="305" t="str">
        <x:v>CAP-LAW053|Reg. 47|AP01</x:v>
      </x:c>
      <x:c r="H694" s="305" t="str">
        <x:v>CAP-LAW053</x:v>
      </x:c>
      <x:c r="I694" s="305" t="str">
        <x:v>MIGRATED — FROZEN</x:v>
      </x:c>
      <x:c r="J694" s="305" t="str">
        <x:v>FROZEN</x:v>
      </x:c>
      <x:c r="K694" s="305" t="str">
        <x:f>IF(COUNTIF($C$5:$C$1629,C694)=1,"UNIQUE","DUPLICATE")</x:f>
        <x:v>UNIQUE</x:v>
      </x:c>
      <x:c r="L694" s="305" t="str">
        <x:f>IF(COUNTIFS($B$5:$B$1629,B694,$E$5:$E$1629,E694)=1,"UNIQUE","DUPLICATE")</x:f>
        <x:v>UNIQUE</x:v>
      </x:c>
      <x:c r="M694" s="305" t="str">
        <x:f>IF(COUNTIF($C$5:$C$1629,F694)=1,"LINKED","ORPHAN")</x:f>
        <x:v>LINKED</x:v>
      </x:c>
      <x:c r="N694" s="305" t="str">
        <x:f>IF(AND(LEFT(C694,10)="SEBI-CORE-",MID(C694,11,3)=B694,LEN(C694)=20),"VALID","INVALID")</x:f>
        <x:v>VALID</x:v>
      </x:c>
      <x:c r="O694" s="305" t="str">
        <x:v>NO COLLISION — OBJECT CODE ISOLATED</x:v>
      </x:c>
    </x:row>
    <x:row r="695" ht="48" customHeight="1">
      <x:c r="A695" s="305" t="str">
        <x:v>Evidence requirement</x:v>
      </x:c>
      <x:c r="B695" s="305" t="str">
        <x:v>EVD</x:v>
      </x:c>
      <x:c r="C695" s="305" t="str">
        <x:v>SEBI-CORE-EVD-000098</x:v>
      </x:c>
      <x:c r="D695" s="305" t="n">
        <x:v>98</x:v>
      </x:c>
      <x:c r="E695" s="305" t="str">
        <x:v>CAP-LAW053|Reg. 47|AP01|E02</x:v>
      </x:c>
      <x:c r="F695" s="305" t="str">
        <x:v>SEBI-CORE-AUD-000049</x:v>
      </x:c>
      <x:c r="G695" s="305" t="str">
        <x:v>CAP-LAW053|Reg. 47|AP01</x:v>
      </x:c>
      <x:c r="H695" s="305" t="str">
        <x:v>CAP-LAW053</x:v>
      </x:c>
      <x:c r="I695" s="305" t="str">
        <x:v>MIGRATED — FROZEN</x:v>
      </x:c>
      <x:c r="J695" s="305" t="str">
        <x:v>FROZEN</x:v>
      </x:c>
      <x:c r="K695" s="305" t="str">
        <x:f>IF(COUNTIF($C$5:$C$1629,C695)=1,"UNIQUE","DUPLICATE")</x:f>
        <x:v>UNIQUE</x:v>
      </x:c>
      <x:c r="L695" s="305" t="str">
        <x:f>IF(COUNTIFS($B$5:$B$1629,B695,$E$5:$E$1629,E695)=1,"UNIQUE","DUPLICATE")</x:f>
        <x:v>UNIQUE</x:v>
      </x:c>
      <x:c r="M695" s="305" t="str">
        <x:f>IF(COUNTIF($C$5:$C$1629,F695)=1,"LINKED","ORPHAN")</x:f>
        <x:v>LINKED</x:v>
      </x:c>
      <x:c r="N695" s="305" t="str">
        <x:f>IF(AND(LEFT(C695,10)="SEBI-CORE-",MID(C695,11,3)=B695,LEN(C695)=20),"VALID","INVALID")</x:f>
        <x:v>VALID</x:v>
      </x:c>
      <x:c r="O695" s="305" t="str">
        <x:v>NO COLLISION — OBJECT CODE ISOLATED</x:v>
      </x:c>
    </x:row>
    <x:row r="696" ht="48" customHeight="1">
      <x:c r="A696" s="305" t="str">
        <x:v>Evidence requirement</x:v>
      </x:c>
      <x:c r="B696" s="305" t="str">
        <x:v>EVD</x:v>
      </x:c>
      <x:c r="C696" s="305" t="str">
        <x:v>SEBI-CORE-EVD-000099</x:v>
      </x:c>
      <x:c r="D696" s="305" t="n">
        <x:v>99</x:v>
      </x:c>
      <x:c r="E696" s="305" t="str">
        <x:v>CAP-LAW083|Ch. II|AP01|E01</x:v>
      </x:c>
      <x:c r="F696" s="305" t="str">
        <x:v>SEBI-CORE-AUD-000050</x:v>
      </x:c>
      <x:c r="G696" s="305" t="str">
        <x:v>CAP-LAW083|Ch. II|AP01</x:v>
      </x:c>
      <x:c r="H696" s="305" t="str">
        <x:v>CAP-LAW083</x:v>
      </x:c>
      <x:c r="I696" s="305" t="str">
        <x:v>MIGRATED — FROZEN</x:v>
      </x:c>
      <x:c r="J696" s="305" t="str">
        <x:v>FROZEN</x:v>
      </x:c>
      <x:c r="K696" s="305" t="str">
        <x:f>IF(COUNTIF($C$5:$C$1629,C696)=1,"UNIQUE","DUPLICATE")</x:f>
        <x:v>UNIQUE</x:v>
      </x:c>
      <x:c r="L696" s="305" t="str">
        <x:f>IF(COUNTIFS($B$5:$B$1629,B696,$E$5:$E$1629,E696)=1,"UNIQUE","DUPLICATE")</x:f>
        <x:v>UNIQUE</x:v>
      </x:c>
      <x:c r="M696" s="305" t="str">
        <x:f>IF(COUNTIF($C$5:$C$1629,F696)=1,"LINKED","ORPHAN")</x:f>
        <x:v>LINKED</x:v>
      </x:c>
      <x:c r="N696" s="305" t="str">
        <x:f>IF(AND(LEFT(C696,10)="SEBI-CORE-",MID(C696,11,3)=B696,LEN(C696)=20),"VALID","INVALID")</x:f>
        <x:v>VALID</x:v>
      </x:c>
      <x:c r="O696" s="305" t="str">
        <x:v>NO COLLISION — OBJECT CODE ISOLATED</x:v>
      </x:c>
    </x:row>
    <x:row r="697" ht="48" customHeight="1">
      <x:c r="A697" s="305" t="str">
        <x:v>Evidence requirement</x:v>
      </x:c>
      <x:c r="B697" s="305" t="str">
        <x:v>EVD</x:v>
      </x:c>
      <x:c r="C697" s="305" t="str">
        <x:v>SEBI-CORE-EVD-000100</x:v>
      </x:c>
      <x:c r="D697" s="305" t="n">
        <x:v>100</x:v>
      </x:c>
      <x:c r="E697" s="305" t="str">
        <x:v>CAP-LAW083|Ch. II|AP01|E02</x:v>
      </x:c>
      <x:c r="F697" s="305" t="str">
        <x:v>SEBI-CORE-AUD-000050</x:v>
      </x:c>
      <x:c r="G697" s="305" t="str">
        <x:v>CAP-LAW083|Ch. II|AP01</x:v>
      </x:c>
      <x:c r="H697" s="305" t="str">
        <x:v>CAP-LAW083</x:v>
      </x:c>
      <x:c r="I697" s="305" t="str">
        <x:v>MIGRATED — FROZEN</x:v>
      </x:c>
      <x:c r="J697" s="305" t="str">
        <x:v>FROZEN</x:v>
      </x:c>
      <x:c r="K697" s="305" t="str">
        <x:f>IF(COUNTIF($C$5:$C$1629,C697)=1,"UNIQUE","DUPLICATE")</x:f>
        <x:v>UNIQUE</x:v>
      </x:c>
      <x:c r="L697" s="305" t="str">
        <x:f>IF(COUNTIFS($B$5:$B$1629,B697,$E$5:$E$1629,E697)=1,"UNIQUE","DUPLICATE")</x:f>
        <x:v>UNIQUE</x:v>
      </x:c>
      <x:c r="M697" s="305" t="str">
        <x:f>IF(COUNTIF($C$5:$C$1629,F697)=1,"LINKED","ORPHAN")</x:f>
        <x:v>LINKED</x:v>
      </x:c>
      <x:c r="N697" s="305" t="str">
        <x:f>IF(AND(LEFT(C697,10)="SEBI-CORE-",MID(C697,11,3)=B697,LEN(C697)=20),"VALID","INVALID")</x:f>
        <x:v>VALID</x:v>
      </x:c>
      <x:c r="O697" s="305" t="str">
        <x:v>NO COLLISION — OBJECT CODE ISOLATED</x:v>
      </x:c>
    </x:row>
    <x:row r="698" ht="48" customHeight="1">
      <x:c r="A698" s="305" t="str">
        <x:v>Evidence requirement</x:v>
      </x:c>
      <x:c r="B698" s="305" t="str">
        <x:v>EVD</x:v>
      </x:c>
      <x:c r="C698" s="305" t="str">
        <x:v>SEBI-CORE-EVD-000101</x:v>
      </x:c>
      <x:c r="D698" s="305" t="n">
        <x:v>101</x:v>
      </x:c>
      <x:c r="E698" s="305" t="str">
        <x:v>CAP-LAW083|RPT chapter|AP01|E01</x:v>
      </x:c>
      <x:c r="F698" s="305" t="str">
        <x:v>SEBI-CORE-AUD-000051</x:v>
      </x:c>
      <x:c r="G698" s="305" t="str">
        <x:v>CAP-LAW083|RPT chapter|AP01</x:v>
      </x:c>
      <x:c r="H698" s="305" t="str">
        <x:v>CAP-LAW083</x:v>
      </x:c>
      <x:c r="I698" s="305" t="str">
        <x:v>MIGRATED — FROZEN</x:v>
      </x:c>
      <x:c r="J698" s="305" t="str">
        <x:v>FROZEN</x:v>
      </x:c>
      <x:c r="K698" s="305" t="str">
        <x:f>IF(COUNTIF($C$5:$C$1629,C698)=1,"UNIQUE","DUPLICATE")</x:f>
        <x:v>UNIQUE</x:v>
      </x:c>
      <x:c r="L698" s="305" t="str">
        <x:f>IF(COUNTIFS($B$5:$B$1629,B698,$E$5:$E$1629,E698)=1,"UNIQUE","DUPLICATE")</x:f>
        <x:v>UNIQUE</x:v>
      </x:c>
      <x:c r="M698" s="305" t="str">
        <x:f>IF(COUNTIF($C$5:$C$1629,F698)=1,"LINKED","ORPHAN")</x:f>
        <x:v>LINKED</x:v>
      </x:c>
      <x:c r="N698" s="305" t="str">
        <x:f>IF(AND(LEFT(C698,10)="SEBI-CORE-",MID(C698,11,3)=B698,LEN(C698)=20),"VALID","INVALID")</x:f>
        <x:v>VALID</x:v>
      </x:c>
      <x:c r="O698" s="305" t="str">
        <x:v>NO COLLISION — OBJECT CODE ISOLATED</x:v>
      </x:c>
    </x:row>
    <x:row r="699" ht="48" customHeight="1">
      <x:c r="A699" s="305" t="str">
        <x:v>Evidence requirement</x:v>
      </x:c>
      <x:c r="B699" s="305" t="str">
        <x:v>EVD</x:v>
      </x:c>
      <x:c r="C699" s="305" t="str">
        <x:v>SEBI-CORE-EVD-000102</x:v>
      </x:c>
      <x:c r="D699" s="305" t="n">
        <x:v>102</x:v>
      </x:c>
      <x:c r="E699" s="305" t="str">
        <x:v>CAP-LAW083|RPT chapter|AP01|E02</x:v>
      </x:c>
      <x:c r="F699" s="305" t="str">
        <x:v>SEBI-CORE-AUD-000051</x:v>
      </x:c>
      <x:c r="G699" s="305" t="str">
        <x:v>CAP-LAW083|RPT chapter|AP01</x:v>
      </x:c>
      <x:c r="H699" s="305" t="str">
        <x:v>CAP-LAW083</x:v>
      </x:c>
      <x:c r="I699" s="305" t="str">
        <x:v>MIGRATED — FROZEN</x:v>
      </x:c>
      <x:c r="J699" s="305" t="str">
        <x:v>FROZEN</x:v>
      </x:c>
      <x:c r="K699" s="305" t="str">
        <x:f>IF(COUNTIF($C$5:$C$1629,C699)=1,"UNIQUE","DUPLICATE")</x:f>
        <x:v>UNIQUE</x:v>
      </x:c>
      <x:c r="L699" s="305" t="str">
        <x:f>IF(COUNTIFS($B$5:$B$1629,B699,$E$5:$E$1629,E699)=1,"UNIQUE","DUPLICATE")</x:f>
        <x:v>UNIQUE</x:v>
      </x:c>
      <x:c r="M699" s="305" t="str">
        <x:f>IF(COUNTIF($C$5:$C$1629,F699)=1,"LINKED","ORPHAN")</x:f>
        <x:v>LINKED</x:v>
      </x:c>
      <x:c r="N699" s="305" t="str">
        <x:f>IF(AND(LEFT(C699,10)="SEBI-CORE-",MID(C699,11,3)=B699,LEN(C699)=20),"VALID","INVALID")</x:f>
        <x:v>VALID</x:v>
      </x:c>
      <x:c r="O699" s="305" t="str">
        <x:v>NO COLLISION — OBJECT CODE ISOLATED</x:v>
      </x:c>
    </x:row>
    <x:row r="700" ht="48" customHeight="1">
      <x:c r="A700" s="305" t="str">
        <x:v>Evidence requirement</x:v>
      </x:c>
      <x:c r="B700" s="305" t="str">
        <x:v>EVD</x:v>
      </x:c>
      <x:c r="C700" s="305" t="str">
        <x:v>SEBI-CORE-EVD-000103</x:v>
      </x:c>
      <x:c r="D700" s="305" t="n">
        <x:v>103</x:v>
      </x:c>
      <x:c r="E700" s="305" t="str">
        <x:v>CAP-LAW083|BRSR chapter|AP01|E01</x:v>
      </x:c>
      <x:c r="F700" s="305" t="str">
        <x:v>SEBI-CORE-AUD-000052</x:v>
      </x:c>
      <x:c r="G700" s="305" t="str">
        <x:v>CAP-LAW083|BRSR chapter|AP01</x:v>
      </x:c>
      <x:c r="H700" s="305" t="str">
        <x:v>CAP-LAW083</x:v>
      </x:c>
      <x:c r="I700" s="305" t="str">
        <x:v>MIGRATED — FROZEN</x:v>
      </x:c>
      <x:c r="J700" s="305" t="str">
        <x:v>FROZEN</x:v>
      </x:c>
      <x:c r="K700" s="305" t="str">
        <x:f>IF(COUNTIF($C$5:$C$1629,C700)=1,"UNIQUE","DUPLICATE")</x:f>
        <x:v>UNIQUE</x:v>
      </x:c>
      <x:c r="L700" s="305" t="str">
        <x:f>IF(COUNTIFS($B$5:$B$1629,B700,$E$5:$E$1629,E700)=1,"UNIQUE","DUPLICATE")</x:f>
        <x:v>UNIQUE</x:v>
      </x:c>
      <x:c r="M700" s="305" t="str">
        <x:f>IF(COUNTIF($C$5:$C$1629,F700)=1,"LINKED","ORPHAN")</x:f>
        <x:v>LINKED</x:v>
      </x:c>
      <x:c r="N700" s="305" t="str">
        <x:f>IF(AND(LEFT(C700,10)="SEBI-CORE-",MID(C700,11,3)=B700,LEN(C700)=20),"VALID","INVALID")</x:f>
        <x:v>VALID</x:v>
      </x:c>
      <x:c r="O700" s="305" t="str">
        <x:v>NO COLLISION — OBJECT CODE ISOLATED</x:v>
      </x:c>
    </x:row>
    <x:row r="701" ht="48" customHeight="1">
      <x:c r="A701" s="305" t="str">
        <x:v>Evidence requirement</x:v>
      </x:c>
      <x:c r="B701" s="305" t="str">
        <x:v>EVD</x:v>
      </x:c>
      <x:c r="C701" s="305" t="str">
        <x:v>SEBI-CORE-EVD-000104</x:v>
      </x:c>
      <x:c r="D701" s="305" t="n">
        <x:v>104</x:v>
      </x:c>
      <x:c r="E701" s="305" t="str">
        <x:v>CAP-LAW083|BRSR chapter|AP01|E02</x:v>
      </x:c>
      <x:c r="F701" s="305" t="str">
        <x:v>SEBI-CORE-AUD-000052</x:v>
      </x:c>
      <x:c r="G701" s="305" t="str">
        <x:v>CAP-LAW083|BRSR chapter|AP01</x:v>
      </x:c>
      <x:c r="H701" s="305" t="str">
        <x:v>CAP-LAW083</x:v>
      </x:c>
      <x:c r="I701" s="305" t="str">
        <x:v>MIGRATED — FROZEN</x:v>
      </x:c>
      <x:c r="J701" s="305" t="str">
        <x:v>FROZEN</x:v>
      </x:c>
      <x:c r="K701" s="305" t="str">
        <x:f>IF(COUNTIF($C$5:$C$1629,C701)=1,"UNIQUE","DUPLICATE")</x:f>
        <x:v>UNIQUE</x:v>
      </x:c>
      <x:c r="L701" s="305" t="str">
        <x:f>IF(COUNTIFS($B$5:$B$1629,B701,$E$5:$E$1629,E701)=1,"UNIQUE","DUPLICATE")</x:f>
        <x:v>UNIQUE</x:v>
      </x:c>
      <x:c r="M701" s="305" t="str">
        <x:f>IF(COUNTIF($C$5:$C$1629,F701)=1,"LINKED","ORPHAN")</x:f>
        <x:v>LINKED</x:v>
      </x:c>
      <x:c r="N701" s="305" t="str">
        <x:f>IF(AND(LEFT(C701,10)="SEBI-CORE-",MID(C701,11,3)=B701,LEN(C701)=20),"VALID","INVALID")</x:f>
        <x:v>VALID</x:v>
      </x:c>
      <x:c r="O701" s="305" t="str">
        <x:v>NO COLLISION — OBJECT CODE ISOLATED</x:v>
      </x:c>
    </x:row>
    <x:row r="702" ht="48" customHeight="1">
      <x:c r="A702" s="305" t="str">
        <x:v>Evidence requirement</x:v>
      </x:c>
      <x:c r="B702" s="305" t="str">
        <x:v>EVD</x:v>
      </x:c>
      <x:c r="C702" s="305" t="str">
        <x:v>SEBI-CORE-EVD-000105</x:v>
      </x:c>
      <x:c r="D702" s="305" t="n">
        <x:v>105</x:v>
      </x:c>
      <x:c r="E702" s="305" t="str">
        <x:v>CAP-LAW083|Material-event chapter|AP01|E01</x:v>
      </x:c>
      <x:c r="F702" s="305" t="str">
        <x:v>SEBI-CORE-AUD-000053</x:v>
      </x:c>
      <x:c r="G702" s="305" t="str">
        <x:v>CAP-LAW083|Material-event chapter|AP01</x:v>
      </x:c>
      <x:c r="H702" s="305" t="str">
        <x:v>CAP-LAW083</x:v>
      </x:c>
      <x:c r="I702" s="305" t="str">
        <x:v>MIGRATED — FROZEN</x:v>
      </x:c>
      <x:c r="J702" s="305" t="str">
        <x:v>FROZEN</x:v>
      </x:c>
      <x:c r="K702" s="305" t="str">
        <x:f>IF(COUNTIF($C$5:$C$1629,C702)=1,"UNIQUE","DUPLICATE")</x:f>
        <x:v>UNIQUE</x:v>
      </x:c>
      <x:c r="L702" s="305" t="str">
        <x:f>IF(COUNTIFS($B$5:$B$1629,B702,$E$5:$E$1629,E702)=1,"UNIQUE","DUPLICATE")</x:f>
        <x:v>UNIQUE</x:v>
      </x:c>
      <x:c r="M702" s="305" t="str">
        <x:f>IF(COUNTIF($C$5:$C$1629,F702)=1,"LINKED","ORPHAN")</x:f>
        <x:v>LINKED</x:v>
      </x:c>
      <x:c r="N702" s="305" t="str">
        <x:f>IF(AND(LEFT(C702,10)="SEBI-CORE-",MID(C702,11,3)=B702,LEN(C702)=20),"VALID","INVALID")</x:f>
        <x:v>VALID</x:v>
      </x:c>
      <x:c r="O702" s="305" t="str">
        <x:v>NO COLLISION — OBJECT CODE ISOLATED</x:v>
      </x:c>
    </x:row>
    <x:row r="703" ht="48" customHeight="1">
      <x:c r="A703" s="305" t="str">
        <x:v>Evidence requirement</x:v>
      </x:c>
      <x:c r="B703" s="305" t="str">
        <x:v>EVD</x:v>
      </x:c>
      <x:c r="C703" s="305" t="str">
        <x:v>SEBI-CORE-EVD-000106</x:v>
      </x:c>
      <x:c r="D703" s="305" t="n">
        <x:v>106</x:v>
      </x:c>
      <x:c r="E703" s="305" t="str">
        <x:v>CAP-LAW083|Material-event chapter|AP01|E02</x:v>
      </x:c>
      <x:c r="F703" s="305" t="str">
        <x:v>SEBI-CORE-AUD-000053</x:v>
      </x:c>
      <x:c r="G703" s="305" t="str">
        <x:v>CAP-LAW083|Material-event chapter|AP01</x:v>
      </x:c>
      <x:c r="H703" s="305" t="str">
        <x:v>CAP-LAW083</x:v>
      </x:c>
      <x:c r="I703" s="305" t="str">
        <x:v>MIGRATED — FROZEN</x:v>
      </x:c>
      <x:c r="J703" s="305" t="str">
        <x:v>FROZEN</x:v>
      </x:c>
      <x:c r="K703" s="305" t="str">
        <x:f>IF(COUNTIF($C$5:$C$1629,C703)=1,"UNIQUE","DUPLICATE")</x:f>
        <x:v>UNIQUE</x:v>
      </x:c>
      <x:c r="L703" s="305" t="str">
        <x:f>IF(COUNTIFS($B$5:$B$1629,B703,$E$5:$E$1629,E703)=1,"UNIQUE","DUPLICATE")</x:f>
        <x:v>UNIQUE</x:v>
      </x:c>
      <x:c r="M703" s="305" t="str">
        <x:f>IF(COUNTIF($C$5:$C$1629,F703)=1,"LINKED","ORPHAN")</x:f>
        <x:v>LINKED</x:v>
      </x:c>
      <x:c r="N703" s="305" t="str">
        <x:f>IF(AND(LEFT(C703,10)="SEBI-CORE-",MID(C703,11,3)=B703,LEN(C703)=20),"VALID","INVALID")</x:f>
        <x:v>VALID</x:v>
      </x:c>
      <x:c r="O703" s="305" t="str">
        <x:v>NO COLLISION — OBJECT CODE ISOLATED</x:v>
      </x:c>
    </x:row>
    <x:row r="704" ht="48" customHeight="1">
      <x:c r="A704" s="305" t="str">
        <x:v>Evidence requirement</x:v>
      </x:c>
      <x:c r="B704" s="305" t="str">
        <x:v>EVD</x:v>
      </x:c>
      <x:c r="C704" s="305" t="str">
        <x:v>SEBI-CORE-EVD-000107</x:v>
      </x:c>
      <x:c r="D704" s="305" t="n">
        <x:v>107</x:v>
      </x:c>
      <x:c r="E704" s="305" t="str">
        <x:v>CAP-LAW083|Rumour-verification chapter|AP01|E01</x:v>
      </x:c>
      <x:c r="F704" s="305" t="str">
        <x:v>SEBI-CORE-AUD-000054</x:v>
      </x:c>
      <x:c r="G704" s="305" t="str">
        <x:v>CAP-LAW083|Rumour-verification chapter|AP01</x:v>
      </x:c>
      <x:c r="H704" s="305" t="str">
        <x:v>CAP-LAW083</x:v>
      </x:c>
      <x:c r="I704" s="305" t="str">
        <x:v>MIGRATED — FROZEN</x:v>
      </x:c>
      <x:c r="J704" s="305" t="str">
        <x:v>FROZEN</x:v>
      </x:c>
      <x:c r="K704" s="305" t="str">
        <x:f>IF(COUNTIF($C$5:$C$1629,C704)=1,"UNIQUE","DUPLICATE")</x:f>
        <x:v>UNIQUE</x:v>
      </x:c>
      <x:c r="L704" s="305" t="str">
        <x:f>IF(COUNTIFS($B$5:$B$1629,B704,$E$5:$E$1629,E704)=1,"UNIQUE","DUPLICATE")</x:f>
        <x:v>UNIQUE</x:v>
      </x:c>
      <x:c r="M704" s="305" t="str">
        <x:f>IF(COUNTIF($C$5:$C$1629,F704)=1,"LINKED","ORPHAN")</x:f>
        <x:v>LINKED</x:v>
      </x:c>
      <x:c r="N704" s="305" t="str">
        <x:f>IF(AND(LEFT(C704,10)="SEBI-CORE-",MID(C704,11,3)=B704,LEN(C704)=20),"VALID","INVALID")</x:f>
        <x:v>VALID</x:v>
      </x:c>
      <x:c r="O704" s="305" t="str">
        <x:v>NO COLLISION — OBJECT CODE ISOLATED</x:v>
      </x:c>
    </x:row>
    <x:row r="705" ht="48" customHeight="1">
      <x:c r="A705" s="305" t="str">
        <x:v>Evidence requirement</x:v>
      </x:c>
      <x:c r="B705" s="305" t="str">
        <x:v>EVD</x:v>
      </x:c>
      <x:c r="C705" s="305" t="str">
        <x:v>SEBI-CORE-EVD-000108</x:v>
      </x:c>
      <x:c r="D705" s="305" t="n">
        <x:v>108</x:v>
      </x:c>
      <x:c r="E705" s="305" t="str">
        <x:v>CAP-LAW083|Rumour-verification chapter|AP01|E02</x:v>
      </x:c>
      <x:c r="F705" s="305" t="str">
        <x:v>SEBI-CORE-AUD-000054</x:v>
      </x:c>
      <x:c r="G705" s="305" t="str">
        <x:v>CAP-LAW083|Rumour-verification chapter|AP01</x:v>
      </x:c>
      <x:c r="H705" s="305" t="str">
        <x:v>CAP-LAW083</x:v>
      </x:c>
      <x:c r="I705" s="305" t="str">
        <x:v>MIGRATED — FROZEN</x:v>
      </x:c>
      <x:c r="J705" s="305" t="str">
        <x:v>FROZEN</x:v>
      </x:c>
      <x:c r="K705" s="305" t="str">
        <x:f>IF(COUNTIF($C$5:$C$1629,C705)=1,"UNIQUE","DUPLICATE")</x:f>
        <x:v>UNIQUE</x:v>
      </x:c>
      <x:c r="L705" s="305" t="str">
        <x:f>IF(COUNTIFS($B$5:$B$1629,B705,$E$5:$E$1629,E705)=1,"UNIQUE","DUPLICATE")</x:f>
        <x:v>UNIQUE</x:v>
      </x:c>
      <x:c r="M705" s="305" t="str">
        <x:f>IF(COUNTIF($C$5:$C$1629,F705)=1,"LINKED","ORPHAN")</x:f>
        <x:v>LINKED</x:v>
      </x:c>
      <x:c r="N705" s="305" t="str">
        <x:f>IF(AND(LEFT(C705,10)="SEBI-CORE-",MID(C705,11,3)=B705,LEN(C705)=20),"VALID","INVALID")</x:f>
        <x:v>VALID</x:v>
      </x:c>
      <x:c r="O705" s="305" t="str">
        <x:v>NO COLLISION — OBJECT CODE ISOLATED</x:v>
      </x:c>
    </x:row>
    <x:row r="706" ht="48" customHeight="1">
      <x:c r="A706" s="305" t="str">
        <x:v>Evidence requirement</x:v>
      </x:c>
      <x:c r="B706" s="305" t="str">
        <x:v>EVD</x:v>
      </x:c>
      <x:c r="C706" s="305" t="str">
        <x:v>SEBI-CORE-EVD-000109</x:v>
      </x:c>
      <x:c r="D706" s="305" t="n">
        <x:v>109</x:v>
      </x:c>
      <x:c r="E706" s="305" t="str">
        <x:v>CAP-LAW083|Integrated Filing chapter|AP01|E01</x:v>
      </x:c>
      <x:c r="F706" s="305" t="str">
        <x:v>SEBI-CORE-AUD-000055</x:v>
      </x:c>
      <x:c r="G706" s="305" t="str">
        <x:v>CAP-LAW083|Integrated Filing chapter|AP01</x:v>
      </x:c>
      <x:c r="H706" s="305" t="str">
        <x:v>CAP-LAW083</x:v>
      </x:c>
      <x:c r="I706" s="305" t="str">
        <x:v>MIGRATED — FROZEN</x:v>
      </x:c>
      <x:c r="J706" s="305" t="str">
        <x:v>FROZEN</x:v>
      </x:c>
      <x:c r="K706" s="305" t="str">
        <x:f>IF(COUNTIF($C$5:$C$1629,C706)=1,"UNIQUE","DUPLICATE")</x:f>
        <x:v>UNIQUE</x:v>
      </x:c>
      <x:c r="L706" s="305" t="str">
        <x:f>IF(COUNTIFS($B$5:$B$1629,B706,$E$5:$E$1629,E706)=1,"UNIQUE","DUPLICATE")</x:f>
        <x:v>UNIQUE</x:v>
      </x:c>
      <x:c r="M706" s="305" t="str">
        <x:f>IF(COUNTIF($C$5:$C$1629,F706)=1,"LINKED","ORPHAN")</x:f>
        <x:v>LINKED</x:v>
      </x:c>
      <x:c r="N706" s="305" t="str">
        <x:f>IF(AND(LEFT(C706,10)="SEBI-CORE-",MID(C706,11,3)=B706,LEN(C706)=20),"VALID","INVALID")</x:f>
        <x:v>VALID</x:v>
      </x:c>
      <x:c r="O706" s="305" t="str">
        <x:v>NO COLLISION — OBJECT CODE ISOLATED</x:v>
      </x:c>
    </x:row>
    <x:row r="707" ht="48" customHeight="1">
      <x:c r="A707" s="305" t="str">
        <x:v>Evidence requirement</x:v>
      </x:c>
      <x:c r="B707" s="305" t="str">
        <x:v>EVD</x:v>
      </x:c>
      <x:c r="C707" s="305" t="str">
        <x:v>SEBI-CORE-EVD-000110</x:v>
      </x:c>
      <x:c r="D707" s="305" t="n">
        <x:v>110</x:v>
      </x:c>
      <x:c r="E707" s="305" t="str">
        <x:v>CAP-LAW083|Integrated Filing chapter|AP01|E02</x:v>
      </x:c>
      <x:c r="F707" s="305" t="str">
        <x:v>SEBI-CORE-AUD-000055</x:v>
      </x:c>
      <x:c r="G707" s="305" t="str">
        <x:v>CAP-LAW083|Integrated Filing chapter|AP01</x:v>
      </x:c>
      <x:c r="H707" s="305" t="str">
        <x:v>CAP-LAW083</x:v>
      </x:c>
      <x:c r="I707" s="305" t="str">
        <x:v>MIGRATED — FROZEN</x:v>
      </x:c>
      <x:c r="J707" s="305" t="str">
        <x:v>FROZEN</x:v>
      </x:c>
      <x:c r="K707" s="305" t="str">
        <x:f>IF(COUNTIF($C$5:$C$1629,C707)=1,"UNIQUE","DUPLICATE")</x:f>
        <x:v>UNIQUE</x:v>
      </x:c>
      <x:c r="L707" s="305" t="str">
        <x:f>IF(COUNTIFS($B$5:$B$1629,B707,$E$5:$E$1629,E707)=1,"UNIQUE","DUPLICATE")</x:f>
        <x:v>UNIQUE</x:v>
      </x:c>
      <x:c r="M707" s="305" t="str">
        <x:f>IF(COUNTIF($C$5:$C$1629,F707)=1,"LINKED","ORPHAN")</x:f>
        <x:v>LINKED</x:v>
      </x:c>
      <x:c r="N707" s="305" t="str">
        <x:f>IF(AND(LEFT(C707,10)="SEBI-CORE-",MID(C707,11,3)=B707,LEN(C707)=20),"VALID","INVALID")</x:f>
        <x:v>VALID</x:v>
      </x:c>
      <x:c r="O707" s="305" t="str">
        <x:v>NO COLLISION — OBJECT CODE ISOLATED</x:v>
      </x:c>
    </x:row>
    <x:row r="708" ht="48" customHeight="1">
      <x:c r="A708" s="305" t="str">
        <x:v>Evidence requirement</x:v>
      </x:c>
      <x:c r="B708" s="305" t="str">
        <x:v>EVD</x:v>
      </x:c>
      <x:c r="C708" s="305" t="str">
        <x:v>SEBI-CORE-EVD-000111</x:v>
      </x:c>
      <x:c r="D708" s="305" t="n">
        <x:v>111</x:v>
      </x:c>
      <x:c r="E708" s="305" t="str">
        <x:v>CAP-LAW054|Reg. 3(1)|AP01|E01</x:v>
      </x:c>
      <x:c r="F708" s="305" t="str">
        <x:v>SEBI-CORE-AUD-000056</x:v>
      </x:c>
      <x:c r="G708" s="305" t="str">
        <x:v>CAP-LAW054|Reg. 3(1)|AP01</x:v>
      </x:c>
      <x:c r="H708" s="305" t="str">
        <x:v>CAP-LAW054</x:v>
      </x:c>
      <x:c r="I708" s="305" t="str">
        <x:v>MIGRATED — FROZEN</x:v>
      </x:c>
      <x:c r="J708" s="305" t="str">
        <x:v>FROZEN</x:v>
      </x:c>
      <x:c r="K708" s="305" t="str">
        <x:f>IF(COUNTIF($C$5:$C$1629,C708)=1,"UNIQUE","DUPLICATE")</x:f>
        <x:v>UNIQUE</x:v>
      </x:c>
      <x:c r="L708" s="305" t="str">
        <x:f>IF(COUNTIFS($B$5:$B$1629,B708,$E$5:$E$1629,E708)=1,"UNIQUE","DUPLICATE")</x:f>
        <x:v>UNIQUE</x:v>
      </x:c>
      <x:c r="M708" s="305" t="str">
        <x:f>IF(COUNTIF($C$5:$C$1629,F708)=1,"LINKED","ORPHAN")</x:f>
        <x:v>LINKED</x:v>
      </x:c>
      <x:c r="N708" s="305" t="str">
        <x:f>IF(AND(LEFT(C708,10)="SEBI-CORE-",MID(C708,11,3)=B708,LEN(C708)=20),"VALID","INVALID")</x:f>
        <x:v>VALID</x:v>
      </x:c>
      <x:c r="O708" s="305" t="str">
        <x:v>NO COLLISION — OBJECT CODE ISOLATED</x:v>
      </x:c>
    </x:row>
    <x:row r="709" ht="48" customHeight="1">
      <x:c r="A709" s="305" t="str">
        <x:v>Evidence requirement</x:v>
      </x:c>
      <x:c r="B709" s="305" t="str">
        <x:v>EVD</x:v>
      </x:c>
      <x:c r="C709" s="305" t="str">
        <x:v>SEBI-CORE-EVD-000112</x:v>
      </x:c>
      <x:c r="D709" s="305" t="n">
        <x:v>112</x:v>
      </x:c>
      <x:c r="E709" s="305" t="str">
        <x:v>CAP-LAW054|Reg. 3(1)|AP01|E02</x:v>
      </x:c>
      <x:c r="F709" s="305" t="str">
        <x:v>SEBI-CORE-AUD-000056</x:v>
      </x:c>
      <x:c r="G709" s="305" t="str">
        <x:v>CAP-LAW054|Reg. 3(1)|AP01</x:v>
      </x:c>
      <x:c r="H709" s="305" t="str">
        <x:v>CAP-LAW054</x:v>
      </x:c>
      <x:c r="I709" s="305" t="str">
        <x:v>MIGRATED — FROZEN</x:v>
      </x:c>
      <x:c r="J709" s="305" t="str">
        <x:v>FROZEN</x:v>
      </x:c>
      <x:c r="K709" s="305" t="str">
        <x:f>IF(COUNTIF($C$5:$C$1629,C709)=1,"UNIQUE","DUPLICATE")</x:f>
        <x:v>UNIQUE</x:v>
      </x:c>
      <x:c r="L709" s="305" t="str">
        <x:f>IF(COUNTIFS($B$5:$B$1629,B709,$E$5:$E$1629,E709)=1,"UNIQUE","DUPLICATE")</x:f>
        <x:v>UNIQUE</x:v>
      </x:c>
      <x:c r="M709" s="305" t="str">
        <x:f>IF(COUNTIF($C$5:$C$1629,F709)=1,"LINKED","ORPHAN")</x:f>
        <x:v>LINKED</x:v>
      </x:c>
      <x:c r="N709" s="305" t="str">
        <x:f>IF(AND(LEFT(C709,10)="SEBI-CORE-",MID(C709,11,3)=B709,LEN(C709)=20),"VALID","INVALID")</x:f>
        <x:v>VALID</x:v>
      </x:c>
      <x:c r="O709" s="305" t="str">
        <x:v>NO COLLISION — OBJECT CODE ISOLATED</x:v>
      </x:c>
    </x:row>
    <x:row r="710" ht="48" customHeight="1">
      <x:c r="A710" s="305" t="str">
        <x:v>Evidence requirement</x:v>
      </x:c>
      <x:c r="B710" s="305" t="str">
        <x:v>EVD</x:v>
      </x:c>
      <x:c r="C710" s="305" t="str">
        <x:v>SEBI-CORE-EVD-000113</x:v>
      </x:c>
      <x:c r="D710" s="305" t="n">
        <x:v>113</x:v>
      </x:c>
      <x:c r="E710" s="305" t="str">
        <x:v>CAP-LAW054|Reg. 3(2A)|AP01|E01</x:v>
      </x:c>
      <x:c r="F710" s="305" t="str">
        <x:v>SEBI-CORE-AUD-000057</x:v>
      </x:c>
      <x:c r="G710" s="305" t="str">
        <x:v>CAP-LAW054|Reg. 3(2A)|AP01</x:v>
      </x:c>
      <x:c r="H710" s="305" t="str">
        <x:v>CAP-LAW054</x:v>
      </x:c>
      <x:c r="I710" s="305" t="str">
        <x:v>MIGRATED — FROZEN</x:v>
      </x:c>
      <x:c r="J710" s="305" t="str">
        <x:v>FROZEN</x:v>
      </x:c>
      <x:c r="K710" s="305" t="str">
        <x:f>IF(COUNTIF($C$5:$C$1629,C710)=1,"UNIQUE","DUPLICATE")</x:f>
        <x:v>UNIQUE</x:v>
      </x:c>
      <x:c r="L710" s="305" t="str">
        <x:f>IF(COUNTIFS($B$5:$B$1629,B710,$E$5:$E$1629,E710)=1,"UNIQUE","DUPLICATE")</x:f>
        <x:v>UNIQUE</x:v>
      </x:c>
      <x:c r="M710" s="305" t="str">
        <x:f>IF(COUNTIF($C$5:$C$1629,F710)=1,"LINKED","ORPHAN")</x:f>
        <x:v>LINKED</x:v>
      </x:c>
      <x:c r="N710" s="305" t="str">
        <x:f>IF(AND(LEFT(C710,10)="SEBI-CORE-",MID(C710,11,3)=B710,LEN(C710)=20),"VALID","INVALID")</x:f>
        <x:v>VALID</x:v>
      </x:c>
      <x:c r="O710" s="305" t="str">
        <x:v>NO COLLISION — OBJECT CODE ISOLATED</x:v>
      </x:c>
    </x:row>
    <x:row r="711" ht="48" customHeight="1">
      <x:c r="A711" s="305" t="str">
        <x:v>Evidence requirement</x:v>
      </x:c>
      <x:c r="B711" s="305" t="str">
        <x:v>EVD</x:v>
      </x:c>
      <x:c r="C711" s="305" t="str">
        <x:v>SEBI-CORE-EVD-000114</x:v>
      </x:c>
      <x:c r="D711" s="305" t="n">
        <x:v>114</x:v>
      </x:c>
      <x:c r="E711" s="305" t="str">
        <x:v>CAP-LAW054|Reg. 3(2A)|AP01|E02</x:v>
      </x:c>
      <x:c r="F711" s="305" t="str">
        <x:v>SEBI-CORE-AUD-000057</x:v>
      </x:c>
      <x:c r="G711" s="305" t="str">
        <x:v>CAP-LAW054|Reg. 3(2A)|AP01</x:v>
      </x:c>
      <x:c r="H711" s="305" t="str">
        <x:v>CAP-LAW054</x:v>
      </x:c>
      <x:c r="I711" s="305" t="str">
        <x:v>MIGRATED — FROZEN</x:v>
      </x:c>
      <x:c r="J711" s="305" t="str">
        <x:v>FROZEN</x:v>
      </x:c>
      <x:c r="K711" s="305" t="str">
        <x:f>IF(COUNTIF($C$5:$C$1629,C711)=1,"UNIQUE","DUPLICATE")</x:f>
        <x:v>UNIQUE</x:v>
      </x:c>
      <x:c r="L711" s="305" t="str">
        <x:f>IF(COUNTIFS($B$5:$B$1629,B711,$E$5:$E$1629,E711)=1,"UNIQUE","DUPLICATE")</x:f>
        <x:v>UNIQUE</x:v>
      </x:c>
      <x:c r="M711" s="305" t="str">
        <x:f>IF(COUNTIF($C$5:$C$1629,F711)=1,"LINKED","ORPHAN")</x:f>
        <x:v>LINKED</x:v>
      </x:c>
      <x:c r="N711" s="305" t="str">
        <x:f>IF(AND(LEFT(C711,10)="SEBI-CORE-",MID(C711,11,3)=B711,LEN(C711)=20),"VALID","INVALID")</x:f>
        <x:v>VALID</x:v>
      </x:c>
      <x:c r="O711" s="305" t="str">
        <x:v>NO COLLISION — OBJECT CODE ISOLATED</x:v>
      </x:c>
    </x:row>
    <x:row r="712" ht="48" customHeight="1">
      <x:c r="A712" s="305" t="str">
        <x:v>Evidence requirement</x:v>
      </x:c>
      <x:c r="B712" s="305" t="str">
        <x:v>EVD</x:v>
      </x:c>
      <x:c r="C712" s="305" t="str">
        <x:v>SEBI-CORE-EVD-000115</x:v>
      </x:c>
      <x:c r="D712" s="305" t="n">
        <x:v>115</x:v>
      </x:c>
      <x:c r="E712" s="305" t="str">
        <x:v>CAP-LAW054|Reg. 3(5)|AP01|E01</x:v>
      </x:c>
      <x:c r="F712" s="305" t="str">
        <x:v>SEBI-CORE-AUD-000058</x:v>
      </x:c>
      <x:c r="G712" s="305" t="str">
        <x:v>CAP-LAW054|Reg. 3(5)|AP01</x:v>
      </x:c>
      <x:c r="H712" s="305" t="str">
        <x:v>CAP-LAW054</x:v>
      </x:c>
      <x:c r="I712" s="305" t="str">
        <x:v>MIGRATED — FROZEN</x:v>
      </x:c>
      <x:c r="J712" s="305" t="str">
        <x:v>FROZEN</x:v>
      </x:c>
      <x:c r="K712" s="305" t="str">
        <x:f>IF(COUNTIF($C$5:$C$1629,C712)=1,"UNIQUE","DUPLICATE")</x:f>
        <x:v>UNIQUE</x:v>
      </x:c>
      <x:c r="L712" s="305" t="str">
        <x:f>IF(COUNTIFS($B$5:$B$1629,B712,$E$5:$E$1629,E712)=1,"UNIQUE","DUPLICATE")</x:f>
        <x:v>UNIQUE</x:v>
      </x:c>
      <x:c r="M712" s="305" t="str">
        <x:f>IF(COUNTIF($C$5:$C$1629,F712)=1,"LINKED","ORPHAN")</x:f>
        <x:v>LINKED</x:v>
      </x:c>
      <x:c r="N712" s="305" t="str">
        <x:f>IF(AND(LEFT(C712,10)="SEBI-CORE-",MID(C712,11,3)=B712,LEN(C712)=20),"VALID","INVALID")</x:f>
        <x:v>VALID</x:v>
      </x:c>
      <x:c r="O712" s="305" t="str">
        <x:v>NO COLLISION — OBJECT CODE ISOLATED</x:v>
      </x:c>
    </x:row>
    <x:row r="713" ht="48" customHeight="1">
      <x:c r="A713" s="305" t="str">
        <x:v>Evidence requirement</x:v>
      </x:c>
      <x:c r="B713" s="305" t="str">
        <x:v>EVD</x:v>
      </x:c>
      <x:c r="C713" s="305" t="str">
        <x:v>SEBI-CORE-EVD-000116</x:v>
      </x:c>
      <x:c r="D713" s="305" t="n">
        <x:v>116</x:v>
      </x:c>
      <x:c r="E713" s="305" t="str">
        <x:v>CAP-LAW054|Reg. 3(5)|AP01|E02</x:v>
      </x:c>
      <x:c r="F713" s="305" t="str">
        <x:v>SEBI-CORE-AUD-000058</x:v>
      </x:c>
      <x:c r="G713" s="305" t="str">
        <x:v>CAP-LAW054|Reg. 3(5)|AP01</x:v>
      </x:c>
      <x:c r="H713" s="305" t="str">
        <x:v>CAP-LAW054</x:v>
      </x:c>
      <x:c r="I713" s="305" t="str">
        <x:v>MIGRATED — FROZEN</x:v>
      </x:c>
      <x:c r="J713" s="305" t="str">
        <x:v>FROZEN</x:v>
      </x:c>
      <x:c r="K713" s="305" t="str">
        <x:f>IF(COUNTIF($C$5:$C$1629,C713)=1,"UNIQUE","DUPLICATE")</x:f>
        <x:v>UNIQUE</x:v>
      </x:c>
      <x:c r="L713" s="305" t="str">
        <x:f>IF(COUNTIFS($B$5:$B$1629,B713,$E$5:$E$1629,E713)=1,"UNIQUE","DUPLICATE")</x:f>
        <x:v>UNIQUE</x:v>
      </x:c>
      <x:c r="M713" s="305" t="str">
        <x:f>IF(COUNTIF($C$5:$C$1629,F713)=1,"LINKED","ORPHAN")</x:f>
        <x:v>LINKED</x:v>
      </x:c>
      <x:c r="N713" s="305" t="str">
        <x:f>IF(AND(LEFT(C713,10)="SEBI-CORE-",MID(C713,11,3)=B713,LEN(C713)=20),"VALID","INVALID")</x:f>
        <x:v>VALID</x:v>
      </x:c>
      <x:c r="O713" s="305" t="str">
        <x:v>NO COLLISION — OBJECT CODE ISOLATED</x:v>
      </x:c>
    </x:row>
    <x:row r="714" ht="48" customHeight="1">
      <x:c r="A714" s="305" t="str">
        <x:v>Evidence requirement</x:v>
      </x:c>
      <x:c r="B714" s="305" t="str">
        <x:v>EVD</x:v>
      </x:c>
      <x:c r="C714" s="305" t="str">
        <x:v>SEBI-CORE-EVD-000117</x:v>
      </x:c>
      <x:c r="D714" s="305" t="n">
        <x:v>117</x:v>
      </x:c>
      <x:c r="E714" s="305" t="str">
        <x:v>CAP-LAW054|Reg. 4|AP01|E01</x:v>
      </x:c>
      <x:c r="F714" s="305" t="str">
        <x:v>SEBI-CORE-AUD-000059</x:v>
      </x:c>
      <x:c r="G714" s="305" t="str">
        <x:v>CAP-LAW054|Reg. 4|AP01</x:v>
      </x:c>
      <x:c r="H714" s="305" t="str">
        <x:v>CAP-LAW054</x:v>
      </x:c>
      <x:c r="I714" s="305" t="str">
        <x:v>MIGRATED — FROZEN</x:v>
      </x:c>
      <x:c r="J714" s="305" t="str">
        <x:v>FROZEN</x:v>
      </x:c>
      <x:c r="K714" s="305" t="str">
        <x:f>IF(COUNTIF($C$5:$C$1629,C714)=1,"UNIQUE","DUPLICATE")</x:f>
        <x:v>UNIQUE</x:v>
      </x:c>
      <x:c r="L714" s="305" t="str">
        <x:f>IF(COUNTIFS($B$5:$B$1629,B714,$E$5:$E$1629,E714)=1,"UNIQUE","DUPLICATE")</x:f>
        <x:v>UNIQUE</x:v>
      </x:c>
      <x:c r="M714" s="305" t="str">
        <x:f>IF(COUNTIF($C$5:$C$1629,F714)=1,"LINKED","ORPHAN")</x:f>
        <x:v>LINKED</x:v>
      </x:c>
      <x:c r="N714" s="305" t="str">
        <x:f>IF(AND(LEFT(C714,10)="SEBI-CORE-",MID(C714,11,3)=B714,LEN(C714)=20),"VALID","INVALID")</x:f>
        <x:v>VALID</x:v>
      </x:c>
      <x:c r="O714" s="305" t="str">
        <x:v>NO COLLISION — OBJECT CODE ISOLATED</x:v>
      </x:c>
    </x:row>
    <x:row r="715" ht="48" customHeight="1">
      <x:c r="A715" s="305" t="str">
        <x:v>Evidence requirement</x:v>
      </x:c>
      <x:c r="B715" s="305" t="str">
        <x:v>EVD</x:v>
      </x:c>
      <x:c r="C715" s="305" t="str">
        <x:v>SEBI-CORE-EVD-000118</x:v>
      </x:c>
      <x:c r="D715" s="305" t="n">
        <x:v>118</x:v>
      </x:c>
      <x:c r="E715" s="305" t="str">
        <x:v>CAP-LAW054|Reg. 4|AP01|E02</x:v>
      </x:c>
      <x:c r="F715" s="305" t="str">
        <x:v>SEBI-CORE-AUD-000059</x:v>
      </x:c>
      <x:c r="G715" s="305" t="str">
        <x:v>CAP-LAW054|Reg. 4|AP01</x:v>
      </x:c>
      <x:c r="H715" s="305" t="str">
        <x:v>CAP-LAW054</x:v>
      </x:c>
      <x:c r="I715" s="305" t="str">
        <x:v>MIGRATED — FROZEN</x:v>
      </x:c>
      <x:c r="J715" s="305" t="str">
        <x:v>FROZEN</x:v>
      </x:c>
      <x:c r="K715" s="305" t="str">
        <x:f>IF(COUNTIF($C$5:$C$1629,C715)=1,"UNIQUE","DUPLICATE")</x:f>
        <x:v>UNIQUE</x:v>
      </x:c>
      <x:c r="L715" s="305" t="str">
        <x:f>IF(COUNTIFS($B$5:$B$1629,B715,$E$5:$E$1629,E715)=1,"UNIQUE","DUPLICATE")</x:f>
        <x:v>UNIQUE</x:v>
      </x:c>
      <x:c r="M715" s="305" t="str">
        <x:f>IF(COUNTIF($C$5:$C$1629,F715)=1,"LINKED","ORPHAN")</x:f>
        <x:v>LINKED</x:v>
      </x:c>
      <x:c r="N715" s="305" t="str">
        <x:f>IF(AND(LEFT(C715,10)="SEBI-CORE-",MID(C715,11,3)=B715,LEN(C715)=20),"VALID","INVALID")</x:f>
        <x:v>VALID</x:v>
      </x:c>
      <x:c r="O715" s="305" t="str">
        <x:v>NO COLLISION — OBJECT CODE ISOLATED</x:v>
      </x:c>
    </x:row>
    <x:row r="716" ht="48" customHeight="1">
      <x:c r="A716" s="305" t="str">
        <x:v>Evidence requirement</x:v>
      </x:c>
      <x:c r="B716" s="305" t="str">
        <x:v>EVD</x:v>
      </x:c>
      <x:c r="C716" s="305" t="str">
        <x:v>SEBI-CORE-EVD-000119</x:v>
      </x:c>
      <x:c r="D716" s="305" t="n">
        <x:v>119</x:v>
      </x:c>
      <x:c r="E716" s="305" t="str">
        <x:v>CAP-LAW054|Reg. 5|AP01|E01</x:v>
      </x:c>
      <x:c r="F716" s="305" t="str">
        <x:v>SEBI-CORE-AUD-000060</x:v>
      </x:c>
      <x:c r="G716" s="305" t="str">
        <x:v>CAP-LAW054|Reg. 5|AP01</x:v>
      </x:c>
      <x:c r="H716" s="305" t="str">
        <x:v>CAP-LAW054</x:v>
      </x:c>
      <x:c r="I716" s="305" t="str">
        <x:v>MIGRATED — FROZEN</x:v>
      </x:c>
      <x:c r="J716" s="305" t="str">
        <x:v>FROZEN</x:v>
      </x:c>
      <x:c r="K716" s="305" t="str">
        <x:f>IF(COUNTIF($C$5:$C$1629,C716)=1,"UNIQUE","DUPLICATE")</x:f>
        <x:v>UNIQUE</x:v>
      </x:c>
      <x:c r="L716" s="305" t="str">
        <x:f>IF(COUNTIFS($B$5:$B$1629,B716,$E$5:$E$1629,E716)=1,"UNIQUE","DUPLICATE")</x:f>
        <x:v>UNIQUE</x:v>
      </x:c>
      <x:c r="M716" s="305" t="str">
        <x:f>IF(COUNTIF($C$5:$C$1629,F716)=1,"LINKED","ORPHAN")</x:f>
        <x:v>LINKED</x:v>
      </x:c>
      <x:c r="N716" s="305" t="str">
        <x:f>IF(AND(LEFT(C716,10)="SEBI-CORE-",MID(C716,11,3)=B716,LEN(C716)=20),"VALID","INVALID")</x:f>
        <x:v>VALID</x:v>
      </x:c>
      <x:c r="O716" s="305" t="str">
        <x:v>NO COLLISION — OBJECT CODE ISOLATED</x:v>
      </x:c>
    </x:row>
    <x:row r="717" ht="48" customHeight="1">
      <x:c r="A717" s="305" t="str">
        <x:v>Evidence requirement</x:v>
      </x:c>
      <x:c r="B717" s="305" t="str">
        <x:v>EVD</x:v>
      </x:c>
      <x:c r="C717" s="305" t="str">
        <x:v>SEBI-CORE-EVD-000120</x:v>
      </x:c>
      <x:c r="D717" s="305" t="n">
        <x:v>120</x:v>
      </x:c>
      <x:c r="E717" s="305" t="str">
        <x:v>CAP-LAW054|Reg. 5|AP01|E02</x:v>
      </x:c>
      <x:c r="F717" s="305" t="str">
        <x:v>SEBI-CORE-AUD-000060</x:v>
      </x:c>
      <x:c r="G717" s="305" t="str">
        <x:v>CAP-LAW054|Reg. 5|AP01</x:v>
      </x:c>
      <x:c r="H717" s="305" t="str">
        <x:v>CAP-LAW054</x:v>
      </x:c>
      <x:c r="I717" s="305" t="str">
        <x:v>MIGRATED — FROZEN</x:v>
      </x:c>
      <x:c r="J717" s="305" t="str">
        <x:v>FROZEN</x:v>
      </x:c>
      <x:c r="K717" s="305" t="str">
        <x:f>IF(COUNTIF($C$5:$C$1629,C717)=1,"UNIQUE","DUPLICATE")</x:f>
        <x:v>UNIQUE</x:v>
      </x:c>
      <x:c r="L717" s="305" t="str">
        <x:f>IF(COUNTIFS($B$5:$B$1629,B717,$E$5:$E$1629,E717)=1,"UNIQUE","DUPLICATE")</x:f>
        <x:v>UNIQUE</x:v>
      </x:c>
      <x:c r="M717" s="305" t="str">
        <x:f>IF(COUNTIF($C$5:$C$1629,F717)=1,"LINKED","ORPHAN")</x:f>
        <x:v>LINKED</x:v>
      </x:c>
      <x:c r="N717" s="305" t="str">
        <x:f>IF(AND(LEFT(C717,10)="SEBI-CORE-",MID(C717,11,3)=B717,LEN(C717)=20),"VALID","INVALID")</x:f>
        <x:v>VALID</x:v>
      </x:c>
      <x:c r="O717" s="305" t="str">
        <x:v>NO COLLISION — OBJECT CODE ISOLATED</x:v>
      </x:c>
    </x:row>
    <x:row r="718" ht="48" customHeight="1">
      <x:c r="A718" s="305" t="str">
        <x:v>Evidence requirement</x:v>
      </x:c>
      <x:c r="B718" s="305" t="str">
        <x:v>EVD</x:v>
      </x:c>
      <x:c r="C718" s="305" t="str">
        <x:v>SEBI-CORE-EVD-000121</x:v>
      </x:c>
      <x:c r="D718" s="305" t="n">
        <x:v>121</x:v>
      </x:c>
      <x:c r="E718" s="305" t="str">
        <x:v>CAP-LAW054|Reg. 7|AP01|E01</x:v>
      </x:c>
      <x:c r="F718" s="305" t="str">
        <x:v>SEBI-CORE-AUD-000061</x:v>
      </x:c>
      <x:c r="G718" s="305" t="str">
        <x:v>CAP-LAW054|Reg. 7|AP01</x:v>
      </x:c>
      <x:c r="H718" s="305" t="str">
        <x:v>CAP-LAW054</x:v>
      </x:c>
      <x:c r="I718" s="305" t="str">
        <x:v>MIGRATED — FROZEN</x:v>
      </x:c>
      <x:c r="J718" s="305" t="str">
        <x:v>FROZEN</x:v>
      </x:c>
      <x:c r="K718" s="305" t="str">
        <x:f>IF(COUNTIF($C$5:$C$1629,C718)=1,"UNIQUE","DUPLICATE")</x:f>
        <x:v>UNIQUE</x:v>
      </x:c>
      <x:c r="L718" s="305" t="str">
        <x:f>IF(COUNTIFS($B$5:$B$1629,B718,$E$5:$E$1629,E718)=1,"UNIQUE","DUPLICATE")</x:f>
        <x:v>UNIQUE</x:v>
      </x:c>
      <x:c r="M718" s="305" t="str">
        <x:f>IF(COUNTIF($C$5:$C$1629,F718)=1,"LINKED","ORPHAN")</x:f>
        <x:v>LINKED</x:v>
      </x:c>
      <x:c r="N718" s="305" t="str">
        <x:f>IF(AND(LEFT(C718,10)="SEBI-CORE-",MID(C718,11,3)=B718,LEN(C718)=20),"VALID","INVALID")</x:f>
        <x:v>VALID</x:v>
      </x:c>
      <x:c r="O718" s="305" t="str">
        <x:v>NO COLLISION — OBJECT CODE ISOLATED</x:v>
      </x:c>
    </x:row>
    <x:row r="719" ht="48" customHeight="1">
      <x:c r="A719" s="305" t="str">
        <x:v>Evidence requirement</x:v>
      </x:c>
      <x:c r="B719" s="305" t="str">
        <x:v>EVD</x:v>
      </x:c>
      <x:c r="C719" s="305" t="str">
        <x:v>SEBI-CORE-EVD-000122</x:v>
      </x:c>
      <x:c r="D719" s="305" t="n">
        <x:v>122</x:v>
      </x:c>
      <x:c r="E719" s="305" t="str">
        <x:v>CAP-LAW054|Reg. 7|AP01|E02</x:v>
      </x:c>
      <x:c r="F719" s="305" t="str">
        <x:v>SEBI-CORE-AUD-000061</x:v>
      </x:c>
      <x:c r="G719" s="305" t="str">
        <x:v>CAP-LAW054|Reg. 7|AP01</x:v>
      </x:c>
      <x:c r="H719" s="305" t="str">
        <x:v>CAP-LAW054</x:v>
      </x:c>
      <x:c r="I719" s="305" t="str">
        <x:v>MIGRATED — FROZEN</x:v>
      </x:c>
      <x:c r="J719" s="305" t="str">
        <x:v>FROZEN</x:v>
      </x:c>
      <x:c r="K719" s="305" t="str">
        <x:f>IF(COUNTIF($C$5:$C$1629,C719)=1,"UNIQUE","DUPLICATE")</x:f>
        <x:v>UNIQUE</x:v>
      </x:c>
      <x:c r="L719" s="305" t="str">
        <x:f>IF(COUNTIFS($B$5:$B$1629,B719,$E$5:$E$1629,E719)=1,"UNIQUE","DUPLICATE")</x:f>
        <x:v>UNIQUE</x:v>
      </x:c>
      <x:c r="M719" s="305" t="str">
        <x:f>IF(COUNTIF($C$5:$C$1629,F719)=1,"LINKED","ORPHAN")</x:f>
        <x:v>LINKED</x:v>
      </x:c>
      <x:c r="N719" s="305" t="str">
        <x:f>IF(AND(LEFT(C719,10)="SEBI-CORE-",MID(C719,11,3)=B719,LEN(C719)=20),"VALID","INVALID")</x:f>
        <x:v>VALID</x:v>
      </x:c>
      <x:c r="O719" s="305" t="str">
        <x:v>NO COLLISION — OBJECT CODE ISOLATED</x:v>
      </x:c>
    </x:row>
    <x:row r="720" ht="48" customHeight="1">
      <x:c r="A720" s="305" t="str">
        <x:v>Evidence requirement</x:v>
      </x:c>
      <x:c r="B720" s="305" t="str">
        <x:v>EVD</x:v>
      </x:c>
      <x:c r="C720" s="305" t="str">
        <x:v>SEBI-CORE-EVD-000123</x:v>
      </x:c>
      <x:c r="D720" s="305" t="n">
        <x:v>123</x:v>
      </x:c>
      <x:c r="E720" s="305" t="str">
        <x:v>CAP-LAW054|Reg. 8|AP01|E01</x:v>
      </x:c>
      <x:c r="F720" s="305" t="str">
        <x:v>SEBI-CORE-AUD-000062</x:v>
      </x:c>
      <x:c r="G720" s="305" t="str">
        <x:v>CAP-LAW054|Reg. 8|AP01</x:v>
      </x:c>
      <x:c r="H720" s="305" t="str">
        <x:v>CAP-LAW054</x:v>
      </x:c>
      <x:c r="I720" s="305" t="str">
        <x:v>MIGRATED — FROZEN</x:v>
      </x:c>
      <x:c r="J720" s="305" t="str">
        <x:v>FROZEN</x:v>
      </x:c>
      <x:c r="K720" s="305" t="str">
        <x:f>IF(COUNTIF($C$5:$C$1629,C720)=1,"UNIQUE","DUPLICATE")</x:f>
        <x:v>UNIQUE</x:v>
      </x:c>
      <x:c r="L720" s="305" t="str">
        <x:f>IF(COUNTIFS($B$5:$B$1629,B720,$E$5:$E$1629,E720)=1,"UNIQUE","DUPLICATE")</x:f>
        <x:v>UNIQUE</x:v>
      </x:c>
      <x:c r="M720" s="305" t="str">
        <x:f>IF(COUNTIF($C$5:$C$1629,F720)=1,"LINKED","ORPHAN")</x:f>
        <x:v>LINKED</x:v>
      </x:c>
      <x:c r="N720" s="305" t="str">
        <x:f>IF(AND(LEFT(C720,10)="SEBI-CORE-",MID(C720,11,3)=B720,LEN(C720)=20),"VALID","INVALID")</x:f>
        <x:v>VALID</x:v>
      </x:c>
      <x:c r="O720" s="305" t="str">
        <x:v>NO COLLISION — OBJECT CODE ISOLATED</x:v>
      </x:c>
    </x:row>
    <x:row r="721" ht="48" customHeight="1">
      <x:c r="A721" s="305" t="str">
        <x:v>Evidence requirement</x:v>
      </x:c>
      <x:c r="B721" s="305" t="str">
        <x:v>EVD</x:v>
      </x:c>
      <x:c r="C721" s="305" t="str">
        <x:v>SEBI-CORE-EVD-000124</x:v>
      </x:c>
      <x:c r="D721" s="305" t="n">
        <x:v>124</x:v>
      </x:c>
      <x:c r="E721" s="305" t="str">
        <x:v>CAP-LAW054|Reg. 8|AP01|E02</x:v>
      </x:c>
      <x:c r="F721" s="305" t="str">
        <x:v>SEBI-CORE-AUD-000062</x:v>
      </x:c>
      <x:c r="G721" s="305" t="str">
        <x:v>CAP-LAW054|Reg. 8|AP01</x:v>
      </x:c>
      <x:c r="H721" s="305" t="str">
        <x:v>CAP-LAW054</x:v>
      </x:c>
      <x:c r="I721" s="305" t="str">
        <x:v>MIGRATED — FROZEN</x:v>
      </x:c>
      <x:c r="J721" s="305" t="str">
        <x:v>FROZEN</x:v>
      </x:c>
      <x:c r="K721" s="305" t="str">
        <x:f>IF(COUNTIF($C$5:$C$1629,C721)=1,"UNIQUE","DUPLICATE")</x:f>
        <x:v>UNIQUE</x:v>
      </x:c>
      <x:c r="L721" s="305" t="str">
        <x:f>IF(COUNTIFS($B$5:$B$1629,B721,$E$5:$E$1629,E721)=1,"UNIQUE","DUPLICATE")</x:f>
        <x:v>UNIQUE</x:v>
      </x:c>
      <x:c r="M721" s="305" t="str">
        <x:f>IF(COUNTIF($C$5:$C$1629,F721)=1,"LINKED","ORPHAN")</x:f>
        <x:v>LINKED</x:v>
      </x:c>
      <x:c r="N721" s="305" t="str">
        <x:f>IF(AND(LEFT(C721,10)="SEBI-CORE-",MID(C721,11,3)=B721,LEN(C721)=20),"VALID","INVALID")</x:f>
        <x:v>VALID</x:v>
      </x:c>
      <x:c r="O721" s="305" t="str">
        <x:v>NO COLLISION — OBJECT CODE ISOLATED</x:v>
      </x:c>
    </x:row>
    <x:row r="722" ht="48" customHeight="1">
      <x:c r="A722" s="305" t="str">
        <x:v>Evidence requirement</x:v>
      </x:c>
      <x:c r="B722" s="305" t="str">
        <x:v>EVD</x:v>
      </x:c>
      <x:c r="C722" s="305" t="str">
        <x:v>SEBI-CORE-EVD-000125</x:v>
      </x:c>
      <x:c r="D722" s="305" t="n">
        <x:v>125</x:v>
      </x:c>
      <x:c r="E722" s="305" t="str">
        <x:v>CAP-LAW054|Reg. 9|AP01|E01</x:v>
      </x:c>
      <x:c r="F722" s="305" t="str">
        <x:v>SEBI-CORE-AUD-000063</x:v>
      </x:c>
      <x:c r="G722" s="305" t="str">
        <x:v>CAP-LAW054|Reg. 9|AP01</x:v>
      </x:c>
      <x:c r="H722" s="305" t="str">
        <x:v>CAP-LAW054</x:v>
      </x:c>
      <x:c r="I722" s="305" t="str">
        <x:v>MIGRATED — FROZEN</x:v>
      </x:c>
      <x:c r="J722" s="305" t="str">
        <x:v>FROZEN</x:v>
      </x:c>
      <x:c r="K722" s="305" t="str">
        <x:f>IF(COUNTIF($C$5:$C$1629,C722)=1,"UNIQUE","DUPLICATE")</x:f>
        <x:v>UNIQUE</x:v>
      </x:c>
      <x:c r="L722" s="305" t="str">
        <x:f>IF(COUNTIFS($B$5:$B$1629,B722,$E$5:$E$1629,E722)=1,"UNIQUE","DUPLICATE")</x:f>
        <x:v>UNIQUE</x:v>
      </x:c>
      <x:c r="M722" s="305" t="str">
        <x:f>IF(COUNTIF($C$5:$C$1629,F722)=1,"LINKED","ORPHAN")</x:f>
        <x:v>LINKED</x:v>
      </x:c>
      <x:c r="N722" s="305" t="str">
        <x:f>IF(AND(LEFT(C722,10)="SEBI-CORE-",MID(C722,11,3)=B722,LEN(C722)=20),"VALID","INVALID")</x:f>
        <x:v>VALID</x:v>
      </x:c>
      <x:c r="O722" s="305" t="str">
        <x:v>NO COLLISION — OBJECT CODE ISOLATED</x:v>
      </x:c>
    </x:row>
    <x:row r="723" ht="48" customHeight="1">
      <x:c r="A723" s="305" t="str">
        <x:v>Evidence requirement</x:v>
      </x:c>
      <x:c r="B723" s="305" t="str">
        <x:v>EVD</x:v>
      </x:c>
      <x:c r="C723" s="305" t="str">
        <x:v>SEBI-CORE-EVD-000126</x:v>
      </x:c>
      <x:c r="D723" s="305" t="n">
        <x:v>126</x:v>
      </x:c>
      <x:c r="E723" s="305" t="str">
        <x:v>CAP-LAW054|Reg. 9|AP01|E02</x:v>
      </x:c>
      <x:c r="F723" s="305" t="str">
        <x:v>SEBI-CORE-AUD-000063</x:v>
      </x:c>
      <x:c r="G723" s="305" t="str">
        <x:v>CAP-LAW054|Reg. 9|AP01</x:v>
      </x:c>
      <x:c r="H723" s="305" t="str">
        <x:v>CAP-LAW054</x:v>
      </x:c>
      <x:c r="I723" s="305" t="str">
        <x:v>MIGRATED — FROZEN</x:v>
      </x:c>
      <x:c r="J723" s="305" t="str">
        <x:v>FROZEN</x:v>
      </x:c>
      <x:c r="K723" s="305" t="str">
        <x:f>IF(COUNTIF($C$5:$C$1629,C723)=1,"UNIQUE","DUPLICATE")</x:f>
        <x:v>UNIQUE</x:v>
      </x:c>
      <x:c r="L723" s="305" t="str">
        <x:f>IF(COUNTIFS($B$5:$B$1629,B723,$E$5:$E$1629,E723)=1,"UNIQUE","DUPLICATE")</x:f>
        <x:v>UNIQUE</x:v>
      </x:c>
      <x:c r="M723" s="305" t="str">
        <x:f>IF(COUNTIF($C$5:$C$1629,F723)=1,"LINKED","ORPHAN")</x:f>
        <x:v>LINKED</x:v>
      </x:c>
      <x:c r="N723" s="305" t="str">
        <x:f>IF(AND(LEFT(C723,10)="SEBI-CORE-",MID(C723,11,3)=B723,LEN(C723)=20),"VALID","INVALID")</x:f>
        <x:v>VALID</x:v>
      </x:c>
      <x:c r="O723" s="305" t="str">
        <x:v>NO COLLISION — OBJECT CODE ISOLATED</x:v>
      </x:c>
    </x:row>
    <x:row r="724" ht="48" customHeight="1">
      <x:c r="A724" s="305" t="str">
        <x:v>Evidence requirement</x:v>
      </x:c>
      <x:c r="B724" s="305" t="str">
        <x:v>EVD</x:v>
      </x:c>
      <x:c r="C724" s="305" t="str">
        <x:v>SEBI-CORE-EVD-000127</x:v>
      </x:c>
      <x:c r="D724" s="305" t="n">
        <x:v>127</x:v>
      </x:c>
      <x:c r="E724" s="305" t="str">
        <x:v>CAP-LAW054|Reg. 9A|AP01|E01</x:v>
      </x:c>
      <x:c r="F724" s="305" t="str">
        <x:v>SEBI-CORE-AUD-000064</x:v>
      </x:c>
      <x:c r="G724" s="305" t="str">
        <x:v>CAP-LAW054|Reg. 9A|AP01</x:v>
      </x:c>
      <x:c r="H724" s="305" t="str">
        <x:v>CAP-LAW054</x:v>
      </x:c>
      <x:c r="I724" s="305" t="str">
        <x:v>MIGRATED — FROZEN</x:v>
      </x:c>
      <x:c r="J724" s="305" t="str">
        <x:v>FROZEN</x:v>
      </x:c>
      <x:c r="K724" s="305" t="str">
        <x:f>IF(COUNTIF($C$5:$C$1629,C724)=1,"UNIQUE","DUPLICATE")</x:f>
        <x:v>UNIQUE</x:v>
      </x:c>
      <x:c r="L724" s="305" t="str">
        <x:f>IF(COUNTIFS($B$5:$B$1629,B724,$E$5:$E$1629,E724)=1,"UNIQUE","DUPLICATE")</x:f>
        <x:v>UNIQUE</x:v>
      </x:c>
      <x:c r="M724" s="305" t="str">
        <x:f>IF(COUNTIF($C$5:$C$1629,F724)=1,"LINKED","ORPHAN")</x:f>
        <x:v>LINKED</x:v>
      </x:c>
      <x:c r="N724" s="305" t="str">
        <x:f>IF(AND(LEFT(C724,10)="SEBI-CORE-",MID(C724,11,3)=B724,LEN(C724)=20),"VALID","INVALID")</x:f>
        <x:v>VALID</x:v>
      </x:c>
      <x:c r="O724" s="305" t="str">
        <x:v>NO COLLISION — OBJECT CODE ISOLATED</x:v>
      </x:c>
    </x:row>
    <x:row r="725" ht="48" customHeight="1">
      <x:c r="A725" s="305" t="str">
        <x:v>Evidence requirement</x:v>
      </x:c>
      <x:c r="B725" s="305" t="str">
        <x:v>EVD</x:v>
      </x:c>
      <x:c r="C725" s="305" t="str">
        <x:v>SEBI-CORE-EVD-000128</x:v>
      </x:c>
      <x:c r="D725" s="305" t="n">
        <x:v>128</x:v>
      </x:c>
      <x:c r="E725" s="305" t="str">
        <x:v>CAP-LAW054|Reg. 9A|AP01|E02</x:v>
      </x:c>
      <x:c r="F725" s="305" t="str">
        <x:v>SEBI-CORE-AUD-000064</x:v>
      </x:c>
      <x:c r="G725" s="305" t="str">
        <x:v>CAP-LAW054|Reg. 9A|AP01</x:v>
      </x:c>
      <x:c r="H725" s="305" t="str">
        <x:v>CAP-LAW054</x:v>
      </x:c>
      <x:c r="I725" s="305" t="str">
        <x:v>MIGRATED — FROZEN</x:v>
      </x:c>
      <x:c r="J725" s="305" t="str">
        <x:v>FROZEN</x:v>
      </x:c>
      <x:c r="K725" s="305" t="str">
        <x:f>IF(COUNTIF($C$5:$C$1629,C725)=1,"UNIQUE","DUPLICATE")</x:f>
        <x:v>UNIQUE</x:v>
      </x:c>
      <x:c r="L725" s="305" t="str">
        <x:f>IF(COUNTIFS($B$5:$B$1629,B725,$E$5:$E$1629,E725)=1,"UNIQUE","DUPLICATE")</x:f>
        <x:v>UNIQUE</x:v>
      </x:c>
      <x:c r="M725" s="305" t="str">
        <x:f>IF(COUNTIF($C$5:$C$1629,F725)=1,"LINKED","ORPHAN")</x:f>
        <x:v>LINKED</x:v>
      </x:c>
      <x:c r="N725" s="305" t="str">
        <x:f>IF(AND(LEFT(C725,10)="SEBI-CORE-",MID(C725,11,3)=B725,LEN(C725)=20),"VALID","INVALID")</x:f>
        <x:v>VALID</x:v>
      </x:c>
      <x:c r="O725" s="305" t="str">
        <x:v>NO COLLISION — OBJECT CODE ISOLATED</x:v>
      </x:c>
    </x:row>
    <x:row r="726" ht="48" customHeight="1">
      <x:c r="A726" s="305" t="str">
        <x:v>Evidence requirement</x:v>
      </x:c>
      <x:c r="B726" s="305" t="str">
        <x:v>EVD</x:v>
      </x:c>
      <x:c r="C726" s="305" t="str">
        <x:v>SEBI-CORE-EVD-000129</x:v>
      </x:c>
      <x:c r="D726" s="305" t="n">
        <x:v>129</x:v>
      </x:c>
      <x:c r="E726" s="305" t="str">
        <x:v>P1-GAP001|PIT surveillance chapters|AP01|E01</x:v>
      </x:c>
      <x:c r="F726" s="305" t="str">
        <x:v>SEBI-CORE-AUD-000065</x:v>
      </x:c>
      <x:c r="G726" s="305" t="str">
        <x:v>P1-GAP001|PIT surveillance chapters|AP01</x:v>
      </x:c>
      <x:c r="H726" s="305" t="str">
        <x:v>P1-GAP001</x:v>
      </x:c>
      <x:c r="I726" s="305" t="str">
        <x:v>MIGRATED — FROZEN</x:v>
      </x:c>
      <x:c r="J726" s="305" t="str">
        <x:v>FROZEN</x:v>
      </x:c>
      <x:c r="K726" s="305" t="str">
        <x:f>IF(COUNTIF($C$5:$C$1629,C726)=1,"UNIQUE","DUPLICATE")</x:f>
        <x:v>UNIQUE</x:v>
      </x:c>
      <x:c r="L726" s="305" t="str">
        <x:f>IF(COUNTIFS($B$5:$B$1629,B726,$E$5:$E$1629,E726)=1,"UNIQUE","DUPLICATE")</x:f>
        <x:v>UNIQUE</x:v>
      </x:c>
      <x:c r="M726" s="305" t="str">
        <x:f>IF(COUNTIF($C$5:$C$1629,F726)=1,"LINKED","ORPHAN")</x:f>
        <x:v>LINKED</x:v>
      </x:c>
      <x:c r="N726" s="305" t="str">
        <x:f>IF(AND(LEFT(C726,10)="SEBI-CORE-",MID(C726,11,3)=B726,LEN(C726)=20),"VALID","INVALID")</x:f>
        <x:v>VALID</x:v>
      </x:c>
      <x:c r="O726" s="305" t="str">
        <x:v>NO COLLISION — OBJECT CODE ISOLATED</x:v>
      </x:c>
    </x:row>
    <x:row r="727" ht="48" customHeight="1">
      <x:c r="A727" s="305" t="str">
        <x:v>Evidence requirement</x:v>
      </x:c>
      <x:c r="B727" s="305" t="str">
        <x:v>EVD</x:v>
      </x:c>
      <x:c r="C727" s="305" t="str">
        <x:v>SEBI-CORE-EVD-000130</x:v>
      </x:c>
      <x:c r="D727" s="305" t="n">
        <x:v>130</x:v>
      </x:c>
      <x:c r="E727" s="305" t="str">
        <x:v>P1-GAP001|PIT surveillance chapters|AP01|E02</x:v>
      </x:c>
      <x:c r="F727" s="305" t="str">
        <x:v>SEBI-CORE-AUD-000065</x:v>
      </x:c>
      <x:c r="G727" s="305" t="str">
        <x:v>P1-GAP001|PIT surveillance chapters|AP01</x:v>
      </x:c>
      <x:c r="H727" s="305" t="str">
        <x:v>P1-GAP001</x:v>
      </x:c>
      <x:c r="I727" s="305" t="str">
        <x:v>MIGRATED — FROZEN</x:v>
      </x:c>
      <x:c r="J727" s="305" t="str">
        <x:v>FROZEN</x:v>
      </x:c>
      <x:c r="K727" s="305" t="str">
        <x:f>IF(COUNTIF($C$5:$C$1629,C727)=1,"UNIQUE","DUPLICATE")</x:f>
        <x:v>UNIQUE</x:v>
      </x:c>
      <x:c r="L727" s="305" t="str">
        <x:f>IF(COUNTIFS($B$5:$B$1629,B727,$E$5:$E$1629,E727)=1,"UNIQUE","DUPLICATE")</x:f>
        <x:v>UNIQUE</x:v>
      </x:c>
      <x:c r="M727" s="305" t="str">
        <x:f>IF(COUNTIF($C$5:$C$1629,F727)=1,"LINKED","ORPHAN")</x:f>
        <x:v>LINKED</x:v>
      </x:c>
      <x:c r="N727" s="305" t="str">
        <x:f>IF(AND(LEFT(C727,10)="SEBI-CORE-",MID(C727,11,3)=B727,LEN(C727)=20),"VALID","INVALID")</x:f>
        <x:v>VALID</x:v>
      </x:c>
      <x:c r="O727" s="305" t="str">
        <x:v>NO COLLISION — OBJECT CODE ISOLATED</x:v>
      </x:c>
    </x:row>
    <x:row r="728" ht="48" customHeight="1">
      <x:c r="A728" s="305" t="str">
        <x:v>Evidence requirement</x:v>
      </x:c>
      <x:c r="B728" s="305" t="str">
        <x:v>EVD</x:v>
      </x:c>
      <x:c r="C728" s="305" t="str">
        <x:v>SEBI-CORE-EVD-000131</x:v>
      </x:c>
      <x:c r="D728" s="305" t="n">
        <x:v>131</x:v>
      </x:c>
      <x:c r="E728" s="305" t="str">
        <x:v>CAP-LAW067|Reg. 3|AP01|E01</x:v>
      </x:c>
      <x:c r="F728" s="305" t="str">
        <x:v>SEBI-CORE-AUD-000066</x:v>
      </x:c>
      <x:c r="G728" s="305" t="str">
        <x:v>CAP-LAW067|Reg. 3|AP01</x:v>
      </x:c>
      <x:c r="H728" s="305" t="str">
        <x:v>CAP-LAW067</x:v>
      </x:c>
      <x:c r="I728" s="305" t="str">
        <x:v>MIGRATED — FROZEN</x:v>
      </x:c>
      <x:c r="J728" s="305" t="str">
        <x:v>FROZEN</x:v>
      </x:c>
      <x:c r="K728" s="305" t="str">
        <x:f>IF(COUNTIF($C$5:$C$1629,C728)=1,"UNIQUE","DUPLICATE")</x:f>
        <x:v>UNIQUE</x:v>
      </x:c>
      <x:c r="L728" s="305" t="str">
        <x:f>IF(COUNTIFS($B$5:$B$1629,B728,$E$5:$E$1629,E728)=1,"UNIQUE","DUPLICATE")</x:f>
        <x:v>UNIQUE</x:v>
      </x:c>
      <x:c r="M728" s="305" t="str">
        <x:f>IF(COUNTIF($C$5:$C$1629,F728)=1,"LINKED","ORPHAN")</x:f>
        <x:v>LINKED</x:v>
      </x:c>
      <x:c r="N728" s="305" t="str">
        <x:f>IF(AND(LEFT(C728,10)="SEBI-CORE-",MID(C728,11,3)=B728,LEN(C728)=20),"VALID","INVALID")</x:f>
        <x:v>VALID</x:v>
      </x:c>
      <x:c r="O728" s="305" t="str">
        <x:v>NO COLLISION — OBJECT CODE ISOLATED</x:v>
      </x:c>
    </x:row>
    <x:row r="729" ht="48" customHeight="1">
      <x:c r="A729" s="305" t="str">
        <x:v>Evidence requirement</x:v>
      </x:c>
      <x:c r="B729" s="305" t="str">
        <x:v>EVD</x:v>
      </x:c>
      <x:c r="C729" s="305" t="str">
        <x:v>SEBI-CORE-EVD-000132</x:v>
      </x:c>
      <x:c r="D729" s="305" t="n">
        <x:v>132</x:v>
      </x:c>
      <x:c r="E729" s="305" t="str">
        <x:v>CAP-LAW067|Reg. 3|AP01|E02</x:v>
      </x:c>
      <x:c r="F729" s="305" t="str">
        <x:v>SEBI-CORE-AUD-000066</x:v>
      </x:c>
      <x:c r="G729" s="305" t="str">
        <x:v>CAP-LAW067|Reg. 3|AP01</x:v>
      </x:c>
      <x:c r="H729" s="305" t="str">
        <x:v>CAP-LAW067</x:v>
      </x:c>
      <x:c r="I729" s="305" t="str">
        <x:v>MIGRATED — FROZEN</x:v>
      </x:c>
      <x:c r="J729" s="305" t="str">
        <x:v>FROZEN</x:v>
      </x:c>
      <x:c r="K729" s="305" t="str">
        <x:f>IF(COUNTIF($C$5:$C$1629,C729)=1,"UNIQUE","DUPLICATE")</x:f>
        <x:v>UNIQUE</x:v>
      </x:c>
      <x:c r="L729" s="305" t="str">
        <x:f>IF(COUNTIFS($B$5:$B$1629,B729,$E$5:$E$1629,E729)=1,"UNIQUE","DUPLICATE")</x:f>
        <x:v>UNIQUE</x:v>
      </x:c>
      <x:c r="M729" s="305" t="str">
        <x:f>IF(COUNTIF($C$5:$C$1629,F729)=1,"LINKED","ORPHAN")</x:f>
        <x:v>LINKED</x:v>
      </x:c>
      <x:c r="N729" s="305" t="str">
        <x:f>IF(AND(LEFT(C729,10)="SEBI-CORE-",MID(C729,11,3)=B729,LEN(C729)=20),"VALID","INVALID")</x:f>
        <x:v>VALID</x:v>
      </x:c>
      <x:c r="O729" s="305" t="str">
        <x:v>NO COLLISION — OBJECT CODE ISOLATED</x:v>
      </x:c>
    </x:row>
    <x:row r="730" ht="48" customHeight="1">
      <x:c r="A730" s="305" t="str">
        <x:v>Evidence requirement</x:v>
      </x:c>
      <x:c r="B730" s="305" t="str">
        <x:v>EVD</x:v>
      </x:c>
      <x:c r="C730" s="305" t="str">
        <x:v>SEBI-CORE-EVD-000133</x:v>
      </x:c>
      <x:c r="D730" s="305" t="n">
        <x:v>133</x:v>
      </x:c>
      <x:c r="E730" s="305" t="str">
        <x:v>CAP-LAW067|Reg. 4|AP01|E01</x:v>
      </x:c>
      <x:c r="F730" s="305" t="str">
        <x:v>SEBI-CORE-AUD-000067</x:v>
      </x:c>
      <x:c r="G730" s="305" t="str">
        <x:v>CAP-LAW067|Reg. 4|AP01</x:v>
      </x:c>
      <x:c r="H730" s="305" t="str">
        <x:v>CAP-LAW067</x:v>
      </x:c>
      <x:c r="I730" s="305" t="str">
        <x:v>MIGRATED — FROZEN</x:v>
      </x:c>
      <x:c r="J730" s="305" t="str">
        <x:v>FROZEN</x:v>
      </x:c>
      <x:c r="K730" s="305" t="str">
        <x:f>IF(COUNTIF($C$5:$C$1629,C730)=1,"UNIQUE","DUPLICATE")</x:f>
        <x:v>UNIQUE</x:v>
      </x:c>
      <x:c r="L730" s="305" t="str">
        <x:f>IF(COUNTIFS($B$5:$B$1629,B730,$E$5:$E$1629,E730)=1,"UNIQUE","DUPLICATE")</x:f>
        <x:v>UNIQUE</x:v>
      </x:c>
      <x:c r="M730" s="305" t="str">
        <x:f>IF(COUNTIF($C$5:$C$1629,F730)=1,"LINKED","ORPHAN")</x:f>
        <x:v>LINKED</x:v>
      </x:c>
      <x:c r="N730" s="305" t="str">
        <x:f>IF(AND(LEFT(C730,10)="SEBI-CORE-",MID(C730,11,3)=B730,LEN(C730)=20),"VALID","INVALID")</x:f>
        <x:v>VALID</x:v>
      </x:c>
      <x:c r="O730" s="305" t="str">
        <x:v>NO COLLISION — OBJECT CODE ISOLATED</x:v>
      </x:c>
    </x:row>
    <x:row r="731" ht="48" customHeight="1">
      <x:c r="A731" s="305" t="str">
        <x:v>Evidence requirement</x:v>
      </x:c>
      <x:c r="B731" s="305" t="str">
        <x:v>EVD</x:v>
      </x:c>
      <x:c r="C731" s="305" t="str">
        <x:v>SEBI-CORE-EVD-000134</x:v>
      </x:c>
      <x:c r="D731" s="305" t="n">
        <x:v>134</x:v>
      </x:c>
      <x:c r="E731" s="305" t="str">
        <x:v>CAP-LAW067|Reg. 4|AP01|E02</x:v>
      </x:c>
      <x:c r="F731" s="305" t="str">
        <x:v>SEBI-CORE-AUD-000067</x:v>
      </x:c>
      <x:c r="G731" s="305" t="str">
        <x:v>CAP-LAW067|Reg. 4|AP01</x:v>
      </x:c>
      <x:c r="H731" s="305" t="str">
        <x:v>CAP-LAW067</x:v>
      </x:c>
      <x:c r="I731" s="305" t="str">
        <x:v>MIGRATED — FROZEN</x:v>
      </x:c>
      <x:c r="J731" s="305" t="str">
        <x:v>FROZEN</x:v>
      </x:c>
      <x:c r="K731" s="305" t="str">
        <x:f>IF(COUNTIF($C$5:$C$1629,C731)=1,"UNIQUE","DUPLICATE")</x:f>
        <x:v>UNIQUE</x:v>
      </x:c>
      <x:c r="L731" s="305" t="str">
        <x:f>IF(COUNTIFS($B$5:$B$1629,B731,$E$5:$E$1629,E731)=1,"UNIQUE","DUPLICATE")</x:f>
        <x:v>UNIQUE</x:v>
      </x:c>
      <x:c r="M731" s="305" t="str">
        <x:f>IF(COUNTIF($C$5:$C$1629,F731)=1,"LINKED","ORPHAN")</x:f>
        <x:v>LINKED</x:v>
      </x:c>
      <x:c r="N731" s="305" t="str">
        <x:f>IF(AND(LEFT(C731,10)="SEBI-CORE-",MID(C731,11,3)=B731,LEN(C731)=20),"VALID","INVALID")</x:f>
        <x:v>VALID</x:v>
      </x:c>
      <x:c r="O731" s="305" t="str">
        <x:v>NO COLLISION — OBJECT CODE ISOLATED</x:v>
      </x:c>
    </x:row>
    <x:row r="732" ht="48" customHeight="1">
      <x:c r="A732" s="305" t="str">
        <x:v>Evidence requirement</x:v>
      </x:c>
      <x:c r="B732" s="305" t="str">
        <x:v>EVD</x:v>
      </x:c>
      <x:c r="C732" s="305" t="str">
        <x:v>SEBI-CORE-EVD-000135</x:v>
      </x:c>
      <x:c r="D732" s="305" t="n">
        <x:v>135</x:v>
      </x:c>
      <x:c r="E732" s="305" t="str">
        <x:v>CAP-LAW060|Reg. 26(2)|AP01|E01</x:v>
      </x:c>
      <x:c r="F732" s="305" t="str">
        <x:v>SEBI-CORE-AUD-000068</x:v>
      </x:c>
      <x:c r="G732" s="305" t="str">
        <x:v>CAP-LAW060|Reg. 26(2)|AP01</x:v>
      </x:c>
      <x:c r="H732" s="305" t="str">
        <x:v>CAP-LAW060</x:v>
      </x:c>
      <x:c r="I732" s="305" t="str">
        <x:v>MIGRATED — FROZEN</x:v>
      </x:c>
      <x:c r="J732" s="305" t="str">
        <x:v>FROZEN</x:v>
      </x:c>
      <x:c r="K732" s="305" t="str">
        <x:f>IF(COUNTIF($C$5:$C$1629,C732)=1,"UNIQUE","DUPLICATE")</x:f>
        <x:v>UNIQUE</x:v>
      </x:c>
      <x:c r="L732" s="305" t="str">
        <x:f>IF(COUNTIFS($B$5:$B$1629,B732,$E$5:$E$1629,E732)=1,"UNIQUE","DUPLICATE")</x:f>
        <x:v>UNIQUE</x:v>
      </x:c>
      <x:c r="M732" s="305" t="str">
        <x:f>IF(COUNTIF($C$5:$C$1629,F732)=1,"LINKED","ORPHAN")</x:f>
        <x:v>LINKED</x:v>
      </x:c>
      <x:c r="N732" s="305" t="str">
        <x:f>IF(AND(LEFT(C732,10)="SEBI-CORE-",MID(C732,11,3)=B732,LEN(C732)=20),"VALID","INVALID")</x:f>
        <x:v>VALID</x:v>
      </x:c>
      <x:c r="O732" s="305" t="str">
        <x:v>NO COLLISION — OBJECT CODE ISOLATED</x:v>
      </x:c>
    </x:row>
    <x:row r="733" ht="48" customHeight="1">
      <x:c r="A733" s="305" t="str">
        <x:v>Evidence requirement</x:v>
      </x:c>
      <x:c r="B733" s="305" t="str">
        <x:v>EVD</x:v>
      </x:c>
      <x:c r="C733" s="305" t="str">
        <x:v>SEBI-CORE-EVD-000136</x:v>
      </x:c>
      <x:c r="D733" s="305" t="n">
        <x:v>136</x:v>
      </x:c>
      <x:c r="E733" s="305" t="str">
        <x:v>CAP-LAW060|Reg. 26(2)|AP01|E02</x:v>
      </x:c>
      <x:c r="F733" s="305" t="str">
        <x:v>SEBI-CORE-AUD-000068</x:v>
      </x:c>
      <x:c r="G733" s="305" t="str">
        <x:v>CAP-LAW060|Reg. 26(2)|AP01</x:v>
      </x:c>
      <x:c r="H733" s="305" t="str">
        <x:v>CAP-LAW060</x:v>
      </x:c>
      <x:c r="I733" s="305" t="str">
        <x:v>MIGRATED — FROZEN</x:v>
      </x:c>
      <x:c r="J733" s="305" t="str">
        <x:v>FROZEN</x:v>
      </x:c>
      <x:c r="K733" s="305" t="str">
        <x:f>IF(COUNTIF($C$5:$C$1629,C733)=1,"UNIQUE","DUPLICATE")</x:f>
        <x:v>UNIQUE</x:v>
      </x:c>
      <x:c r="L733" s="305" t="str">
        <x:f>IF(COUNTIFS($B$5:$B$1629,B733,$E$5:$E$1629,E733)=1,"UNIQUE","DUPLICATE")</x:f>
        <x:v>UNIQUE</x:v>
      </x:c>
      <x:c r="M733" s="305" t="str">
        <x:f>IF(COUNTIF($C$5:$C$1629,F733)=1,"LINKED","ORPHAN")</x:f>
        <x:v>LINKED</x:v>
      </x:c>
      <x:c r="N733" s="305" t="str">
        <x:f>IF(AND(LEFT(C733,10)="SEBI-CORE-",MID(C733,11,3)=B733,LEN(C733)=20),"VALID","INVALID")</x:f>
        <x:v>VALID</x:v>
      </x:c>
      <x:c r="O733" s="305" t="str">
        <x:v>NO COLLISION — OBJECT CODE ISOLATED</x:v>
      </x:c>
    </x:row>
    <x:row r="734" ht="48" customHeight="1">
      <x:c r="A734" s="305" t="str">
        <x:v>Evidence requirement</x:v>
      </x:c>
      <x:c r="B734" s="305" t="str">
        <x:v>EVD</x:v>
      </x:c>
      <x:c r="C734" s="305" t="str">
        <x:v>SEBI-CORE-EVD-000137</x:v>
      </x:c>
      <x:c r="D734" s="305" t="n">
        <x:v>137</x:v>
      </x:c>
      <x:c r="E734" s="305" t="str">
        <x:v>CAP-LAW060|Reg. 26(4)|AP01|E01</x:v>
      </x:c>
      <x:c r="F734" s="305" t="str">
        <x:v>SEBI-CORE-AUD-000069</x:v>
      </x:c>
      <x:c r="G734" s="305" t="str">
        <x:v>CAP-LAW060|Reg. 26(4)|AP01</x:v>
      </x:c>
      <x:c r="H734" s="305" t="str">
        <x:v>CAP-LAW060</x:v>
      </x:c>
      <x:c r="I734" s="305" t="str">
        <x:v>MIGRATED — FROZEN</x:v>
      </x:c>
      <x:c r="J734" s="305" t="str">
        <x:v>FROZEN</x:v>
      </x:c>
      <x:c r="K734" s="305" t="str">
        <x:f>IF(COUNTIF($C$5:$C$1629,C734)=1,"UNIQUE","DUPLICATE")</x:f>
        <x:v>UNIQUE</x:v>
      </x:c>
      <x:c r="L734" s="305" t="str">
        <x:f>IF(COUNTIFS($B$5:$B$1629,B734,$E$5:$E$1629,E734)=1,"UNIQUE","DUPLICATE")</x:f>
        <x:v>UNIQUE</x:v>
      </x:c>
      <x:c r="M734" s="305" t="str">
        <x:f>IF(COUNTIF($C$5:$C$1629,F734)=1,"LINKED","ORPHAN")</x:f>
        <x:v>LINKED</x:v>
      </x:c>
      <x:c r="N734" s="305" t="str">
        <x:f>IF(AND(LEFT(C734,10)="SEBI-CORE-",MID(C734,11,3)=B734,LEN(C734)=20),"VALID","INVALID")</x:f>
        <x:v>VALID</x:v>
      </x:c>
      <x:c r="O734" s="305" t="str">
        <x:v>NO COLLISION — OBJECT CODE ISOLATED</x:v>
      </x:c>
    </x:row>
    <x:row r="735" ht="48" customHeight="1">
      <x:c r="A735" s="305" t="str">
        <x:v>Evidence requirement</x:v>
      </x:c>
      <x:c r="B735" s="305" t="str">
        <x:v>EVD</x:v>
      </x:c>
      <x:c r="C735" s="305" t="str">
        <x:v>SEBI-CORE-EVD-000138</x:v>
      </x:c>
      <x:c r="D735" s="305" t="n">
        <x:v>138</x:v>
      </x:c>
      <x:c r="E735" s="305" t="str">
        <x:v>CAP-LAW060|Reg. 26(4)|AP01|E02</x:v>
      </x:c>
      <x:c r="F735" s="305" t="str">
        <x:v>SEBI-CORE-AUD-000069</x:v>
      </x:c>
      <x:c r="G735" s="305" t="str">
        <x:v>CAP-LAW060|Reg. 26(4)|AP01</x:v>
      </x:c>
      <x:c r="H735" s="305" t="str">
        <x:v>CAP-LAW060</x:v>
      </x:c>
      <x:c r="I735" s="305" t="str">
        <x:v>MIGRATED — FROZEN</x:v>
      </x:c>
      <x:c r="J735" s="305" t="str">
        <x:v>FROZEN</x:v>
      </x:c>
      <x:c r="K735" s="305" t="str">
        <x:f>IF(COUNTIF($C$5:$C$1629,C735)=1,"UNIQUE","DUPLICATE")</x:f>
        <x:v>UNIQUE</x:v>
      </x:c>
      <x:c r="L735" s="305" t="str">
        <x:f>IF(COUNTIFS($B$5:$B$1629,B735,$E$5:$E$1629,E735)=1,"UNIQUE","DUPLICATE")</x:f>
        <x:v>UNIQUE</x:v>
      </x:c>
      <x:c r="M735" s="305" t="str">
        <x:f>IF(COUNTIF($C$5:$C$1629,F735)=1,"LINKED","ORPHAN")</x:f>
        <x:v>LINKED</x:v>
      </x:c>
      <x:c r="N735" s="305" t="str">
        <x:f>IF(AND(LEFT(C735,10)="SEBI-CORE-",MID(C735,11,3)=B735,LEN(C735)=20),"VALID","INVALID")</x:f>
        <x:v>VALID</x:v>
      </x:c>
      <x:c r="O735" s="305" t="str">
        <x:v>NO COLLISION — OBJECT CODE ISOLATED</x:v>
      </x:c>
    </x:row>
    <x:row r="736" ht="48" customHeight="1">
      <x:c r="A736" s="305" t="str">
        <x:v>Evidence requirement</x:v>
      </x:c>
      <x:c r="B736" s="305" t="str">
        <x:v>EVD</x:v>
      </x:c>
      <x:c r="C736" s="305" t="str">
        <x:v>SEBI-CORE-EVD-000139</x:v>
      </x:c>
      <x:c r="D736" s="305" t="n">
        <x:v>139</x:v>
      </x:c>
      <x:c r="E736" s="305" t="str">
        <x:v>CAP-LAW060|Reg. 26(6)|AP01|E01</x:v>
      </x:c>
      <x:c r="F736" s="305" t="str">
        <x:v>SEBI-CORE-AUD-000070</x:v>
      </x:c>
      <x:c r="G736" s="305" t="str">
        <x:v>CAP-LAW060|Reg. 26(6)|AP01</x:v>
      </x:c>
      <x:c r="H736" s="305" t="str">
        <x:v>CAP-LAW060</x:v>
      </x:c>
      <x:c r="I736" s="305" t="str">
        <x:v>MIGRATED — FROZEN</x:v>
      </x:c>
      <x:c r="J736" s="305" t="str">
        <x:v>FROZEN</x:v>
      </x:c>
      <x:c r="K736" s="305" t="str">
        <x:f>IF(COUNTIF($C$5:$C$1629,C736)=1,"UNIQUE","DUPLICATE")</x:f>
        <x:v>UNIQUE</x:v>
      </x:c>
      <x:c r="L736" s="305" t="str">
        <x:f>IF(COUNTIFS($B$5:$B$1629,B736,$E$5:$E$1629,E736)=1,"UNIQUE","DUPLICATE")</x:f>
        <x:v>UNIQUE</x:v>
      </x:c>
      <x:c r="M736" s="305" t="str">
        <x:f>IF(COUNTIF($C$5:$C$1629,F736)=1,"LINKED","ORPHAN")</x:f>
        <x:v>LINKED</x:v>
      </x:c>
      <x:c r="N736" s="305" t="str">
        <x:f>IF(AND(LEFT(C736,10)="SEBI-CORE-",MID(C736,11,3)=B736,LEN(C736)=20),"VALID","INVALID")</x:f>
        <x:v>VALID</x:v>
      </x:c>
      <x:c r="O736" s="305" t="str">
        <x:v>NO COLLISION — OBJECT CODE ISOLATED</x:v>
      </x:c>
    </x:row>
    <x:row r="737" ht="48" customHeight="1">
      <x:c r="A737" s="305" t="str">
        <x:v>Evidence requirement</x:v>
      </x:c>
      <x:c r="B737" s="305" t="str">
        <x:v>EVD</x:v>
      </x:c>
      <x:c r="C737" s="305" t="str">
        <x:v>SEBI-CORE-EVD-000140</x:v>
      </x:c>
      <x:c r="D737" s="305" t="n">
        <x:v>140</x:v>
      </x:c>
      <x:c r="E737" s="305" t="str">
        <x:v>CAP-LAW060|Reg. 26(6)|AP01|E02</x:v>
      </x:c>
      <x:c r="F737" s="305" t="str">
        <x:v>SEBI-CORE-AUD-000070</x:v>
      </x:c>
      <x:c r="G737" s="305" t="str">
        <x:v>CAP-LAW060|Reg. 26(6)|AP01</x:v>
      </x:c>
      <x:c r="H737" s="305" t="str">
        <x:v>CAP-LAW060</x:v>
      </x:c>
      <x:c r="I737" s="305" t="str">
        <x:v>MIGRATED — FROZEN</x:v>
      </x:c>
      <x:c r="J737" s="305" t="str">
        <x:v>FROZEN</x:v>
      </x:c>
      <x:c r="K737" s="305" t="str">
        <x:f>IF(COUNTIF($C$5:$C$1629,C737)=1,"UNIQUE","DUPLICATE")</x:f>
        <x:v>UNIQUE</x:v>
      </x:c>
      <x:c r="L737" s="305" t="str">
        <x:f>IF(COUNTIFS($B$5:$B$1629,B737,$E$5:$E$1629,E737)=1,"UNIQUE","DUPLICATE")</x:f>
        <x:v>UNIQUE</x:v>
      </x:c>
      <x:c r="M737" s="305" t="str">
        <x:f>IF(COUNTIF($C$5:$C$1629,F737)=1,"LINKED","ORPHAN")</x:f>
        <x:v>LINKED</x:v>
      </x:c>
      <x:c r="N737" s="305" t="str">
        <x:f>IF(AND(LEFT(C737,10)="SEBI-CORE-",MID(C737,11,3)=B737,LEN(C737)=20),"VALID","INVALID")</x:f>
        <x:v>VALID</x:v>
      </x:c>
      <x:c r="O737" s="305" t="str">
        <x:v>NO COLLISION — OBJECT CODE ISOLATED</x:v>
      </x:c>
    </x:row>
    <x:row r="738" ht="48" customHeight="1">
      <x:c r="A738" s="305" t="str">
        <x:v>Evidence requirement</x:v>
      </x:c>
      <x:c r="B738" s="305" t="str">
        <x:v>EVD</x:v>
      </x:c>
      <x:c r="C738" s="305" t="str">
        <x:v>SEBI-CORE-EVD-000141</x:v>
      </x:c>
      <x:c r="D738" s="305" t="n">
        <x:v>141</x:v>
      </x:c>
      <x:c r="E738" s="305" t="str">
        <x:v>CAP-LAW060|Reg. 26(6A)|AP01|E01</x:v>
      </x:c>
      <x:c r="F738" s="305" t="str">
        <x:v>SEBI-CORE-AUD-000071</x:v>
      </x:c>
      <x:c r="G738" s="305" t="str">
        <x:v>CAP-LAW060|Reg. 26(6A)|AP01</x:v>
      </x:c>
      <x:c r="H738" s="305" t="str">
        <x:v>CAP-LAW060</x:v>
      </x:c>
      <x:c r="I738" s="305" t="str">
        <x:v>MIGRATED — FROZEN</x:v>
      </x:c>
      <x:c r="J738" s="305" t="str">
        <x:v>FROZEN</x:v>
      </x:c>
      <x:c r="K738" s="305" t="str">
        <x:f>IF(COUNTIF($C$5:$C$1629,C738)=1,"UNIQUE","DUPLICATE")</x:f>
        <x:v>UNIQUE</x:v>
      </x:c>
      <x:c r="L738" s="305" t="str">
        <x:f>IF(COUNTIFS($B$5:$B$1629,B738,$E$5:$E$1629,E738)=1,"UNIQUE","DUPLICATE")</x:f>
        <x:v>UNIQUE</x:v>
      </x:c>
      <x:c r="M738" s="305" t="str">
        <x:f>IF(COUNTIF($C$5:$C$1629,F738)=1,"LINKED","ORPHAN")</x:f>
        <x:v>LINKED</x:v>
      </x:c>
      <x:c r="N738" s="305" t="str">
        <x:f>IF(AND(LEFT(C738,10)="SEBI-CORE-",MID(C738,11,3)=B738,LEN(C738)=20),"VALID","INVALID")</x:f>
        <x:v>VALID</x:v>
      </x:c>
      <x:c r="O738" s="305" t="str">
        <x:v>NO COLLISION — OBJECT CODE ISOLATED</x:v>
      </x:c>
    </x:row>
    <x:row r="739" ht="48" customHeight="1">
      <x:c r="A739" s="305" t="str">
        <x:v>Evidence requirement</x:v>
      </x:c>
      <x:c r="B739" s="305" t="str">
        <x:v>EVD</x:v>
      </x:c>
      <x:c r="C739" s="305" t="str">
        <x:v>SEBI-CORE-EVD-000142</x:v>
      </x:c>
      <x:c r="D739" s="305" t="n">
        <x:v>142</x:v>
      </x:c>
      <x:c r="E739" s="305" t="str">
        <x:v>CAP-LAW060|Reg. 26(6A)|AP01|E02</x:v>
      </x:c>
      <x:c r="F739" s="305" t="str">
        <x:v>SEBI-CORE-AUD-000071</x:v>
      </x:c>
      <x:c r="G739" s="305" t="str">
        <x:v>CAP-LAW060|Reg. 26(6A)|AP01</x:v>
      </x:c>
      <x:c r="H739" s="305" t="str">
        <x:v>CAP-LAW060</x:v>
      </x:c>
      <x:c r="I739" s="305" t="str">
        <x:v>MIGRATED — FROZEN</x:v>
      </x:c>
      <x:c r="J739" s="305" t="str">
        <x:v>FROZEN</x:v>
      </x:c>
      <x:c r="K739" s="305" t="str">
        <x:f>IF(COUNTIF($C$5:$C$1629,C739)=1,"UNIQUE","DUPLICATE")</x:f>
        <x:v>UNIQUE</x:v>
      </x:c>
      <x:c r="L739" s="305" t="str">
        <x:f>IF(COUNTIFS($B$5:$B$1629,B739,$E$5:$E$1629,E739)=1,"UNIQUE","DUPLICATE")</x:f>
        <x:v>UNIQUE</x:v>
      </x:c>
      <x:c r="M739" s="305" t="str">
        <x:f>IF(COUNTIF($C$5:$C$1629,F739)=1,"LINKED","ORPHAN")</x:f>
        <x:v>LINKED</x:v>
      </x:c>
      <x:c r="N739" s="305" t="str">
        <x:f>IF(AND(LEFT(C739,10)="SEBI-CORE-",MID(C739,11,3)=B739,LEN(C739)=20),"VALID","INVALID")</x:f>
        <x:v>VALID</x:v>
      </x:c>
      <x:c r="O739" s="305" t="str">
        <x:v>NO COLLISION — OBJECT CODE ISOLATED</x:v>
      </x:c>
    </x:row>
    <x:row r="740" ht="48" customHeight="1">
      <x:c r="A740" s="305" t="str">
        <x:v>Evidence requirement</x:v>
      </x:c>
      <x:c r="B740" s="305" t="str">
        <x:v>EVD</x:v>
      </x:c>
      <x:c r="C740" s="305" t="str">
        <x:v>SEBI-CORE-EVD-000143</x:v>
      </x:c>
      <x:c r="D740" s="305" t="n">
        <x:v>143</x:v>
      </x:c>
      <x:c r="E740" s="305" t="str">
        <x:v>CAP-LAW060|Reg. 26(7)|AP01|E01</x:v>
      </x:c>
      <x:c r="F740" s="305" t="str">
        <x:v>SEBI-CORE-AUD-000072</x:v>
      </x:c>
      <x:c r="G740" s="305" t="str">
        <x:v>CAP-LAW060|Reg. 26(7)|AP01</x:v>
      </x:c>
      <x:c r="H740" s="305" t="str">
        <x:v>CAP-LAW060</x:v>
      </x:c>
      <x:c r="I740" s="305" t="str">
        <x:v>MIGRATED — FROZEN</x:v>
      </x:c>
      <x:c r="J740" s="305" t="str">
        <x:v>FROZEN</x:v>
      </x:c>
      <x:c r="K740" s="305" t="str">
        <x:f>IF(COUNTIF($C$5:$C$1629,C740)=1,"UNIQUE","DUPLICATE")</x:f>
        <x:v>UNIQUE</x:v>
      </x:c>
      <x:c r="L740" s="305" t="str">
        <x:f>IF(COUNTIFS($B$5:$B$1629,B740,$E$5:$E$1629,E740)=1,"UNIQUE","DUPLICATE")</x:f>
        <x:v>UNIQUE</x:v>
      </x:c>
      <x:c r="M740" s="305" t="str">
        <x:f>IF(COUNTIF($C$5:$C$1629,F740)=1,"LINKED","ORPHAN")</x:f>
        <x:v>LINKED</x:v>
      </x:c>
      <x:c r="N740" s="305" t="str">
        <x:f>IF(AND(LEFT(C740,10)="SEBI-CORE-",MID(C740,11,3)=B740,LEN(C740)=20),"VALID","INVALID")</x:f>
        <x:v>VALID</x:v>
      </x:c>
      <x:c r="O740" s="305" t="str">
        <x:v>NO COLLISION — OBJECT CODE ISOLATED</x:v>
      </x:c>
    </x:row>
    <x:row r="741" ht="48" customHeight="1">
      <x:c r="A741" s="305" t="str">
        <x:v>Evidence requirement</x:v>
      </x:c>
      <x:c r="B741" s="305" t="str">
        <x:v>EVD</x:v>
      </x:c>
      <x:c r="C741" s="305" t="str">
        <x:v>SEBI-CORE-EVD-000144</x:v>
      </x:c>
      <x:c r="D741" s="305" t="n">
        <x:v>144</x:v>
      </x:c>
      <x:c r="E741" s="305" t="str">
        <x:v>CAP-LAW060|Reg. 26(7)|AP01|E02</x:v>
      </x:c>
      <x:c r="F741" s="305" t="str">
        <x:v>SEBI-CORE-AUD-000072</x:v>
      </x:c>
      <x:c r="G741" s="305" t="str">
        <x:v>CAP-LAW060|Reg. 26(7)|AP01</x:v>
      </x:c>
      <x:c r="H741" s="305" t="str">
        <x:v>CAP-LAW060</x:v>
      </x:c>
      <x:c r="I741" s="305" t="str">
        <x:v>MIGRATED — FROZEN</x:v>
      </x:c>
      <x:c r="J741" s="305" t="str">
        <x:v>FROZEN</x:v>
      </x:c>
      <x:c r="K741" s="305" t="str">
        <x:f>IF(COUNTIF($C$5:$C$1629,C741)=1,"UNIQUE","DUPLICATE")</x:f>
        <x:v>UNIQUE</x:v>
      </x:c>
      <x:c r="L741" s="305" t="str">
        <x:f>IF(COUNTIFS($B$5:$B$1629,B741,$E$5:$E$1629,E741)=1,"UNIQUE","DUPLICATE")</x:f>
        <x:v>UNIQUE</x:v>
      </x:c>
      <x:c r="M741" s="305" t="str">
        <x:f>IF(COUNTIF($C$5:$C$1629,F741)=1,"LINKED","ORPHAN")</x:f>
        <x:v>LINKED</x:v>
      </x:c>
      <x:c r="N741" s="305" t="str">
        <x:f>IF(AND(LEFT(C741,10)="SEBI-CORE-",MID(C741,11,3)=B741,LEN(C741)=20),"VALID","INVALID")</x:f>
        <x:v>VALID</x:v>
      </x:c>
      <x:c r="O741" s="305" t="str">
        <x:v>NO COLLISION — OBJECT CODE ISOLATED</x:v>
      </x:c>
    </x:row>
    <x:row r="742" ht="48" customHeight="1">
      <x:c r="A742" s="305" t="str">
        <x:v>Evidence requirement</x:v>
      </x:c>
      <x:c r="B742" s="305" t="str">
        <x:v>EVD</x:v>
      </x:c>
      <x:c r="C742" s="305" t="str">
        <x:v>SEBI-CORE-EVD-000145</x:v>
      </x:c>
      <x:c r="D742" s="305" t="n">
        <x:v>145</x:v>
      </x:c>
      <x:c r="E742" s="305" t="str">
        <x:v>CAP-LAW060|Reg. 26(8)|AP01|E01</x:v>
      </x:c>
      <x:c r="F742" s="305" t="str">
        <x:v>SEBI-CORE-AUD-000073</x:v>
      </x:c>
      <x:c r="G742" s="305" t="str">
        <x:v>CAP-LAW060|Reg. 26(8)|AP01</x:v>
      </x:c>
      <x:c r="H742" s="305" t="str">
        <x:v>CAP-LAW060</x:v>
      </x:c>
      <x:c r="I742" s="305" t="str">
        <x:v>MIGRATED — FROZEN</x:v>
      </x:c>
      <x:c r="J742" s="305" t="str">
        <x:v>FROZEN</x:v>
      </x:c>
      <x:c r="K742" s="305" t="str">
        <x:f>IF(COUNTIF($C$5:$C$1629,C742)=1,"UNIQUE","DUPLICATE")</x:f>
        <x:v>UNIQUE</x:v>
      </x:c>
      <x:c r="L742" s="305" t="str">
        <x:f>IF(COUNTIFS($B$5:$B$1629,B742,$E$5:$E$1629,E742)=1,"UNIQUE","DUPLICATE")</x:f>
        <x:v>UNIQUE</x:v>
      </x:c>
      <x:c r="M742" s="305" t="str">
        <x:f>IF(COUNTIF($C$5:$C$1629,F742)=1,"LINKED","ORPHAN")</x:f>
        <x:v>LINKED</x:v>
      </x:c>
      <x:c r="N742" s="305" t="str">
        <x:f>IF(AND(LEFT(C742,10)="SEBI-CORE-",MID(C742,11,3)=B742,LEN(C742)=20),"VALID","INVALID")</x:f>
        <x:v>VALID</x:v>
      </x:c>
      <x:c r="O742" s="305" t="str">
        <x:v>NO COLLISION — OBJECT CODE ISOLATED</x:v>
      </x:c>
    </x:row>
    <x:row r="743" ht="48" customHeight="1">
      <x:c r="A743" s="305" t="str">
        <x:v>Evidence requirement</x:v>
      </x:c>
      <x:c r="B743" s="305" t="str">
        <x:v>EVD</x:v>
      </x:c>
      <x:c r="C743" s="305" t="str">
        <x:v>SEBI-CORE-EVD-000146</x:v>
      </x:c>
      <x:c r="D743" s="305" t="n">
        <x:v>146</x:v>
      </x:c>
      <x:c r="E743" s="305" t="str">
        <x:v>CAP-LAW060|Reg. 26(8)|AP01|E02</x:v>
      </x:c>
      <x:c r="F743" s="305" t="str">
        <x:v>SEBI-CORE-AUD-000073</x:v>
      </x:c>
      <x:c r="G743" s="305" t="str">
        <x:v>CAP-LAW060|Reg. 26(8)|AP01</x:v>
      </x:c>
      <x:c r="H743" s="305" t="str">
        <x:v>CAP-LAW060</x:v>
      </x:c>
      <x:c r="I743" s="305" t="str">
        <x:v>MIGRATED — FROZEN</x:v>
      </x:c>
      <x:c r="J743" s="305" t="str">
        <x:v>FROZEN</x:v>
      </x:c>
      <x:c r="K743" s="305" t="str">
        <x:f>IF(COUNTIF($C$5:$C$1629,C743)=1,"UNIQUE","DUPLICATE")</x:f>
        <x:v>UNIQUE</x:v>
      </x:c>
      <x:c r="L743" s="305" t="str">
        <x:f>IF(COUNTIFS($B$5:$B$1629,B743,$E$5:$E$1629,E743)=1,"UNIQUE","DUPLICATE")</x:f>
        <x:v>UNIQUE</x:v>
      </x:c>
      <x:c r="M743" s="305" t="str">
        <x:f>IF(COUNTIF($C$5:$C$1629,F743)=1,"LINKED","ORPHAN")</x:f>
        <x:v>LINKED</x:v>
      </x:c>
      <x:c r="N743" s="305" t="str">
        <x:f>IF(AND(LEFT(C743,10)="SEBI-CORE-",MID(C743,11,3)=B743,LEN(C743)=20),"VALID","INVALID")</x:f>
        <x:v>VALID</x:v>
      </x:c>
      <x:c r="O743" s="305" t="str">
        <x:v>NO COLLISION — OBJECT CODE ISOLATED</x:v>
      </x:c>
    </x:row>
    <x:row r="744" ht="48" customHeight="1">
      <x:c r="A744" s="305" t="str">
        <x:v>Evidence requirement</x:v>
      </x:c>
      <x:c r="B744" s="305" t="str">
        <x:v>EVD</x:v>
      </x:c>
      <x:c r="C744" s="305" t="str">
        <x:v>SEBI-CORE-EVD-000147</x:v>
      </x:c>
      <x:c r="D744" s="305" t="n">
        <x:v>147</x:v>
      </x:c>
      <x:c r="E744" s="305" t="str">
        <x:v>CAP-LAW060|Reg. 26(9)|AP01|E01</x:v>
      </x:c>
      <x:c r="F744" s="305" t="str">
        <x:v>SEBI-CORE-AUD-000074</x:v>
      </x:c>
      <x:c r="G744" s="305" t="str">
        <x:v>CAP-LAW060|Reg. 26(9)|AP01</x:v>
      </x:c>
      <x:c r="H744" s="305" t="str">
        <x:v>CAP-LAW060</x:v>
      </x:c>
      <x:c r="I744" s="305" t="str">
        <x:v>MIGRATED — FROZEN</x:v>
      </x:c>
      <x:c r="J744" s="305" t="str">
        <x:v>FROZEN</x:v>
      </x:c>
      <x:c r="K744" s="305" t="str">
        <x:f>IF(COUNTIF($C$5:$C$1629,C744)=1,"UNIQUE","DUPLICATE")</x:f>
        <x:v>UNIQUE</x:v>
      </x:c>
      <x:c r="L744" s="305" t="str">
        <x:f>IF(COUNTIFS($B$5:$B$1629,B744,$E$5:$E$1629,E744)=1,"UNIQUE","DUPLICATE")</x:f>
        <x:v>UNIQUE</x:v>
      </x:c>
      <x:c r="M744" s="305" t="str">
        <x:f>IF(COUNTIF($C$5:$C$1629,F744)=1,"LINKED","ORPHAN")</x:f>
        <x:v>LINKED</x:v>
      </x:c>
      <x:c r="N744" s="305" t="str">
        <x:f>IF(AND(LEFT(C744,10)="SEBI-CORE-",MID(C744,11,3)=B744,LEN(C744)=20),"VALID","INVALID")</x:f>
        <x:v>VALID</x:v>
      </x:c>
      <x:c r="O744" s="305" t="str">
        <x:v>NO COLLISION — OBJECT CODE ISOLATED</x:v>
      </x:c>
    </x:row>
    <x:row r="745" ht="48" customHeight="1">
      <x:c r="A745" s="305" t="str">
        <x:v>Evidence requirement</x:v>
      </x:c>
      <x:c r="B745" s="305" t="str">
        <x:v>EVD</x:v>
      </x:c>
      <x:c r="C745" s="305" t="str">
        <x:v>SEBI-CORE-EVD-000148</x:v>
      </x:c>
      <x:c r="D745" s="305" t="n">
        <x:v>148</x:v>
      </x:c>
      <x:c r="E745" s="305" t="str">
        <x:v>CAP-LAW060|Reg. 26(9)|AP01|E02</x:v>
      </x:c>
      <x:c r="F745" s="305" t="str">
        <x:v>SEBI-CORE-AUD-000074</x:v>
      </x:c>
      <x:c r="G745" s="305" t="str">
        <x:v>CAP-LAW060|Reg. 26(9)|AP01</x:v>
      </x:c>
      <x:c r="H745" s="305" t="str">
        <x:v>CAP-LAW060</x:v>
      </x:c>
      <x:c r="I745" s="305" t="str">
        <x:v>MIGRATED — FROZEN</x:v>
      </x:c>
      <x:c r="J745" s="305" t="str">
        <x:v>FROZEN</x:v>
      </x:c>
      <x:c r="K745" s="305" t="str">
        <x:f>IF(COUNTIF($C$5:$C$1629,C745)=1,"UNIQUE","DUPLICATE")</x:f>
        <x:v>UNIQUE</x:v>
      </x:c>
      <x:c r="L745" s="305" t="str">
        <x:f>IF(COUNTIFS($B$5:$B$1629,B745,$E$5:$E$1629,E745)=1,"UNIQUE","DUPLICATE")</x:f>
        <x:v>UNIQUE</x:v>
      </x:c>
      <x:c r="M745" s="305" t="str">
        <x:f>IF(COUNTIF($C$5:$C$1629,F745)=1,"LINKED","ORPHAN")</x:f>
        <x:v>LINKED</x:v>
      </x:c>
      <x:c r="N745" s="305" t="str">
        <x:f>IF(AND(LEFT(C745,10)="SEBI-CORE-",MID(C745,11,3)=B745,LEN(C745)=20),"VALID","INVALID")</x:f>
        <x:v>VALID</x:v>
      </x:c>
      <x:c r="O745" s="305" t="str">
        <x:v>NO COLLISION — OBJECT CODE ISOLATED</x:v>
      </x:c>
    </x:row>
    <x:row r="746" ht="48" customHeight="1">
      <x:c r="A746" s="305" t="str">
        <x:v>Evidence requirement</x:v>
      </x:c>
      <x:c r="B746" s="305" t="str">
        <x:v>EVD</x:v>
      </x:c>
      <x:c r="C746" s="305" t="str">
        <x:v>SEBI-CORE-EVD-000149</x:v>
      </x:c>
      <x:c r="D746" s="305" t="n">
        <x:v>149</x:v>
      </x:c>
      <x:c r="E746" s="305" t="str">
        <x:v>CAP-LAW060|Reg. 26(10)|AP01|E01</x:v>
      </x:c>
      <x:c r="F746" s="305" t="str">
        <x:v>SEBI-CORE-AUD-000075</x:v>
      </x:c>
      <x:c r="G746" s="305" t="str">
        <x:v>CAP-LAW060|Reg. 26(10)|AP01</x:v>
      </x:c>
      <x:c r="H746" s="305" t="str">
        <x:v>CAP-LAW060</x:v>
      </x:c>
      <x:c r="I746" s="305" t="str">
        <x:v>MIGRATED — FROZEN</x:v>
      </x:c>
      <x:c r="J746" s="305" t="str">
        <x:v>FROZEN</x:v>
      </x:c>
      <x:c r="K746" s="305" t="str">
        <x:f>IF(COUNTIF($C$5:$C$1629,C746)=1,"UNIQUE","DUPLICATE")</x:f>
        <x:v>UNIQUE</x:v>
      </x:c>
      <x:c r="L746" s="305" t="str">
        <x:f>IF(COUNTIFS($B$5:$B$1629,B746,$E$5:$E$1629,E746)=1,"UNIQUE","DUPLICATE")</x:f>
        <x:v>UNIQUE</x:v>
      </x:c>
      <x:c r="M746" s="305" t="str">
        <x:f>IF(COUNTIF($C$5:$C$1629,F746)=1,"LINKED","ORPHAN")</x:f>
        <x:v>LINKED</x:v>
      </x:c>
      <x:c r="N746" s="305" t="str">
        <x:f>IF(AND(LEFT(C746,10)="SEBI-CORE-",MID(C746,11,3)=B746,LEN(C746)=20),"VALID","INVALID")</x:f>
        <x:v>VALID</x:v>
      </x:c>
      <x:c r="O746" s="305" t="str">
        <x:v>NO COLLISION — OBJECT CODE ISOLATED</x:v>
      </x:c>
    </x:row>
    <x:row r="747" ht="48" customHeight="1">
      <x:c r="A747" s="305" t="str">
        <x:v>Evidence requirement</x:v>
      </x:c>
      <x:c r="B747" s="305" t="str">
        <x:v>EVD</x:v>
      </x:c>
      <x:c r="C747" s="305" t="str">
        <x:v>SEBI-CORE-EVD-000150</x:v>
      </x:c>
      <x:c r="D747" s="305" t="n">
        <x:v>150</x:v>
      </x:c>
      <x:c r="E747" s="305" t="str">
        <x:v>CAP-LAW060|Reg. 26(10)|AP01|E02</x:v>
      </x:c>
      <x:c r="F747" s="305" t="str">
        <x:v>SEBI-CORE-AUD-000075</x:v>
      </x:c>
      <x:c r="G747" s="305" t="str">
        <x:v>CAP-LAW060|Reg. 26(10)|AP01</x:v>
      </x:c>
      <x:c r="H747" s="305" t="str">
        <x:v>CAP-LAW060</x:v>
      </x:c>
      <x:c r="I747" s="305" t="str">
        <x:v>MIGRATED — FROZEN</x:v>
      </x:c>
      <x:c r="J747" s="305" t="str">
        <x:v>FROZEN</x:v>
      </x:c>
      <x:c r="K747" s="305" t="str">
        <x:f>IF(COUNTIF($C$5:$C$1629,C747)=1,"UNIQUE","DUPLICATE")</x:f>
        <x:v>UNIQUE</x:v>
      </x:c>
      <x:c r="L747" s="305" t="str">
        <x:f>IF(COUNTIFS($B$5:$B$1629,B747,$E$5:$E$1629,E747)=1,"UNIQUE","DUPLICATE")</x:f>
        <x:v>UNIQUE</x:v>
      </x:c>
      <x:c r="M747" s="305" t="str">
        <x:f>IF(COUNTIF($C$5:$C$1629,F747)=1,"LINKED","ORPHAN")</x:f>
        <x:v>LINKED</x:v>
      </x:c>
      <x:c r="N747" s="305" t="str">
        <x:f>IF(AND(LEFT(C747,10)="SEBI-CORE-",MID(C747,11,3)=B747,LEN(C747)=20),"VALID","INVALID")</x:f>
        <x:v>VALID</x:v>
      </x:c>
      <x:c r="O747" s="305" t="str">
        <x:v>NO COLLISION — OBJECT CODE ISOLATED</x:v>
      </x:c>
    </x:row>
    <x:row r="748" ht="48" customHeight="1">
      <x:c r="A748" s="305" t="str">
        <x:v>Evidence requirement</x:v>
      </x:c>
      <x:c r="B748" s="305" t="str">
        <x:v>EVD</x:v>
      </x:c>
      <x:c r="C748" s="305" t="str">
        <x:v>SEBI-CORE-EVD-000151</x:v>
      </x:c>
      <x:c r="D748" s="305" t="n">
        <x:v>151</x:v>
      </x:c>
      <x:c r="E748" s="305" t="str">
        <x:v>CAP-LAW060|Reg. 29|AP01|E01</x:v>
      </x:c>
      <x:c r="F748" s="305" t="str">
        <x:v>SEBI-CORE-AUD-000076</x:v>
      </x:c>
      <x:c r="G748" s="305" t="str">
        <x:v>CAP-LAW060|Reg. 29|AP01</x:v>
      </x:c>
      <x:c r="H748" s="305" t="str">
        <x:v>CAP-LAW060</x:v>
      </x:c>
      <x:c r="I748" s="305" t="str">
        <x:v>MIGRATED — FROZEN</x:v>
      </x:c>
      <x:c r="J748" s="305" t="str">
        <x:v>FROZEN</x:v>
      </x:c>
      <x:c r="K748" s="305" t="str">
        <x:f>IF(COUNTIF($C$5:$C$1629,C748)=1,"UNIQUE","DUPLICATE")</x:f>
        <x:v>UNIQUE</x:v>
      </x:c>
      <x:c r="L748" s="305" t="str">
        <x:f>IF(COUNTIFS($B$5:$B$1629,B748,$E$5:$E$1629,E748)=1,"UNIQUE","DUPLICATE")</x:f>
        <x:v>UNIQUE</x:v>
      </x:c>
      <x:c r="M748" s="305" t="str">
        <x:f>IF(COUNTIF($C$5:$C$1629,F748)=1,"LINKED","ORPHAN")</x:f>
        <x:v>LINKED</x:v>
      </x:c>
      <x:c r="N748" s="305" t="str">
        <x:f>IF(AND(LEFT(C748,10)="SEBI-CORE-",MID(C748,11,3)=B748,LEN(C748)=20),"VALID","INVALID")</x:f>
        <x:v>VALID</x:v>
      </x:c>
      <x:c r="O748" s="305" t="str">
        <x:v>NO COLLISION — OBJECT CODE ISOLATED</x:v>
      </x:c>
    </x:row>
    <x:row r="749" ht="48" customHeight="1">
      <x:c r="A749" s="305" t="str">
        <x:v>Evidence requirement</x:v>
      </x:c>
      <x:c r="B749" s="305" t="str">
        <x:v>EVD</x:v>
      </x:c>
      <x:c r="C749" s="305" t="str">
        <x:v>SEBI-CORE-EVD-000152</x:v>
      </x:c>
      <x:c r="D749" s="305" t="n">
        <x:v>152</x:v>
      </x:c>
      <x:c r="E749" s="305" t="str">
        <x:v>CAP-LAW060|Reg. 29|AP01|E02</x:v>
      </x:c>
      <x:c r="F749" s="305" t="str">
        <x:v>SEBI-CORE-AUD-000076</x:v>
      </x:c>
      <x:c r="G749" s="305" t="str">
        <x:v>CAP-LAW060|Reg. 29|AP01</x:v>
      </x:c>
      <x:c r="H749" s="305" t="str">
        <x:v>CAP-LAW060</x:v>
      </x:c>
      <x:c r="I749" s="305" t="str">
        <x:v>MIGRATED — FROZEN</x:v>
      </x:c>
      <x:c r="J749" s="305" t="str">
        <x:v>FROZEN</x:v>
      </x:c>
      <x:c r="K749" s="305" t="str">
        <x:f>IF(COUNTIF($C$5:$C$1629,C749)=1,"UNIQUE","DUPLICATE")</x:f>
        <x:v>UNIQUE</x:v>
      </x:c>
      <x:c r="L749" s="305" t="str">
        <x:f>IF(COUNTIFS($B$5:$B$1629,B749,$E$5:$E$1629,E749)=1,"UNIQUE","DUPLICATE")</x:f>
        <x:v>UNIQUE</x:v>
      </x:c>
      <x:c r="M749" s="305" t="str">
        <x:f>IF(COUNTIF($C$5:$C$1629,F749)=1,"LINKED","ORPHAN")</x:f>
        <x:v>LINKED</x:v>
      </x:c>
      <x:c r="N749" s="305" t="str">
        <x:f>IF(AND(LEFT(C749,10)="SEBI-CORE-",MID(C749,11,3)=B749,LEN(C749)=20),"VALID","INVALID")</x:f>
        <x:v>VALID</x:v>
      </x:c>
      <x:c r="O749" s="305" t="str">
        <x:v>NO COLLISION — OBJECT CODE ISOLATED</x:v>
      </x:c>
    </x:row>
    <x:row r="750" ht="48" customHeight="1">
      <x:c r="A750" s="305" t="str">
        <x:v>Evidence requirement</x:v>
      </x:c>
      <x:c r="B750" s="305" t="str">
        <x:v>EVD</x:v>
      </x:c>
      <x:c r="C750" s="305" t="str">
        <x:v>SEBI-CORE-EVD-000153</x:v>
      </x:c>
      <x:c r="D750" s="305" t="n">
        <x:v>153</x:v>
      </x:c>
      <x:c r="E750" s="305" t="str">
        <x:v>CAP-LAW060|Reg. 31|AP01|E01</x:v>
      </x:c>
      <x:c r="F750" s="305" t="str">
        <x:v>SEBI-CORE-AUD-000077</x:v>
      </x:c>
      <x:c r="G750" s="305" t="str">
        <x:v>CAP-LAW060|Reg. 31|AP01</x:v>
      </x:c>
      <x:c r="H750" s="305" t="str">
        <x:v>CAP-LAW060</x:v>
      </x:c>
      <x:c r="I750" s="305" t="str">
        <x:v>MIGRATED — FROZEN</x:v>
      </x:c>
      <x:c r="J750" s="305" t="str">
        <x:v>FROZEN</x:v>
      </x:c>
      <x:c r="K750" s="305" t="str">
        <x:f>IF(COUNTIF($C$5:$C$1629,C750)=1,"UNIQUE","DUPLICATE")</x:f>
        <x:v>UNIQUE</x:v>
      </x:c>
      <x:c r="L750" s="305" t="str">
        <x:f>IF(COUNTIFS($B$5:$B$1629,B750,$E$5:$E$1629,E750)=1,"UNIQUE","DUPLICATE")</x:f>
        <x:v>UNIQUE</x:v>
      </x:c>
      <x:c r="M750" s="305" t="str">
        <x:f>IF(COUNTIF($C$5:$C$1629,F750)=1,"LINKED","ORPHAN")</x:f>
        <x:v>LINKED</x:v>
      </x:c>
      <x:c r="N750" s="305" t="str">
        <x:f>IF(AND(LEFT(C750,10)="SEBI-CORE-",MID(C750,11,3)=B750,LEN(C750)=20),"VALID","INVALID")</x:f>
        <x:v>VALID</x:v>
      </x:c>
      <x:c r="O750" s="305" t="str">
        <x:v>NO COLLISION — OBJECT CODE ISOLATED</x:v>
      </x:c>
    </x:row>
    <x:row r="751" ht="48" customHeight="1">
      <x:c r="A751" s="305" t="str">
        <x:v>Evidence requirement</x:v>
      </x:c>
      <x:c r="B751" s="305" t="str">
        <x:v>EVD</x:v>
      </x:c>
      <x:c r="C751" s="305" t="str">
        <x:v>SEBI-CORE-EVD-000154</x:v>
      </x:c>
      <x:c r="D751" s="305" t="n">
        <x:v>154</x:v>
      </x:c>
      <x:c r="E751" s="305" t="str">
        <x:v>CAP-LAW060|Reg. 31|AP01|E02</x:v>
      </x:c>
      <x:c r="F751" s="305" t="str">
        <x:v>SEBI-CORE-AUD-000077</x:v>
      </x:c>
      <x:c r="G751" s="305" t="str">
        <x:v>CAP-LAW060|Reg. 31|AP01</x:v>
      </x:c>
      <x:c r="H751" s="305" t="str">
        <x:v>CAP-LAW060</x:v>
      </x:c>
      <x:c r="I751" s="305" t="str">
        <x:v>MIGRATED — FROZEN</x:v>
      </x:c>
      <x:c r="J751" s="305" t="str">
        <x:v>FROZEN</x:v>
      </x:c>
      <x:c r="K751" s="305" t="str">
        <x:f>IF(COUNTIF($C$5:$C$1629,C751)=1,"UNIQUE","DUPLICATE")</x:f>
        <x:v>UNIQUE</x:v>
      </x:c>
      <x:c r="L751" s="305" t="str">
        <x:f>IF(COUNTIFS($B$5:$B$1629,B751,$E$5:$E$1629,E751)=1,"UNIQUE","DUPLICATE")</x:f>
        <x:v>UNIQUE</x:v>
      </x:c>
      <x:c r="M751" s="305" t="str">
        <x:f>IF(COUNTIF($C$5:$C$1629,F751)=1,"LINKED","ORPHAN")</x:f>
        <x:v>LINKED</x:v>
      </x:c>
      <x:c r="N751" s="305" t="str">
        <x:f>IF(AND(LEFT(C751,10)="SEBI-CORE-",MID(C751,11,3)=B751,LEN(C751)=20),"VALID","INVALID")</x:f>
        <x:v>VALID</x:v>
      </x:c>
      <x:c r="O751" s="305" t="str">
        <x:v>NO COLLISION — OBJECT CODE ISOLATED</x:v>
      </x:c>
    </x:row>
    <x:row r="752" ht="48" customHeight="1">
      <x:c r="A752" s="305" t="str">
        <x:v>Evidence requirement</x:v>
      </x:c>
      <x:c r="B752" s="305" t="str">
        <x:v>EVD</x:v>
      </x:c>
      <x:c r="C752" s="305" t="str">
        <x:v>SEBI-CORE-EVD-000155</x:v>
      </x:c>
      <x:c r="D752" s="305" t="n">
        <x:v>155</x:v>
      </x:c>
      <x:c r="E752" s="305" t="str">
        <x:v>CAP-LAW238|Reg. 10(7) online filing|AP01|E01</x:v>
      </x:c>
      <x:c r="F752" s="305" t="str">
        <x:v>SEBI-CORE-AUD-000078</x:v>
      </x:c>
      <x:c r="G752" s="305" t="str">
        <x:v>CAP-LAW238|Reg. 10(7) online filing|AP01</x:v>
      </x:c>
      <x:c r="H752" s="305" t="str">
        <x:v>CAP-LAW238</x:v>
      </x:c>
      <x:c r="I752" s="305" t="str">
        <x:v>MIGRATED — FROZEN</x:v>
      </x:c>
      <x:c r="J752" s="305" t="str">
        <x:v>FROZEN</x:v>
      </x:c>
      <x:c r="K752" s="305" t="str">
        <x:f>IF(COUNTIF($C$5:$C$1629,C752)=1,"UNIQUE","DUPLICATE")</x:f>
        <x:v>UNIQUE</x:v>
      </x:c>
      <x:c r="L752" s="305" t="str">
        <x:f>IF(COUNTIFS($B$5:$B$1629,B752,$E$5:$E$1629,E752)=1,"UNIQUE","DUPLICATE")</x:f>
        <x:v>UNIQUE</x:v>
      </x:c>
      <x:c r="M752" s="305" t="str">
        <x:f>IF(COUNTIF($C$5:$C$1629,F752)=1,"LINKED","ORPHAN")</x:f>
        <x:v>LINKED</x:v>
      </x:c>
      <x:c r="N752" s="305" t="str">
        <x:f>IF(AND(LEFT(C752,10)="SEBI-CORE-",MID(C752,11,3)=B752,LEN(C752)=20),"VALID","INVALID")</x:f>
        <x:v>VALID</x:v>
      </x:c>
      <x:c r="O752" s="305" t="str">
        <x:v>NO COLLISION — OBJECT CODE ISOLATED</x:v>
      </x:c>
    </x:row>
    <x:row r="753" ht="48" customHeight="1">
      <x:c r="A753" s="305" t="str">
        <x:v>Evidence requirement</x:v>
      </x:c>
      <x:c r="B753" s="305" t="str">
        <x:v>EVD</x:v>
      </x:c>
      <x:c r="C753" s="305" t="str">
        <x:v>SEBI-CORE-EVD-000156</x:v>
      </x:c>
      <x:c r="D753" s="305" t="n">
        <x:v>156</x:v>
      </x:c>
      <x:c r="E753" s="305" t="str">
        <x:v>CAP-LAW238|Reg. 10(7) online filing|AP01|E02</x:v>
      </x:c>
      <x:c r="F753" s="305" t="str">
        <x:v>SEBI-CORE-AUD-000078</x:v>
      </x:c>
      <x:c r="G753" s="305" t="str">
        <x:v>CAP-LAW238|Reg. 10(7) online filing|AP01</x:v>
      </x:c>
      <x:c r="H753" s="305" t="str">
        <x:v>CAP-LAW238</x:v>
      </x:c>
      <x:c r="I753" s="305" t="str">
        <x:v>MIGRATED — FROZEN</x:v>
      </x:c>
      <x:c r="J753" s="305" t="str">
        <x:v>FROZEN</x:v>
      </x:c>
      <x:c r="K753" s="305" t="str">
        <x:f>IF(COUNTIF($C$5:$C$1629,C753)=1,"UNIQUE","DUPLICATE")</x:f>
        <x:v>UNIQUE</x:v>
      </x:c>
      <x:c r="L753" s="305" t="str">
        <x:f>IF(COUNTIFS($B$5:$B$1629,B753,$E$5:$E$1629,E753)=1,"UNIQUE","DUPLICATE")</x:f>
        <x:v>UNIQUE</x:v>
      </x:c>
      <x:c r="M753" s="305" t="str">
        <x:f>IF(COUNTIF($C$5:$C$1629,F753)=1,"LINKED","ORPHAN")</x:f>
        <x:v>LINKED</x:v>
      </x:c>
      <x:c r="N753" s="305" t="str">
        <x:f>IF(AND(LEFT(C753,10)="SEBI-CORE-",MID(C753,11,3)=B753,LEN(C753)=20),"VALID","INVALID")</x:f>
        <x:v>VALID</x:v>
      </x:c>
      <x:c r="O753" s="305" t="str">
        <x:v>NO COLLISION — OBJECT CODE ISOLATED</x:v>
      </x:c>
    </x:row>
    <x:row r="754" ht="48" customHeight="1">
      <x:c r="A754" s="305" t="str">
        <x:v>Evidence requirement</x:v>
      </x:c>
      <x:c r="B754" s="305" t="str">
        <x:v>EVD</x:v>
      </x:c>
      <x:c r="C754" s="305" t="str">
        <x:v>SEBI-CORE-EVD-000157</x:v>
      </x:c>
      <x:c r="D754" s="305" t="n">
        <x:v>157</x:v>
      </x:c>
      <x:c r="E754" s="305" t="str">
        <x:v>CAP-LAW049|Ch. II / Reg. 6|AP01|E01</x:v>
      </x:c>
      <x:c r="F754" s="305" t="str">
        <x:v>SEBI-CORE-AUD-000079</x:v>
      </x:c>
      <x:c r="G754" s="305" t="str">
        <x:v>CAP-LAW049|Ch. II / Reg. 6|AP01</x:v>
      </x:c>
      <x:c r="H754" s="305" t="str">
        <x:v>CAP-LAW049</x:v>
      </x:c>
      <x:c r="I754" s="305" t="str">
        <x:v>MIGRATED — FROZEN</x:v>
      </x:c>
      <x:c r="J754" s="305" t="str">
        <x:v>FROZEN</x:v>
      </x:c>
      <x:c r="K754" s="305" t="str">
        <x:f>IF(COUNTIF($C$5:$C$1629,C754)=1,"UNIQUE","DUPLICATE")</x:f>
        <x:v>UNIQUE</x:v>
      </x:c>
      <x:c r="L754" s="305" t="str">
        <x:f>IF(COUNTIFS($B$5:$B$1629,B754,$E$5:$E$1629,E754)=1,"UNIQUE","DUPLICATE")</x:f>
        <x:v>UNIQUE</x:v>
      </x:c>
      <x:c r="M754" s="305" t="str">
        <x:f>IF(COUNTIF($C$5:$C$1629,F754)=1,"LINKED","ORPHAN")</x:f>
        <x:v>LINKED</x:v>
      </x:c>
      <x:c r="N754" s="305" t="str">
        <x:f>IF(AND(LEFT(C754,10)="SEBI-CORE-",MID(C754,11,3)=B754,LEN(C754)=20),"VALID","INVALID")</x:f>
        <x:v>VALID</x:v>
      </x:c>
      <x:c r="O754" s="305" t="str">
        <x:v>NO COLLISION — OBJECT CODE ISOLATED</x:v>
      </x:c>
    </x:row>
    <x:row r="755" ht="48" customHeight="1">
      <x:c r="A755" s="305" t="str">
        <x:v>Evidence requirement</x:v>
      </x:c>
      <x:c r="B755" s="305" t="str">
        <x:v>EVD</x:v>
      </x:c>
      <x:c r="C755" s="305" t="str">
        <x:v>SEBI-CORE-EVD-000158</x:v>
      </x:c>
      <x:c r="D755" s="305" t="n">
        <x:v>158</x:v>
      </x:c>
      <x:c r="E755" s="305" t="str">
        <x:v>CAP-LAW049|Ch. II / Reg. 6|AP01|E02</x:v>
      </x:c>
      <x:c r="F755" s="305" t="str">
        <x:v>SEBI-CORE-AUD-000079</x:v>
      </x:c>
      <x:c r="G755" s="305" t="str">
        <x:v>CAP-LAW049|Ch. II / Reg. 6|AP01</x:v>
      </x:c>
      <x:c r="H755" s="305" t="str">
        <x:v>CAP-LAW049</x:v>
      </x:c>
      <x:c r="I755" s="305" t="str">
        <x:v>MIGRATED — FROZEN</x:v>
      </x:c>
      <x:c r="J755" s="305" t="str">
        <x:v>FROZEN</x:v>
      </x:c>
      <x:c r="K755" s="305" t="str">
        <x:f>IF(COUNTIF($C$5:$C$1629,C755)=1,"UNIQUE","DUPLICATE")</x:f>
        <x:v>UNIQUE</x:v>
      </x:c>
      <x:c r="L755" s="305" t="str">
        <x:f>IF(COUNTIFS($B$5:$B$1629,B755,$E$5:$E$1629,E755)=1,"UNIQUE","DUPLICATE")</x:f>
        <x:v>UNIQUE</x:v>
      </x:c>
      <x:c r="M755" s="305" t="str">
        <x:f>IF(COUNTIF($C$5:$C$1629,F755)=1,"LINKED","ORPHAN")</x:f>
        <x:v>LINKED</x:v>
      </x:c>
      <x:c r="N755" s="305" t="str">
        <x:f>IF(AND(LEFT(C755,10)="SEBI-CORE-",MID(C755,11,3)=B755,LEN(C755)=20),"VALID","INVALID")</x:f>
        <x:v>VALID</x:v>
      </x:c>
      <x:c r="O755" s="305" t="str">
        <x:v>NO COLLISION — OBJECT CODE ISOLATED</x:v>
      </x:c>
    </x:row>
    <x:row r="756" ht="48" customHeight="1">
      <x:c r="A756" s="305" t="str">
        <x:v>Evidence requirement</x:v>
      </x:c>
      <x:c r="B756" s="305" t="str">
        <x:v>EVD</x:v>
      </x:c>
      <x:c r="C756" s="305" t="str">
        <x:v>SEBI-CORE-EVD-000159</x:v>
      </x:c>
      <x:c r="D756" s="305" t="n">
        <x:v>159</x:v>
      </x:c>
      <x:c r="E756" s="305" t="str">
        <x:v>CAP-LAW049|Ch. II offer document|AP01|E01</x:v>
      </x:c>
      <x:c r="F756" s="305" t="str">
        <x:v>SEBI-CORE-AUD-000080</x:v>
      </x:c>
      <x:c r="G756" s="305" t="str">
        <x:v>CAP-LAW049|Ch. II offer document|AP01</x:v>
      </x:c>
      <x:c r="H756" s="305" t="str">
        <x:v>CAP-LAW049</x:v>
      </x:c>
      <x:c r="I756" s="305" t="str">
        <x:v>MIGRATED — FROZEN</x:v>
      </x:c>
      <x:c r="J756" s="305" t="str">
        <x:v>FROZEN</x:v>
      </x:c>
      <x:c r="K756" s="305" t="str">
        <x:f>IF(COUNTIF($C$5:$C$1629,C756)=1,"UNIQUE","DUPLICATE")</x:f>
        <x:v>UNIQUE</x:v>
      </x:c>
      <x:c r="L756" s="305" t="str">
        <x:f>IF(COUNTIFS($B$5:$B$1629,B756,$E$5:$E$1629,E756)=1,"UNIQUE","DUPLICATE")</x:f>
        <x:v>UNIQUE</x:v>
      </x:c>
      <x:c r="M756" s="305" t="str">
        <x:f>IF(COUNTIF($C$5:$C$1629,F756)=1,"LINKED","ORPHAN")</x:f>
        <x:v>LINKED</x:v>
      </x:c>
      <x:c r="N756" s="305" t="str">
        <x:f>IF(AND(LEFT(C756,10)="SEBI-CORE-",MID(C756,11,3)=B756,LEN(C756)=20),"VALID","INVALID")</x:f>
        <x:v>VALID</x:v>
      </x:c>
      <x:c r="O756" s="305" t="str">
        <x:v>NO COLLISION — OBJECT CODE ISOLATED</x:v>
      </x:c>
    </x:row>
    <x:row r="757" ht="48" customHeight="1">
      <x:c r="A757" s="305" t="str">
        <x:v>Evidence requirement</x:v>
      </x:c>
      <x:c r="B757" s="305" t="str">
        <x:v>EVD</x:v>
      </x:c>
      <x:c r="C757" s="305" t="str">
        <x:v>SEBI-CORE-EVD-000160</x:v>
      </x:c>
      <x:c r="D757" s="305" t="n">
        <x:v>160</x:v>
      </x:c>
      <x:c r="E757" s="305" t="str">
        <x:v>CAP-LAW049|Ch. II offer document|AP01|E02</x:v>
      </x:c>
      <x:c r="F757" s="305" t="str">
        <x:v>SEBI-CORE-AUD-000080</x:v>
      </x:c>
      <x:c r="G757" s="305" t="str">
        <x:v>CAP-LAW049|Ch. II offer document|AP01</x:v>
      </x:c>
      <x:c r="H757" s="305" t="str">
        <x:v>CAP-LAW049</x:v>
      </x:c>
      <x:c r="I757" s="305" t="str">
        <x:v>MIGRATED — FROZEN</x:v>
      </x:c>
      <x:c r="J757" s="305" t="str">
        <x:v>FROZEN</x:v>
      </x:c>
      <x:c r="K757" s="305" t="str">
        <x:f>IF(COUNTIF($C$5:$C$1629,C757)=1,"UNIQUE","DUPLICATE")</x:f>
        <x:v>UNIQUE</x:v>
      </x:c>
      <x:c r="L757" s="305" t="str">
        <x:f>IF(COUNTIFS($B$5:$B$1629,B757,$E$5:$E$1629,E757)=1,"UNIQUE","DUPLICATE")</x:f>
        <x:v>UNIQUE</x:v>
      </x:c>
      <x:c r="M757" s="305" t="str">
        <x:f>IF(COUNTIF($C$5:$C$1629,F757)=1,"LINKED","ORPHAN")</x:f>
        <x:v>LINKED</x:v>
      </x:c>
      <x:c r="N757" s="305" t="str">
        <x:f>IF(AND(LEFT(C757,10)="SEBI-CORE-",MID(C757,11,3)=B757,LEN(C757)=20),"VALID","INVALID")</x:f>
        <x:v>VALID</x:v>
      </x:c>
      <x:c r="O757" s="305" t="str">
        <x:v>NO COLLISION — OBJECT CODE ISOLATED</x:v>
      </x:c>
    </x:row>
    <x:row r="758" ht="48" customHeight="1">
      <x:c r="A758" s="305" t="str">
        <x:v>Evidence requirement</x:v>
      </x:c>
      <x:c r="B758" s="305" t="str">
        <x:v>EVD</x:v>
      </x:c>
      <x:c r="C758" s="305" t="str">
        <x:v>SEBI-CORE-EVD-000161</x:v>
      </x:c>
      <x:c r="D758" s="305" t="n">
        <x:v>161</x:v>
      </x:c>
      <x:c r="E758" s="305" t="str">
        <x:v>CAP-LAW049|Ch. II issue process|AP01|E01</x:v>
      </x:c>
      <x:c r="F758" s="305" t="str">
        <x:v>SEBI-CORE-AUD-000081</x:v>
      </x:c>
      <x:c r="G758" s="305" t="str">
        <x:v>CAP-LAW049|Ch. II issue process|AP01</x:v>
      </x:c>
      <x:c r="H758" s="305" t="str">
        <x:v>CAP-LAW049</x:v>
      </x:c>
      <x:c r="I758" s="305" t="str">
        <x:v>MIGRATED — FROZEN</x:v>
      </x:c>
      <x:c r="J758" s="305" t="str">
        <x:v>FROZEN</x:v>
      </x:c>
      <x:c r="K758" s="305" t="str">
        <x:f>IF(COUNTIF($C$5:$C$1629,C758)=1,"UNIQUE","DUPLICATE")</x:f>
        <x:v>UNIQUE</x:v>
      </x:c>
      <x:c r="L758" s="305" t="str">
        <x:f>IF(COUNTIFS($B$5:$B$1629,B758,$E$5:$E$1629,E758)=1,"UNIQUE","DUPLICATE")</x:f>
        <x:v>UNIQUE</x:v>
      </x:c>
      <x:c r="M758" s="305" t="str">
        <x:f>IF(COUNTIF($C$5:$C$1629,F758)=1,"LINKED","ORPHAN")</x:f>
        <x:v>LINKED</x:v>
      </x:c>
      <x:c r="N758" s="305" t="str">
        <x:f>IF(AND(LEFT(C758,10)="SEBI-CORE-",MID(C758,11,3)=B758,LEN(C758)=20),"VALID","INVALID")</x:f>
        <x:v>VALID</x:v>
      </x:c>
      <x:c r="O758" s="305" t="str">
        <x:v>NO COLLISION — OBJECT CODE ISOLATED</x:v>
      </x:c>
    </x:row>
    <x:row r="759" ht="48" customHeight="1">
      <x:c r="A759" s="305" t="str">
        <x:v>Evidence requirement</x:v>
      </x:c>
      <x:c r="B759" s="305" t="str">
        <x:v>EVD</x:v>
      </x:c>
      <x:c r="C759" s="305" t="str">
        <x:v>SEBI-CORE-EVD-000162</x:v>
      </x:c>
      <x:c r="D759" s="305" t="n">
        <x:v>162</x:v>
      </x:c>
      <x:c r="E759" s="305" t="str">
        <x:v>CAP-LAW049|Ch. II issue process|AP01|E02</x:v>
      </x:c>
      <x:c r="F759" s="305" t="str">
        <x:v>SEBI-CORE-AUD-000081</x:v>
      </x:c>
      <x:c r="G759" s="305" t="str">
        <x:v>CAP-LAW049|Ch. II issue process|AP01</x:v>
      </x:c>
      <x:c r="H759" s="305" t="str">
        <x:v>CAP-LAW049</x:v>
      </x:c>
      <x:c r="I759" s="305" t="str">
        <x:v>MIGRATED — FROZEN</x:v>
      </x:c>
      <x:c r="J759" s="305" t="str">
        <x:v>FROZEN</x:v>
      </x:c>
      <x:c r="K759" s="305" t="str">
        <x:f>IF(COUNTIF($C$5:$C$1629,C759)=1,"UNIQUE","DUPLICATE")</x:f>
        <x:v>UNIQUE</x:v>
      </x:c>
      <x:c r="L759" s="305" t="str">
        <x:f>IF(COUNTIFS($B$5:$B$1629,B759,$E$5:$E$1629,E759)=1,"UNIQUE","DUPLICATE")</x:f>
        <x:v>UNIQUE</x:v>
      </x:c>
      <x:c r="M759" s="305" t="str">
        <x:f>IF(COUNTIF($C$5:$C$1629,F759)=1,"LINKED","ORPHAN")</x:f>
        <x:v>LINKED</x:v>
      </x:c>
      <x:c r="N759" s="305" t="str">
        <x:f>IF(AND(LEFT(C759,10)="SEBI-CORE-",MID(C759,11,3)=B759,LEN(C759)=20),"VALID","INVALID")</x:f>
        <x:v>VALID</x:v>
      </x:c>
      <x:c r="O759" s="305" t="str">
        <x:v>NO COLLISION — OBJECT CODE ISOLATED</x:v>
      </x:c>
    </x:row>
    <x:row r="760" ht="48" customHeight="1">
      <x:c r="A760" s="305" t="str">
        <x:v>Evidence requirement</x:v>
      </x:c>
      <x:c r="B760" s="305" t="str">
        <x:v>EVD</x:v>
      </x:c>
      <x:c r="C760" s="305" t="str">
        <x:v>SEBI-CORE-EVD-000163</x:v>
      </x:c>
      <x:c r="D760" s="305" t="n">
        <x:v>163</x:v>
      </x:c>
      <x:c r="E760" s="305" t="str">
        <x:v>CAP-LAW049|Ch. III|AP01|E01</x:v>
      </x:c>
      <x:c r="F760" s="305" t="str">
        <x:v>SEBI-CORE-AUD-000082</x:v>
      </x:c>
      <x:c r="G760" s="305" t="str">
        <x:v>CAP-LAW049|Ch. III|AP01</x:v>
      </x:c>
      <x:c r="H760" s="305" t="str">
        <x:v>CAP-LAW049</x:v>
      </x:c>
      <x:c r="I760" s="305" t="str">
        <x:v>MIGRATED — FROZEN</x:v>
      </x:c>
      <x:c r="J760" s="305" t="str">
        <x:v>FROZEN</x:v>
      </x:c>
      <x:c r="K760" s="305" t="str">
        <x:f>IF(COUNTIF($C$5:$C$1629,C760)=1,"UNIQUE","DUPLICATE")</x:f>
        <x:v>UNIQUE</x:v>
      </x:c>
      <x:c r="L760" s="305" t="str">
        <x:f>IF(COUNTIFS($B$5:$B$1629,B760,$E$5:$E$1629,E760)=1,"UNIQUE","DUPLICATE")</x:f>
        <x:v>UNIQUE</x:v>
      </x:c>
      <x:c r="M760" s="305" t="str">
        <x:f>IF(COUNTIF($C$5:$C$1629,F760)=1,"LINKED","ORPHAN")</x:f>
        <x:v>LINKED</x:v>
      </x:c>
      <x:c r="N760" s="305" t="str">
        <x:f>IF(AND(LEFT(C760,10)="SEBI-CORE-",MID(C760,11,3)=B760,LEN(C760)=20),"VALID","INVALID")</x:f>
        <x:v>VALID</x:v>
      </x:c>
      <x:c r="O760" s="305" t="str">
        <x:v>NO COLLISION — OBJECT CODE ISOLATED</x:v>
      </x:c>
    </x:row>
    <x:row r="761" ht="48" customHeight="1">
      <x:c r="A761" s="305" t="str">
        <x:v>Evidence requirement</x:v>
      </x:c>
      <x:c r="B761" s="305" t="str">
        <x:v>EVD</x:v>
      </x:c>
      <x:c r="C761" s="305" t="str">
        <x:v>SEBI-CORE-EVD-000164</x:v>
      </x:c>
      <x:c r="D761" s="305" t="n">
        <x:v>164</x:v>
      </x:c>
      <x:c r="E761" s="305" t="str">
        <x:v>CAP-LAW049|Ch. III|AP01|E02</x:v>
      </x:c>
      <x:c r="F761" s="305" t="str">
        <x:v>SEBI-CORE-AUD-000082</x:v>
      </x:c>
      <x:c r="G761" s="305" t="str">
        <x:v>CAP-LAW049|Ch. III|AP01</x:v>
      </x:c>
      <x:c r="H761" s="305" t="str">
        <x:v>CAP-LAW049</x:v>
      </x:c>
      <x:c r="I761" s="305" t="str">
        <x:v>MIGRATED — FROZEN</x:v>
      </x:c>
      <x:c r="J761" s="305" t="str">
        <x:v>FROZEN</x:v>
      </x:c>
      <x:c r="K761" s="305" t="str">
        <x:f>IF(COUNTIF($C$5:$C$1629,C761)=1,"UNIQUE","DUPLICATE")</x:f>
        <x:v>UNIQUE</x:v>
      </x:c>
      <x:c r="L761" s="305" t="str">
        <x:f>IF(COUNTIFS($B$5:$B$1629,B761,$E$5:$E$1629,E761)=1,"UNIQUE","DUPLICATE")</x:f>
        <x:v>UNIQUE</x:v>
      </x:c>
      <x:c r="M761" s="305" t="str">
        <x:f>IF(COUNTIF($C$5:$C$1629,F761)=1,"LINKED","ORPHAN")</x:f>
        <x:v>LINKED</x:v>
      </x:c>
      <x:c r="N761" s="305" t="str">
        <x:f>IF(AND(LEFT(C761,10)="SEBI-CORE-",MID(C761,11,3)=B761,LEN(C761)=20),"VALID","INVALID")</x:f>
        <x:v>VALID</x:v>
      </x:c>
      <x:c r="O761" s="305" t="str">
        <x:v>NO COLLISION — OBJECT CODE ISOLATED</x:v>
      </x:c>
    </x:row>
    <x:row r="762" ht="48" customHeight="1">
      <x:c r="A762" s="305" t="str">
        <x:v>Evidence requirement</x:v>
      </x:c>
      <x:c r="B762" s="305" t="str">
        <x:v>EVD</x:v>
      </x:c>
      <x:c r="C762" s="305" t="str">
        <x:v>SEBI-CORE-EVD-000165</x:v>
      </x:c>
      <x:c r="D762" s="305" t="n">
        <x:v>165</x:v>
      </x:c>
      <x:c r="E762" s="305" t="str">
        <x:v>CAP-LAW049|Ch. IV|AP01|E01</x:v>
      </x:c>
      <x:c r="F762" s="305" t="str">
        <x:v>SEBI-CORE-AUD-000083</x:v>
      </x:c>
      <x:c r="G762" s="305" t="str">
        <x:v>CAP-LAW049|Ch. IV|AP01</x:v>
      </x:c>
      <x:c r="H762" s="305" t="str">
        <x:v>CAP-LAW049</x:v>
      </x:c>
      <x:c r="I762" s="305" t="str">
        <x:v>MIGRATED — FROZEN</x:v>
      </x:c>
      <x:c r="J762" s="305" t="str">
        <x:v>FROZEN</x:v>
      </x:c>
      <x:c r="K762" s="305" t="str">
        <x:f>IF(COUNTIF($C$5:$C$1629,C762)=1,"UNIQUE","DUPLICATE")</x:f>
        <x:v>UNIQUE</x:v>
      </x:c>
      <x:c r="L762" s="305" t="str">
        <x:f>IF(COUNTIFS($B$5:$B$1629,B762,$E$5:$E$1629,E762)=1,"UNIQUE","DUPLICATE")</x:f>
        <x:v>UNIQUE</x:v>
      </x:c>
      <x:c r="M762" s="305" t="str">
        <x:f>IF(COUNTIF($C$5:$C$1629,F762)=1,"LINKED","ORPHAN")</x:f>
        <x:v>LINKED</x:v>
      </x:c>
      <x:c r="N762" s="305" t="str">
        <x:f>IF(AND(LEFT(C762,10)="SEBI-CORE-",MID(C762,11,3)=B762,LEN(C762)=20),"VALID","INVALID")</x:f>
        <x:v>VALID</x:v>
      </x:c>
      <x:c r="O762" s="305" t="str">
        <x:v>NO COLLISION — OBJECT CODE ISOLATED</x:v>
      </x:c>
    </x:row>
    <x:row r="763" ht="48" customHeight="1">
      <x:c r="A763" s="305" t="str">
        <x:v>Evidence requirement</x:v>
      </x:c>
      <x:c r="B763" s="305" t="str">
        <x:v>EVD</x:v>
      </x:c>
      <x:c r="C763" s="305" t="str">
        <x:v>SEBI-CORE-EVD-000166</x:v>
      </x:c>
      <x:c r="D763" s="305" t="n">
        <x:v>166</x:v>
      </x:c>
      <x:c r="E763" s="305" t="str">
        <x:v>CAP-LAW049|Ch. IV|AP01|E02</x:v>
      </x:c>
      <x:c r="F763" s="305" t="str">
        <x:v>SEBI-CORE-AUD-000083</x:v>
      </x:c>
      <x:c r="G763" s="305" t="str">
        <x:v>CAP-LAW049|Ch. IV|AP01</x:v>
      </x:c>
      <x:c r="H763" s="305" t="str">
        <x:v>CAP-LAW049</x:v>
      </x:c>
      <x:c r="I763" s="305" t="str">
        <x:v>MIGRATED — FROZEN</x:v>
      </x:c>
      <x:c r="J763" s="305" t="str">
        <x:v>FROZEN</x:v>
      </x:c>
      <x:c r="K763" s="305" t="str">
        <x:f>IF(COUNTIF($C$5:$C$1629,C763)=1,"UNIQUE","DUPLICATE")</x:f>
        <x:v>UNIQUE</x:v>
      </x:c>
      <x:c r="L763" s="305" t="str">
        <x:f>IF(COUNTIFS($B$5:$B$1629,B763,$E$5:$E$1629,E763)=1,"UNIQUE","DUPLICATE")</x:f>
        <x:v>UNIQUE</x:v>
      </x:c>
      <x:c r="M763" s="305" t="str">
        <x:f>IF(COUNTIF($C$5:$C$1629,F763)=1,"LINKED","ORPHAN")</x:f>
        <x:v>LINKED</x:v>
      </x:c>
      <x:c r="N763" s="305" t="str">
        <x:f>IF(AND(LEFT(C763,10)="SEBI-CORE-",MID(C763,11,3)=B763,LEN(C763)=20),"VALID","INVALID")</x:f>
        <x:v>VALID</x:v>
      </x:c>
      <x:c r="O763" s="305" t="str">
        <x:v>NO COLLISION — OBJECT CODE ISOLATED</x:v>
      </x:c>
    </x:row>
    <x:row r="764" ht="48" customHeight="1">
      <x:c r="A764" s="305" t="str">
        <x:v>Evidence requirement</x:v>
      </x:c>
      <x:c r="B764" s="305" t="str">
        <x:v>EVD</x:v>
      </x:c>
      <x:c r="C764" s="305" t="str">
        <x:v>SEBI-CORE-EVD-000167</x:v>
      </x:c>
      <x:c r="D764" s="305" t="n">
        <x:v>167</x:v>
      </x:c>
      <x:c r="E764" s="305" t="str">
        <x:v>CAP-LAW049|Ch. V|AP01|E01</x:v>
      </x:c>
      <x:c r="F764" s="305" t="str">
        <x:v>SEBI-CORE-AUD-000084</x:v>
      </x:c>
      <x:c r="G764" s="305" t="str">
        <x:v>CAP-LAW049|Ch. V|AP01</x:v>
      </x:c>
      <x:c r="H764" s="305" t="str">
        <x:v>CAP-LAW049</x:v>
      </x:c>
      <x:c r="I764" s="305" t="str">
        <x:v>MIGRATED — FROZEN</x:v>
      </x:c>
      <x:c r="J764" s="305" t="str">
        <x:v>FROZEN</x:v>
      </x:c>
      <x:c r="K764" s="305" t="str">
        <x:f>IF(COUNTIF($C$5:$C$1629,C764)=1,"UNIQUE","DUPLICATE")</x:f>
        <x:v>UNIQUE</x:v>
      </x:c>
      <x:c r="L764" s="305" t="str">
        <x:f>IF(COUNTIFS($B$5:$B$1629,B764,$E$5:$E$1629,E764)=1,"UNIQUE","DUPLICATE")</x:f>
        <x:v>UNIQUE</x:v>
      </x:c>
      <x:c r="M764" s="305" t="str">
        <x:f>IF(COUNTIF($C$5:$C$1629,F764)=1,"LINKED","ORPHAN")</x:f>
        <x:v>LINKED</x:v>
      </x:c>
      <x:c r="N764" s="305" t="str">
        <x:f>IF(AND(LEFT(C764,10)="SEBI-CORE-",MID(C764,11,3)=B764,LEN(C764)=20),"VALID","INVALID")</x:f>
        <x:v>VALID</x:v>
      </x:c>
      <x:c r="O764" s="305" t="str">
        <x:v>NO COLLISION — OBJECT CODE ISOLATED</x:v>
      </x:c>
    </x:row>
    <x:row r="765" ht="48" customHeight="1">
      <x:c r="A765" s="305" t="str">
        <x:v>Evidence requirement</x:v>
      </x:c>
      <x:c r="B765" s="305" t="str">
        <x:v>EVD</x:v>
      </x:c>
      <x:c r="C765" s="305" t="str">
        <x:v>SEBI-CORE-EVD-000168</x:v>
      </x:c>
      <x:c r="D765" s="305" t="n">
        <x:v>168</x:v>
      </x:c>
      <x:c r="E765" s="305" t="str">
        <x:v>CAP-LAW049|Ch. V|AP01|E02</x:v>
      </x:c>
      <x:c r="F765" s="305" t="str">
        <x:v>SEBI-CORE-AUD-000084</x:v>
      </x:c>
      <x:c r="G765" s="305" t="str">
        <x:v>CAP-LAW049|Ch. V|AP01</x:v>
      </x:c>
      <x:c r="H765" s="305" t="str">
        <x:v>CAP-LAW049</x:v>
      </x:c>
      <x:c r="I765" s="305" t="str">
        <x:v>MIGRATED — FROZEN</x:v>
      </x:c>
      <x:c r="J765" s="305" t="str">
        <x:v>FROZEN</x:v>
      </x:c>
      <x:c r="K765" s="305" t="str">
        <x:f>IF(COUNTIF($C$5:$C$1629,C765)=1,"UNIQUE","DUPLICATE")</x:f>
        <x:v>UNIQUE</x:v>
      </x:c>
      <x:c r="L765" s="305" t="str">
        <x:f>IF(COUNTIFS($B$5:$B$1629,B765,$E$5:$E$1629,E765)=1,"UNIQUE","DUPLICATE")</x:f>
        <x:v>UNIQUE</x:v>
      </x:c>
      <x:c r="M765" s="305" t="str">
        <x:f>IF(COUNTIF($C$5:$C$1629,F765)=1,"LINKED","ORPHAN")</x:f>
        <x:v>LINKED</x:v>
      </x:c>
      <x:c r="N765" s="305" t="str">
        <x:f>IF(AND(LEFT(C765,10)="SEBI-CORE-",MID(C765,11,3)=B765,LEN(C765)=20),"VALID","INVALID")</x:f>
        <x:v>VALID</x:v>
      </x:c>
      <x:c r="O765" s="305" t="str">
        <x:v>NO COLLISION — OBJECT CODE ISOLATED</x:v>
      </x:c>
    </x:row>
    <x:row r="766" ht="48" customHeight="1">
      <x:c r="A766" s="305" t="str">
        <x:v>Evidence requirement</x:v>
      </x:c>
      <x:c r="B766" s="305" t="str">
        <x:v>EVD</x:v>
      </x:c>
      <x:c r="C766" s="305" t="str">
        <x:v>SEBI-CORE-EVD-000169</x:v>
      </x:c>
      <x:c r="D766" s="305" t="n">
        <x:v>169</x:v>
      </x:c>
      <x:c r="E766" s="305" t="str">
        <x:v>CAP-LAW049|Ch. VI|AP01|E01</x:v>
      </x:c>
      <x:c r="F766" s="305" t="str">
        <x:v>SEBI-CORE-AUD-000085</x:v>
      </x:c>
      <x:c r="G766" s="305" t="str">
        <x:v>CAP-LAW049|Ch. VI|AP01</x:v>
      </x:c>
      <x:c r="H766" s="305" t="str">
        <x:v>CAP-LAW049</x:v>
      </x:c>
      <x:c r="I766" s="305" t="str">
        <x:v>MIGRATED — FROZEN</x:v>
      </x:c>
      <x:c r="J766" s="305" t="str">
        <x:v>FROZEN</x:v>
      </x:c>
      <x:c r="K766" s="305" t="str">
        <x:f>IF(COUNTIF($C$5:$C$1629,C766)=1,"UNIQUE","DUPLICATE")</x:f>
        <x:v>UNIQUE</x:v>
      </x:c>
      <x:c r="L766" s="305" t="str">
        <x:f>IF(COUNTIFS($B$5:$B$1629,B766,$E$5:$E$1629,E766)=1,"UNIQUE","DUPLICATE")</x:f>
        <x:v>UNIQUE</x:v>
      </x:c>
      <x:c r="M766" s="305" t="str">
        <x:f>IF(COUNTIF($C$5:$C$1629,F766)=1,"LINKED","ORPHAN")</x:f>
        <x:v>LINKED</x:v>
      </x:c>
      <x:c r="N766" s="305" t="str">
        <x:f>IF(AND(LEFT(C766,10)="SEBI-CORE-",MID(C766,11,3)=B766,LEN(C766)=20),"VALID","INVALID")</x:f>
        <x:v>VALID</x:v>
      </x:c>
      <x:c r="O766" s="305" t="str">
        <x:v>NO COLLISION — OBJECT CODE ISOLATED</x:v>
      </x:c>
    </x:row>
    <x:row r="767" ht="48" customHeight="1">
      <x:c r="A767" s="305" t="str">
        <x:v>Evidence requirement</x:v>
      </x:c>
      <x:c r="B767" s="305" t="str">
        <x:v>EVD</x:v>
      </x:c>
      <x:c r="C767" s="305" t="str">
        <x:v>SEBI-CORE-EVD-000170</x:v>
      </x:c>
      <x:c r="D767" s="305" t="n">
        <x:v>170</x:v>
      </x:c>
      <x:c r="E767" s="305" t="str">
        <x:v>CAP-LAW049|Ch. VI|AP01|E02</x:v>
      </x:c>
      <x:c r="F767" s="305" t="str">
        <x:v>SEBI-CORE-AUD-000085</x:v>
      </x:c>
      <x:c r="G767" s="305" t="str">
        <x:v>CAP-LAW049|Ch. VI|AP01</x:v>
      </x:c>
      <x:c r="H767" s="305" t="str">
        <x:v>CAP-LAW049</x:v>
      </x:c>
      <x:c r="I767" s="305" t="str">
        <x:v>MIGRATED — FROZEN</x:v>
      </x:c>
      <x:c r="J767" s="305" t="str">
        <x:v>FROZEN</x:v>
      </x:c>
      <x:c r="K767" s="305" t="str">
        <x:f>IF(COUNTIF($C$5:$C$1629,C767)=1,"UNIQUE","DUPLICATE")</x:f>
        <x:v>UNIQUE</x:v>
      </x:c>
      <x:c r="L767" s="305" t="str">
        <x:f>IF(COUNTIFS($B$5:$B$1629,B767,$E$5:$E$1629,E767)=1,"UNIQUE","DUPLICATE")</x:f>
        <x:v>UNIQUE</x:v>
      </x:c>
      <x:c r="M767" s="305" t="str">
        <x:f>IF(COUNTIF($C$5:$C$1629,F767)=1,"LINKED","ORPHAN")</x:f>
        <x:v>LINKED</x:v>
      </x:c>
      <x:c r="N767" s="305" t="str">
        <x:f>IF(AND(LEFT(C767,10)="SEBI-CORE-",MID(C767,11,3)=B767,LEN(C767)=20),"VALID","INVALID")</x:f>
        <x:v>VALID</x:v>
      </x:c>
      <x:c r="O767" s="305" t="str">
        <x:v>NO COLLISION — OBJECT CODE ISOLATED</x:v>
      </x:c>
    </x:row>
    <x:row r="768" ht="48" customHeight="1">
      <x:c r="A768" s="305" t="str">
        <x:v>Evidence requirement</x:v>
      </x:c>
      <x:c r="B768" s="305" t="str">
        <x:v>EVD</x:v>
      </x:c>
      <x:c r="C768" s="305" t="str">
        <x:v>SEBI-CORE-EVD-000171</x:v>
      </x:c>
      <x:c r="D768" s="305" t="n">
        <x:v>171</x:v>
      </x:c>
      <x:c r="E768" s="305" t="str">
        <x:v>CAP-LAW049|Ch. IX|AP01|E01</x:v>
      </x:c>
      <x:c r="F768" s="305" t="str">
        <x:v>SEBI-CORE-AUD-000086</x:v>
      </x:c>
      <x:c r="G768" s="305" t="str">
        <x:v>CAP-LAW049|Ch. IX|AP01</x:v>
      </x:c>
      <x:c r="H768" s="305" t="str">
        <x:v>CAP-LAW049</x:v>
      </x:c>
      <x:c r="I768" s="305" t="str">
        <x:v>MIGRATED — FROZEN</x:v>
      </x:c>
      <x:c r="J768" s="305" t="str">
        <x:v>FROZEN</x:v>
      </x:c>
      <x:c r="K768" s="305" t="str">
        <x:f>IF(COUNTIF($C$5:$C$1629,C768)=1,"UNIQUE","DUPLICATE")</x:f>
        <x:v>UNIQUE</x:v>
      </x:c>
      <x:c r="L768" s="305" t="str">
        <x:f>IF(COUNTIFS($B$5:$B$1629,B768,$E$5:$E$1629,E768)=1,"UNIQUE","DUPLICATE")</x:f>
        <x:v>UNIQUE</x:v>
      </x:c>
      <x:c r="M768" s="305" t="str">
        <x:f>IF(COUNTIF($C$5:$C$1629,F768)=1,"LINKED","ORPHAN")</x:f>
        <x:v>LINKED</x:v>
      </x:c>
      <x:c r="N768" s="305" t="str">
        <x:f>IF(AND(LEFT(C768,10)="SEBI-CORE-",MID(C768,11,3)=B768,LEN(C768)=20),"VALID","INVALID")</x:f>
        <x:v>VALID</x:v>
      </x:c>
      <x:c r="O768" s="305" t="str">
        <x:v>NO COLLISION — OBJECT CODE ISOLATED</x:v>
      </x:c>
    </x:row>
    <x:row r="769" ht="48" customHeight="1">
      <x:c r="A769" s="305" t="str">
        <x:v>Evidence requirement</x:v>
      </x:c>
      <x:c r="B769" s="305" t="str">
        <x:v>EVD</x:v>
      </x:c>
      <x:c r="C769" s="305" t="str">
        <x:v>SEBI-CORE-EVD-000172</x:v>
      </x:c>
      <x:c r="D769" s="305" t="n">
        <x:v>172</x:v>
      </x:c>
      <x:c r="E769" s="305" t="str">
        <x:v>CAP-LAW049|Ch. IX|AP01|E02</x:v>
      </x:c>
      <x:c r="F769" s="305" t="str">
        <x:v>SEBI-CORE-AUD-000086</x:v>
      </x:c>
      <x:c r="G769" s="305" t="str">
        <x:v>CAP-LAW049|Ch. IX|AP01</x:v>
      </x:c>
      <x:c r="H769" s="305" t="str">
        <x:v>CAP-LAW049</x:v>
      </x:c>
      <x:c r="I769" s="305" t="str">
        <x:v>MIGRATED — FROZEN</x:v>
      </x:c>
      <x:c r="J769" s="305" t="str">
        <x:v>FROZEN</x:v>
      </x:c>
      <x:c r="K769" s="305" t="str">
        <x:f>IF(COUNTIF($C$5:$C$1629,C769)=1,"UNIQUE","DUPLICATE")</x:f>
        <x:v>UNIQUE</x:v>
      </x:c>
      <x:c r="L769" s="305" t="str">
        <x:f>IF(COUNTIFS($B$5:$B$1629,B769,$E$5:$E$1629,E769)=1,"UNIQUE","DUPLICATE")</x:f>
        <x:v>UNIQUE</x:v>
      </x:c>
      <x:c r="M769" s="305" t="str">
        <x:f>IF(COUNTIF($C$5:$C$1629,F769)=1,"LINKED","ORPHAN")</x:f>
        <x:v>LINKED</x:v>
      </x:c>
      <x:c r="N769" s="305" t="str">
        <x:f>IF(AND(LEFT(C769,10)="SEBI-CORE-",MID(C769,11,3)=B769,LEN(C769)=20),"VALID","INVALID")</x:f>
        <x:v>VALID</x:v>
      </x:c>
      <x:c r="O769" s="305" t="str">
        <x:v>NO COLLISION — OBJECT CODE ISOLATED</x:v>
      </x:c>
    </x:row>
    <x:row r="770" ht="48" customHeight="1">
      <x:c r="A770" s="305" t="str">
        <x:v>Evidence requirement</x:v>
      </x:c>
      <x:c r="B770" s="305" t="str">
        <x:v>EVD</x:v>
      </x:c>
      <x:c r="C770" s="305" t="str">
        <x:v>SEBI-CORE-EVD-000173</x:v>
      </x:c>
      <x:c r="D770" s="305" t="n">
        <x:v>173</x:v>
      </x:c>
      <x:c r="E770" s="305" t="str">
        <x:v>CAP-LAW079|Operational chapters|AP01|E01</x:v>
      </x:c>
      <x:c r="F770" s="305" t="str">
        <x:v>SEBI-CORE-AUD-000087</x:v>
      </x:c>
      <x:c r="G770" s="305" t="str">
        <x:v>CAP-LAW079|Operational chapters|AP01</x:v>
      </x:c>
      <x:c r="H770" s="305" t="str">
        <x:v>CAP-LAW079</x:v>
      </x:c>
      <x:c r="I770" s="305" t="str">
        <x:v>MIGRATED — FROZEN</x:v>
      </x:c>
      <x:c r="J770" s="305" t="str">
        <x:v>FROZEN</x:v>
      </x:c>
      <x:c r="K770" s="305" t="str">
        <x:f>IF(COUNTIF($C$5:$C$1629,C770)=1,"UNIQUE","DUPLICATE")</x:f>
        <x:v>UNIQUE</x:v>
      </x:c>
      <x:c r="L770" s="305" t="str">
        <x:f>IF(COUNTIFS($B$5:$B$1629,B770,$E$5:$E$1629,E770)=1,"UNIQUE","DUPLICATE")</x:f>
        <x:v>UNIQUE</x:v>
      </x:c>
      <x:c r="M770" s="305" t="str">
        <x:f>IF(COUNTIF($C$5:$C$1629,F770)=1,"LINKED","ORPHAN")</x:f>
        <x:v>LINKED</x:v>
      </x:c>
      <x:c r="N770" s="305" t="str">
        <x:f>IF(AND(LEFT(C770,10)="SEBI-CORE-",MID(C770,11,3)=B770,LEN(C770)=20),"VALID","INVALID")</x:f>
        <x:v>VALID</x:v>
      </x:c>
      <x:c r="O770" s="305" t="str">
        <x:v>NO COLLISION — OBJECT CODE ISOLATED</x:v>
      </x:c>
    </x:row>
    <x:row r="771" ht="48" customHeight="1">
      <x:c r="A771" s="305" t="str">
        <x:v>Evidence requirement</x:v>
      </x:c>
      <x:c r="B771" s="305" t="str">
        <x:v>EVD</x:v>
      </x:c>
      <x:c r="C771" s="305" t="str">
        <x:v>SEBI-CORE-EVD-000174</x:v>
      </x:c>
      <x:c r="D771" s="305" t="n">
        <x:v>174</x:v>
      </x:c>
      <x:c r="E771" s="305" t="str">
        <x:v>CAP-LAW079|Operational chapters|AP01|E02</x:v>
      </x:c>
      <x:c r="F771" s="305" t="str">
        <x:v>SEBI-CORE-AUD-000087</x:v>
      </x:c>
      <x:c r="G771" s="305" t="str">
        <x:v>CAP-LAW079|Operational chapters|AP01</x:v>
      </x:c>
      <x:c r="H771" s="305" t="str">
        <x:v>CAP-LAW079</x:v>
      </x:c>
      <x:c r="I771" s="305" t="str">
        <x:v>MIGRATED — FROZEN</x:v>
      </x:c>
      <x:c r="J771" s="305" t="str">
        <x:v>FROZEN</x:v>
      </x:c>
      <x:c r="K771" s="305" t="str">
        <x:f>IF(COUNTIF($C$5:$C$1629,C771)=1,"UNIQUE","DUPLICATE")</x:f>
        <x:v>UNIQUE</x:v>
      </x:c>
      <x:c r="L771" s="305" t="str">
        <x:f>IF(COUNTIFS($B$5:$B$1629,B771,$E$5:$E$1629,E771)=1,"UNIQUE","DUPLICATE")</x:f>
        <x:v>UNIQUE</x:v>
      </x:c>
      <x:c r="M771" s="305" t="str">
        <x:f>IF(COUNTIF($C$5:$C$1629,F771)=1,"LINKED","ORPHAN")</x:f>
        <x:v>LINKED</x:v>
      </x:c>
      <x:c r="N771" s="305" t="str">
        <x:f>IF(AND(LEFT(C771,10)="SEBI-CORE-",MID(C771,11,3)=B771,LEN(C771)=20),"VALID","INVALID")</x:f>
        <x:v>VALID</x:v>
      </x:c>
      <x:c r="O771" s="305" t="str">
        <x:v>NO COLLISION — OBJECT CODE ISOLATED</x:v>
      </x:c>
    </x:row>
    <x:row r="772" ht="48" customHeight="1">
      <x:c r="A772" s="305" t="str">
        <x:v>Evidence requirement</x:v>
      </x:c>
      <x:c r="B772" s="305" t="str">
        <x:v>EVD</x:v>
      </x:c>
      <x:c r="C772" s="305" t="str">
        <x:v>SEBI-CORE-EVD-000175</x:v>
      </x:c>
      <x:c r="D772" s="305" t="n">
        <x:v>175</x:v>
      </x:c>
      <x:c r="E772" s="305" t="str">
        <x:v>CAP-LAW218|Pledged-share lock-in mechanism|AP01|E01</x:v>
      </x:c>
      <x:c r="F772" s="305" t="str">
        <x:v>SEBI-CORE-AUD-000088</x:v>
      </x:c>
      <x:c r="G772" s="305" t="str">
        <x:v>CAP-LAW218|Pledged-share lock-in mechanism|AP01</x:v>
      </x:c>
      <x:c r="H772" s="305" t="str">
        <x:v>CAP-LAW218</x:v>
      </x:c>
      <x:c r="I772" s="305" t="str">
        <x:v>MIGRATED — FROZEN</x:v>
      </x:c>
      <x:c r="J772" s="305" t="str">
        <x:v>FROZEN</x:v>
      </x:c>
      <x:c r="K772" s="305" t="str">
        <x:f>IF(COUNTIF($C$5:$C$1629,C772)=1,"UNIQUE","DUPLICATE")</x:f>
        <x:v>UNIQUE</x:v>
      </x:c>
      <x:c r="L772" s="305" t="str">
        <x:f>IF(COUNTIFS($B$5:$B$1629,B772,$E$5:$E$1629,E772)=1,"UNIQUE","DUPLICATE")</x:f>
        <x:v>UNIQUE</x:v>
      </x:c>
      <x:c r="M772" s="305" t="str">
        <x:f>IF(COUNTIF($C$5:$C$1629,F772)=1,"LINKED","ORPHAN")</x:f>
        <x:v>LINKED</x:v>
      </x:c>
      <x:c r="N772" s="305" t="str">
        <x:f>IF(AND(LEFT(C772,10)="SEBI-CORE-",MID(C772,11,3)=B772,LEN(C772)=20),"VALID","INVALID")</x:f>
        <x:v>VALID</x:v>
      </x:c>
      <x:c r="O772" s="305" t="str">
        <x:v>NO COLLISION — OBJECT CODE ISOLATED</x:v>
      </x:c>
    </x:row>
    <x:row r="773" ht="48" customHeight="1">
      <x:c r="A773" s="305" t="str">
        <x:v>Evidence requirement</x:v>
      </x:c>
      <x:c r="B773" s="305" t="str">
        <x:v>EVD</x:v>
      </x:c>
      <x:c r="C773" s="305" t="str">
        <x:v>SEBI-CORE-EVD-000176</x:v>
      </x:c>
      <x:c r="D773" s="305" t="n">
        <x:v>176</x:v>
      </x:c>
      <x:c r="E773" s="305" t="str">
        <x:v>CAP-LAW218|Pledged-share lock-in mechanism|AP01|E02</x:v>
      </x:c>
      <x:c r="F773" s="305" t="str">
        <x:v>SEBI-CORE-AUD-000088</x:v>
      </x:c>
      <x:c r="G773" s="305" t="str">
        <x:v>CAP-LAW218|Pledged-share lock-in mechanism|AP01</x:v>
      </x:c>
      <x:c r="H773" s="305" t="str">
        <x:v>CAP-LAW218</x:v>
      </x:c>
      <x:c r="I773" s="305" t="str">
        <x:v>MIGRATED — FROZEN</x:v>
      </x:c>
      <x:c r="J773" s="305" t="str">
        <x:v>FROZEN</x:v>
      </x:c>
      <x:c r="K773" s="305" t="str">
        <x:f>IF(COUNTIF($C$5:$C$1629,C773)=1,"UNIQUE","DUPLICATE")</x:f>
        <x:v>UNIQUE</x:v>
      </x:c>
      <x:c r="L773" s="305" t="str">
        <x:f>IF(COUNTIFS($B$5:$B$1629,B773,$E$5:$E$1629,E773)=1,"UNIQUE","DUPLICATE")</x:f>
        <x:v>UNIQUE</x:v>
      </x:c>
      <x:c r="M773" s="305" t="str">
        <x:f>IF(COUNTIF($C$5:$C$1629,F773)=1,"LINKED","ORPHAN")</x:f>
        <x:v>LINKED</x:v>
      </x:c>
      <x:c r="N773" s="305" t="str">
        <x:f>IF(AND(LEFT(C773,10)="SEBI-CORE-",MID(C773,11,3)=B773,LEN(C773)=20),"VALID","INVALID")</x:f>
        <x:v>VALID</x:v>
      </x:c>
      <x:c r="O773" s="305" t="str">
        <x:v>NO COLLISION — OBJECT CODE ISOLATED</x:v>
      </x:c>
    </x:row>
    <x:row r="774" ht="48" customHeight="1">
      <x:c r="A774" s="305" t="str">
        <x:v>Evidence requirement</x:v>
      </x:c>
      <x:c r="B774" s="305" t="str">
        <x:v>EVD</x:v>
      </x:c>
      <x:c r="C774" s="305" t="str">
        <x:v>SEBI-CORE-EVD-000177</x:v>
      </x:c>
      <x:c r="D774" s="305" t="n">
        <x:v>177</x:v>
      </x:c>
      <x:c r="E774" s="305" t="str">
        <x:v>CAP-LAW047|Reg. 4|AP01|E01</x:v>
      </x:c>
      <x:c r="F774" s="305" t="str">
        <x:v>SEBI-CORE-AUD-000089</x:v>
      </x:c>
      <x:c r="G774" s="305" t="str">
        <x:v>CAP-LAW047|Reg. 4|AP01</x:v>
      </x:c>
      <x:c r="H774" s="305" t="str">
        <x:v>CAP-LAW047</x:v>
      </x:c>
      <x:c r="I774" s="305" t="str">
        <x:v>MIGRATED — FROZEN</x:v>
      </x:c>
      <x:c r="J774" s="305" t="str">
        <x:v>FROZEN</x:v>
      </x:c>
      <x:c r="K774" s="305" t="str">
        <x:f>IF(COUNTIF($C$5:$C$1629,C774)=1,"UNIQUE","DUPLICATE")</x:f>
        <x:v>UNIQUE</x:v>
      </x:c>
      <x:c r="L774" s="305" t="str">
        <x:f>IF(COUNTIFS($B$5:$B$1629,B774,$E$5:$E$1629,E774)=1,"UNIQUE","DUPLICATE")</x:f>
        <x:v>UNIQUE</x:v>
      </x:c>
      <x:c r="M774" s="305" t="str">
        <x:f>IF(COUNTIF($C$5:$C$1629,F774)=1,"LINKED","ORPHAN")</x:f>
        <x:v>LINKED</x:v>
      </x:c>
      <x:c r="N774" s="305" t="str">
        <x:f>IF(AND(LEFT(C774,10)="SEBI-CORE-",MID(C774,11,3)=B774,LEN(C774)=20),"VALID","INVALID")</x:f>
        <x:v>VALID</x:v>
      </x:c>
      <x:c r="O774" s="305" t="str">
        <x:v>NO COLLISION — OBJECT CODE ISOLATED</x:v>
      </x:c>
    </x:row>
    <x:row r="775" ht="48" customHeight="1">
      <x:c r="A775" s="305" t="str">
        <x:v>Evidence requirement</x:v>
      </x:c>
      <x:c r="B775" s="305" t="str">
        <x:v>EVD</x:v>
      </x:c>
      <x:c r="C775" s="305" t="str">
        <x:v>SEBI-CORE-EVD-000178</x:v>
      </x:c>
      <x:c r="D775" s="305" t="n">
        <x:v>178</x:v>
      </x:c>
      <x:c r="E775" s="305" t="str">
        <x:v>CAP-LAW047|Reg. 4|AP01|E02</x:v>
      </x:c>
      <x:c r="F775" s="305" t="str">
        <x:v>SEBI-CORE-AUD-000089</x:v>
      </x:c>
      <x:c r="G775" s="305" t="str">
        <x:v>CAP-LAW047|Reg. 4|AP01</x:v>
      </x:c>
      <x:c r="H775" s="305" t="str">
        <x:v>CAP-LAW047</x:v>
      </x:c>
      <x:c r="I775" s="305" t="str">
        <x:v>MIGRATED — FROZEN</x:v>
      </x:c>
      <x:c r="J775" s="305" t="str">
        <x:v>FROZEN</x:v>
      </x:c>
      <x:c r="K775" s="305" t="str">
        <x:f>IF(COUNTIF($C$5:$C$1629,C775)=1,"UNIQUE","DUPLICATE")</x:f>
        <x:v>UNIQUE</x:v>
      </x:c>
      <x:c r="L775" s="305" t="str">
        <x:f>IF(COUNTIFS($B$5:$B$1629,B775,$E$5:$E$1629,E775)=1,"UNIQUE","DUPLICATE")</x:f>
        <x:v>UNIQUE</x:v>
      </x:c>
      <x:c r="M775" s="305" t="str">
        <x:f>IF(COUNTIF($C$5:$C$1629,F775)=1,"LINKED","ORPHAN")</x:f>
        <x:v>LINKED</x:v>
      </x:c>
      <x:c r="N775" s="305" t="str">
        <x:f>IF(AND(LEFT(C775,10)="SEBI-CORE-",MID(C775,11,3)=B775,LEN(C775)=20),"VALID","INVALID")</x:f>
        <x:v>VALID</x:v>
      </x:c>
      <x:c r="O775" s="305" t="str">
        <x:v>NO COLLISION — OBJECT CODE ISOLATED</x:v>
      </x:c>
    </x:row>
    <x:row r="776" ht="48" customHeight="1">
      <x:c r="A776" s="305" t="str">
        <x:v>Evidence requirement</x:v>
      </x:c>
      <x:c r="B776" s="305" t="str">
        <x:v>EVD</x:v>
      </x:c>
      <x:c r="C776" s="305" t="str">
        <x:v>SEBI-CORE-EVD-000179</x:v>
      </x:c>
      <x:c r="D776" s="305" t="n">
        <x:v>179</x:v>
      </x:c>
      <x:c r="E776" s="305" t="str">
        <x:v>CAP-LAW047|Reg. 6|AP01|E01</x:v>
      </x:c>
      <x:c r="F776" s="305" t="str">
        <x:v>SEBI-CORE-AUD-000090</x:v>
      </x:c>
      <x:c r="G776" s="305" t="str">
        <x:v>CAP-LAW047|Reg. 6|AP01</x:v>
      </x:c>
      <x:c r="H776" s="305" t="str">
        <x:v>CAP-LAW047</x:v>
      </x:c>
      <x:c r="I776" s="305" t="str">
        <x:v>MIGRATED — FROZEN</x:v>
      </x:c>
      <x:c r="J776" s="305" t="str">
        <x:v>FROZEN</x:v>
      </x:c>
      <x:c r="K776" s="305" t="str">
        <x:f>IF(COUNTIF($C$5:$C$1629,C776)=1,"UNIQUE","DUPLICATE")</x:f>
        <x:v>UNIQUE</x:v>
      </x:c>
      <x:c r="L776" s="305" t="str">
        <x:f>IF(COUNTIFS($B$5:$B$1629,B776,$E$5:$E$1629,E776)=1,"UNIQUE","DUPLICATE")</x:f>
        <x:v>UNIQUE</x:v>
      </x:c>
      <x:c r="M776" s="305" t="str">
        <x:f>IF(COUNTIF($C$5:$C$1629,F776)=1,"LINKED","ORPHAN")</x:f>
        <x:v>LINKED</x:v>
      </x:c>
      <x:c r="N776" s="305" t="str">
        <x:f>IF(AND(LEFT(C776,10)="SEBI-CORE-",MID(C776,11,3)=B776,LEN(C776)=20),"VALID","INVALID")</x:f>
        <x:v>VALID</x:v>
      </x:c>
      <x:c r="O776" s="305" t="str">
        <x:v>NO COLLISION — OBJECT CODE ISOLATED</x:v>
      </x:c>
    </x:row>
    <x:row r="777" ht="48" customHeight="1">
      <x:c r="A777" s="305" t="str">
        <x:v>Evidence requirement</x:v>
      </x:c>
      <x:c r="B777" s="305" t="str">
        <x:v>EVD</x:v>
      </x:c>
      <x:c r="C777" s="305" t="str">
        <x:v>SEBI-CORE-EVD-000180</x:v>
      </x:c>
      <x:c r="D777" s="305" t="n">
        <x:v>180</x:v>
      </x:c>
      <x:c r="E777" s="305" t="str">
        <x:v>CAP-LAW047|Reg. 6|AP01|E02</x:v>
      </x:c>
      <x:c r="F777" s="305" t="str">
        <x:v>SEBI-CORE-AUD-000090</x:v>
      </x:c>
      <x:c r="G777" s="305" t="str">
        <x:v>CAP-LAW047|Reg. 6|AP01</x:v>
      </x:c>
      <x:c r="H777" s="305" t="str">
        <x:v>CAP-LAW047</x:v>
      </x:c>
      <x:c r="I777" s="305" t="str">
        <x:v>MIGRATED — FROZEN</x:v>
      </x:c>
      <x:c r="J777" s="305" t="str">
        <x:v>FROZEN</x:v>
      </x:c>
      <x:c r="K777" s="305" t="str">
        <x:f>IF(COUNTIF($C$5:$C$1629,C777)=1,"UNIQUE","DUPLICATE")</x:f>
        <x:v>UNIQUE</x:v>
      </x:c>
      <x:c r="L777" s="305" t="str">
        <x:f>IF(COUNTIFS($B$5:$B$1629,B777,$E$5:$E$1629,E777)=1,"UNIQUE","DUPLICATE")</x:f>
        <x:v>UNIQUE</x:v>
      </x:c>
      <x:c r="M777" s="305" t="str">
        <x:f>IF(COUNTIF($C$5:$C$1629,F777)=1,"LINKED","ORPHAN")</x:f>
        <x:v>LINKED</x:v>
      </x:c>
      <x:c r="N777" s="305" t="str">
        <x:f>IF(AND(LEFT(C777,10)="SEBI-CORE-",MID(C777,11,3)=B777,LEN(C777)=20),"VALID","INVALID")</x:f>
        <x:v>VALID</x:v>
      </x:c>
      <x:c r="O777" s="305" t="str">
        <x:v>NO COLLISION — OBJECT CODE ISOLATED</x:v>
      </x:c>
    </x:row>
    <x:row r="778" ht="48" customHeight="1">
      <x:c r="A778" s="305" t="str">
        <x:v>Evidence requirement</x:v>
      </x:c>
      <x:c r="B778" s="305" t="str">
        <x:v>EVD</x:v>
      </x:c>
      <x:c r="C778" s="305" t="str">
        <x:v>SEBI-CORE-EVD-000181</x:v>
      </x:c>
      <x:c r="D778" s="305" t="n">
        <x:v>181</x:v>
      </x:c>
      <x:c r="E778" s="305" t="str">
        <x:v>CAP-LAW047|Reg. 5|AP01|E01</x:v>
      </x:c>
      <x:c r="F778" s="305" t="str">
        <x:v>SEBI-CORE-AUD-000091</x:v>
      </x:c>
      <x:c r="G778" s="305" t="str">
        <x:v>CAP-LAW047|Reg. 5|AP01</x:v>
      </x:c>
      <x:c r="H778" s="305" t="str">
        <x:v>CAP-LAW047</x:v>
      </x:c>
      <x:c r="I778" s="305" t="str">
        <x:v>MIGRATED — FROZEN</x:v>
      </x:c>
      <x:c r="J778" s="305" t="str">
        <x:v>FROZEN</x:v>
      </x:c>
      <x:c r="K778" s="305" t="str">
        <x:f>IF(COUNTIF($C$5:$C$1629,C778)=1,"UNIQUE","DUPLICATE")</x:f>
        <x:v>UNIQUE</x:v>
      </x:c>
      <x:c r="L778" s="305" t="str">
        <x:f>IF(COUNTIFS($B$5:$B$1629,B778,$E$5:$E$1629,E778)=1,"UNIQUE","DUPLICATE")</x:f>
        <x:v>UNIQUE</x:v>
      </x:c>
      <x:c r="M778" s="305" t="str">
        <x:f>IF(COUNTIF($C$5:$C$1629,F778)=1,"LINKED","ORPHAN")</x:f>
        <x:v>LINKED</x:v>
      </x:c>
      <x:c r="N778" s="305" t="str">
        <x:f>IF(AND(LEFT(C778,10)="SEBI-CORE-",MID(C778,11,3)=B778,LEN(C778)=20),"VALID","INVALID")</x:f>
        <x:v>VALID</x:v>
      </x:c>
      <x:c r="O778" s="305" t="str">
        <x:v>NO COLLISION — OBJECT CODE ISOLATED</x:v>
      </x:c>
    </x:row>
    <x:row r="779" ht="48" customHeight="1">
      <x:c r="A779" s="305" t="str">
        <x:v>Evidence requirement</x:v>
      </x:c>
      <x:c r="B779" s="305" t="str">
        <x:v>EVD</x:v>
      </x:c>
      <x:c r="C779" s="305" t="str">
        <x:v>SEBI-CORE-EVD-000182</x:v>
      </x:c>
      <x:c r="D779" s="305" t="n">
        <x:v>182</x:v>
      </x:c>
      <x:c r="E779" s="305" t="str">
        <x:v>CAP-LAW047|Reg. 5|AP01|E02</x:v>
      </x:c>
      <x:c r="F779" s="305" t="str">
        <x:v>SEBI-CORE-AUD-000091</x:v>
      </x:c>
      <x:c r="G779" s="305" t="str">
        <x:v>CAP-LAW047|Reg. 5|AP01</x:v>
      </x:c>
      <x:c r="H779" s="305" t="str">
        <x:v>CAP-LAW047</x:v>
      </x:c>
      <x:c r="I779" s="305" t="str">
        <x:v>MIGRATED — FROZEN</x:v>
      </x:c>
      <x:c r="J779" s="305" t="str">
        <x:v>FROZEN</x:v>
      </x:c>
      <x:c r="K779" s="305" t="str">
        <x:f>IF(COUNTIF($C$5:$C$1629,C779)=1,"UNIQUE","DUPLICATE")</x:f>
        <x:v>UNIQUE</x:v>
      </x:c>
      <x:c r="L779" s="305" t="str">
        <x:f>IF(COUNTIFS($B$5:$B$1629,B779,$E$5:$E$1629,E779)=1,"UNIQUE","DUPLICATE")</x:f>
        <x:v>UNIQUE</x:v>
      </x:c>
      <x:c r="M779" s="305" t="str">
        <x:f>IF(COUNTIF($C$5:$C$1629,F779)=1,"LINKED","ORPHAN")</x:f>
        <x:v>LINKED</x:v>
      </x:c>
      <x:c r="N779" s="305" t="str">
        <x:f>IF(AND(LEFT(C779,10)="SEBI-CORE-",MID(C779,11,3)=B779,LEN(C779)=20),"VALID","INVALID")</x:f>
        <x:v>VALID</x:v>
      </x:c>
      <x:c r="O779" s="305" t="str">
        <x:v>NO COLLISION — OBJECT CODE ISOLATED</x:v>
      </x:c>
    </x:row>
    <x:row r="780" ht="48" customHeight="1">
      <x:c r="A780" s="305" t="str">
        <x:v>Evidence requirement</x:v>
      </x:c>
      <x:c r="B780" s="305" t="str">
        <x:v>EVD</x:v>
      </x:c>
      <x:c r="C780" s="305" t="str">
        <x:v>SEBI-CORE-EVD-000183</x:v>
      </x:c>
      <x:c r="D780" s="305" t="n">
        <x:v>183</x:v>
      </x:c>
      <x:c r="E780" s="305" t="str">
        <x:v>CAP-LAW047|Reg. 7|AP01|E01</x:v>
      </x:c>
      <x:c r="F780" s="305" t="str">
        <x:v>SEBI-CORE-AUD-000092</x:v>
      </x:c>
      <x:c r="G780" s="305" t="str">
        <x:v>CAP-LAW047|Reg. 7|AP01</x:v>
      </x:c>
      <x:c r="H780" s="305" t="str">
        <x:v>CAP-LAW047</x:v>
      </x:c>
      <x:c r="I780" s="305" t="str">
        <x:v>MIGRATED — FROZEN</x:v>
      </x:c>
      <x:c r="J780" s="305" t="str">
        <x:v>FROZEN</x:v>
      </x:c>
      <x:c r="K780" s="305" t="str">
        <x:f>IF(COUNTIF($C$5:$C$1629,C780)=1,"UNIQUE","DUPLICATE")</x:f>
        <x:v>UNIQUE</x:v>
      </x:c>
      <x:c r="L780" s="305" t="str">
        <x:f>IF(COUNTIFS($B$5:$B$1629,B780,$E$5:$E$1629,E780)=1,"UNIQUE","DUPLICATE")</x:f>
        <x:v>UNIQUE</x:v>
      </x:c>
      <x:c r="M780" s="305" t="str">
        <x:f>IF(COUNTIF($C$5:$C$1629,F780)=1,"LINKED","ORPHAN")</x:f>
        <x:v>LINKED</x:v>
      </x:c>
      <x:c r="N780" s="305" t="str">
        <x:f>IF(AND(LEFT(C780,10)="SEBI-CORE-",MID(C780,11,3)=B780,LEN(C780)=20),"VALID","INVALID")</x:f>
        <x:v>VALID</x:v>
      </x:c>
      <x:c r="O780" s="305" t="str">
        <x:v>NO COLLISION — OBJECT CODE ISOLATED</x:v>
      </x:c>
    </x:row>
    <x:row r="781" ht="48" customHeight="1">
      <x:c r="A781" s="305" t="str">
        <x:v>Evidence requirement</x:v>
      </x:c>
      <x:c r="B781" s="305" t="str">
        <x:v>EVD</x:v>
      </x:c>
      <x:c r="C781" s="305" t="str">
        <x:v>SEBI-CORE-EVD-000184</x:v>
      </x:c>
      <x:c r="D781" s="305" t="n">
        <x:v>184</x:v>
      </x:c>
      <x:c r="E781" s="305" t="str">
        <x:v>CAP-LAW047|Reg. 7|AP01|E02</x:v>
      </x:c>
      <x:c r="F781" s="305" t="str">
        <x:v>SEBI-CORE-AUD-000092</x:v>
      </x:c>
      <x:c r="G781" s="305" t="str">
        <x:v>CAP-LAW047|Reg. 7|AP01</x:v>
      </x:c>
      <x:c r="H781" s="305" t="str">
        <x:v>CAP-LAW047</x:v>
      </x:c>
      <x:c r="I781" s="305" t="str">
        <x:v>MIGRATED — FROZEN</x:v>
      </x:c>
      <x:c r="J781" s="305" t="str">
        <x:v>FROZEN</x:v>
      </x:c>
      <x:c r="K781" s="305" t="str">
        <x:f>IF(COUNTIF($C$5:$C$1629,C781)=1,"UNIQUE","DUPLICATE")</x:f>
        <x:v>UNIQUE</x:v>
      </x:c>
      <x:c r="L781" s="305" t="str">
        <x:f>IF(COUNTIFS($B$5:$B$1629,B781,$E$5:$E$1629,E781)=1,"UNIQUE","DUPLICATE")</x:f>
        <x:v>UNIQUE</x:v>
      </x:c>
      <x:c r="M781" s="305" t="str">
        <x:f>IF(COUNTIF($C$5:$C$1629,F781)=1,"LINKED","ORPHAN")</x:f>
        <x:v>LINKED</x:v>
      </x:c>
      <x:c r="N781" s="305" t="str">
        <x:f>IF(AND(LEFT(C781,10)="SEBI-CORE-",MID(C781,11,3)=B781,LEN(C781)=20),"VALID","INVALID")</x:f>
        <x:v>VALID</x:v>
      </x:c>
      <x:c r="O781" s="305" t="str">
        <x:v>NO COLLISION — OBJECT CODE ISOLATED</x:v>
      </x:c>
    </x:row>
    <x:row r="782" ht="48" customHeight="1">
      <x:c r="A782" s="305" t="str">
        <x:v>Evidence requirement</x:v>
      </x:c>
      <x:c r="B782" s="305" t="str">
        <x:v>EVD</x:v>
      </x:c>
      <x:c r="C782" s="305" t="str">
        <x:v>SEBI-CORE-EVD-000185</x:v>
      </x:c>
      <x:c r="D782" s="305" t="n">
        <x:v>185</x:v>
      </x:c>
      <x:c r="E782" s="305" t="str">
        <x:v>CAP-LAW047|Reg. 8|AP01|E01</x:v>
      </x:c>
      <x:c r="F782" s="305" t="str">
        <x:v>SEBI-CORE-AUD-000093</x:v>
      </x:c>
      <x:c r="G782" s="305" t="str">
        <x:v>CAP-LAW047|Reg. 8|AP01</x:v>
      </x:c>
      <x:c r="H782" s="305" t="str">
        <x:v>CAP-LAW047</x:v>
      </x:c>
      <x:c r="I782" s="305" t="str">
        <x:v>MIGRATED — FROZEN</x:v>
      </x:c>
      <x:c r="J782" s="305" t="str">
        <x:v>FROZEN</x:v>
      </x:c>
      <x:c r="K782" s="305" t="str">
        <x:f>IF(COUNTIF($C$5:$C$1629,C782)=1,"UNIQUE","DUPLICATE")</x:f>
        <x:v>UNIQUE</x:v>
      </x:c>
      <x:c r="L782" s="305" t="str">
        <x:f>IF(COUNTIFS($B$5:$B$1629,B782,$E$5:$E$1629,E782)=1,"UNIQUE","DUPLICATE")</x:f>
        <x:v>UNIQUE</x:v>
      </x:c>
      <x:c r="M782" s="305" t="str">
        <x:f>IF(COUNTIF($C$5:$C$1629,F782)=1,"LINKED","ORPHAN")</x:f>
        <x:v>LINKED</x:v>
      </x:c>
      <x:c r="N782" s="305" t="str">
        <x:f>IF(AND(LEFT(C782,10)="SEBI-CORE-",MID(C782,11,3)=B782,LEN(C782)=20),"VALID","INVALID")</x:f>
        <x:v>VALID</x:v>
      </x:c>
      <x:c r="O782" s="305" t="str">
        <x:v>NO COLLISION — OBJECT CODE ISOLATED</x:v>
      </x:c>
    </x:row>
    <x:row r="783" ht="48" customHeight="1">
      <x:c r="A783" s="305" t="str">
        <x:v>Evidence requirement</x:v>
      </x:c>
      <x:c r="B783" s="305" t="str">
        <x:v>EVD</x:v>
      </x:c>
      <x:c r="C783" s="305" t="str">
        <x:v>SEBI-CORE-EVD-000186</x:v>
      </x:c>
      <x:c r="D783" s="305" t="n">
        <x:v>186</x:v>
      </x:c>
      <x:c r="E783" s="305" t="str">
        <x:v>CAP-LAW047|Reg. 8|AP01|E02</x:v>
      </x:c>
      <x:c r="F783" s="305" t="str">
        <x:v>SEBI-CORE-AUD-000093</x:v>
      </x:c>
      <x:c r="G783" s="305" t="str">
        <x:v>CAP-LAW047|Reg. 8|AP01</x:v>
      </x:c>
      <x:c r="H783" s="305" t="str">
        <x:v>CAP-LAW047</x:v>
      </x:c>
      <x:c r="I783" s="305" t="str">
        <x:v>MIGRATED — FROZEN</x:v>
      </x:c>
      <x:c r="J783" s="305" t="str">
        <x:v>FROZEN</x:v>
      </x:c>
      <x:c r="K783" s="305" t="str">
        <x:f>IF(COUNTIF($C$5:$C$1629,C783)=1,"UNIQUE","DUPLICATE")</x:f>
        <x:v>UNIQUE</x:v>
      </x:c>
      <x:c r="L783" s="305" t="str">
        <x:f>IF(COUNTIFS($B$5:$B$1629,B783,$E$5:$E$1629,E783)=1,"UNIQUE","DUPLICATE")</x:f>
        <x:v>UNIQUE</x:v>
      </x:c>
      <x:c r="M783" s="305" t="str">
        <x:f>IF(COUNTIF($C$5:$C$1629,F783)=1,"LINKED","ORPHAN")</x:f>
        <x:v>LINKED</x:v>
      </x:c>
      <x:c r="N783" s="305" t="str">
        <x:f>IF(AND(LEFT(C783,10)="SEBI-CORE-",MID(C783,11,3)=B783,LEN(C783)=20),"VALID","INVALID")</x:f>
        <x:v>VALID</x:v>
      </x:c>
      <x:c r="O783" s="305" t="str">
        <x:v>NO COLLISION — OBJECT CODE ISOLATED</x:v>
      </x:c>
    </x:row>
    <x:row r="784" ht="48" customHeight="1">
      <x:c r="A784" s="305" t="str">
        <x:v>Evidence requirement</x:v>
      </x:c>
      <x:c r="B784" s="305" t="str">
        <x:v>EVD</x:v>
      </x:c>
      <x:c r="C784" s="305" t="str">
        <x:v>SEBI-CORE-EVD-000187</x:v>
      </x:c>
      <x:c r="D784" s="305" t="n">
        <x:v>187</x:v>
      </x:c>
      <x:c r="E784" s="305" t="str">
        <x:v>CAP-LAW047|Reg. 9(xi)|AP01|E01</x:v>
      </x:c>
      <x:c r="F784" s="305" t="str">
        <x:v>SEBI-CORE-AUD-000094</x:v>
      </x:c>
      <x:c r="G784" s="305" t="str">
        <x:v>CAP-LAW047|Reg. 9(xi)|AP01</x:v>
      </x:c>
      <x:c r="H784" s="305" t="str">
        <x:v>CAP-LAW047</x:v>
      </x:c>
      <x:c r="I784" s="305" t="str">
        <x:v>MIGRATED — FROZEN</x:v>
      </x:c>
      <x:c r="J784" s="305" t="str">
        <x:v>FROZEN</x:v>
      </x:c>
      <x:c r="K784" s="305" t="str">
        <x:f>IF(COUNTIF($C$5:$C$1629,C784)=1,"UNIQUE","DUPLICATE")</x:f>
        <x:v>UNIQUE</x:v>
      </x:c>
      <x:c r="L784" s="305" t="str">
        <x:f>IF(COUNTIFS($B$5:$B$1629,B784,$E$5:$E$1629,E784)=1,"UNIQUE","DUPLICATE")</x:f>
        <x:v>UNIQUE</x:v>
      </x:c>
      <x:c r="M784" s="305" t="str">
        <x:f>IF(COUNTIF($C$5:$C$1629,F784)=1,"LINKED","ORPHAN")</x:f>
        <x:v>LINKED</x:v>
      </x:c>
      <x:c r="N784" s="305" t="str">
        <x:f>IF(AND(LEFT(C784,10)="SEBI-CORE-",MID(C784,11,3)=B784,LEN(C784)=20),"VALID","INVALID")</x:f>
        <x:v>VALID</x:v>
      </x:c>
      <x:c r="O784" s="305" t="str">
        <x:v>NO COLLISION — OBJECT CODE ISOLATED</x:v>
      </x:c>
    </x:row>
    <x:row r="785" ht="48" customHeight="1">
      <x:c r="A785" s="305" t="str">
        <x:v>Evidence requirement</x:v>
      </x:c>
      <x:c r="B785" s="305" t="str">
        <x:v>EVD</x:v>
      </x:c>
      <x:c r="C785" s="305" t="str">
        <x:v>SEBI-CORE-EVD-000188</x:v>
      </x:c>
      <x:c r="D785" s="305" t="n">
        <x:v>188</x:v>
      </x:c>
      <x:c r="E785" s="305" t="str">
        <x:v>CAP-LAW047|Reg. 9(xi)|AP01|E02</x:v>
      </x:c>
      <x:c r="F785" s="305" t="str">
        <x:v>SEBI-CORE-AUD-000094</x:v>
      </x:c>
      <x:c r="G785" s="305" t="str">
        <x:v>CAP-LAW047|Reg. 9(xi)|AP01</x:v>
      </x:c>
      <x:c r="H785" s="305" t="str">
        <x:v>CAP-LAW047</x:v>
      </x:c>
      <x:c r="I785" s="305" t="str">
        <x:v>MIGRATED — FROZEN</x:v>
      </x:c>
      <x:c r="J785" s="305" t="str">
        <x:v>FROZEN</x:v>
      </x:c>
      <x:c r="K785" s="305" t="str">
        <x:f>IF(COUNTIF($C$5:$C$1629,C785)=1,"UNIQUE","DUPLICATE")</x:f>
        <x:v>UNIQUE</x:v>
      </x:c>
      <x:c r="L785" s="305" t="str">
        <x:f>IF(COUNTIFS($B$5:$B$1629,B785,$E$5:$E$1629,E785)=1,"UNIQUE","DUPLICATE")</x:f>
        <x:v>UNIQUE</x:v>
      </x:c>
      <x:c r="M785" s="305" t="str">
        <x:f>IF(COUNTIF($C$5:$C$1629,F785)=1,"LINKED","ORPHAN")</x:f>
        <x:v>LINKED</x:v>
      </x:c>
      <x:c r="N785" s="305" t="str">
        <x:f>IF(AND(LEFT(C785,10)="SEBI-CORE-",MID(C785,11,3)=B785,LEN(C785)=20),"VALID","INVALID")</x:f>
        <x:v>VALID</x:v>
      </x:c>
      <x:c r="O785" s="305" t="str">
        <x:v>NO COLLISION — OBJECT CODE ISOLATED</x:v>
      </x:c>
    </x:row>
    <x:row r="786" ht="48" customHeight="1">
      <x:c r="A786" s="305" t="str">
        <x:v>Evidence requirement</x:v>
      </x:c>
      <x:c r="B786" s="305" t="str">
        <x:v>EVD</x:v>
      </x:c>
      <x:c r="C786" s="305" t="str">
        <x:v>SEBI-CORE-EVD-000189</x:v>
      </x:c>
      <x:c r="D786" s="305" t="n">
        <x:v>189</x:v>
      </x:c>
      <x:c r="E786" s="305" t="str">
        <x:v>CAP-LAW047|Reg. 9|AP01|E01</x:v>
      </x:c>
      <x:c r="F786" s="305" t="str">
        <x:v>SEBI-CORE-AUD-000095</x:v>
      </x:c>
      <x:c r="G786" s="305" t="str">
        <x:v>CAP-LAW047|Reg. 9|AP01</x:v>
      </x:c>
      <x:c r="H786" s="305" t="str">
        <x:v>CAP-LAW047</x:v>
      </x:c>
      <x:c r="I786" s="305" t="str">
        <x:v>MIGRATED — FROZEN</x:v>
      </x:c>
      <x:c r="J786" s="305" t="str">
        <x:v>FROZEN</x:v>
      </x:c>
      <x:c r="K786" s="305" t="str">
        <x:f>IF(COUNTIF($C$5:$C$1629,C786)=1,"UNIQUE","DUPLICATE")</x:f>
        <x:v>UNIQUE</x:v>
      </x:c>
      <x:c r="L786" s="305" t="str">
        <x:f>IF(COUNTIFS($B$5:$B$1629,B786,$E$5:$E$1629,E786)=1,"UNIQUE","DUPLICATE")</x:f>
        <x:v>UNIQUE</x:v>
      </x:c>
      <x:c r="M786" s="305" t="str">
        <x:f>IF(COUNTIF($C$5:$C$1629,F786)=1,"LINKED","ORPHAN")</x:f>
        <x:v>LINKED</x:v>
      </x:c>
      <x:c r="N786" s="305" t="str">
        <x:f>IF(AND(LEFT(C786,10)="SEBI-CORE-",MID(C786,11,3)=B786,LEN(C786)=20),"VALID","INVALID")</x:f>
        <x:v>VALID</x:v>
      </x:c>
      <x:c r="O786" s="305" t="str">
        <x:v>NO COLLISION — OBJECT CODE ISOLATED</x:v>
      </x:c>
    </x:row>
    <x:row r="787" ht="48" customHeight="1">
      <x:c r="A787" s="305" t="str">
        <x:v>Evidence requirement</x:v>
      </x:c>
      <x:c r="B787" s="305" t="str">
        <x:v>EVD</x:v>
      </x:c>
      <x:c r="C787" s="305" t="str">
        <x:v>SEBI-CORE-EVD-000190</x:v>
      </x:c>
      <x:c r="D787" s="305" t="n">
        <x:v>190</x:v>
      </x:c>
      <x:c r="E787" s="305" t="str">
        <x:v>CAP-LAW047|Reg. 9|AP01|E02</x:v>
      </x:c>
      <x:c r="F787" s="305" t="str">
        <x:v>SEBI-CORE-AUD-000095</x:v>
      </x:c>
      <x:c r="G787" s="305" t="str">
        <x:v>CAP-LAW047|Reg. 9|AP01</x:v>
      </x:c>
      <x:c r="H787" s="305" t="str">
        <x:v>CAP-LAW047</x:v>
      </x:c>
      <x:c r="I787" s="305" t="str">
        <x:v>MIGRATED — FROZEN</x:v>
      </x:c>
      <x:c r="J787" s="305" t="str">
        <x:v>FROZEN</x:v>
      </x:c>
      <x:c r="K787" s="305" t="str">
        <x:f>IF(COUNTIF($C$5:$C$1629,C787)=1,"UNIQUE","DUPLICATE")</x:f>
        <x:v>UNIQUE</x:v>
      </x:c>
      <x:c r="L787" s="305" t="str">
        <x:f>IF(COUNTIFS($B$5:$B$1629,B787,$E$5:$E$1629,E787)=1,"UNIQUE","DUPLICATE")</x:f>
        <x:v>UNIQUE</x:v>
      </x:c>
      <x:c r="M787" s="305" t="str">
        <x:f>IF(COUNTIF($C$5:$C$1629,F787)=1,"LINKED","ORPHAN")</x:f>
        <x:v>LINKED</x:v>
      </x:c>
      <x:c r="N787" s="305" t="str">
        <x:f>IF(AND(LEFT(C787,10)="SEBI-CORE-",MID(C787,11,3)=B787,LEN(C787)=20),"VALID","INVALID")</x:f>
        <x:v>VALID</x:v>
      </x:c>
      <x:c r="O787" s="305" t="str">
        <x:v>NO COLLISION — OBJECT CODE ISOLATED</x:v>
      </x:c>
    </x:row>
    <x:row r="788" ht="48" customHeight="1">
      <x:c r="A788" s="305" t="str">
        <x:v>Evidence requirement</x:v>
      </x:c>
      <x:c r="B788" s="305" t="str">
        <x:v>EVD</x:v>
      </x:c>
      <x:c r="C788" s="305" t="str">
        <x:v>SEBI-CORE-EVD-000191</x:v>
      </x:c>
      <x:c r="D788" s="305" t="n">
        <x:v>191</x:v>
      </x:c>
      <x:c r="E788" s="305" t="str">
        <x:v>CAP-LAW047|Reg. 10|AP01|E01</x:v>
      </x:c>
      <x:c r="F788" s="305" t="str">
        <x:v>SEBI-CORE-AUD-000096</x:v>
      </x:c>
      <x:c r="G788" s="305" t="str">
        <x:v>CAP-LAW047|Reg. 10|AP01</x:v>
      </x:c>
      <x:c r="H788" s="305" t="str">
        <x:v>CAP-LAW047</x:v>
      </x:c>
      <x:c r="I788" s="305" t="str">
        <x:v>MIGRATED — FROZEN</x:v>
      </x:c>
      <x:c r="J788" s="305" t="str">
        <x:v>FROZEN</x:v>
      </x:c>
      <x:c r="K788" s="305" t="str">
        <x:f>IF(COUNTIF($C$5:$C$1629,C788)=1,"UNIQUE","DUPLICATE")</x:f>
        <x:v>UNIQUE</x:v>
      </x:c>
      <x:c r="L788" s="305" t="str">
        <x:f>IF(COUNTIFS($B$5:$B$1629,B788,$E$5:$E$1629,E788)=1,"UNIQUE","DUPLICATE")</x:f>
        <x:v>UNIQUE</x:v>
      </x:c>
      <x:c r="M788" s="305" t="str">
        <x:f>IF(COUNTIF($C$5:$C$1629,F788)=1,"LINKED","ORPHAN")</x:f>
        <x:v>LINKED</x:v>
      </x:c>
      <x:c r="N788" s="305" t="str">
        <x:f>IF(AND(LEFT(C788,10)="SEBI-CORE-",MID(C788,11,3)=B788,LEN(C788)=20),"VALID","INVALID")</x:f>
        <x:v>VALID</x:v>
      </x:c>
      <x:c r="O788" s="305" t="str">
        <x:v>NO COLLISION — OBJECT CODE ISOLATED</x:v>
      </x:c>
    </x:row>
    <x:row r="789" ht="48" customHeight="1">
      <x:c r="A789" s="305" t="str">
        <x:v>Evidence requirement</x:v>
      </x:c>
      <x:c r="B789" s="305" t="str">
        <x:v>EVD</x:v>
      </x:c>
      <x:c r="C789" s="305" t="str">
        <x:v>SEBI-CORE-EVD-000192</x:v>
      </x:c>
      <x:c r="D789" s="305" t="n">
        <x:v>192</x:v>
      </x:c>
      <x:c r="E789" s="305" t="str">
        <x:v>CAP-LAW047|Reg. 10|AP01|E02</x:v>
      </x:c>
      <x:c r="F789" s="305" t="str">
        <x:v>SEBI-CORE-AUD-000096</x:v>
      </x:c>
      <x:c r="G789" s="305" t="str">
        <x:v>CAP-LAW047|Reg. 10|AP01</x:v>
      </x:c>
      <x:c r="H789" s="305" t="str">
        <x:v>CAP-LAW047</x:v>
      </x:c>
      <x:c r="I789" s="305" t="str">
        <x:v>MIGRATED — FROZEN</x:v>
      </x:c>
      <x:c r="J789" s="305" t="str">
        <x:v>FROZEN</x:v>
      </x:c>
      <x:c r="K789" s="305" t="str">
        <x:f>IF(COUNTIF($C$5:$C$1629,C789)=1,"UNIQUE","DUPLICATE")</x:f>
        <x:v>UNIQUE</x:v>
      </x:c>
      <x:c r="L789" s="305" t="str">
        <x:f>IF(COUNTIFS($B$5:$B$1629,B789,$E$5:$E$1629,E789)=1,"UNIQUE","DUPLICATE")</x:f>
        <x:v>UNIQUE</x:v>
      </x:c>
      <x:c r="M789" s="305" t="str">
        <x:f>IF(COUNTIF($C$5:$C$1629,F789)=1,"LINKED","ORPHAN")</x:f>
        <x:v>LINKED</x:v>
      </x:c>
      <x:c r="N789" s="305" t="str">
        <x:f>IF(AND(LEFT(C789,10)="SEBI-CORE-",MID(C789,11,3)=B789,LEN(C789)=20),"VALID","INVALID")</x:f>
        <x:v>VALID</x:v>
      </x:c>
      <x:c r="O789" s="305" t="str">
        <x:v>NO COLLISION — OBJECT CODE ISOLATED</x:v>
      </x:c>
    </x:row>
    <x:row r="790" ht="48" customHeight="1">
      <x:c r="A790" s="305" t="str">
        <x:v>Evidence requirement</x:v>
      </x:c>
      <x:c r="B790" s="305" t="str">
        <x:v>EVD</x:v>
      </x:c>
      <x:c r="C790" s="305" t="str">
        <x:v>SEBI-CORE-EVD-000193</x:v>
      </x:c>
      <x:c r="D790" s="305" t="n">
        <x:v>193</x:v>
      </x:c>
      <x:c r="E790" s="305" t="str">
        <x:v>CAP-LAW047|Reg. 11|AP01|E01</x:v>
      </x:c>
      <x:c r="F790" s="305" t="str">
        <x:v>SEBI-CORE-AUD-000097</x:v>
      </x:c>
      <x:c r="G790" s="305" t="str">
        <x:v>CAP-LAW047|Reg. 11|AP01</x:v>
      </x:c>
      <x:c r="H790" s="305" t="str">
        <x:v>CAP-LAW047</x:v>
      </x:c>
      <x:c r="I790" s="305" t="str">
        <x:v>MIGRATED — FROZEN</x:v>
      </x:c>
      <x:c r="J790" s="305" t="str">
        <x:v>FROZEN</x:v>
      </x:c>
      <x:c r="K790" s="305" t="str">
        <x:f>IF(COUNTIF($C$5:$C$1629,C790)=1,"UNIQUE","DUPLICATE")</x:f>
        <x:v>UNIQUE</x:v>
      </x:c>
      <x:c r="L790" s="305" t="str">
        <x:f>IF(COUNTIFS($B$5:$B$1629,B790,$E$5:$E$1629,E790)=1,"UNIQUE","DUPLICATE")</x:f>
        <x:v>UNIQUE</x:v>
      </x:c>
      <x:c r="M790" s="305" t="str">
        <x:f>IF(COUNTIF($C$5:$C$1629,F790)=1,"LINKED","ORPHAN")</x:f>
        <x:v>LINKED</x:v>
      </x:c>
      <x:c r="N790" s="305" t="str">
        <x:f>IF(AND(LEFT(C790,10)="SEBI-CORE-",MID(C790,11,3)=B790,LEN(C790)=20),"VALID","INVALID")</x:f>
        <x:v>VALID</x:v>
      </x:c>
      <x:c r="O790" s="305" t="str">
        <x:v>NO COLLISION — OBJECT CODE ISOLATED</x:v>
      </x:c>
    </x:row>
    <x:row r="791" ht="48" customHeight="1">
      <x:c r="A791" s="305" t="str">
        <x:v>Evidence requirement</x:v>
      </x:c>
      <x:c r="B791" s="305" t="str">
        <x:v>EVD</x:v>
      </x:c>
      <x:c r="C791" s="305" t="str">
        <x:v>SEBI-CORE-EVD-000194</x:v>
      </x:c>
      <x:c r="D791" s="305" t="n">
        <x:v>194</x:v>
      </x:c>
      <x:c r="E791" s="305" t="str">
        <x:v>CAP-LAW047|Reg. 11|AP01|E02</x:v>
      </x:c>
      <x:c r="F791" s="305" t="str">
        <x:v>SEBI-CORE-AUD-000097</x:v>
      </x:c>
      <x:c r="G791" s="305" t="str">
        <x:v>CAP-LAW047|Reg. 11|AP01</x:v>
      </x:c>
      <x:c r="H791" s="305" t="str">
        <x:v>CAP-LAW047</x:v>
      </x:c>
      <x:c r="I791" s="305" t="str">
        <x:v>MIGRATED — FROZEN</x:v>
      </x:c>
      <x:c r="J791" s="305" t="str">
        <x:v>FROZEN</x:v>
      </x:c>
      <x:c r="K791" s="305" t="str">
        <x:f>IF(COUNTIF($C$5:$C$1629,C791)=1,"UNIQUE","DUPLICATE")</x:f>
        <x:v>UNIQUE</x:v>
      </x:c>
      <x:c r="L791" s="305" t="str">
        <x:f>IF(COUNTIFS($B$5:$B$1629,B791,$E$5:$E$1629,E791)=1,"UNIQUE","DUPLICATE")</x:f>
        <x:v>UNIQUE</x:v>
      </x:c>
      <x:c r="M791" s="305" t="str">
        <x:f>IF(COUNTIF($C$5:$C$1629,F791)=1,"LINKED","ORPHAN")</x:f>
        <x:v>LINKED</x:v>
      </x:c>
      <x:c r="N791" s="305" t="str">
        <x:f>IF(AND(LEFT(C791,10)="SEBI-CORE-",MID(C791,11,3)=B791,LEN(C791)=20),"VALID","INVALID")</x:f>
        <x:v>VALID</x:v>
      </x:c>
      <x:c r="O791" s="305" t="str">
        <x:v>NO COLLISION — OBJECT CODE ISOLATED</x:v>
      </x:c>
    </x:row>
    <x:row r="792" ht="48" customHeight="1">
      <x:c r="A792" s="305" t="str">
        <x:v>Evidence requirement</x:v>
      </x:c>
      <x:c r="B792" s="305" t="str">
        <x:v>EVD</x:v>
      </x:c>
      <x:c r="C792" s="305" t="str">
        <x:v>SEBI-CORE-EVD-000195</x:v>
      </x:c>
      <x:c r="D792" s="305" t="n">
        <x:v>195</x:v>
      </x:c>
      <x:c r="E792" s="305" t="str">
        <x:v>CAP-LAW047|Reg. 24 general obligations|AP01|E01</x:v>
      </x:c>
      <x:c r="F792" s="305" t="str">
        <x:v>SEBI-CORE-AUD-000098</x:v>
      </x:c>
      <x:c r="G792" s="305" t="str">
        <x:v>CAP-LAW047|Reg. 24 general obligations|AP01</x:v>
      </x:c>
      <x:c r="H792" s="305" t="str">
        <x:v>CAP-LAW047</x:v>
      </x:c>
      <x:c r="I792" s="305" t="str">
        <x:v>MIGRATED — FROZEN</x:v>
      </x:c>
      <x:c r="J792" s="305" t="str">
        <x:v>FROZEN</x:v>
      </x:c>
      <x:c r="K792" s="305" t="str">
        <x:f>IF(COUNTIF($C$5:$C$1629,C792)=1,"UNIQUE","DUPLICATE")</x:f>
        <x:v>UNIQUE</x:v>
      </x:c>
      <x:c r="L792" s="305" t="str">
        <x:f>IF(COUNTIFS($B$5:$B$1629,B792,$E$5:$E$1629,E792)=1,"UNIQUE","DUPLICATE")</x:f>
        <x:v>UNIQUE</x:v>
      </x:c>
      <x:c r="M792" s="305" t="str">
        <x:f>IF(COUNTIF($C$5:$C$1629,F792)=1,"LINKED","ORPHAN")</x:f>
        <x:v>LINKED</x:v>
      </x:c>
      <x:c r="N792" s="305" t="str">
        <x:f>IF(AND(LEFT(C792,10)="SEBI-CORE-",MID(C792,11,3)=B792,LEN(C792)=20),"VALID","INVALID")</x:f>
        <x:v>VALID</x:v>
      </x:c>
      <x:c r="O792" s="305" t="str">
        <x:v>NO COLLISION — OBJECT CODE ISOLATED</x:v>
      </x:c>
    </x:row>
    <x:row r="793" ht="48" customHeight="1">
      <x:c r="A793" s="305" t="str">
        <x:v>Evidence requirement</x:v>
      </x:c>
      <x:c r="B793" s="305" t="str">
        <x:v>EVD</x:v>
      </x:c>
      <x:c r="C793" s="305" t="str">
        <x:v>SEBI-CORE-EVD-000196</x:v>
      </x:c>
      <x:c r="D793" s="305" t="n">
        <x:v>196</x:v>
      </x:c>
      <x:c r="E793" s="305" t="str">
        <x:v>CAP-LAW047|Reg. 24 general obligations|AP01|E02</x:v>
      </x:c>
      <x:c r="F793" s="305" t="str">
        <x:v>SEBI-CORE-AUD-000098</x:v>
      </x:c>
      <x:c r="G793" s="305" t="str">
        <x:v>CAP-LAW047|Reg. 24 general obligations|AP01</x:v>
      </x:c>
      <x:c r="H793" s="305" t="str">
        <x:v>CAP-LAW047</x:v>
      </x:c>
      <x:c r="I793" s="305" t="str">
        <x:v>MIGRATED — FROZEN</x:v>
      </x:c>
      <x:c r="J793" s="305" t="str">
        <x:v>FROZEN</x:v>
      </x:c>
      <x:c r="K793" s="305" t="str">
        <x:f>IF(COUNTIF($C$5:$C$1629,C793)=1,"UNIQUE","DUPLICATE")</x:f>
        <x:v>UNIQUE</x:v>
      </x:c>
      <x:c r="L793" s="305" t="str">
        <x:f>IF(COUNTIFS($B$5:$B$1629,B793,$E$5:$E$1629,E793)=1,"UNIQUE","DUPLICATE")</x:f>
        <x:v>UNIQUE</x:v>
      </x:c>
      <x:c r="M793" s="305" t="str">
        <x:f>IF(COUNTIF($C$5:$C$1629,F793)=1,"LINKED","ORPHAN")</x:f>
        <x:v>LINKED</x:v>
      </x:c>
      <x:c r="N793" s="305" t="str">
        <x:f>IF(AND(LEFT(C793,10)="SEBI-CORE-",MID(C793,11,3)=B793,LEN(C793)=20),"VALID","INVALID")</x:f>
        <x:v>VALID</x:v>
      </x:c>
      <x:c r="O793" s="305" t="str">
        <x:v>NO COLLISION — OBJECT CODE ISOLATED</x:v>
      </x:c>
    </x:row>
    <x:row r="794" ht="48" customHeight="1">
      <x:c r="A794" s="305" t="str">
        <x:v>Evidence requirement</x:v>
      </x:c>
      <x:c r="B794" s="305" t="str">
        <x:v>EVD</x:v>
      </x:c>
      <x:c r="C794" s="305" t="str">
        <x:v>SEBI-CORE-EVD-000197</x:v>
      </x:c>
      <x:c r="D794" s="305" t="n">
        <x:v>197</x:v>
      </x:c>
      <x:c r="E794" s="305" t="str">
        <x:v>CAP-LAW239|Reg. 24(i)(ea) operationalisation|AP01|E01</x:v>
      </x:c>
      <x:c r="F794" s="305" t="str">
        <x:v>SEBI-CORE-AUD-000099</x:v>
      </x:c>
      <x:c r="G794" s="305" t="str">
        <x:v>CAP-LAW239|Reg. 24(i)(ea) operationalisation|AP01</x:v>
      </x:c>
      <x:c r="H794" s="305" t="str">
        <x:v>CAP-LAW239</x:v>
      </x:c>
      <x:c r="I794" s="305" t="str">
        <x:v>MIGRATED — FROZEN</x:v>
      </x:c>
      <x:c r="J794" s="305" t="str">
        <x:v>FROZEN</x:v>
      </x:c>
      <x:c r="K794" s="305" t="str">
        <x:f>IF(COUNTIF($C$5:$C$1629,C794)=1,"UNIQUE","DUPLICATE")</x:f>
        <x:v>UNIQUE</x:v>
      </x:c>
      <x:c r="L794" s="305" t="str">
        <x:f>IF(COUNTIFS($B$5:$B$1629,B794,$E$5:$E$1629,E794)=1,"UNIQUE","DUPLICATE")</x:f>
        <x:v>UNIQUE</x:v>
      </x:c>
      <x:c r="M794" s="305" t="str">
        <x:f>IF(COUNTIF($C$5:$C$1629,F794)=1,"LINKED","ORPHAN")</x:f>
        <x:v>LINKED</x:v>
      </x:c>
      <x:c r="N794" s="305" t="str">
        <x:f>IF(AND(LEFT(C794,10)="SEBI-CORE-",MID(C794,11,3)=B794,LEN(C794)=20),"VALID","INVALID")</x:f>
        <x:v>VALID</x:v>
      </x:c>
      <x:c r="O794" s="305" t="str">
        <x:v>NO COLLISION — OBJECT CODE ISOLATED</x:v>
      </x:c>
    </x:row>
    <x:row r="795" ht="48" customHeight="1">
      <x:c r="A795" s="305" t="str">
        <x:v>Evidence requirement</x:v>
      </x:c>
      <x:c r="B795" s="305" t="str">
        <x:v>EVD</x:v>
      </x:c>
      <x:c r="C795" s="305" t="str">
        <x:v>SEBI-CORE-EVD-000198</x:v>
      </x:c>
      <x:c r="D795" s="305" t="n">
        <x:v>198</x:v>
      </x:c>
      <x:c r="E795" s="305" t="str">
        <x:v>CAP-LAW239|Reg. 24(i)(ea) operationalisation|AP01|E02</x:v>
      </x:c>
      <x:c r="F795" s="305" t="str">
        <x:v>SEBI-CORE-AUD-000099</x:v>
      </x:c>
      <x:c r="G795" s="305" t="str">
        <x:v>CAP-LAW239|Reg. 24(i)(ea) operationalisation|AP01</x:v>
      </x:c>
      <x:c r="H795" s="305" t="str">
        <x:v>CAP-LAW239</x:v>
      </x:c>
      <x:c r="I795" s="305" t="str">
        <x:v>MIGRATED — FROZEN</x:v>
      </x:c>
      <x:c r="J795" s="305" t="str">
        <x:v>FROZEN</x:v>
      </x:c>
      <x:c r="K795" s="305" t="str">
        <x:f>IF(COUNTIF($C$5:$C$1629,C795)=1,"UNIQUE","DUPLICATE")</x:f>
        <x:v>UNIQUE</x:v>
      </x:c>
      <x:c r="L795" s="305" t="str">
        <x:f>IF(COUNTIFS($B$5:$B$1629,B795,$E$5:$E$1629,E795)=1,"UNIQUE","DUPLICATE")</x:f>
        <x:v>UNIQUE</x:v>
      </x:c>
      <x:c r="M795" s="305" t="str">
        <x:f>IF(COUNTIF($C$5:$C$1629,F795)=1,"LINKED","ORPHAN")</x:f>
        <x:v>LINKED</x:v>
      </x:c>
      <x:c r="N795" s="305" t="str">
        <x:f>IF(AND(LEFT(C795,10)="SEBI-CORE-",MID(C795,11,3)=B795,LEN(C795)=20),"VALID","INVALID")</x:f>
        <x:v>VALID</x:v>
      </x:c>
      <x:c r="O795" s="305" t="str">
        <x:v>NO COLLISION — OBJECT CODE ISOLATED</x:v>
      </x:c>
    </x:row>
    <x:row r="796" ht="48" customHeight="1">
      <x:c r="A796" s="305" t="str">
        <x:v>Evidence requirement</x:v>
      </x:c>
      <x:c r="B796" s="305" t="str">
        <x:v>EVD</x:v>
      </x:c>
      <x:c r="C796" s="305" t="str">
        <x:v>SEBI-CORE-EVD-000199</x:v>
      </x:c>
      <x:c r="D796" s="305" t="n">
        <x:v>199</x:v>
      </x:c>
      <x:c r="E796" s="305" t="str">
        <x:v>CAP-LAW040|Reg. 8|AP01|E01</x:v>
      </x:c>
      <x:c r="F796" s="305" t="str">
        <x:v>SEBI-CORE-AUD-000100</x:v>
      </x:c>
      <x:c r="G796" s="305" t="str">
        <x:v>CAP-LAW040|Reg. 8|AP01</x:v>
      </x:c>
      <x:c r="H796" s="305" t="str">
        <x:v>CAP-LAW040</x:v>
      </x:c>
      <x:c r="I796" s="305" t="str">
        <x:v>MIGRATED — FROZEN</x:v>
      </x:c>
      <x:c r="J796" s="305" t="str">
        <x:v>FROZEN</x:v>
      </x:c>
      <x:c r="K796" s="305" t="str">
        <x:f>IF(COUNTIF($C$5:$C$1629,C796)=1,"UNIQUE","DUPLICATE")</x:f>
        <x:v>UNIQUE</x:v>
      </x:c>
      <x:c r="L796" s="305" t="str">
        <x:f>IF(COUNTIFS($B$5:$B$1629,B796,$E$5:$E$1629,E796)=1,"UNIQUE","DUPLICATE")</x:f>
        <x:v>UNIQUE</x:v>
      </x:c>
      <x:c r="M796" s="305" t="str">
        <x:f>IF(COUNTIF($C$5:$C$1629,F796)=1,"LINKED","ORPHAN")</x:f>
        <x:v>LINKED</x:v>
      </x:c>
      <x:c r="N796" s="305" t="str">
        <x:f>IF(AND(LEFT(C796,10)="SEBI-CORE-",MID(C796,11,3)=B796,LEN(C796)=20),"VALID","INVALID")</x:f>
        <x:v>VALID</x:v>
      </x:c>
      <x:c r="O796" s="305" t="str">
        <x:v>NO COLLISION — OBJECT CODE ISOLATED</x:v>
      </x:c>
    </x:row>
    <x:row r="797" ht="48" customHeight="1">
      <x:c r="A797" s="305" t="str">
        <x:v>Evidence requirement</x:v>
      </x:c>
      <x:c r="B797" s="305" t="str">
        <x:v>EVD</x:v>
      </x:c>
      <x:c r="C797" s="305" t="str">
        <x:v>SEBI-CORE-EVD-000200</x:v>
      </x:c>
      <x:c r="D797" s="305" t="n">
        <x:v>200</x:v>
      </x:c>
      <x:c r="E797" s="305" t="str">
        <x:v>CAP-LAW040|Reg. 8|AP01|E02</x:v>
      </x:c>
      <x:c r="F797" s="305" t="str">
        <x:v>SEBI-CORE-AUD-000100</x:v>
      </x:c>
      <x:c r="G797" s="305" t="str">
        <x:v>CAP-LAW040|Reg. 8|AP01</x:v>
      </x:c>
      <x:c r="H797" s="305" t="str">
        <x:v>CAP-LAW040</x:v>
      </x:c>
      <x:c r="I797" s="305" t="str">
        <x:v>MIGRATED — FROZEN</x:v>
      </x:c>
      <x:c r="J797" s="305" t="str">
        <x:v>FROZEN</x:v>
      </x:c>
      <x:c r="K797" s="305" t="str">
        <x:f>IF(COUNTIF($C$5:$C$1629,C797)=1,"UNIQUE","DUPLICATE")</x:f>
        <x:v>UNIQUE</x:v>
      </x:c>
      <x:c r="L797" s="305" t="str">
        <x:f>IF(COUNTIFS($B$5:$B$1629,B797,$E$5:$E$1629,E797)=1,"UNIQUE","DUPLICATE")</x:f>
        <x:v>UNIQUE</x:v>
      </x:c>
      <x:c r="M797" s="305" t="str">
        <x:f>IF(COUNTIF($C$5:$C$1629,F797)=1,"LINKED","ORPHAN")</x:f>
        <x:v>LINKED</x:v>
      </x:c>
      <x:c r="N797" s="305" t="str">
        <x:f>IF(AND(LEFT(C797,10)="SEBI-CORE-",MID(C797,11,3)=B797,LEN(C797)=20),"VALID","INVALID")</x:f>
        <x:v>VALID</x:v>
      </x:c>
      <x:c r="O797" s="305" t="str">
        <x:v>NO COLLISION — OBJECT CODE ISOLATED</x:v>
      </x:c>
    </x:row>
    <x:row r="798" ht="48" customHeight="1">
      <x:c r="A798" s="305" t="str">
        <x:v>Evidence requirement</x:v>
      </x:c>
      <x:c r="B798" s="305" t="str">
        <x:v>EVD</x:v>
      </x:c>
      <x:c r="C798" s="305" t="str">
        <x:v>SEBI-CORE-EVD-000201</x:v>
      </x:c>
      <x:c r="D798" s="305" t="n">
        <x:v>201</x:v>
      </x:c>
      <x:c r="E798" s="305" t="str">
        <x:v>CAP-LAW040|Regs. 9 and 10(2)-(3)|AP01|E01</x:v>
      </x:c>
      <x:c r="F798" s="305" t="str">
        <x:v>SEBI-CORE-AUD-000101</x:v>
      </x:c>
      <x:c r="G798" s="305" t="str">
        <x:v>CAP-LAW040|Regs. 9 and 10(2)-(3)|AP01</x:v>
      </x:c>
      <x:c r="H798" s="305" t="str">
        <x:v>CAP-LAW040</x:v>
      </x:c>
      <x:c r="I798" s="305" t="str">
        <x:v>MIGRATED — FROZEN</x:v>
      </x:c>
      <x:c r="J798" s="305" t="str">
        <x:v>FROZEN</x:v>
      </x:c>
      <x:c r="K798" s="305" t="str">
        <x:f>IF(COUNTIF($C$5:$C$1629,C798)=1,"UNIQUE","DUPLICATE")</x:f>
        <x:v>UNIQUE</x:v>
      </x:c>
      <x:c r="L798" s="305" t="str">
        <x:f>IF(COUNTIFS($B$5:$B$1629,B798,$E$5:$E$1629,E798)=1,"UNIQUE","DUPLICATE")</x:f>
        <x:v>UNIQUE</x:v>
      </x:c>
      <x:c r="M798" s="305" t="str">
        <x:f>IF(COUNTIF($C$5:$C$1629,F798)=1,"LINKED","ORPHAN")</x:f>
        <x:v>LINKED</x:v>
      </x:c>
      <x:c r="N798" s="305" t="str">
        <x:f>IF(AND(LEFT(C798,10)="SEBI-CORE-",MID(C798,11,3)=B798,LEN(C798)=20),"VALID","INVALID")</x:f>
        <x:v>VALID</x:v>
      </x:c>
      <x:c r="O798" s="305" t="str">
        <x:v>NO COLLISION — OBJECT CODE ISOLATED</x:v>
      </x:c>
    </x:row>
    <x:row r="799" ht="48" customHeight="1">
      <x:c r="A799" s="305" t="str">
        <x:v>Evidence requirement</x:v>
      </x:c>
      <x:c r="B799" s="305" t="str">
        <x:v>EVD</x:v>
      </x:c>
      <x:c r="C799" s="305" t="str">
        <x:v>SEBI-CORE-EVD-000202</x:v>
      </x:c>
      <x:c r="D799" s="305" t="n">
        <x:v>202</x:v>
      </x:c>
      <x:c r="E799" s="305" t="str">
        <x:v>CAP-LAW040|Regs. 9 and 10(2)-(3)|AP01|E02</x:v>
      </x:c>
      <x:c r="F799" s="305" t="str">
        <x:v>SEBI-CORE-AUD-000101</x:v>
      </x:c>
      <x:c r="G799" s="305" t="str">
        <x:v>CAP-LAW040|Regs. 9 and 10(2)-(3)|AP01</x:v>
      </x:c>
      <x:c r="H799" s="305" t="str">
        <x:v>CAP-LAW040</x:v>
      </x:c>
      <x:c r="I799" s="305" t="str">
        <x:v>MIGRATED — FROZEN</x:v>
      </x:c>
      <x:c r="J799" s="305" t="str">
        <x:v>FROZEN</x:v>
      </x:c>
      <x:c r="K799" s="305" t="str">
        <x:f>IF(COUNTIF($C$5:$C$1629,C799)=1,"UNIQUE","DUPLICATE")</x:f>
        <x:v>UNIQUE</x:v>
      </x:c>
      <x:c r="L799" s="305" t="str">
        <x:f>IF(COUNTIFS($B$5:$B$1629,B799,$E$5:$E$1629,E799)=1,"UNIQUE","DUPLICATE")</x:f>
        <x:v>UNIQUE</x:v>
      </x:c>
      <x:c r="M799" s="305" t="str">
        <x:f>IF(COUNTIF($C$5:$C$1629,F799)=1,"LINKED","ORPHAN")</x:f>
        <x:v>LINKED</x:v>
      </x:c>
      <x:c r="N799" s="305" t="str">
        <x:f>IF(AND(LEFT(C799,10)="SEBI-CORE-",MID(C799,11,3)=B799,LEN(C799)=20),"VALID","INVALID")</x:f>
        <x:v>VALID</x:v>
      </x:c>
      <x:c r="O799" s="305" t="str">
        <x:v>NO COLLISION — OBJECT CODE ISOLATED</x:v>
      </x:c>
    </x:row>
    <x:row r="800" ht="48" customHeight="1">
      <x:c r="A800" s="305" t="str">
        <x:v>Evidence requirement</x:v>
      </x:c>
      <x:c r="B800" s="305" t="str">
        <x:v>EVD</x:v>
      </x:c>
      <x:c r="C800" s="305" t="str">
        <x:v>SEBI-CORE-EVD-000203</x:v>
      </x:c>
      <x:c r="D800" s="305" t="n">
        <x:v>203</x:v>
      </x:c>
      <x:c r="E800" s="305" t="str">
        <x:v>CAP-LAW040|Reg. 10(1),(4)-(6)|AP01|E01</x:v>
      </x:c>
      <x:c r="F800" s="305" t="str">
        <x:v>SEBI-CORE-AUD-000102</x:v>
      </x:c>
      <x:c r="G800" s="305" t="str">
        <x:v>CAP-LAW040|Reg. 10(1),(4)-(6)|AP01</x:v>
      </x:c>
      <x:c r="H800" s="305" t="str">
        <x:v>CAP-LAW040</x:v>
      </x:c>
      <x:c r="I800" s="305" t="str">
        <x:v>MIGRATED — FROZEN</x:v>
      </x:c>
      <x:c r="J800" s="305" t="str">
        <x:v>FROZEN</x:v>
      </x:c>
      <x:c r="K800" s="305" t="str">
        <x:f>IF(COUNTIF($C$5:$C$1629,C800)=1,"UNIQUE","DUPLICATE")</x:f>
        <x:v>UNIQUE</x:v>
      </x:c>
      <x:c r="L800" s="305" t="str">
        <x:f>IF(COUNTIFS($B$5:$B$1629,B800,$E$5:$E$1629,E800)=1,"UNIQUE","DUPLICATE")</x:f>
        <x:v>UNIQUE</x:v>
      </x:c>
      <x:c r="M800" s="305" t="str">
        <x:f>IF(COUNTIF($C$5:$C$1629,F800)=1,"LINKED","ORPHAN")</x:f>
        <x:v>LINKED</x:v>
      </x:c>
      <x:c r="N800" s="305" t="str">
        <x:f>IF(AND(LEFT(C800,10)="SEBI-CORE-",MID(C800,11,3)=B800,LEN(C800)=20),"VALID","INVALID")</x:f>
        <x:v>VALID</x:v>
      </x:c>
      <x:c r="O800" s="305" t="str">
        <x:v>NO COLLISION — OBJECT CODE ISOLATED</x:v>
      </x:c>
    </x:row>
    <x:row r="801" ht="48" customHeight="1">
      <x:c r="A801" s="305" t="str">
        <x:v>Evidence requirement</x:v>
      </x:c>
      <x:c r="B801" s="305" t="str">
        <x:v>EVD</x:v>
      </x:c>
      <x:c r="C801" s="305" t="str">
        <x:v>SEBI-CORE-EVD-000204</x:v>
      </x:c>
      <x:c r="D801" s="305" t="n">
        <x:v>204</x:v>
      </x:c>
      <x:c r="E801" s="305" t="str">
        <x:v>CAP-LAW040|Reg. 10(1),(4)-(6)|AP01|E02</x:v>
      </x:c>
      <x:c r="F801" s="305" t="str">
        <x:v>SEBI-CORE-AUD-000102</x:v>
      </x:c>
      <x:c r="G801" s="305" t="str">
        <x:v>CAP-LAW040|Reg. 10(1),(4)-(6)|AP01</x:v>
      </x:c>
      <x:c r="H801" s="305" t="str">
        <x:v>CAP-LAW040</x:v>
      </x:c>
      <x:c r="I801" s="305" t="str">
        <x:v>MIGRATED — FROZEN</x:v>
      </x:c>
      <x:c r="J801" s="305" t="str">
        <x:v>FROZEN</x:v>
      </x:c>
      <x:c r="K801" s="305" t="str">
        <x:f>IF(COUNTIF($C$5:$C$1629,C801)=1,"UNIQUE","DUPLICATE")</x:f>
        <x:v>UNIQUE</x:v>
      </x:c>
      <x:c r="L801" s="305" t="str">
        <x:f>IF(COUNTIFS($B$5:$B$1629,B801,$E$5:$E$1629,E801)=1,"UNIQUE","DUPLICATE")</x:f>
        <x:v>UNIQUE</x:v>
      </x:c>
      <x:c r="M801" s="305" t="str">
        <x:f>IF(COUNTIF($C$5:$C$1629,F801)=1,"LINKED","ORPHAN")</x:f>
        <x:v>LINKED</x:v>
      </x:c>
      <x:c r="N801" s="305" t="str">
        <x:f>IF(AND(LEFT(C801,10)="SEBI-CORE-",MID(C801,11,3)=B801,LEN(C801)=20),"VALID","INVALID")</x:f>
        <x:v>VALID</x:v>
      </x:c>
      <x:c r="O801" s="305" t="str">
        <x:v>NO COLLISION — OBJECT CODE ISOLATED</x:v>
      </x:c>
    </x:row>
    <x:row r="802" ht="48" customHeight="1">
      <x:c r="A802" s="305" t="str">
        <x:v>Evidence requirement</x:v>
      </x:c>
      <x:c r="B802" s="305" t="str">
        <x:v>EVD</x:v>
      </x:c>
      <x:c r="C802" s="305" t="str">
        <x:v>SEBI-CORE-EVD-000205</x:v>
      </x:c>
      <x:c r="D802" s="305" t="n">
        <x:v>205</x:v>
      </x:c>
      <x:c r="E802" s="305" t="str">
        <x:v>CAP-LAW040|Reg. 11|AP01|E01</x:v>
      </x:c>
      <x:c r="F802" s="305" t="str">
        <x:v>SEBI-CORE-AUD-000103</x:v>
      </x:c>
      <x:c r="G802" s="305" t="str">
        <x:v>CAP-LAW040|Reg. 11|AP01</x:v>
      </x:c>
      <x:c r="H802" s="305" t="str">
        <x:v>CAP-LAW040</x:v>
      </x:c>
      <x:c r="I802" s="305" t="str">
        <x:v>MIGRATED — FROZEN</x:v>
      </x:c>
      <x:c r="J802" s="305" t="str">
        <x:v>FROZEN</x:v>
      </x:c>
      <x:c r="K802" s="305" t="str">
        <x:f>IF(COUNTIF($C$5:$C$1629,C802)=1,"UNIQUE","DUPLICATE")</x:f>
        <x:v>UNIQUE</x:v>
      </x:c>
      <x:c r="L802" s="305" t="str">
        <x:f>IF(COUNTIFS($B$5:$B$1629,B802,$E$5:$E$1629,E802)=1,"UNIQUE","DUPLICATE")</x:f>
        <x:v>UNIQUE</x:v>
      </x:c>
      <x:c r="M802" s="305" t="str">
        <x:f>IF(COUNTIF($C$5:$C$1629,F802)=1,"LINKED","ORPHAN")</x:f>
        <x:v>LINKED</x:v>
      </x:c>
      <x:c r="N802" s="305" t="str">
        <x:f>IF(AND(LEFT(C802,10)="SEBI-CORE-",MID(C802,11,3)=B802,LEN(C802)=20),"VALID","INVALID")</x:f>
        <x:v>VALID</x:v>
      </x:c>
      <x:c r="O802" s="305" t="str">
        <x:v>NO COLLISION — OBJECT CODE ISOLATED</x:v>
      </x:c>
    </x:row>
    <x:row r="803" ht="48" customHeight="1">
      <x:c r="A803" s="305" t="str">
        <x:v>Evidence requirement</x:v>
      </x:c>
      <x:c r="B803" s="305" t="str">
        <x:v>EVD</x:v>
      </x:c>
      <x:c r="C803" s="305" t="str">
        <x:v>SEBI-CORE-EVD-000206</x:v>
      </x:c>
      <x:c r="D803" s="305" t="n">
        <x:v>206</x:v>
      </x:c>
      <x:c r="E803" s="305" t="str">
        <x:v>CAP-LAW040|Reg. 11|AP01|E02</x:v>
      </x:c>
      <x:c r="F803" s="305" t="str">
        <x:v>SEBI-CORE-AUD-000103</x:v>
      </x:c>
      <x:c r="G803" s="305" t="str">
        <x:v>CAP-LAW040|Reg. 11|AP01</x:v>
      </x:c>
      <x:c r="H803" s="305" t="str">
        <x:v>CAP-LAW040</x:v>
      </x:c>
      <x:c r="I803" s="305" t="str">
        <x:v>MIGRATED — FROZEN</x:v>
      </x:c>
      <x:c r="J803" s="305" t="str">
        <x:v>FROZEN</x:v>
      </x:c>
      <x:c r="K803" s="305" t="str">
        <x:f>IF(COUNTIF($C$5:$C$1629,C803)=1,"UNIQUE","DUPLICATE")</x:f>
        <x:v>UNIQUE</x:v>
      </x:c>
      <x:c r="L803" s="305" t="str">
        <x:f>IF(COUNTIFS($B$5:$B$1629,B803,$E$5:$E$1629,E803)=1,"UNIQUE","DUPLICATE")</x:f>
        <x:v>UNIQUE</x:v>
      </x:c>
      <x:c r="M803" s="305" t="str">
        <x:f>IF(COUNTIF($C$5:$C$1629,F803)=1,"LINKED","ORPHAN")</x:f>
        <x:v>LINKED</x:v>
      </x:c>
      <x:c r="N803" s="305" t="str">
        <x:f>IF(AND(LEFT(C803,10)="SEBI-CORE-",MID(C803,11,3)=B803,LEN(C803)=20),"VALID","INVALID")</x:f>
        <x:v>VALID</x:v>
      </x:c>
      <x:c r="O803" s="305" t="str">
        <x:v>NO COLLISION — OBJECT CODE ISOLATED</x:v>
      </x:c>
    </x:row>
    <x:row r="804" ht="48" customHeight="1">
      <x:c r="A804" s="305" t="str">
        <x:v>Evidence requirement</x:v>
      </x:c>
      <x:c r="B804" s="305" t="str">
        <x:v>EVD</x:v>
      </x:c>
      <x:c r="C804" s="305" t="str">
        <x:v>SEBI-CORE-EVD-000207</x:v>
      </x:c>
      <x:c r="D804" s="305" t="n">
        <x:v>207</x:v>
      </x:c>
      <x:c r="E804" s="305" t="str">
        <x:v>CAP-LAW040|Reg. 12|AP01|E01</x:v>
      </x:c>
      <x:c r="F804" s="305" t="str">
        <x:v>SEBI-CORE-AUD-000104</x:v>
      </x:c>
      <x:c r="G804" s="305" t="str">
        <x:v>CAP-LAW040|Reg. 12|AP01</x:v>
      </x:c>
      <x:c r="H804" s="305" t="str">
        <x:v>CAP-LAW040</x:v>
      </x:c>
      <x:c r="I804" s="305" t="str">
        <x:v>MIGRATED — FROZEN</x:v>
      </x:c>
      <x:c r="J804" s="305" t="str">
        <x:v>FROZEN</x:v>
      </x:c>
      <x:c r="K804" s="305" t="str">
        <x:f>IF(COUNTIF($C$5:$C$1629,C804)=1,"UNIQUE","DUPLICATE")</x:f>
        <x:v>UNIQUE</x:v>
      </x:c>
      <x:c r="L804" s="305" t="str">
        <x:f>IF(COUNTIFS($B$5:$B$1629,B804,$E$5:$E$1629,E804)=1,"UNIQUE","DUPLICATE")</x:f>
        <x:v>UNIQUE</x:v>
      </x:c>
      <x:c r="M804" s="305" t="str">
        <x:f>IF(COUNTIF($C$5:$C$1629,F804)=1,"LINKED","ORPHAN")</x:f>
        <x:v>LINKED</x:v>
      </x:c>
      <x:c r="N804" s="305" t="str">
        <x:f>IF(AND(LEFT(C804,10)="SEBI-CORE-",MID(C804,11,3)=B804,LEN(C804)=20),"VALID","INVALID")</x:f>
        <x:v>VALID</x:v>
      </x:c>
      <x:c r="O804" s="305" t="str">
        <x:v>NO COLLISION — OBJECT CODE ISOLATED</x:v>
      </x:c>
    </x:row>
    <x:row r="805" ht="48" customHeight="1">
      <x:c r="A805" s="305" t="str">
        <x:v>Evidence requirement</x:v>
      </x:c>
      <x:c r="B805" s="305" t="str">
        <x:v>EVD</x:v>
      </x:c>
      <x:c r="C805" s="305" t="str">
        <x:v>SEBI-CORE-EVD-000208</x:v>
      </x:c>
      <x:c r="D805" s="305" t="n">
        <x:v>208</x:v>
      </x:c>
      <x:c r="E805" s="305" t="str">
        <x:v>CAP-LAW040|Reg. 12|AP01|E02</x:v>
      </x:c>
      <x:c r="F805" s="305" t="str">
        <x:v>SEBI-CORE-AUD-000104</x:v>
      </x:c>
      <x:c r="G805" s="305" t="str">
        <x:v>CAP-LAW040|Reg. 12|AP01</x:v>
      </x:c>
      <x:c r="H805" s="305" t="str">
        <x:v>CAP-LAW040</x:v>
      </x:c>
      <x:c r="I805" s="305" t="str">
        <x:v>MIGRATED — FROZEN</x:v>
      </x:c>
      <x:c r="J805" s="305" t="str">
        <x:v>FROZEN</x:v>
      </x:c>
      <x:c r="K805" s="305" t="str">
        <x:f>IF(COUNTIF($C$5:$C$1629,C805)=1,"UNIQUE","DUPLICATE")</x:f>
        <x:v>UNIQUE</x:v>
      </x:c>
      <x:c r="L805" s="305" t="str">
        <x:f>IF(COUNTIFS($B$5:$B$1629,B805,$E$5:$E$1629,E805)=1,"UNIQUE","DUPLICATE")</x:f>
        <x:v>UNIQUE</x:v>
      </x:c>
      <x:c r="M805" s="305" t="str">
        <x:f>IF(COUNTIF($C$5:$C$1629,F805)=1,"LINKED","ORPHAN")</x:f>
        <x:v>LINKED</x:v>
      </x:c>
      <x:c r="N805" s="305" t="str">
        <x:f>IF(AND(LEFT(C805,10)="SEBI-CORE-",MID(C805,11,3)=B805,LEN(C805)=20),"VALID","INVALID")</x:f>
        <x:v>VALID</x:v>
      </x:c>
      <x:c r="O805" s="305" t="str">
        <x:v>NO COLLISION — OBJECT CODE ISOLATED</x:v>
      </x:c>
    </x:row>
    <x:row r="806" ht="48" customHeight="1">
      <x:c r="A806" s="305" t="str">
        <x:v>Evidence requirement</x:v>
      </x:c>
      <x:c r="B806" s="305" t="str">
        <x:v>EVD</x:v>
      </x:c>
      <x:c r="C806" s="305" t="str">
        <x:v>SEBI-CORE-EVD-000209</x:v>
      </x:c>
      <x:c r="D806" s="305" t="n">
        <x:v>209</x:v>
      </x:c>
      <x:c r="E806" s="305" t="str">
        <x:v>CAP-LAW040|Reg. 14|AP01|E01</x:v>
      </x:c>
      <x:c r="F806" s="305" t="str">
        <x:v>SEBI-CORE-AUD-000105</x:v>
      </x:c>
      <x:c r="G806" s="305" t="str">
        <x:v>CAP-LAW040|Reg. 14|AP01</x:v>
      </x:c>
      <x:c r="H806" s="305" t="str">
        <x:v>CAP-LAW040</x:v>
      </x:c>
      <x:c r="I806" s="305" t="str">
        <x:v>MIGRATED — FROZEN</x:v>
      </x:c>
      <x:c r="J806" s="305" t="str">
        <x:v>FROZEN</x:v>
      </x:c>
      <x:c r="K806" s="305" t="str">
        <x:f>IF(COUNTIF($C$5:$C$1629,C806)=1,"UNIQUE","DUPLICATE")</x:f>
        <x:v>UNIQUE</x:v>
      </x:c>
      <x:c r="L806" s="305" t="str">
        <x:f>IF(COUNTIFS($B$5:$B$1629,B806,$E$5:$E$1629,E806)=1,"UNIQUE","DUPLICATE")</x:f>
        <x:v>UNIQUE</x:v>
      </x:c>
      <x:c r="M806" s="305" t="str">
        <x:f>IF(COUNTIF($C$5:$C$1629,F806)=1,"LINKED","ORPHAN")</x:f>
        <x:v>LINKED</x:v>
      </x:c>
      <x:c r="N806" s="305" t="str">
        <x:f>IF(AND(LEFT(C806,10)="SEBI-CORE-",MID(C806,11,3)=B806,LEN(C806)=20),"VALID","INVALID")</x:f>
        <x:v>VALID</x:v>
      </x:c>
      <x:c r="O806" s="305" t="str">
        <x:v>NO COLLISION — OBJECT CODE ISOLATED</x:v>
      </x:c>
    </x:row>
    <x:row r="807" ht="48" customHeight="1">
      <x:c r="A807" s="305" t="str">
        <x:v>Evidence requirement</x:v>
      </x:c>
      <x:c r="B807" s="305" t="str">
        <x:v>EVD</x:v>
      </x:c>
      <x:c r="C807" s="305" t="str">
        <x:v>SEBI-CORE-EVD-000210</x:v>
      </x:c>
      <x:c r="D807" s="305" t="n">
        <x:v>210</x:v>
      </x:c>
      <x:c r="E807" s="305" t="str">
        <x:v>CAP-LAW040|Reg. 14|AP01|E02</x:v>
      </x:c>
      <x:c r="F807" s="305" t="str">
        <x:v>SEBI-CORE-AUD-000105</x:v>
      </x:c>
      <x:c r="G807" s="305" t="str">
        <x:v>CAP-LAW040|Reg. 14|AP01</x:v>
      </x:c>
      <x:c r="H807" s="305" t="str">
        <x:v>CAP-LAW040</x:v>
      </x:c>
      <x:c r="I807" s="305" t="str">
        <x:v>MIGRATED — FROZEN</x:v>
      </x:c>
      <x:c r="J807" s="305" t="str">
        <x:v>FROZEN</x:v>
      </x:c>
      <x:c r="K807" s="305" t="str">
        <x:f>IF(COUNTIF($C$5:$C$1629,C807)=1,"UNIQUE","DUPLICATE")</x:f>
        <x:v>UNIQUE</x:v>
      </x:c>
      <x:c r="L807" s="305" t="str">
        <x:f>IF(COUNTIFS($B$5:$B$1629,B807,$E$5:$E$1629,E807)=1,"UNIQUE","DUPLICATE")</x:f>
        <x:v>UNIQUE</x:v>
      </x:c>
      <x:c r="M807" s="305" t="str">
        <x:f>IF(COUNTIF($C$5:$C$1629,F807)=1,"LINKED","ORPHAN")</x:f>
        <x:v>LINKED</x:v>
      </x:c>
      <x:c r="N807" s="305" t="str">
        <x:f>IF(AND(LEFT(C807,10)="SEBI-CORE-",MID(C807,11,3)=B807,LEN(C807)=20),"VALID","INVALID")</x:f>
        <x:v>VALID</x:v>
      </x:c>
      <x:c r="O807" s="305" t="str">
        <x:v>NO COLLISION — OBJECT CODE ISOLATED</x:v>
      </x:c>
    </x:row>
    <x:row r="808" ht="48" customHeight="1">
      <x:c r="A808" s="305" t="str">
        <x:v>Evidence requirement</x:v>
      </x:c>
      <x:c r="B808" s="305" t="str">
        <x:v>EVD</x:v>
      </x:c>
      <x:c r="C808" s="305" t="str">
        <x:v>SEBI-CORE-EVD-000211</x:v>
      </x:c>
      <x:c r="D808" s="305" t="n">
        <x:v>211</x:v>
      </x:c>
      <x:c r="E808" s="305" t="str">
        <x:v>CAP-LAW040|Reg. 15|AP01|E01</x:v>
      </x:c>
      <x:c r="F808" s="305" t="str">
        <x:v>SEBI-CORE-AUD-000106</x:v>
      </x:c>
      <x:c r="G808" s="305" t="str">
        <x:v>CAP-LAW040|Reg. 15|AP01</x:v>
      </x:c>
      <x:c r="H808" s="305" t="str">
        <x:v>CAP-LAW040</x:v>
      </x:c>
      <x:c r="I808" s="305" t="str">
        <x:v>MIGRATED — FROZEN</x:v>
      </x:c>
      <x:c r="J808" s="305" t="str">
        <x:v>FROZEN</x:v>
      </x:c>
      <x:c r="K808" s="305" t="str">
        <x:f>IF(COUNTIF($C$5:$C$1629,C808)=1,"UNIQUE","DUPLICATE")</x:f>
        <x:v>UNIQUE</x:v>
      </x:c>
      <x:c r="L808" s="305" t="str">
        <x:f>IF(COUNTIFS($B$5:$B$1629,B808,$E$5:$E$1629,E808)=1,"UNIQUE","DUPLICATE")</x:f>
        <x:v>UNIQUE</x:v>
      </x:c>
      <x:c r="M808" s="305" t="str">
        <x:f>IF(COUNTIF($C$5:$C$1629,F808)=1,"LINKED","ORPHAN")</x:f>
        <x:v>LINKED</x:v>
      </x:c>
      <x:c r="N808" s="305" t="str">
        <x:f>IF(AND(LEFT(C808,10)="SEBI-CORE-",MID(C808,11,3)=B808,LEN(C808)=20),"VALID","INVALID")</x:f>
        <x:v>VALID</x:v>
      </x:c>
      <x:c r="O808" s="305" t="str">
        <x:v>NO COLLISION — OBJECT CODE ISOLATED</x:v>
      </x:c>
    </x:row>
    <x:row r="809" ht="48" customHeight="1">
      <x:c r="A809" s="305" t="str">
        <x:v>Evidence requirement</x:v>
      </x:c>
      <x:c r="B809" s="305" t="str">
        <x:v>EVD</x:v>
      </x:c>
      <x:c r="C809" s="305" t="str">
        <x:v>SEBI-CORE-EVD-000212</x:v>
      </x:c>
      <x:c r="D809" s="305" t="n">
        <x:v>212</x:v>
      </x:c>
      <x:c r="E809" s="305" t="str">
        <x:v>CAP-LAW040|Reg. 15|AP01|E02</x:v>
      </x:c>
      <x:c r="F809" s="305" t="str">
        <x:v>SEBI-CORE-AUD-000106</x:v>
      </x:c>
      <x:c r="G809" s="305" t="str">
        <x:v>CAP-LAW040|Reg. 15|AP01</x:v>
      </x:c>
      <x:c r="H809" s="305" t="str">
        <x:v>CAP-LAW040</x:v>
      </x:c>
      <x:c r="I809" s="305" t="str">
        <x:v>MIGRATED — FROZEN</x:v>
      </x:c>
      <x:c r="J809" s="305" t="str">
        <x:v>FROZEN</x:v>
      </x:c>
      <x:c r="K809" s="305" t="str">
        <x:f>IF(COUNTIF($C$5:$C$1629,C809)=1,"UNIQUE","DUPLICATE")</x:f>
        <x:v>UNIQUE</x:v>
      </x:c>
      <x:c r="L809" s="305" t="str">
        <x:f>IF(COUNTIFS($B$5:$B$1629,B809,$E$5:$E$1629,E809)=1,"UNIQUE","DUPLICATE")</x:f>
        <x:v>UNIQUE</x:v>
      </x:c>
      <x:c r="M809" s="305" t="str">
        <x:f>IF(COUNTIF($C$5:$C$1629,F809)=1,"LINKED","ORPHAN")</x:f>
        <x:v>LINKED</x:v>
      </x:c>
      <x:c r="N809" s="305" t="str">
        <x:f>IF(AND(LEFT(C809,10)="SEBI-CORE-",MID(C809,11,3)=B809,LEN(C809)=20),"VALID","INVALID")</x:f>
        <x:v>VALID</x:v>
      </x:c>
      <x:c r="O809" s="305" t="str">
        <x:v>NO COLLISION — OBJECT CODE ISOLATED</x:v>
      </x:c>
    </x:row>
    <x:row r="810" ht="48" customHeight="1">
      <x:c r="A810" s="305" t="str">
        <x:v>Evidence requirement</x:v>
      </x:c>
      <x:c r="B810" s="305" t="str">
        <x:v>EVD</x:v>
      </x:c>
      <x:c r="C810" s="305" t="str">
        <x:v>SEBI-CORE-EVD-000213</x:v>
      </x:c>
      <x:c r="D810" s="305" t="n">
        <x:v>213</x:v>
      </x:c>
      <x:c r="E810" s="305" t="str">
        <x:v>CAP-LAW040|Reg. 16|AP01|E01</x:v>
      </x:c>
      <x:c r="F810" s="305" t="str">
        <x:v>SEBI-CORE-AUD-000107</x:v>
      </x:c>
      <x:c r="G810" s="305" t="str">
        <x:v>CAP-LAW040|Reg. 16|AP01</x:v>
      </x:c>
      <x:c r="H810" s="305" t="str">
        <x:v>CAP-LAW040</x:v>
      </x:c>
      <x:c r="I810" s="305" t="str">
        <x:v>MIGRATED — FROZEN</x:v>
      </x:c>
      <x:c r="J810" s="305" t="str">
        <x:v>FROZEN</x:v>
      </x:c>
      <x:c r="K810" s="305" t="str">
        <x:f>IF(COUNTIF($C$5:$C$1629,C810)=1,"UNIQUE","DUPLICATE")</x:f>
        <x:v>UNIQUE</x:v>
      </x:c>
      <x:c r="L810" s="305" t="str">
        <x:f>IF(COUNTIFS($B$5:$B$1629,B810,$E$5:$E$1629,E810)=1,"UNIQUE","DUPLICATE")</x:f>
        <x:v>UNIQUE</x:v>
      </x:c>
      <x:c r="M810" s="305" t="str">
        <x:f>IF(COUNTIF($C$5:$C$1629,F810)=1,"LINKED","ORPHAN")</x:f>
        <x:v>LINKED</x:v>
      </x:c>
      <x:c r="N810" s="305" t="str">
        <x:f>IF(AND(LEFT(C810,10)="SEBI-CORE-",MID(C810,11,3)=B810,LEN(C810)=20),"VALID","INVALID")</x:f>
        <x:v>VALID</x:v>
      </x:c>
      <x:c r="O810" s="305" t="str">
        <x:v>NO COLLISION — OBJECT CODE ISOLATED</x:v>
      </x:c>
    </x:row>
    <x:row r="811" ht="48" customHeight="1">
      <x:c r="A811" s="305" t="str">
        <x:v>Evidence requirement</x:v>
      </x:c>
      <x:c r="B811" s="305" t="str">
        <x:v>EVD</x:v>
      </x:c>
      <x:c r="C811" s="305" t="str">
        <x:v>SEBI-CORE-EVD-000214</x:v>
      </x:c>
      <x:c r="D811" s="305" t="n">
        <x:v>214</x:v>
      </x:c>
      <x:c r="E811" s="305" t="str">
        <x:v>CAP-LAW040|Reg. 16|AP01|E02</x:v>
      </x:c>
      <x:c r="F811" s="305" t="str">
        <x:v>SEBI-CORE-AUD-000107</x:v>
      </x:c>
      <x:c r="G811" s="305" t="str">
        <x:v>CAP-LAW040|Reg. 16|AP01</x:v>
      </x:c>
      <x:c r="H811" s="305" t="str">
        <x:v>CAP-LAW040</x:v>
      </x:c>
      <x:c r="I811" s="305" t="str">
        <x:v>MIGRATED — FROZEN</x:v>
      </x:c>
      <x:c r="J811" s="305" t="str">
        <x:v>FROZEN</x:v>
      </x:c>
      <x:c r="K811" s="305" t="str">
        <x:f>IF(COUNTIF($C$5:$C$1629,C811)=1,"UNIQUE","DUPLICATE")</x:f>
        <x:v>UNIQUE</x:v>
      </x:c>
      <x:c r="L811" s="305" t="str">
        <x:f>IF(COUNTIFS($B$5:$B$1629,B811,$E$5:$E$1629,E811)=1,"UNIQUE","DUPLICATE")</x:f>
        <x:v>UNIQUE</x:v>
      </x:c>
      <x:c r="M811" s="305" t="str">
        <x:f>IF(COUNTIF($C$5:$C$1629,F811)=1,"LINKED","ORPHAN")</x:f>
        <x:v>LINKED</x:v>
      </x:c>
      <x:c r="N811" s="305" t="str">
        <x:f>IF(AND(LEFT(C811,10)="SEBI-CORE-",MID(C811,11,3)=B811,LEN(C811)=20),"VALID","INVALID")</x:f>
        <x:v>VALID</x:v>
      </x:c>
      <x:c r="O811" s="305" t="str">
        <x:v>NO COLLISION — OBJECT CODE ISOLATED</x:v>
      </x:c>
    </x:row>
    <x:row r="812" ht="48" customHeight="1">
      <x:c r="A812" s="305" t="str">
        <x:v>Evidence requirement</x:v>
      </x:c>
      <x:c r="B812" s="305" t="str">
        <x:v>EVD</x:v>
      </x:c>
      <x:c r="C812" s="305" t="str">
        <x:v>SEBI-CORE-EVD-000215</x:v>
      </x:c>
      <x:c r="D812" s="305" t="n">
        <x:v>215</x:v>
      </x:c>
      <x:c r="E812" s="305" t="str">
        <x:v>CAP-LAW040|Regs. 19A-23 and Schedules II/IV|AP01|E01</x:v>
      </x:c>
      <x:c r="F812" s="305" t="str">
        <x:v>SEBI-CORE-AUD-000108</x:v>
      </x:c>
      <x:c r="G812" s="305" t="str">
        <x:v>CAP-LAW040|Regs. 19A-23 and Schedules II/IV|AP01</x:v>
      </x:c>
      <x:c r="H812" s="305" t="str">
        <x:v>CAP-LAW040</x:v>
      </x:c>
      <x:c r="I812" s="305" t="str">
        <x:v>MIGRATED — FROZEN</x:v>
      </x:c>
      <x:c r="J812" s="305" t="str">
        <x:v>FROZEN</x:v>
      </x:c>
      <x:c r="K812" s="305" t="str">
        <x:f>IF(COUNTIF($C$5:$C$1629,C812)=1,"UNIQUE","DUPLICATE")</x:f>
        <x:v>UNIQUE</x:v>
      </x:c>
      <x:c r="L812" s="305" t="str">
        <x:f>IF(COUNTIFS($B$5:$B$1629,B812,$E$5:$E$1629,E812)=1,"UNIQUE","DUPLICATE")</x:f>
        <x:v>UNIQUE</x:v>
      </x:c>
      <x:c r="M812" s="305" t="str">
        <x:f>IF(COUNTIF($C$5:$C$1629,F812)=1,"LINKED","ORPHAN")</x:f>
        <x:v>LINKED</x:v>
      </x:c>
      <x:c r="N812" s="305" t="str">
        <x:f>IF(AND(LEFT(C812,10)="SEBI-CORE-",MID(C812,11,3)=B812,LEN(C812)=20),"VALID","INVALID")</x:f>
        <x:v>VALID</x:v>
      </x:c>
      <x:c r="O812" s="305" t="str">
        <x:v>NO COLLISION — OBJECT CODE ISOLATED</x:v>
      </x:c>
    </x:row>
    <x:row r="813" ht="48" customHeight="1">
      <x:c r="A813" s="305" t="str">
        <x:v>Evidence requirement</x:v>
      </x:c>
      <x:c r="B813" s="305" t="str">
        <x:v>EVD</x:v>
      </x:c>
      <x:c r="C813" s="305" t="str">
        <x:v>SEBI-CORE-EVD-000216</x:v>
      </x:c>
      <x:c r="D813" s="305" t="n">
        <x:v>216</x:v>
      </x:c>
      <x:c r="E813" s="305" t="str">
        <x:v>CAP-LAW040|Regs. 19A-23 and Schedules II/IV|AP01|E02</x:v>
      </x:c>
      <x:c r="F813" s="305" t="str">
        <x:v>SEBI-CORE-AUD-000108</x:v>
      </x:c>
      <x:c r="G813" s="305" t="str">
        <x:v>CAP-LAW040|Regs. 19A-23 and Schedules II/IV|AP01</x:v>
      </x:c>
      <x:c r="H813" s="305" t="str">
        <x:v>CAP-LAW040</x:v>
      </x:c>
      <x:c r="I813" s="305" t="str">
        <x:v>MIGRATED — FROZEN</x:v>
      </x:c>
      <x:c r="J813" s="305" t="str">
        <x:v>FROZEN</x:v>
      </x:c>
      <x:c r="K813" s="305" t="str">
        <x:f>IF(COUNTIF($C$5:$C$1629,C813)=1,"UNIQUE","DUPLICATE")</x:f>
        <x:v>UNIQUE</x:v>
      </x:c>
      <x:c r="L813" s="305" t="str">
        <x:f>IF(COUNTIFS($B$5:$B$1629,B813,$E$5:$E$1629,E813)=1,"UNIQUE","DUPLICATE")</x:f>
        <x:v>UNIQUE</x:v>
      </x:c>
      <x:c r="M813" s="305" t="str">
        <x:f>IF(COUNTIF($C$5:$C$1629,F813)=1,"LINKED","ORPHAN")</x:f>
        <x:v>LINKED</x:v>
      </x:c>
      <x:c r="N813" s="305" t="str">
        <x:f>IF(AND(LEFT(C813,10)="SEBI-CORE-",MID(C813,11,3)=B813,LEN(C813)=20),"VALID","INVALID")</x:f>
        <x:v>VALID</x:v>
      </x:c>
      <x:c r="O813" s="305" t="str">
        <x:v>NO COLLISION — OBJECT CODE ISOLATED</x:v>
      </x:c>
    </x:row>
    <x:row r="814" ht="48" customHeight="1">
      <x:c r="A814" s="305" t="str">
        <x:v>Evidence requirement</x:v>
      </x:c>
      <x:c r="B814" s="305" t="str">
        <x:v>EVD</x:v>
      </x:c>
      <x:c r="C814" s="305" t="str">
        <x:v>SEBI-CORE-EVD-000217</x:v>
      </x:c>
      <x:c r="D814" s="305" t="n">
        <x:v>217</x:v>
      </x:c>
      <x:c r="E814" s="305" t="str">
        <x:v>CAP-LAW040|Reg. 24|AP01|E01</x:v>
      </x:c>
      <x:c r="F814" s="305" t="str">
        <x:v>SEBI-CORE-AUD-000109</x:v>
      </x:c>
      <x:c r="G814" s="305" t="str">
        <x:v>CAP-LAW040|Reg. 24|AP01</x:v>
      </x:c>
      <x:c r="H814" s="305" t="str">
        <x:v>CAP-LAW040</x:v>
      </x:c>
      <x:c r="I814" s="305" t="str">
        <x:v>MIGRATED — FROZEN</x:v>
      </x:c>
      <x:c r="J814" s="305" t="str">
        <x:v>FROZEN</x:v>
      </x:c>
      <x:c r="K814" s="305" t="str">
        <x:f>IF(COUNTIF($C$5:$C$1629,C814)=1,"UNIQUE","DUPLICATE")</x:f>
        <x:v>UNIQUE</x:v>
      </x:c>
      <x:c r="L814" s="305" t="str">
        <x:f>IF(COUNTIFS($B$5:$B$1629,B814,$E$5:$E$1629,E814)=1,"UNIQUE","DUPLICATE")</x:f>
        <x:v>UNIQUE</x:v>
      </x:c>
      <x:c r="M814" s="305" t="str">
        <x:f>IF(COUNTIF($C$5:$C$1629,F814)=1,"LINKED","ORPHAN")</x:f>
        <x:v>LINKED</x:v>
      </x:c>
      <x:c r="N814" s="305" t="str">
        <x:f>IF(AND(LEFT(C814,10)="SEBI-CORE-",MID(C814,11,3)=B814,LEN(C814)=20),"VALID","INVALID")</x:f>
        <x:v>VALID</x:v>
      </x:c>
      <x:c r="O814" s="305" t="str">
        <x:v>NO COLLISION — OBJECT CODE ISOLATED</x:v>
      </x:c>
    </x:row>
    <x:row r="815" ht="48" customHeight="1">
      <x:c r="A815" s="305" t="str">
        <x:v>Evidence requirement</x:v>
      </x:c>
      <x:c r="B815" s="305" t="str">
        <x:v>EVD</x:v>
      </x:c>
      <x:c r="C815" s="305" t="str">
        <x:v>SEBI-CORE-EVD-000218</x:v>
      </x:c>
      <x:c r="D815" s="305" t="n">
        <x:v>218</x:v>
      </x:c>
      <x:c r="E815" s="305" t="str">
        <x:v>CAP-LAW040|Reg. 24|AP01|E02</x:v>
      </x:c>
      <x:c r="F815" s="305" t="str">
        <x:v>SEBI-CORE-AUD-000109</x:v>
      </x:c>
      <x:c r="G815" s="305" t="str">
        <x:v>CAP-LAW040|Reg. 24|AP01</x:v>
      </x:c>
      <x:c r="H815" s="305" t="str">
        <x:v>CAP-LAW040</x:v>
      </x:c>
      <x:c r="I815" s="305" t="str">
        <x:v>MIGRATED — FROZEN</x:v>
      </x:c>
      <x:c r="J815" s="305" t="str">
        <x:v>FROZEN</x:v>
      </x:c>
      <x:c r="K815" s="305" t="str">
        <x:f>IF(COUNTIF($C$5:$C$1629,C815)=1,"UNIQUE","DUPLICATE")</x:f>
        <x:v>UNIQUE</x:v>
      </x:c>
      <x:c r="L815" s="305" t="str">
        <x:f>IF(COUNTIFS($B$5:$B$1629,B815,$E$5:$E$1629,E815)=1,"UNIQUE","DUPLICATE")</x:f>
        <x:v>UNIQUE</x:v>
      </x:c>
      <x:c r="M815" s="305" t="str">
        <x:f>IF(COUNTIF($C$5:$C$1629,F815)=1,"LINKED","ORPHAN")</x:f>
        <x:v>LINKED</x:v>
      </x:c>
      <x:c r="N815" s="305" t="str">
        <x:f>IF(AND(LEFT(C815,10)="SEBI-CORE-",MID(C815,11,3)=B815,LEN(C815)=20),"VALID","INVALID")</x:f>
        <x:v>VALID</x:v>
      </x:c>
      <x:c r="O815" s="305" t="str">
        <x:v>NO COLLISION — OBJECT CODE ISOLATED</x:v>
      </x:c>
    </x:row>
    <x:row r="816" ht="48" customHeight="1">
      <x:c r="A816" s="305" t="str">
        <x:v>Evidence requirement</x:v>
      </x:c>
      <x:c r="B816" s="305" t="str">
        <x:v>EVD</x:v>
      </x:c>
      <x:c r="C816" s="305" t="str">
        <x:v>SEBI-CORE-EVD-000219</x:v>
      </x:c>
      <x:c r="D816" s="305" t="n">
        <x:v>219</x:v>
      </x:c>
      <x:c r="E816" s="305" t="str">
        <x:v>CAP-LAW040|Reg. 25|AP01|E01</x:v>
      </x:c>
      <x:c r="F816" s="305" t="str">
        <x:v>SEBI-CORE-AUD-000110</x:v>
      </x:c>
      <x:c r="G816" s="305" t="str">
        <x:v>CAP-LAW040|Reg. 25|AP01</x:v>
      </x:c>
      <x:c r="H816" s="305" t="str">
        <x:v>CAP-LAW040</x:v>
      </x:c>
      <x:c r="I816" s="305" t="str">
        <x:v>MIGRATED — FROZEN</x:v>
      </x:c>
      <x:c r="J816" s="305" t="str">
        <x:v>FROZEN</x:v>
      </x:c>
      <x:c r="K816" s="305" t="str">
        <x:f>IF(COUNTIF($C$5:$C$1629,C816)=1,"UNIQUE","DUPLICATE")</x:f>
        <x:v>UNIQUE</x:v>
      </x:c>
      <x:c r="L816" s="305" t="str">
        <x:f>IF(COUNTIFS($B$5:$B$1629,B816,$E$5:$E$1629,E816)=1,"UNIQUE","DUPLICATE")</x:f>
        <x:v>UNIQUE</x:v>
      </x:c>
      <x:c r="M816" s="305" t="str">
        <x:f>IF(COUNTIF($C$5:$C$1629,F816)=1,"LINKED","ORPHAN")</x:f>
        <x:v>LINKED</x:v>
      </x:c>
      <x:c r="N816" s="305" t="str">
        <x:f>IF(AND(LEFT(C816,10)="SEBI-CORE-",MID(C816,11,3)=B816,LEN(C816)=20),"VALID","INVALID")</x:f>
        <x:v>VALID</x:v>
      </x:c>
      <x:c r="O816" s="305" t="str">
        <x:v>NO COLLISION — OBJECT CODE ISOLATED</x:v>
      </x:c>
    </x:row>
    <x:row r="817" ht="48" customHeight="1">
      <x:c r="A817" s="305" t="str">
        <x:v>Evidence requirement</x:v>
      </x:c>
      <x:c r="B817" s="305" t="str">
        <x:v>EVD</x:v>
      </x:c>
      <x:c r="C817" s="305" t="str">
        <x:v>SEBI-CORE-EVD-000220</x:v>
      </x:c>
      <x:c r="D817" s="305" t="n">
        <x:v>220</x:v>
      </x:c>
      <x:c r="E817" s="305" t="str">
        <x:v>CAP-LAW040|Reg. 25|AP01|E02</x:v>
      </x:c>
      <x:c r="F817" s="305" t="str">
        <x:v>SEBI-CORE-AUD-000110</x:v>
      </x:c>
      <x:c r="G817" s="305" t="str">
        <x:v>CAP-LAW040|Reg. 25|AP01</x:v>
      </x:c>
      <x:c r="H817" s="305" t="str">
        <x:v>CAP-LAW040</x:v>
      </x:c>
      <x:c r="I817" s="305" t="str">
        <x:v>MIGRATED — FROZEN</x:v>
      </x:c>
      <x:c r="J817" s="305" t="str">
        <x:v>FROZEN</x:v>
      </x:c>
      <x:c r="K817" s="305" t="str">
        <x:f>IF(COUNTIF($C$5:$C$1629,C817)=1,"UNIQUE","DUPLICATE")</x:f>
        <x:v>UNIQUE</x:v>
      </x:c>
      <x:c r="L817" s="305" t="str">
        <x:f>IF(COUNTIFS($B$5:$B$1629,B817,$E$5:$E$1629,E817)=1,"UNIQUE","DUPLICATE")</x:f>
        <x:v>UNIQUE</x:v>
      </x:c>
      <x:c r="M817" s="305" t="str">
        <x:f>IF(COUNTIF($C$5:$C$1629,F817)=1,"LINKED","ORPHAN")</x:f>
        <x:v>LINKED</x:v>
      </x:c>
      <x:c r="N817" s="305" t="str">
        <x:f>IF(AND(LEFT(C817,10)="SEBI-CORE-",MID(C817,11,3)=B817,LEN(C817)=20),"VALID","INVALID")</x:f>
        <x:v>VALID</x:v>
      </x:c>
      <x:c r="O817" s="305" t="str">
        <x:v>NO COLLISION — OBJECT CODE ISOLATED</x:v>
      </x:c>
    </x:row>
    <x:row r="818" ht="48" customHeight="1">
      <x:c r="A818" s="305" t="str">
        <x:v>Evidence requirement</x:v>
      </x:c>
      <x:c r="B818" s="305" t="str">
        <x:v>EVD</x:v>
      </x:c>
      <x:c r="C818" s="305" t="str">
        <x:v>SEBI-CORE-EVD-000221</x:v>
      </x:c>
      <x:c r="D818" s="305" t="n">
        <x:v>221</x:v>
      </x:c>
      <x:c r="E818" s="305" t="str">
        <x:v>CAP-LAW042|Reg. 5|AP01|E01</x:v>
      </x:c>
      <x:c r="F818" s="305" t="str">
        <x:v>SEBI-CORE-AUD-000111</x:v>
      </x:c>
      <x:c r="G818" s="305" t="str">
        <x:v>CAP-LAW042|Reg. 5|AP01</x:v>
      </x:c>
      <x:c r="H818" s="305" t="str">
        <x:v>CAP-LAW042</x:v>
      </x:c>
      <x:c r="I818" s="305" t="str">
        <x:v>MIGRATED — FROZEN</x:v>
      </x:c>
      <x:c r="J818" s="305" t="str">
        <x:v>FROZEN</x:v>
      </x:c>
      <x:c r="K818" s="305" t="str">
        <x:f>IF(COUNTIF($C$5:$C$1629,C818)=1,"UNIQUE","DUPLICATE")</x:f>
        <x:v>UNIQUE</x:v>
      </x:c>
      <x:c r="L818" s="305" t="str">
        <x:f>IF(COUNTIFS($B$5:$B$1629,B818,$E$5:$E$1629,E818)=1,"UNIQUE","DUPLICATE")</x:f>
        <x:v>UNIQUE</x:v>
      </x:c>
      <x:c r="M818" s="305" t="str">
        <x:f>IF(COUNTIF($C$5:$C$1629,F818)=1,"LINKED","ORPHAN")</x:f>
        <x:v>LINKED</x:v>
      </x:c>
      <x:c r="N818" s="305" t="str">
        <x:f>IF(AND(LEFT(C818,10)="SEBI-CORE-",MID(C818,11,3)=B818,LEN(C818)=20),"VALID","INVALID")</x:f>
        <x:v>VALID</x:v>
      </x:c>
      <x:c r="O818" s="305" t="str">
        <x:v>NO COLLISION — OBJECT CODE ISOLATED</x:v>
      </x:c>
    </x:row>
    <x:row r="819" ht="48" customHeight="1">
      <x:c r="A819" s="305" t="str">
        <x:v>Evidence requirement</x:v>
      </x:c>
      <x:c r="B819" s="305" t="str">
        <x:v>EVD</x:v>
      </x:c>
      <x:c r="C819" s="305" t="str">
        <x:v>SEBI-CORE-EVD-000222</x:v>
      </x:c>
      <x:c r="D819" s="305" t="n">
        <x:v>222</x:v>
      </x:c>
      <x:c r="E819" s="305" t="str">
        <x:v>CAP-LAW042|Reg. 5|AP01|E02</x:v>
      </x:c>
      <x:c r="F819" s="305" t="str">
        <x:v>SEBI-CORE-AUD-000111</x:v>
      </x:c>
      <x:c r="G819" s="305" t="str">
        <x:v>CAP-LAW042|Reg. 5|AP01</x:v>
      </x:c>
      <x:c r="H819" s="305" t="str">
        <x:v>CAP-LAW042</x:v>
      </x:c>
      <x:c r="I819" s="305" t="str">
        <x:v>MIGRATED — FROZEN</x:v>
      </x:c>
      <x:c r="J819" s="305" t="str">
        <x:v>FROZEN</x:v>
      </x:c>
      <x:c r="K819" s="305" t="str">
        <x:f>IF(COUNTIF($C$5:$C$1629,C819)=1,"UNIQUE","DUPLICATE")</x:f>
        <x:v>UNIQUE</x:v>
      </x:c>
      <x:c r="L819" s="305" t="str">
        <x:f>IF(COUNTIFS($B$5:$B$1629,B819,$E$5:$E$1629,E819)=1,"UNIQUE","DUPLICATE")</x:f>
        <x:v>UNIQUE</x:v>
      </x:c>
      <x:c r="M819" s="305" t="str">
        <x:f>IF(COUNTIF($C$5:$C$1629,F819)=1,"LINKED","ORPHAN")</x:f>
        <x:v>LINKED</x:v>
      </x:c>
      <x:c r="N819" s="305" t="str">
        <x:f>IF(AND(LEFT(C819,10)="SEBI-CORE-",MID(C819,11,3)=B819,LEN(C819)=20),"VALID","INVALID")</x:f>
        <x:v>VALID</x:v>
      </x:c>
      <x:c r="O819" s="305" t="str">
        <x:v>NO COLLISION — OBJECT CODE ISOLATED</x:v>
      </x:c>
    </x:row>
    <x:row r="820" ht="48" customHeight="1">
      <x:c r="A820" s="305" t="str">
        <x:v>Evidence requirement</x:v>
      </x:c>
      <x:c r="B820" s="305" t="str">
        <x:v>EVD</x:v>
      </x:c>
      <x:c r="C820" s="305" t="str">
        <x:v>SEBI-CORE-EVD-000223</x:v>
      </x:c>
      <x:c r="D820" s="305" t="n">
        <x:v>223</x:v>
      </x:c>
      <x:c r="E820" s="305" t="str">
        <x:v>CAP-LAW042|Reg. 6|AP01|E01</x:v>
      </x:c>
      <x:c r="F820" s="305" t="str">
        <x:v>SEBI-CORE-AUD-000112</x:v>
      </x:c>
      <x:c r="G820" s="305" t="str">
        <x:v>CAP-LAW042|Reg. 6|AP01</x:v>
      </x:c>
      <x:c r="H820" s="305" t="str">
        <x:v>CAP-LAW042</x:v>
      </x:c>
      <x:c r="I820" s="305" t="str">
        <x:v>MIGRATED — FROZEN</x:v>
      </x:c>
      <x:c r="J820" s="305" t="str">
        <x:v>FROZEN</x:v>
      </x:c>
      <x:c r="K820" s="305" t="str">
        <x:f>IF(COUNTIF($C$5:$C$1629,C820)=1,"UNIQUE","DUPLICATE")</x:f>
        <x:v>UNIQUE</x:v>
      </x:c>
      <x:c r="L820" s="305" t="str">
        <x:f>IF(COUNTIFS($B$5:$B$1629,B820,$E$5:$E$1629,E820)=1,"UNIQUE","DUPLICATE")</x:f>
        <x:v>UNIQUE</x:v>
      </x:c>
      <x:c r="M820" s="305" t="str">
        <x:f>IF(COUNTIF($C$5:$C$1629,F820)=1,"LINKED","ORPHAN")</x:f>
        <x:v>LINKED</x:v>
      </x:c>
      <x:c r="N820" s="305" t="str">
        <x:f>IF(AND(LEFT(C820,10)="SEBI-CORE-",MID(C820,11,3)=B820,LEN(C820)=20),"VALID","INVALID")</x:f>
        <x:v>VALID</x:v>
      </x:c>
      <x:c r="O820" s="305" t="str">
        <x:v>NO COLLISION — OBJECT CODE ISOLATED</x:v>
      </x:c>
    </x:row>
    <x:row r="821" ht="48" customHeight="1">
      <x:c r="A821" s="305" t="str">
        <x:v>Evidence requirement</x:v>
      </x:c>
      <x:c r="B821" s="305" t="str">
        <x:v>EVD</x:v>
      </x:c>
      <x:c r="C821" s="305" t="str">
        <x:v>SEBI-CORE-EVD-000224</x:v>
      </x:c>
      <x:c r="D821" s="305" t="n">
        <x:v>224</x:v>
      </x:c>
      <x:c r="E821" s="305" t="str">
        <x:v>CAP-LAW042|Reg. 6|AP01|E02</x:v>
      </x:c>
      <x:c r="F821" s="305" t="str">
        <x:v>SEBI-CORE-AUD-000112</x:v>
      </x:c>
      <x:c r="G821" s="305" t="str">
        <x:v>CAP-LAW042|Reg. 6|AP01</x:v>
      </x:c>
      <x:c r="H821" s="305" t="str">
        <x:v>CAP-LAW042</x:v>
      </x:c>
      <x:c r="I821" s="305" t="str">
        <x:v>MIGRATED — FROZEN</x:v>
      </x:c>
      <x:c r="J821" s="305" t="str">
        <x:v>FROZEN</x:v>
      </x:c>
      <x:c r="K821" s="305" t="str">
        <x:f>IF(COUNTIF($C$5:$C$1629,C821)=1,"UNIQUE","DUPLICATE")</x:f>
        <x:v>UNIQUE</x:v>
      </x:c>
      <x:c r="L821" s="305" t="str">
        <x:f>IF(COUNTIFS($B$5:$B$1629,B821,$E$5:$E$1629,E821)=1,"UNIQUE","DUPLICATE")</x:f>
        <x:v>UNIQUE</x:v>
      </x:c>
      <x:c r="M821" s="305" t="str">
        <x:f>IF(COUNTIF($C$5:$C$1629,F821)=1,"LINKED","ORPHAN")</x:f>
        <x:v>LINKED</x:v>
      </x:c>
      <x:c r="N821" s="305" t="str">
        <x:f>IF(AND(LEFT(C821,10)="SEBI-CORE-",MID(C821,11,3)=B821,LEN(C821)=20),"VALID","INVALID")</x:f>
        <x:v>VALID</x:v>
      </x:c>
      <x:c r="O821" s="305" t="str">
        <x:v>NO COLLISION — OBJECT CODE ISOLATED</x:v>
      </x:c>
    </x:row>
    <x:row r="822" ht="48" customHeight="1">
      <x:c r="A822" s="305" t="str">
        <x:v>Evidence requirement</x:v>
      </x:c>
      <x:c r="B822" s="305" t="str">
        <x:v>EVD</x:v>
      </x:c>
      <x:c r="C822" s="305" t="str">
        <x:v>SEBI-CORE-EVD-000225</x:v>
      </x:c>
      <x:c r="D822" s="305" t="n">
        <x:v>225</x:v>
      </x:c>
      <x:c r="E822" s="305" t="str">
        <x:v>CAP-LAW042|Regs. 6 and 14 / Schedule I|AP01|E01</x:v>
      </x:c>
      <x:c r="F822" s="305" t="str">
        <x:v>SEBI-CORE-AUD-000113</x:v>
      </x:c>
      <x:c r="G822" s="305" t="str">
        <x:v>CAP-LAW042|Regs. 6 and 14 / Schedule I|AP01</x:v>
      </x:c>
      <x:c r="H822" s="305" t="str">
        <x:v>CAP-LAW042</x:v>
      </x:c>
      <x:c r="I822" s="305" t="str">
        <x:v>MIGRATED — FROZEN</x:v>
      </x:c>
      <x:c r="J822" s="305" t="str">
        <x:v>FROZEN</x:v>
      </x:c>
      <x:c r="K822" s="305" t="str">
        <x:f>IF(COUNTIF($C$5:$C$1629,C822)=1,"UNIQUE","DUPLICATE")</x:f>
        <x:v>UNIQUE</x:v>
      </x:c>
      <x:c r="L822" s="305" t="str">
        <x:f>IF(COUNTIFS($B$5:$B$1629,B822,$E$5:$E$1629,E822)=1,"UNIQUE","DUPLICATE")</x:f>
        <x:v>UNIQUE</x:v>
      </x:c>
      <x:c r="M822" s="305" t="str">
        <x:f>IF(COUNTIF($C$5:$C$1629,F822)=1,"LINKED","ORPHAN")</x:f>
        <x:v>LINKED</x:v>
      </x:c>
      <x:c r="N822" s="305" t="str">
        <x:f>IF(AND(LEFT(C822,10)="SEBI-CORE-",MID(C822,11,3)=B822,LEN(C822)=20),"VALID","INVALID")</x:f>
        <x:v>VALID</x:v>
      </x:c>
      <x:c r="O822" s="305" t="str">
        <x:v>NO COLLISION — OBJECT CODE ISOLATED</x:v>
      </x:c>
    </x:row>
    <x:row r="823" ht="48" customHeight="1">
      <x:c r="A823" s="305" t="str">
        <x:v>Evidence requirement</x:v>
      </x:c>
      <x:c r="B823" s="305" t="str">
        <x:v>EVD</x:v>
      </x:c>
      <x:c r="C823" s="305" t="str">
        <x:v>SEBI-CORE-EVD-000226</x:v>
      </x:c>
      <x:c r="D823" s="305" t="n">
        <x:v>226</x:v>
      </x:c>
      <x:c r="E823" s="305" t="str">
        <x:v>CAP-LAW042|Regs. 6 and 14 / Schedule I|AP01|E02</x:v>
      </x:c>
      <x:c r="F823" s="305" t="str">
        <x:v>SEBI-CORE-AUD-000113</x:v>
      </x:c>
      <x:c r="G823" s="305" t="str">
        <x:v>CAP-LAW042|Regs. 6 and 14 / Schedule I|AP01</x:v>
      </x:c>
      <x:c r="H823" s="305" t="str">
        <x:v>CAP-LAW042</x:v>
      </x:c>
      <x:c r="I823" s="305" t="str">
        <x:v>MIGRATED — FROZEN</x:v>
      </x:c>
      <x:c r="J823" s="305" t="str">
        <x:v>FROZEN</x:v>
      </x:c>
      <x:c r="K823" s="305" t="str">
        <x:f>IF(COUNTIF($C$5:$C$1629,C823)=1,"UNIQUE","DUPLICATE")</x:f>
        <x:v>UNIQUE</x:v>
      </x:c>
      <x:c r="L823" s="305" t="str">
        <x:f>IF(COUNTIFS($B$5:$B$1629,B823,$E$5:$E$1629,E823)=1,"UNIQUE","DUPLICATE")</x:f>
        <x:v>UNIQUE</x:v>
      </x:c>
      <x:c r="M823" s="305" t="str">
        <x:f>IF(COUNTIF($C$5:$C$1629,F823)=1,"LINKED","ORPHAN")</x:f>
        <x:v>LINKED</x:v>
      </x:c>
      <x:c r="N823" s="305" t="str">
        <x:f>IF(AND(LEFT(C823,10)="SEBI-CORE-",MID(C823,11,3)=B823,LEN(C823)=20),"VALID","INVALID")</x:f>
        <x:v>VALID</x:v>
      </x:c>
      <x:c r="O823" s="305" t="str">
        <x:v>NO COLLISION — OBJECT CODE ISOLATED</x:v>
      </x:c>
    </x:row>
    <x:row r="824" ht="48" customHeight="1">
      <x:c r="A824" s="305" t="str">
        <x:v>Evidence requirement</x:v>
      </x:c>
      <x:c r="B824" s="305" t="str">
        <x:v>EVD</x:v>
      </x:c>
      <x:c r="C824" s="305" t="str">
        <x:v>SEBI-CORE-EVD-000227</x:v>
      </x:c>
      <x:c r="D824" s="305" t="n">
        <x:v>227</x:v>
      </x:c>
      <x:c r="E824" s="305" t="str">
        <x:v>CAP-LAW042|Reg. 3|AP01|E01</x:v>
      </x:c>
      <x:c r="F824" s="305" t="str">
        <x:v>SEBI-CORE-AUD-000114</x:v>
      </x:c>
      <x:c r="G824" s="305" t="str">
        <x:v>CAP-LAW042|Reg. 3|AP01</x:v>
      </x:c>
      <x:c r="H824" s="305" t="str">
        <x:v>CAP-LAW042</x:v>
      </x:c>
      <x:c r="I824" s="305" t="str">
        <x:v>MIGRATED — FROZEN</x:v>
      </x:c>
      <x:c r="J824" s="305" t="str">
        <x:v>FROZEN</x:v>
      </x:c>
      <x:c r="K824" s="305" t="str">
        <x:f>IF(COUNTIF($C$5:$C$1629,C824)=1,"UNIQUE","DUPLICATE")</x:f>
        <x:v>UNIQUE</x:v>
      </x:c>
      <x:c r="L824" s="305" t="str">
        <x:f>IF(COUNTIFS($B$5:$B$1629,B824,$E$5:$E$1629,E824)=1,"UNIQUE","DUPLICATE")</x:f>
        <x:v>UNIQUE</x:v>
      </x:c>
      <x:c r="M824" s="305" t="str">
        <x:f>IF(COUNTIF($C$5:$C$1629,F824)=1,"LINKED","ORPHAN")</x:f>
        <x:v>LINKED</x:v>
      </x:c>
      <x:c r="N824" s="305" t="str">
        <x:f>IF(AND(LEFT(C824,10)="SEBI-CORE-",MID(C824,11,3)=B824,LEN(C824)=20),"VALID","INVALID")</x:f>
        <x:v>VALID</x:v>
      </x:c>
      <x:c r="O824" s="305" t="str">
        <x:v>NO COLLISION — OBJECT CODE ISOLATED</x:v>
      </x:c>
    </x:row>
    <x:row r="825" ht="48" customHeight="1">
      <x:c r="A825" s="305" t="str">
        <x:v>Evidence requirement</x:v>
      </x:c>
      <x:c r="B825" s="305" t="str">
        <x:v>EVD</x:v>
      </x:c>
      <x:c r="C825" s="305" t="str">
        <x:v>SEBI-CORE-EVD-000228</x:v>
      </x:c>
      <x:c r="D825" s="305" t="n">
        <x:v>228</x:v>
      </x:c>
      <x:c r="E825" s="305" t="str">
        <x:v>CAP-LAW042|Reg. 3|AP01|E02</x:v>
      </x:c>
      <x:c r="F825" s="305" t="str">
        <x:v>SEBI-CORE-AUD-000114</x:v>
      </x:c>
      <x:c r="G825" s="305" t="str">
        <x:v>CAP-LAW042|Reg. 3|AP01</x:v>
      </x:c>
      <x:c r="H825" s="305" t="str">
        <x:v>CAP-LAW042</x:v>
      </x:c>
      <x:c r="I825" s="305" t="str">
        <x:v>MIGRATED — FROZEN</x:v>
      </x:c>
      <x:c r="J825" s="305" t="str">
        <x:v>FROZEN</x:v>
      </x:c>
      <x:c r="K825" s="305" t="str">
        <x:f>IF(COUNTIF($C$5:$C$1629,C825)=1,"UNIQUE","DUPLICATE")</x:f>
        <x:v>UNIQUE</x:v>
      </x:c>
      <x:c r="L825" s="305" t="str">
        <x:f>IF(COUNTIFS($B$5:$B$1629,B825,$E$5:$E$1629,E825)=1,"UNIQUE","DUPLICATE")</x:f>
        <x:v>UNIQUE</x:v>
      </x:c>
      <x:c r="M825" s="305" t="str">
        <x:f>IF(COUNTIF($C$5:$C$1629,F825)=1,"LINKED","ORPHAN")</x:f>
        <x:v>LINKED</x:v>
      </x:c>
      <x:c r="N825" s="305" t="str">
        <x:f>IF(AND(LEFT(C825,10)="SEBI-CORE-",MID(C825,11,3)=B825,LEN(C825)=20),"VALID","INVALID")</x:f>
        <x:v>VALID</x:v>
      </x:c>
      <x:c r="O825" s="305" t="str">
        <x:v>NO COLLISION — OBJECT CODE ISOLATED</x:v>
      </x:c>
    </x:row>
    <x:row r="826" ht="48" customHeight="1">
      <x:c r="A826" s="305" t="str">
        <x:v>Evidence requirement</x:v>
      </x:c>
      <x:c r="B826" s="305" t="str">
        <x:v>EVD</x:v>
      </x:c>
      <x:c r="C826" s="305" t="str">
        <x:v>SEBI-CORE-EVD-000229</x:v>
      </x:c>
      <x:c r="D826" s="305" t="n">
        <x:v>229</x:v>
      </x:c>
      <x:c r="E826" s="305" t="str">
        <x:v>CAP-LAW042|Reg. 12(3)|AP01|E01</x:v>
      </x:c>
      <x:c r="F826" s="305" t="str">
        <x:v>SEBI-CORE-AUD-000115</x:v>
      </x:c>
      <x:c r="G826" s="305" t="str">
        <x:v>CAP-LAW042|Reg. 12(3)|AP01</x:v>
      </x:c>
      <x:c r="H826" s="305" t="str">
        <x:v>CAP-LAW042</x:v>
      </x:c>
      <x:c r="I826" s="305" t="str">
        <x:v>MIGRATED — FROZEN</x:v>
      </x:c>
      <x:c r="J826" s="305" t="str">
        <x:v>FROZEN</x:v>
      </x:c>
      <x:c r="K826" s="305" t="str">
        <x:f>IF(COUNTIF($C$5:$C$1629,C826)=1,"UNIQUE","DUPLICATE")</x:f>
        <x:v>UNIQUE</x:v>
      </x:c>
      <x:c r="L826" s="305" t="str">
        <x:f>IF(COUNTIFS($B$5:$B$1629,B826,$E$5:$E$1629,E826)=1,"UNIQUE","DUPLICATE")</x:f>
        <x:v>UNIQUE</x:v>
      </x:c>
      <x:c r="M826" s="305" t="str">
        <x:f>IF(COUNTIF($C$5:$C$1629,F826)=1,"LINKED","ORPHAN")</x:f>
        <x:v>LINKED</x:v>
      </x:c>
      <x:c r="N826" s="305" t="str">
        <x:f>IF(AND(LEFT(C826,10)="SEBI-CORE-",MID(C826,11,3)=B826,LEN(C826)=20),"VALID","INVALID")</x:f>
        <x:v>VALID</x:v>
      </x:c>
      <x:c r="O826" s="305" t="str">
        <x:v>NO COLLISION — OBJECT CODE ISOLATED</x:v>
      </x:c>
    </x:row>
    <x:row r="827" ht="48" customHeight="1">
      <x:c r="A827" s="305" t="str">
        <x:v>Evidence requirement</x:v>
      </x:c>
      <x:c r="B827" s="305" t="str">
        <x:v>EVD</x:v>
      </x:c>
      <x:c r="C827" s="305" t="str">
        <x:v>SEBI-CORE-EVD-000230</x:v>
      </x:c>
      <x:c r="D827" s="305" t="n">
        <x:v>230</x:v>
      </x:c>
      <x:c r="E827" s="305" t="str">
        <x:v>CAP-LAW042|Reg. 12(3)|AP01|E02</x:v>
      </x:c>
      <x:c r="F827" s="305" t="str">
        <x:v>SEBI-CORE-AUD-000115</x:v>
      </x:c>
      <x:c r="G827" s="305" t="str">
        <x:v>CAP-LAW042|Reg. 12(3)|AP01</x:v>
      </x:c>
      <x:c r="H827" s="305" t="str">
        <x:v>CAP-LAW042</x:v>
      </x:c>
      <x:c r="I827" s="305" t="str">
        <x:v>MIGRATED — FROZEN</x:v>
      </x:c>
      <x:c r="J827" s="305" t="str">
        <x:v>FROZEN</x:v>
      </x:c>
      <x:c r="K827" s="305" t="str">
        <x:f>IF(COUNTIF($C$5:$C$1629,C827)=1,"UNIQUE","DUPLICATE")</x:f>
        <x:v>UNIQUE</x:v>
      </x:c>
      <x:c r="L827" s="305" t="str">
        <x:f>IF(COUNTIFS($B$5:$B$1629,B827,$E$5:$E$1629,E827)=1,"UNIQUE","DUPLICATE")</x:f>
        <x:v>UNIQUE</x:v>
      </x:c>
      <x:c r="M827" s="305" t="str">
        <x:f>IF(COUNTIF($C$5:$C$1629,F827)=1,"LINKED","ORPHAN")</x:f>
        <x:v>LINKED</x:v>
      </x:c>
      <x:c r="N827" s="305" t="str">
        <x:f>IF(AND(LEFT(C827,10)="SEBI-CORE-",MID(C827,11,3)=B827,LEN(C827)=20),"VALID","INVALID")</x:f>
        <x:v>VALID</x:v>
      </x:c>
      <x:c r="O827" s="305" t="str">
        <x:v>NO COLLISION — OBJECT CODE ISOLATED</x:v>
      </x:c>
    </x:row>
    <x:row r="828" ht="48" customHeight="1">
      <x:c r="A828" s="305" t="str">
        <x:v>Evidence requirement</x:v>
      </x:c>
      <x:c r="B828" s="305" t="str">
        <x:v>EVD</x:v>
      </x:c>
      <x:c r="C828" s="305" t="str">
        <x:v>SEBI-CORE-EVD-000231</x:v>
      </x:c>
      <x:c r="D828" s="305" t="n">
        <x:v>231</x:v>
      </x:c>
      <x:c r="E828" s="305" t="str">
        <x:v>CAP-LAW042|Regs. 10 and 12|AP01|E01</x:v>
      </x:c>
      <x:c r="F828" s="305" t="str">
        <x:v>SEBI-CORE-AUD-000116</x:v>
      </x:c>
      <x:c r="G828" s="305" t="str">
        <x:v>CAP-LAW042|Regs. 10 and 12|AP01</x:v>
      </x:c>
      <x:c r="H828" s="305" t="str">
        <x:v>CAP-LAW042</x:v>
      </x:c>
      <x:c r="I828" s="305" t="str">
        <x:v>MIGRATED — FROZEN</x:v>
      </x:c>
      <x:c r="J828" s="305" t="str">
        <x:v>FROZEN</x:v>
      </x:c>
      <x:c r="K828" s="305" t="str">
        <x:f>IF(COUNTIF($C$5:$C$1629,C828)=1,"UNIQUE","DUPLICATE")</x:f>
        <x:v>UNIQUE</x:v>
      </x:c>
      <x:c r="L828" s="305" t="str">
        <x:f>IF(COUNTIFS($B$5:$B$1629,B828,$E$5:$E$1629,E828)=1,"UNIQUE","DUPLICATE")</x:f>
        <x:v>UNIQUE</x:v>
      </x:c>
      <x:c r="M828" s="305" t="str">
        <x:f>IF(COUNTIF($C$5:$C$1629,F828)=1,"LINKED","ORPHAN")</x:f>
        <x:v>LINKED</x:v>
      </x:c>
      <x:c r="N828" s="305" t="str">
        <x:f>IF(AND(LEFT(C828,10)="SEBI-CORE-",MID(C828,11,3)=B828,LEN(C828)=20),"VALID","INVALID")</x:f>
        <x:v>VALID</x:v>
      </x:c>
      <x:c r="O828" s="305" t="str">
        <x:v>NO COLLISION — OBJECT CODE ISOLATED</x:v>
      </x:c>
    </x:row>
    <x:row r="829" ht="48" customHeight="1">
      <x:c r="A829" s="305" t="str">
        <x:v>Evidence requirement</x:v>
      </x:c>
      <x:c r="B829" s="305" t="str">
        <x:v>EVD</x:v>
      </x:c>
      <x:c r="C829" s="305" t="str">
        <x:v>SEBI-CORE-EVD-000232</x:v>
      </x:c>
      <x:c r="D829" s="305" t="n">
        <x:v>232</x:v>
      </x:c>
      <x:c r="E829" s="305" t="str">
        <x:v>CAP-LAW042|Regs. 10 and 12|AP01|E02</x:v>
      </x:c>
      <x:c r="F829" s="305" t="str">
        <x:v>SEBI-CORE-AUD-000116</x:v>
      </x:c>
      <x:c r="G829" s="305" t="str">
        <x:v>CAP-LAW042|Regs. 10 and 12|AP01</x:v>
      </x:c>
      <x:c r="H829" s="305" t="str">
        <x:v>CAP-LAW042</x:v>
      </x:c>
      <x:c r="I829" s="305" t="str">
        <x:v>MIGRATED — FROZEN</x:v>
      </x:c>
      <x:c r="J829" s="305" t="str">
        <x:v>FROZEN</x:v>
      </x:c>
      <x:c r="K829" s="305" t="str">
        <x:f>IF(COUNTIF($C$5:$C$1629,C829)=1,"UNIQUE","DUPLICATE")</x:f>
        <x:v>UNIQUE</x:v>
      </x:c>
      <x:c r="L829" s="305" t="str">
        <x:f>IF(COUNTIFS($B$5:$B$1629,B829,$E$5:$E$1629,E829)=1,"UNIQUE","DUPLICATE")</x:f>
        <x:v>UNIQUE</x:v>
      </x:c>
      <x:c r="M829" s="305" t="str">
        <x:f>IF(COUNTIF($C$5:$C$1629,F829)=1,"LINKED","ORPHAN")</x:f>
        <x:v>LINKED</x:v>
      </x:c>
      <x:c r="N829" s="305" t="str">
        <x:f>IF(AND(LEFT(C829,10)="SEBI-CORE-",MID(C829,11,3)=B829,LEN(C829)=20),"VALID","INVALID")</x:f>
        <x:v>VALID</x:v>
      </x:c>
      <x:c r="O829" s="305" t="str">
        <x:v>NO COLLISION — OBJECT CODE ISOLATED</x:v>
      </x:c>
    </x:row>
    <x:row r="830" ht="48" customHeight="1">
      <x:c r="A830" s="305" t="str">
        <x:v>Evidence requirement</x:v>
      </x:c>
      <x:c r="B830" s="305" t="str">
        <x:v>EVD</x:v>
      </x:c>
      <x:c r="C830" s="305" t="str">
        <x:v>SEBI-CORE-EVD-000233</x:v>
      </x:c>
      <x:c r="D830" s="305" t="n">
        <x:v>233</x:v>
      </x:c>
      <x:c r="E830" s="305" t="str">
        <x:v>CAP-LAW042|Reg. 14 / Schedule I Part F|AP01|E01</x:v>
      </x:c>
      <x:c r="F830" s="305" t="str">
        <x:v>SEBI-CORE-AUD-000117</x:v>
      </x:c>
      <x:c r="G830" s="305" t="str">
        <x:v>CAP-LAW042|Reg. 14 / Schedule I Part F|AP01</x:v>
      </x:c>
      <x:c r="H830" s="305" t="str">
        <x:v>CAP-LAW042</x:v>
      </x:c>
      <x:c r="I830" s="305" t="str">
        <x:v>MIGRATED — FROZEN</x:v>
      </x:c>
      <x:c r="J830" s="305" t="str">
        <x:v>FROZEN</x:v>
      </x:c>
      <x:c r="K830" s="305" t="str">
        <x:f>IF(COUNTIF($C$5:$C$1629,C830)=1,"UNIQUE","DUPLICATE")</x:f>
        <x:v>UNIQUE</x:v>
      </x:c>
      <x:c r="L830" s="305" t="str">
        <x:f>IF(COUNTIFS($B$5:$B$1629,B830,$E$5:$E$1629,E830)=1,"UNIQUE","DUPLICATE")</x:f>
        <x:v>UNIQUE</x:v>
      </x:c>
      <x:c r="M830" s="305" t="str">
        <x:f>IF(COUNTIF($C$5:$C$1629,F830)=1,"LINKED","ORPHAN")</x:f>
        <x:v>LINKED</x:v>
      </x:c>
      <x:c r="N830" s="305" t="str">
        <x:f>IF(AND(LEFT(C830,10)="SEBI-CORE-",MID(C830,11,3)=B830,LEN(C830)=20),"VALID","INVALID")</x:f>
        <x:v>VALID</x:v>
      </x:c>
      <x:c r="O830" s="305" t="str">
        <x:v>NO COLLISION — OBJECT CODE ISOLATED</x:v>
      </x:c>
    </x:row>
    <x:row r="831" ht="48" customHeight="1">
      <x:c r="A831" s="305" t="str">
        <x:v>Evidence requirement</x:v>
      </x:c>
      <x:c r="B831" s="305" t="str">
        <x:v>EVD</x:v>
      </x:c>
      <x:c r="C831" s="305" t="str">
        <x:v>SEBI-CORE-EVD-000234</x:v>
      </x:c>
      <x:c r="D831" s="305" t="n">
        <x:v>234</x:v>
      </x:c>
      <x:c r="E831" s="305" t="str">
        <x:v>CAP-LAW042|Reg. 14 / Schedule I Part F|AP01|E02</x:v>
      </x:c>
      <x:c r="F831" s="305" t="str">
        <x:v>SEBI-CORE-AUD-000117</x:v>
      </x:c>
      <x:c r="G831" s="305" t="str">
        <x:v>CAP-LAW042|Reg. 14 / Schedule I Part F|AP01</x:v>
      </x:c>
      <x:c r="H831" s="305" t="str">
        <x:v>CAP-LAW042</x:v>
      </x:c>
      <x:c r="I831" s="305" t="str">
        <x:v>MIGRATED — FROZEN</x:v>
      </x:c>
      <x:c r="J831" s="305" t="str">
        <x:v>FROZEN</x:v>
      </x:c>
      <x:c r="K831" s="305" t="str">
        <x:f>IF(COUNTIF($C$5:$C$1629,C831)=1,"UNIQUE","DUPLICATE")</x:f>
        <x:v>UNIQUE</x:v>
      </x:c>
      <x:c r="L831" s="305" t="str">
        <x:f>IF(COUNTIFS($B$5:$B$1629,B831,$E$5:$E$1629,E831)=1,"UNIQUE","DUPLICATE")</x:f>
        <x:v>UNIQUE</x:v>
      </x:c>
      <x:c r="M831" s="305" t="str">
        <x:f>IF(COUNTIF($C$5:$C$1629,F831)=1,"LINKED","ORPHAN")</x:f>
        <x:v>LINKED</x:v>
      </x:c>
      <x:c r="N831" s="305" t="str">
        <x:f>IF(AND(LEFT(C831,10)="SEBI-CORE-",MID(C831,11,3)=B831,LEN(C831)=20),"VALID","INVALID")</x:f>
        <x:v>VALID</x:v>
      </x:c>
      <x:c r="O831" s="305" t="str">
        <x:v>NO COLLISION — OBJECT CODE ISOLATED</x:v>
      </x:c>
    </x:row>
    <x:row r="832" ht="48" customHeight="1">
      <x:c r="A832" s="305" t="str">
        <x:v>Evidence requirement</x:v>
      </x:c>
      <x:c r="B832" s="305" t="str">
        <x:v>EVD</x:v>
      </x:c>
      <x:c r="C832" s="305" t="str">
        <x:v>SEBI-CORE-EVD-000235</x:v>
      </x:c>
      <x:c r="D832" s="305" t="n">
        <x:v>235</x:v>
      </x:c>
      <x:c r="E832" s="305" t="str">
        <x:v>CAP-LAW042|Reg. 13|AP01|E01</x:v>
      </x:c>
      <x:c r="F832" s="305" t="str">
        <x:v>SEBI-CORE-AUD-000118</x:v>
      </x:c>
      <x:c r="G832" s="305" t="str">
        <x:v>CAP-LAW042|Reg. 13|AP01</x:v>
      </x:c>
      <x:c r="H832" s="305" t="str">
        <x:v>CAP-LAW042</x:v>
      </x:c>
      <x:c r="I832" s="305" t="str">
        <x:v>MIGRATED — FROZEN</x:v>
      </x:c>
      <x:c r="J832" s="305" t="str">
        <x:v>FROZEN</x:v>
      </x:c>
      <x:c r="K832" s="305" t="str">
        <x:f>IF(COUNTIF($C$5:$C$1629,C832)=1,"UNIQUE","DUPLICATE")</x:f>
        <x:v>UNIQUE</x:v>
      </x:c>
      <x:c r="L832" s="305" t="str">
        <x:f>IF(COUNTIFS($B$5:$B$1629,B832,$E$5:$E$1629,E832)=1,"UNIQUE","DUPLICATE")</x:f>
        <x:v>UNIQUE</x:v>
      </x:c>
      <x:c r="M832" s="305" t="str">
        <x:f>IF(COUNTIF($C$5:$C$1629,F832)=1,"LINKED","ORPHAN")</x:f>
        <x:v>LINKED</x:v>
      </x:c>
      <x:c r="N832" s="305" t="str">
        <x:f>IF(AND(LEFT(C832,10)="SEBI-CORE-",MID(C832,11,3)=B832,LEN(C832)=20),"VALID","INVALID")</x:f>
        <x:v>VALID</x:v>
      </x:c>
      <x:c r="O832" s="305" t="str">
        <x:v>NO COLLISION — OBJECT CODE ISOLATED</x:v>
      </x:c>
    </x:row>
    <x:row r="833" ht="48" customHeight="1">
      <x:c r="A833" s="305" t="str">
        <x:v>Evidence requirement</x:v>
      </x:c>
      <x:c r="B833" s="305" t="str">
        <x:v>EVD</x:v>
      </x:c>
      <x:c r="C833" s="305" t="str">
        <x:v>SEBI-CORE-EVD-000236</x:v>
      </x:c>
      <x:c r="D833" s="305" t="n">
        <x:v>236</x:v>
      </x:c>
      <x:c r="E833" s="305" t="str">
        <x:v>CAP-LAW042|Reg. 13|AP01|E02</x:v>
      </x:c>
      <x:c r="F833" s="305" t="str">
        <x:v>SEBI-CORE-AUD-000118</x:v>
      </x:c>
      <x:c r="G833" s="305" t="str">
        <x:v>CAP-LAW042|Reg. 13|AP01</x:v>
      </x:c>
      <x:c r="H833" s="305" t="str">
        <x:v>CAP-LAW042</x:v>
      </x:c>
      <x:c r="I833" s="305" t="str">
        <x:v>MIGRATED — FROZEN</x:v>
      </x:c>
      <x:c r="J833" s="305" t="str">
        <x:v>FROZEN</x:v>
      </x:c>
      <x:c r="K833" s="305" t="str">
        <x:f>IF(COUNTIF($C$5:$C$1629,C833)=1,"UNIQUE","DUPLICATE")</x:f>
        <x:v>UNIQUE</x:v>
      </x:c>
      <x:c r="L833" s="305" t="str">
        <x:f>IF(COUNTIFS($B$5:$B$1629,B833,$E$5:$E$1629,E833)=1,"UNIQUE","DUPLICATE")</x:f>
        <x:v>UNIQUE</x:v>
      </x:c>
      <x:c r="M833" s="305" t="str">
        <x:f>IF(COUNTIF($C$5:$C$1629,F833)=1,"LINKED","ORPHAN")</x:f>
        <x:v>LINKED</x:v>
      </x:c>
      <x:c r="N833" s="305" t="str">
        <x:f>IF(AND(LEFT(C833,10)="SEBI-CORE-",MID(C833,11,3)=B833,LEN(C833)=20),"VALID","INVALID")</x:f>
        <x:v>VALID</x:v>
      </x:c>
      <x:c r="O833" s="305" t="str">
        <x:v>NO COLLISION — OBJECT CODE ISOLATED</x:v>
      </x:c>
    </x:row>
    <x:row r="834" ht="48" customHeight="1">
      <x:c r="A834" s="305" t="str">
        <x:v>Evidence requirement</x:v>
      </x:c>
      <x:c r="B834" s="305" t="str">
        <x:v>EVD</x:v>
      </x:c>
      <x:c r="C834" s="305" t="str">
        <x:v>SEBI-CORE-EVD-000237</x:v>
      </x:c>
      <x:c r="D834" s="305" t="n">
        <x:v>237</x:v>
      </x:c>
      <x:c r="E834" s="305" t="str">
        <x:v>CAP-LAW042|Chapter IV (Regs. 28-38)|AP01|E01</x:v>
      </x:c>
      <x:c r="F834" s="305" t="str">
        <x:v>SEBI-CORE-AUD-000119</x:v>
      </x:c>
      <x:c r="G834" s="305" t="str">
        <x:v>CAP-LAW042|Chapter IV (Regs. 28-38)|AP01</x:v>
      </x:c>
      <x:c r="H834" s="305" t="str">
        <x:v>CAP-LAW042</x:v>
      </x:c>
      <x:c r="I834" s="305" t="str">
        <x:v>MIGRATED — FROZEN</x:v>
      </x:c>
      <x:c r="J834" s="305" t="str">
        <x:v>FROZEN</x:v>
      </x:c>
      <x:c r="K834" s="305" t="str">
        <x:f>IF(COUNTIF($C$5:$C$1629,C834)=1,"UNIQUE","DUPLICATE")</x:f>
        <x:v>UNIQUE</x:v>
      </x:c>
      <x:c r="L834" s="305" t="str">
        <x:f>IF(COUNTIFS($B$5:$B$1629,B834,$E$5:$E$1629,E834)=1,"UNIQUE","DUPLICATE")</x:f>
        <x:v>UNIQUE</x:v>
      </x:c>
      <x:c r="M834" s="305" t="str">
        <x:f>IF(COUNTIF($C$5:$C$1629,F834)=1,"LINKED","ORPHAN")</x:f>
        <x:v>LINKED</x:v>
      </x:c>
      <x:c r="N834" s="305" t="str">
        <x:f>IF(AND(LEFT(C834,10)="SEBI-CORE-",MID(C834,11,3)=B834,LEN(C834)=20),"VALID","INVALID")</x:f>
        <x:v>VALID</x:v>
      </x:c>
      <x:c r="O834" s="305" t="str">
        <x:v>NO COLLISION — OBJECT CODE ISOLATED</x:v>
      </x:c>
    </x:row>
    <x:row r="835" ht="48" customHeight="1">
      <x:c r="A835" s="305" t="str">
        <x:v>Evidence requirement</x:v>
      </x:c>
      <x:c r="B835" s="305" t="str">
        <x:v>EVD</x:v>
      </x:c>
      <x:c r="C835" s="305" t="str">
        <x:v>SEBI-CORE-EVD-000238</x:v>
      </x:c>
      <x:c r="D835" s="305" t="n">
        <x:v>238</x:v>
      </x:c>
      <x:c r="E835" s="305" t="str">
        <x:v>CAP-LAW042|Chapter IV (Regs. 28-38)|AP01|E02</x:v>
      </x:c>
      <x:c r="F835" s="305" t="str">
        <x:v>SEBI-CORE-AUD-000119</x:v>
      </x:c>
      <x:c r="G835" s="305" t="str">
        <x:v>CAP-LAW042|Chapter IV (Regs. 28-38)|AP01</x:v>
      </x:c>
      <x:c r="H835" s="305" t="str">
        <x:v>CAP-LAW042</x:v>
      </x:c>
      <x:c r="I835" s="305" t="str">
        <x:v>MIGRATED — FROZEN</x:v>
      </x:c>
      <x:c r="J835" s="305" t="str">
        <x:v>FROZEN</x:v>
      </x:c>
      <x:c r="K835" s="305" t="str">
        <x:f>IF(COUNTIF($C$5:$C$1629,C835)=1,"UNIQUE","DUPLICATE")</x:f>
        <x:v>UNIQUE</x:v>
      </x:c>
      <x:c r="L835" s="305" t="str">
        <x:f>IF(COUNTIFS($B$5:$B$1629,B835,$E$5:$E$1629,E835)=1,"UNIQUE","DUPLICATE")</x:f>
        <x:v>UNIQUE</x:v>
      </x:c>
      <x:c r="M835" s="305" t="str">
        <x:f>IF(COUNTIF($C$5:$C$1629,F835)=1,"LINKED","ORPHAN")</x:f>
        <x:v>LINKED</x:v>
      </x:c>
      <x:c r="N835" s="305" t="str">
        <x:f>IF(AND(LEFT(C835,10)="SEBI-CORE-",MID(C835,11,3)=B835,LEN(C835)=20),"VALID","INVALID")</x:f>
        <x:v>VALID</x:v>
      </x:c>
      <x:c r="O835" s="305" t="str">
        <x:v>NO COLLISION — OBJECT CODE ISOLATED</x:v>
      </x:c>
    </x:row>
    <x:row r="836" ht="48" customHeight="1">
      <x:c r="A836" s="305" t="str">
        <x:v>Evidence requirement</x:v>
      </x:c>
      <x:c r="B836" s="305" t="str">
        <x:v>EVD</x:v>
      </x:c>
      <x:c r="C836" s="305" t="str">
        <x:v>SEBI-CORE-EVD-000239</x:v>
      </x:c>
      <x:c r="D836" s="305" t="n">
        <x:v>239</x:v>
      </x:c>
      <x:c r="E836" s="305" t="str">
        <x:v>CAP-LAW041|Eligibility / general conditions|AP01|E01</x:v>
      </x:c>
      <x:c r="F836" s="305" t="str">
        <x:v>SEBI-CORE-AUD-000120</x:v>
      </x:c>
      <x:c r="G836" s="305" t="str">
        <x:v>CAP-LAW041|Eligibility / general conditions|AP01</x:v>
      </x:c>
      <x:c r="H836" s="305" t="str">
        <x:v>CAP-LAW041</x:v>
      </x:c>
      <x:c r="I836" s="305" t="str">
        <x:v>MIGRATED — FROZEN</x:v>
      </x:c>
      <x:c r="J836" s="305" t="str">
        <x:v>FROZEN</x:v>
      </x:c>
      <x:c r="K836" s="305" t="str">
        <x:f>IF(COUNTIF($C$5:$C$1629,C836)=1,"UNIQUE","DUPLICATE")</x:f>
        <x:v>UNIQUE</x:v>
      </x:c>
      <x:c r="L836" s="305" t="str">
        <x:f>IF(COUNTIFS($B$5:$B$1629,B836,$E$5:$E$1629,E836)=1,"UNIQUE","DUPLICATE")</x:f>
        <x:v>UNIQUE</x:v>
      </x:c>
      <x:c r="M836" s="305" t="str">
        <x:f>IF(COUNTIF($C$5:$C$1629,F836)=1,"LINKED","ORPHAN")</x:f>
        <x:v>LINKED</x:v>
      </x:c>
      <x:c r="N836" s="305" t="str">
        <x:f>IF(AND(LEFT(C836,10)="SEBI-CORE-",MID(C836,11,3)=B836,LEN(C836)=20),"VALID","INVALID")</x:f>
        <x:v>VALID</x:v>
      </x:c>
      <x:c r="O836" s="305" t="str">
        <x:v>NO COLLISION — OBJECT CODE ISOLATED</x:v>
      </x:c>
    </x:row>
    <x:row r="837" ht="48" customHeight="1">
      <x:c r="A837" s="305" t="str">
        <x:v>Evidence requirement</x:v>
      </x:c>
      <x:c r="B837" s="305" t="str">
        <x:v>EVD</x:v>
      </x:c>
      <x:c r="C837" s="305" t="str">
        <x:v>SEBI-CORE-EVD-000240</x:v>
      </x:c>
      <x:c r="D837" s="305" t="n">
        <x:v>240</x:v>
      </x:c>
      <x:c r="E837" s="305" t="str">
        <x:v>CAP-LAW041|Eligibility / general conditions|AP01|E02</x:v>
      </x:c>
      <x:c r="F837" s="305" t="str">
        <x:v>SEBI-CORE-AUD-000120</x:v>
      </x:c>
      <x:c r="G837" s="305" t="str">
        <x:v>CAP-LAW041|Eligibility / general conditions|AP01</x:v>
      </x:c>
      <x:c r="H837" s="305" t="str">
        <x:v>CAP-LAW041</x:v>
      </x:c>
      <x:c r="I837" s="305" t="str">
        <x:v>MIGRATED — FROZEN</x:v>
      </x:c>
      <x:c r="J837" s="305" t="str">
        <x:v>FROZEN</x:v>
      </x:c>
      <x:c r="K837" s="305" t="str">
        <x:f>IF(COUNTIF($C$5:$C$1629,C837)=1,"UNIQUE","DUPLICATE")</x:f>
        <x:v>UNIQUE</x:v>
      </x:c>
      <x:c r="L837" s="305" t="str">
        <x:f>IF(COUNTIFS($B$5:$B$1629,B837,$E$5:$E$1629,E837)=1,"UNIQUE","DUPLICATE")</x:f>
        <x:v>UNIQUE</x:v>
      </x:c>
      <x:c r="M837" s="305" t="str">
        <x:f>IF(COUNTIF($C$5:$C$1629,F837)=1,"LINKED","ORPHAN")</x:f>
        <x:v>LINKED</x:v>
      </x:c>
      <x:c r="N837" s="305" t="str">
        <x:f>IF(AND(LEFT(C837,10)="SEBI-CORE-",MID(C837,11,3)=B837,LEN(C837)=20),"VALID","INVALID")</x:f>
        <x:v>VALID</x:v>
      </x:c>
      <x:c r="O837" s="305" t="str">
        <x:v>NO COLLISION — OBJECT CODE ISOLATED</x:v>
      </x:c>
    </x:row>
    <x:row r="838" ht="48" customHeight="1">
      <x:c r="A838" s="305" t="str">
        <x:v>Evidence requirement</x:v>
      </x:c>
      <x:c r="B838" s="305" t="str">
        <x:v>EVD</x:v>
      </x:c>
      <x:c r="C838" s="305" t="str">
        <x:v>SEBI-CORE-EVD-000241</x:v>
      </x:c>
      <x:c r="D838" s="305" t="n">
        <x:v>241</x:v>
      </x:c>
      <x:c r="E838" s="305" t="str">
        <x:v>CAP-LAW041|Offer document / placement memorandum|AP01|E01</x:v>
      </x:c>
      <x:c r="F838" s="305" t="str">
        <x:v>SEBI-CORE-AUD-000121</x:v>
      </x:c>
      <x:c r="G838" s="305" t="str">
        <x:v>CAP-LAW041|Offer document / placement memorandum|AP01</x:v>
      </x:c>
      <x:c r="H838" s="305" t="str">
        <x:v>CAP-LAW041</x:v>
      </x:c>
      <x:c r="I838" s="305" t="str">
        <x:v>MIGRATED — FROZEN</x:v>
      </x:c>
      <x:c r="J838" s="305" t="str">
        <x:v>FROZEN</x:v>
      </x:c>
      <x:c r="K838" s="305" t="str">
        <x:f>IF(COUNTIF($C$5:$C$1629,C838)=1,"UNIQUE","DUPLICATE")</x:f>
        <x:v>UNIQUE</x:v>
      </x:c>
      <x:c r="L838" s="305" t="str">
        <x:f>IF(COUNTIFS($B$5:$B$1629,B838,$E$5:$E$1629,E838)=1,"UNIQUE","DUPLICATE")</x:f>
        <x:v>UNIQUE</x:v>
      </x:c>
      <x:c r="M838" s="305" t="str">
        <x:f>IF(COUNTIF($C$5:$C$1629,F838)=1,"LINKED","ORPHAN")</x:f>
        <x:v>LINKED</x:v>
      </x:c>
      <x:c r="N838" s="305" t="str">
        <x:f>IF(AND(LEFT(C838,10)="SEBI-CORE-",MID(C838,11,3)=B838,LEN(C838)=20),"VALID","INVALID")</x:f>
        <x:v>VALID</x:v>
      </x:c>
      <x:c r="O838" s="305" t="str">
        <x:v>NO COLLISION — OBJECT CODE ISOLATED</x:v>
      </x:c>
    </x:row>
    <x:row r="839" ht="48" customHeight="1">
      <x:c r="A839" s="305" t="str">
        <x:v>Evidence requirement</x:v>
      </x:c>
      <x:c r="B839" s="305" t="str">
        <x:v>EVD</x:v>
      </x:c>
      <x:c r="C839" s="305" t="str">
        <x:v>SEBI-CORE-EVD-000242</x:v>
      </x:c>
      <x:c r="D839" s="305" t="n">
        <x:v>242</x:v>
      </x:c>
      <x:c r="E839" s="305" t="str">
        <x:v>CAP-LAW041|Offer document / placement memorandum|AP01|E02</x:v>
      </x:c>
      <x:c r="F839" s="305" t="str">
        <x:v>SEBI-CORE-AUD-000121</x:v>
      </x:c>
      <x:c r="G839" s="305" t="str">
        <x:v>CAP-LAW041|Offer document / placement memorandum|AP01</x:v>
      </x:c>
      <x:c r="H839" s="305" t="str">
        <x:v>CAP-LAW041</x:v>
      </x:c>
      <x:c r="I839" s="305" t="str">
        <x:v>MIGRATED — FROZEN</x:v>
      </x:c>
      <x:c r="J839" s="305" t="str">
        <x:v>FROZEN</x:v>
      </x:c>
      <x:c r="K839" s="305" t="str">
        <x:f>IF(COUNTIF($C$5:$C$1629,C839)=1,"UNIQUE","DUPLICATE")</x:f>
        <x:v>UNIQUE</x:v>
      </x:c>
      <x:c r="L839" s="305" t="str">
        <x:f>IF(COUNTIFS($B$5:$B$1629,B839,$E$5:$E$1629,E839)=1,"UNIQUE","DUPLICATE")</x:f>
        <x:v>UNIQUE</x:v>
      </x:c>
      <x:c r="M839" s="305" t="str">
        <x:f>IF(COUNTIF($C$5:$C$1629,F839)=1,"LINKED","ORPHAN")</x:f>
        <x:v>LINKED</x:v>
      </x:c>
      <x:c r="N839" s="305" t="str">
        <x:f>IF(AND(LEFT(C839,10)="SEBI-CORE-",MID(C839,11,3)=B839,LEN(C839)=20),"VALID","INVALID")</x:f>
        <x:v>VALID</x:v>
      </x:c>
      <x:c r="O839" s="305" t="str">
        <x:v>NO COLLISION — OBJECT CODE ISOLATED</x:v>
      </x:c>
    </x:row>
    <x:row r="840" ht="48" customHeight="1">
      <x:c r="A840" s="305" t="str">
        <x:v>Evidence requirement</x:v>
      </x:c>
      <x:c r="B840" s="305" t="str">
        <x:v>EVD</x:v>
      </x:c>
      <x:c r="C840" s="305" t="str">
        <x:v>SEBI-CORE-EVD-000243</x:v>
      </x:c>
      <x:c r="D840" s="305" t="n">
        <x:v>243</x:v>
      </x:c>
      <x:c r="E840" s="305" t="str">
        <x:v>CAP-LAW041|Debenture trustee / security / rating provisions|AP01|E01</x:v>
      </x:c>
      <x:c r="F840" s="305" t="str">
        <x:v>SEBI-CORE-AUD-000122</x:v>
      </x:c>
      <x:c r="G840" s="305" t="str">
        <x:v>CAP-LAW041|Debenture trustee / security / rating provisions|AP01</x:v>
      </x:c>
      <x:c r="H840" s="305" t="str">
        <x:v>CAP-LAW041</x:v>
      </x:c>
      <x:c r="I840" s="305" t="str">
        <x:v>MIGRATED — FROZEN</x:v>
      </x:c>
      <x:c r="J840" s="305" t="str">
        <x:v>FROZEN</x:v>
      </x:c>
      <x:c r="K840" s="305" t="str">
        <x:f>IF(COUNTIF($C$5:$C$1629,C840)=1,"UNIQUE","DUPLICATE")</x:f>
        <x:v>UNIQUE</x:v>
      </x:c>
      <x:c r="L840" s="305" t="str">
        <x:f>IF(COUNTIFS($B$5:$B$1629,B840,$E$5:$E$1629,E840)=1,"UNIQUE","DUPLICATE")</x:f>
        <x:v>UNIQUE</x:v>
      </x:c>
      <x:c r="M840" s="305" t="str">
        <x:f>IF(COUNTIF($C$5:$C$1629,F840)=1,"LINKED","ORPHAN")</x:f>
        <x:v>LINKED</x:v>
      </x:c>
      <x:c r="N840" s="305" t="str">
        <x:f>IF(AND(LEFT(C840,10)="SEBI-CORE-",MID(C840,11,3)=B840,LEN(C840)=20),"VALID","INVALID")</x:f>
        <x:v>VALID</x:v>
      </x:c>
      <x:c r="O840" s="305" t="str">
        <x:v>NO COLLISION — OBJECT CODE ISOLATED</x:v>
      </x:c>
    </x:row>
    <x:row r="841" ht="48" customHeight="1">
      <x:c r="A841" s="305" t="str">
        <x:v>Evidence requirement</x:v>
      </x:c>
      <x:c r="B841" s="305" t="str">
        <x:v>EVD</x:v>
      </x:c>
      <x:c r="C841" s="305" t="str">
        <x:v>SEBI-CORE-EVD-000244</x:v>
      </x:c>
      <x:c r="D841" s="305" t="n">
        <x:v>244</x:v>
      </x:c>
      <x:c r="E841" s="305" t="str">
        <x:v>CAP-LAW041|Debenture trustee / security / rating provisions|AP01|E02</x:v>
      </x:c>
      <x:c r="F841" s="305" t="str">
        <x:v>SEBI-CORE-AUD-000122</x:v>
      </x:c>
      <x:c r="G841" s="305" t="str">
        <x:v>CAP-LAW041|Debenture trustee / security / rating provisions|AP01</x:v>
      </x:c>
      <x:c r="H841" s="305" t="str">
        <x:v>CAP-LAW041</x:v>
      </x:c>
      <x:c r="I841" s="305" t="str">
        <x:v>MIGRATED — FROZEN</x:v>
      </x:c>
      <x:c r="J841" s="305" t="str">
        <x:v>FROZEN</x:v>
      </x:c>
      <x:c r="K841" s="305" t="str">
        <x:f>IF(COUNTIF($C$5:$C$1629,C841)=1,"UNIQUE","DUPLICATE")</x:f>
        <x:v>UNIQUE</x:v>
      </x:c>
      <x:c r="L841" s="305" t="str">
        <x:f>IF(COUNTIFS($B$5:$B$1629,B841,$E$5:$E$1629,E841)=1,"UNIQUE","DUPLICATE")</x:f>
        <x:v>UNIQUE</x:v>
      </x:c>
      <x:c r="M841" s="305" t="str">
        <x:f>IF(COUNTIF($C$5:$C$1629,F841)=1,"LINKED","ORPHAN")</x:f>
        <x:v>LINKED</x:v>
      </x:c>
      <x:c r="N841" s="305" t="str">
        <x:f>IF(AND(LEFT(C841,10)="SEBI-CORE-",MID(C841,11,3)=B841,LEN(C841)=20),"VALID","INVALID")</x:f>
        <x:v>VALID</x:v>
      </x:c>
      <x:c r="O841" s="305" t="str">
        <x:v>NO COLLISION — OBJECT CODE ISOLATED</x:v>
      </x:c>
    </x:row>
    <x:row r="842" ht="48" customHeight="1">
      <x:c r="A842" s="305" t="str">
        <x:v>Evidence requirement</x:v>
      </x:c>
      <x:c r="B842" s="305" t="str">
        <x:v>EVD</x:v>
      </x:c>
      <x:c r="C842" s="305" t="str">
        <x:v>SEBI-CORE-EVD-000245</x:v>
      </x:c>
      <x:c r="D842" s="305" t="n">
        <x:v>245</x:v>
      </x:c>
      <x:c r="E842" s="305" t="str">
        <x:v>CAP-LAW041|Allotment / listing provisions|AP01|E01</x:v>
      </x:c>
      <x:c r="F842" s="305" t="str">
        <x:v>SEBI-CORE-AUD-000123</x:v>
      </x:c>
      <x:c r="G842" s="305" t="str">
        <x:v>CAP-LAW041|Allotment / listing provisions|AP01</x:v>
      </x:c>
      <x:c r="H842" s="305" t="str">
        <x:v>CAP-LAW041</x:v>
      </x:c>
      <x:c r="I842" s="305" t="str">
        <x:v>MIGRATED — FROZEN</x:v>
      </x:c>
      <x:c r="J842" s="305" t="str">
        <x:v>FROZEN</x:v>
      </x:c>
      <x:c r="K842" s="305" t="str">
        <x:f>IF(COUNTIF($C$5:$C$1629,C842)=1,"UNIQUE","DUPLICATE")</x:f>
        <x:v>UNIQUE</x:v>
      </x:c>
      <x:c r="L842" s="305" t="str">
        <x:f>IF(COUNTIFS($B$5:$B$1629,B842,$E$5:$E$1629,E842)=1,"UNIQUE","DUPLICATE")</x:f>
        <x:v>UNIQUE</x:v>
      </x:c>
      <x:c r="M842" s="305" t="str">
        <x:f>IF(COUNTIF($C$5:$C$1629,F842)=1,"LINKED","ORPHAN")</x:f>
        <x:v>LINKED</x:v>
      </x:c>
      <x:c r="N842" s="305" t="str">
        <x:f>IF(AND(LEFT(C842,10)="SEBI-CORE-",MID(C842,11,3)=B842,LEN(C842)=20),"VALID","INVALID")</x:f>
        <x:v>VALID</x:v>
      </x:c>
      <x:c r="O842" s="305" t="str">
        <x:v>NO COLLISION — OBJECT CODE ISOLATED</x:v>
      </x:c>
    </x:row>
    <x:row r="843" ht="48" customHeight="1">
      <x:c r="A843" s="305" t="str">
        <x:v>Evidence requirement</x:v>
      </x:c>
      <x:c r="B843" s="305" t="str">
        <x:v>EVD</x:v>
      </x:c>
      <x:c r="C843" s="305" t="str">
        <x:v>SEBI-CORE-EVD-000246</x:v>
      </x:c>
      <x:c r="D843" s="305" t="n">
        <x:v>246</x:v>
      </x:c>
      <x:c r="E843" s="305" t="str">
        <x:v>CAP-LAW041|Allotment / listing provisions|AP01|E02</x:v>
      </x:c>
      <x:c r="F843" s="305" t="str">
        <x:v>SEBI-CORE-AUD-000123</x:v>
      </x:c>
      <x:c r="G843" s="305" t="str">
        <x:v>CAP-LAW041|Allotment / listing provisions|AP01</x:v>
      </x:c>
      <x:c r="H843" s="305" t="str">
        <x:v>CAP-LAW041</x:v>
      </x:c>
      <x:c r="I843" s="305" t="str">
        <x:v>MIGRATED — FROZEN</x:v>
      </x:c>
      <x:c r="J843" s="305" t="str">
        <x:v>FROZEN</x:v>
      </x:c>
      <x:c r="K843" s="305" t="str">
        <x:f>IF(COUNTIF($C$5:$C$1629,C843)=1,"UNIQUE","DUPLICATE")</x:f>
        <x:v>UNIQUE</x:v>
      </x:c>
      <x:c r="L843" s="305" t="str">
        <x:f>IF(COUNTIFS($B$5:$B$1629,B843,$E$5:$E$1629,E843)=1,"UNIQUE","DUPLICATE")</x:f>
        <x:v>UNIQUE</x:v>
      </x:c>
      <x:c r="M843" s="305" t="str">
        <x:f>IF(COUNTIF($C$5:$C$1629,F843)=1,"LINKED","ORPHAN")</x:f>
        <x:v>LINKED</x:v>
      </x:c>
      <x:c r="N843" s="305" t="str">
        <x:f>IF(AND(LEFT(C843,10)="SEBI-CORE-",MID(C843,11,3)=B843,LEN(C843)=20),"VALID","INVALID")</x:f>
        <x:v>VALID</x:v>
      </x:c>
      <x:c r="O843" s="305" t="str">
        <x:v>NO COLLISION — OBJECT CODE ISOLATED</x:v>
      </x:c>
    </x:row>
    <x:row r="844" ht="48" customHeight="1">
      <x:c r="A844" s="305" t="str">
        <x:v>Evidence requirement</x:v>
      </x:c>
      <x:c r="B844" s="305" t="str">
        <x:v>EVD</x:v>
      </x:c>
      <x:c r="C844" s="305" t="str">
        <x:v>SEBI-CORE-EVD-000247</x:v>
      </x:c>
      <x:c r="D844" s="305" t="n">
        <x:v>247</x:v>
      </x:c>
      <x:c r="E844" s="305" t="str">
        <x:v>CAP-LAW085|Public issue / ASBA chapter|AP01|E01</x:v>
      </x:c>
      <x:c r="F844" s="305" t="str">
        <x:v>SEBI-CORE-AUD-000124</x:v>
      </x:c>
      <x:c r="G844" s="305" t="str">
        <x:v>CAP-LAW085|Public issue / ASBA chapter|AP01</x:v>
      </x:c>
      <x:c r="H844" s="305" t="str">
        <x:v>CAP-LAW085</x:v>
      </x:c>
      <x:c r="I844" s="305" t="str">
        <x:v>MIGRATED — FROZEN</x:v>
      </x:c>
      <x:c r="J844" s="305" t="str">
        <x:v>FROZEN</x:v>
      </x:c>
      <x:c r="K844" s="305" t="str">
        <x:f>IF(COUNTIF($C$5:$C$1629,C844)=1,"UNIQUE","DUPLICATE")</x:f>
        <x:v>UNIQUE</x:v>
      </x:c>
      <x:c r="L844" s="305" t="str">
        <x:f>IF(COUNTIFS($B$5:$B$1629,B844,$E$5:$E$1629,E844)=1,"UNIQUE","DUPLICATE")</x:f>
        <x:v>UNIQUE</x:v>
      </x:c>
      <x:c r="M844" s="305" t="str">
        <x:f>IF(COUNTIF($C$5:$C$1629,F844)=1,"LINKED","ORPHAN")</x:f>
        <x:v>LINKED</x:v>
      </x:c>
      <x:c r="N844" s="305" t="str">
        <x:f>IF(AND(LEFT(C844,10)="SEBI-CORE-",MID(C844,11,3)=B844,LEN(C844)=20),"VALID","INVALID")</x:f>
        <x:v>VALID</x:v>
      </x:c>
      <x:c r="O844" s="305" t="str">
        <x:v>NO COLLISION — OBJECT CODE ISOLATED</x:v>
      </x:c>
    </x:row>
    <x:row r="845" ht="48" customHeight="1">
      <x:c r="A845" s="305" t="str">
        <x:v>Evidence requirement</x:v>
      </x:c>
      <x:c r="B845" s="305" t="str">
        <x:v>EVD</x:v>
      </x:c>
      <x:c r="C845" s="305" t="str">
        <x:v>SEBI-CORE-EVD-000248</x:v>
      </x:c>
      <x:c r="D845" s="305" t="n">
        <x:v>248</x:v>
      </x:c>
      <x:c r="E845" s="305" t="str">
        <x:v>CAP-LAW085|Public issue / ASBA chapter|AP01|E02</x:v>
      </x:c>
      <x:c r="F845" s="305" t="str">
        <x:v>SEBI-CORE-AUD-000124</x:v>
      </x:c>
      <x:c r="G845" s="305" t="str">
        <x:v>CAP-LAW085|Public issue / ASBA chapter|AP01</x:v>
      </x:c>
      <x:c r="H845" s="305" t="str">
        <x:v>CAP-LAW085</x:v>
      </x:c>
      <x:c r="I845" s="305" t="str">
        <x:v>MIGRATED — FROZEN</x:v>
      </x:c>
      <x:c r="J845" s="305" t="str">
        <x:v>FROZEN</x:v>
      </x:c>
      <x:c r="K845" s="305" t="str">
        <x:f>IF(COUNTIF($C$5:$C$1629,C845)=1,"UNIQUE","DUPLICATE")</x:f>
        <x:v>UNIQUE</x:v>
      </x:c>
      <x:c r="L845" s="305" t="str">
        <x:f>IF(COUNTIFS($B$5:$B$1629,B845,$E$5:$E$1629,E845)=1,"UNIQUE","DUPLICATE")</x:f>
        <x:v>UNIQUE</x:v>
      </x:c>
      <x:c r="M845" s="305" t="str">
        <x:f>IF(COUNTIF($C$5:$C$1629,F845)=1,"LINKED","ORPHAN")</x:f>
        <x:v>LINKED</x:v>
      </x:c>
      <x:c r="N845" s="305" t="str">
        <x:f>IF(AND(LEFT(C845,10)="SEBI-CORE-",MID(C845,11,3)=B845,LEN(C845)=20),"VALID","INVALID")</x:f>
        <x:v>VALID</x:v>
      </x:c>
      <x:c r="O845" s="305" t="str">
        <x:v>NO COLLISION — OBJECT CODE ISOLATED</x:v>
      </x:c>
    </x:row>
    <x:row r="846" ht="48" customHeight="1">
      <x:c r="A846" s="305" t="str">
        <x:v>Evidence requirement</x:v>
      </x:c>
      <x:c r="B846" s="305" t="str">
        <x:v>EVD</x:v>
      </x:c>
      <x:c r="C846" s="305" t="str">
        <x:v>SEBI-CORE-EVD-000249</x:v>
      </x:c>
      <x:c r="D846" s="305" t="n">
        <x:v>249</x:v>
      </x:c>
      <x:c r="E846" s="305" t="str">
        <x:v>CAP-LAW085|Private placement / EBP chapter|AP01|E01</x:v>
      </x:c>
      <x:c r="F846" s="305" t="str">
        <x:v>SEBI-CORE-AUD-000125</x:v>
      </x:c>
      <x:c r="G846" s="305" t="str">
        <x:v>CAP-LAW085|Private placement / EBP chapter|AP01</x:v>
      </x:c>
      <x:c r="H846" s="305" t="str">
        <x:v>CAP-LAW085</x:v>
      </x:c>
      <x:c r="I846" s="305" t="str">
        <x:v>MIGRATED — FROZEN</x:v>
      </x:c>
      <x:c r="J846" s="305" t="str">
        <x:v>FROZEN</x:v>
      </x:c>
      <x:c r="K846" s="305" t="str">
        <x:f>IF(COUNTIF($C$5:$C$1629,C846)=1,"UNIQUE","DUPLICATE")</x:f>
        <x:v>UNIQUE</x:v>
      </x:c>
      <x:c r="L846" s="305" t="str">
        <x:f>IF(COUNTIFS($B$5:$B$1629,B846,$E$5:$E$1629,E846)=1,"UNIQUE","DUPLICATE")</x:f>
        <x:v>UNIQUE</x:v>
      </x:c>
      <x:c r="M846" s="305" t="str">
        <x:f>IF(COUNTIF($C$5:$C$1629,F846)=1,"LINKED","ORPHAN")</x:f>
        <x:v>LINKED</x:v>
      </x:c>
      <x:c r="N846" s="305" t="str">
        <x:f>IF(AND(LEFT(C846,10)="SEBI-CORE-",MID(C846,11,3)=B846,LEN(C846)=20),"VALID","INVALID")</x:f>
        <x:v>VALID</x:v>
      </x:c>
      <x:c r="O846" s="305" t="str">
        <x:v>NO COLLISION — OBJECT CODE ISOLATED</x:v>
      </x:c>
    </x:row>
    <x:row r="847" ht="48" customHeight="1">
      <x:c r="A847" s="305" t="str">
        <x:v>Evidence requirement</x:v>
      </x:c>
      <x:c r="B847" s="305" t="str">
        <x:v>EVD</x:v>
      </x:c>
      <x:c r="C847" s="305" t="str">
        <x:v>SEBI-CORE-EVD-000250</x:v>
      </x:c>
      <x:c r="D847" s="305" t="n">
        <x:v>250</x:v>
      </x:c>
      <x:c r="E847" s="305" t="str">
        <x:v>CAP-LAW085|Private placement / EBP chapter|AP01|E02</x:v>
      </x:c>
      <x:c r="F847" s="305" t="str">
        <x:v>SEBI-CORE-AUD-000125</x:v>
      </x:c>
      <x:c r="G847" s="305" t="str">
        <x:v>CAP-LAW085|Private placement / EBP chapter|AP01</x:v>
      </x:c>
      <x:c r="H847" s="305" t="str">
        <x:v>CAP-LAW085</x:v>
      </x:c>
      <x:c r="I847" s="305" t="str">
        <x:v>MIGRATED — FROZEN</x:v>
      </x:c>
      <x:c r="J847" s="305" t="str">
        <x:v>FROZEN</x:v>
      </x:c>
      <x:c r="K847" s="305" t="str">
        <x:f>IF(COUNTIF($C$5:$C$1629,C847)=1,"UNIQUE","DUPLICATE")</x:f>
        <x:v>UNIQUE</x:v>
      </x:c>
      <x:c r="L847" s="305" t="str">
        <x:f>IF(COUNTIFS($B$5:$B$1629,B847,$E$5:$E$1629,E847)=1,"UNIQUE","DUPLICATE")</x:f>
        <x:v>UNIQUE</x:v>
      </x:c>
      <x:c r="M847" s="305" t="str">
        <x:f>IF(COUNTIF($C$5:$C$1629,F847)=1,"LINKED","ORPHAN")</x:f>
        <x:v>LINKED</x:v>
      </x:c>
      <x:c r="N847" s="305" t="str">
        <x:f>IF(AND(LEFT(C847,10)="SEBI-CORE-",MID(C847,11,3)=B847,LEN(C847)=20),"VALID","INVALID")</x:f>
        <x:v>VALID</x:v>
      </x:c>
      <x:c r="O847" s="305" t="str">
        <x:v>NO COLLISION — OBJECT CODE ISOLATED</x:v>
      </x:c>
    </x:row>
    <x:row r="848" ht="48" customHeight="1">
      <x:c r="A848" s="305" t="str">
        <x:v>Evidence requirement</x:v>
      </x:c>
      <x:c r="B848" s="305" t="str">
        <x:v>EVD</x:v>
      </x:c>
      <x:c r="C848" s="305" t="str">
        <x:v>SEBI-CORE-EVD-000251</x:v>
      </x:c>
      <x:c r="D848" s="305" t="n">
        <x:v>251</x:v>
      </x:c>
      <x:c r="E848" s="305" t="str">
        <x:v>CAP-LAW085|ISIN / dematerialisation chapter|AP01|E01</x:v>
      </x:c>
      <x:c r="F848" s="305" t="str">
        <x:v>SEBI-CORE-AUD-000126</x:v>
      </x:c>
      <x:c r="G848" s="305" t="str">
        <x:v>CAP-LAW085|ISIN / dematerialisation chapter|AP01</x:v>
      </x:c>
      <x:c r="H848" s="305" t="str">
        <x:v>CAP-LAW085</x:v>
      </x:c>
      <x:c r="I848" s="305" t="str">
        <x:v>MIGRATED — FROZEN</x:v>
      </x:c>
      <x:c r="J848" s="305" t="str">
        <x:v>FROZEN</x:v>
      </x:c>
      <x:c r="K848" s="305" t="str">
        <x:f>IF(COUNTIF($C$5:$C$1629,C848)=1,"UNIQUE","DUPLICATE")</x:f>
        <x:v>UNIQUE</x:v>
      </x:c>
      <x:c r="L848" s="305" t="str">
        <x:f>IF(COUNTIFS($B$5:$B$1629,B848,$E$5:$E$1629,E848)=1,"UNIQUE","DUPLICATE")</x:f>
        <x:v>UNIQUE</x:v>
      </x:c>
      <x:c r="M848" s="305" t="str">
        <x:f>IF(COUNTIF($C$5:$C$1629,F848)=1,"LINKED","ORPHAN")</x:f>
        <x:v>LINKED</x:v>
      </x:c>
      <x:c r="N848" s="305" t="str">
        <x:f>IF(AND(LEFT(C848,10)="SEBI-CORE-",MID(C848,11,3)=B848,LEN(C848)=20),"VALID","INVALID")</x:f>
        <x:v>VALID</x:v>
      </x:c>
      <x:c r="O848" s="305" t="str">
        <x:v>NO COLLISION — OBJECT CODE ISOLATED</x:v>
      </x:c>
    </x:row>
    <x:row r="849" ht="48" customHeight="1">
      <x:c r="A849" s="305" t="str">
        <x:v>Evidence requirement</x:v>
      </x:c>
      <x:c r="B849" s="305" t="str">
        <x:v>EVD</x:v>
      </x:c>
      <x:c r="C849" s="305" t="str">
        <x:v>SEBI-CORE-EVD-000252</x:v>
      </x:c>
      <x:c r="D849" s="305" t="n">
        <x:v>252</x:v>
      </x:c>
      <x:c r="E849" s="305" t="str">
        <x:v>CAP-LAW085|ISIN / dematerialisation chapter|AP01|E02</x:v>
      </x:c>
      <x:c r="F849" s="305" t="str">
        <x:v>SEBI-CORE-AUD-000126</x:v>
      </x:c>
      <x:c r="G849" s="305" t="str">
        <x:v>CAP-LAW085|ISIN / dematerialisation chapter|AP01</x:v>
      </x:c>
      <x:c r="H849" s="305" t="str">
        <x:v>CAP-LAW085</x:v>
      </x:c>
      <x:c r="I849" s="305" t="str">
        <x:v>MIGRATED — FROZEN</x:v>
      </x:c>
      <x:c r="J849" s="305" t="str">
        <x:v>FROZEN</x:v>
      </x:c>
      <x:c r="K849" s="305" t="str">
        <x:f>IF(COUNTIF($C$5:$C$1629,C849)=1,"UNIQUE","DUPLICATE")</x:f>
        <x:v>UNIQUE</x:v>
      </x:c>
      <x:c r="L849" s="305" t="str">
        <x:f>IF(COUNTIFS($B$5:$B$1629,B849,$E$5:$E$1629,E849)=1,"UNIQUE","DUPLICATE")</x:f>
        <x:v>UNIQUE</x:v>
      </x:c>
      <x:c r="M849" s="305" t="str">
        <x:f>IF(COUNTIF($C$5:$C$1629,F849)=1,"LINKED","ORPHAN")</x:f>
        <x:v>LINKED</x:v>
      </x:c>
      <x:c r="N849" s="305" t="str">
        <x:f>IF(AND(LEFT(C849,10)="SEBI-CORE-",MID(C849,11,3)=B849,LEN(C849)=20),"VALID","INVALID")</x:f>
        <x:v>VALID</x:v>
      </x:c>
      <x:c r="O849" s="305" t="str">
        <x:v>NO COLLISION — OBJECT CODE ISOLATED</x:v>
      </x:c>
    </x:row>
    <x:row r="850" ht="48" customHeight="1">
      <x:c r="A850" s="305" t="str">
        <x:v>Evidence requirement</x:v>
      </x:c>
      <x:c r="B850" s="305" t="str">
        <x:v>EVD</x:v>
      </x:c>
      <x:c r="C850" s="305" t="str">
        <x:v>SEBI-CORE-EVD-000253</x:v>
      </x:c>
      <x:c r="D850" s="305" t="n">
        <x:v>253</x:v>
      </x:c>
      <x:c r="E850" s="305" t="str">
        <x:v>CAP-LAW085|Centralised bond database / reporting chapter|AP01|E01</x:v>
      </x:c>
      <x:c r="F850" s="305" t="str">
        <x:v>SEBI-CORE-AUD-000127</x:v>
      </x:c>
      <x:c r="G850" s="305" t="str">
        <x:v>CAP-LAW085|Centralised bond database / reporting chapter|AP01</x:v>
      </x:c>
      <x:c r="H850" s="305" t="str">
        <x:v>CAP-LAW085</x:v>
      </x:c>
      <x:c r="I850" s="305" t="str">
        <x:v>MIGRATED — FROZEN</x:v>
      </x:c>
      <x:c r="J850" s="305" t="str">
        <x:v>FROZEN</x:v>
      </x:c>
      <x:c r="K850" s="305" t="str">
        <x:f>IF(COUNTIF($C$5:$C$1629,C850)=1,"UNIQUE","DUPLICATE")</x:f>
        <x:v>UNIQUE</x:v>
      </x:c>
      <x:c r="L850" s="305" t="str">
        <x:f>IF(COUNTIFS($B$5:$B$1629,B850,$E$5:$E$1629,E850)=1,"UNIQUE","DUPLICATE")</x:f>
        <x:v>UNIQUE</x:v>
      </x:c>
      <x:c r="M850" s="305" t="str">
        <x:f>IF(COUNTIF($C$5:$C$1629,F850)=1,"LINKED","ORPHAN")</x:f>
        <x:v>LINKED</x:v>
      </x:c>
      <x:c r="N850" s="305" t="str">
        <x:f>IF(AND(LEFT(C850,10)="SEBI-CORE-",MID(C850,11,3)=B850,LEN(C850)=20),"VALID","INVALID")</x:f>
        <x:v>VALID</x:v>
      </x:c>
      <x:c r="O850" s="305" t="str">
        <x:v>NO COLLISION — OBJECT CODE ISOLATED</x:v>
      </x:c>
    </x:row>
    <x:row r="851" ht="48" customHeight="1">
      <x:c r="A851" s="305" t="str">
        <x:v>Evidence requirement</x:v>
      </x:c>
      <x:c r="B851" s="305" t="str">
        <x:v>EVD</x:v>
      </x:c>
      <x:c r="C851" s="305" t="str">
        <x:v>SEBI-CORE-EVD-000254</x:v>
      </x:c>
      <x:c r="D851" s="305" t="n">
        <x:v>254</x:v>
      </x:c>
      <x:c r="E851" s="305" t="str">
        <x:v>CAP-LAW085|Centralised bond database / reporting chapter|AP01|E02</x:v>
      </x:c>
      <x:c r="F851" s="305" t="str">
        <x:v>SEBI-CORE-AUD-000127</x:v>
      </x:c>
      <x:c r="G851" s="305" t="str">
        <x:v>CAP-LAW085|Centralised bond database / reporting chapter|AP01</x:v>
      </x:c>
      <x:c r="H851" s="305" t="str">
        <x:v>CAP-LAW085</x:v>
      </x:c>
      <x:c r="I851" s="305" t="str">
        <x:v>MIGRATED — FROZEN</x:v>
      </x:c>
      <x:c r="J851" s="305" t="str">
        <x:v>FROZEN</x:v>
      </x:c>
      <x:c r="K851" s="305" t="str">
        <x:f>IF(COUNTIF($C$5:$C$1629,C851)=1,"UNIQUE","DUPLICATE")</x:f>
        <x:v>UNIQUE</x:v>
      </x:c>
      <x:c r="L851" s="305" t="str">
        <x:f>IF(COUNTIFS($B$5:$B$1629,B851,$E$5:$E$1629,E851)=1,"UNIQUE","DUPLICATE")</x:f>
        <x:v>UNIQUE</x:v>
      </x:c>
      <x:c r="M851" s="305" t="str">
        <x:f>IF(COUNTIF($C$5:$C$1629,F851)=1,"LINKED","ORPHAN")</x:f>
        <x:v>LINKED</x:v>
      </x:c>
      <x:c r="N851" s="305" t="str">
        <x:f>IF(AND(LEFT(C851,10)="SEBI-CORE-",MID(C851,11,3)=B851,LEN(C851)=20),"VALID","INVALID")</x:f>
        <x:v>VALID</x:v>
      </x:c>
      <x:c r="O851" s="305" t="str">
        <x:v>NO COLLISION — OBJECT CODE ISOLATED</x:v>
      </x:c>
    </x:row>
    <x:row r="852" ht="48" customHeight="1">
      <x:c r="A852" s="305" t="str">
        <x:v>Evidence requirement</x:v>
      </x:c>
      <x:c r="B852" s="305" t="str">
        <x:v>EVD</x:v>
      </x:c>
      <x:c r="C852" s="305" t="str">
        <x:v>SEBI-CORE-EVD-000255</x:v>
      </x:c>
      <x:c r="D852" s="305" t="n">
        <x:v>255</x:v>
      </x:c>
      <x:c r="E852" s="305" t="str">
        <x:v>CAP-LAW085|Commercial paper chapter|AP01|E01</x:v>
      </x:c>
      <x:c r="F852" s="305" t="str">
        <x:v>SEBI-CORE-AUD-000128</x:v>
      </x:c>
      <x:c r="G852" s="305" t="str">
        <x:v>CAP-LAW085|Commercial paper chapter|AP01</x:v>
      </x:c>
      <x:c r="H852" s="305" t="str">
        <x:v>CAP-LAW085</x:v>
      </x:c>
      <x:c r="I852" s="305" t="str">
        <x:v>MIGRATED — FROZEN</x:v>
      </x:c>
      <x:c r="J852" s="305" t="str">
        <x:v>FROZEN</x:v>
      </x:c>
      <x:c r="K852" s="305" t="str">
        <x:f>IF(COUNTIF($C$5:$C$1629,C852)=1,"UNIQUE","DUPLICATE")</x:f>
        <x:v>UNIQUE</x:v>
      </x:c>
      <x:c r="L852" s="305" t="str">
        <x:f>IF(COUNTIFS($B$5:$B$1629,B852,$E$5:$E$1629,E852)=1,"UNIQUE","DUPLICATE")</x:f>
        <x:v>UNIQUE</x:v>
      </x:c>
      <x:c r="M852" s="305" t="str">
        <x:f>IF(COUNTIF($C$5:$C$1629,F852)=1,"LINKED","ORPHAN")</x:f>
        <x:v>LINKED</x:v>
      </x:c>
      <x:c r="N852" s="305" t="str">
        <x:f>IF(AND(LEFT(C852,10)="SEBI-CORE-",MID(C852,11,3)=B852,LEN(C852)=20),"VALID","INVALID")</x:f>
        <x:v>VALID</x:v>
      </x:c>
      <x:c r="O852" s="305" t="str">
        <x:v>NO COLLISION — OBJECT CODE ISOLATED</x:v>
      </x:c>
    </x:row>
    <x:row r="853" ht="48" customHeight="1">
      <x:c r="A853" s="305" t="str">
        <x:v>Evidence requirement</x:v>
      </x:c>
      <x:c r="B853" s="305" t="str">
        <x:v>EVD</x:v>
      </x:c>
      <x:c r="C853" s="305" t="str">
        <x:v>SEBI-CORE-EVD-000256</x:v>
      </x:c>
      <x:c r="D853" s="305" t="n">
        <x:v>256</x:v>
      </x:c>
      <x:c r="E853" s="305" t="str">
        <x:v>CAP-LAW085|Commercial paper chapter|AP01|E02</x:v>
      </x:c>
      <x:c r="F853" s="305" t="str">
        <x:v>SEBI-CORE-AUD-000128</x:v>
      </x:c>
      <x:c r="G853" s="305" t="str">
        <x:v>CAP-LAW085|Commercial paper chapter|AP01</x:v>
      </x:c>
      <x:c r="H853" s="305" t="str">
        <x:v>CAP-LAW085</x:v>
      </x:c>
      <x:c r="I853" s="305" t="str">
        <x:v>MIGRATED — FROZEN</x:v>
      </x:c>
      <x:c r="J853" s="305" t="str">
        <x:v>FROZEN</x:v>
      </x:c>
      <x:c r="K853" s="305" t="str">
        <x:f>IF(COUNTIF($C$5:$C$1629,C853)=1,"UNIQUE","DUPLICATE")</x:f>
        <x:v>UNIQUE</x:v>
      </x:c>
      <x:c r="L853" s="305" t="str">
        <x:f>IF(COUNTIFS($B$5:$B$1629,B853,$E$5:$E$1629,E853)=1,"UNIQUE","DUPLICATE")</x:f>
        <x:v>UNIQUE</x:v>
      </x:c>
      <x:c r="M853" s="305" t="str">
        <x:f>IF(COUNTIF($C$5:$C$1629,F853)=1,"LINKED","ORPHAN")</x:f>
        <x:v>LINKED</x:v>
      </x:c>
      <x:c r="N853" s="305" t="str">
        <x:f>IF(AND(LEFT(C853,10)="SEBI-CORE-",MID(C853,11,3)=B853,LEN(C853)=20),"VALID","INVALID")</x:f>
        <x:v>VALID</x:v>
      </x:c>
      <x:c r="O853" s="305" t="str">
        <x:v>NO COLLISION — OBJECT CODE ISOLATED</x:v>
      </x:c>
    </x:row>
    <x:row r="854" ht="48" customHeight="1">
      <x:c r="A854" s="305" t="str">
        <x:v>Evidence requirement</x:v>
      </x:c>
      <x:c r="B854" s="305" t="str">
        <x:v>EVD</x:v>
      </x:c>
      <x:c r="C854" s="305" t="str">
        <x:v>SEBI-CORE-EVD-000257</x:v>
      </x:c>
      <x:c r="D854" s="305" t="n">
        <x:v>257</x:v>
      </x:c>
      <x:c r="E854" s="305" t="str">
        <x:v>CAP-LAW085|LEI chapter|AP01|E01</x:v>
      </x:c>
      <x:c r="F854" s="305" t="str">
        <x:v>SEBI-CORE-AUD-000129</x:v>
      </x:c>
      <x:c r="G854" s="305" t="str">
        <x:v>CAP-LAW085|LEI chapter|AP01</x:v>
      </x:c>
      <x:c r="H854" s="305" t="str">
        <x:v>CAP-LAW085</x:v>
      </x:c>
      <x:c r="I854" s="305" t="str">
        <x:v>MIGRATED — FROZEN</x:v>
      </x:c>
      <x:c r="J854" s="305" t="str">
        <x:v>FROZEN</x:v>
      </x:c>
      <x:c r="K854" s="305" t="str">
        <x:f>IF(COUNTIF($C$5:$C$1629,C854)=1,"UNIQUE","DUPLICATE")</x:f>
        <x:v>UNIQUE</x:v>
      </x:c>
      <x:c r="L854" s="305" t="str">
        <x:f>IF(COUNTIFS($B$5:$B$1629,B854,$E$5:$E$1629,E854)=1,"UNIQUE","DUPLICATE")</x:f>
        <x:v>UNIQUE</x:v>
      </x:c>
      <x:c r="M854" s="305" t="str">
        <x:f>IF(COUNTIF($C$5:$C$1629,F854)=1,"LINKED","ORPHAN")</x:f>
        <x:v>LINKED</x:v>
      </x:c>
      <x:c r="N854" s="305" t="str">
        <x:f>IF(AND(LEFT(C854,10)="SEBI-CORE-",MID(C854,11,3)=B854,LEN(C854)=20),"VALID","INVALID")</x:f>
        <x:v>VALID</x:v>
      </x:c>
      <x:c r="O854" s="305" t="str">
        <x:v>NO COLLISION — OBJECT CODE ISOLATED</x:v>
      </x:c>
    </x:row>
    <x:row r="855" ht="48" customHeight="1">
      <x:c r="A855" s="305" t="str">
        <x:v>Evidence requirement</x:v>
      </x:c>
      <x:c r="B855" s="305" t="str">
        <x:v>EVD</x:v>
      </x:c>
      <x:c r="C855" s="305" t="str">
        <x:v>SEBI-CORE-EVD-000258</x:v>
      </x:c>
      <x:c r="D855" s="305" t="n">
        <x:v>258</x:v>
      </x:c>
      <x:c r="E855" s="305" t="str">
        <x:v>CAP-LAW085|LEI chapter|AP01|E02</x:v>
      </x:c>
      <x:c r="F855" s="305" t="str">
        <x:v>SEBI-CORE-AUD-000129</x:v>
      </x:c>
      <x:c r="G855" s="305" t="str">
        <x:v>CAP-LAW085|LEI chapter|AP01</x:v>
      </x:c>
      <x:c r="H855" s="305" t="str">
        <x:v>CAP-LAW085</x:v>
      </x:c>
      <x:c r="I855" s="305" t="str">
        <x:v>MIGRATED — FROZEN</x:v>
      </x:c>
      <x:c r="J855" s="305" t="str">
        <x:v>FROZEN</x:v>
      </x:c>
      <x:c r="K855" s="305" t="str">
        <x:f>IF(COUNTIF($C$5:$C$1629,C855)=1,"UNIQUE","DUPLICATE")</x:f>
        <x:v>UNIQUE</x:v>
      </x:c>
      <x:c r="L855" s="305" t="str">
        <x:f>IF(COUNTIFS($B$5:$B$1629,B855,$E$5:$E$1629,E855)=1,"UNIQUE","DUPLICATE")</x:f>
        <x:v>UNIQUE</x:v>
      </x:c>
      <x:c r="M855" s="305" t="str">
        <x:f>IF(COUNTIF($C$5:$C$1629,F855)=1,"LINKED","ORPHAN")</x:f>
        <x:v>LINKED</x:v>
      </x:c>
      <x:c r="N855" s="305" t="str">
        <x:f>IF(AND(LEFT(C855,10)="SEBI-CORE-",MID(C855,11,3)=B855,LEN(C855)=20),"VALID","INVALID")</x:f>
        <x:v>VALID</x:v>
      </x:c>
      <x:c r="O855" s="305" t="str">
        <x:v>NO COLLISION — OBJECT CODE ISOLATED</x:v>
      </x:c>
    </x:row>
    <x:row r="856" ht="48" customHeight="1">
      <x:c r="A856" s="305" t="str">
        <x:v>Evidence requirement</x:v>
      </x:c>
      <x:c r="B856" s="305" t="str">
        <x:v>EVD</x:v>
      </x:c>
      <x:c r="C856" s="305" t="str">
        <x:v>SEBI-CORE-EVD-000259</x:v>
      </x:c>
      <x:c r="D856" s="305" t="n">
        <x:v>259</x:v>
      </x:c>
      <x:c r="E856" s="305" t="str">
        <x:v>CAP-LAW247|NCS MC Ch. V para 1.3|AP01|E01</x:v>
      </x:c>
      <x:c r="F856" s="305" t="str">
        <x:v>SEBI-CORE-AUD-000130</x:v>
      </x:c>
      <x:c r="G856" s="305" t="str">
        <x:v>CAP-LAW247|NCS MC Ch. V para 1.3|AP01</x:v>
      </x:c>
      <x:c r="H856" s="305" t="str">
        <x:v>CAP-LAW247</x:v>
      </x:c>
      <x:c r="I856" s="305" t="str">
        <x:v>MIGRATED — FROZEN</x:v>
      </x:c>
      <x:c r="J856" s="305" t="str">
        <x:v>FROZEN</x:v>
      </x:c>
      <x:c r="K856" s="305" t="str">
        <x:f>IF(COUNTIF($C$5:$C$1629,C856)=1,"UNIQUE","DUPLICATE")</x:f>
        <x:v>UNIQUE</x:v>
      </x:c>
      <x:c r="L856" s="305" t="str">
        <x:f>IF(COUNTIFS($B$5:$B$1629,B856,$E$5:$E$1629,E856)=1,"UNIQUE","DUPLICATE")</x:f>
        <x:v>UNIQUE</x:v>
      </x:c>
      <x:c r="M856" s="305" t="str">
        <x:f>IF(COUNTIF($C$5:$C$1629,F856)=1,"LINKED","ORPHAN")</x:f>
        <x:v>LINKED</x:v>
      </x:c>
      <x:c r="N856" s="305" t="str">
        <x:f>IF(AND(LEFT(C856,10)="SEBI-CORE-",MID(C856,11,3)=B856,LEN(C856)=20),"VALID","INVALID")</x:f>
        <x:v>VALID</x:v>
      </x:c>
      <x:c r="O856" s="305" t="str">
        <x:v>NO COLLISION — OBJECT CODE ISOLATED</x:v>
      </x:c>
    </x:row>
    <x:row r="857" ht="48" customHeight="1">
      <x:c r="A857" s="305" t="str">
        <x:v>Evidence requirement</x:v>
      </x:c>
      <x:c r="B857" s="305" t="str">
        <x:v>EVD</x:v>
      </x:c>
      <x:c r="C857" s="305" t="str">
        <x:v>SEBI-CORE-EVD-000260</x:v>
      </x:c>
      <x:c r="D857" s="305" t="n">
        <x:v>260</x:v>
      </x:c>
      <x:c r="E857" s="305" t="str">
        <x:v>CAP-LAW247|NCS MC Ch. V para 1.3|AP01|E02</x:v>
      </x:c>
      <x:c r="F857" s="305" t="str">
        <x:v>SEBI-CORE-AUD-000130</x:v>
      </x:c>
      <x:c r="G857" s="305" t="str">
        <x:v>CAP-LAW247|NCS MC Ch. V para 1.3|AP01</x:v>
      </x:c>
      <x:c r="H857" s="305" t="str">
        <x:v>CAP-LAW247</x:v>
      </x:c>
      <x:c r="I857" s="305" t="str">
        <x:v>MIGRATED — FROZEN</x:v>
      </x:c>
      <x:c r="J857" s="305" t="str">
        <x:v>FROZEN</x:v>
      </x:c>
      <x:c r="K857" s="305" t="str">
        <x:f>IF(COUNTIF($C$5:$C$1629,C857)=1,"UNIQUE","DUPLICATE")</x:f>
        <x:v>UNIQUE</x:v>
      </x:c>
      <x:c r="L857" s="305" t="str">
        <x:f>IF(COUNTIFS($B$5:$B$1629,B857,$E$5:$E$1629,E857)=1,"UNIQUE","DUPLICATE")</x:f>
        <x:v>UNIQUE</x:v>
      </x:c>
      <x:c r="M857" s="305" t="str">
        <x:f>IF(COUNTIF($C$5:$C$1629,F857)=1,"LINKED","ORPHAN")</x:f>
        <x:v>LINKED</x:v>
      </x:c>
      <x:c r="N857" s="305" t="str">
        <x:f>IF(AND(LEFT(C857,10)="SEBI-CORE-",MID(C857,11,3)=B857,LEN(C857)=20),"VALID","INVALID")</x:f>
        <x:v>VALID</x:v>
      </x:c>
      <x:c r="O857" s="305" t="str">
        <x:v>NO COLLISION — OBJECT CODE ISOLATED</x:v>
      </x:c>
    </x:row>
    <x:row r="858" ht="48" customHeight="1">
      <x:c r="A858" s="305" t="str">
        <x:v>Evidence requirement</x:v>
      </x:c>
      <x:c r="B858" s="305" t="str">
        <x:v>EVD</x:v>
      </x:c>
      <x:c r="C858" s="305" t="str">
        <x:v>SEBI-CORE-EVD-000261</x:v>
      </x:c>
      <x:c r="D858" s="305" t="n">
        <x:v>261</x:v>
      </x:c>
      <x:c r="E858" s="305" t="str">
        <x:v>CAP-LAW085|Green / ESG debt disclosure chapter|AP01|E01</x:v>
      </x:c>
      <x:c r="F858" s="305" t="str">
        <x:v>SEBI-CORE-AUD-000131</x:v>
      </x:c>
      <x:c r="G858" s="305" t="str">
        <x:v>CAP-LAW085|Green / ESG debt disclosure chapter|AP01</x:v>
      </x:c>
      <x:c r="H858" s="305" t="str">
        <x:v>CAP-LAW085</x:v>
      </x:c>
      <x:c r="I858" s="305" t="str">
        <x:v>MIGRATED — FROZEN</x:v>
      </x:c>
      <x:c r="J858" s="305" t="str">
        <x:v>FROZEN</x:v>
      </x:c>
      <x:c r="K858" s="305" t="str">
        <x:f>IF(COUNTIF($C$5:$C$1629,C858)=1,"UNIQUE","DUPLICATE")</x:f>
        <x:v>UNIQUE</x:v>
      </x:c>
      <x:c r="L858" s="305" t="str">
        <x:f>IF(COUNTIFS($B$5:$B$1629,B858,$E$5:$E$1629,E858)=1,"UNIQUE","DUPLICATE")</x:f>
        <x:v>UNIQUE</x:v>
      </x:c>
      <x:c r="M858" s="305" t="str">
        <x:f>IF(COUNTIF($C$5:$C$1629,F858)=1,"LINKED","ORPHAN")</x:f>
        <x:v>LINKED</x:v>
      </x:c>
      <x:c r="N858" s="305" t="str">
        <x:f>IF(AND(LEFT(C858,10)="SEBI-CORE-",MID(C858,11,3)=B858,LEN(C858)=20),"VALID","INVALID")</x:f>
        <x:v>VALID</x:v>
      </x:c>
      <x:c r="O858" s="305" t="str">
        <x:v>NO COLLISION — OBJECT CODE ISOLATED</x:v>
      </x:c>
    </x:row>
    <x:row r="859" ht="48" customHeight="1">
      <x:c r="A859" s="305" t="str">
        <x:v>Evidence requirement</x:v>
      </x:c>
      <x:c r="B859" s="305" t="str">
        <x:v>EVD</x:v>
      </x:c>
      <x:c r="C859" s="305" t="str">
        <x:v>SEBI-CORE-EVD-000262</x:v>
      </x:c>
      <x:c r="D859" s="305" t="n">
        <x:v>262</x:v>
      </x:c>
      <x:c r="E859" s="305" t="str">
        <x:v>CAP-LAW085|Green / ESG debt disclosure chapter|AP01|E02</x:v>
      </x:c>
      <x:c r="F859" s="305" t="str">
        <x:v>SEBI-CORE-AUD-000131</x:v>
      </x:c>
      <x:c r="G859" s="305" t="str">
        <x:v>CAP-LAW085|Green / ESG debt disclosure chapter|AP01</x:v>
      </x:c>
      <x:c r="H859" s="305" t="str">
        <x:v>CAP-LAW085</x:v>
      </x:c>
      <x:c r="I859" s="305" t="str">
        <x:v>MIGRATED — FROZEN</x:v>
      </x:c>
      <x:c r="J859" s="305" t="str">
        <x:v>FROZEN</x:v>
      </x:c>
      <x:c r="K859" s="305" t="str">
        <x:f>IF(COUNTIF($C$5:$C$1629,C859)=1,"UNIQUE","DUPLICATE")</x:f>
        <x:v>UNIQUE</x:v>
      </x:c>
      <x:c r="L859" s="305" t="str">
        <x:f>IF(COUNTIFS($B$5:$B$1629,B859,$E$5:$E$1629,E859)=1,"UNIQUE","DUPLICATE")</x:f>
        <x:v>UNIQUE</x:v>
      </x:c>
      <x:c r="M859" s="305" t="str">
        <x:f>IF(COUNTIF($C$5:$C$1629,F859)=1,"LINKED","ORPHAN")</x:f>
        <x:v>LINKED</x:v>
      </x:c>
      <x:c r="N859" s="305" t="str">
        <x:f>IF(AND(LEFT(C859,10)="SEBI-CORE-",MID(C859,11,3)=B859,LEN(C859)=20),"VALID","INVALID")</x:f>
        <x:v>VALID</x:v>
      </x:c>
      <x:c r="O859" s="305" t="str">
        <x:v>NO COLLISION — OBJECT CODE ISOLATED</x:v>
      </x:c>
    </x:row>
    <x:row r="860" ht="48" customHeight="1">
      <x:c r="A860" s="305" t="str">
        <x:v>Evidence requirement</x:v>
      </x:c>
      <x:c r="B860" s="305" t="str">
        <x:v>EVD</x:v>
      </x:c>
      <x:c r="C860" s="305" t="str">
        <x:v>SEBI-CORE-EVD-000263</x:v>
      </x:c>
      <x:c r="D860" s="305" t="n">
        <x:v>263</x:v>
      </x:c>
      <x:c r="E860" s="305" t="str">
        <x:v>CAP-LAW249|Ch. IX para 5.1|AP01|E01</x:v>
      </x:c>
      <x:c r="F860" s="305" t="str">
        <x:v>SEBI-CORE-AUD-000132</x:v>
      </x:c>
      <x:c r="G860" s="305" t="str">
        <x:v>CAP-LAW249|Ch. IX para 5.1|AP01</x:v>
      </x:c>
      <x:c r="H860" s="305" t="str">
        <x:v>CAP-LAW249</x:v>
      </x:c>
      <x:c r="I860" s="305" t="str">
        <x:v>MIGRATED — FROZEN</x:v>
      </x:c>
      <x:c r="J860" s="305" t="str">
        <x:v>FROZEN</x:v>
      </x:c>
      <x:c r="K860" s="305" t="str">
        <x:f>IF(COUNTIF($C$5:$C$1629,C860)=1,"UNIQUE","DUPLICATE")</x:f>
        <x:v>UNIQUE</x:v>
      </x:c>
      <x:c r="L860" s="305" t="str">
        <x:f>IF(COUNTIFS($B$5:$B$1629,B860,$E$5:$E$1629,E860)=1,"UNIQUE","DUPLICATE")</x:f>
        <x:v>UNIQUE</x:v>
      </x:c>
      <x:c r="M860" s="305" t="str">
        <x:f>IF(COUNTIF($C$5:$C$1629,F860)=1,"LINKED","ORPHAN")</x:f>
        <x:v>LINKED</x:v>
      </x:c>
      <x:c r="N860" s="305" t="str">
        <x:f>IF(AND(LEFT(C860,10)="SEBI-CORE-",MID(C860,11,3)=B860,LEN(C860)=20),"VALID","INVALID")</x:f>
        <x:v>VALID</x:v>
      </x:c>
      <x:c r="O860" s="305" t="str">
        <x:v>NO COLLISION — OBJECT CODE ISOLATED</x:v>
      </x:c>
    </x:row>
    <x:row r="861" ht="48" customHeight="1">
      <x:c r="A861" s="305" t="str">
        <x:v>Evidence requirement</x:v>
      </x:c>
      <x:c r="B861" s="305" t="str">
        <x:v>EVD</x:v>
      </x:c>
      <x:c r="C861" s="305" t="str">
        <x:v>SEBI-CORE-EVD-000264</x:v>
      </x:c>
      <x:c r="D861" s="305" t="n">
        <x:v>264</x:v>
      </x:c>
      <x:c r="E861" s="305" t="str">
        <x:v>CAP-LAW249|Ch. IX para 5.1|AP01|E02</x:v>
      </x:c>
      <x:c r="F861" s="305" t="str">
        <x:v>SEBI-CORE-AUD-000132</x:v>
      </x:c>
      <x:c r="G861" s="305" t="str">
        <x:v>CAP-LAW249|Ch. IX para 5.1|AP01</x:v>
      </x:c>
      <x:c r="H861" s="305" t="str">
        <x:v>CAP-LAW249</x:v>
      </x:c>
      <x:c r="I861" s="305" t="str">
        <x:v>MIGRATED — FROZEN</x:v>
      </x:c>
      <x:c r="J861" s="305" t="str">
        <x:v>FROZEN</x:v>
      </x:c>
      <x:c r="K861" s="305" t="str">
        <x:f>IF(COUNTIF($C$5:$C$1629,C861)=1,"UNIQUE","DUPLICATE")</x:f>
        <x:v>UNIQUE</x:v>
      </x:c>
      <x:c r="L861" s="305" t="str">
        <x:f>IF(COUNTIFS($B$5:$B$1629,B861,$E$5:$E$1629,E861)=1,"UNIQUE","DUPLICATE")</x:f>
        <x:v>UNIQUE</x:v>
      </x:c>
      <x:c r="M861" s="305" t="str">
        <x:f>IF(COUNTIF($C$5:$C$1629,F861)=1,"LINKED","ORPHAN")</x:f>
        <x:v>LINKED</x:v>
      </x:c>
      <x:c r="N861" s="305" t="str">
        <x:f>IF(AND(LEFT(C861,10)="SEBI-CORE-",MID(C861,11,3)=B861,LEN(C861)=20),"VALID","INVALID")</x:f>
        <x:v>VALID</x:v>
      </x:c>
      <x:c r="O861" s="305" t="str">
        <x:v>NO COLLISION — OBJECT CODE ISOLATED</x:v>
      </x:c>
    </x:row>
    <x:row r="862" ht="48" customHeight="1">
      <x:c r="A862" s="305" t="str">
        <x:v>Evidence requirement</x:v>
      </x:c>
      <x:c r="B862" s="305" t="str">
        <x:v>EVD</x:v>
      </x:c>
      <x:c r="C862" s="305" t="str">
        <x:v>SEBI-CORE-EVD-000265</x:v>
      </x:c>
      <x:c r="D862" s="305" t="n">
        <x:v>265</x:v>
      </x:c>
      <x:c r="E862" s="305" t="str">
        <x:v>CAP-LAW249|Ch. IX paras 5.2-5.4|AP01|E01</x:v>
      </x:c>
      <x:c r="F862" s="305" t="str">
        <x:v>SEBI-CORE-AUD-000133</x:v>
      </x:c>
      <x:c r="G862" s="305" t="str">
        <x:v>CAP-LAW249|Ch. IX paras 5.2-5.4|AP01</x:v>
      </x:c>
      <x:c r="H862" s="305" t="str">
        <x:v>CAP-LAW249</x:v>
      </x:c>
      <x:c r="I862" s="305" t="str">
        <x:v>MIGRATED — FROZEN</x:v>
      </x:c>
      <x:c r="J862" s="305" t="str">
        <x:v>FROZEN</x:v>
      </x:c>
      <x:c r="K862" s="305" t="str">
        <x:f>IF(COUNTIF($C$5:$C$1629,C862)=1,"UNIQUE","DUPLICATE")</x:f>
        <x:v>UNIQUE</x:v>
      </x:c>
      <x:c r="L862" s="305" t="str">
        <x:f>IF(COUNTIFS($B$5:$B$1629,B862,$E$5:$E$1629,E862)=1,"UNIQUE","DUPLICATE")</x:f>
        <x:v>UNIQUE</x:v>
      </x:c>
      <x:c r="M862" s="305" t="str">
        <x:f>IF(COUNTIF($C$5:$C$1629,F862)=1,"LINKED","ORPHAN")</x:f>
        <x:v>LINKED</x:v>
      </x:c>
      <x:c r="N862" s="305" t="str">
        <x:f>IF(AND(LEFT(C862,10)="SEBI-CORE-",MID(C862,11,3)=B862,LEN(C862)=20),"VALID","INVALID")</x:f>
        <x:v>VALID</x:v>
      </x:c>
      <x:c r="O862" s="305" t="str">
        <x:v>NO COLLISION — OBJECT CODE ISOLATED</x:v>
      </x:c>
    </x:row>
    <x:row r="863" ht="48" customHeight="1">
      <x:c r="A863" s="305" t="str">
        <x:v>Evidence requirement</x:v>
      </x:c>
      <x:c r="B863" s="305" t="str">
        <x:v>EVD</x:v>
      </x:c>
      <x:c r="C863" s="305" t="str">
        <x:v>SEBI-CORE-EVD-000266</x:v>
      </x:c>
      <x:c r="D863" s="305" t="n">
        <x:v>266</x:v>
      </x:c>
      <x:c r="E863" s="305" t="str">
        <x:v>CAP-LAW249|Ch. IX paras 5.2-5.4|AP01|E02</x:v>
      </x:c>
      <x:c r="F863" s="305" t="str">
        <x:v>SEBI-CORE-AUD-000133</x:v>
      </x:c>
      <x:c r="G863" s="305" t="str">
        <x:v>CAP-LAW249|Ch. IX paras 5.2-5.4|AP01</x:v>
      </x:c>
      <x:c r="H863" s="305" t="str">
        <x:v>CAP-LAW249</x:v>
      </x:c>
      <x:c r="I863" s="305" t="str">
        <x:v>MIGRATED — FROZEN</x:v>
      </x:c>
      <x:c r="J863" s="305" t="str">
        <x:v>FROZEN</x:v>
      </x:c>
      <x:c r="K863" s="305" t="str">
        <x:f>IF(COUNTIF($C$5:$C$1629,C863)=1,"UNIQUE","DUPLICATE")</x:f>
        <x:v>UNIQUE</x:v>
      </x:c>
      <x:c r="L863" s="305" t="str">
        <x:f>IF(COUNTIFS($B$5:$B$1629,B863,$E$5:$E$1629,E863)=1,"UNIQUE","DUPLICATE")</x:f>
        <x:v>UNIQUE</x:v>
      </x:c>
      <x:c r="M863" s="305" t="str">
        <x:f>IF(COUNTIF($C$5:$C$1629,F863)=1,"LINKED","ORPHAN")</x:f>
        <x:v>LINKED</x:v>
      </x:c>
      <x:c r="N863" s="305" t="str">
        <x:f>IF(AND(LEFT(C863,10)="SEBI-CORE-",MID(C863,11,3)=B863,LEN(C863)=20),"VALID","INVALID")</x:f>
        <x:v>VALID</x:v>
      </x:c>
      <x:c r="O863" s="305" t="str">
        <x:v>NO COLLISION — OBJECT CODE ISOLATED</x:v>
      </x:c>
    </x:row>
    <x:row r="864" ht="48" customHeight="1">
      <x:c r="A864" s="305" t="str">
        <x:v>Evidence requirement</x:v>
      </x:c>
      <x:c r="B864" s="305" t="str">
        <x:v>EVD</x:v>
      </x:c>
      <x:c r="C864" s="305" t="str">
        <x:v>SEBI-CORE-EVD-000267</x:v>
      </x:c>
      <x:c r="D864" s="305" t="n">
        <x:v>267</x:v>
      </x:c>
      <x:c r="E864" s="305" t="str">
        <x:v>CAP-LAW090|Reg. 50|AP01|E01</x:v>
      </x:c>
      <x:c r="F864" s="305" t="str">
        <x:v>SEBI-CORE-AUD-000134</x:v>
      </x:c>
      <x:c r="G864" s="305" t="str">
        <x:v>CAP-LAW090|Reg. 50|AP01</x:v>
      </x:c>
      <x:c r="H864" s="305" t="str">
        <x:v>CAP-LAW090</x:v>
      </x:c>
      <x:c r="I864" s="305" t="str">
        <x:v>MIGRATED — FROZEN</x:v>
      </x:c>
      <x:c r="J864" s="305" t="str">
        <x:v>FROZEN</x:v>
      </x:c>
      <x:c r="K864" s="305" t="str">
        <x:f>IF(COUNTIF($C$5:$C$1629,C864)=1,"UNIQUE","DUPLICATE")</x:f>
        <x:v>UNIQUE</x:v>
      </x:c>
      <x:c r="L864" s="305" t="str">
        <x:f>IF(COUNTIFS($B$5:$B$1629,B864,$E$5:$E$1629,E864)=1,"UNIQUE","DUPLICATE")</x:f>
        <x:v>UNIQUE</x:v>
      </x:c>
      <x:c r="M864" s="305" t="str">
        <x:f>IF(COUNTIF($C$5:$C$1629,F864)=1,"LINKED","ORPHAN")</x:f>
        <x:v>LINKED</x:v>
      </x:c>
      <x:c r="N864" s="305" t="str">
        <x:f>IF(AND(LEFT(C864,10)="SEBI-CORE-",MID(C864,11,3)=B864,LEN(C864)=20),"VALID","INVALID")</x:f>
        <x:v>VALID</x:v>
      </x:c>
      <x:c r="O864" s="305" t="str">
        <x:v>NO COLLISION — OBJECT CODE ISOLATED</x:v>
      </x:c>
    </x:row>
    <x:row r="865" ht="48" customHeight="1">
      <x:c r="A865" s="305" t="str">
        <x:v>Evidence requirement</x:v>
      </x:c>
      <x:c r="B865" s="305" t="str">
        <x:v>EVD</x:v>
      </x:c>
      <x:c r="C865" s="305" t="str">
        <x:v>SEBI-CORE-EVD-000268</x:v>
      </x:c>
      <x:c r="D865" s="305" t="n">
        <x:v>268</x:v>
      </x:c>
      <x:c r="E865" s="305" t="str">
        <x:v>CAP-LAW090|Reg. 50|AP01|E02</x:v>
      </x:c>
      <x:c r="F865" s="305" t="str">
        <x:v>SEBI-CORE-AUD-000134</x:v>
      </x:c>
      <x:c r="G865" s="305" t="str">
        <x:v>CAP-LAW090|Reg. 50|AP01</x:v>
      </x:c>
      <x:c r="H865" s="305" t="str">
        <x:v>CAP-LAW090</x:v>
      </x:c>
      <x:c r="I865" s="305" t="str">
        <x:v>MIGRATED — FROZEN</x:v>
      </x:c>
      <x:c r="J865" s="305" t="str">
        <x:v>FROZEN</x:v>
      </x:c>
      <x:c r="K865" s="305" t="str">
        <x:f>IF(COUNTIF($C$5:$C$1629,C865)=1,"UNIQUE","DUPLICATE")</x:f>
        <x:v>UNIQUE</x:v>
      </x:c>
      <x:c r="L865" s="305" t="str">
        <x:f>IF(COUNTIFS($B$5:$B$1629,B865,$E$5:$E$1629,E865)=1,"UNIQUE","DUPLICATE")</x:f>
        <x:v>UNIQUE</x:v>
      </x:c>
      <x:c r="M865" s="305" t="str">
        <x:f>IF(COUNTIF($C$5:$C$1629,F865)=1,"LINKED","ORPHAN")</x:f>
        <x:v>LINKED</x:v>
      </x:c>
      <x:c r="N865" s="305" t="str">
        <x:f>IF(AND(LEFT(C865,10)="SEBI-CORE-",MID(C865,11,3)=B865,LEN(C865)=20),"VALID","INVALID")</x:f>
        <x:v>VALID</x:v>
      </x:c>
      <x:c r="O865" s="305" t="str">
        <x:v>NO COLLISION — OBJECT CODE ISOLATED</x:v>
      </x:c>
    </x:row>
    <x:row r="866" ht="48" customHeight="1">
      <x:c r="A866" s="305" t="str">
        <x:v>Evidence requirement</x:v>
      </x:c>
      <x:c r="B866" s="305" t="str">
        <x:v>EVD</x:v>
      </x:c>
      <x:c r="C866" s="305" t="str">
        <x:v>SEBI-CORE-EVD-000269</x:v>
      </x:c>
      <x:c r="D866" s="305" t="n">
        <x:v>269</x:v>
      </x:c>
      <x:c r="E866" s="305" t="str">
        <x:v>CAP-LAW090|Reg. 51|AP01|E01</x:v>
      </x:c>
      <x:c r="F866" s="305" t="str">
        <x:v>SEBI-CORE-AUD-000135</x:v>
      </x:c>
      <x:c r="G866" s="305" t="str">
        <x:v>CAP-LAW090|Reg. 51|AP01</x:v>
      </x:c>
      <x:c r="H866" s="305" t="str">
        <x:v>CAP-LAW090</x:v>
      </x:c>
      <x:c r="I866" s="305" t="str">
        <x:v>MIGRATED — FROZEN</x:v>
      </x:c>
      <x:c r="J866" s="305" t="str">
        <x:v>FROZEN</x:v>
      </x:c>
      <x:c r="K866" s="305" t="str">
        <x:f>IF(COUNTIF($C$5:$C$1629,C866)=1,"UNIQUE","DUPLICATE")</x:f>
        <x:v>UNIQUE</x:v>
      </x:c>
      <x:c r="L866" s="305" t="str">
        <x:f>IF(COUNTIFS($B$5:$B$1629,B866,$E$5:$E$1629,E866)=1,"UNIQUE","DUPLICATE")</x:f>
        <x:v>UNIQUE</x:v>
      </x:c>
      <x:c r="M866" s="305" t="str">
        <x:f>IF(COUNTIF($C$5:$C$1629,F866)=1,"LINKED","ORPHAN")</x:f>
        <x:v>LINKED</x:v>
      </x:c>
      <x:c r="N866" s="305" t="str">
        <x:f>IF(AND(LEFT(C866,10)="SEBI-CORE-",MID(C866,11,3)=B866,LEN(C866)=20),"VALID","INVALID")</x:f>
        <x:v>VALID</x:v>
      </x:c>
      <x:c r="O866" s="305" t="str">
        <x:v>NO COLLISION — OBJECT CODE ISOLATED</x:v>
      </x:c>
    </x:row>
    <x:row r="867" ht="48" customHeight="1">
      <x:c r="A867" s="305" t="str">
        <x:v>Evidence requirement</x:v>
      </x:c>
      <x:c r="B867" s="305" t="str">
        <x:v>EVD</x:v>
      </x:c>
      <x:c r="C867" s="305" t="str">
        <x:v>SEBI-CORE-EVD-000270</x:v>
      </x:c>
      <x:c r="D867" s="305" t="n">
        <x:v>270</x:v>
      </x:c>
      <x:c r="E867" s="305" t="str">
        <x:v>CAP-LAW090|Reg. 51|AP01|E02</x:v>
      </x:c>
      <x:c r="F867" s="305" t="str">
        <x:v>SEBI-CORE-AUD-000135</x:v>
      </x:c>
      <x:c r="G867" s="305" t="str">
        <x:v>CAP-LAW090|Reg. 51|AP01</x:v>
      </x:c>
      <x:c r="H867" s="305" t="str">
        <x:v>CAP-LAW090</x:v>
      </x:c>
      <x:c r="I867" s="305" t="str">
        <x:v>MIGRATED — FROZEN</x:v>
      </x:c>
      <x:c r="J867" s="305" t="str">
        <x:v>FROZEN</x:v>
      </x:c>
      <x:c r="K867" s="305" t="str">
        <x:f>IF(COUNTIF($C$5:$C$1629,C867)=1,"UNIQUE","DUPLICATE")</x:f>
        <x:v>UNIQUE</x:v>
      </x:c>
      <x:c r="L867" s="305" t="str">
        <x:f>IF(COUNTIFS($B$5:$B$1629,B867,$E$5:$E$1629,E867)=1,"UNIQUE","DUPLICATE")</x:f>
        <x:v>UNIQUE</x:v>
      </x:c>
      <x:c r="M867" s="305" t="str">
        <x:f>IF(COUNTIF($C$5:$C$1629,F867)=1,"LINKED","ORPHAN")</x:f>
        <x:v>LINKED</x:v>
      </x:c>
      <x:c r="N867" s="305" t="str">
        <x:f>IF(AND(LEFT(C867,10)="SEBI-CORE-",MID(C867,11,3)=B867,LEN(C867)=20),"VALID","INVALID")</x:f>
        <x:v>VALID</x:v>
      </x:c>
      <x:c r="O867" s="305" t="str">
        <x:v>NO COLLISION — OBJECT CODE ISOLATED</x:v>
      </x:c>
    </x:row>
    <x:row r="868" ht="48" customHeight="1">
      <x:c r="A868" s="305" t="str">
        <x:v>Evidence requirement</x:v>
      </x:c>
      <x:c r="B868" s="305" t="str">
        <x:v>EVD</x:v>
      </x:c>
      <x:c r="C868" s="305" t="str">
        <x:v>SEBI-CORE-EVD-000271</x:v>
      </x:c>
      <x:c r="D868" s="305" t="n">
        <x:v>271</x:v>
      </x:c>
      <x:c r="E868" s="305" t="str">
        <x:v>CAP-LAW090|Reg. 52(1)-(2)|AP01|E01</x:v>
      </x:c>
      <x:c r="F868" s="305" t="str">
        <x:v>SEBI-CORE-AUD-000136</x:v>
      </x:c>
      <x:c r="G868" s="305" t="str">
        <x:v>CAP-LAW090|Reg. 52(1)-(2)|AP01</x:v>
      </x:c>
      <x:c r="H868" s="305" t="str">
        <x:v>CAP-LAW090</x:v>
      </x:c>
      <x:c r="I868" s="305" t="str">
        <x:v>MIGRATED — FROZEN</x:v>
      </x:c>
      <x:c r="J868" s="305" t="str">
        <x:v>FROZEN</x:v>
      </x:c>
      <x:c r="K868" s="305" t="str">
        <x:f>IF(COUNTIF($C$5:$C$1629,C868)=1,"UNIQUE","DUPLICATE")</x:f>
        <x:v>UNIQUE</x:v>
      </x:c>
      <x:c r="L868" s="305" t="str">
        <x:f>IF(COUNTIFS($B$5:$B$1629,B868,$E$5:$E$1629,E868)=1,"UNIQUE","DUPLICATE")</x:f>
        <x:v>UNIQUE</x:v>
      </x:c>
      <x:c r="M868" s="305" t="str">
        <x:f>IF(COUNTIF($C$5:$C$1629,F868)=1,"LINKED","ORPHAN")</x:f>
        <x:v>LINKED</x:v>
      </x:c>
      <x:c r="N868" s="305" t="str">
        <x:f>IF(AND(LEFT(C868,10)="SEBI-CORE-",MID(C868,11,3)=B868,LEN(C868)=20),"VALID","INVALID")</x:f>
        <x:v>VALID</x:v>
      </x:c>
      <x:c r="O868" s="305" t="str">
        <x:v>NO COLLISION — OBJECT CODE ISOLATED</x:v>
      </x:c>
    </x:row>
    <x:row r="869" ht="48" customHeight="1">
      <x:c r="A869" s="305" t="str">
        <x:v>Evidence requirement</x:v>
      </x:c>
      <x:c r="B869" s="305" t="str">
        <x:v>EVD</x:v>
      </x:c>
      <x:c r="C869" s="305" t="str">
        <x:v>SEBI-CORE-EVD-000272</x:v>
      </x:c>
      <x:c r="D869" s="305" t="n">
        <x:v>272</x:v>
      </x:c>
      <x:c r="E869" s="305" t="str">
        <x:v>CAP-LAW090|Reg. 52(1)-(2)|AP01|E02</x:v>
      </x:c>
      <x:c r="F869" s="305" t="str">
        <x:v>SEBI-CORE-AUD-000136</x:v>
      </x:c>
      <x:c r="G869" s="305" t="str">
        <x:v>CAP-LAW090|Reg. 52(1)-(2)|AP01</x:v>
      </x:c>
      <x:c r="H869" s="305" t="str">
        <x:v>CAP-LAW090</x:v>
      </x:c>
      <x:c r="I869" s="305" t="str">
        <x:v>MIGRATED — FROZEN</x:v>
      </x:c>
      <x:c r="J869" s="305" t="str">
        <x:v>FROZEN</x:v>
      </x:c>
      <x:c r="K869" s="305" t="str">
        <x:f>IF(COUNTIF($C$5:$C$1629,C869)=1,"UNIQUE","DUPLICATE")</x:f>
        <x:v>UNIQUE</x:v>
      </x:c>
      <x:c r="L869" s="305" t="str">
        <x:f>IF(COUNTIFS($B$5:$B$1629,B869,$E$5:$E$1629,E869)=1,"UNIQUE","DUPLICATE")</x:f>
        <x:v>UNIQUE</x:v>
      </x:c>
      <x:c r="M869" s="305" t="str">
        <x:f>IF(COUNTIF($C$5:$C$1629,F869)=1,"LINKED","ORPHAN")</x:f>
        <x:v>LINKED</x:v>
      </x:c>
      <x:c r="N869" s="305" t="str">
        <x:f>IF(AND(LEFT(C869,10)="SEBI-CORE-",MID(C869,11,3)=B869,LEN(C869)=20),"VALID","INVALID")</x:f>
        <x:v>VALID</x:v>
      </x:c>
      <x:c r="O869" s="305" t="str">
        <x:v>NO COLLISION — OBJECT CODE ISOLATED</x:v>
      </x:c>
    </x:row>
    <x:row r="870" ht="48" customHeight="1">
      <x:c r="A870" s="305" t="str">
        <x:v>Evidence requirement</x:v>
      </x:c>
      <x:c r="B870" s="305" t="str">
        <x:v>EVD</x:v>
      </x:c>
      <x:c r="C870" s="305" t="str">
        <x:v>SEBI-CORE-EVD-000273</x:v>
      </x:c>
      <x:c r="D870" s="305" t="n">
        <x:v>273</x:v>
      </x:c>
      <x:c r="E870" s="305" t="str">
        <x:v>CAP-LAW090|Reg. 52 delay notice|AP01|E01</x:v>
      </x:c>
      <x:c r="F870" s="305" t="str">
        <x:v>SEBI-CORE-AUD-000137</x:v>
      </x:c>
      <x:c r="G870" s="305" t="str">
        <x:v>CAP-LAW090|Reg. 52 delay notice|AP01</x:v>
      </x:c>
      <x:c r="H870" s="305" t="str">
        <x:v>CAP-LAW090</x:v>
      </x:c>
      <x:c r="I870" s="305" t="str">
        <x:v>MIGRATED — FROZEN</x:v>
      </x:c>
      <x:c r="J870" s="305" t="str">
        <x:v>FROZEN</x:v>
      </x:c>
      <x:c r="K870" s="305" t="str">
        <x:f>IF(COUNTIF($C$5:$C$1629,C870)=1,"UNIQUE","DUPLICATE")</x:f>
        <x:v>UNIQUE</x:v>
      </x:c>
      <x:c r="L870" s="305" t="str">
        <x:f>IF(COUNTIFS($B$5:$B$1629,B870,$E$5:$E$1629,E870)=1,"UNIQUE","DUPLICATE")</x:f>
        <x:v>UNIQUE</x:v>
      </x:c>
      <x:c r="M870" s="305" t="str">
        <x:f>IF(COUNTIF($C$5:$C$1629,F870)=1,"LINKED","ORPHAN")</x:f>
        <x:v>LINKED</x:v>
      </x:c>
      <x:c r="N870" s="305" t="str">
        <x:f>IF(AND(LEFT(C870,10)="SEBI-CORE-",MID(C870,11,3)=B870,LEN(C870)=20),"VALID","INVALID")</x:f>
        <x:v>VALID</x:v>
      </x:c>
      <x:c r="O870" s="305" t="str">
        <x:v>NO COLLISION — OBJECT CODE ISOLATED</x:v>
      </x:c>
    </x:row>
    <x:row r="871" ht="48" customHeight="1">
      <x:c r="A871" s="305" t="str">
        <x:v>Evidence requirement</x:v>
      </x:c>
      <x:c r="B871" s="305" t="str">
        <x:v>EVD</x:v>
      </x:c>
      <x:c r="C871" s="305" t="str">
        <x:v>SEBI-CORE-EVD-000274</x:v>
      </x:c>
      <x:c r="D871" s="305" t="n">
        <x:v>274</x:v>
      </x:c>
      <x:c r="E871" s="305" t="str">
        <x:v>CAP-LAW090|Reg. 52 delay notice|AP01|E02</x:v>
      </x:c>
      <x:c r="F871" s="305" t="str">
        <x:v>SEBI-CORE-AUD-000137</x:v>
      </x:c>
      <x:c r="G871" s="305" t="str">
        <x:v>CAP-LAW090|Reg. 52 delay notice|AP01</x:v>
      </x:c>
      <x:c r="H871" s="305" t="str">
        <x:v>CAP-LAW090</x:v>
      </x:c>
      <x:c r="I871" s="305" t="str">
        <x:v>MIGRATED — FROZEN</x:v>
      </x:c>
      <x:c r="J871" s="305" t="str">
        <x:v>FROZEN</x:v>
      </x:c>
      <x:c r="K871" s="305" t="str">
        <x:f>IF(COUNTIF($C$5:$C$1629,C871)=1,"UNIQUE","DUPLICATE")</x:f>
        <x:v>UNIQUE</x:v>
      </x:c>
      <x:c r="L871" s="305" t="str">
        <x:f>IF(COUNTIFS($B$5:$B$1629,B871,$E$5:$E$1629,E871)=1,"UNIQUE","DUPLICATE")</x:f>
        <x:v>UNIQUE</x:v>
      </x:c>
      <x:c r="M871" s="305" t="str">
        <x:f>IF(COUNTIF($C$5:$C$1629,F871)=1,"LINKED","ORPHAN")</x:f>
        <x:v>LINKED</x:v>
      </x:c>
      <x:c r="N871" s="305" t="str">
        <x:f>IF(AND(LEFT(C871,10)="SEBI-CORE-",MID(C871,11,3)=B871,LEN(C871)=20),"VALID","INVALID")</x:f>
        <x:v>VALID</x:v>
      </x:c>
      <x:c r="O871" s="305" t="str">
        <x:v>NO COLLISION — OBJECT CODE ISOLATED</x:v>
      </x:c>
    </x:row>
    <x:row r="872" ht="48" customHeight="1">
      <x:c r="A872" s="305" t="str">
        <x:v>Evidence requirement</x:v>
      </x:c>
      <x:c r="B872" s="305" t="str">
        <x:v>EVD</x:v>
      </x:c>
      <x:c r="C872" s="305" t="str">
        <x:v>SEBI-CORE-EVD-000275</x:v>
      </x:c>
      <x:c r="D872" s="305" t="n">
        <x:v>275</x:v>
      </x:c>
      <x:c r="E872" s="305" t="str">
        <x:v>CAP-LAW090|Reg. 52 use-of-proceeds statements|AP01|E01</x:v>
      </x:c>
      <x:c r="F872" s="305" t="str">
        <x:v>SEBI-CORE-AUD-000138</x:v>
      </x:c>
      <x:c r="G872" s="305" t="str">
        <x:v>CAP-LAW090|Reg. 52 use-of-proceeds statements|AP01</x:v>
      </x:c>
      <x:c r="H872" s="305" t="str">
        <x:v>CAP-LAW090</x:v>
      </x:c>
      <x:c r="I872" s="305" t="str">
        <x:v>MIGRATED — FROZEN</x:v>
      </x:c>
      <x:c r="J872" s="305" t="str">
        <x:v>FROZEN</x:v>
      </x:c>
      <x:c r="K872" s="305" t="str">
        <x:f>IF(COUNTIF($C$5:$C$1629,C872)=1,"UNIQUE","DUPLICATE")</x:f>
        <x:v>UNIQUE</x:v>
      </x:c>
      <x:c r="L872" s="305" t="str">
        <x:f>IF(COUNTIFS($B$5:$B$1629,B872,$E$5:$E$1629,E872)=1,"UNIQUE","DUPLICATE")</x:f>
        <x:v>UNIQUE</x:v>
      </x:c>
      <x:c r="M872" s="305" t="str">
        <x:f>IF(COUNTIF($C$5:$C$1629,F872)=1,"LINKED","ORPHAN")</x:f>
        <x:v>LINKED</x:v>
      </x:c>
      <x:c r="N872" s="305" t="str">
        <x:f>IF(AND(LEFT(C872,10)="SEBI-CORE-",MID(C872,11,3)=B872,LEN(C872)=20),"VALID","INVALID")</x:f>
        <x:v>VALID</x:v>
      </x:c>
      <x:c r="O872" s="305" t="str">
        <x:v>NO COLLISION — OBJECT CODE ISOLATED</x:v>
      </x:c>
    </x:row>
    <x:row r="873" ht="48" customHeight="1">
      <x:c r="A873" s="305" t="str">
        <x:v>Evidence requirement</x:v>
      </x:c>
      <x:c r="B873" s="305" t="str">
        <x:v>EVD</x:v>
      </x:c>
      <x:c r="C873" s="305" t="str">
        <x:v>SEBI-CORE-EVD-000276</x:v>
      </x:c>
      <x:c r="D873" s="305" t="n">
        <x:v>276</x:v>
      </x:c>
      <x:c r="E873" s="305" t="str">
        <x:v>CAP-LAW090|Reg. 52 use-of-proceeds statements|AP01|E02</x:v>
      </x:c>
      <x:c r="F873" s="305" t="str">
        <x:v>SEBI-CORE-AUD-000138</x:v>
      </x:c>
      <x:c r="G873" s="305" t="str">
        <x:v>CAP-LAW090|Reg. 52 use-of-proceeds statements|AP01</x:v>
      </x:c>
      <x:c r="H873" s="305" t="str">
        <x:v>CAP-LAW090</x:v>
      </x:c>
      <x:c r="I873" s="305" t="str">
        <x:v>MIGRATED — FROZEN</x:v>
      </x:c>
      <x:c r="J873" s="305" t="str">
        <x:v>FROZEN</x:v>
      </x:c>
      <x:c r="K873" s="305" t="str">
        <x:f>IF(COUNTIF($C$5:$C$1629,C873)=1,"UNIQUE","DUPLICATE")</x:f>
        <x:v>UNIQUE</x:v>
      </x:c>
      <x:c r="L873" s="305" t="str">
        <x:f>IF(COUNTIFS($B$5:$B$1629,B873,$E$5:$E$1629,E873)=1,"UNIQUE","DUPLICATE")</x:f>
        <x:v>UNIQUE</x:v>
      </x:c>
      <x:c r="M873" s="305" t="str">
        <x:f>IF(COUNTIF($C$5:$C$1629,F873)=1,"LINKED","ORPHAN")</x:f>
        <x:v>LINKED</x:v>
      </x:c>
      <x:c r="N873" s="305" t="str">
        <x:f>IF(AND(LEFT(C873,10)="SEBI-CORE-",MID(C873,11,3)=B873,LEN(C873)=20),"VALID","INVALID")</x:f>
        <x:v>VALID</x:v>
      </x:c>
      <x:c r="O873" s="305" t="str">
        <x:v>NO COLLISION — OBJECT CODE ISOLATED</x:v>
      </x:c>
    </x:row>
    <x:row r="874" ht="48" customHeight="1">
      <x:c r="A874" s="305" t="str">
        <x:v>Evidence requirement</x:v>
      </x:c>
      <x:c r="B874" s="305" t="str">
        <x:v>EVD</x:v>
      </x:c>
      <x:c r="C874" s="305" t="str">
        <x:v>SEBI-CORE-EVD-000277</x:v>
      </x:c>
      <x:c r="D874" s="305" t="n">
        <x:v>277</x:v>
      </x:c>
      <x:c r="E874" s="305" t="str">
        <x:v>CAP-LAW090|Reg. 53|AP01|E01</x:v>
      </x:c>
      <x:c r="F874" s="305" t="str">
        <x:v>SEBI-CORE-AUD-000139</x:v>
      </x:c>
      <x:c r="G874" s="305" t="str">
        <x:v>CAP-LAW090|Reg. 53|AP01</x:v>
      </x:c>
      <x:c r="H874" s="305" t="str">
        <x:v>CAP-LAW090</x:v>
      </x:c>
      <x:c r="I874" s="305" t="str">
        <x:v>MIGRATED — FROZEN</x:v>
      </x:c>
      <x:c r="J874" s="305" t="str">
        <x:v>FROZEN</x:v>
      </x:c>
      <x:c r="K874" s="305" t="str">
        <x:f>IF(COUNTIF($C$5:$C$1629,C874)=1,"UNIQUE","DUPLICATE")</x:f>
        <x:v>UNIQUE</x:v>
      </x:c>
      <x:c r="L874" s="305" t="str">
        <x:f>IF(COUNTIFS($B$5:$B$1629,B874,$E$5:$E$1629,E874)=1,"UNIQUE","DUPLICATE")</x:f>
        <x:v>UNIQUE</x:v>
      </x:c>
      <x:c r="M874" s="305" t="str">
        <x:f>IF(COUNTIF($C$5:$C$1629,F874)=1,"LINKED","ORPHAN")</x:f>
        <x:v>LINKED</x:v>
      </x:c>
      <x:c r="N874" s="305" t="str">
        <x:f>IF(AND(LEFT(C874,10)="SEBI-CORE-",MID(C874,11,3)=B874,LEN(C874)=20),"VALID","INVALID")</x:f>
        <x:v>VALID</x:v>
      </x:c>
      <x:c r="O874" s="305" t="str">
        <x:v>NO COLLISION — OBJECT CODE ISOLATED</x:v>
      </x:c>
    </x:row>
    <x:row r="875" ht="48" customHeight="1">
      <x:c r="A875" s="305" t="str">
        <x:v>Evidence requirement</x:v>
      </x:c>
      <x:c r="B875" s="305" t="str">
        <x:v>EVD</x:v>
      </x:c>
      <x:c r="C875" s="305" t="str">
        <x:v>SEBI-CORE-EVD-000278</x:v>
      </x:c>
      <x:c r="D875" s="305" t="n">
        <x:v>278</x:v>
      </x:c>
      <x:c r="E875" s="305" t="str">
        <x:v>CAP-LAW090|Reg. 53|AP01|E02</x:v>
      </x:c>
      <x:c r="F875" s="305" t="str">
        <x:v>SEBI-CORE-AUD-000139</x:v>
      </x:c>
      <x:c r="G875" s="305" t="str">
        <x:v>CAP-LAW090|Reg. 53|AP01</x:v>
      </x:c>
      <x:c r="H875" s="305" t="str">
        <x:v>CAP-LAW090</x:v>
      </x:c>
      <x:c r="I875" s="305" t="str">
        <x:v>MIGRATED — FROZEN</x:v>
      </x:c>
      <x:c r="J875" s="305" t="str">
        <x:v>FROZEN</x:v>
      </x:c>
      <x:c r="K875" s="305" t="str">
        <x:f>IF(COUNTIF($C$5:$C$1629,C875)=1,"UNIQUE","DUPLICATE")</x:f>
        <x:v>UNIQUE</x:v>
      </x:c>
      <x:c r="L875" s="305" t="str">
        <x:f>IF(COUNTIFS($B$5:$B$1629,B875,$E$5:$E$1629,E875)=1,"UNIQUE","DUPLICATE")</x:f>
        <x:v>UNIQUE</x:v>
      </x:c>
      <x:c r="M875" s="305" t="str">
        <x:f>IF(COUNTIF($C$5:$C$1629,F875)=1,"LINKED","ORPHAN")</x:f>
        <x:v>LINKED</x:v>
      </x:c>
      <x:c r="N875" s="305" t="str">
        <x:f>IF(AND(LEFT(C875,10)="SEBI-CORE-",MID(C875,11,3)=B875,LEN(C875)=20),"VALID","INVALID")</x:f>
        <x:v>VALID</x:v>
      </x:c>
      <x:c r="O875" s="305" t="str">
        <x:v>NO COLLISION — OBJECT CODE ISOLATED</x:v>
      </x:c>
    </x:row>
    <x:row r="876" ht="48" customHeight="1">
      <x:c r="A876" s="305" t="str">
        <x:v>Evidence requirement</x:v>
      </x:c>
      <x:c r="B876" s="305" t="str">
        <x:v>EVD</x:v>
      </x:c>
      <x:c r="C876" s="305" t="str">
        <x:v>SEBI-CORE-EVD-000279</x:v>
      </x:c>
      <x:c r="D876" s="305" t="n">
        <x:v>279</x:v>
      </x:c>
      <x:c r="E876" s="305" t="str">
        <x:v>CAP-LAW090|Reg. 54|AP01|E01</x:v>
      </x:c>
      <x:c r="F876" s="305" t="str">
        <x:v>SEBI-CORE-AUD-000140</x:v>
      </x:c>
      <x:c r="G876" s="305" t="str">
        <x:v>CAP-LAW090|Reg. 54|AP01</x:v>
      </x:c>
      <x:c r="H876" s="305" t="str">
        <x:v>CAP-LAW090</x:v>
      </x:c>
      <x:c r="I876" s="305" t="str">
        <x:v>MIGRATED — FROZEN</x:v>
      </x:c>
      <x:c r="J876" s="305" t="str">
        <x:v>FROZEN</x:v>
      </x:c>
      <x:c r="K876" s="305" t="str">
        <x:f>IF(COUNTIF($C$5:$C$1629,C876)=1,"UNIQUE","DUPLICATE")</x:f>
        <x:v>UNIQUE</x:v>
      </x:c>
      <x:c r="L876" s="305" t="str">
        <x:f>IF(COUNTIFS($B$5:$B$1629,B876,$E$5:$E$1629,E876)=1,"UNIQUE","DUPLICATE")</x:f>
        <x:v>UNIQUE</x:v>
      </x:c>
      <x:c r="M876" s="305" t="str">
        <x:f>IF(COUNTIF($C$5:$C$1629,F876)=1,"LINKED","ORPHAN")</x:f>
        <x:v>LINKED</x:v>
      </x:c>
      <x:c r="N876" s="305" t="str">
        <x:f>IF(AND(LEFT(C876,10)="SEBI-CORE-",MID(C876,11,3)=B876,LEN(C876)=20),"VALID","INVALID")</x:f>
        <x:v>VALID</x:v>
      </x:c>
      <x:c r="O876" s="305" t="str">
        <x:v>NO COLLISION — OBJECT CODE ISOLATED</x:v>
      </x:c>
    </x:row>
    <x:row r="877" ht="48" customHeight="1">
      <x:c r="A877" s="305" t="str">
        <x:v>Evidence requirement</x:v>
      </x:c>
      <x:c r="B877" s="305" t="str">
        <x:v>EVD</x:v>
      </x:c>
      <x:c r="C877" s="305" t="str">
        <x:v>SEBI-CORE-EVD-000280</x:v>
      </x:c>
      <x:c r="D877" s="305" t="n">
        <x:v>280</x:v>
      </x:c>
      <x:c r="E877" s="305" t="str">
        <x:v>CAP-LAW090|Reg. 54|AP01|E02</x:v>
      </x:c>
      <x:c r="F877" s="305" t="str">
        <x:v>SEBI-CORE-AUD-000140</x:v>
      </x:c>
      <x:c r="G877" s="305" t="str">
        <x:v>CAP-LAW090|Reg. 54|AP01</x:v>
      </x:c>
      <x:c r="H877" s="305" t="str">
        <x:v>CAP-LAW090</x:v>
      </x:c>
      <x:c r="I877" s="305" t="str">
        <x:v>MIGRATED — FROZEN</x:v>
      </x:c>
      <x:c r="J877" s="305" t="str">
        <x:v>FROZEN</x:v>
      </x:c>
      <x:c r="K877" s="305" t="str">
        <x:f>IF(COUNTIF($C$5:$C$1629,C877)=1,"UNIQUE","DUPLICATE")</x:f>
        <x:v>UNIQUE</x:v>
      </x:c>
      <x:c r="L877" s="305" t="str">
        <x:f>IF(COUNTIFS($B$5:$B$1629,B877,$E$5:$E$1629,E877)=1,"UNIQUE","DUPLICATE")</x:f>
        <x:v>UNIQUE</x:v>
      </x:c>
      <x:c r="M877" s="305" t="str">
        <x:f>IF(COUNTIF($C$5:$C$1629,F877)=1,"LINKED","ORPHAN")</x:f>
        <x:v>LINKED</x:v>
      </x:c>
      <x:c r="N877" s="305" t="str">
        <x:f>IF(AND(LEFT(C877,10)="SEBI-CORE-",MID(C877,11,3)=B877,LEN(C877)=20),"VALID","INVALID")</x:f>
        <x:v>VALID</x:v>
      </x:c>
      <x:c r="O877" s="305" t="str">
        <x:v>NO COLLISION — OBJECT CODE ISOLATED</x:v>
      </x:c>
    </x:row>
    <x:row r="878" ht="48" customHeight="1">
      <x:c r="A878" s="305" t="str">
        <x:v>Evidence requirement</x:v>
      </x:c>
      <x:c r="B878" s="305" t="str">
        <x:v>EVD</x:v>
      </x:c>
      <x:c r="C878" s="305" t="str">
        <x:v>SEBI-CORE-EVD-000281</x:v>
      </x:c>
      <x:c r="D878" s="305" t="n">
        <x:v>281</x:v>
      </x:c>
      <x:c r="E878" s="305" t="str">
        <x:v>CAP-LAW090|Reg. 55|AP01|E01</x:v>
      </x:c>
      <x:c r="F878" s="305" t="str">
        <x:v>SEBI-CORE-AUD-000141</x:v>
      </x:c>
      <x:c r="G878" s="305" t="str">
        <x:v>CAP-LAW090|Reg. 55|AP01</x:v>
      </x:c>
      <x:c r="H878" s="305" t="str">
        <x:v>CAP-LAW090</x:v>
      </x:c>
      <x:c r="I878" s="305" t="str">
        <x:v>MIGRATED — FROZEN</x:v>
      </x:c>
      <x:c r="J878" s="305" t="str">
        <x:v>FROZEN</x:v>
      </x:c>
      <x:c r="K878" s="305" t="str">
        <x:f>IF(COUNTIF($C$5:$C$1629,C878)=1,"UNIQUE","DUPLICATE")</x:f>
        <x:v>UNIQUE</x:v>
      </x:c>
      <x:c r="L878" s="305" t="str">
        <x:f>IF(COUNTIFS($B$5:$B$1629,B878,$E$5:$E$1629,E878)=1,"UNIQUE","DUPLICATE")</x:f>
        <x:v>UNIQUE</x:v>
      </x:c>
      <x:c r="M878" s="305" t="str">
        <x:f>IF(COUNTIF($C$5:$C$1629,F878)=1,"LINKED","ORPHAN")</x:f>
        <x:v>LINKED</x:v>
      </x:c>
      <x:c r="N878" s="305" t="str">
        <x:f>IF(AND(LEFT(C878,10)="SEBI-CORE-",MID(C878,11,3)=B878,LEN(C878)=20),"VALID","INVALID")</x:f>
        <x:v>VALID</x:v>
      </x:c>
      <x:c r="O878" s="305" t="str">
        <x:v>NO COLLISION — OBJECT CODE ISOLATED</x:v>
      </x:c>
    </x:row>
    <x:row r="879" ht="48" customHeight="1">
      <x:c r="A879" s="305" t="str">
        <x:v>Evidence requirement</x:v>
      </x:c>
      <x:c r="B879" s="305" t="str">
        <x:v>EVD</x:v>
      </x:c>
      <x:c r="C879" s="305" t="str">
        <x:v>SEBI-CORE-EVD-000282</x:v>
      </x:c>
      <x:c r="D879" s="305" t="n">
        <x:v>282</x:v>
      </x:c>
      <x:c r="E879" s="305" t="str">
        <x:v>CAP-LAW090|Reg. 55|AP01|E02</x:v>
      </x:c>
      <x:c r="F879" s="305" t="str">
        <x:v>SEBI-CORE-AUD-000141</x:v>
      </x:c>
      <x:c r="G879" s="305" t="str">
        <x:v>CAP-LAW090|Reg. 55|AP01</x:v>
      </x:c>
      <x:c r="H879" s="305" t="str">
        <x:v>CAP-LAW090</x:v>
      </x:c>
      <x:c r="I879" s="305" t="str">
        <x:v>MIGRATED — FROZEN</x:v>
      </x:c>
      <x:c r="J879" s="305" t="str">
        <x:v>FROZEN</x:v>
      </x:c>
      <x:c r="K879" s="305" t="str">
        <x:f>IF(COUNTIF($C$5:$C$1629,C879)=1,"UNIQUE","DUPLICATE")</x:f>
        <x:v>UNIQUE</x:v>
      </x:c>
      <x:c r="L879" s="305" t="str">
        <x:f>IF(COUNTIFS($B$5:$B$1629,B879,$E$5:$E$1629,E879)=1,"UNIQUE","DUPLICATE")</x:f>
        <x:v>UNIQUE</x:v>
      </x:c>
      <x:c r="M879" s="305" t="str">
        <x:f>IF(COUNTIF($C$5:$C$1629,F879)=1,"LINKED","ORPHAN")</x:f>
        <x:v>LINKED</x:v>
      </x:c>
      <x:c r="N879" s="305" t="str">
        <x:f>IF(AND(LEFT(C879,10)="SEBI-CORE-",MID(C879,11,3)=B879,LEN(C879)=20),"VALID","INVALID")</x:f>
        <x:v>VALID</x:v>
      </x:c>
      <x:c r="O879" s="305" t="str">
        <x:v>NO COLLISION — OBJECT CODE ISOLATED</x:v>
      </x:c>
    </x:row>
    <x:row r="880" ht="48" customHeight="1">
      <x:c r="A880" s="305" t="str">
        <x:v>Evidence requirement</x:v>
      </x:c>
      <x:c r="B880" s="305" t="str">
        <x:v>EVD</x:v>
      </x:c>
      <x:c r="C880" s="305" t="str">
        <x:v>SEBI-CORE-EVD-000283</x:v>
      </x:c>
      <x:c r="D880" s="305" t="n">
        <x:v>283</x:v>
      </x:c>
      <x:c r="E880" s="305" t="str">
        <x:v>CAP-LAW090|Reg. 56|AP01|E01</x:v>
      </x:c>
      <x:c r="F880" s="305" t="str">
        <x:v>SEBI-CORE-AUD-000142</x:v>
      </x:c>
      <x:c r="G880" s="305" t="str">
        <x:v>CAP-LAW090|Reg. 56|AP01</x:v>
      </x:c>
      <x:c r="H880" s="305" t="str">
        <x:v>CAP-LAW090</x:v>
      </x:c>
      <x:c r="I880" s="305" t="str">
        <x:v>MIGRATED — FROZEN</x:v>
      </x:c>
      <x:c r="J880" s="305" t="str">
        <x:v>FROZEN</x:v>
      </x:c>
      <x:c r="K880" s="305" t="str">
        <x:f>IF(COUNTIF($C$5:$C$1629,C880)=1,"UNIQUE","DUPLICATE")</x:f>
        <x:v>UNIQUE</x:v>
      </x:c>
      <x:c r="L880" s="305" t="str">
        <x:f>IF(COUNTIFS($B$5:$B$1629,B880,$E$5:$E$1629,E880)=1,"UNIQUE","DUPLICATE")</x:f>
        <x:v>UNIQUE</x:v>
      </x:c>
      <x:c r="M880" s="305" t="str">
        <x:f>IF(COUNTIF($C$5:$C$1629,F880)=1,"LINKED","ORPHAN")</x:f>
        <x:v>LINKED</x:v>
      </x:c>
      <x:c r="N880" s="305" t="str">
        <x:f>IF(AND(LEFT(C880,10)="SEBI-CORE-",MID(C880,11,3)=B880,LEN(C880)=20),"VALID","INVALID")</x:f>
        <x:v>VALID</x:v>
      </x:c>
      <x:c r="O880" s="305" t="str">
        <x:v>NO COLLISION — OBJECT CODE ISOLATED</x:v>
      </x:c>
    </x:row>
    <x:row r="881" ht="48" customHeight="1">
      <x:c r="A881" s="305" t="str">
        <x:v>Evidence requirement</x:v>
      </x:c>
      <x:c r="B881" s="305" t="str">
        <x:v>EVD</x:v>
      </x:c>
      <x:c r="C881" s="305" t="str">
        <x:v>SEBI-CORE-EVD-000284</x:v>
      </x:c>
      <x:c r="D881" s="305" t="n">
        <x:v>284</x:v>
      </x:c>
      <x:c r="E881" s="305" t="str">
        <x:v>CAP-LAW090|Reg. 56|AP01|E02</x:v>
      </x:c>
      <x:c r="F881" s="305" t="str">
        <x:v>SEBI-CORE-AUD-000142</x:v>
      </x:c>
      <x:c r="G881" s="305" t="str">
        <x:v>CAP-LAW090|Reg. 56|AP01</x:v>
      </x:c>
      <x:c r="H881" s="305" t="str">
        <x:v>CAP-LAW090</x:v>
      </x:c>
      <x:c r="I881" s="305" t="str">
        <x:v>MIGRATED — FROZEN</x:v>
      </x:c>
      <x:c r="J881" s="305" t="str">
        <x:v>FROZEN</x:v>
      </x:c>
      <x:c r="K881" s="305" t="str">
        <x:f>IF(COUNTIF($C$5:$C$1629,C881)=1,"UNIQUE","DUPLICATE")</x:f>
        <x:v>UNIQUE</x:v>
      </x:c>
      <x:c r="L881" s="305" t="str">
        <x:f>IF(COUNTIFS($B$5:$B$1629,B881,$E$5:$E$1629,E881)=1,"UNIQUE","DUPLICATE")</x:f>
        <x:v>UNIQUE</x:v>
      </x:c>
      <x:c r="M881" s="305" t="str">
        <x:f>IF(COUNTIF($C$5:$C$1629,F881)=1,"LINKED","ORPHAN")</x:f>
        <x:v>LINKED</x:v>
      </x:c>
      <x:c r="N881" s="305" t="str">
        <x:f>IF(AND(LEFT(C881,10)="SEBI-CORE-",MID(C881,11,3)=B881,LEN(C881)=20),"VALID","INVALID")</x:f>
        <x:v>VALID</x:v>
      </x:c>
      <x:c r="O881" s="305" t="str">
        <x:v>NO COLLISION — OBJECT CODE ISOLATED</x:v>
      </x:c>
    </x:row>
    <x:row r="882" ht="48" customHeight="1">
      <x:c r="A882" s="305" t="str">
        <x:v>Evidence requirement</x:v>
      </x:c>
      <x:c r="B882" s="305" t="str">
        <x:v>EVD</x:v>
      </x:c>
      <x:c r="C882" s="305" t="str">
        <x:v>SEBI-CORE-EVD-000285</x:v>
      </x:c>
      <x:c r="D882" s="305" t="n">
        <x:v>285</x:v>
      </x:c>
      <x:c r="E882" s="305" t="str">
        <x:v>CAP-LAW090|Reg. 57|AP01|E01</x:v>
      </x:c>
      <x:c r="F882" s="305" t="str">
        <x:v>SEBI-CORE-AUD-000143</x:v>
      </x:c>
      <x:c r="G882" s="305" t="str">
        <x:v>CAP-LAW090|Reg. 57|AP01</x:v>
      </x:c>
      <x:c r="H882" s="305" t="str">
        <x:v>CAP-LAW090</x:v>
      </x:c>
      <x:c r="I882" s="305" t="str">
        <x:v>MIGRATED — FROZEN</x:v>
      </x:c>
      <x:c r="J882" s="305" t="str">
        <x:v>FROZEN</x:v>
      </x:c>
      <x:c r="K882" s="305" t="str">
        <x:f>IF(COUNTIF($C$5:$C$1629,C882)=1,"UNIQUE","DUPLICATE")</x:f>
        <x:v>UNIQUE</x:v>
      </x:c>
      <x:c r="L882" s="305" t="str">
        <x:f>IF(COUNTIFS($B$5:$B$1629,B882,$E$5:$E$1629,E882)=1,"UNIQUE","DUPLICATE")</x:f>
        <x:v>UNIQUE</x:v>
      </x:c>
      <x:c r="M882" s="305" t="str">
        <x:f>IF(COUNTIF($C$5:$C$1629,F882)=1,"LINKED","ORPHAN")</x:f>
        <x:v>LINKED</x:v>
      </x:c>
      <x:c r="N882" s="305" t="str">
        <x:f>IF(AND(LEFT(C882,10)="SEBI-CORE-",MID(C882,11,3)=B882,LEN(C882)=20),"VALID","INVALID")</x:f>
        <x:v>VALID</x:v>
      </x:c>
      <x:c r="O882" s="305" t="str">
        <x:v>NO COLLISION — OBJECT CODE ISOLATED</x:v>
      </x:c>
    </x:row>
    <x:row r="883" ht="48" customHeight="1">
      <x:c r="A883" s="305" t="str">
        <x:v>Evidence requirement</x:v>
      </x:c>
      <x:c r="B883" s="305" t="str">
        <x:v>EVD</x:v>
      </x:c>
      <x:c r="C883" s="305" t="str">
        <x:v>SEBI-CORE-EVD-000286</x:v>
      </x:c>
      <x:c r="D883" s="305" t="n">
        <x:v>286</x:v>
      </x:c>
      <x:c r="E883" s="305" t="str">
        <x:v>CAP-LAW090|Reg. 57|AP01|E02</x:v>
      </x:c>
      <x:c r="F883" s="305" t="str">
        <x:v>SEBI-CORE-AUD-000143</x:v>
      </x:c>
      <x:c r="G883" s="305" t="str">
        <x:v>CAP-LAW090|Reg. 57|AP01</x:v>
      </x:c>
      <x:c r="H883" s="305" t="str">
        <x:v>CAP-LAW090</x:v>
      </x:c>
      <x:c r="I883" s="305" t="str">
        <x:v>MIGRATED — FROZEN</x:v>
      </x:c>
      <x:c r="J883" s="305" t="str">
        <x:v>FROZEN</x:v>
      </x:c>
      <x:c r="K883" s="305" t="str">
        <x:f>IF(COUNTIF($C$5:$C$1629,C883)=1,"UNIQUE","DUPLICATE")</x:f>
        <x:v>UNIQUE</x:v>
      </x:c>
      <x:c r="L883" s="305" t="str">
        <x:f>IF(COUNTIFS($B$5:$B$1629,B883,$E$5:$E$1629,E883)=1,"UNIQUE","DUPLICATE")</x:f>
        <x:v>UNIQUE</x:v>
      </x:c>
      <x:c r="M883" s="305" t="str">
        <x:f>IF(COUNTIF($C$5:$C$1629,F883)=1,"LINKED","ORPHAN")</x:f>
        <x:v>LINKED</x:v>
      </x:c>
      <x:c r="N883" s="305" t="str">
        <x:f>IF(AND(LEFT(C883,10)="SEBI-CORE-",MID(C883,11,3)=B883,LEN(C883)=20),"VALID","INVALID")</x:f>
        <x:v>VALID</x:v>
      </x:c>
      <x:c r="O883" s="305" t="str">
        <x:v>NO COLLISION — OBJECT CODE ISOLATED</x:v>
      </x:c>
    </x:row>
    <x:row r="884" ht="48" customHeight="1">
      <x:c r="A884" s="305" t="str">
        <x:v>Evidence requirement</x:v>
      </x:c>
      <x:c r="B884" s="305" t="str">
        <x:v>EVD</x:v>
      </x:c>
      <x:c r="C884" s="305" t="str">
        <x:v>SEBI-CORE-EVD-000287</x:v>
      </x:c>
      <x:c r="D884" s="305" t="n">
        <x:v>287</x:v>
      </x:c>
      <x:c r="E884" s="305" t="str">
        <x:v>CAP-LAW090|Reg. 58|AP01|E01</x:v>
      </x:c>
      <x:c r="F884" s="305" t="str">
        <x:v>SEBI-CORE-AUD-000144</x:v>
      </x:c>
      <x:c r="G884" s="305" t="str">
        <x:v>CAP-LAW090|Reg. 58|AP01</x:v>
      </x:c>
      <x:c r="H884" s="305" t="str">
        <x:v>CAP-LAW090</x:v>
      </x:c>
      <x:c r="I884" s="305" t="str">
        <x:v>MIGRATED — FROZEN</x:v>
      </x:c>
      <x:c r="J884" s="305" t="str">
        <x:v>FROZEN</x:v>
      </x:c>
      <x:c r="K884" s="305" t="str">
        <x:f>IF(COUNTIF($C$5:$C$1629,C884)=1,"UNIQUE","DUPLICATE")</x:f>
        <x:v>UNIQUE</x:v>
      </x:c>
      <x:c r="L884" s="305" t="str">
        <x:f>IF(COUNTIFS($B$5:$B$1629,B884,$E$5:$E$1629,E884)=1,"UNIQUE","DUPLICATE")</x:f>
        <x:v>UNIQUE</x:v>
      </x:c>
      <x:c r="M884" s="305" t="str">
        <x:f>IF(COUNTIF($C$5:$C$1629,F884)=1,"LINKED","ORPHAN")</x:f>
        <x:v>LINKED</x:v>
      </x:c>
      <x:c r="N884" s="305" t="str">
        <x:f>IF(AND(LEFT(C884,10)="SEBI-CORE-",MID(C884,11,3)=B884,LEN(C884)=20),"VALID","INVALID")</x:f>
        <x:v>VALID</x:v>
      </x:c>
      <x:c r="O884" s="305" t="str">
        <x:v>NO COLLISION — OBJECT CODE ISOLATED</x:v>
      </x:c>
    </x:row>
    <x:row r="885" ht="48" customHeight="1">
      <x:c r="A885" s="305" t="str">
        <x:v>Evidence requirement</x:v>
      </x:c>
      <x:c r="B885" s="305" t="str">
        <x:v>EVD</x:v>
      </x:c>
      <x:c r="C885" s="305" t="str">
        <x:v>SEBI-CORE-EVD-000288</x:v>
      </x:c>
      <x:c r="D885" s="305" t="n">
        <x:v>288</x:v>
      </x:c>
      <x:c r="E885" s="305" t="str">
        <x:v>CAP-LAW090|Reg. 58|AP01|E02</x:v>
      </x:c>
      <x:c r="F885" s="305" t="str">
        <x:v>SEBI-CORE-AUD-000144</x:v>
      </x:c>
      <x:c r="G885" s="305" t="str">
        <x:v>CAP-LAW090|Reg. 58|AP01</x:v>
      </x:c>
      <x:c r="H885" s="305" t="str">
        <x:v>CAP-LAW090</x:v>
      </x:c>
      <x:c r="I885" s="305" t="str">
        <x:v>MIGRATED — FROZEN</x:v>
      </x:c>
      <x:c r="J885" s="305" t="str">
        <x:v>FROZEN</x:v>
      </x:c>
      <x:c r="K885" s="305" t="str">
        <x:f>IF(COUNTIF($C$5:$C$1629,C885)=1,"UNIQUE","DUPLICATE")</x:f>
        <x:v>UNIQUE</x:v>
      </x:c>
      <x:c r="L885" s="305" t="str">
        <x:f>IF(COUNTIFS($B$5:$B$1629,B885,$E$5:$E$1629,E885)=1,"UNIQUE","DUPLICATE")</x:f>
        <x:v>UNIQUE</x:v>
      </x:c>
      <x:c r="M885" s="305" t="str">
        <x:f>IF(COUNTIF($C$5:$C$1629,F885)=1,"LINKED","ORPHAN")</x:f>
        <x:v>LINKED</x:v>
      </x:c>
      <x:c r="N885" s="305" t="str">
        <x:f>IF(AND(LEFT(C885,10)="SEBI-CORE-",MID(C885,11,3)=B885,LEN(C885)=20),"VALID","INVALID")</x:f>
        <x:v>VALID</x:v>
      </x:c>
      <x:c r="O885" s="305" t="str">
        <x:v>NO COLLISION — OBJECT CODE ISOLATED</x:v>
      </x:c>
    </x:row>
    <x:row r="886" ht="48" customHeight="1">
      <x:c r="A886" s="305" t="str">
        <x:v>Evidence requirement</x:v>
      </x:c>
      <x:c r="B886" s="305" t="str">
        <x:v>EVD</x:v>
      </x:c>
      <x:c r="C886" s="305" t="str">
        <x:v>SEBI-CORE-EVD-000289</x:v>
      </x:c>
      <x:c r="D886" s="305" t="n">
        <x:v>289</x:v>
      </x:c>
      <x:c r="E886" s="305" t="str">
        <x:v>CAP-LAW090|Reg. 59|AP01|E01</x:v>
      </x:c>
      <x:c r="F886" s="305" t="str">
        <x:v>SEBI-CORE-AUD-000145</x:v>
      </x:c>
      <x:c r="G886" s="305" t="str">
        <x:v>CAP-LAW090|Reg. 59|AP01</x:v>
      </x:c>
      <x:c r="H886" s="305" t="str">
        <x:v>CAP-LAW090</x:v>
      </x:c>
      <x:c r="I886" s="305" t="str">
        <x:v>MIGRATED — FROZEN</x:v>
      </x:c>
      <x:c r="J886" s="305" t="str">
        <x:v>FROZEN</x:v>
      </x:c>
      <x:c r="K886" s="305" t="str">
        <x:f>IF(COUNTIF($C$5:$C$1629,C886)=1,"UNIQUE","DUPLICATE")</x:f>
        <x:v>UNIQUE</x:v>
      </x:c>
      <x:c r="L886" s="305" t="str">
        <x:f>IF(COUNTIFS($B$5:$B$1629,B886,$E$5:$E$1629,E886)=1,"UNIQUE","DUPLICATE")</x:f>
        <x:v>UNIQUE</x:v>
      </x:c>
      <x:c r="M886" s="305" t="str">
        <x:f>IF(COUNTIF($C$5:$C$1629,F886)=1,"LINKED","ORPHAN")</x:f>
        <x:v>LINKED</x:v>
      </x:c>
      <x:c r="N886" s="305" t="str">
        <x:f>IF(AND(LEFT(C886,10)="SEBI-CORE-",MID(C886,11,3)=B886,LEN(C886)=20),"VALID","INVALID")</x:f>
        <x:v>VALID</x:v>
      </x:c>
      <x:c r="O886" s="305" t="str">
        <x:v>NO COLLISION — OBJECT CODE ISOLATED</x:v>
      </x:c>
    </x:row>
    <x:row r="887" ht="48" customHeight="1">
      <x:c r="A887" s="305" t="str">
        <x:v>Evidence requirement</x:v>
      </x:c>
      <x:c r="B887" s="305" t="str">
        <x:v>EVD</x:v>
      </x:c>
      <x:c r="C887" s="305" t="str">
        <x:v>SEBI-CORE-EVD-000290</x:v>
      </x:c>
      <x:c r="D887" s="305" t="n">
        <x:v>290</x:v>
      </x:c>
      <x:c r="E887" s="305" t="str">
        <x:v>CAP-LAW090|Reg. 59|AP01|E02</x:v>
      </x:c>
      <x:c r="F887" s="305" t="str">
        <x:v>SEBI-CORE-AUD-000145</x:v>
      </x:c>
      <x:c r="G887" s="305" t="str">
        <x:v>CAP-LAW090|Reg. 59|AP01</x:v>
      </x:c>
      <x:c r="H887" s="305" t="str">
        <x:v>CAP-LAW090</x:v>
      </x:c>
      <x:c r="I887" s="305" t="str">
        <x:v>MIGRATED — FROZEN</x:v>
      </x:c>
      <x:c r="J887" s="305" t="str">
        <x:v>FROZEN</x:v>
      </x:c>
      <x:c r="K887" s="305" t="str">
        <x:f>IF(COUNTIF($C$5:$C$1629,C887)=1,"UNIQUE","DUPLICATE")</x:f>
        <x:v>UNIQUE</x:v>
      </x:c>
      <x:c r="L887" s="305" t="str">
        <x:f>IF(COUNTIFS($B$5:$B$1629,B887,$E$5:$E$1629,E887)=1,"UNIQUE","DUPLICATE")</x:f>
        <x:v>UNIQUE</x:v>
      </x:c>
      <x:c r="M887" s="305" t="str">
        <x:f>IF(COUNTIF($C$5:$C$1629,F887)=1,"LINKED","ORPHAN")</x:f>
        <x:v>LINKED</x:v>
      </x:c>
      <x:c r="N887" s="305" t="str">
        <x:f>IF(AND(LEFT(C887,10)="SEBI-CORE-",MID(C887,11,3)=B887,LEN(C887)=20),"VALID","INVALID")</x:f>
        <x:v>VALID</x:v>
      </x:c>
      <x:c r="O887" s="305" t="str">
        <x:v>NO COLLISION — OBJECT CODE ISOLATED</x:v>
      </x:c>
    </x:row>
    <x:row r="888" ht="48" customHeight="1">
      <x:c r="A888" s="305" t="str">
        <x:v>Evidence requirement</x:v>
      </x:c>
      <x:c r="B888" s="305" t="str">
        <x:v>EVD</x:v>
      </x:c>
      <x:c r="C888" s="305" t="str">
        <x:v>SEBI-CORE-EVD-000291</x:v>
      </x:c>
      <x:c r="D888" s="305" t="n">
        <x:v>291</x:v>
      </x:c>
      <x:c r="E888" s="305" t="str">
        <x:v>CAP-LAW090|Reg. 60|AP01|E01</x:v>
      </x:c>
      <x:c r="F888" s="305" t="str">
        <x:v>SEBI-CORE-AUD-000146</x:v>
      </x:c>
      <x:c r="G888" s="305" t="str">
        <x:v>CAP-LAW090|Reg. 60|AP01</x:v>
      </x:c>
      <x:c r="H888" s="305" t="str">
        <x:v>CAP-LAW090</x:v>
      </x:c>
      <x:c r="I888" s="305" t="str">
        <x:v>MIGRATED — FROZEN</x:v>
      </x:c>
      <x:c r="J888" s="305" t="str">
        <x:v>FROZEN</x:v>
      </x:c>
      <x:c r="K888" s="305" t="str">
        <x:f>IF(COUNTIF($C$5:$C$1629,C888)=1,"UNIQUE","DUPLICATE")</x:f>
        <x:v>UNIQUE</x:v>
      </x:c>
      <x:c r="L888" s="305" t="str">
        <x:f>IF(COUNTIFS($B$5:$B$1629,B888,$E$5:$E$1629,E888)=1,"UNIQUE","DUPLICATE")</x:f>
        <x:v>UNIQUE</x:v>
      </x:c>
      <x:c r="M888" s="305" t="str">
        <x:f>IF(COUNTIF($C$5:$C$1629,F888)=1,"LINKED","ORPHAN")</x:f>
        <x:v>LINKED</x:v>
      </x:c>
      <x:c r="N888" s="305" t="str">
        <x:f>IF(AND(LEFT(C888,10)="SEBI-CORE-",MID(C888,11,3)=B888,LEN(C888)=20),"VALID","INVALID")</x:f>
        <x:v>VALID</x:v>
      </x:c>
      <x:c r="O888" s="305" t="str">
        <x:v>NO COLLISION — OBJECT CODE ISOLATED</x:v>
      </x:c>
    </x:row>
    <x:row r="889" ht="48" customHeight="1">
      <x:c r="A889" s="305" t="str">
        <x:v>Evidence requirement</x:v>
      </x:c>
      <x:c r="B889" s="305" t="str">
        <x:v>EVD</x:v>
      </x:c>
      <x:c r="C889" s="305" t="str">
        <x:v>SEBI-CORE-EVD-000292</x:v>
      </x:c>
      <x:c r="D889" s="305" t="n">
        <x:v>292</x:v>
      </x:c>
      <x:c r="E889" s="305" t="str">
        <x:v>CAP-LAW090|Reg. 60|AP01|E02</x:v>
      </x:c>
      <x:c r="F889" s="305" t="str">
        <x:v>SEBI-CORE-AUD-000146</x:v>
      </x:c>
      <x:c r="G889" s="305" t="str">
        <x:v>CAP-LAW090|Reg. 60|AP01</x:v>
      </x:c>
      <x:c r="H889" s="305" t="str">
        <x:v>CAP-LAW090</x:v>
      </x:c>
      <x:c r="I889" s="305" t="str">
        <x:v>MIGRATED — FROZEN</x:v>
      </x:c>
      <x:c r="J889" s="305" t="str">
        <x:v>FROZEN</x:v>
      </x:c>
      <x:c r="K889" s="305" t="str">
        <x:f>IF(COUNTIF($C$5:$C$1629,C889)=1,"UNIQUE","DUPLICATE")</x:f>
        <x:v>UNIQUE</x:v>
      </x:c>
      <x:c r="L889" s="305" t="str">
        <x:f>IF(COUNTIFS($B$5:$B$1629,B889,$E$5:$E$1629,E889)=1,"UNIQUE","DUPLICATE")</x:f>
        <x:v>UNIQUE</x:v>
      </x:c>
      <x:c r="M889" s="305" t="str">
        <x:f>IF(COUNTIF($C$5:$C$1629,F889)=1,"LINKED","ORPHAN")</x:f>
        <x:v>LINKED</x:v>
      </x:c>
      <x:c r="N889" s="305" t="str">
        <x:f>IF(AND(LEFT(C889,10)="SEBI-CORE-",MID(C889,11,3)=B889,LEN(C889)=20),"VALID","INVALID")</x:f>
        <x:v>VALID</x:v>
      </x:c>
      <x:c r="O889" s="305" t="str">
        <x:v>NO COLLISION — OBJECT CODE ISOLATED</x:v>
      </x:c>
    </x:row>
    <x:row r="890" ht="48" customHeight="1">
      <x:c r="A890" s="305" t="str">
        <x:v>Evidence requirement</x:v>
      </x:c>
      <x:c r="B890" s="305" t="str">
        <x:v>EVD</x:v>
      </x:c>
      <x:c r="C890" s="305" t="str">
        <x:v>SEBI-CORE-EVD-000293</x:v>
      </x:c>
      <x:c r="D890" s="305" t="n">
        <x:v>293</x:v>
      </x:c>
      <x:c r="E890" s="305" t="str">
        <x:v>CAP-LAW090|Reg. 61B / unclaimed amounts|AP01|E01</x:v>
      </x:c>
      <x:c r="F890" s="305" t="str">
        <x:v>SEBI-CORE-AUD-000147</x:v>
      </x:c>
      <x:c r="G890" s="305" t="str">
        <x:v>CAP-LAW090|Reg. 61B / unclaimed amounts|AP01</x:v>
      </x:c>
      <x:c r="H890" s="305" t="str">
        <x:v>CAP-LAW090</x:v>
      </x:c>
      <x:c r="I890" s="305" t="str">
        <x:v>MIGRATED — FROZEN</x:v>
      </x:c>
      <x:c r="J890" s="305" t="str">
        <x:v>FROZEN</x:v>
      </x:c>
      <x:c r="K890" s="305" t="str">
        <x:f>IF(COUNTIF($C$5:$C$1629,C890)=1,"UNIQUE","DUPLICATE")</x:f>
        <x:v>UNIQUE</x:v>
      </x:c>
      <x:c r="L890" s="305" t="str">
        <x:f>IF(COUNTIFS($B$5:$B$1629,B890,$E$5:$E$1629,E890)=1,"UNIQUE","DUPLICATE")</x:f>
        <x:v>UNIQUE</x:v>
      </x:c>
      <x:c r="M890" s="305" t="str">
        <x:f>IF(COUNTIF($C$5:$C$1629,F890)=1,"LINKED","ORPHAN")</x:f>
        <x:v>LINKED</x:v>
      </x:c>
      <x:c r="N890" s="305" t="str">
        <x:f>IF(AND(LEFT(C890,10)="SEBI-CORE-",MID(C890,11,3)=B890,LEN(C890)=20),"VALID","INVALID")</x:f>
        <x:v>VALID</x:v>
      </x:c>
      <x:c r="O890" s="305" t="str">
        <x:v>NO COLLISION — OBJECT CODE ISOLATED</x:v>
      </x:c>
    </x:row>
    <x:row r="891" ht="48" customHeight="1">
      <x:c r="A891" s="305" t="str">
        <x:v>Evidence requirement</x:v>
      </x:c>
      <x:c r="B891" s="305" t="str">
        <x:v>EVD</x:v>
      </x:c>
      <x:c r="C891" s="305" t="str">
        <x:v>SEBI-CORE-EVD-000294</x:v>
      </x:c>
      <x:c r="D891" s="305" t="n">
        <x:v>294</x:v>
      </x:c>
      <x:c r="E891" s="305" t="str">
        <x:v>CAP-LAW090|Reg. 61B / unclaimed amounts|AP01|E02</x:v>
      </x:c>
      <x:c r="F891" s="305" t="str">
        <x:v>SEBI-CORE-AUD-000147</x:v>
      </x:c>
      <x:c r="G891" s="305" t="str">
        <x:v>CAP-LAW090|Reg. 61B / unclaimed amounts|AP01</x:v>
      </x:c>
      <x:c r="H891" s="305" t="str">
        <x:v>CAP-LAW090</x:v>
      </x:c>
      <x:c r="I891" s="305" t="str">
        <x:v>MIGRATED — FROZEN</x:v>
      </x:c>
      <x:c r="J891" s="305" t="str">
        <x:v>FROZEN</x:v>
      </x:c>
      <x:c r="K891" s="305" t="str">
        <x:f>IF(COUNTIF($C$5:$C$1629,C891)=1,"UNIQUE","DUPLICATE")</x:f>
        <x:v>UNIQUE</x:v>
      </x:c>
      <x:c r="L891" s="305" t="str">
        <x:f>IF(COUNTIFS($B$5:$B$1629,B891,$E$5:$E$1629,E891)=1,"UNIQUE","DUPLICATE")</x:f>
        <x:v>UNIQUE</x:v>
      </x:c>
      <x:c r="M891" s="305" t="str">
        <x:f>IF(COUNTIF($C$5:$C$1629,F891)=1,"LINKED","ORPHAN")</x:f>
        <x:v>LINKED</x:v>
      </x:c>
      <x:c r="N891" s="305" t="str">
        <x:f>IF(AND(LEFT(C891,10)="SEBI-CORE-",MID(C891,11,3)=B891,LEN(C891)=20),"VALID","INVALID")</x:f>
        <x:v>VALID</x:v>
      </x:c>
      <x:c r="O891" s="305" t="str">
        <x:v>NO COLLISION — OBJECT CODE ISOLATED</x:v>
      </x:c>
    </x:row>
    <x:row r="892" ht="48" customHeight="1">
      <x:c r="A892" s="305" t="str">
        <x:v>Evidence requirement</x:v>
      </x:c>
      <x:c r="B892" s="305" t="str">
        <x:v>EVD</x:v>
      </x:c>
      <x:c r="C892" s="305" t="str">
        <x:v>SEBI-CORE-EVD-000295</x:v>
      </x:c>
      <x:c r="D892" s="305" t="n">
        <x:v>295</x:v>
      </x:c>
      <x:c r="E892" s="305" t="str">
        <x:v>CAP-LAW090|Reg. 62|AP01|E01</x:v>
      </x:c>
      <x:c r="F892" s="305" t="str">
        <x:v>SEBI-CORE-AUD-000148</x:v>
      </x:c>
      <x:c r="G892" s="305" t="str">
        <x:v>CAP-LAW090|Reg. 62|AP01</x:v>
      </x:c>
      <x:c r="H892" s="305" t="str">
        <x:v>CAP-LAW090</x:v>
      </x:c>
      <x:c r="I892" s="305" t="str">
        <x:v>MIGRATED — FROZEN</x:v>
      </x:c>
      <x:c r="J892" s="305" t="str">
        <x:v>FROZEN</x:v>
      </x:c>
      <x:c r="K892" s="305" t="str">
        <x:f>IF(COUNTIF($C$5:$C$1629,C892)=1,"UNIQUE","DUPLICATE")</x:f>
        <x:v>UNIQUE</x:v>
      </x:c>
      <x:c r="L892" s="305" t="str">
        <x:f>IF(COUNTIFS($B$5:$B$1629,B892,$E$5:$E$1629,E892)=1,"UNIQUE","DUPLICATE")</x:f>
        <x:v>UNIQUE</x:v>
      </x:c>
      <x:c r="M892" s="305" t="str">
        <x:f>IF(COUNTIF($C$5:$C$1629,F892)=1,"LINKED","ORPHAN")</x:f>
        <x:v>LINKED</x:v>
      </x:c>
      <x:c r="N892" s="305" t="str">
        <x:f>IF(AND(LEFT(C892,10)="SEBI-CORE-",MID(C892,11,3)=B892,LEN(C892)=20),"VALID","INVALID")</x:f>
        <x:v>VALID</x:v>
      </x:c>
      <x:c r="O892" s="305" t="str">
        <x:v>NO COLLISION — OBJECT CODE ISOLATED</x:v>
      </x:c>
    </x:row>
    <x:row r="893" ht="48" customHeight="1">
      <x:c r="A893" s="305" t="str">
        <x:v>Evidence requirement</x:v>
      </x:c>
      <x:c r="B893" s="305" t="str">
        <x:v>EVD</x:v>
      </x:c>
      <x:c r="C893" s="305" t="str">
        <x:v>SEBI-CORE-EVD-000296</x:v>
      </x:c>
      <x:c r="D893" s="305" t="n">
        <x:v>296</x:v>
      </x:c>
      <x:c r="E893" s="305" t="str">
        <x:v>CAP-LAW090|Reg. 62|AP01|E02</x:v>
      </x:c>
      <x:c r="F893" s="305" t="str">
        <x:v>SEBI-CORE-AUD-000148</x:v>
      </x:c>
      <x:c r="G893" s="305" t="str">
        <x:v>CAP-LAW090|Reg. 62|AP01</x:v>
      </x:c>
      <x:c r="H893" s="305" t="str">
        <x:v>CAP-LAW090</x:v>
      </x:c>
      <x:c r="I893" s="305" t="str">
        <x:v>MIGRATED — FROZEN</x:v>
      </x:c>
      <x:c r="J893" s="305" t="str">
        <x:v>FROZEN</x:v>
      </x:c>
      <x:c r="K893" s="305" t="str">
        <x:f>IF(COUNTIF($C$5:$C$1629,C893)=1,"UNIQUE","DUPLICATE")</x:f>
        <x:v>UNIQUE</x:v>
      </x:c>
      <x:c r="L893" s="305" t="str">
        <x:f>IF(COUNTIFS($B$5:$B$1629,B893,$E$5:$E$1629,E893)=1,"UNIQUE","DUPLICATE")</x:f>
        <x:v>UNIQUE</x:v>
      </x:c>
      <x:c r="M893" s="305" t="str">
        <x:f>IF(COUNTIF($C$5:$C$1629,F893)=1,"LINKED","ORPHAN")</x:f>
        <x:v>LINKED</x:v>
      </x:c>
      <x:c r="N893" s="305" t="str">
        <x:f>IF(AND(LEFT(C893,10)="SEBI-CORE-",MID(C893,11,3)=B893,LEN(C893)=20),"VALID","INVALID")</x:f>
        <x:v>VALID</x:v>
      </x:c>
      <x:c r="O893" s="305" t="str">
        <x:v>NO COLLISION — OBJECT CODE ISOLATED</x:v>
      </x:c>
    </x:row>
    <x:row r="894" ht="48" customHeight="1">
      <x:c r="A894" s="305" t="str">
        <x:v>Evidence requirement</x:v>
      </x:c>
      <x:c r="B894" s="305" t="str">
        <x:v>EVD</x:v>
      </x:c>
      <x:c r="C894" s="305" t="str">
        <x:v>SEBI-CORE-EVD-000297</x:v>
      </x:c>
      <x:c r="D894" s="305" t="n">
        <x:v>297</x:v>
      </x:c>
      <x:c r="E894" s="305" t="str">
        <x:v>CAP-LAW090|HVDLE corporate-governance chapter|AP01|E01</x:v>
      </x:c>
      <x:c r="F894" s="305" t="str">
        <x:v>SEBI-CORE-AUD-000149</x:v>
      </x:c>
      <x:c r="G894" s="305" t="str">
        <x:v>CAP-LAW090|HVDLE corporate-governance chapter|AP01</x:v>
      </x:c>
      <x:c r="H894" s="305" t="str">
        <x:v>CAP-LAW090</x:v>
      </x:c>
      <x:c r="I894" s="305" t="str">
        <x:v>MIGRATED — FROZEN</x:v>
      </x:c>
      <x:c r="J894" s="305" t="str">
        <x:v>FROZEN</x:v>
      </x:c>
      <x:c r="K894" s="305" t="str">
        <x:f>IF(COUNTIF($C$5:$C$1629,C894)=1,"UNIQUE","DUPLICATE")</x:f>
        <x:v>UNIQUE</x:v>
      </x:c>
      <x:c r="L894" s="305" t="str">
        <x:f>IF(COUNTIFS($B$5:$B$1629,B894,$E$5:$E$1629,E894)=1,"UNIQUE","DUPLICATE")</x:f>
        <x:v>UNIQUE</x:v>
      </x:c>
      <x:c r="M894" s="305" t="str">
        <x:f>IF(COUNTIF($C$5:$C$1629,F894)=1,"LINKED","ORPHAN")</x:f>
        <x:v>LINKED</x:v>
      </x:c>
      <x:c r="N894" s="305" t="str">
        <x:f>IF(AND(LEFT(C894,10)="SEBI-CORE-",MID(C894,11,3)=B894,LEN(C894)=20),"VALID","INVALID")</x:f>
        <x:v>VALID</x:v>
      </x:c>
      <x:c r="O894" s="305" t="str">
        <x:v>NO COLLISION — OBJECT CODE ISOLATED</x:v>
      </x:c>
    </x:row>
    <x:row r="895" ht="48" customHeight="1">
      <x:c r="A895" s="305" t="str">
        <x:v>Evidence requirement</x:v>
      </x:c>
      <x:c r="B895" s="305" t="str">
        <x:v>EVD</x:v>
      </x:c>
      <x:c r="C895" s="305" t="str">
        <x:v>SEBI-CORE-EVD-000298</x:v>
      </x:c>
      <x:c r="D895" s="305" t="n">
        <x:v>298</x:v>
      </x:c>
      <x:c r="E895" s="305" t="str">
        <x:v>CAP-LAW090|HVDLE corporate-governance chapter|AP01|E02</x:v>
      </x:c>
      <x:c r="F895" s="305" t="str">
        <x:v>SEBI-CORE-AUD-000149</x:v>
      </x:c>
      <x:c r="G895" s="305" t="str">
        <x:v>CAP-LAW090|HVDLE corporate-governance chapter|AP01</x:v>
      </x:c>
      <x:c r="H895" s="305" t="str">
        <x:v>CAP-LAW090</x:v>
      </x:c>
      <x:c r="I895" s="305" t="str">
        <x:v>MIGRATED — FROZEN</x:v>
      </x:c>
      <x:c r="J895" s="305" t="str">
        <x:v>FROZEN</x:v>
      </x:c>
      <x:c r="K895" s="305" t="str">
        <x:f>IF(COUNTIF($C$5:$C$1629,C895)=1,"UNIQUE","DUPLICATE")</x:f>
        <x:v>UNIQUE</x:v>
      </x:c>
      <x:c r="L895" s="305" t="str">
        <x:f>IF(COUNTIFS($B$5:$B$1629,B895,$E$5:$E$1629,E895)=1,"UNIQUE","DUPLICATE")</x:f>
        <x:v>UNIQUE</x:v>
      </x:c>
      <x:c r="M895" s="305" t="str">
        <x:f>IF(COUNTIF($C$5:$C$1629,F895)=1,"LINKED","ORPHAN")</x:f>
        <x:v>LINKED</x:v>
      </x:c>
      <x:c r="N895" s="305" t="str">
        <x:f>IF(AND(LEFT(C895,10)="SEBI-CORE-",MID(C895,11,3)=B895,LEN(C895)=20),"VALID","INVALID")</x:f>
        <x:v>VALID</x:v>
      </x:c>
      <x:c r="O895" s="305" t="str">
        <x:v>NO COLLISION — OBJECT CODE ISOLATED</x:v>
      </x:c>
    </x:row>
    <x:row r="896" ht="48" customHeight="1">
      <x:c r="A896" s="305" t="str">
        <x:v>Evidence requirement</x:v>
      </x:c>
      <x:c r="B896" s="305" t="str">
        <x:v>EVD</x:v>
      </x:c>
      <x:c r="C896" s="305" t="str">
        <x:v>SEBI-CORE-EVD-000299</x:v>
      </x:c>
      <x:c r="D896" s="305" t="n">
        <x:v>299</x:v>
      </x:c>
      <x:c r="E896" s="305" t="str">
        <x:v>CAP-LAW064|Issue/listing provisions|AP01|E01</x:v>
      </x:c>
      <x:c r="F896" s="305" t="str">
        <x:v>SEBI-CORE-AUD-000150</x:v>
      </x:c>
      <x:c r="G896" s="305" t="str">
        <x:v>CAP-LAW064|Issue/listing provisions|AP01</x:v>
      </x:c>
      <x:c r="H896" s="305" t="str">
        <x:v>CAP-LAW064</x:v>
      </x:c>
      <x:c r="I896" s="305" t="str">
        <x:v>MIGRATED — FROZEN</x:v>
      </x:c>
      <x:c r="J896" s="305" t="str">
        <x:v>FROZEN</x:v>
      </x:c>
      <x:c r="K896" s="305" t="str">
        <x:f>IF(COUNTIF($C$5:$C$1629,C896)=1,"UNIQUE","DUPLICATE")</x:f>
        <x:v>UNIQUE</x:v>
      </x:c>
      <x:c r="L896" s="305" t="str">
        <x:f>IF(COUNTIFS($B$5:$B$1629,B896,$E$5:$E$1629,E896)=1,"UNIQUE","DUPLICATE")</x:f>
        <x:v>UNIQUE</x:v>
      </x:c>
      <x:c r="M896" s="305" t="str">
        <x:f>IF(COUNTIF($C$5:$C$1629,F896)=1,"LINKED","ORPHAN")</x:f>
        <x:v>LINKED</x:v>
      </x:c>
      <x:c r="N896" s="305" t="str">
        <x:f>IF(AND(LEFT(C896,10)="SEBI-CORE-",MID(C896,11,3)=B896,LEN(C896)=20),"VALID","INVALID")</x:f>
        <x:v>VALID</x:v>
      </x:c>
      <x:c r="O896" s="305" t="str">
        <x:v>NO COLLISION — OBJECT CODE ISOLATED</x:v>
      </x:c>
    </x:row>
    <x:row r="897" ht="48" customHeight="1">
      <x:c r="A897" s="305" t="str">
        <x:v>Evidence requirement</x:v>
      </x:c>
      <x:c r="B897" s="305" t="str">
        <x:v>EVD</x:v>
      </x:c>
      <x:c r="C897" s="305" t="str">
        <x:v>SEBI-CORE-EVD-000300</x:v>
      </x:c>
      <x:c r="D897" s="305" t="n">
        <x:v>300</x:v>
      </x:c>
      <x:c r="E897" s="305" t="str">
        <x:v>CAP-LAW064|Issue/listing provisions|AP01|E02</x:v>
      </x:c>
      <x:c r="F897" s="305" t="str">
        <x:v>SEBI-CORE-AUD-000150</x:v>
      </x:c>
      <x:c r="G897" s="305" t="str">
        <x:v>CAP-LAW064|Issue/listing provisions|AP01</x:v>
      </x:c>
      <x:c r="H897" s="305" t="str">
        <x:v>CAP-LAW064</x:v>
      </x:c>
      <x:c r="I897" s="305" t="str">
        <x:v>MIGRATED — FROZEN</x:v>
      </x:c>
      <x:c r="J897" s="305" t="str">
        <x:v>FROZEN</x:v>
      </x:c>
      <x:c r="K897" s="305" t="str">
        <x:f>IF(COUNTIF($C$5:$C$1629,C897)=1,"UNIQUE","DUPLICATE")</x:f>
        <x:v>UNIQUE</x:v>
      </x:c>
      <x:c r="L897" s="305" t="str">
        <x:f>IF(COUNTIFS($B$5:$B$1629,B897,$E$5:$E$1629,E897)=1,"UNIQUE","DUPLICATE")</x:f>
        <x:v>UNIQUE</x:v>
      </x:c>
      <x:c r="M897" s="305" t="str">
        <x:f>IF(COUNTIF($C$5:$C$1629,F897)=1,"LINKED","ORPHAN")</x:f>
        <x:v>LINKED</x:v>
      </x:c>
      <x:c r="N897" s="305" t="str">
        <x:f>IF(AND(LEFT(C897,10)="SEBI-CORE-",MID(C897,11,3)=B897,LEN(C897)=20),"VALID","INVALID")</x:f>
        <x:v>VALID</x:v>
      </x:c>
      <x:c r="O897" s="305" t="str">
        <x:v>NO COLLISION — OBJECT CODE ISOLATED</x:v>
      </x:c>
    </x:row>
    <x:row r="898" ht="48" customHeight="1">
      <x:c r="A898" s="305" t="str">
        <x:v>Evidence requirement</x:v>
      </x:c>
      <x:c r="B898" s="305" t="str">
        <x:v>EVD</x:v>
      </x:c>
      <x:c r="C898" s="305" t="str">
        <x:v>SEBI-CORE-EVD-000301</x:v>
      </x:c>
      <x:c r="D898" s="305" t="n">
        <x:v>301</x:v>
      </x:c>
      <x:c r="E898" s="305" t="str">
        <x:v>CAP-LAW248|Reg. 11B / Circular para 2|AP01|E01</x:v>
      </x:c>
      <x:c r="F898" s="305" t="str">
        <x:v>SEBI-CORE-AUD-000151</x:v>
      </x:c>
      <x:c r="G898" s="305" t="str">
        <x:v>CAP-LAW248|Reg. 11B / Circular para 2|AP01</x:v>
      </x:c>
      <x:c r="H898" s="305" t="str">
        <x:v>CAP-LAW248</x:v>
      </x:c>
      <x:c r="I898" s="305" t="str">
        <x:v>MIGRATED — FROZEN</x:v>
      </x:c>
      <x:c r="J898" s="305" t="str">
        <x:v>FROZEN</x:v>
      </x:c>
      <x:c r="K898" s="305" t="str">
        <x:f>IF(COUNTIF($C$5:$C$1629,C898)=1,"UNIQUE","DUPLICATE")</x:f>
        <x:v>UNIQUE</x:v>
      </x:c>
      <x:c r="L898" s="305" t="str">
        <x:f>IF(COUNTIFS($B$5:$B$1629,B898,$E$5:$E$1629,E898)=1,"UNIQUE","DUPLICATE")</x:f>
        <x:v>UNIQUE</x:v>
      </x:c>
      <x:c r="M898" s="305" t="str">
        <x:f>IF(COUNTIF($C$5:$C$1629,F898)=1,"LINKED","ORPHAN")</x:f>
        <x:v>LINKED</x:v>
      </x:c>
      <x:c r="N898" s="305" t="str">
        <x:f>IF(AND(LEFT(C898,10)="SEBI-CORE-",MID(C898,11,3)=B898,LEN(C898)=20),"VALID","INVALID")</x:f>
        <x:v>VALID</x:v>
      </x:c>
      <x:c r="O898" s="305" t="str">
        <x:v>NO COLLISION — OBJECT CODE ISOLATED</x:v>
      </x:c>
    </x:row>
    <x:row r="899" ht="48" customHeight="1">
      <x:c r="A899" s="305" t="str">
        <x:v>Evidence requirement</x:v>
      </x:c>
      <x:c r="B899" s="305" t="str">
        <x:v>EVD</x:v>
      </x:c>
      <x:c r="C899" s="305" t="str">
        <x:v>SEBI-CORE-EVD-000302</x:v>
      </x:c>
      <x:c r="D899" s="305" t="n">
        <x:v>302</x:v>
      </x:c>
      <x:c r="E899" s="305" t="str">
        <x:v>CAP-LAW248|Reg. 11B / Circular para 2|AP01|E02</x:v>
      </x:c>
      <x:c r="F899" s="305" t="str">
        <x:v>SEBI-CORE-AUD-000151</x:v>
      </x:c>
      <x:c r="G899" s="305" t="str">
        <x:v>CAP-LAW248|Reg. 11B / Circular para 2|AP01</x:v>
      </x:c>
      <x:c r="H899" s="305" t="str">
        <x:v>CAP-LAW248</x:v>
      </x:c>
      <x:c r="I899" s="305" t="str">
        <x:v>MIGRATED — FROZEN</x:v>
      </x:c>
      <x:c r="J899" s="305" t="str">
        <x:v>FROZEN</x:v>
      </x:c>
      <x:c r="K899" s="305" t="str">
        <x:f>IF(COUNTIF($C$5:$C$1629,C899)=1,"UNIQUE","DUPLICATE")</x:f>
        <x:v>UNIQUE</x:v>
      </x:c>
      <x:c r="L899" s="305" t="str">
        <x:f>IF(COUNTIFS($B$5:$B$1629,B899,$E$5:$E$1629,E899)=1,"UNIQUE","DUPLICATE")</x:f>
        <x:v>UNIQUE</x:v>
      </x:c>
      <x:c r="M899" s="305" t="str">
        <x:f>IF(COUNTIF($C$5:$C$1629,F899)=1,"LINKED","ORPHAN")</x:f>
        <x:v>LINKED</x:v>
      </x:c>
      <x:c r="N899" s="305" t="str">
        <x:f>IF(AND(LEFT(C899,10)="SEBI-CORE-",MID(C899,11,3)=B899,LEN(C899)=20),"VALID","INVALID")</x:f>
        <x:v>VALID</x:v>
      </x:c>
      <x:c r="O899" s="305" t="str">
        <x:v>NO COLLISION — OBJECT CODE ISOLATED</x:v>
      </x:c>
    </x:row>
    <x:row r="900" ht="48" customHeight="1">
      <x:c r="A900" s="305" t="str">
        <x:v>Evidence requirement</x:v>
      </x:c>
      <x:c r="B900" s="305" t="str">
        <x:v>EVD</x:v>
      </x:c>
      <x:c r="C900" s="305" t="str">
        <x:v>SEBI-CORE-EVD-000303</x:v>
      </x:c>
      <x:c r="D900" s="305" t="n">
        <x:v>303</x:v>
      </x:c>
      <x:c r="E900" s="305" t="str">
        <x:v>P1-GAP003|Paras 2-4|AP01|E01</x:v>
      </x:c>
      <x:c r="F900" s="305" t="str">
        <x:v>SEBI-CORE-AUD-000152</x:v>
      </x:c>
      <x:c r="G900" s="305" t="str">
        <x:v>P1-GAP003|Paras 2-4|AP01</x:v>
      </x:c>
      <x:c r="H900" s="305" t="str">
        <x:v>P1-GAP003</x:v>
      </x:c>
      <x:c r="I900" s="305" t="str">
        <x:v>MIGRATED — FROZEN</x:v>
      </x:c>
      <x:c r="J900" s="305" t="str">
        <x:v>FROZEN</x:v>
      </x:c>
      <x:c r="K900" s="305" t="str">
        <x:f>IF(COUNTIF($C$5:$C$1629,C900)=1,"UNIQUE","DUPLICATE")</x:f>
        <x:v>UNIQUE</x:v>
      </x:c>
      <x:c r="L900" s="305" t="str">
        <x:f>IF(COUNTIFS($B$5:$B$1629,B900,$E$5:$E$1629,E900)=1,"UNIQUE","DUPLICATE")</x:f>
        <x:v>UNIQUE</x:v>
      </x:c>
      <x:c r="M900" s="305" t="str">
        <x:f>IF(COUNTIF($C$5:$C$1629,F900)=1,"LINKED","ORPHAN")</x:f>
        <x:v>LINKED</x:v>
      </x:c>
      <x:c r="N900" s="305" t="str">
        <x:f>IF(AND(LEFT(C900,10)="SEBI-CORE-",MID(C900,11,3)=B900,LEN(C900)=20),"VALID","INVALID")</x:f>
        <x:v>VALID</x:v>
      </x:c>
      <x:c r="O900" s="305" t="str">
        <x:v>NO COLLISION — OBJECT CODE ISOLATED</x:v>
      </x:c>
    </x:row>
    <x:row r="901" ht="48" customHeight="1">
      <x:c r="A901" s="305" t="str">
        <x:v>Evidence requirement</x:v>
      </x:c>
      <x:c r="B901" s="305" t="str">
        <x:v>EVD</x:v>
      </x:c>
      <x:c r="C901" s="305" t="str">
        <x:v>SEBI-CORE-EVD-000304</x:v>
      </x:c>
      <x:c r="D901" s="305" t="n">
        <x:v>304</x:v>
      </x:c>
      <x:c r="E901" s="305" t="str">
        <x:v>P1-GAP003|Paras 2-4|AP01|E02</x:v>
      </x:c>
      <x:c r="F901" s="305" t="str">
        <x:v>SEBI-CORE-AUD-000152</x:v>
      </x:c>
      <x:c r="G901" s="305" t="str">
        <x:v>P1-GAP003|Paras 2-4|AP01</x:v>
      </x:c>
      <x:c r="H901" s="305" t="str">
        <x:v>P1-GAP003</x:v>
      </x:c>
      <x:c r="I901" s="305" t="str">
        <x:v>MIGRATED — FROZEN</x:v>
      </x:c>
      <x:c r="J901" s="305" t="str">
        <x:v>FROZEN</x:v>
      </x:c>
      <x:c r="K901" s="305" t="str">
        <x:f>IF(COUNTIF($C$5:$C$1629,C901)=1,"UNIQUE","DUPLICATE")</x:f>
        <x:v>UNIQUE</x:v>
      </x:c>
      <x:c r="L901" s="305" t="str">
        <x:f>IF(COUNTIFS($B$5:$B$1629,B901,$E$5:$E$1629,E901)=1,"UNIQUE","DUPLICATE")</x:f>
        <x:v>UNIQUE</x:v>
      </x:c>
      <x:c r="M901" s="305" t="str">
        <x:f>IF(COUNTIF($C$5:$C$1629,F901)=1,"LINKED","ORPHAN")</x:f>
        <x:v>LINKED</x:v>
      </x:c>
      <x:c r="N901" s="305" t="str">
        <x:f>IF(AND(LEFT(C901,10)="SEBI-CORE-",MID(C901,11,3)=B901,LEN(C901)=20),"VALID","INVALID")</x:f>
        <x:v>VALID</x:v>
      </x:c>
      <x:c r="O901" s="305" t="str">
        <x:v>NO COLLISION — OBJECT CODE ISOLATED</x:v>
      </x:c>
    </x:row>
    <x:row r="902" ht="48" customHeight="1">
      <x:c r="A902" s="305" t="str">
        <x:v>Evidence requirement</x:v>
      </x:c>
      <x:c r="B902" s="305" t="str">
        <x:v>EVD</x:v>
      </x:c>
      <x:c r="C902" s="305" t="str">
        <x:v>SEBI-CORE-EVD-000305</x:v>
      </x:c>
      <x:c r="D902" s="305" t="n">
        <x:v>305</x:v>
      </x:c>
      <x:c r="E902" s="305" t="str">
        <x:v>P1-GAP003|Demat and lock-in conditions|AP01|E01</x:v>
      </x:c>
      <x:c r="F902" s="305" t="str">
        <x:v>SEBI-CORE-AUD-000153</x:v>
      </x:c>
      <x:c r="G902" s="305" t="str">
        <x:v>P1-GAP003|Demat and lock-in conditions|AP01</x:v>
      </x:c>
      <x:c r="H902" s="305" t="str">
        <x:v>P1-GAP003</x:v>
      </x:c>
      <x:c r="I902" s="305" t="str">
        <x:v>MIGRATED — FROZEN</x:v>
      </x:c>
      <x:c r="J902" s="305" t="str">
        <x:v>FROZEN</x:v>
      </x:c>
      <x:c r="K902" s="305" t="str">
        <x:f>IF(COUNTIF($C$5:$C$1629,C902)=1,"UNIQUE","DUPLICATE")</x:f>
        <x:v>UNIQUE</x:v>
      </x:c>
      <x:c r="L902" s="305" t="str">
        <x:f>IF(COUNTIFS($B$5:$B$1629,B902,$E$5:$E$1629,E902)=1,"UNIQUE","DUPLICATE")</x:f>
        <x:v>UNIQUE</x:v>
      </x:c>
      <x:c r="M902" s="305" t="str">
        <x:f>IF(COUNTIF($C$5:$C$1629,F902)=1,"LINKED","ORPHAN")</x:f>
        <x:v>LINKED</x:v>
      </x:c>
      <x:c r="N902" s="305" t="str">
        <x:f>IF(AND(LEFT(C902,10)="SEBI-CORE-",MID(C902,11,3)=B902,LEN(C902)=20),"VALID","INVALID")</x:f>
        <x:v>VALID</x:v>
      </x:c>
      <x:c r="O902" s="305" t="str">
        <x:v>NO COLLISION — OBJECT CODE ISOLATED</x:v>
      </x:c>
    </x:row>
    <x:row r="903" ht="48" customHeight="1">
      <x:c r="A903" s="305" t="str">
        <x:v>Evidence requirement</x:v>
      </x:c>
      <x:c r="B903" s="305" t="str">
        <x:v>EVD</x:v>
      </x:c>
      <x:c r="C903" s="305" t="str">
        <x:v>SEBI-CORE-EVD-000306</x:v>
      </x:c>
      <x:c r="D903" s="305" t="n">
        <x:v>306</x:v>
      </x:c>
      <x:c r="E903" s="305" t="str">
        <x:v>P1-GAP003|Demat and lock-in conditions|AP01|E02</x:v>
      </x:c>
      <x:c r="F903" s="305" t="str">
        <x:v>SEBI-CORE-AUD-000153</x:v>
      </x:c>
      <x:c r="G903" s="305" t="str">
        <x:v>P1-GAP003|Demat and lock-in conditions|AP01</x:v>
      </x:c>
      <x:c r="H903" s="305" t="str">
        <x:v>P1-GAP003</x:v>
      </x:c>
      <x:c r="I903" s="305" t="str">
        <x:v>MIGRATED — FROZEN</x:v>
      </x:c>
      <x:c r="J903" s="305" t="str">
        <x:v>FROZEN</x:v>
      </x:c>
      <x:c r="K903" s="305" t="str">
        <x:f>IF(COUNTIF($C$5:$C$1629,C903)=1,"UNIQUE","DUPLICATE")</x:f>
        <x:v>UNIQUE</x:v>
      </x:c>
      <x:c r="L903" s="305" t="str">
        <x:f>IF(COUNTIFS($B$5:$B$1629,B903,$E$5:$E$1629,E903)=1,"UNIQUE","DUPLICATE")</x:f>
        <x:v>UNIQUE</x:v>
      </x:c>
      <x:c r="M903" s="305" t="str">
        <x:f>IF(COUNTIF($C$5:$C$1629,F903)=1,"LINKED","ORPHAN")</x:f>
        <x:v>LINKED</x:v>
      </x:c>
      <x:c r="N903" s="305" t="str">
        <x:f>IF(AND(LEFT(C903,10)="SEBI-CORE-",MID(C903,11,3)=B903,LEN(C903)=20),"VALID","INVALID")</x:f>
        <x:v>VALID</x:v>
      </x:c>
      <x:c r="O903" s="305" t="str">
        <x:v>NO COLLISION — OBJECT CODE ISOLATED</x:v>
      </x:c>
    </x:row>
    <x:row r="904" ht="48" customHeight="1">
      <x:c r="A904" s="305" t="str">
        <x:v>Evidence requirement</x:v>
      </x:c>
      <x:c r="B904" s="305" t="str">
        <x:v>EVD</x:v>
      </x:c>
      <x:c r="C904" s="305" t="str">
        <x:v>SEBI-CORE-EVD-000307</x:v>
      </x:c>
      <x:c r="D904" s="305" t="n">
        <x:v>307</x:v>
      </x:c>
      <x:c r="E904" s="305" t="str">
        <x:v>P1-GAP003|Verification / notice process|AP01|E01</x:v>
      </x:c>
      <x:c r="F904" s="305" t="str">
        <x:v>SEBI-CORE-AUD-000154</x:v>
      </x:c>
      <x:c r="G904" s="305" t="str">
        <x:v>P1-GAP003|Verification / notice process|AP01</x:v>
      </x:c>
      <x:c r="H904" s="305" t="str">
        <x:v>P1-GAP003</x:v>
      </x:c>
      <x:c r="I904" s="305" t="str">
        <x:v>MIGRATED — FROZEN</x:v>
      </x:c>
      <x:c r="J904" s="305" t="str">
        <x:v>FROZEN</x:v>
      </x:c>
      <x:c r="K904" s="305" t="str">
        <x:f>IF(COUNTIF($C$5:$C$1629,C904)=1,"UNIQUE","DUPLICATE")</x:f>
        <x:v>UNIQUE</x:v>
      </x:c>
      <x:c r="L904" s="305" t="str">
        <x:f>IF(COUNTIFS($B$5:$B$1629,B904,$E$5:$E$1629,E904)=1,"UNIQUE","DUPLICATE")</x:f>
        <x:v>UNIQUE</x:v>
      </x:c>
      <x:c r="M904" s="305" t="str">
        <x:f>IF(COUNTIF($C$5:$C$1629,F904)=1,"LINKED","ORPHAN")</x:f>
        <x:v>LINKED</x:v>
      </x:c>
      <x:c r="N904" s="305" t="str">
        <x:f>IF(AND(LEFT(C904,10)="SEBI-CORE-",MID(C904,11,3)=B904,LEN(C904)=20),"VALID","INVALID")</x:f>
        <x:v>VALID</x:v>
      </x:c>
      <x:c r="O904" s="305" t="str">
        <x:v>NO COLLISION — OBJECT CODE ISOLATED</x:v>
      </x:c>
    </x:row>
    <x:row r="905" ht="48" customHeight="1">
      <x:c r="A905" s="305" t="str">
        <x:v>Evidence requirement</x:v>
      </x:c>
      <x:c r="B905" s="305" t="str">
        <x:v>EVD</x:v>
      </x:c>
      <x:c r="C905" s="305" t="str">
        <x:v>SEBI-CORE-EVD-000308</x:v>
      </x:c>
      <x:c r="D905" s="305" t="n">
        <x:v>308</x:v>
      </x:c>
      <x:c r="E905" s="305" t="str">
        <x:v>P1-GAP003|Verification / notice process|AP01|E02</x:v>
      </x:c>
      <x:c r="F905" s="305" t="str">
        <x:v>SEBI-CORE-AUD-000154</x:v>
      </x:c>
      <x:c r="G905" s="305" t="str">
        <x:v>P1-GAP003|Verification / notice process|AP01</x:v>
      </x:c>
      <x:c r="H905" s="305" t="str">
        <x:v>P1-GAP003</x:v>
      </x:c>
      <x:c r="I905" s="305" t="str">
        <x:v>MIGRATED — FROZEN</x:v>
      </x:c>
      <x:c r="J905" s="305" t="str">
        <x:v>FROZEN</x:v>
      </x:c>
      <x:c r="K905" s="305" t="str">
        <x:f>IF(COUNTIF($C$5:$C$1629,C905)=1,"UNIQUE","DUPLICATE")</x:f>
        <x:v>UNIQUE</x:v>
      </x:c>
      <x:c r="L905" s="305" t="str">
        <x:f>IF(COUNTIFS($B$5:$B$1629,B905,$E$5:$E$1629,E905)=1,"UNIQUE","DUPLICATE")</x:f>
        <x:v>UNIQUE</x:v>
      </x:c>
      <x:c r="M905" s="305" t="str">
        <x:f>IF(COUNTIF($C$5:$C$1629,F905)=1,"LINKED","ORPHAN")</x:f>
        <x:v>LINKED</x:v>
      </x:c>
      <x:c r="N905" s="305" t="str">
        <x:f>IF(AND(LEFT(C905,10)="SEBI-CORE-",MID(C905,11,3)=B905,LEN(C905)=20),"VALID","INVALID")</x:f>
        <x:v>VALID</x:v>
      </x:c>
      <x:c r="O905" s="305" t="str">
        <x:v>NO COLLISION — OBJECT CODE ISOLATED</x:v>
      </x:c>
    </x:row>
    <x:row r="906" ht="48" customHeight="1">
      <x:c r="A906" s="305" t="str">
        <x:v>Evidence requirement</x:v>
      </x:c>
      <x:c r="B906" s="305" t="str">
        <x:v>EVD</x:v>
      </x:c>
      <x:c r="C906" s="305" t="str">
        <x:v>SEBI-CORE-EVD-000309</x:v>
      </x:c>
      <x:c r="D906" s="305" t="n">
        <x:v>309</x:v>
      </x:c>
      <x:c r="E906" s="305" t="str">
        <x:v>P1-GAP003|Processing timeline|AP01|E01</x:v>
      </x:c>
      <x:c r="F906" s="305" t="str">
        <x:v>SEBI-CORE-AUD-000155</x:v>
      </x:c>
      <x:c r="G906" s="305" t="str">
        <x:v>P1-GAP003|Processing timeline|AP01</x:v>
      </x:c>
      <x:c r="H906" s="305" t="str">
        <x:v>P1-GAP003</x:v>
      </x:c>
      <x:c r="I906" s="305" t="str">
        <x:v>MIGRATED — FROZEN</x:v>
      </x:c>
      <x:c r="J906" s="305" t="str">
        <x:v>FROZEN</x:v>
      </x:c>
      <x:c r="K906" s="305" t="str">
        <x:f>IF(COUNTIF($C$5:$C$1629,C906)=1,"UNIQUE","DUPLICATE")</x:f>
        <x:v>UNIQUE</x:v>
      </x:c>
      <x:c r="L906" s="305" t="str">
        <x:f>IF(COUNTIFS($B$5:$B$1629,B906,$E$5:$E$1629,E906)=1,"UNIQUE","DUPLICATE")</x:f>
        <x:v>UNIQUE</x:v>
      </x:c>
      <x:c r="M906" s="305" t="str">
        <x:f>IF(COUNTIF($C$5:$C$1629,F906)=1,"LINKED","ORPHAN")</x:f>
        <x:v>LINKED</x:v>
      </x:c>
      <x:c r="N906" s="305" t="str">
        <x:f>IF(AND(LEFT(C906,10)="SEBI-CORE-",MID(C906,11,3)=B906,LEN(C906)=20),"VALID","INVALID")</x:f>
        <x:v>VALID</x:v>
      </x:c>
      <x:c r="O906" s="305" t="str">
        <x:v>NO COLLISION — OBJECT CODE ISOLATED</x:v>
      </x:c>
    </x:row>
    <x:row r="907" ht="48" customHeight="1">
      <x:c r="A907" s="305" t="str">
        <x:v>Evidence requirement</x:v>
      </x:c>
      <x:c r="B907" s="305" t="str">
        <x:v>EVD</x:v>
      </x:c>
      <x:c r="C907" s="305" t="str">
        <x:v>SEBI-CORE-EVD-000310</x:v>
      </x:c>
      <x:c r="D907" s="305" t="n">
        <x:v>310</x:v>
      </x:c>
      <x:c r="E907" s="305" t="str">
        <x:v>P1-GAP003|Processing timeline|AP01|E02</x:v>
      </x:c>
      <x:c r="F907" s="305" t="str">
        <x:v>SEBI-CORE-AUD-000155</x:v>
      </x:c>
      <x:c r="G907" s="305" t="str">
        <x:v>P1-GAP003|Processing timeline|AP01</x:v>
      </x:c>
      <x:c r="H907" s="305" t="str">
        <x:v>P1-GAP003</x:v>
      </x:c>
      <x:c r="I907" s="305" t="str">
        <x:v>MIGRATED — FROZEN</x:v>
      </x:c>
      <x:c r="J907" s="305" t="str">
        <x:v>FROZEN</x:v>
      </x:c>
      <x:c r="K907" s="305" t="str">
        <x:f>IF(COUNTIF($C$5:$C$1629,C907)=1,"UNIQUE","DUPLICATE")</x:f>
        <x:v>UNIQUE</x:v>
      </x:c>
      <x:c r="L907" s="305" t="str">
        <x:f>IF(COUNTIFS($B$5:$B$1629,B907,$E$5:$E$1629,E907)=1,"UNIQUE","DUPLICATE")</x:f>
        <x:v>UNIQUE</x:v>
      </x:c>
      <x:c r="M907" s="305" t="str">
        <x:f>IF(COUNTIF($C$5:$C$1629,F907)=1,"LINKED","ORPHAN")</x:f>
        <x:v>LINKED</x:v>
      </x:c>
      <x:c r="N907" s="305" t="str">
        <x:f>IF(AND(LEFT(C907,10)="SEBI-CORE-",MID(C907,11,3)=B907,LEN(C907)=20),"VALID","INVALID")</x:f>
        <x:v>VALID</x:v>
      </x:c>
      <x:c r="O907" s="305" t="str">
        <x:v>NO COLLISION — OBJECT CODE ISOLATED</x:v>
      </x:c>
    </x:row>
    <x:row r="908" ht="48" customHeight="1">
      <x:c r="A908" s="305" t="str">
        <x:v>Evidence requirement</x:v>
      </x:c>
      <x:c r="B908" s="305" t="str">
        <x:v>EVD</x:v>
      </x:c>
      <x:c r="C908" s="305" t="str">
        <x:v>SEBI-CORE-EVD-000311</x:v>
      </x:c>
      <x:c r="D908" s="305" t="n">
        <x:v>311</x:v>
      </x:c>
      <x:c r="E908" s="305" t="str">
        <x:v>P1-GAP003|Publicity requirement|AP01|E01</x:v>
      </x:c>
      <x:c r="F908" s="305" t="str">
        <x:v>SEBI-CORE-AUD-000156</x:v>
      </x:c>
      <x:c r="G908" s="305" t="str">
        <x:v>P1-GAP003|Publicity requirement|AP01</x:v>
      </x:c>
      <x:c r="H908" s="305" t="str">
        <x:v>P1-GAP003</x:v>
      </x:c>
      <x:c r="I908" s="305" t="str">
        <x:v>MIGRATED — FROZEN</x:v>
      </x:c>
      <x:c r="J908" s="305" t="str">
        <x:v>FROZEN</x:v>
      </x:c>
      <x:c r="K908" s="305" t="str">
        <x:f>IF(COUNTIF($C$5:$C$1629,C908)=1,"UNIQUE","DUPLICATE")</x:f>
        <x:v>UNIQUE</x:v>
      </x:c>
      <x:c r="L908" s="305" t="str">
        <x:f>IF(COUNTIFS($B$5:$B$1629,B908,$E$5:$E$1629,E908)=1,"UNIQUE","DUPLICATE")</x:f>
        <x:v>UNIQUE</x:v>
      </x:c>
      <x:c r="M908" s="305" t="str">
        <x:f>IF(COUNTIF($C$5:$C$1629,F908)=1,"LINKED","ORPHAN")</x:f>
        <x:v>LINKED</x:v>
      </x:c>
      <x:c r="N908" s="305" t="str">
        <x:f>IF(AND(LEFT(C908,10)="SEBI-CORE-",MID(C908,11,3)=B908,LEN(C908)=20),"VALID","INVALID")</x:f>
        <x:v>VALID</x:v>
      </x:c>
      <x:c r="O908" s="305" t="str">
        <x:v>NO COLLISION — OBJECT CODE ISOLATED</x:v>
      </x:c>
    </x:row>
    <x:row r="909" ht="48" customHeight="1">
      <x:c r="A909" s="305" t="str">
        <x:v>Evidence requirement</x:v>
      </x:c>
      <x:c r="B909" s="305" t="str">
        <x:v>EVD</x:v>
      </x:c>
      <x:c r="C909" s="305" t="str">
        <x:v>SEBI-CORE-EVD-000312</x:v>
      </x:c>
      <x:c r="D909" s="305" t="n">
        <x:v>312</x:v>
      </x:c>
      <x:c r="E909" s="305" t="str">
        <x:v>P1-GAP003|Publicity requirement|AP01|E02</x:v>
      </x:c>
      <x:c r="F909" s="305" t="str">
        <x:v>SEBI-CORE-AUD-000156</x:v>
      </x:c>
      <x:c r="G909" s="305" t="str">
        <x:v>P1-GAP003|Publicity requirement|AP01</x:v>
      </x:c>
      <x:c r="H909" s="305" t="str">
        <x:v>P1-GAP003</x:v>
      </x:c>
      <x:c r="I909" s="305" t="str">
        <x:v>MIGRATED — FROZEN</x:v>
      </x:c>
      <x:c r="J909" s="305" t="str">
        <x:v>FROZEN</x:v>
      </x:c>
      <x:c r="K909" s="305" t="str">
        <x:f>IF(COUNTIF($C$5:$C$1629,C909)=1,"UNIQUE","DUPLICATE")</x:f>
        <x:v>UNIQUE</x:v>
      </x:c>
      <x:c r="L909" s="305" t="str">
        <x:f>IF(COUNTIFS($B$5:$B$1629,B909,$E$5:$E$1629,E909)=1,"UNIQUE","DUPLICATE")</x:f>
        <x:v>UNIQUE</x:v>
      </x:c>
      <x:c r="M909" s="305" t="str">
        <x:f>IF(COUNTIF($C$5:$C$1629,F909)=1,"LINKED","ORPHAN")</x:f>
        <x:v>LINKED</x:v>
      </x:c>
      <x:c r="N909" s="305" t="str">
        <x:f>IF(AND(LEFT(C909,10)="SEBI-CORE-",MID(C909,11,3)=B909,LEN(C909)=20),"VALID","INVALID")</x:f>
        <x:v>VALID</x:v>
      </x:c>
      <x:c r="O909" s="305" t="str">
        <x:v>NO COLLISION — OBJECT CODE ISOLATED</x:v>
      </x:c>
    </x:row>
    <x:row r="910" ht="48" customHeight="1">
      <x:c r="A910" s="305" t="str">
        <x:v>Evidence requirement</x:v>
      </x:c>
      <x:c r="B910" s="305" t="str">
        <x:v>EVD</x:v>
      </x:c>
      <x:c r="C910" s="305" t="str">
        <x:v>SEBI-CORE-EVD-000313</x:v>
      </x:c>
      <x:c r="D910" s="305" t="n">
        <x:v>313</x:v>
      </x:c>
      <x:c r="E910" s="305" t="str">
        <x:v>P1-GAP004|Paras 2-4|AP01|E01</x:v>
      </x:c>
      <x:c r="F910" s="305" t="str">
        <x:v>SEBI-CORE-AUD-000157</x:v>
      </x:c>
      <x:c r="G910" s="305" t="str">
        <x:v>P1-GAP004|Paras 2-4|AP01</x:v>
      </x:c>
      <x:c r="H910" s="305" t="str">
        <x:v>P1-GAP004</x:v>
      </x:c>
      <x:c r="I910" s="305" t="str">
        <x:v>MIGRATED — FROZEN</x:v>
      </x:c>
      <x:c r="J910" s="305" t="str">
        <x:v>FROZEN</x:v>
      </x:c>
      <x:c r="K910" s="305" t="str">
        <x:f>IF(COUNTIF($C$5:$C$1629,C910)=1,"UNIQUE","DUPLICATE")</x:f>
        <x:v>UNIQUE</x:v>
      </x:c>
      <x:c r="L910" s="305" t="str">
        <x:f>IF(COUNTIFS($B$5:$B$1629,B910,$E$5:$E$1629,E910)=1,"UNIQUE","DUPLICATE")</x:f>
        <x:v>UNIQUE</x:v>
      </x:c>
      <x:c r="M910" s="305" t="str">
        <x:f>IF(COUNTIF($C$5:$C$1629,F910)=1,"LINKED","ORPHAN")</x:f>
        <x:v>LINKED</x:v>
      </x:c>
      <x:c r="N910" s="305" t="str">
        <x:f>IF(AND(LEFT(C910,10)="SEBI-CORE-",MID(C910,11,3)=B910,LEN(C910)=20),"VALID","INVALID")</x:f>
        <x:v>VALID</x:v>
      </x:c>
      <x:c r="O910" s="305" t="str">
        <x:v>NO COLLISION — OBJECT CODE ISOLATED</x:v>
      </x:c>
    </x:row>
    <x:row r="911" ht="48" customHeight="1">
      <x:c r="A911" s="305" t="str">
        <x:v>Evidence requirement</x:v>
      </x:c>
      <x:c r="B911" s="305" t="str">
        <x:v>EVD</x:v>
      </x:c>
      <x:c r="C911" s="305" t="str">
        <x:v>SEBI-CORE-EVD-000314</x:v>
      </x:c>
      <x:c r="D911" s="305" t="n">
        <x:v>314</x:v>
      </x:c>
      <x:c r="E911" s="305" t="str">
        <x:v>P1-GAP004|Paras 2-4|AP01|E02</x:v>
      </x:c>
      <x:c r="F911" s="305" t="str">
        <x:v>SEBI-CORE-AUD-000157</x:v>
      </x:c>
      <x:c r="G911" s="305" t="str">
        <x:v>P1-GAP004|Paras 2-4|AP01</x:v>
      </x:c>
      <x:c r="H911" s="305" t="str">
        <x:v>P1-GAP004</x:v>
      </x:c>
      <x:c r="I911" s="305" t="str">
        <x:v>MIGRATED — FROZEN</x:v>
      </x:c>
      <x:c r="J911" s="305" t="str">
        <x:v>FROZEN</x:v>
      </x:c>
      <x:c r="K911" s="305" t="str">
        <x:f>IF(COUNTIF($C$5:$C$1629,C911)=1,"UNIQUE","DUPLICATE")</x:f>
        <x:v>UNIQUE</x:v>
      </x:c>
      <x:c r="L911" s="305" t="str">
        <x:f>IF(COUNTIFS($B$5:$B$1629,B911,$E$5:$E$1629,E911)=1,"UNIQUE","DUPLICATE")</x:f>
        <x:v>UNIQUE</x:v>
      </x:c>
      <x:c r="M911" s="305" t="str">
        <x:f>IF(COUNTIF($C$5:$C$1629,F911)=1,"LINKED","ORPHAN")</x:f>
        <x:v>LINKED</x:v>
      </x:c>
      <x:c r="N911" s="305" t="str">
        <x:f>IF(AND(LEFT(C911,10)="SEBI-CORE-",MID(C911,11,3)=B911,LEN(C911)=20),"VALID","INVALID")</x:f>
        <x:v>VALID</x:v>
      </x:c>
      <x:c r="O911" s="305" t="str">
        <x:v>NO COLLISION — OBJECT CODE ISOLATED</x:v>
      </x:c>
    </x:row>
    <x:row r="912" ht="48" customHeight="1">
      <x:c r="A912" s="305" t="str">
        <x:v>Evidence requirement</x:v>
      </x:c>
      <x:c r="B912" s="305" t="str">
        <x:v>EVD</x:v>
      </x:c>
      <x:c r="C912" s="305" t="str">
        <x:v>SEBI-CORE-EVD-000315</x:v>
      </x:c>
      <x:c r="D912" s="305" t="n">
        <x:v>315</x:v>
      </x:c>
      <x:c r="E912" s="305" t="str">
        <x:v>P1-GAP004|Direct-credit timeline|AP01|E01</x:v>
      </x:c>
      <x:c r="F912" s="305" t="str">
        <x:v>SEBI-CORE-AUD-000158</x:v>
      </x:c>
      <x:c r="G912" s="305" t="str">
        <x:v>P1-GAP004|Direct-credit timeline|AP01</x:v>
      </x:c>
      <x:c r="H912" s="305" t="str">
        <x:v>P1-GAP004</x:v>
      </x:c>
      <x:c r="I912" s="305" t="str">
        <x:v>MIGRATED — FROZEN</x:v>
      </x:c>
      <x:c r="J912" s="305" t="str">
        <x:v>FROZEN</x:v>
      </x:c>
      <x:c r="K912" s="305" t="str">
        <x:f>IF(COUNTIF($C$5:$C$1629,C912)=1,"UNIQUE","DUPLICATE")</x:f>
        <x:v>UNIQUE</x:v>
      </x:c>
      <x:c r="L912" s="305" t="str">
        <x:f>IF(COUNTIFS($B$5:$B$1629,B912,$E$5:$E$1629,E912)=1,"UNIQUE","DUPLICATE")</x:f>
        <x:v>UNIQUE</x:v>
      </x:c>
      <x:c r="M912" s="305" t="str">
        <x:f>IF(COUNTIF($C$5:$C$1629,F912)=1,"LINKED","ORPHAN")</x:f>
        <x:v>LINKED</x:v>
      </x:c>
      <x:c r="N912" s="305" t="str">
        <x:f>IF(AND(LEFT(C912,10)="SEBI-CORE-",MID(C912,11,3)=B912,LEN(C912)=20),"VALID","INVALID")</x:f>
        <x:v>VALID</x:v>
      </x:c>
      <x:c r="O912" s="305" t="str">
        <x:v>NO COLLISION — OBJECT CODE ISOLATED</x:v>
      </x:c>
    </x:row>
    <x:row r="913" ht="48" customHeight="1">
      <x:c r="A913" s="305" t="str">
        <x:v>Evidence requirement</x:v>
      </x:c>
      <x:c r="B913" s="305" t="str">
        <x:v>EVD</x:v>
      </x:c>
      <x:c r="C913" s="305" t="str">
        <x:v>SEBI-CORE-EVD-000316</x:v>
      </x:c>
      <x:c r="D913" s="305" t="n">
        <x:v>316</x:v>
      </x:c>
      <x:c r="E913" s="305" t="str">
        <x:v>P1-GAP004|Direct-credit timeline|AP01|E02</x:v>
      </x:c>
      <x:c r="F913" s="305" t="str">
        <x:v>SEBI-CORE-AUD-000158</x:v>
      </x:c>
      <x:c r="G913" s="305" t="str">
        <x:v>P1-GAP004|Direct-credit timeline|AP01</x:v>
      </x:c>
      <x:c r="H913" s="305" t="str">
        <x:v>P1-GAP004</x:v>
      </x:c>
      <x:c r="I913" s="305" t="str">
        <x:v>MIGRATED — FROZEN</x:v>
      </x:c>
      <x:c r="J913" s="305" t="str">
        <x:v>FROZEN</x:v>
      </x:c>
      <x:c r="K913" s="305" t="str">
        <x:f>IF(COUNTIF($C$5:$C$1629,C913)=1,"UNIQUE","DUPLICATE")</x:f>
        <x:v>UNIQUE</x:v>
      </x:c>
      <x:c r="L913" s="305" t="str">
        <x:f>IF(COUNTIFS($B$5:$B$1629,B913,$E$5:$E$1629,E913)=1,"UNIQUE","DUPLICATE")</x:f>
        <x:v>UNIQUE</x:v>
      </x:c>
      <x:c r="M913" s="305" t="str">
        <x:f>IF(COUNTIF($C$5:$C$1629,F913)=1,"LINKED","ORPHAN")</x:f>
        <x:v>LINKED</x:v>
      </x:c>
      <x:c r="N913" s="305" t="str">
        <x:f>IF(AND(LEFT(C913,10)="SEBI-CORE-",MID(C913,11,3)=B913,LEN(C913)=20),"VALID","INVALID")</x:f>
        <x:v>VALID</x:v>
      </x:c>
      <x:c r="O913" s="305" t="str">
        <x:v>NO COLLISION — OBJECT CODE ISOLATED</x:v>
      </x:c>
    </x:row>
    <x:row r="914" ht="48" customHeight="1">
      <x:c r="A914" s="305" t="str">
        <x:v>Evidence requirement</x:v>
      </x:c>
      <x:c r="B914" s="305" t="str">
        <x:v>EVD</x:v>
      </x:c>
      <x:c r="C914" s="305" t="str">
        <x:v>SEBI-CORE-EVD-000317</x:v>
      </x:c>
      <x:c r="D914" s="305" t="n">
        <x:v>317</x:v>
      </x:c>
      <x:c r="E914" s="305" t="str">
        <x:v>P1-GAP004|Investor notification|AP01|E01</x:v>
      </x:c>
      <x:c r="F914" s="305" t="str">
        <x:v>SEBI-CORE-AUD-000159</x:v>
      </x:c>
      <x:c r="G914" s="305" t="str">
        <x:v>P1-GAP004|Investor notification|AP01</x:v>
      </x:c>
      <x:c r="H914" s="305" t="str">
        <x:v>P1-GAP004</x:v>
      </x:c>
      <x:c r="I914" s="305" t="str">
        <x:v>MIGRATED — FROZEN</x:v>
      </x:c>
      <x:c r="J914" s="305" t="str">
        <x:v>FROZEN</x:v>
      </x:c>
      <x:c r="K914" s="305" t="str">
        <x:f>IF(COUNTIF($C$5:$C$1629,C914)=1,"UNIQUE","DUPLICATE")</x:f>
        <x:v>UNIQUE</x:v>
      </x:c>
      <x:c r="L914" s="305" t="str">
        <x:f>IF(COUNTIFS($B$5:$B$1629,B914,$E$5:$E$1629,E914)=1,"UNIQUE","DUPLICATE")</x:f>
        <x:v>UNIQUE</x:v>
      </x:c>
      <x:c r="M914" s="305" t="str">
        <x:f>IF(COUNTIF($C$5:$C$1629,F914)=1,"LINKED","ORPHAN")</x:f>
        <x:v>LINKED</x:v>
      </x:c>
      <x:c r="N914" s="305" t="str">
        <x:f>IF(AND(LEFT(C914,10)="SEBI-CORE-",MID(C914,11,3)=B914,LEN(C914)=20),"VALID","INVALID")</x:f>
        <x:v>VALID</x:v>
      </x:c>
      <x:c r="O914" s="305" t="str">
        <x:v>NO COLLISION — OBJECT CODE ISOLATED</x:v>
      </x:c>
    </x:row>
    <x:row r="915" ht="48" customHeight="1">
      <x:c r="A915" s="305" t="str">
        <x:v>Evidence requirement</x:v>
      </x:c>
      <x:c r="B915" s="305" t="str">
        <x:v>EVD</x:v>
      </x:c>
      <x:c r="C915" s="305" t="str">
        <x:v>SEBI-CORE-EVD-000318</x:v>
      </x:c>
      <x:c r="D915" s="305" t="n">
        <x:v>318</x:v>
      </x:c>
      <x:c r="E915" s="305" t="str">
        <x:v>P1-GAP004|Investor notification|AP01|E02</x:v>
      </x:c>
      <x:c r="F915" s="305" t="str">
        <x:v>SEBI-CORE-AUD-000159</x:v>
      </x:c>
      <x:c r="G915" s="305" t="str">
        <x:v>P1-GAP004|Investor notification|AP01</x:v>
      </x:c>
      <x:c r="H915" s="305" t="str">
        <x:v>P1-GAP004</x:v>
      </x:c>
      <x:c r="I915" s="305" t="str">
        <x:v>MIGRATED — FROZEN</x:v>
      </x:c>
      <x:c r="J915" s="305" t="str">
        <x:v>FROZEN</x:v>
      </x:c>
      <x:c r="K915" s="305" t="str">
        <x:f>IF(COUNTIF($C$5:$C$1629,C915)=1,"UNIQUE","DUPLICATE")</x:f>
        <x:v>UNIQUE</x:v>
      </x:c>
      <x:c r="L915" s="305" t="str">
        <x:f>IF(COUNTIFS($B$5:$B$1629,B915,$E$5:$E$1629,E915)=1,"UNIQUE","DUPLICATE")</x:f>
        <x:v>UNIQUE</x:v>
      </x:c>
      <x:c r="M915" s="305" t="str">
        <x:f>IF(COUNTIF($C$5:$C$1629,F915)=1,"LINKED","ORPHAN")</x:f>
        <x:v>LINKED</x:v>
      </x:c>
      <x:c r="N915" s="305" t="str">
        <x:f>IF(AND(LEFT(C915,10)="SEBI-CORE-",MID(C915,11,3)=B915,LEN(C915)=20),"VALID","INVALID")</x:f>
        <x:v>VALID</x:v>
      </x:c>
      <x:c r="O915" s="305" t="str">
        <x:v>NO COLLISION — OBJECT CODE ISOLATED</x:v>
      </x:c>
    </x:row>
    <x:row r="916" ht="48" customHeight="1">
      <x:c r="A916" s="305" t="str">
        <x:v>Evidence requirement</x:v>
      </x:c>
      <x:c r="B916" s="305" t="str">
        <x:v>EVD</x:v>
      </x:c>
      <x:c r="C916" s="305" t="str">
        <x:v>SEBI-CORE-EVD-000319</x:v>
      </x:c>
      <x:c r="D916" s="305" t="n">
        <x:v>319</x:v>
      </x:c>
      <x:c r="E916" s="305" t="str">
        <x:v>P1-GAP004|Form ISR-4 website|AP01|E01</x:v>
      </x:c>
      <x:c r="F916" s="305" t="str">
        <x:v>SEBI-CORE-AUD-000160</x:v>
      </x:c>
      <x:c r="G916" s="305" t="str">
        <x:v>P1-GAP004|Form ISR-4 website|AP01</x:v>
      </x:c>
      <x:c r="H916" s="305" t="str">
        <x:v>P1-GAP004</x:v>
      </x:c>
      <x:c r="I916" s="305" t="str">
        <x:v>MIGRATED — FROZEN</x:v>
      </x:c>
      <x:c r="J916" s="305" t="str">
        <x:v>FROZEN</x:v>
      </x:c>
      <x:c r="K916" s="305" t="str">
        <x:f>IF(COUNTIF($C$5:$C$1629,C916)=1,"UNIQUE","DUPLICATE")</x:f>
        <x:v>UNIQUE</x:v>
      </x:c>
      <x:c r="L916" s="305" t="str">
        <x:f>IF(COUNTIFS($B$5:$B$1629,B916,$E$5:$E$1629,E916)=1,"UNIQUE","DUPLICATE")</x:f>
        <x:v>UNIQUE</x:v>
      </x:c>
      <x:c r="M916" s="305" t="str">
        <x:f>IF(COUNTIF($C$5:$C$1629,F916)=1,"LINKED","ORPHAN")</x:f>
        <x:v>LINKED</x:v>
      </x:c>
      <x:c r="N916" s="305" t="str">
        <x:f>IF(AND(LEFT(C916,10)="SEBI-CORE-",MID(C916,11,3)=B916,LEN(C916)=20),"VALID","INVALID")</x:f>
        <x:v>VALID</x:v>
      </x:c>
      <x:c r="O916" s="305" t="str">
        <x:v>NO COLLISION — OBJECT CODE ISOLATED</x:v>
      </x:c>
    </x:row>
    <x:row r="917" ht="48" customHeight="1">
      <x:c r="A917" s="305" t="str">
        <x:v>Evidence requirement</x:v>
      </x:c>
      <x:c r="B917" s="305" t="str">
        <x:v>EVD</x:v>
      </x:c>
      <x:c r="C917" s="305" t="str">
        <x:v>SEBI-CORE-EVD-000320</x:v>
      </x:c>
      <x:c r="D917" s="305" t="n">
        <x:v>320</x:v>
      </x:c>
      <x:c r="E917" s="305" t="str">
        <x:v>P1-GAP004|Form ISR-4 website|AP01|E02</x:v>
      </x:c>
      <x:c r="F917" s="305" t="str">
        <x:v>SEBI-CORE-AUD-000160</x:v>
      </x:c>
      <x:c r="G917" s="305" t="str">
        <x:v>P1-GAP004|Form ISR-4 website|AP01</x:v>
      </x:c>
      <x:c r="H917" s="305" t="str">
        <x:v>P1-GAP004</x:v>
      </x:c>
      <x:c r="I917" s="305" t="str">
        <x:v>MIGRATED — FROZEN</x:v>
      </x:c>
      <x:c r="J917" s="305" t="str">
        <x:v>FROZEN</x:v>
      </x:c>
      <x:c r="K917" s="305" t="str">
        <x:f>IF(COUNTIF($C$5:$C$1629,C917)=1,"UNIQUE","DUPLICATE")</x:f>
        <x:v>UNIQUE</x:v>
      </x:c>
      <x:c r="L917" s="305" t="str">
        <x:f>IF(COUNTIFS($B$5:$B$1629,B917,$E$5:$E$1629,E917)=1,"UNIQUE","DUPLICATE")</x:f>
        <x:v>UNIQUE</x:v>
      </x:c>
      <x:c r="M917" s="305" t="str">
        <x:f>IF(COUNTIF($C$5:$C$1629,F917)=1,"LINKED","ORPHAN")</x:f>
        <x:v>LINKED</x:v>
      </x:c>
      <x:c r="N917" s="305" t="str">
        <x:f>IF(AND(LEFT(C917,10)="SEBI-CORE-",MID(C917,11,3)=B917,LEN(C917)=20),"VALID","INVALID")</x:f>
        <x:v>VALID</x:v>
      </x:c>
      <x:c r="O917" s="305" t="str">
        <x:v>NO COLLISION — OBJECT CODE ISOLATED</x:v>
      </x:c>
    </x:row>
    <x:row r="918" ht="48" customHeight="1">
      <x:c r="A918" s="305" t="str">
        <x:v>Evidence requirement</x:v>
      </x:c>
      <x:c r="B918" s="305" t="str">
        <x:v>EVD</x:v>
      </x:c>
      <x:c r="C918" s="305" t="str">
        <x:v>SEBI-CORE-EVD-000321</x:v>
      </x:c>
      <x:c r="D918" s="305" t="n">
        <x:v>321</x:v>
      </x:c>
      <x:c r="E918" s="305" t="str">
        <x:v>P1-GAP005|Paras 6.1.1-6.1.4|AP01|E01</x:v>
      </x:c>
      <x:c r="F918" s="305" t="str">
        <x:v>SEBI-CORE-AUD-000161</x:v>
      </x:c>
      <x:c r="G918" s="305" t="str">
        <x:v>P1-GAP005|Paras 6.1.1-6.1.4|AP01</x:v>
      </x:c>
      <x:c r="H918" s="305" t="str">
        <x:v>P1-GAP005</x:v>
      </x:c>
      <x:c r="I918" s="305" t="str">
        <x:v>MIGRATED — FROZEN</x:v>
      </x:c>
      <x:c r="J918" s="305" t="str">
        <x:v>FROZEN</x:v>
      </x:c>
      <x:c r="K918" s="305" t="str">
        <x:f>IF(COUNTIF($C$5:$C$1629,C918)=1,"UNIQUE","DUPLICATE")</x:f>
        <x:v>UNIQUE</x:v>
      </x:c>
      <x:c r="L918" s="305" t="str">
        <x:f>IF(COUNTIFS($B$5:$B$1629,B918,$E$5:$E$1629,E918)=1,"UNIQUE","DUPLICATE")</x:f>
        <x:v>UNIQUE</x:v>
      </x:c>
      <x:c r="M918" s="305" t="str">
        <x:f>IF(COUNTIF($C$5:$C$1629,F918)=1,"LINKED","ORPHAN")</x:f>
        <x:v>LINKED</x:v>
      </x:c>
      <x:c r="N918" s="305" t="str">
        <x:f>IF(AND(LEFT(C918,10)="SEBI-CORE-",MID(C918,11,3)=B918,LEN(C918)=20),"VALID","INVALID")</x:f>
        <x:v>VALID</x:v>
      </x:c>
      <x:c r="O918" s="305" t="str">
        <x:v>NO COLLISION — OBJECT CODE ISOLATED</x:v>
      </x:c>
    </x:row>
    <x:row r="919" ht="48" customHeight="1">
      <x:c r="A919" s="305" t="str">
        <x:v>Evidence requirement</x:v>
      </x:c>
      <x:c r="B919" s="305" t="str">
        <x:v>EVD</x:v>
      </x:c>
      <x:c r="C919" s="305" t="str">
        <x:v>SEBI-CORE-EVD-000322</x:v>
      </x:c>
      <x:c r="D919" s="305" t="n">
        <x:v>322</x:v>
      </x:c>
      <x:c r="E919" s="305" t="str">
        <x:v>P1-GAP005|Paras 6.1.1-6.1.4|AP01|E02</x:v>
      </x:c>
      <x:c r="F919" s="305" t="str">
        <x:v>SEBI-CORE-AUD-000161</x:v>
      </x:c>
      <x:c r="G919" s="305" t="str">
        <x:v>P1-GAP005|Paras 6.1.1-6.1.4|AP01</x:v>
      </x:c>
      <x:c r="H919" s="305" t="str">
        <x:v>P1-GAP005</x:v>
      </x:c>
      <x:c r="I919" s="305" t="str">
        <x:v>MIGRATED — FROZEN</x:v>
      </x:c>
      <x:c r="J919" s="305" t="str">
        <x:v>FROZEN</x:v>
      </x:c>
      <x:c r="K919" s="305" t="str">
        <x:f>IF(COUNTIF($C$5:$C$1629,C919)=1,"UNIQUE","DUPLICATE")</x:f>
        <x:v>UNIQUE</x:v>
      </x:c>
      <x:c r="L919" s="305" t="str">
        <x:f>IF(COUNTIFS($B$5:$B$1629,B919,$E$5:$E$1629,E919)=1,"UNIQUE","DUPLICATE")</x:f>
        <x:v>UNIQUE</x:v>
      </x:c>
      <x:c r="M919" s="305" t="str">
        <x:f>IF(COUNTIF($C$5:$C$1629,F919)=1,"LINKED","ORPHAN")</x:f>
        <x:v>LINKED</x:v>
      </x:c>
      <x:c r="N919" s="305" t="str">
        <x:f>IF(AND(LEFT(C919,10)="SEBI-CORE-",MID(C919,11,3)=B919,LEN(C919)=20),"VALID","INVALID")</x:f>
        <x:v>VALID</x:v>
      </x:c>
      <x:c r="O919" s="305" t="str">
        <x:v>NO COLLISION — OBJECT CODE ISOLATED</x:v>
      </x:c>
    </x:row>
    <x:row r="920" ht="48" customHeight="1">
      <x:c r="A920" s="305" t="str">
        <x:v>Evidence requirement</x:v>
      </x:c>
      <x:c r="B920" s="305" t="str">
        <x:v>EVD</x:v>
      </x:c>
      <x:c r="C920" s="305" t="str">
        <x:v>SEBI-CORE-EVD-000323</x:v>
      </x:c>
      <x:c r="D920" s="305" t="n">
        <x:v>323</x:v>
      </x:c>
      <x:c r="E920" s="305" t="str">
        <x:v>P1-GAP005|Quick transmission procedure thresholds|AP01|E01</x:v>
      </x:c>
      <x:c r="F920" s="305" t="str">
        <x:v>SEBI-CORE-AUD-000162</x:v>
      </x:c>
      <x:c r="G920" s="305" t="str">
        <x:v>P1-GAP005|Quick transmission procedure thresholds|AP01</x:v>
      </x:c>
      <x:c r="H920" s="305" t="str">
        <x:v>P1-GAP005</x:v>
      </x:c>
      <x:c r="I920" s="305" t="str">
        <x:v>MIGRATED — FROZEN</x:v>
      </x:c>
      <x:c r="J920" s="305" t="str">
        <x:v>FROZEN</x:v>
      </x:c>
      <x:c r="K920" s="305" t="str">
        <x:f>IF(COUNTIF($C$5:$C$1629,C920)=1,"UNIQUE","DUPLICATE")</x:f>
        <x:v>UNIQUE</x:v>
      </x:c>
      <x:c r="L920" s="305" t="str">
        <x:f>IF(COUNTIFS($B$5:$B$1629,B920,$E$5:$E$1629,E920)=1,"UNIQUE","DUPLICATE")</x:f>
        <x:v>UNIQUE</x:v>
      </x:c>
      <x:c r="M920" s="305" t="str">
        <x:f>IF(COUNTIF($C$5:$C$1629,F920)=1,"LINKED","ORPHAN")</x:f>
        <x:v>LINKED</x:v>
      </x:c>
      <x:c r="N920" s="305" t="str">
        <x:f>IF(AND(LEFT(C920,10)="SEBI-CORE-",MID(C920,11,3)=B920,LEN(C920)=20),"VALID","INVALID")</x:f>
        <x:v>VALID</x:v>
      </x:c>
      <x:c r="O920" s="305" t="str">
        <x:v>NO COLLISION — OBJECT CODE ISOLATED</x:v>
      </x:c>
    </x:row>
    <x:row r="921" ht="48" customHeight="1">
      <x:c r="A921" s="305" t="str">
        <x:v>Evidence requirement</x:v>
      </x:c>
      <x:c r="B921" s="305" t="str">
        <x:v>EVD</x:v>
      </x:c>
      <x:c r="C921" s="305" t="str">
        <x:v>SEBI-CORE-EVD-000324</x:v>
      </x:c>
      <x:c r="D921" s="305" t="n">
        <x:v>324</x:v>
      </x:c>
      <x:c r="E921" s="305" t="str">
        <x:v>P1-GAP005|Quick transmission procedure thresholds|AP01|E02</x:v>
      </x:c>
      <x:c r="F921" s="305" t="str">
        <x:v>SEBI-CORE-AUD-000162</x:v>
      </x:c>
      <x:c r="G921" s="305" t="str">
        <x:v>P1-GAP005|Quick transmission procedure thresholds|AP01</x:v>
      </x:c>
      <x:c r="H921" s="305" t="str">
        <x:v>P1-GAP005</x:v>
      </x:c>
      <x:c r="I921" s="305" t="str">
        <x:v>MIGRATED — FROZEN</x:v>
      </x:c>
      <x:c r="J921" s="305" t="str">
        <x:v>FROZEN</x:v>
      </x:c>
      <x:c r="K921" s="305" t="str">
        <x:f>IF(COUNTIF($C$5:$C$1629,C921)=1,"UNIQUE","DUPLICATE")</x:f>
        <x:v>UNIQUE</x:v>
      </x:c>
      <x:c r="L921" s="305" t="str">
        <x:f>IF(COUNTIFS($B$5:$B$1629,B921,$E$5:$E$1629,E921)=1,"UNIQUE","DUPLICATE")</x:f>
        <x:v>UNIQUE</x:v>
      </x:c>
      <x:c r="M921" s="305" t="str">
        <x:f>IF(COUNTIF($C$5:$C$1629,F921)=1,"LINKED","ORPHAN")</x:f>
        <x:v>LINKED</x:v>
      </x:c>
      <x:c r="N921" s="305" t="str">
        <x:f>IF(AND(LEFT(C921,10)="SEBI-CORE-",MID(C921,11,3)=B921,LEN(C921)=20),"VALID","INVALID")</x:f>
        <x:v>VALID</x:v>
      </x:c>
      <x:c r="O921" s="305" t="str">
        <x:v>NO COLLISION — OBJECT CODE ISOLATED</x:v>
      </x:c>
    </x:row>
    <x:row r="922" ht="48" customHeight="1">
      <x:c r="A922" s="305" t="str">
        <x:v>Evidence requirement</x:v>
      </x:c>
      <x:c r="B922" s="305" t="str">
        <x:v>EVD</x:v>
      </x:c>
      <x:c r="C922" s="305" t="str">
        <x:v>SEBI-CORE-EVD-000325</x:v>
      </x:c>
      <x:c r="D922" s="305" t="n">
        <x:v>325</x:v>
      </x:c>
      <x:c r="E922" s="305" t="str">
        <x:v>P1-GAP005|Simplified-documentation thresholds|AP01|E01</x:v>
      </x:c>
      <x:c r="F922" s="305" t="str">
        <x:v>SEBI-CORE-AUD-000163</x:v>
      </x:c>
      <x:c r="G922" s="305" t="str">
        <x:v>P1-GAP005|Simplified-documentation thresholds|AP01</x:v>
      </x:c>
      <x:c r="H922" s="305" t="str">
        <x:v>P1-GAP005</x:v>
      </x:c>
      <x:c r="I922" s="305" t="str">
        <x:v>MIGRATED — FROZEN</x:v>
      </x:c>
      <x:c r="J922" s="305" t="str">
        <x:v>FROZEN</x:v>
      </x:c>
      <x:c r="K922" s="305" t="str">
        <x:f>IF(COUNTIF($C$5:$C$1629,C922)=1,"UNIQUE","DUPLICATE")</x:f>
        <x:v>UNIQUE</x:v>
      </x:c>
      <x:c r="L922" s="305" t="str">
        <x:f>IF(COUNTIFS($B$5:$B$1629,B922,$E$5:$E$1629,E922)=1,"UNIQUE","DUPLICATE")</x:f>
        <x:v>UNIQUE</x:v>
      </x:c>
      <x:c r="M922" s="305" t="str">
        <x:f>IF(COUNTIF($C$5:$C$1629,F922)=1,"LINKED","ORPHAN")</x:f>
        <x:v>LINKED</x:v>
      </x:c>
      <x:c r="N922" s="305" t="str">
        <x:f>IF(AND(LEFT(C922,10)="SEBI-CORE-",MID(C922,11,3)=B922,LEN(C922)=20),"VALID","INVALID")</x:f>
        <x:v>VALID</x:v>
      </x:c>
      <x:c r="O922" s="305" t="str">
        <x:v>NO COLLISION — OBJECT CODE ISOLATED</x:v>
      </x:c>
    </x:row>
    <x:row r="923" ht="48" customHeight="1">
      <x:c r="A923" s="305" t="str">
        <x:v>Evidence requirement</x:v>
      </x:c>
      <x:c r="B923" s="305" t="str">
        <x:v>EVD</x:v>
      </x:c>
      <x:c r="C923" s="305" t="str">
        <x:v>SEBI-CORE-EVD-000326</x:v>
      </x:c>
      <x:c r="D923" s="305" t="n">
        <x:v>326</x:v>
      </x:c>
      <x:c r="E923" s="305" t="str">
        <x:v>P1-GAP005|Simplified-documentation thresholds|AP01|E02</x:v>
      </x:c>
      <x:c r="F923" s="305" t="str">
        <x:v>SEBI-CORE-AUD-000163</x:v>
      </x:c>
      <x:c r="G923" s="305" t="str">
        <x:v>P1-GAP005|Simplified-documentation thresholds|AP01</x:v>
      </x:c>
      <x:c r="H923" s="305" t="str">
        <x:v>P1-GAP005</x:v>
      </x:c>
      <x:c r="I923" s="305" t="str">
        <x:v>MIGRATED — FROZEN</x:v>
      </x:c>
      <x:c r="J923" s="305" t="str">
        <x:v>FROZEN</x:v>
      </x:c>
      <x:c r="K923" s="305" t="str">
        <x:f>IF(COUNTIF($C$5:$C$1629,C923)=1,"UNIQUE","DUPLICATE")</x:f>
        <x:v>UNIQUE</x:v>
      </x:c>
      <x:c r="L923" s="305" t="str">
        <x:f>IF(COUNTIFS($B$5:$B$1629,B923,$E$5:$E$1629,E923)=1,"UNIQUE","DUPLICATE")</x:f>
        <x:v>UNIQUE</x:v>
      </x:c>
      <x:c r="M923" s="305" t="str">
        <x:f>IF(COUNTIF($C$5:$C$1629,F923)=1,"LINKED","ORPHAN")</x:f>
        <x:v>LINKED</x:v>
      </x:c>
      <x:c r="N923" s="305" t="str">
        <x:f>IF(AND(LEFT(C923,10)="SEBI-CORE-",MID(C923,11,3)=B923,LEN(C923)=20),"VALID","INVALID")</x:f>
        <x:v>VALID</x:v>
      </x:c>
      <x:c r="O923" s="305" t="str">
        <x:v>NO COLLISION — OBJECT CODE ISOLATED</x:v>
      </x:c>
    </x:row>
    <x:row r="924" ht="48" customHeight="1">
      <x:c r="A924" s="305" t="str">
        <x:v>Evidence requirement</x:v>
      </x:c>
      <x:c r="B924" s="305" t="str">
        <x:v>EVD</x:v>
      </x:c>
      <x:c r="C924" s="305" t="str">
        <x:v>SEBI-CORE-EVD-000327</x:v>
      </x:c>
      <x:c r="D924" s="305" t="n">
        <x:v>327</x:v>
      </x:c>
      <x:c r="E924" s="305" t="str">
        <x:v>P1-GAP005|Processing timeline|AP01|E01</x:v>
      </x:c>
      <x:c r="F924" s="305" t="str">
        <x:v>SEBI-CORE-AUD-000164</x:v>
      </x:c>
      <x:c r="G924" s="305" t="str">
        <x:v>P1-GAP005|Processing timeline|AP01</x:v>
      </x:c>
      <x:c r="H924" s="305" t="str">
        <x:v>P1-GAP005</x:v>
      </x:c>
      <x:c r="I924" s="305" t="str">
        <x:v>MIGRATED — FROZEN</x:v>
      </x:c>
      <x:c r="J924" s="305" t="str">
        <x:v>FROZEN</x:v>
      </x:c>
      <x:c r="K924" s="305" t="str">
        <x:f>IF(COUNTIF($C$5:$C$1629,C924)=1,"UNIQUE","DUPLICATE")</x:f>
        <x:v>UNIQUE</x:v>
      </x:c>
      <x:c r="L924" s="305" t="str">
        <x:f>IF(COUNTIFS($B$5:$B$1629,B924,$E$5:$E$1629,E924)=1,"UNIQUE","DUPLICATE")</x:f>
        <x:v>UNIQUE</x:v>
      </x:c>
      <x:c r="M924" s="305" t="str">
        <x:f>IF(COUNTIF($C$5:$C$1629,F924)=1,"LINKED","ORPHAN")</x:f>
        <x:v>LINKED</x:v>
      </x:c>
      <x:c r="N924" s="305" t="str">
        <x:f>IF(AND(LEFT(C924,10)="SEBI-CORE-",MID(C924,11,3)=B924,LEN(C924)=20),"VALID","INVALID")</x:f>
        <x:v>VALID</x:v>
      </x:c>
      <x:c r="O924" s="305" t="str">
        <x:v>NO COLLISION — OBJECT CODE ISOLATED</x:v>
      </x:c>
    </x:row>
    <x:row r="925" ht="48" customHeight="1">
      <x:c r="A925" s="305" t="str">
        <x:v>Evidence requirement</x:v>
      </x:c>
      <x:c r="B925" s="305" t="str">
        <x:v>EVD</x:v>
      </x:c>
      <x:c r="C925" s="305" t="str">
        <x:v>SEBI-CORE-EVD-000328</x:v>
      </x:c>
      <x:c r="D925" s="305" t="n">
        <x:v>328</x:v>
      </x:c>
      <x:c r="E925" s="305" t="str">
        <x:v>P1-GAP005|Processing timeline|AP01|E02</x:v>
      </x:c>
      <x:c r="F925" s="305" t="str">
        <x:v>SEBI-CORE-AUD-000164</x:v>
      </x:c>
      <x:c r="G925" s="305" t="str">
        <x:v>P1-GAP005|Processing timeline|AP01</x:v>
      </x:c>
      <x:c r="H925" s="305" t="str">
        <x:v>P1-GAP005</x:v>
      </x:c>
      <x:c r="I925" s="305" t="str">
        <x:v>MIGRATED — FROZEN</x:v>
      </x:c>
      <x:c r="J925" s="305" t="str">
        <x:v>FROZEN</x:v>
      </x:c>
      <x:c r="K925" s="305" t="str">
        <x:f>IF(COUNTIF($C$5:$C$1629,C925)=1,"UNIQUE","DUPLICATE")</x:f>
        <x:v>UNIQUE</x:v>
      </x:c>
      <x:c r="L925" s="305" t="str">
        <x:f>IF(COUNTIFS($B$5:$B$1629,B925,$E$5:$E$1629,E925)=1,"UNIQUE","DUPLICATE")</x:f>
        <x:v>UNIQUE</x:v>
      </x:c>
      <x:c r="M925" s="305" t="str">
        <x:f>IF(COUNTIF($C$5:$C$1629,F925)=1,"LINKED","ORPHAN")</x:f>
        <x:v>LINKED</x:v>
      </x:c>
      <x:c r="N925" s="305" t="str">
        <x:f>IF(AND(LEFT(C925,10)="SEBI-CORE-",MID(C925,11,3)=B925,LEN(C925)=20),"VALID","INVALID")</x:f>
        <x:v>VALID</x:v>
      </x:c>
      <x:c r="O925" s="305" t="str">
        <x:v>NO COLLISION — OBJECT CODE ISOLATED</x:v>
      </x:c>
    </x:row>
    <x:row r="926" ht="48" customHeight="1">
      <x:c r="A926" s="305" t="str">
        <x:v>Evidence requirement</x:v>
      </x:c>
      <x:c r="B926" s="305" t="str">
        <x:v>EVD</x:v>
      </x:c>
      <x:c r="C926" s="305" t="str">
        <x:v>SEBI-CORE-EVD-000329</x:v>
      </x:c>
      <x:c r="D926" s="305" t="n">
        <x:v>329</x:v>
      </x:c>
      <x:c r="E926" s="305" t="str">
        <x:v>P1-GAP005|Delay / rejection reasons|AP01|E01</x:v>
      </x:c>
      <x:c r="F926" s="305" t="str">
        <x:v>SEBI-CORE-AUD-000165</x:v>
      </x:c>
      <x:c r="G926" s="305" t="str">
        <x:v>P1-GAP005|Delay / rejection reasons|AP01</x:v>
      </x:c>
      <x:c r="H926" s="305" t="str">
        <x:v>P1-GAP005</x:v>
      </x:c>
      <x:c r="I926" s="305" t="str">
        <x:v>MIGRATED — FROZEN</x:v>
      </x:c>
      <x:c r="J926" s="305" t="str">
        <x:v>FROZEN</x:v>
      </x:c>
      <x:c r="K926" s="305" t="str">
        <x:f>IF(COUNTIF($C$5:$C$1629,C926)=1,"UNIQUE","DUPLICATE")</x:f>
        <x:v>UNIQUE</x:v>
      </x:c>
      <x:c r="L926" s="305" t="str">
        <x:f>IF(COUNTIFS($B$5:$B$1629,B926,$E$5:$E$1629,E926)=1,"UNIQUE","DUPLICATE")</x:f>
        <x:v>UNIQUE</x:v>
      </x:c>
      <x:c r="M926" s="305" t="str">
        <x:f>IF(COUNTIF($C$5:$C$1629,F926)=1,"LINKED","ORPHAN")</x:f>
        <x:v>LINKED</x:v>
      </x:c>
      <x:c r="N926" s="305" t="str">
        <x:f>IF(AND(LEFT(C926,10)="SEBI-CORE-",MID(C926,11,3)=B926,LEN(C926)=20),"VALID","INVALID")</x:f>
        <x:v>VALID</x:v>
      </x:c>
      <x:c r="O926" s="305" t="str">
        <x:v>NO COLLISION — OBJECT CODE ISOLATED</x:v>
      </x:c>
    </x:row>
    <x:row r="927" ht="48" customHeight="1">
      <x:c r="A927" s="305" t="str">
        <x:v>Evidence requirement</x:v>
      </x:c>
      <x:c r="B927" s="305" t="str">
        <x:v>EVD</x:v>
      </x:c>
      <x:c r="C927" s="305" t="str">
        <x:v>SEBI-CORE-EVD-000330</x:v>
      </x:c>
      <x:c r="D927" s="305" t="n">
        <x:v>330</x:v>
      </x:c>
      <x:c r="E927" s="305" t="str">
        <x:v>P1-GAP005|Delay / rejection reasons|AP01|E02</x:v>
      </x:c>
      <x:c r="F927" s="305" t="str">
        <x:v>SEBI-CORE-AUD-000165</x:v>
      </x:c>
      <x:c r="G927" s="305" t="str">
        <x:v>P1-GAP005|Delay / rejection reasons|AP01</x:v>
      </x:c>
      <x:c r="H927" s="305" t="str">
        <x:v>P1-GAP005</x:v>
      </x:c>
      <x:c r="I927" s="305" t="str">
        <x:v>MIGRATED — FROZEN</x:v>
      </x:c>
      <x:c r="J927" s="305" t="str">
        <x:v>FROZEN</x:v>
      </x:c>
      <x:c r="K927" s="305" t="str">
        <x:f>IF(COUNTIF($C$5:$C$1629,C927)=1,"UNIQUE","DUPLICATE")</x:f>
        <x:v>UNIQUE</x:v>
      </x:c>
      <x:c r="L927" s="305" t="str">
        <x:f>IF(COUNTIFS($B$5:$B$1629,B927,$E$5:$E$1629,E927)=1,"UNIQUE","DUPLICATE")</x:f>
        <x:v>UNIQUE</x:v>
      </x:c>
      <x:c r="M927" s="305" t="str">
        <x:f>IF(COUNTIF($C$5:$C$1629,F927)=1,"LINKED","ORPHAN")</x:f>
        <x:v>LINKED</x:v>
      </x:c>
      <x:c r="N927" s="305" t="str">
        <x:f>IF(AND(LEFT(C927,10)="SEBI-CORE-",MID(C927,11,3)=B927,LEN(C927)=20),"VALID","INVALID")</x:f>
        <x:v>VALID</x:v>
      </x:c>
      <x:c r="O927" s="305" t="str">
        <x:v>NO COLLISION — OBJECT CODE ISOLATED</x:v>
      </x:c>
    </x:row>
    <x:row r="928" ht="48" customHeight="1">
      <x:c r="A928" s="305" t="str">
        <x:v>Evidence requirement</x:v>
      </x:c>
      <x:c r="B928" s="305" t="str">
        <x:v>EVD</x:v>
      </x:c>
      <x:c r="C928" s="305" t="str">
        <x:v>SEBI-CORE-EVD-000331</x:v>
      </x:c>
      <x:c r="D928" s="305" t="n">
        <x:v>331</x:v>
      </x:c>
      <x:c r="E928" s="305" t="str">
        <x:v>P1-GAP005|Survivorship claim|AP01|E01</x:v>
      </x:c>
      <x:c r="F928" s="305" t="str">
        <x:v>SEBI-CORE-AUD-000166</x:v>
      </x:c>
      <x:c r="G928" s="305" t="str">
        <x:v>P1-GAP005|Survivorship claim|AP01</x:v>
      </x:c>
      <x:c r="H928" s="305" t="str">
        <x:v>P1-GAP005</x:v>
      </x:c>
      <x:c r="I928" s="305" t="str">
        <x:v>MIGRATED — FROZEN</x:v>
      </x:c>
      <x:c r="J928" s="305" t="str">
        <x:v>FROZEN</x:v>
      </x:c>
      <x:c r="K928" s="305" t="str">
        <x:f>IF(COUNTIF($C$5:$C$1629,C928)=1,"UNIQUE","DUPLICATE")</x:f>
        <x:v>UNIQUE</x:v>
      </x:c>
      <x:c r="L928" s="305" t="str">
        <x:f>IF(COUNTIFS($B$5:$B$1629,B928,$E$5:$E$1629,E928)=1,"UNIQUE","DUPLICATE")</x:f>
        <x:v>UNIQUE</x:v>
      </x:c>
      <x:c r="M928" s="305" t="str">
        <x:f>IF(COUNTIF($C$5:$C$1629,F928)=1,"LINKED","ORPHAN")</x:f>
        <x:v>LINKED</x:v>
      </x:c>
      <x:c r="N928" s="305" t="str">
        <x:f>IF(AND(LEFT(C928,10)="SEBI-CORE-",MID(C928,11,3)=B928,LEN(C928)=20),"VALID","INVALID")</x:f>
        <x:v>VALID</x:v>
      </x:c>
      <x:c r="O928" s="305" t="str">
        <x:v>NO COLLISION — OBJECT CODE ISOLATED</x:v>
      </x:c>
    </x:row>
    <x:row r="929" ht="48" customHeight="1">
      <x:c r="A929" s="305" t="str">
        <x:v>Evidence requirement</x:v>
      </x:c>
      <x:c r="B929" s="305" t="str">
        <x:v>EVD</x:v>
      </x:c>
      <x:c r="C929" s="305" t="str">
        <x:v>SEBI-CORE-EVD-000332</x:v>
      </x:c>
      <x:c r="D929" s="305" t="n">
        <x:v>332</x:v>
      </x:c>
      <x:c r="E929" s="305" t="str">
        <x:v>P1-GAP005|Survivorship claim|AP01|E02</x:v>
      </x:c>
      <x:c r="F929" s="305" t="str">
        <x:v>SEBI-CORE-AUD-000166</x:v>
      </x:c>
      <x:c r="G929" s="305" t="str">
        <x:v>P1-GAP005|Survivorship claim|AP01</x:v>
      </x:c>
      <x:c r="H929" s="305" t="str">
        <x:v>P1-GAP005</x:v>
      </x:c>
      <x:c r="I929" s="305" t="str">
        <x:v>MIGRATED — FROZEN</x:v>
      </x:c>
      <x:c r="J929" s="305" t="str">
        <x:v>FROZEN</x:v>
      </x:c>
      <x:c r="K929" s="305" t="str">
        <x:f>IF(COUNTIF($C$5:$C$1629,C929)=1,"UNIQUE","DUPLICATE")</x:f>
        <x:v>UNIQUE</x:v>
      </x:c>
      <x:c r="L929" s="305" t="str">
        <x:f>IF(COUNTIFS($B$5:$B$1629,B929,$E$5:$E$1629,E929)=1,"UNIQUE","DUPLICATE")</x:f>
        <x:v>UNIQUE</x:v>
      </x:c>
      <x:c r="M929" s="305" t="str">
        <x:f>IF(COUNTIF($C$5:$C$1629,F929)=1,"LINKED","ORPHAN")</x:f>
        <x:v>LINKED</x:v>
      </x:c>
      <x:c r="N929" s="305" t="str">
        <x:f>IF(AND(LEFT(C929,10)="SEBI-CORE-",MID(C929,11,3)=B929,LEN(C929)=20),"VALID","INVALID")</x:f>
        <x:v>VALID</x:v>
      </x:c>
      <x:c r="O929" s="305" t="str">
        <x:v>NO COLLISION — OBJECT CODE ISOLATED</x:v>
      </x:c>
    </x:row>
    <x:row r="930" ht="48" customHeight="1">
      <x:c r="A930" s="305" t="str">
        <x:v>Evidence requirement</x:v>
      </x:c>
      <x:c r="B930" s="305" t="str">
        <x:v>EVD</x:v>
      </x:c>
      <x:c r="C930" s="305" t="str">
        <x:v>SEBI-CORE-EVD-000333</x:v>
      </x:c>
      <x:c r="D930" s="305" t="n">
        <x:v>333</x:v>
      </x:c>
      <x:c r="E930" s="305" t="str">
        <x:v>P1-GAP005|Physical-to-demat credit|AP01|E01</x:v>
      </x:c>
      <x:c r="F930" s="305" t="str">
        <x:v>SEBI-CORE-AUD-000167</x:v>
      </x:c>
      <x:c r="G930" s="305" t="str">
        <x:v>P1-GAP005|Physical-to-demat credit|AP01</x:v>
      </x:c>
      <x:c r="H930" s="305" t="str">
        <x:v>P1-GAP005</x:v>
      </x:c>
      <x:c r="I930" s="305" t="str">
        <x:v>MIGRATED — FROZEN</x:v>
      </x:c>
      <x:c r="J930" s="305" t="str">
        <x:v>FROZEN</x:v>
      </x:c>
      <x:c r="K930" s="305" t="str">
        <x:f>IF(COUNTIF($C$5:$C$1629,C930)=1,"UNIQUE","DUPLICATE")</x:f>
        <x:v>UNIQUE</x:v>
      </x:c>
      <x:c r="L930" s="305" t="str">
        <x:f>IF(COUNTIFS($B$5:$B$1629,B930,$E$5:$E$1629,E930)=1,"UNIQUE","DUPLICATE")</x:f>
        <x:v>UNIQUE</x:v>
      </x:c>
      <x:c r="M930" s="305" t="str">
        <x:f>IF(COUNTIF($C$5:$C$1629,F930)=1,"LINKED","ORPHAN")</x:f>
        <x:v>LINKED</x:v>
      </x:c>
      <x:c r="N930" s="305" t="str">
        <x:f>IF(AND(LEFT(C930,10)="SEBI-CORE-",MID(C930,11,3)=B930,LEN(C930)=20),"VALID","INVALID")</x:f>
        <x:v>VALID</x:v>
      </x:c>
      <x:c r="O930" s="305" t="str">
        <x:v>NO COLLISION — OBJECT CODE ISOLATED</x:v>
      </x:c>
    </x:row>
    <x:row r="931" ht="48" customHeight="1">
      <x:c r="A931" s="305" t="str">
        <x:v>Evidence requirement</x:v>
      </x:c>
      <x:c r="B931" s="305" t="str">
        <x:v>EVD</x:v>
      </x:c>
      <x:c r="C931" s="305" t="str">
        <x:v>SEBI-CORE-EVD-000334</x:v>
      </x:c>
      <x:c r="D931" s="305" t="n">
        <x:v>334</x:v>
      </x:c>
      <x:c r="E931" s="305" t="str">
        <x:v>P1-GAP005|Physical-to-demat credit|AP01|E02</x:v>
      </x:c>
      <x:c r="F931" s="305" t="str">
        <x:v>SEBI-CORE-AUD-000167</x:v>
      </x:c>
      <x:c r="G931" s="305" t="str">
        <x:v>P1-GAP005|Physical-to-demat credit|AP01</x:v>
      </x:c>
      <x:c r="H931" s="305" t="str">
        <x:v>P1-GAP005</x:v>
      </x:c>
      <x:c r="I931" s="305" t="str">
        <x:v>MIGRATED — FROZEN</x:v>
      </x:c>
      <x:c r="J931" s="305" t="str">
        <x:v>FROZEN</x:v>
      </x:c>
      <x:c r="K931" s="305" t="str">
        <x:f>IF(COUNTIF($C$5:$C$1629,C931)=1,"UNIQUE","DUPLICATE")</x:f>
        <x:v>UNIQUE</x:v>
      </x:c>
      <x:c r="L931" s="305" t="str">
        <x:f>IF(COUNTIFS($B$5:$B$1629,B931,$E$5:$E$1629,E931)=1,"UNIQUE","DUPLICATE")</x:f>
        <x:v>UNIQUE</x:v>
      </x:c>
      <x:c r="M931" s="305" t="str">
        <x:f>IF(COUNTIF($C$5:$C$1629,F931)=1,"LINKED","ORPHAN")</x:f>
        <x:v>LINKED</x:v>
      </x:c>
      <x:c r="N931" s="305" t="str">
        <x:f>IF(AND(LEFT(C931,10)="SEBI-CORE-",MID(C931,11,3)=B931,LEN(C931)=20),"VALID","INVALID")</x:f>
        <x:v>VALID</x:v>
      </x:c>
      <x:c r="O931" s="305" t="str">
        <x:v>NO COLLISION — OBJECT CODE ISOLATED</x:v>
      </x:c>
    </x:row>
    <x:row r="932" ht="48" customHeight="1">
      <x:c r="A932" s="305" t="str">
        <x:v>Evidence requirement</x:v>
      </x:c>
      <x:c r="B932" s="305" t="str">
        <x:v>EVD</x:v>
      </x:c>
      <x:c r="C932" s="305" t="str">
        <x:v>SEBI-CORE-EVD-000335</x:v>
      </x:c>
      <x:c r="D932" s="305" t="n">
        <x:v>335</x:v>
      </x:c>
      <x:c r="E932" s="305" t="str">
        <x:v>P1-GAP005|Implementation reporting|AP01|E01</x:v>
      </x:c>
      <x:c r="F932" s="305" t="str">
        <x:v>SEBI-CORE-AUD-000168</x:v>
      </x:c>
      <x:c r="G932" s="305" t="str">
        <x:v>P1-GAP005|Implementation reporting|AP01</x:v>
      </x:c>
      <x:c r="H932" s="305" t="str">
        <x:v>P1-GAP005</x:v>
      </x:c>
      <x:c r="I932" s="305" t="str">
        <x:v>MIGRATED — FROZEN</x:v>
      </x:c>
      <x:c r="J932" s="305" t="str">
        <x:v>FROZEN</x:v>
      </x:c>
      <x:c r="K932" s="305" t="str">
        <x:f>IF(COUNTIF($C$5:$C$1629,C932)=1,"UNIQUE","DUPLICATE")</x:f>
        <x:v>UNIQUE</x:v>
      </x:c>
      <x:c r="L932" s="305" t="str">
        <x:f>IF(COUNTIFS($B$5:$B$1629,B932,$E$5:$E$1629,E932)=1,"UNIQUE","DUPLICATE")</x:f>
        <x:v>UNIQUE</x:v>
      </x:c>
      <x:c r="M932" s="305" t="str">
        <x:f>IF(COUNTIF($C$5:$C$1629,F932)=1,"LINKED","ORPHAN")</x:f>
        <x:v>LINKED</x:v>
      </x:c>
      <x:c r="N932" s="305" t="str">
        <x:f>IF(AND(LEFT(C932,10)="SEBI-CORE-",MID(C932,11,3)=B932,LEN(C932)=20),"VALID","INVALID")</x:f>
        <x:v>VALID</x:v>
      </x:c>
      <x:c r="O932" s="305" t="str">
        <x:v>NO COLLISION — OBJECT CODE ISOLATED</x:v>
      </x:c>
    </x:row>
    <x:row r="933" ht="48" customHeight="1">
      <x:c r="A933" s="305" t="str">
        <x:v>Evidence requirement</x:v>
      </x:c>
      <x:c r="B933" s="305" t="str">
        <x:v>EVD</x:v>
      </x:c>
      <x:c r="C933" s="305" t="str">
        <x:v>SEBI-CORE-EVD-000336</x:v>
      </x:c>
      <x:c r="D933" s="305" t="n">
        <x:v>336</x:v>
      </x:c>
      <x:c r="E933" s="305" t="str">
        <x:v>P1-GAP005|Implementation reporting|AP01|E02</x:v>
      </x:c>
      <x:c r="F933" s="305" t="str">
        <x:v>SEBI-CORE-AUD-000168</x:v>
      </x:c>
      <x:c r="G933" s="305" t="str">
        <x:v>P1-GAP005|Implementation reporting|AP01</x:v>
      </x:c>
      <x:c r="H933" s="305" t="str">
        <x:v>P1-GAP005</x:v>
      </x:c>
      <x:c r="I933" s="305" t="str">
        <x:v>MIGRATED — FROZEN</x:v>
      </x:c>
      <x:c r="J933" s="305" t="str">
        <x:v>FROZEN</x:v>
      </x:c>
      <x:c r="K933" s="305" t="str">
        <x:f>IF(COUNTIF($C$5:$C$1629,C933)=1,"UNIQUE","DUPLICATE")</x:f>
        <x:v>UNIQUE</x:v>
      </x:c>
      <x:c r="L933" s="305" t="str">
        <x:f>IF(COUNTIFS($B$5:$B$1629,B933,$E$5:$E$1629,E933)=1,"UNIQUE","DUPLICATE")</x:f>
        <x:v>UNIQUE</x:v>
      </x:c>
      <x:c r="M933" s="305" t="str">
        <x:f>IF(COUNTIF($C$5:$C$1629,F933)=1,"LINKED","ORPHAN")</x:f>
        <x:v>LINKED</x:v>
      </x:c>
      <x:c r="N933" s="305" t="str">
        <x:f>IF(AND(LEFT(C933,10)="SEBI-CORE-",MID(C933,11,3)=B933,LEN(C933)=20),"VALID","INVALID")</x:f>
        <x:v>VALID</x:v>
      </x:c>
      <x:c r="O933" s="305" t="str">
        <x:v>NO COLLISION — OBJECT CODE ISOLATED</x:v>
      </x:c>
    </x:row>
    <x:row r="934" ht="48" customHeight="1">
      <x:c r="A934" s="305" t="str">
        <x:v>Evidence requirement</x:v>
      </x:c>
      <x:c r="B934" s="305" t="str">
        <x:v>EVD</x:v>
      </x:c>
      <x:c r="C934" s="305" t="str">
        <x:v>SEBI-CORE-EVD-000337</x:v>
      </x:c>
      <x:c r="D934" s="305" t="n">
        <x:v>337</x:v>
      </x:c>
      <x:c r="E934" s="305" t="str">
        <x:v>CAP-LAW285|SCORES registration/interface|AP01|E01</x:v>
      </x:c>
      <x:c r="F934" s="305" t="str">
        <x:v>SEBI-CORE-AUD-000169</x:v>
      </x:c>
      <x:c r="G934" s="305" t="str">
        <x:v>CAP-LAW285|SCORES registration/interface|AP01</x:v>
      </x:c>
      <x:c r="H934" s="305" t="str">
        <x:v>CAP-LAW285</x:v>
      </x:c>
      <x:c r="I934" s="305" t="str">
        <x:v>MIGRATED — FROZEN</x:v>
      </x:c>
      <x:c r="J934" s="305" t="str">
        <x:v>FROZEN</x:v>
      </x:c>
      <x:c r="K934" s="305" t="str">
        <x:f>IF(COUNTIF($C$5:$C$1629,C934)=1,"UNIQUE","DUPLICATE")</x:f>
        <x:v>UNIQUE</x:v>
      </x:c>
      <x:c r="L934" s="305" t="str">
        <x:f>IF(COUNTIFS($B$5:$B$1629,B934,$E$5:$E$1629,E934)=1,"UNIQUE","DUPLICATE")</x:f>
        <x:v>UNIQUE</x:v>
      </x:c>
      <x:c r="M934" s="305" t="str">
        <x:f>IF(COUNTIF($C$5:$C$1629,F934)=1,"LINKED","ORPHAN")</x:f>
        <x:v>LINKED</x:v>
      </x:c>
      <x:c r="N934" s="305" t="str">
        <x:f>IF(AND(LEFT(C934,10)="SEBI-CORE-",MID(C934,11,3)=B934,LEN(C934)=20),"VALID","INVALID")</x:f>
        <x:v>VALID</x:v>
      </x:c>
      <x:c r="O934" s="305" t="str">
        <x:v>NO COLLISION — OBJECT CODE ISOLATED</x:v>
      </x:c>
    </x:row>
    <x:row r="935" ht="48" customHeight="1">
      <x:c r="A935" s="305" t="str">
        <x:v>Evidence requirement</x:v>
      </x:c>
      <x:c r="B935" s="305" t="str">
        <x:v>EVD</x:v>
      </x:c>
      <x:c r="C935" s="305" t="str">
        <x:v>SEBI-CORE-EVD-000338</x:v>
      </x:c>
      <x:c r="D935" s="305" t="n">
        <x:v>338</x:v>
      </x:c>
      <x:c r="E935" s="305" t="str">
        <x:v>CAP-LAW285|SCORES registration/interface|AP01|E02</x:v>
      </x:c>
      <x:c r="F935" s="305" t="str">
        <x:v>SEBI-CORE-AUD-000169</x:v>
      </x:c>
      <x:c r="G935" s="305" t="str">
        <x:v>CAP-LAW285|SCORES registration/interface|AP01</x:v>
      </x:c>
      <x:c r="H935" s="305" t="str">
        <x:v>CAP-LAW285</x:v>
      </x:c>
      <x:c r="I935" s="305" t="str">
        <x:v>MIGRATED — FROZEN</x:v>
      </x:c>
      <x:c r="J935" s="305" t="str">
        <x:v>FROZEN</x:v>
      </x:c>
      <x:c r="K935" s="305" t="str">
        <x:f>IF(COUNTIF($C$5:$C$1629,C935)=1,"UNIQUE","DUPLICATE")</x:f>
        <x:v>UNIQUE</x:v>
      </x:c>
      <x:c r="L935" s="305" t="str">
        <x:f>IF(COUNTIFS($B$5:$B$1629,B935,$E$5:$E$1629,E935)=1,"UNIQUE","DUPLICATE")</x:f>
        <x:v>UNIQUE</x:v>
      </x:c>
      <x:c r="M935" s="305" t="str">
        <x:f>IF(COUNTIF($C$5:$C$1629,F935)=1,"LINKED","ORPHAN")</x:f>
        <x:v>LINKED</x:v>
      </x:c>
      <x:c r="N935" s="305" t="str">
        <x:f>IF(AND(LEFT(C935,10)="SEBI-CORE-",MID(C935,11,3)=B935,LEN(C935)=20),"VALID","INVALID")</x:f>
        <x:v>VALID</x:v>
      </x:c>
      <x:c r="O935" s="305" t="str">
        <x:v>NO COLLISION — OBJECT CODE ISOLATED</x:v>
      </x:c>
    </x:row>
    <x:row r="936" ht="48" customHeight="1">
      <x:c r="A936" s="305" t="str">
        <x:v>Evidence requirement</x:v>
      </x:c>
      <x:c r="B936" s="305" t="str">
        <x:v>EVD</x:v>
      </x:c>
      <x:c r="C936" s="305" t="str">
        <x:v>SEBI-CORE-EVD-000339</x:v>
      </x:c>
      <x:c r="D936" s="305" t="n">
        <x:v>339</x:v>
      </x:c>
      <x:c r="E936" s="305" t="str">
        <x:v>CAP-LAW285|SCORES complaint handling|AP01|E01</x:v>
      </x:c>
      <x:c r="F936" s="305" t="str">
        <x:v>SEBI-CORE-AUD-000170</x:v>
      </x:c>
      <x:c r="G936" s="305" t="str">
        <x:v>CAP-LAW285|SCORES complaint handling|AP01</x:v>
      </x:c>
      <x:c r="H936" s="305" t="str">
        <x:v>CAP-LAW285</x:v>
      </x:c>
      <x:c r="I936" s="305" t="str">
        <x:v>MIGRATED — FROZEN</x:v>
      </x:c>
      <x:c r="J936" s="305" t="str">
        <x:v>FROZEN</x:v>
      </x:c>
      <x:c r="K936" s="305" t="str">
        <x:f>IF(COUNTIF($C$5:$C$1629,C936)=1,"UNIQUE","DUPLICATE")</x:f>
        <x:v>UNIQUE</x:v>
      </x:c>
      <x:c r="L936" s="305" t="str">
        <x:f>IF(COUNTIFS($B$5:$B$1629,B936,$E$5:$E$1629,E936)=1,"UNIQUE","DUPLICATE")</x:f>
        <x:v>UNIQUE</x:v>
      </x:c>
      <x:c r="M936" s="305" t="str">
        <x:f>IF(COUNTIF($C$5:$C$1629,F936)=1,"LINKED","ORPHAN")</x:f>
        <x:v>LINKED</x:v>
      </x:c>
      <x:c r="N936" s="305" t="str">
        <x:f>IF(AND(LEFT(C936,10)="SEBI-CORE-",MID(C936,11,3)=B936,LEN(C936)=20),"VALID","INVALID")</x:f>
        <x:v>VALID</x:v>
      </x:c>
      <x:c r="O936" s="305" t="str">
        <x:v>NO COLLISION — OBJECT CODE ISOLATED</x:v>
      </x:c>
    </x:row>
    <x:row r="937" ht="48" customHeight="1">
      <x:c r="A937" s="305" t="str">
        <x:v>Evidence requirement</x:v>
      </x:c>
      <x:c r="B937" s="305" t="str">
        <x:v>EVD</x:v>
      </x:c>
      <x:c r="C937" s="305" t="str">
        <x:v>SEBI-CORE-EVD-000340</x:v>
      </x:c>
      <x:c r="D937" s="305" t="n">
        <x:v>340</x:v>
      </x:c>
      <x:c r="E937" s="305" t="str">
        <x:v>CAP-LAW285|SCORES complaint handling|AP01|E02</x:v>
      </x:c>
      <x:c r="F937" s="305" t="str">
        <x:v>SEBI-CORE-AUD-000170</x:v>
      </x:c>
      <x:c r="G937" s="305" t="str">
        <x:v>CAP-LAW285|SCORES complaint handling|AP01</x:v>
      </x:c>
      <x:c r="H937" s="305" t="str">
        <x:v>CAP-LAW285</x:v>
      </x:c>
      <x:c r="I937" s="305" t="str">
        <x:v>MIGRATED — FROZEN</x:v>
      </x:c>
      <x:c r="J937" s="305" t="str">
        <x:v>FROZEN</x:v>
      </x:c>
      <x:c r="K937" s="305" t="str">
        <x:f>IF(COUNTIF($C$5:$C$1629,C937)=1,"UNIQUE","DUPLICATE")</x:f>
        <x:v>UNIQUE</x:v>
      </x:c>
      <x:c r="L937" s="305" t="str">
        <x:f>IF(COUNTIFS($B$5:$B$1629,B937,$E$5:$E$1629,E937)=1,"UNIQUE","DUPLICATE")</x:f>
        <x:v>UNIQUE</x:v>
      </x:c>
      <x:c r="M937" s="305" t="str">
        <x:f>IF(COUNTIF($C$5:$C$1629,F937)=1,"LINKED","ORPHAN")</x:f>
        <x:v>LINKED</x:v>
      </x:c>
      <x:c r="N937" s="305" t="str">
        <x:f>IF(AND(LEFT(C937,10)="SEBI-CORE-",MID(C937,11,3)=B937,LEN(C937)=20),"VALID","INVALID")</x:f>
        <x:v>VALID</x:v>
      </x:c>
      <x:c r="O937" s="305" t="str">
        <x:v>NO COLLISION — OBJECT CODE ISOLATED</x:v>
      </x:c>
    </x:row>
    <x:row r="938" ht="48" customHeight="1">
      <x:c r="A938" s="305" t="str">
        <x:v>Evidence requirement</x:v>
      </x:c>
      <x:c r="B938" s="305" t="str">
        <x:v>EVD</x:v>
      </x:c>
      <x:c r="C938" s="305" t="str">
        <x:v>SEBI-CORE-EVD-000341</x:v>
      </x:c>
      <x:c r="D938" s="305" t="n">
        <x:v>341</x:v>
      </x:c>
      <x:c r="E938" s="305" t="str">
        <x:v>CAP-LAW099|ODR participation|AP01|E01</x:v>
      </x:c>
      <x:c r="F938" s="305" t="str">
        <x:v>SEBI-CORE-AUD-000171</x:v>
      </x:c>
      <x:c r="G938" s="305" t="str">
        <x:v>CAP-LAW099|ODR participation|AP01</x:v>
      </x:c>
      <x:c r="H938" s="305" t="str">
        <x:v>CAP-LAW099</x:v>
      </x:c>
      <x:c r="I938" s="305" t="str">
        <x:v>MIGRATED — FROZEN</x:v>
      </x:c>
      <x:c r="J938" s="305" t="str">
        <x:v>FROZEN</x:v>
      </x:c>
      <x:c r="K938" s="305" t="str">
        <x:f>IF(COUNTIF($C$5:$C$1629,C938)=1,"UNIQUE","DUPLICATE")</x:f>
        <x:v>UNIQUE</x:v>
      </x:c>
      <x:c r="L938" s="305" t="str">
        <x:f>IF(COUNTIFS($B$5:$B$1629,B938,$E$5:$E$1629,E938)=1,"UNIQUE","DUPLICATE")</x:f>
        <x:v>UNIQUE</x:v>
      </x:c>
      <x:c r="M938" s="305" t="str">
        <x:f>IF(COUNTIF($C$5:$C$1629,F938)=1,"LINKED","ORPHAN")</x:f>
        <x:v>LINKED</x:v>
      </x:c>
      <x:c r="N938" s="305" t="str">
        <x:f>IF(AND(LEFT(C938,10)="SEBI-CORE-",MID(C938,11,3)=B938,LEN(C938)=20),"VALID","INVALID")</x:f>
        <x:v>VALID</x:v>
      </x:c>
      <x:c r="O938" s="305" t="str">
        <x:v>NO COLLISION — OBJECT CODE ISOLATED</x:v>
      </x:c>
    </x:row>
    <x:row r="939" ht="48" customHeight="1">
      <x:c r="A939" s="305" t="str">
        <x:v>Evidence requirement</x:v>
      </x:c>
      <x:c r="B939" s="305" t="str">
        <x:v>EVD</x:v>
      </x:c>
      <x:c r="C939" s="305" t="str">
        <x:v>SEBI-CORE-EVD-000342</x:v>
      </x:c>
      <x:c r="D939" s="305" t="n">
        <x:v>342</x:v>
      </x:c>
      <x:c r="E939" s="305" t="str">
        <x:v>CAP-LAW099|ODR participation|AP01|E02</x:v>
      </x:c>
      <x:c r="F939" s="305" t="str">
        <x:v>SEBI-CORE-AUD-000171</x:v>
      </x:c>
      <x:c r="G939" s="305" t="str">
        <x:v>CAP-LAW099|ODR participation|AP01</x:v>
      </x:c>
      <x:c r="H939" s="305" t="str">
        <x:v>CAP-LAW099</x:v>
      </x:c>
      <x:c r="I939" s="305" t="str">
        <x:v>MIGRATED — FROZEN</x:v>
      </x:c>
      <x:c r="J939" s="305" t="str">
        <x:v>FROZEN</x:v>
      </x:c>
      <x:c r="K939" s="305" t="str">
        <x:f>IF(COUNTIF($C$5:$C$1629,C939)=1,"UNIQUE","DUPLICATE")</x:f>
        <x:v>UNIQUE</x:v>
      </x:c>
      <x:c r="L939" s="305" t="str">
        <x:f>IF(COUNTIFS($B$5:$B$1629,B939,$E$5:$E$1629,E939)=1,"UNIQUE","DUPLICATE")</x:f>
        <x:v>UNIQUE</x:v>
      </x:c>
      <x:c r="M939" s="305" t="str">
        <x:f>IF(COUNTIF($C$5:$C$1629,F939)=1,"LINKED","ORPHAN")</x:f>
        <x:v>LINKED</x:v>
      </x:c>
      <x:c r="N939" s="305" t="str">
        <x:f>IF(AND(LEFT(C939,10)="SEBI-CORE-",MID(C939,11,3)=B939,LEN(C939)=20),"VALID","INVALID")</x:f>
        <x:v>VALID</x:v>
      </x:c>
      <x:c r="O939" s="305" t="str">
        <x:v>NO COLLISION — OBJECT CODE ISOLATED</x:v>
      </x:c>
    </x:row>
    <x:row r="940" ht="48" customHeight="1">
      <x:c r="A940" s="305" t="str">
        <x:v>Evidence requirement</x:v>
      </x:c>
      <x:c r="B940" s="305" t="str">
        <x:v>EVD</x:v>
      </x:c>
      <x:c r="C940" s="305" t="str">
        <x:v>SEBI-CORE-EVD-000343</x:v>
      </x:c>
      <x:c r="D940" s="305" t="n">
        <x:v>343</x:v>
      </x:c>
      <x:c r="E940" s="305" t="str">
        <x:v>CAP-LAW099|ODR outcome|AP01|E01</x:v>
      </x:c>
      <x:c r="F940" s="305" t="str">
        <x:v>SEBI-CORE-AUD-000172</x:v>
      </x:c>
      <x:c r="G940" s="305" t="str">
        <x:v>CAP-LAW099|ODR outcome|AP01</x:v>
      </x:c>
      <x:c r="H940" s="305" t="str">
        <x:v>CAP-LAW099</x:v>
      </x:c>
      <x:c r="I940" s="305" t="str">
        <x:v>MIGRATED — FROZEN</x:v>
      </x:c>
      <x:c r="J940" s="305" t="str">
        <x:v>FROZEN</x:v>
      </x:c>
      <x:c r="K940" s="305" t="str">
        <x:f>IF(COUNTIF($C$5:$C$1629,C940)=1,"UNIQUE","DUPLICATE")</x:f>
        <x:v>UNIQUE</x:v>
      </x:c>
      <x:c r="L940" s="305" t="str">
        <x:f>IF(COUNTIFS($B$5:$B$1629,B940,$E$5:$E$1629,E940)=1,"UNIQUE","DUPLICATE")</x:f>
        <x:v>UNIQUE</x:v>
      </x:c>
      <x:c r="M940" s="305" t="str">
        <x:f>IF(COUNTIF($C$5:$C$1629,F940)=1,"LINKED","ORPHAN")</x:f>
        <x:v>LINKED</x:v>
      </x:c>
      <x:c r="N940" s="305" t="str">
        <x:f>IF(AND(LEFT(C940,10)="SEBI-CORE-",MID(C940,11,3)=B940,LEN(C940)=20),"VALID","INVALID")</x:f>
        <x:v>VALID</x:v>
      </x:c>
      <x:c r="O940" s="305" t="str">
        <x:v>NO COLLISION — OBJECT CODE ISOLATED</x:v>
      </x:c>
    </x:row>
    <x:row r="941" ht="48" customHeight="1">
      <x:c r="A941" s="305" t="str">
        <x:v>Evidence requirement</x:v>
      </x:c>
      <x:c r="B941" s="305" t="str">
        <x:v>EVD</x:v>
      </x:c>
      <x:c r="C941" s="305" t="str">
        <x:v>SEBI-CORE-EVD-000344</x:v>
      </x:c>
      <x:c r="D941" s="305" t="n">
        <x:v>344</x:v>
      </x:c>
      <x:c r="E941" s="305" t="str">
        <x:v>CAP-LAW099|ODR outcome|AP01|E02</x:v>
      </x:c>
      <x:c r="F941" s="305" t="str">
        <x:v>SEBI-CORE-AUD-000172</x:v>
      </x:c>
      <x:c r="G941" s="305" t="str">
        <x:v>CAP-LAW099|ODR outcome|AP01</x:v>
      </x:c>
      <x:c r="H941" s="305" t="str">
        <x:v>CAP-LAW099</x:v>
      </x:c>
      <x:c r="I941" s="305" t="str">
        <x:v>MIGRATED — FROZEN</x:v>
      </x:c>
      <x:c r="J941" s="305" t="str">
        <x:v>FROZEN</x:v>
      </x:c>
      <x:c r="K941" s="305" t="str">
        <x:f>IF(COUNTIF($C$5:$C$1629,C941)=1,"UNIQUE","DUPLICATE")</x:f>
        <x:v>UNIQUE</x:v>
      </x:c>
      <x:c r="L941" s="305" t="str">
        <x:f>IF(COUNTIFS($B$5:$B$1629,B941,$E$5:$E$1629,E941)=1,"UNIQUE","DUPLICATE")</x:f>
        <x:v>UNIQUE</x:v>
      </x:c>
      <x:c r="M941" s="305" t="str">
        <x:f>IF(COUNTIF($C$5:$C$1629,F941)=1,"LINKED","ORPHAN")</x:f>
        <x:v>LINKED</x:v>
      </x:c>
      <x:c r="N941" s="305" t="str">
        <x:f>IF(AND(LEFT(C941,10)="SEBI-CORE-",MID(C941,11,3)=B941,LEN(C941)=20),"VALID","INVALID")</x:f>
        <x:v>VALID</x:v>
      </x:c>
      <x:c r="O941" s="305" t="str">
        <x:v>NO COLLISION — OBJECT CODE ISOLATED</x:v>
      </x:c>
    </x:row>
    <x:row r="942" ht="48" customHeight="1">
      <x:c r="A942" s="305" t="str">
        <x:v>Observation rule</x:v>
      </x:c>
      <x:c r="B942" s="305" t="str">
        <x:v>OBS</x:v>
      </x:c>
      <x:c r="C942" s="305" t="str">
        <x:v>SEBI-CORE-OBS-000001</x:v>
      </x:c>
      <x:c r="D942" s="305" t="n">
        <x:v>1</x:v>
      </x:c>
      <x:c r="E942" s="305" t="str">
        <x:v>CAP-LAW003|Rule 19(2)(b)|AP01|OBS01</x:v>
      </x:c>
      <x:c r="F942" s="305" t="str">
        <x:v>SEBI-CORE-AUD-000001</x:v>
      </x:c>
      <x:c r="G942" s="305" t="str">
        <x:v>CAP-LAW003|Rule 19(2)(b)|AP01</x:v>
      </x:c>
      <x:c r="H942" s="305" t="str">
        <x:v>CAP-LAW003</x:v>
      </x:c>
      <x:c r="I942" s="305" t="str">
        <x:v>MIGRATED — FROZEN</x:v>
      </x:c>
      <x:c r="J942" s="305" t="str">
        <x:v>FROZEN</x:v>
      </x:c>
      <x:c r="K942" s="305" t="str">
        <x:f>IF(COUNTIF($C$5:$C$1629,C942)=1,"UNIQUE","DUPLICATE")</x:f>
        <x:v>UNIQUE</x:v>
      </x:c>
      <x:c r="L942" s="305" t="str">
        <x:f>IF(COUNTIFS($B$5:$B$1629,B942,$E$5:$E$1629,E942)=1,"UNIQUE","DUPLICATE")</x:f>
        <x:v>UNIQUE</x:v>
      </x:c>
      <x:c r="M942" s="305" t="str">
        <x:f>IF(COUNTIF($C$5:$C$1629,F942)=1,"LINKED","ORPHAN")</x:f>
        <x:v>LINKED</x:v>
      </x:c>
      <x:c r="N942" s="305" t="str">
        <x:f>IF(AND(LEFT(C942,10)="SEBI-CORE-",MID(C942,11,3)=B942,LEN(C942)=20),"VALID","INVALID")</x:f>
        <x:v>VALID</x:v>
      </x:c>
      <x:c r="O942" s="305" t="str">
        <x:v>NO COLLISION — OBJECT CODE ISOLATED</x:v>
      </x:c>
    </x:row>
    <x:row r="943" ht="48" customHeight="1">
      <x:c r="A943" s="305" t="str">
        <x:v>Observation rule</x:v>
      </x:c>
      <x:c r="B943" s="305" t="str">
        <x:v>OBS</x:v>
      </x:c>
      <x:c r="C943" s="305" t="str">
        <x:v>SEBI-CORE-OBS-000002</x:v>
      </x:c>
      <x:c r="D943" s="305" t="n">
        <x:v>2</x:v>
      </x:c>
      <x:c r="E943" s="305" t="str">
        <x:v>CAP-LAW003|Rule 19A|AP01|OBS01</x:v>
      </x:c>
      <x:c r="F943" s="305" t="str">
        <x:v>SEBI-CORE-AUD-000002</x:v>
      </x:c>
      <x:c r="G943" s="305" t="str">
        <x:v>CAP-LAW003|Rule 19A|AP01</x:v>
      </x:c>
      <x:c r="H943" s="305" t="str">
        <x:v>CAP-LAW003</x:v>
      </x:c>
      <x:c r="I943" s="305" t="str">
        <x:v>MIGRATED — FROZEN</x:v>
      </x:c>
      <x:c r="J943" s="305" t="str">
        <x:v>FROZEN</x:v>
      </x:c>
      <x:c r="K943" s="305" t="str">
        <x:f>IF(COUNTIF($C$5:$C$1629,C943)=1,"UNIQUE","DUPLICATE")</x:f>
        <x:v>UNIQUE</x:v>
      </x:c>
      <x:c r="L943" s="305" t="str">
        <x:f>IF(COUNTIFS($B$5:$B$1629,B943,$E$5:$E$1629,E943)=1,"UNIQUE","DUPLICATE")</x:f>
        <x:v>UNIQUE</x:v>
      </x:c>
      <x:c r="M943" s="305" t="str">
        <x:f>IF(COUNTIF($C$5:$C$1629,F943)=1,"LINKED","ORPHAN")</x:f>
        <x:v>LINKED</x:v>
      </x:c>
      <x:c r="N943" s="305" t="str">
        <x:f>IF(AND(LEFT(C943,10)="SEBI-CORE-",MID(C943,11,3)=B943,LEN(C943)=20),"VALID","INVALID")</x:f>
        <x:v>VALID</x:v>
      </x:c>
      <x:c r="O943" s="305" t="str">
        <x:v>NO COLLISION — OBJECT CODE ISOLATED</x:v>
      </x:c>
    </x:row>
    <x:row r="944" ht="48" customHeight="1">
      <x:c r="A944" s="305" t="str">
        <x:v>Observation rule</x:v>
      </x:c>
      <x:c r="B944" s="305" t="str">
        <x:v>OBS</x:v>
      </x:c>
      <x:c r="C944" s="305" t="str">
        <x:v>SEBI-CORE-OBS-000003</x:v>
      </x:c>
      <x:c r="D944" s="305" t="n">
        <x:v>3</x:v>
      </x:c>
      <x:c r="E944" s="305" t="str">
        <x:v>CAP-LAW053|Reg. 5|AP01|OBS01</x:v>
      </x:c>
      <x:c r="F944" s="305" t="str">
        <x:v>SEBI-CORE-AUD-000003</x:v>
      </x:c>
      <x:c r="G944" s="305" t="str">
        <x:v>CAP-LAW053|Reg. 5|AP01</x:v>
      </x:c>
      <x:c r="H944" s="305" t="str">
        <x:v>CAP-LAW053</x:v>
      </x:c>
      <x:c r="I944" s="305" t="str">
        <x:v>MIGRATED — FROZEN</x:v>
      </x:c>
      <x:c r="J944" s="305" t="str">
        <x:v>FROZEN</x:v>
      </x:c>
      <x:c r="K944" s="305" t="str">
        <x:f>IF(COUNTIF($C$5:$C$1629,C944)=1,"UNIQUE","DUPLICATE")</x:f>
        <x:v>UNIQUE</x:v>
      </x:c>
      <x:c r="L944" s="305" t="str">
        <x:f>IF(COUNTIFS($B$5:$B$1629,B944,$E$5:$E$1629,E944)=1,"UNIQUE","DUPLICATE")</x:f>
        <x:v>UNIQUE</x:v>
      </x:c>
      <x:c r="M944" s="305" t="str">
        <x:f>IF(COUNTIF($C$5:$C$1629,F944)=1,"LINKED","ORPHAN")</x:f>
        <x:v>LINKED</x:v>
      </x:c>
      <x:c r="N944" s="305" t="str">
        <x:f>IF(AND(LEFT(C944,10)="SEBI-CORE-",MID(C944,11,3)=B944,LEN(C944)=20),"VALID","INVALID")</x:f>
        <x:v>VALID</x:v>
      </x:c>
      <x:c r="O944" s="305" t="str">
        <x:v>NO COLLISION — OBJECT CODE ISOLATED</x:v>
      </x:c>
    </x:row>
    <x:row r="945" ht="48" customHeight="1">
      <x:c r="A945" s="305" t="str">
        <x:v>Observation rule</x:v>
      </x:c>
      <x:c r="B945" s="305" t="str">
        <x:v>OBS</x:v>
      </x:c>
      <x:c r="C945" s="305" t="str">
        <x:v>SEBI-CORE-OBS-000004</x:v>
      </x:c>
      <x:c r="D945" s="305" t="n">
        <x:v>4</x:v>
      </x:c>
      <x:c r="E945" s="305" t="str">
        <x:v>CAP-LAW053|Reg. 6|AP01|OBS01</x:v>
      </x:c>
      <x:c r="F945" s="305" t="str">
        <x:v>SEBI-CORE-AUD-000004</x:v>
      </x:c>
      <x:c r="G945" s="305" t="str">
        <x:v>CAP-LAW053|Reg. 6|AP01</x:v>
      </x:c>
      <x:c r="H945" s="305" t="str">
        <x:v>CAP-LAW053</x:v>
      </x:c>
      <x:c r="I945" s="305" t="str">
        <x:v>MIGRATED — FROZEN</x:v>
      </x:c>
      <x:c r="J945" s="305" t="str">
        <x:v>FROZEN</x:v>
      </x:c>
      <x:c r="K945" s="305" t="str">
        <x:f>IF(COUNTIF($C$5:$C$1629,C945)=1,"UNIQUE","DUPLICATE")</x:f>
        <x:v>UNIQUE</x:v>
      </x:c>
      <x:c r="L945" s="305" t="str">
        <x:f>IF(COUNTIFS($B$5:$B$1629,B945,$E$5:$E$1629,E945)=1,"UNIQUE","DUPLICATE")</x:f>
        <x:v>UNIQUE</x:v>
      </x:c>
      <x:c r="M945" s="305" t="str">
        <x:f>IF(COUNTIF($C$5:$C$1629,F945)=1,"LINKED","ORPHAN")</x:f>
        <x:v>LINKED</x:v>
      </x:c>
      <x:c r="N945" s="305" t="str">
        <x:f>IF(AND(LEFT(C945,10)="SEBI-CORE-",MID(C945,11,3)=B945,LEN(C945)=20),"VALID","INVALID")</x:f>
        <x:v>VALID</x:v>
      </x:c>
      <x:c r="O945" s="305" t="str">
        <x:v>NO COLLISION — OBJECT CODE ISOLATED</x:v>
      </x:c>
    </x:row>
    <x:row r="946" ht="48" customHeight="1">
      <x:c r="A946" s="305" t="str">
        <x:v>Observation rule</x:v>
      </x:c>
      <x:c r="B946" s="305" t="str">
        <x:v>OBS</x:v>
      </x:c>
      <x:c r="C946" s="305" t="str">
        <x:v>SEBI-CORE-OBS-000005</x:v>
      </x:c>
      <x:c r="D946" s="305" t="n">
        <x:v>5</x:v>
      </x:c>
      <x:c r="E946" s="305" t="str">
        <x:v>CAP-LAW053|Reg. 7|AP01|OBS01</x:v>
      </x:c>
      <x:c r="F946" s="305" t="str">
        <x:v>SEBI-CORE-AUD-000005</x:v>
      </x:c>
      <x:c r="G946" s="305" t="str">
        <x:v>CAP-LAW053|Reg. 7|AP01</x:v>
      </x:c>
      <x:c r="H946" s="305" t="str">
        <x:v>CAP-LAW053</x:v>
      </x:c>
      <x:c r="I946" s="305" t="str">
        <x:v>MIGRATED — FROZEN</x:v>
      </x:c>
      <x:c r="J946" s="305" t="str">
        <x:v>FROZEN</x:v>
      </x:c>
      <x:c r="K946" s="305" t="str">
        <x:f>IF(COUNTIF($C$5:$C$1629,C946)=1,"UNIQUE","DUPLICATE")</x:f>
        <x:v>UNIQUE</x:v>
      </x:c>
      <x:c r="L946" s="305" t="str">
        <x:f>IF(COUNTIFS($B$5:$B$1629,B946,$E$5:$E$1629,E946)=1,"UNIQUE","DUPLICATE")</x:f>
        <x:v>UNIQUE</x:v>
      </x:c>
      <x:c r="M946" s="305" t="str">
        <x:f>IF(COUNTIF($C$5:$C$1629,F946)=1,"LINKED","ORPHAN")</x:f>
        <x:v>LINKED</x:v>
      </x:c>
      <x:c r="N946" s="305" t="str">
        <x:f>IF(AND(LEFT(C946,10)="SEBI-CORE-",MID(C946,11,3)=B946,LEN(C946)=20),"VALID","INVALID")</x:f>
        <x:v>VALID</x:v>
      </x:c>
      <x:c r="O946" s="305" t="str">
        <x:v>NO COLLISION — OBJECT CODE ISOLATED</x:v>
      </x:c>
    </x:row>
    <x:row r="947" ht="48" customHeight="1">
      <x:c r="A947" s="305" t="str">
        <x:v>Observation rule</x:v>
      </x:c>
      <x:c r="B947" s="305" t="str">
        <x:v>OBS</x:v>
      </x:c>
      <x:c r="C947" s="305" t="str">
        <x:v>SEBI-CORE-OBS-000006</x:v>
      </x:c>
      <x:c r="D947" s="305" t="n">
        <x:v>6</x:v>
      </x:c>
      <x:c r="E947" s="305" t="str">
        <x:v>CAP-LAW053|Reg. 9|AP01|OBS01</x:v>
      </x:c>
      <x:c r="F947" s="305" t="str">
        <x:v>SEBI-CORE-AUD-000006</x:v>
      </x:c>
      <x:c r="G947" s="305" t="str">
        <x:v>CAP-LAW053|Reg. 9|AP01</x:v>
      </x:c>
      <x:c r="H947" s="305" t="str">
        <x:v>CAP-LAW053</x:v>
      </x:c>
      <x:c r="I947" s="305" t="str">
        <x:v>MIGRATED — FROZEN</x:v>
      </x:c>
      <x:c r="J947" s="305" t="str">
        <x:v>FROZEN</x:v>
      </x:c>
      <x:c r="K947" s="305" t="str">
        <x:f>IF(COUNTIF($C$5:$C$1629,C947)=1,"UNIQUE","DUPLICATE")</x:f>
        <x:v>UNIQUE</x:v>
      </x:c>
      <x:c r="L947" s="305" t="str">
        <x:f>IF(COUNTIFS($B$5:$B$1629,B947,$E$5:$E$1629,E947)=1,"UNIQUE","DUPLICATE")</x:f>
        <x:v>UNIQUE</x:v>
      </x:c>
      <x:c r="M947" s="305" t="str">
        <x:f>IF(COUNTIF($C$5:$C$1629,F947)=1,"LINKED","ORPHAN")</x:f>
        <x:v>LINKED</x:v>
      </x:c>
      <x:c r="N947" s="305" t="str">
        <x:f>IF(AND(LEFT(C947,10)="SEBI-CORE-",MID(C947,11,3)=B947,LEN(C947)=20),"VALID","INVALID")</x:f>
        <x:v>VALID</x:v>
      </x:c>
      <x:c r="O947" s="305" t="str">
        <x:v>NO COLLISION — OBJECT CODE ISOLATED</x:v>
      </x:c>
    </x:row>
    <x:row r="948" ht="48" customHeight="1">
      <x:c r="A948" s="305" t="str">
        <x:v>Observation rule</x:v>
      </x:c>
      <x:c r="B948" s="305" t="str">
        <x:v>OBS</x:v>
      </x:c>
      <x:c r="C948" s="305" t="str">
        <x:v>SEBI-CORE-OBS-000007</x:v>
      </x:c>
      <x:c r="D948" s="305" t="n">
        <x:v>7</x:v>
      </x:c>
      <x:c r="E948" s="305" t="str">
        <x:v>CAP-LAW053|Reg. 10|AP01|OBS01</x:v>
      </x:c>
      <x:c r="F948" s="305" t="str">
        <x:v>SEBI-CORE-AUD-000007</x:v>
      </x:c>
      <x:c r="G948" s="305" t="str">
        <x:v>CAP-LAW053|Reg. 10|AP01</x:v>
      </x:c>
      <x:c r="H948" s="305" t="str">
        <x:v>CAP-LAW053</x:v>
      </x:c>
      <x:c r="I948" s="305" t="str">
        <x:v>MIGRATED — FROZEN</x:v>
      </x:c>
      <x:c r="J948" s="305" t="str">
        <x:v>FROZEN</x:v>
      </x:c>
      <x:c r="K948" s="305" t="str">
        <x:f>IF(COUNTIF($C$5:$C$1629,C948)=1,"UNIQUE","DUPLICATE")</x:f>
        <x:v>UNIQUE</x:v>
      </x:c>
      <x:c r="L948" s="305" t="str">
        <x:f>IF(COUNTIFS($B$5:$B$1629,B948,$E$5:$E$1629,E948)=1,"UNIQUE","DUPLICATE")</x:f>
        <x:v>UNIQUE</x:v>
      </x:c>
      <x:c r="M948" s="305" t="str">
        <x:f>IF(COUNTIF($C$5:$C$1629,F948)=1,"LINKED","ORPHAN")</x:f>
        <x:v>LINKED</x:v>
      </x:c>
      <x:c r="N948" s="305" t="str">
        <x:f>IF(AND(LEFT(C948,10)="SEBI-CORE-",MID(C948,11,3)=B948,LEN(C948)=20),"VALID","INVALID")</x:f>
        <x:v>VALID</x:v>
      </x:c>
      <x:c r="O948" s="305" t="str">
        <x:v>NO COLLISION — OBJECT CODE ISOLATED</x:v>
      </x:c>
    </x:row>
    <x:row r="949" ht="48" customHeight="1">
      <x:c r="A949" s="305" t="str">
        <x:v>Observation rule</x:v>
      </x:c>
      <x:c r="B949" s="305" t="str">
        <x:v>OBS</x:v>
      </x:c>
      <x:c r="C949" s="305" t="str">
        <x:v>SEBI-CORE-OBS-000008</x:v>
      </x:c>
      <x:c r="D949" s="305" t="n">
        <x:v>8</x:v>
      </x:c>
      <x:c r="E949" s="305" t="str">
        <x:v>CAP-LAW053|Reg. 12|AP01|OBS01</x:v>
      </x:c>
      <x:c r="F949" s="305" t="str">
        <x:v>SEBI-CORE-AUD-000008</x:v>
      </x:c>
      <x:c r="G949" s="305" t="str">
        <x:v>CAP-LAW053|Reg. 12|AP01</x:v>
      </x:c>
      <x:c r="H949" s="305" t="str">
        <x:v>CAP-LAW053</x:v>
      </x:c>
      <x:c r="I949" s="305" t="str">
        <x:v>MIGRATED — FROZEN</x:v>
      </x:c>
      <x:c r="J949" s="305" t="str">
        <x:v>FROZEN</x:v>
      </x:c>
      <x:c r="K949" s="305" t="str">
        <x:f>IF(COUNTIF($C$5:$C$1629,C949)=1,"UNIQUE","DUPLICATE")</x:f>
        <x:v>UNIQUE</x:v>
      </x:c>
      <x:c r="L949" s="305" t="str">
        <x:f>IF(COUNTIFS($B$5:$B$1629,B949,$E$5:$E$1629,E949)=1,"UNIQUE","DUPLICATE")</x:f>
        <x:v>UNIQUE</x:v>
      </x:c>
      <x:c r="M949" s="305" t="str">
        <x:f>IF(COUNTIF($C$5:$C$1629,F949)=1,"LINKED","ORPHAN")</x:f>
        <x:v>LINKED</x:v>
      </x:c>
      <x:c r="N949" s="305" t="str">
        <x:f>IF(AND(LEFT(C949,10)="SEBI-CORE-",MID(C949,11,3)=B949,LEN(C949)=20),"VALID","INVALID")</x:f>
        <x:v>VALID</x:v>
      </x:c>
      <x:c r="O949" s="305" t="str">
        <x:v>NO COLLISION — OBJECT CODE ISOLATED</x:v>
      </x:c>
    </x:row>
    <x:row r="950" ht="48" customHeight="1">
      <x:c r="A950" s="305" t="str">
        <x:v>Observation rule</x:v>
      </x:c>
      <x:c r="B950" s="305" t="str">
        <x:v>OBS</x:v>
      </x:c>
      <x:c r="C950" s="305" t="str">
        <x:v>SEBI-CORE-OBS-000009</x:v>
      </x:c>
      <x:c r="D950" s="305" t="n">
        <x:v>9</x:v>
      </x:c>
      <x:c r="E950" s="305" t="str">
        <x:v>CAP-LAW053|Reg. 13|AP01|OBS01</x:v>
      </x:c>
      <x:c r="F950" s="305" t="str">
        <x:v>SEBI-CORE-AUD-000009</x:v>
      </x:c>
      <x:c r="G950" s="305" t="str">
        <x:v>CAP-LAW053|Reg. 13|AP01</x:v>
      </x:c>
      <x:c r="H950" s="305" t="str">
        <x:v>CAP-LAW053</x:v>
      </x:c>
      <x:c r="I950" s="305" t="str">
        <x:v>MIGRATED — FROZEN</x:v>
      </x:c>
      <x:c r="J950" s="305" t="str">
        <x:v>FROZEN</x:v>
      </x:c>
      <x:c r="K950" s="305" t="str">
        <x:f>IF(COUNTIF($C$5:$C$1629,C950)=1,"UNIQUE","DUPLICATE")</x:f>
        <x:v>UNIQUE</x:v>
      </x:c>
      <x:c r="L950" s="305" t="str">
        <x:f>IF(COUNTIFS($B$5:$B$1629,B950,$E$5:$E$1629,E950)=1,"UNIQUE","DUPLICATE")</x:f>
        <x:v>UNIQUE</x:v>
      </x:c>
      <x:c r="M950" s="305" t="str">
        <x:f>IF(COUNTIF($C$5:$C$1629,F950)=1,"LINKED","ORPHAN")</x:f>
        <x:v>LINKED</x:v>
      </x:c>
      <x:c r="N950" s="305" t="str">
        <x:f>IF(AND(LEFT(C950,10)="SEBI-CORE-",MID(C950,11,3)=B950,LEN(C950)=20),"VALID","INVALID")</x:f>
        <x:v>VALID</x:v>
      </x:c>
      <x:c r="O950" s="305" t="str">
        <x:v>NO COLLISION — OBJECT CODE ISOLATED</x:v>
      </x:c>
    </x:row>
    <x:row r="951" ht="48" customHeight="1">
      <x:c r="A951" s="305" t="str">
        <x:v>Observation rule</x:v>
      </x:c>
      <x:c r="B951" s="305" t="str">
        <x:v>OBS</x:v>
      </x:c>
      <x:c r="C951" s="305" t="str">
        <x:v>SEBI-CORE-OBS-000010</x:v>
      </x:c>
      <x:c r="D951" s="305" t="n">
        <x:v>10</x:v>
      </x:c>
      <x:c r="E951" s="305" t="str">
        <x:v>CAP-LAW053|Reg. 14|AP01|OBS01</x:v>
      </x:c>
      <x:c r="F951" s="305" t="str">
        <x:v>SEBI-CORE-AUD-000010</x:v>
      </x:c>
      <x:c r="G951" s="305" t="str">
        <x:v>CAP-LAW053|Reg. 14|AP01</x:v>
      </x:c>
      <x:c r="H951" s="305" t="str">
        <x:v>CAP-LAW053</x:v>
      </x:c>
      <x:c r="I951" s="305" t="str">
        <x:v>MIGRATED — FROZEN</x:v>
      </x:c>
      <x:c r="J951" s="305" t="str">
        <x:v>FROZEN</x:v>
      </x:c>
      <x:c r="K951" s="305" t="str">
        <x:f>IF(COUNTIF($C$5:$C$1629,C951)=1,"UNIQUE","DUPLICATE")</x:f>
        <x:v>UNIQUE</x:v>
      </x:c>
      <x:c r="L951" s="305" t="str">
        <x:f>IF(COUNTIFS($B$5:$B$1629,B951,$E$5:$E$1629,E951)=1,"UNIQUE","DUPLICATE")</x:f>
        <x:v>UNIQUE</x:v>
      </x:c>
      <x:c r="M951" s="305" t="str">
        <x:f>IF(COUNTIF($C$5:$C$1629,F951)=1,"LINKED","ORPHAN")</x:f>
        <x:v>LINKED</x:v>
      </x:c>
      <x:c r="N951" s="305" t="str">
        <x:f>IF(AND(LEFT(C951,10)="SEBI-CORE-",MID(C951,11,3)=B951,LEN(C951)=20),"VALID","INVALID")</x:f>
        <x:v>VALID</x:v>
      </x:c>
      <x:c r="O951" s="305" t="str">
        <x:v>NO COLLISION — OBJECT CODE ISOLATED</x:v>
      </x:c>
    </x:row>
    <x:row r="952" ht="48" customHeight="1">
      <x:c r="A952" s="305" t="str">
        <x:v>Observation rule</x:v>
      </x:c>
      <x:c r="B952" s="305" t="str">
        <x:v>OBS</x:v>
      </x:c>
      <x:c r="C952" s="305" t="str">
        <x:v>SEBI-CORE-OBS-000011</x:v>
      </x:c>
      <x:c r="D952" s="305" t="n">
        <x:v>11</x:v>
      </x:c>
      <x:c r="E952" s="305" t="str">
        <x:v>CAP-LAW053|Reg. 15|AP01|OBS01</x:v>
      </x:c>
      <x:c r="F952" s="305" t="str">
        <x:v>SEBI-CORE-AUD-000011</x:v>
      </x:c>
      <x:c r="G952" s="305" t="str">
        <x:v>CAP-LAW053|Reg. 15|AP01</x:v>
      </x:c>
      <x:c r="H952" s="305" t="str">
        <x:v>CAP-LAW053</x:v>
      </x:c>
      <x:c r="I952" s="305" t="str">
        <x:v>MIGRATED — FROZEN</x:v>
      </x:c>
      <x:c r="J952" s="305" t="str">
        <x:v>FROZEN</x:v>
      </x:c>
      <x:c r="K952" s="305" t="str">
        <x:f>IF(COUNTIF($C$5:$C$1629,C952)=1,"UNIQUE","DUPLICATE")</x:f>
        <x:v>UNIQUE</x:v>
      </x:c>
      <x:c r="L952" s="305" t="str">
        <x:f>IF(COUNTIFS($B$5:$B$1629,B952,$E$5:$E$1629,E952)=1,"UNIQUE","DUPLICATE")</x:f>
        <x:v>UNIQUE</x:v>
      </x:c>
      <x:c r="M952" s="305" t="str">
        <x:f>IF(COUNTIF($C$5:$C$1629,F952)=1,"LINKED","ORPHAN")</x:f>
        <x:v>LINKED</x:v>
      </x:c>
      <x:c r="N952" s="305" t="str">
        <x:f>IF(AND(LEFT(C952,10)="SEBI-CORE-",MID(C952,11,3)=B952,LEN(C952)=20),"VALID","INVALID")</x:f>
        <x:v>VALID</x:v>
      </x:c>
      <x:c r="O952" s="305" t="str">
        <x:v>NO COLLISION — OBJECT CODE ISOLATED</x:v>
      </x:c>
    </x:row>
    <x:row r="953" ht="48" customHeight="1">
      <x:c r="A953" s="305" t="str">
        <x:v>Observation rule</x:v>
      </x:c>
      <x:c r="B953" s="305" t="str">
        <x:v>OBS</x:v>
      </x:c>
      <x:c r="C953" s="305" t="str">
        <x:v>SEBI-CORE-OBS-000012</x:v>
      </x:c>
      <x:c r="D953" s="305" t="n">
        <x:v>12</x:v>
      </x:c>
      <x:c r="E953" s="305" t="str">
        <x:v>CAP-LAW053|Reg. 17(1)-(2)|AP01|OBS01</x:v>
      </x:c>
      <x:c r="F953" s="305" t="str">
        <x:v>SEBI-CORE-AUD-000012</x:v>
      </x:c>
      <x:c r="G953" s="305" t="str">
        <x:v>CAP-LAW053|Reg. 17(1)-(2)|AP01</x:v>
      </x:c>
      <x:c r="H953" s="305" t="str">
        <x:v>CAP-LAW053</x:v>
      </x:c>
      <x:c r="I953" s="305" t="str">
        <x:v>MIGRATED — FROZEN</x:v>
      </x:c>
      <x:c r="J953" s="305" t="str">
        <x:v>FROZEN</x:v>
      </x:c>
      <x:c r="K953" s="305" t="str">
        <x:f>IF(COUNTIF($C$5:$C$1629,C953)=1,"UNIQUE","DUPLICATE")</x:f>
        <x:v>UNIQUE</x:v>
      </x:c>
      <x:c r="L953" s="305" t="str">
        <x:f>IF(COUNTIFS($B$5:$B$1629,B953,$E$5:$E$1629,E953)=1,"UNIQUE","DUPLICATE")</x:f>
        <x:v>UNIQUE</x:v>
      </x:c>
      <x:c r="M953" s="305" t="str">
        <x:f>IF(COUNTIF($C$5:$C$1629,F953)=1,"LINKED","ORPHAN")</x:f>
        <x:v>LINKED</x:v>
      </x:c>
      <x:c r="N953" s="305" t="str">
        <x:f>IF(AND(LEFT(C953,10)="SEBI-CORE-",MID(C953,11,3)=B953,LEN(C953)=20),"VALID","INVALID")</x:f>
        <x:v>VALID</x:v>
      </x:c>
      <x:c r="O953" s="305" t="str">
        <x:v>NO COLLISION — OBJECT CODE ISOLATED</x:v>
      </x:c>
    </x:row>
    <x:row r="954" ht="48" customHeight="1">
      <x:c r="A954" s="305" t="str">
        <x:v>Observation rule</x:v>
      </x:c>
      <x:c r="B954" s="305" t="str">
        <x:v>OBS</x:v>
      </x:c>
      <x:c r="C954" s="305" t="str">
        <x:v>SEBI-CORE-OBS-000013</x:v>
      </x:c>
      <x:c r="D954" s="305" t="n">
        <x:v>13</x:v>
      </x:c>
      <x:c r="E954" s="305" t="str">
        <x:v>CAP-LAW053|Reg. 17(8)|AP01|OBS01</x:v>
      </x:c>
      <x:c r="F954" s="305" t="str">
        <x:v>SEBI-CORE-AUD-000013</x:v>
      </x:c>
      <x:c r="G954" s="305" t="str">
        <x:v>CAP-LAW053|Reg. 17(8)|AP01</x:v>
      </x:c>
      <x:c r="H954" s="305" t="str">
        <x:v>CAP-LAW053</x:v>
      </x:c>
      <x:c r="I954" s="305" t="str">
        <x:v>MIGRATED — FROZEN</x:v>
      </x:c>
      <x:c r="J954" s="305" t="str">
        <x:v>FROZEN</x:v>
      </x:c>
      <x:c r="K954" s="305" t="str">
        <x:f>IF(COUNTIF($C$5:$C$1629,C954)=1,"UNIQUE","DUPLICATE")</x:f>
        <x:v>UNIQUE</x:v>
      </x:c>
      <x:c r="L954" s="305" t="str">
        <x:f>IF(COUNTIFS($B$5:$B$1629,B954,$E$5:$E$1629,E954)=1,"UNIQUE","DUPLICATE")</x:f>
        <x:v>UNIQUE</x:v>
      </x:c>
      <x:c r="M954" s="305" t="str">
        <x:f>IF(COUNTIF($C$5:$C$1629,F954)=1,"LINKED","ORPHAN")</x:f>
        <x:v>LINKED</x:v>
      </x:c>
      <x:c r="N954" s="305" t="str">
        <x:f>IF(AND(LEFT(C954,10)="SEBI-CORE-",MID(C954,11,3)=B954,LEN(C954)=20),"VALID","INVALID")</x:f>
        <x:v>VALID</x:v>
      </x:c>
      <x:c r="O954" s="305" t="str">
        <x:v>NO COLLISION — OBJECT CODE ISOLATED</x:v>
      </x:c>
    </x:row>
    <x:row r="955" ht="48" customHeight="1">
      <x:c r="A955" s="305" t="str">
        <x:v>Observation rule</x:v>
      </x:c>
      <x:c r="B955" s="305" t="str">
        <x:v>OBS</x:v>
      </x:c>
      <x:c r="C955" s="305" t="str">
        <x:v>SEBI-CORE-OBS-000014</x:v>
      </x:c>
      <x:c r="D955" s="305" t="n">
        <x:v>14</x:v>
      </x:c>
      <x:c r="E955" s="305" t="str">
        <x:v>CAP-LAW053|Reg. 18|AP01|OBS01</x:v>
      </x:c>
      <x:c r="F955" s="305" t="str">
        <x:v>SEBI-CORE-AUD-000014</x:v>
      </x:c>
      <x:c r="G955" s="305" t="str">
        <x:v>CAP-LAW053|Reg. 18|AP01</x:v>
      </x:c>
      <x:c r="H955" s="305" t="str">
        <x:v>CAP-LAW053</x:v>
      </x:c>
      <x:c r="I955" s="305" t="str">
        <x:v>MIGRATED — FROZEN</x:v>
      </x:c>
      <x:c r="J955" s="305" t="str">
        <x:v>FROZEN</x:v>
      </x:c>
      <x:c r="K955" s="305" t="str">
        <x:f>IF(COUNTIF($C$5:$C$1629,C955)=1,"UNIQUE","DUPLICATE")</x:f>
        <x:v>UNIQUE</x:v>
      </x:c>
      <x:c r="L955" s="305" t="str">
        <x:f>IF(COUNTIFS($B$5:$B$1629,B955,$E$5:$E$1629,E955)=1,"UNIQUE","DUPLICATE")</x:f>
        <x:v>UNIQUE</x:v>
      </x:c>
      <x:c r="M955" s="305" t="str">
        <x:f>IF(COUNTIF($C$5:$C$1629,F955)=1,"LINKED","ORPHAN")</x:f>
        <x:v>LINKED</x:v>
      </x:c>
      <x:c r="N955" s="305" t="str">
        <x:f>IF(AND(LEFT(C955,10)="SEBI-CORE-",MID(C955,11,3)=B955,LEN(C955)=20),"VALID","INVALID")</x:f>
        <x:v>VALID</x:v>
      </x:c>
      <x:c r="O955" s="305" t="str">
        <x:v>NO COLLISION — OBJECT CODE ISOLATED</x:v>
      </x:c>
    </x:row>
    <x:row r="956" ht="48" customHeight="1">
      <x:c r="A956" s="305" t="str">
        <x:v>Observation rule</x:v>
      </x:c>
      <x:c r="B956" s="305" t="str">
        <x:v>OBS</x:v>
      </x:c>
      <x:c r="C956" s="305" t="str">
        <x:v>SEBI-CORE-OBS-000015</x:v>
      </x:c>
      <x:c r="D956" s="305" t="n">
        <x:v>15</x:v>
      </x:c>
      <x:c r="E956" s="305" t="str">
        <x:v>CAP-LAW053|Reg. 19|AP01|OBS01</x:v>
      </x:c>
      <x:c r="F956" s="305" t="str">
        <x:v>SEBI-CORE-AUD-000015</x:v>
      </x:c>
      <x:c r="G956" s="305" t="str">
        <x:v>CAP-LAW053|Reg. 19|AP01</x:v>
      </x:c>
      <x:c r="H956" s="305" t="str">
        <x:v>CAP-LAW053</x:v>
      </x:c>
      <x:c r="I956" s="305" t="str">
        <x:v>MIGRATED — FROZEN</x:v>
      </x:c>
      <x:c r="J956" s="305" t="str">
        <x:v>FROZEN</x:v>
      </x:c>
      <x:c r="K956" s="305" t="str">
        <x:f>IF(COUNTIF($C$5:$C$1629,C956)=1,"UNIQUE","DUPLICATE")</x:f>
        <x:v>UNIQUE</x:v>
      </x:c>
      <x:c r="L956" s="305" t="str">
        <x:f>IF(COUNTIFS($B$5:$B$1629,B956,$E$5:$E$1629,E956)=1,"UNIQUE","DUPLICATE")</x:f>
        <x:v>UNIQUE</x:v>
      </x:c>
      <x:c r="M956" s="305" t="str">
        <x:f>IF(COUNTIF($C$5:$C$1629,F956)=1,"LINKED","ORPHAN")</x:f>
        <x:v>LINKED</x:v>
      </x:c>
      <x:c r="N956" s="305" t="str">
        <x:f>IF(AND(LEFT(C956,10)="SEBI-CORE-",MID(C956,11,3)=B956,LEN(C956)=20),"VALID","INVALID")</x:f>
        <x:v>VALID</x:v>
      </x:c>
      <x:c r="O956" s="305" t="str">
        <x:v>NO COLLISION — OBJECT CODE ISOLATED</x:v>
      </x:c>
    </x:row>
    <x:row r="957" ht="48" customHeight="1">
      <x:c r="A957" s="305" t="str">
        <x:v>Observation rule</x:v>
      </x:c>
      <x:c r="B957" s="305" t="str">
        <x:v>OBS</x:v>
      </x:c>
      <x:c r="C957" s="305" t="str">
        <x:v>SEBI-CORE-OBS-000016</x:v>
      </x:c>
      <x:c r="D957" s="305" t="n">
        <x:v>16</x:v>
      </x:c>
      <x:c r="E957" s="305" t="str">
        <x:v>CAP-LAW053|Reg. 20|AP01|OBS01</x:v>
      </x:c>
      <x:c r="F957" s="305" t="str">
        <x:v>SEBI-CORE-AUD-000016</x:v>
      </x:c>
      <x:c r="G957" s="305" t="str">
        <x:v>CAP-LAW053|Reg. 20|AP01</x:v>
      </x:c>
      <x:c r="H957" s="305" t="str">
        <x:v>CAP-LAW053</x:v>
      </x:c>
      <x:c r="I957" s="305" t="str">
        <x:v>MIGRATED — FROZEN</x:v>
      </x:c>
      <x:c r="J957" s="305" t="str">
        <x:v>FROZEN</x:v>
      </x:c>
      <x:c r="K957" s="305" t="str">
        <x:f>IF(COUNTIF($C$5:$C$1629,C957)=1,"UNIQUE","DUPLICATE")</x:f>
        <x:v>UNIQUE</x:v>
      </x:c>
      <x:c r="L957" s="305" t="str">
        <x:f>IF(COUNTIFS($B$5:$B$1629,B957,$E$5:$E$1629,E957)=1,"UNIQUE","DUPLICATE")</x:f>
        <x:v>UNIQUE</x:v>
      </x:c>
      <x:c r="M957" s="305" t="str">
        <x:f>IF(COUNTIF($C$5:$C$1629,F957)=1,"LINKED","ORPHAN")</x:f>
        <x:v>LINKED</x:v>
      </x:c>
      <x:c r="N957" s="305" t="str">
        <x:f>IF(AND(LEFT(C957,10)="SEBI-CORE-",MID(C957,11,3)=B957,LEN(C957)=20),"VALID","INVALID")</x:f>
        <x:v>VALID</x:v>
      </x:c>
      <x:c r="O957" s="305" t="str">
        <x:v>NO COLLISION — OBJECT CODE ISOLATED</x:v>
      </x:c>
    </x:row>
    <x:row r="958" ht="48" customHeight="1">
      <x:c r="A958" s="305" t="str">
        <x:v>Observation rule</x:v>
      </x:c>
      <x:c r="B958" s="305" t="str">
        <x:v>OBS</x:v>
      </x:c>
      <x:c r="C958" s="305" t="str">
        <x:v>SEBI-CORE-OBS-000017</x:v>
      </x:c>
      <x:c r="D958" s="305" t="n">
        <x:v>17</x:v>
      </x:c>
      <x:c r="E958" s="305" t="str">
        <x:v>CAP-LAW053|Reg. 21|AP01|OBS01</x:v>
      </x:c>
      <x:c r="F958" s="305" t="str">
        <x:v>SEBI-CORE-AUD-000017</x:v>
      </x:c>
      <x:c r="G958" s="305" t="str">
        <x:v>CAP-LAW053|Reg. 21|AP01</x:v>
      </x:c>
      <x:c r="H958" s="305" t="str">
        <x:v>CAP-LAW053</x:v>
      </x:c>
      <x:c r="I958" s="305" t="str">
        <x:v>MIGRATED — FROZEN</x:v>
      </x:c>
      <x:c r="J958" s="305" t="str">
        <x:v>FROZEN</x:v>
      </x:c>
      <x:c r="K958" s="305" t="str">
        <x:f>IF(COUNTIF($C$5:$C$1629,C958)=1,"UNIQUE","DUPLICATE")</x:f>
        <x:v>UNIQUE</x:v>
      </x:c>
      <x:c r="L958" s="305" t="str">
        <x:f>IF(COUNTIFS($B$5:$B$1629,B958,$E$5:$E$1629,E958)=1,"UNIQUE","DUPLICATE")</x:f>
        <x:v>UNIQUE</x:v>
      </x:c>
      <x:c r="M958" s="305" t="str">
        <x:f>IF(COUNTIF($C$5:$C$1629,F958)=1,"LINKED","ORPHAN")</x:f>
        <x:v>LINKED</x:v>
      </x:c>
      <x:c r="N958" s="305" t="str">
        <x:f>IF(AND(LEFT(C958,10)="SEBI-CORE-",MID(C958,11,3)=B958,LEN(C958)=20),"VALID","INVALID")</x:f>
        <x:v>VALID</x:v>
      </x:c>
      <x:c r="O958" s="305" t="str">
        <x:v>NO COLLISION — OBJECT CODE ISOLATED</x:v>
      </x:c>
    </x:row>
    <x:row r="959" ht="48" customHeight="1">
      <x:c r="A959" s="305" t="str">
        <x:v>Observation rule</x:v>
      </x:c>
      <x:c r="B959" s="305" t="str">
        <x:v>OBS</x:v>
      </x:c>
      <x:c r="C959" s="305" t="str">
        <x:v>SEBI-CORE-OBS-000018</x:v>
      </x:c>
      <x:c r="D959" s="305" t="n">
        <x:v>18</x:v>
      </x:c>
      <x:c r="E959" s="305" t="str">
        <x:v>CAP-LAW053|Reg. 22|AP01|OBS01</x:v>
      </x:c>
      <x:c r="F959" s="305" t="str">
        <x:v>SEBI-CORE-AUD-000018</x:v>
      </x:c>
      <x:c r="G959" s="305" t="str">
        <x:v>CAP-LAW053|Reg. 22|AP01</x:v>
      </x:c>
      <x:c r="H959" s="305" t="str">
        <x:v>CAP-LAW053</x:v>
      </x:c>
      <x:c r="I959" s="305" t="str">
        <x:v>MIGRATED — FROZEN</x:v>
      </x:c>
      <x:c r="J959" s="305" t="str">
        <x:v>FROZEN</x:v>
      </x:c>
      <x:c r="K959" s="305" t="str">
        <x:f>IF(COUNTIF($C$5:$C$1629,C959)=1,"UNIQUE","DUPLICATE")</x:f>
        <x:v>UNIQUE</x:v>
      </x:c>
      <x:c r="L959" s="305" t="str">
        <x:f>IF(COUNTIFS($B$5:$B$1629,B959,$E$5:$E$1629,E959)=1,"UNIQUE","DUPLICATE")</x:f>
        <x:v>UNIQUE</x:v>
      </x:c>
      <x:c r="M959" s="305" t="str">
        <x:f>IF(COUNTIF($C$5:$C$1629,F959)=1,"LINKED","ORPHAN")</x:f>
        <x:v>LINKED</x:v>
      </x:c>
      <x:c r="N959" s="305" t="str">
        <x:f>IF(AND(LEFT(C959,10)="SEBI-CORE-",MID(C959,11,3)=B959,LEN(C959)=20),"VALID","INVALID")</x:f>
        <x:v>VALID</x:v>
      </x:c>
      <x:c r="O959" s="305" t="str">
        <x:v>NO COLLISION — OBJECT CODE ISOLATED</x:v>
      </x:c>
    </x:row>
    <x:row r="960" ht="48" customHeight="1">
      <x:c r="A960" s="305" t="str">
        <x:v>Observation rule</x:v>
      </x:c>
      <x:c r="B960" s="305" t="str">
        <x:v>OBS</x:v>
      </x:c>
      <x:c r="C960" s="305" t="str">
        <x:v>SEBI-CORE-OBS-000019</x:v>
      </x:c>
      <x:c r="D960" s="305" t="n">
        <x:v>19</x:v>
      </x:c>
      <x:c r="E960" s="305" t="str">
        <x:v>CAP-LAW053|Reg. 23(1)|AP01|OBS01</x:v>
      </x:c>
      <x:c r="F960" s="305" t="str">
        <x:v>SEBI-CORE-AUD-000019</x:v>
      </x:c>
      <x:c r="G960" s="305" t="str">
        <x:v>CAP-LAW053|Reg. 23(1)|AP01</x:v>
      </x:c>
      <x:c r="H960" s="305" t="str">
        <x:v>CAP-LAW053</x:v>
      </x:c>
      <x:c r="I960" s="305" t="str">
        <x:v>MIGRATED — FROZEN</x:v>
      </x:c>
      <x:c r="J960" s="305" t="str">
        <x:v>FROZEN</x:v>
      </x:c>
      <x:c r="K960" s="305" t="str">
        <x:f>IF(COUNTIF($C$5:$C$1629,C960)=1,"UNIQUE","DUPLICATE")</x:f>
        <x:v>UNIQUE</x:v>
      </x:c>
      <x:c r="L960" s="305" t="str">
        <x:f>IF(COUNTIFS($B$5:$B$1629,B960,$E$5:$E$1629,E960)=1,"UNIQUE","DUPLICATE")</x:f>
        <x:v>UNIQUE</x:v>
      </x:c>
      <x:c r="M960" s="305" t="str">
        <x:f>IF(COUNTIF($C$5:$C$1629,F960)=1,"LINKED","ORPHAN")</x:f>
        <x:v>LINKED</x:v>
      </x:c>
      <x:c r="N960" s="305" t="str">
        <x:f>IF(AND(LEFT(C960,10)="SEBI-CORE-",MID(C960,11,3)=B960,LEN(C960)=20),"VALID","INVALID")</x:f>
        <x:v>VALID</x:v>
      </x:c>
      <x:c r="O960" s="305" t="str">
        <x:v>NO COLLISION — OBJECT CODE ISOLATED</x:v>
      </x:c>
    </x:row>
    <x:row r="961" ht="48" customHeight="1">
      <x:c r="A961" s="305" t="str">
        <x:v>Observation rule</x:v>
      </x:c>
      <x:c r="B961" s="305" t="str">
        <x:v>OBS</x:v>
      </x:c>
      <x:c r="C961" s="305" t="str">
        <x:v>SEBI-CORE-OBS-000020</x:v>
      </x:c>
      <x:c r="D961" s="305" t="n">
        <x:v>20</x:v>
      </x:c>
      <x:c r="E961" s="305" t="str">
        <x:v>CAP-LAW053|Reg. 23(2)-(4)|AP01|OBS01</x:v>
      </x:c>
      <x:c r="F961" s="305" t="str">
        <x:v>SEBI-CORE-AUD-000020</x:v>
      </x:c>
      <x:c r="G961" s="305" t="str">
        <x:v>CAP-LAW053|Reg. 23(2)-(4)|AP01</x:v>
      </x:c>
      <x:c r="H961" s="305" t="str">
        <x:v>CAP-LAW053</x:v>
      </x:c>
      <x:c r="I961" s="305" t="str">
        <x:v>MIGRATED — FROZEN</x:v>
      </x:c>
      <x:c r="J961" s="305" t="str">
        <x:v>FROZEN</x:v>
      </x:c>
      <x:c r="K961" s="305" t="str">
        <x:f>IF(COUNTIF($C$5:$C$1629,C961)=1,"UNIQUE","DUPLICATE")</x:f>
        <x:v>UNIQUE</x:v>
      </x:c>
      <x:c r="L961" s="305" t="str">
        <x:f>IF(COUNTIFS($B$5:$B$1629,B961,$E$5:$E$1629,E961)=1,"UNIQUE","DUPLICATE")</x:f>
        <x:v>UNIQUE</x:v>
      </x:c>
      <x:c r="M961" s="305" t="str">
        <x:f>IF(COUNTIF($C$5:$C$1629,F961)=1,"LINKED","ORPHAN")</x:f>
        <x:v>LINKED</x:v>
      </x:c>
      <x:c r="N961" s="305" t="str">
        <x:f>IF(AND(LEFT(C961,10)="SEBI-CORE-",MID(C961,11,3)=B961,LEN(C961)=20),"VALID","INVALID")</x:f>
        <x:v>VALID</x:v>
      </x:c>
      <x:c r="O961" s="305" t="str">
        <x:v>NO COLLISION — OBJECT CODE ISOLATED</x:v>
      </x:c>
    </x:row>
    <x:row r="962" ht="48" customHeight="1">
      <x:c r="A962" s="305" t="str">
        <x:v>Observation rule</x:v>
      </x:c>
      <x:c r="B962" s="305" t="str">
        <x:v>OBS</x:v>
      </x:c>
      <x:c r="C962" s="305" t="str">
        <x:v>SEBI-CORE-OBS-000021</x:v>
      </x:c>
      <x:c r="D962" s="305" t="n">
        <x:v>21</x:v>
      </x:c>
      <x:c r="E962" s="305" t="str">
        <x:v>CAP-LAW053|Reg. 23(9)|AP01|OBS01</x:v>
      </x:c>
      <x:c r="F962" s="305" t="str">
        <x:v>SEBI-CORE-AUD-000021</x:v>
      </x:c>
      <x:c r="G962" s="305" t="str">
        <x:v>CAP-LAW053|Reg. 23(9)|AP01</x:v>
      </x:c>
      <x:c r="H962" s="305" t="str">
        <x:v>CAP-LAW053</x:v>
      </x:c>
      <x:c r="I962" s="305" t="str">
        <x:v>MIGRATED — FROZEN</x:v>
      </x:c>
      <x:c r="J962" s="305" t="str">
        <x:v>FROZEN</x:v>
      </x:c>
      <x:c r="K962" s="305" t="str">
        <x:f>IF(COUNTIF($C$5:$C$1629,C962)=1,"UNIQUE","DUPLICATE")</x:f>
        <x:v>UNIQUE</x:v>
      </x:c>
      <x:c r="L962" s="305" t="str">
        <x:f>IF(COUNTIFS($B$5:$B$1629,B962,$E$5:$E$1629,E962)=1,"UNIQUE","DUPLICATE")</x:f>
        <x:v>UNIQUE</x:v>
      </x:c>
      <x:c r="M962" s="305" t="str">
        <x:f>IF(COUNTIF($C$5:$C$1629,F962)=1,"LINKED","ORPHAN")</x:f>
        <x:v>LINKED</x:v>
      </x:c>
      <x:c r="N962" s="305" t="str">
        <x:f>IF(AND(LEFT(C962,10)="SEBI-CORE-",MID(C962,11,3)=B962,LEN(C962)=20),"VALID","INVALID")</x:f>
        <x:v>VALID</x:v>
      </x:c>
      <x:c r="O962" s="305" t="str">
        <x:v>NO COLLISION — OBJECT CODE ISOLATED</x:v>
      </x:c>
    </x:row>
    <x:row r="963" ht="48" customHeight="1">
      <x:c r="A963" s="305" t="str">
        <x:v>Observation rule</x:v>
      </x:c>
      <x:c r="B963" s="305" t="str">
        <x:v>OBS</x:v>
      </x:c>
      <x:c r="C963" s="305" t="str">
        <x:v>SEBI-CORE-OBS-000022</x:v>
      </x:c>
      <x:c r="D963" s="305" t="n">
        <x:v>22</x:v>
      </x:c>
      <x:c r="E963" s="305" t="str">
        <x:v>CAP-LAW053|Reg. 24(1)|AP01|OBS01</x:v>
      </x:c>
      <x:c r="F963" s="305" t="str">
        <x:v>SEBI-CORE-AUD-000022</x:v>
      </x:c>
      <x:c r="G963" s="305" t="str">
        <x:v>CAP-LAW053|Reg. 24(1)|AP01</x:v>
      </x:c>
      <x:c r="H963" s="305" t="str">
        <x:v>CAP-LAW053</x:v>
      </x:c>
      <x:c r="I963" s="305" t="str">
        <x:v>MIGRATED — FROZEN</x:v>
      </x:c>
      <x:c r="J963" s="305" t="str">
        <x:v>FROZEN</x:v>
      </x:c>
      <x:c r="K963" s="305" t="str">
        <x:f>IF(COUNTIF($C$5:$C$1629,C963)=1,"UNIQUE","DUPLICATE")</x:f>
        <x:v>UNIQUE</x:v>
      </x:c>
      <x:c r="L963" s="305" t="str">
        <x:f>IF(COUNTIFS($B$5:$B$1629,B963,$E$5:$E$1629,E963)=1,"UNIQUE","DUPLICATE")</x:f>
        <x:v>UNIQUE</x:v>
      </x:c>
      <x:c r="M963" s="305" t="str">
        <x:f>IF(COUNTIF($C$5:$C$1629,F963)=1,"LINKED","ORPHAN")</x:f>
        <x:v>LINKED</x:v>
      </x:c>
      <x:c r="N963" s="305" t="str">
        <x:f>IF(AND(LEFT(C963,10)="SEBI-CORE-",MID(C963,11,3)=B963,LEN(C963)=20),"VALID","INVALID")</x:f>
        <x:v>VALID</x:v>
      </x:c>
      <x:c r="O963" s="305" t="str">
        <x:v>NO COLLISION — OBJECT CODE ISOLATED</x:v>
      </x:c>
    </x:row>
    <x:row r="964" ht="48" customHeight="1">
      <x:c r="A964" s="305" t="str">
        <x:v>Observation rule</x:v>
      </x:c>
      <x:c r="B964" s="305" t="str">
        <x:v>OBS</x:v>
      </x:c>
      <x:c r="C964" s="305" t="str">
        <x:v>SEBI-CORE-OBS-000023</x:v>
      </x:c>
      <x:c r="D964" s="305" t="n">
        <x:v>23</x:v>
      </x:c>
      <x:c r="E964" s="305" t="str">
        <x:v>CAP-LAW053|Reg. 24(2)|AP01|OBS01</x:v>
      </x:c>
      <x:c r="F964" s="305" t="str">
        <x:v>SEBI-CORE-AUD-000023</x:v>
      </x:c>
      <x:c r="G964" s="305" t="str">
        <x:v>CAP-LAW053|Reg. 24(2)|AP01</x:v>
      </x:c>
      <x:c r="H964" s="305" t="str">
        <x:v>CAP-LAW053</x:v>
      </x:c>
      <x:c r="I964" s="305" t="str">
        <x:v>MIGRATED — FROZEN</x:v>
      </x:c>
      <x:c r="J964" s="305" t="str">
        <x:v>FROZEN</x:v>
      </x:c>
      <x:c r="K964" s="305" t="str">
        <x:f>IF(COUNTIF($C$5:$C$1629,C964)=1,"UNIQUE","DUPLICATE")</x:f>
        <x:v>UNIQUE</x:v>
      </x:c>
      <x:c r="L964" s="305" t="str">
        <x:f>IF(COUNTIFS($B$5:$B$1629,B964,$E$5:$E$1629,E964)=1,"UNIQUE","DUPLICATE")</x:f>
        <x:v>UNIQUE</x:v>
      </x:c>
      <x:c r="M964" s="305" t="str">
        <x:f>IF(COUNTIF($C$5:$C$1629,F964)=1,"LINKED","ORPHAN")</x:f>
        <x:v>LINKED</x:v>
      </x:c>
      <x:c r="N964" s="305" t="str">
        <x:f>IF(AND(LEFT(C964,10)="SEBI-CORE-",MID(C964,11,3)=B964,LEN(C964)=20),"VALID","INVALID")</x:f>
        <x:v>VALID</x:v>
      </x:c>
      <x:c r="O964" s="305" t="str">
        <x:v>NO COLLISION — OBJECT CODE ISOLATED</x:v>
      </x:c>
    </x:row>
    <x:row r="965" ht="48" customHeight="1">
      <x:c r="A965" s="305" t="str">
        <x:v>Observation rule</x:v>
      </x:c>
      <x:c r="B965" s="305" t="str">
        <x:v>OBS</x:v>
      </x:c>
      <x:c r="C965" s="305" t="str">
        <x:v>SEBI-CORE-OBS-000024</x:v>
      </x:c>
      <x:c r="D965" s="305" t="n">
        <x:v>24</x:v>
      </x:c>
      <x:c r="E965" s="305" t="str">
        <x:v>CAP-LAW053|Reg. 24(3)|AP01|OBS01</x:v>
      </x:c>
      <x:c r="F965" s="305" t="str">
        <x:v>SEBI-CORE-AUD-000024</x:v>
      </x:c>
      <x:c r="G965" s="305" t="str">
        <x:v>CAP-LAW053|Reg. 24(3)|AP01</x:v>
      </x:c>
      <x:c r="H965" s="305" t="str">
        <x:v>CAP-LAW053</x:v>
      </x:c>
      <x:c r="I965" s="305" t="str">
        <x:v>MIGRATED — FROZEN</x:v>
      </x:c>
      <x:c r="J965" s="305" t="str">
        <x:v>FROZEN</x:v>
      </x:c>
      <x:c r="K965" s="305" t="str">
        <x:f>IF(COUNTIF($C$5:$C$1629,C965)=1,"UNIQUE","DUPLICATE")</x:f>
        <x:v>UNIQUE</x:v>
      </x:c>
      <x:c r="L965" s="305" t="str">
        <x:f>IF(COUNTIFS($B$5:$B$1629,B965,$E$5:$E$1629,E965)=1,"UNIQUE","DUPLICATE")</x:f>
        <x:v>UNIQUE</x:v>
      </x:c>
      <x:c r="M965" s="305" t="str">
        <x:f>IF(COUNTIF($C$5:$C$1629,F965)=1,"LINKED","ORPHAN")</x:f>
        <x:v>LINKED</x:v>
      </x:c>
      <x:c r="N965" s="305" t="str">
        <x:f>IF(AND(LEFT(C965,10)="SEBI-CORE-",MID(C965,11,3)=B965,LEN(C965)=20),"VALID","INVALID")</x:f>
        <x:v>VALID</x:v>
      </x:c>
      <x:c r="O965" s="305" t="str">
        <x:v>NO COLLISION — OBJECT CODE ISOLATED</x:v>
      </x:c>
    </x:row>
    <x:row r="966" ht="48" customHeight="1">
      <x:c r="A966" s="305" t="str">
        <x:v>Observation rule</x:v>
      </x:c>
      <x:c r="B966" s="305" t="str">
        <x:v>OBS</x:v>
      </x:c>
      <x:c r="C966" s="305" t="str">
        <x:v>SEBI-CORE-OBS-000025</x:v>
      </x:c>
      <x:c r="D966" s="305" t="n">
        <x:v>25</x:v>
      </x:c>
      <x:c r="E966" s="305" t="str">
        <x:v>CAP-LAW053|Reg. 24(4)|AP01|OBS01</x:v>
      </x:c>
      <x:c r="F966" s="305" t="str">
        <x:v>SEBI-CORE-AUD-000025</x:v>
      </x:c>
      <x:c r="G966" s="305" t="str">
        <x:v>CAP-LAW053|Reg. 24(4)|AP01</x:v>
      </x:c>
      <x:c r="H966" s="305" t="str">
        <x:v>CAP-LAW053</x:v>
      </x:c>
      <x:c r="I966" s="305" t="str">
        <x:v>MIGRATED — FROZEN</x:v>
      </x:c>
      <x:c r="J966" s="305" t="str">
        <x:v>FROZEN</x:v>
      </x:c>
      <x:c r="K966" s="305" t="str">
        <x:f>IF(COUNTIF($C$5:$C$1629,C966)=1,"UNIQUE","DUPLICATE")</x:f>
        <x:v>UNIQUE</x:v>
      </x:c>
      <x:c r="L966" s="305" t="str">
        <x:f>IF(COUNTIFS($B$5:$B$1629,B966,$E$5:$E$1629,E966)=1,"UNIQUE","DUPLICATE")</x:f>
        <x:v>UNIQUE</x:v>
      </x:c>
      <x:c r="M966" s="305" t="str">
        <x:f>IF(COUNTIF($C$5:$C$1629,F966)=1,"LINKED","ORPHAN")</x:f>
        <x:v>LINKED</x:v>
      </x:c>
      <x:c r="N966" s="305" t="str">
        <x:f>IF(AND(LEFT(C966,10)="SEBI-CORE-",MID(C966,11,3)=B966,LEN(C966)=20),"VALID","INVALID")</x:f>
        <x:v>VALID</x:v>
      </x:c>
      <x:c r="O966" s="305" t="str">
        <x:v>NO COLLISION — OBJECT CODE ISOLATED</x:v>
      </x:c>
    </x:row>
    <x:row r="967" ht="48" customHeight="1">
      <x:c r="A967" s="305" t="str">
        <x:v>Observation rule</x:v>
      </x:c>
      <x:c r="B967" s="305" t="str">
        <x:v>OBS</x:v>
      </x:c>
      <x:c r="C967" s="305" t="str">
        <x:v>SEBI-CORE-OBS-000026</x:v>
      </x:c>
      <x:c r="D967" s="305" t="n">
        <x:v>26</x:v>
      </x:c>
      <x:c r="E967" s="305" t="str">
        <x:v>CAP-LAW053|Reg. 24(5)-(6)|AP01|OBS01</x:v>
      </x:c>
      <x:c r="F967" s="305" t="str">
        <x:v>SEBI-CORE-AUD-000026</x:v>
      </x:c>
      <x:c r="G967" s="305" t="str">
        <x:v>CAP-LAW053|Reg. 24(5)-(6)|AP01</x:v>
      </x:c>
      <x:c r="H967" s="305" t="str">
        <x:v>CAP-LAW053</x:v>
      </x:c>
      <x:c r="I967" s="305" t="str">
        <x:v>MIGRATED — FROZEN</x:v>
      </x:c>
      <x:c r="J967" s="305" t="str">
        <x:v>FROZEN</x:v>
      </x:c>
      <x:c r="K967" s="305" t="str">
        <x:f>IF(COUNTIF($C$5:$C$1629,C967)=1,"UNIQUE","DUPLICATE")</x:f>
        <x:v>UNIQUE</x:v>
      </x:c>
      <x:c r="L967" s="305" t="str">
        <x:f>IF(COUNTIFS($B$5:$B$1629,B967,$E$5:$E$1629,E967)=1,"UNIQUE","DUPLICATE")</x:f>
        <x:v>UNIQUE</x:v>
      </x:c>
      <x:c r="M967" s="305" t="str">
        <x:f>IF(COUNTIF($C$5:$C$1629,F967)=1,"LINKED","ORPHAN")</x:f>
        <x:v>LINKED</x:v>
      </x:c>
      <x:c r="N967" s="305" t="str">
        <x:f>IF(AND(LEFT(C967,10)="SEBI-CORE-",MID(C967,11,3)=B967,LEN(C967)=20),"VALID","INVALID")</x:f>
        <x:v>VALID</x:v>
      </x:c>
      <x:c r="O967" s="305" t="str">
        <x:v>NO COLLISION — OBJECT CODE ISOLATED</x:v>
      </x:c>
    </x:row>
    <x:row r="968" ht="48" customHeight="1">
      <x:c r="A968" s="305" t="str">
        <x:v>Observation rule</x:v>
      </x:c>
      <x:c r="B968" s="305" t="str">
        <x:v>OBS</x:v>
      </x:c>
      <x:c r="C968" s="305" t="str">
        <x:v>SEBI-CORE-OBS-000027</x:v>
      </x:c>
      <x:c r="D968" s="305" t="n">
        <x:v>27</x:v>
      </x:c>
      <x:c r="E968" s="305" t="str">
        <x:v>CAP-LAW053|Reg. 24A|AP01|OBS01</x:v>
      </x:c>
      <x:c r="F968" s="305" t="str">
        <x:v>SEBI-CORE-AUD-000027</x:v>
      </x:c>
      <x:c r="G968" s="305" t="str">
        <x:v>CAP-LAW053|Reg. 24A|AP01</x:v>
      </x:c>
      <x:c r="H968" s="305" t="str">
        <x:v>CAP-LAW053</x:v>
      </x:c>
      <x:c r="I968" s="305" t="str">
        <x:v>MIGRATED — FROZEN</x:v>
      </x:c>
      <x:c r="J968" s="305" t="str">
        <x:v>FROZEN</x:v>
      </x:c>
      <x:c r="K968" s="305" t="str">
        <x:f>IF(COUNTIF($C$5:$C$1629,C968)=1,"UNIQUE","DUPLICATE")</x:f>
        <x:v>UNIQUE</x:v>
      </x:c>
      <x:c r="L968" s="305" t="str">
        <x:f>IF(COUNTIFS($B$5:$B$1629,B968,$E$5:$E$1629,E968)=1,"UNIQUE","DUPLICATE")</x:f>
        <x:v>UNIQUE</x:v>
      </x:c>
      <x:c r="M968" s="305" t="str">
        <x:f>IF(COUNTIF($C$5:$C$1629,F968)=1,"LINKED","ORPHAN")</x:f>
        <x:v>LINKED</x:v>
      </x:c>
      <x:c r="N968" s="305" t="str">
        <x:f>IF(AND(LEFT(C968,10)="SEBI-CORE-",MID(C968,11,3)=B968,LEN(C968)=20),"VALID","INVALID")</x:f>
        <x:v>VALID</x:v>
      </x:c>
      <x:c r="O968" s="305" t="str">
        <x:v>NO COLLISION — OBJECT CODE ISOLATED</x:v>
      </x:c>
    </x:row>
    <x:row r="969" ht="48" customHeight="1">
      <x:c r="A969" s="305" t="str">
        <x:v>Observation rule</x:v>
      </x:c>
      <x:c r="B969" s="305" t="str">
        <x:v>OBS</x:v>
      </x:c>
      <x:c r="C969" s="305" t="str">
        <x:v>SEBI-CORE-OBS-000028</x:v>
      </x:c>
      <x:c r="D969" s="305" t="n">
        <x:v>28</x:v>
      </x:c>
      <x:c r="E969" s="305" t="str">
        <x:v>CAP-LAW053|Reg. 25|AP01|OBS01</x:v>
      </x:c>
      <x:c r="F969" s="305" t="str">
        <x:v>SEBI-CORE-AUD-000028</x:v>
      </x:c>
      <x:c r="G969" s="305" t="str">
        <x:v>CAP-LAW053|Reg. 25|AP01</x:v>
      </x:c>
      <x:c r="H969" s="305" t="str">
        <x:v>CAP-LAW053</x:v>
      </x:c>
      <x:c r="I969" s="305" t="str">
        <x:v>MIGRATED — FROZEN</x:v>
      </x:c>
      <x:c r="J969" s="305" t="str">
        <x:v>FROZEN</x:v>
      </x:c>
      <x:c r="K969" s="305" t="str">
        <x:f>IF(COUNTIF($C$5:$C$1629,C969)=1,"UNIQUE","DUPLICATE")</x:f>
        <x:v>UNIQUE</x:v>
      </x:c>
      <x:c r="L969" s="305" t="str">
        <x:f>IF(COUNTIFS($B$5:$B$1629,B969,$E$5:$E$1629,E969)=1,"UNIQUE","DUPLICATE")</x:f>
        <x:v>UNIQUE</x:v>
      </x:c>
      <x:c r="M969" s="305" t="str">
        <x:f>IF(COUNTIF($C$5:$C$1629,F969)=1,"LINKED","ORPHAN")</x:f>
        <x:v>LINKED</x:v>
      </x:c>
      <x:c r="N969" s="305" t="str">
        <x:f>IF(AND(LEFT(C969,10)="SEBI-CORE-",MID(C969,11,3)=B969,LEN(C969)=20),"VALID","INVALID")</x:f>
        <x:v>VALID</x:v>
      </x:c>
      <x:c r="O969" s="305" t="str">
        <x:v>NO COLLISION — OBJECT CODE ISOLATED</x:v>
      </x:c>
    </x:row>
    <x:row r="970" ht="48" customHeight="1">
      <x:c r="A970" s="305" t="str">
        <x:v>Observation rule</x:v>
      </x:c>
      <x:c r="B970" s="305" t="str">
        <x:v>OBS</x:v>
      </x:c>
      <x:c r="C970" s="305" t="str">
        <x:v>SEBI-CORE-OBS-000029</x:v>
      </x:c>
      <x:c r="D970" s="305" t="n">
        <x:v>29</x:v>
      </x:c>
      <x:c r="E970" s="305" t="str">
        <x:v>CAP-LAW053|Reg. 26|AP01|OBS01</x:v>
      </x:c>
      <x:c r="F970" s="305" t="str">
        <x:v>SEBI-CORE-AUD-000029</x:v>
      </x:c>
      <x:c r="G970" s="305" t="str">
        <x:v>CAP-LAW053|Reg. 26|AP01</x:v>
      </x:c>
      <x:c r="H970" s="305" t="str">
        <x:v>CAP-LAW053</x:v>
      </x:c>
      <x:c r="I970" s="305" t="str">
        <x:v>MIGRATED — FROZEN</x:v>
      </x:c>
      <x:c r="J970" s="305" t="str">
        <x:v>FROZEN</x:v>
      </x:c>
      <x:c r="K970" s="305" t="str">
        <x:f>IF(COUNTIF($C$5:$C$1629,C970)=1,"UNIQUE","DUPLICATE")</x:f>
        <x:v>UNIQUE</x:v>
      </x:c>
      <x:c r="L970" s="305" t="str">
        <x:f>IF(COUNTIFS($B$5:$B$1629,B970,$E$5:$E$1629,E970)=1,"UNIQUE","DUPLICATE")</x:f>
        <x:v>UNIQUE</x:v>
      </x:c>
      <x:c r="M970" s="305" t="str">
        <x:f>IF(COUNTIF($C$5:$C$1629,F970)=1,"LINKED","ORPHAN")</x:f>
        <x:v>LINKED</x:v>
      </x:c>
      <x:c r="N970" s="305" t="str">
        <x:f>IF(AND(LEFT(C970,10)="SEBI-CORE-",MID(C970,11,3)=B970,LEN(C970)=20),"VALID","INVALID")</x:f>
        <x:v>VALID</x:v>
      </x:c>
      <x:c r="O970" s="305" t="str">
        <x:v>NO COLLISION — OBJECT CODE ISOLATED</x:v>
      </x:c>
    </x:row>
    <x:row r="971" ht="48" customHeight="1">
      <x:c r="A971" s="305" t="str">
        <x:v>Observation rule</x:v>
      </x:c>
      <x:c r="B971" s="305" t="str">
        <x:v>OBS</x:v>
      </x:c>
      <x:c r="C971" s="305" t="str">
        <x:v>SEBI-CORE-OBS-000030</x:v>
      </x:c>
      <x:c r="D971" s="305" t="n">
        <x:v>30</x:v>
      </x:c>
      <x:c r="E971" s="305" t="str">
        <x:v>CAP-LAW053|Reg. 27|AP01|OBS01</x:v>
      </x:c>
      <x:c r="F971" s="305" t="str">
        <x:v>SEBI-CORE-AUD-000030</x:v>
      </x:c>
      <x:c r="G971" s="305" t="str">
        <x:v>CAP-LAW053|Reg. 27|AP01</x:v>
      </x:c>
      <x:c r="H971" s="305" t="str">
        <x:v>CAP-LAW053</x:v>
      </x:c>
      <x:c r="I971" s="305" t="str">
        <x:v>MIGRATED — FROZEN</x:v>
      </x:c>
      <x:c r="J971" s="305" t="str">
        <x:v>FROZEN</x:v>
      </x:c>
      <x:c r="K971" s="305" t="str">
        <x:f>IF(COUNTIF($C$5:$C$1629,C971)=1,"UNIQUE","DUPLICATE")</x:f>
        <x:v>UNIQUE</x:v>
      </x:c>
      <x:c r="L971" s="305" t="str">
        <x:f>IF(COUNTIFS($B$5:$B$1629,B971,$E$5:$E$1629,E971)=1,"UNIQUE","DUPLICATE")</x:f>
        <x:v>UNIQUE</x:v>
      </x:c>
      <x:c r="M971" s="305" t="str">
        <x:f>IF(COUNTIF($C$5:$C$1629,F971)=1,"LINKED","ORPHAN")</x:f>
        <x:v>LINKED</x:v>
      </x:c>
      <x:c r="N971" s="305" t="str">
        <x:f>IF(AND(LEFT(C971,10)="SEBI-CORE-",MID(C971,11,3)=B971,LEN(C971)=20),"VALID","INVALID")</x:f>
        <x:v>VALID</x:v>
      </x:c>
      <x:c r="O971" s="305" t="str">
        <x:v>NO COLLISION — OBJECT CODE ISOLATED</x:v>
      </x:c>
    </x:row>
    <x:row r="972" ht="48" customHeight="1">
      <x:c r="A972" s="305" t="str">
        <x:v>Observation rule</x:v>
      </x:c>
      <x:c r="B972" s="305" t="str">
        <x:v>OBS</x:v>
      </x:c>
      <x:c r="C972" s="305" t="str">
        <x:v>SEBI-CORE-OBS-000031</x:v>
      </x:c>
      <x:c r="D972" s="305" t="n">
        <x:v>31</x:v>
      </x:c>
      <x:c r="E972" s="305" t="str">
        <x:v>CAP-LAW053|Reg. 29|AP01|OBS01</x:v>
      </x:c>
      <x:c r="F972" s="305" t="str">
        <x:v>SEBI-CORE-AUD-000031</x:v>
      </x:c>
      <x:c r="G972" s="305" t="str">
        <x:v>CAP-LAW053|Reg. 29|AP01</x:v>
      </x:c>
      <x:c r="H972" s="305" t="str">
        <x:v>CAP-LAW053</x:v>
      </x:c>
      <x:c r="I972" s="305" t="str">
        <x:v>MIGRATED — FROZEN</x:v>
      </x:c>
      <x:c r="J972" s="305" t="str">
        <x:v>FROZEN</x:v>
      </x:c>
      <x:c r="K972" s="305" t="str">
        <x:f>IF(COUNTIF($C$5:$C$1629,C972)=1,"UNIQUE","DUPLICATE")</x:f>
        <x:v>UNIQUE</x:v>
      </x:c>
      <x:c r="L972" s="305" t="str">
        <x:f>IF(COUNTIFS($B$5:$B$1629,B972,$E$5:$E$1629,E972)=1,"UNIQUE","DUPLICATE")</x:f>
        <x:v>UNIQUE</x:v>
      </x:c>
      <x:c r="M972" s="305" t="str">
        <x:f>IF(COUNTIF($C$5:$C$1629,F972)=1,"LINKED","ORPHAN")</x:f>
        <x:v>LINKED</x:v>
      </x:c>
      <x:c r="N972" s="305" t="str">
        <x:f>IF(AND(LEFT(C972,10)="SEBI-CORE-",MID(C972,11,3)=B972,LEN(C972)=20),"VALID","INVALID")</x:f>
        <x:v>VALID</x:v>
      </x:c>
      <x:c r="O972" s="305" t="str">
        <x:v>NO COLLISION — OBJECT CODE ISOLATED</x:v>
      </x:c>
    </x:row>
    <x:row r="973" ht="48" customHeight="1">
      <x:c r="A973" s="305" t="str">
        <x:v>Observation rule</x:v>
      </x:c>
      <x:c r="B973" s="305" t="str">
        <x:v>OBS</x:v>
      </x:c>
      <x:c r="C973" s="305" t="str">
        <x:v>SEBI-CORE-OBS-000032</x:v>
      </x:c>
      <x:c r="D973" s="305" t="n">
        <x:v>32</x:v>
      </x:c>
      <x:c r="E973" s="305" t="str">
        <x:v>CAP-LAW053|Reg. 30|AP01|OBS01</x:v>
      </x:c>
      <x:c r="F973" s="305" t="str">
        <x:v>SEBI-CORE-AUD-000032</x:v>
      </x:c>
      <x:c r="G973" s="305" t="str">
        <x:v>CAP-LAW053|Reg. 30|AP01</x:v>
      </x:c>
      <x:c r="H973" s="305" t="str">
        <x:v>CAP-LAW053</x:v>
      </x:c>
      <x:c r="I973" s="305" t="str">
        <x:v>MIGRATED — FROZEN</x:v>
      </x:c>
      <x:c r="J973" s="305" t="str">
        <x:v>FROZEN</x:v>
      </x:c>
      <x:c r="K973" s="305" t="str">
        <x:f>IF(COUNTIF($C$5:$C$1629,C973)=1,"UNIQUE","DUPLICATE")</x:f>
        <x:v>UNIQUE</x:v>
      </x:c>
      <x:c r="L973" s="305" t="str">
        <x:f>IF(COUNTIFS($B$5:$B$1629,B973,$E$5:$E$1629,E973)=1,"UNIQUE","DUPLICATE")</x:f>
        <x:v>UNIQUE</x:v>
      </x:c>
      <x:c r="M973" s="305" t="str">
        <x:f>IF(COUNTIF($C$5:$C$1629,F973)=1,"LINKED","ORPHAN")</x:f>
        <x:v>LINKED</x:v>
      </x:c>
      <x:c r="N973" s="305" t="str">
        <x:f>IF(AND(LEFT(C973,10)="SEBI-CORE-",MID(C973,11,3)=B973,LEN(C973)=20),"VALID","INVALID")</x:f>
        <x:v>VALID</x:v>
      </x:c>
      <x:c r="O973" s="305" t="str">
        <x:v>NO COLLISION — OBJECT CODE ISOLATED</x:v>
      </x:c>
    </x:row>
    <x:row r="974" ht="48" customHeight="1">
      <x:c r="A974" s="305" t="str">
        <x:v>Observation rule</x:v>
      </x:c>
      <x:c r="B974" s="305" t="str">
        <x:v>OBS</x:v>
      </x:c>
      <x:c r="C974" s="305" t="str">
        <x:v>SEBI-CORE-OBS-000033</x:v>
      </x:c>
      <x:c r="D974" s="305" t="n">
        <x:v>33</x:v>
      </x:c>
      <x:c r="E974" s="305" t="str">
        <x:v>CAP-LAW053|Reg. 30A|AP01|OBS01</x:v>
      </x:c>
      <x:c r="F974" s="305" t="str">
        <x:v>SEBI-CORE-AUD-000033</x:v>
      </x:c>
      <x:c r="G974" s="305" t="str">
        <x:v>CAP-LAW053|Reg. 30A|AP01</x:v>
      </x:c>
      <x:c r="H974" s="305" t="str">
        <x:v>CAP-LAW053</x:v>
      </x:c>
      <x:c r="I974" s="305" t="str">
        <x:v>MIGRATED — FROZEN</x:v>
      </x:c>
      <x:c r="J974" s="305" t="str">
        <x:v>FROZEN</x:v>
      </x:c>
      <x:c r="K974" s="305" t="str">
        <x:f>IF(COUNTIF($C$5:$C$1629,C974)=1,"UNIQUE","DUPLICATE")</x:f>
        <x:v>UNIQUE</x:v>
      </x:c>
      <x:c r="L974" s="305" t="str">
        <x:f>IF(COUNTIFS($B$5:$B$1629,B974,$E$5:$E$1629,E974)=1,"UNIQUE","DUPLICATE")</x:f>
        <x:v>UNIQUE</x:v>
      </x:c>
      <x:c r="M974" s="305" t="str">
        <x:f>IF(COUNTIF($C$5:$C$1629,F974)=1,"LINKED","ORPHAN")</x:f>
        <x:v>LINKED</x:v>
      </x:c>
      <x:c r="N974" s="305" t="str">
        <x:f>IF(AND(LEFT(C974,10)="SEBI-CORE-",MID(C974,11,3)=B974,LEN(C974)=20),"VALID","INVALID")</x:f>
        <x:v>VALID</x:v>
      </x:c>
      <x:c r="O974" s="305" t="str">
        <x:v>NO COLLISION — OBJECT CODE ISOLATED</x:v>
      </x:c>
    </x:row>
    <x:row r="975" ht="48" customHeight="1">
      <x:c r="A975" s="305" t="str">
        <x:v>Observation rule</x:v>
      </x:c>
      <x:c r="B975" s="305" t="str">
        <x:v>OBS</x:v>
      </x:c>
      <x:c r="C975" s="305" t="str">
        <x:v>SEBI-CORE-OBS-000034</x:v>
      </x:c>
      <x:c r="D975" s="305" t="n">
        <x:v>34</x:v>
      </x:c>
      <x:c r="E975" s="305" t="str">
        <x:v>CAP-LAW053|Reg. 31|AP01|OBS01</x:v>
      </x:c>
      <x:c r="F975" s="305" t="str">
        <x:v>SEBI-CORE-AUD-000034</x:v>
      </x:c>
      <x:c r="G975" s="305" t="str">
        <x:v>CAP-LAW053|Reg. 31|AP01</x:v>
      </x:c>
      <x:c r="H975" s="305" t="str">
        <x:v>CAP-LAW053</x:v>
      </x:c>
      <x:c r="I975" s="305" t="str">
        <x:v>MIGRATED — FROZEN</x:v>
      </x:c>
      <x:c r="J975" s="305" t="str">
        <x:v>FROZEN</x:v>
      </x:c>
      <x:c r="K975" s="305" t="str">
        <x:f>IF(COUNTIF($C$5:$C$1629,C975)=1,"UNIQUE","DUPLICATE")</x:f>
        <x:v>UNIQUE</x:v>
      </x:c>
      <x:c r="L975" s="305" t="str">
        <x:f>IF(COUNTIFS($B$5:$B$1629,B975,$E$5:$E$1629,E975)=1,"UNIQUE","DUPLICATE")</x:f>
        <x:v>UNIQUE</x:v>
      </x:c>
      <x:c r="M975" s="305" t="str">
        <x:f>IF(COUNTIF($C$5:$C$1629,F975)=1,"LINKED","ORPHAN")</x:f>
        <x:v>LINKED</x:v>
      </x:c>
      <x:c r="N975" s="305" t="str">
        <x:f>IF(AND(LEFT(C975,10)="SEBI-CORE-",MID(C975,11,3)=B975,LEN(C975)=20),"VALID","INVALID")</x:f>
        <x:v>VALID</x:v>
      </x:c>
      <x:c r="O975" s="305" t="str">
        <x:v>NO COLLISION — OBJECT CODE ISOLATED</x:v>
      </x:c>
    </x:row>
    <x:row r="976" ht="48" customHeight="1">
      <x:c r="A976" s="305" t="str">
        <x:v>Observation rule</x:v>
      </x:c>
      <x:c r="B976" s="305" t="str">
        <x:v>OBS</x:v>
      </x:c>
      <x:c r="C976" s="305" t="str">
        <x:v>SEBI-CORE-OBS-000035</x:v>
      </x:c>
      <x:c r="D976" s="305" t="n">
        <x:v>35</x:v>
      </x:c>
      <x:c r="E976" s="305" t="str">
        <x:v>CAP-LAW053|Reg. 31A|AP01|OBS01</x:v>
      </x:c>
      <x:c r="F976" s="305" t="str">
        <x:v>SEBI-CORE-AUD-000035</x:v>
      </x:c>
      <x:c r="G976" s="305" t="str">
        <x:v>CAP-LAW053|Reg. 31A|AP01</x:v>
      </x:c>
      <x:c r="H976" s="305" t="str">
        <x:v>CAP-LAW053</x:v>
      </x:c>
      <x:c r="I976" s="305" t="str">
        <x:v>MIGRATED — FROZEN</x:v>
      </x:c>
      <x:c r="J976" s="305" t="str">
        <x:v>FROZEN</x:v>
      </x:c>
      <x:c r="K976" s="305" t="str">
        <x:f>IF(COUNTIF($C$5:$C$1629,C976)=1,"UNIQUE","DUPLICATE")</x:f>
        <x:v>UNIQUE</x:v>
      </x:c>
      <x:c r="L976" s="305" t="str">
        <x:f>IF(COUNTIFS($B$5:$B$1629,B976,$E$5:$E$1629,E976)=1,"UNIQUE","DUPLICATE")</x:f>
        <x:v>UNIQUE</x:v>
      </x:c>
      <x:c r="M976" s="305" t="str">
        <x:f>IF(COUNTIF($C$5:$C$1629,F976)=1,"LINKED","ORPHAN")</x:f>
        <x:v>LINKED</x:v>
      </x:c>
      <x:c r="N976" s="305" t="str">
        <x:f>IF(AND(LEFT(C976,10)="SEBI-CORE-",MID(C976,11,3)=B976,LEN(C976)=20),"VALID","INVALID")</x:f>
        <x:v>VALID</x:v>
      </x:c>
      <x:c r="O976" s="305" t="str">
        <x:v>NO COLLISION — OBJECT CODE ISOLATED</x:v>
      </x:c>
    </x:row>
    <x:row r="977" ht="48" customHeight="1">
      <x:c r="A977" s="305" t="str">
        <x:v>Observation rule</x:v>
      </x:c>
      <x:c r="B977" s="305" t="str">
        <x:v>OBS</x:v>
      </x:c>
      <x:c r="C977" s="305" t="str">
        <x:v>SEBI-CORE-OBS-000036</x:v>
      </x:c>
      <x:c r="D977" s="305" t="n">
        <x:v>36</x:v>
      </x:c>
      <x:c r="E977" s="305" t="str">
        <x:v>CAP-LAW053|Reg. 32|AP01|OBS01</x:v>
      </x:c>
      <x:c r="F977" s="305" t="str">
        <x:v>SEBI-CORE-AUD-000036</x:v>
      </x:c>
      <x:c r="G977" s="305" t="str">
        <x:v>CAP-LAW053|Reg. 32|AP01</x:v>
      </x:c>
      <x:c r="H977" s="305" t="str">
        <x:v>CAP-LAW053</x:v>
      </x:c>
      <x:c r="I977" s="305" t="str">
        <x:v>MIGRATED — FROZEN</x:v>
      </x:c>
      <x:c r="J977" s="305" t="str">
        <x:v>FROZEN</x:v>
      </x:c>
      <x:c r="K977" s="305" t="str">
        <x:f>IF(COUNTIF($C$5:$C$1629,C977)=1,"UNIQUE","DUPLICATE")</x:f>
        <x:v>UNIQUE</x:v>
      </x:c>
      <x:c r="L977" s="305" t="str">
        <x:f>IF(COUNTIFS($B$5:$B$1629,B977,$E$5:$E$1629,E977)=1,"UNIQUE","DUPLICATE")</x:f>
        <x:v>UNIQUE</x:v>
      </x:c>
      <x:c r="M977" s="305" t="str">
        <x:f>IF(COUNTIF($C$5:$C$1629,F977)=1,"LINKED","ORPHAN")</x:f>
        <x:v>LINKED</x:v>
      </x:c>
      <x:c r="N977" s="305" t="str">
        <x:f>IF(AND(LEFT(C977,10)="SEBI-CORE-",MID(C977,11,3)=B977,LEN(C977)=20),"VALID","INVALID")</x:f>
        <x:v>VALID</x:v>
      </x:c>
      <x:c r="O977" s="305" t="str">
        <x:v>NO COLLISION — OBJECT CODE ISOLATED</x:v>
      </x:c>
    </x:row>
    <x:row r="978" ht="48" customHeight="1">
      <x:c r="A978" s="305" t="str">
        <x:v>Observation rule</x:v>
      </x:c>
      <x:c r="B978" s="305" t="str">
        <x:v>OBS</x:v>
      </x:c>
      <x:c r="C978" s="305" t="str">
        <x:v>SEBI-CORE-OBS-000037</x:v>
      </x:c>
      <x:c r="D978" s="305" t="n">
        <x:v>37</x:v>
      </x:c>
      <x:c r="E978" s="305" t="str">
        <x:v>CAP-LAW053|Reg. 33|AP01|OBS01</x:v>
      </x:c>
      <x:c r="F978" s="305" t="str">
        <x:v>SEBI-CORE-AUD-000037</x:v>
      </x:c>
      <x:c r="G978" s="305" t="str">
        <x:v>CAP-LAW053|Reg. 33|AP01</x:v>
      </x:c>
      <x:c r="H978" s="305" t="str">
        <x:v>CAP-LAW053</x:v>
      </x:c>
      <x:c r="I978" s="305" t="str">
        <x:v>MIGRATED — FROZEN</x:v>
      </x:c>
      <x:c r="J978" s="305" t="str">
        <x:v>FROZEN</x:v>
      </x:c>
      <x:c r="K978" s="305" t="str">
        <x:f>IF(COUNTIF($C$5:$C$1629,C978)=1,"UNIQUE","DUPLICATE")</x:f>
        <x:v>UNIQUE</x:v>
      </x:c>
      <x:c r="L978" s="305" t="str">
        <x:f>IF(COUNTIFS($B$5:$B$1629,B978,$E$5:$E$1629,E978)=1,"UNIQUE","DUPLICATE")</x:f>
        <x:v>UNIQUE</x:v>
      </x:c>
      <x:c r="M978" s="305" t="str">
        <x:f>IF(COUNTIF($C$5:$C$1629,F978)=1,"LINKED","ORPHAN")</x:f>
        <x:v>LINKED</x:v>
      </x:c>
      <x:c r="N978" s="305" t="str">
        <x:f>IF(AND(LEFT(C978,10)="SEBI-CORE-",MID(C978,11,3)=B978,LEN(C978)=20),"VALID","INVALID")</x:f>
        <x:v>VALID</x:v>
      </x:c>
      <x:c r="O978" s="305" t="str">
        <x:v>NO COLLISION — OBJECT CODE ISOLATED</x:v>
      </x:c>
    </x:row>
    <x:row r="979" ht="48" customHeight="1">
      <x:c r="A979" s="305" t="str">
        <x:v>Observation rule</x:v>
      </x:c>
      <x:c r="B979" s="305" t="str">
        <x:v>OBS</x:v>
      </x:c>
      <x:c r="C979" s="305" t="str">
        <x:v>SEBI-CORE-OBS-000038</x:v>
      </x:c>
      <x:c r="D979" s="305" t="n">
        <x:v>38</x:v>
      </x:c>
      <x:c r="E979" s="305" t="str">
        <x:v>CAP-LAW053|Reg. 34|AP01|OBS01</x:v>
      </x:c>
      <x:c r="F979" s="305" t="str">
        <x:v>SEBI-CORE-AUD-000038</x:v>
      </x:c>
      <x:c r="G979" s="305" t="str">
        <x:v>CAP-LAW053|Reg. 34|AP01</x:v>
      </x:c>
      <x:c r="H979" s="305" t="str">
        <x:v>CAP-LAW053</x:v>
      </x:c>
      <x:c r="I979" s="305" t="str">
        <x:v>MIGRATED — FROZEN</x:v>
      </x:c>
      <x:c r="J979" s="305" t="str">
        <x:v>FROZEN</x:v>
      </x:c>
      <x:c r="K979" s="305" t="str">
        <x:f>IF(COUNTIF($C$5:$C$1629,C979)=1,"UNIQUE","DUPLICATE")</x:f>
        <x:v>UNIQUE</x:v>
      </x:c>
      <x:c r="L979" s="305" t="str">
        <x:f>IF(COUNTIFS($B$5:$B$1629,B979,$E$5:$E$1629,E979)=1,"UNIQUE","DUPLICATE")</x:f>
        <x:v>UNIQUE</x:v>
      </x:c>
      <x:c r="M979" s="305" t="str">
        <x:f>IF(COUNTIF($C$5:$C$1629,F979)=1,"LINKED","ORPHAN")</x:f>
        <x:v>LINKED</x:v>
      </x:c>
      <x:c r="N979" s="305" t="str">
        <x:f>IF(AND(LEFT(C979,10)="SEBI-CORE-",MID(C979,11,3)=B979,LEN(C979)=20),"VALID","INVALID")</x:f>
        <x:v>VALID</x:v>
      </x:c>
      <x:c r="O979" s="305" t="str">
        <x:v>NO COLLISION — OBJECT CODE ISOLATED</x:v>
      </x:c>
    </x:row>
    <x:row r="980" ht="48" customHeight="1">
      <x:c r="A980" s="305" t="str">
        <x:v>Observation rule</x:v>
      </x:c>
      <x:c r="B980" s="305" t="str">
        <x:v>OBS</x:v>
      </x:c>
      <x:c r="C980" s="305" t="str">
        <x:v>SEBI-CORE-OBS-000039</x:v>
      </x:c>
      <x:c r="D980" s="305" t="n">
        <x:v>39</x:v>
      </x:c>
      <x:c r="E980" s="305" t="str">
        <x:v>CAP-LAW053|Reg. 36|AP01|OBS01</x:v>
      </x:c>
      <x:c r="F980" s="305" t="str">
        <x:v>SEBI-CORE-AUD-000039</x:v>
      </x:c>
      <x:c r="G980" s="305" t="str">
        <x:v>CAP-LAW053|Reg. 36|AP01</x:v>
      </x:c>
      <x:c r="H980" s="305" t="str">
        <x:v>CAP-LAW053</x:v>
      </x:c>
      <x:c r="I980" s="305" t="str">
        <x:v>MIGRATED — FROZEN</x:v>
      </x:c>
      <x:c r="J980" s="305" t="str">
        <x:v>FROZEN</x:v>
      </x:c>
      <x:c r="K980" s="305" t="str">
        <x:f>IF(COUNTIF($C$5:$C$1629,C980)=1,"UNIQUE","DUPLICATE")</x:f>
        <x:v>UNIQUE</x:v>
      </x:c>
      <x:c r="L980" s="305" t="str">
        <x:f>IF(COUNTIFS($B$5:$B$1629,B980,$E$5:$E$1629,E980)=1,"UNIQUE","DUPLICATE")</x:f>
        <x:v>UNIQUE</x:v>
      </x:c>
      <x:c r="M980" s="305" t="str">
        <x:f>IF(COUNTIF($C$5:$C$1629,F980)=1,"LINKED","ORPHAN")</x:f>
        <x:v>LINKED</x:v>
      </x:c>
      <x:c r="N980" s="305" t="str">
        <x:f>IF(AND(LEFT(C980,10)="SEBI-CORE-",MID(C980,11,3)=B980,LEN(C980)=20),"VALID","INVALID")</x:f>
        <x:v>VALID</x:v>
      </x:c>
      <x:c r="O980" s="305" t="str">
        <x:v>NO COLLISION — OBJECT CODE ISOLATED</x:v>
      </x:c>
    </x:row>
    <x:row r="981" ht="48" customHeight="1">
      <x:c r="A981" s="305" t="str">
        <x:v>Observation rule</x:v>
      </x:c>
      <x:c r="B981" s="305" t="str">
        <x:v>OBS</x:v>
      </x:c>
      <x:c r="C981" s="305" t="str">
        <x:v>SEBI-CORE-OBS-000040</x:v>
      </x:c>
      <x:c r="D981" s="305" t="n">
        <x:v>40</x:v>
      </x:c>
      <x:c r="E981" s="305" t="str">
        <x:v>CAP-LAW053|Reg. 37|AP01|OBS01</x:v>
      </x:c>
      <x:c r="F981" s="305" t="str">
        <x:v>SEBI-CORE-AUD-000040</x:v>
      </x:c>
      <x:c r="G981" s="305" t="str">
        <x:v>CAP-LAW053|Reg. 37|AP01</x:v>
      </x:c>
      <x:c r="H981" s="305" t="str">
        <x:v>CAP-LAW053</x:v>
      </x:c>
      <x:c r="I981" s="305" t="str">
        <x:v>MIGRATED — FROZEN</x:v>
      </x:c>
      <x:c r="J981" s="305" t="str">
        <x:v>FROZEN</x:v>
      </x:c>
      <x:c r="K981" s="305" t="str">
        <x:f>IF(COUNTIF($C$5:$C$1629,C981)=1,"UNIQUE","DUPLICATE")</x:f>
        <x:v>UNIQUE</x:v>
      </x:c>
      <x:c r="L981" s="305" t="str">
        <x:f>IF(COUNTIFS($B$5:$B$1629,B981,$E$5:$E$1629,E981)=1,"UNIQUE","DUPLICATE")</x:f>
        <x:v>UNIQUE</x:v>
      </x:c>
      <x:c r="M981" s="305" t="str">
        <x:f>IF(COUNTIF($C$5:$C$1629,F981)=1,"LINKED","ORPHAN")</x:f>
        <x:v>LINKED</x:v>
      </x:c>
      <x:c r="N981" s="305" t="str">
        <x:f>IF(AND(LEFT(C981,10)="SEBI-CORE-",MID(C981,11,3)=B981,LEN(C981)=20),"VALID","INVALID")</x:f>
        <x:v>VALID</x:v>
      </x:c>
      <x:c r="O981" s="305" t="str">
        <x:v>NO COLLISION — OBJECT CODE ISOLATED</x:v>
      </x:c>
    </x:row>
    <x:row r="982" ht="48" customHeight="1">
      <x:c r="A982" s="305" t="str">
        <x:v>Observation rule</x:v>
      </x:c>
      <x:c r="B982" s="305" t="str">
        <x:v>OBS</x:v>
      </x:c>
      <x:c r="C982" s="305" t="str">
        <x:v>SEBI-CORE-OBS-000041</x:v>
      </x:c>
      <x:c r="D982" s="305" t="n">
        <x:v>41</x:v>
      </x:c>
      <x:c r="E982" s="305" t="str">
        <x:v>CAP-LAW053|Reg. 38|AP01|OBS01</x:v>
      </x:c>
      <x:c r="F982" s="305" t="str">
        <x:v>SEBI-CORE-AUD-000041</x:v>
      </x:c>
      <x:c r="G982" s="305" t="str">
        <x:v>CAP-LAW053|Reg. 38|AP01</x:v>
      </x:c>
      <x:c r="H982" s="305" t="str">
        <x:v>CAP-LAW053</x:v>
      </x:c>
      <x:c r="I982" s="305" t="str">
        <x:v>MIGRATED — FROZEN</x:v>
      </x:c>
      <x:c r="J982" s="305" t="str">
        <x:v>FROZEN</x:v>
      </x:c>
      <x:c r="K982" s="305" t="str">
        <x:f>IF(COUNTIF($C$5:$C$1629,C982)=1,"UNIQUE","DUPLICATE")</x:f>
        <x:v>UNIQUE</x:v>
      </x:c>
      <x:c r="L982" s="305" t="str">
        <x:f>IF(COUNTIFS($B$5:$B$1629,B982,$E$5:$E$1629,E982)=1,"UNIQUE","DUPLICATE")</x:f>
        <x:v>UNIQUE</x:v>
      </x:c>
      <x:c r="M982" s="305" t="str">
        <x:f>IF(COUNTIF($C$5:$C$1629,F982)=1,"LINKED","ORPHAN")</x:f>
        <x:v>LINKED</x:v>
      </x:c>
      <x:c r="N982" s="305" t="str">
        <x:f>IF(AND(LEFT(C982,10)="SEBI-CORE-",MID(C982,11,3)=B982,LEN(C982)=20),"VALID","INVALID")</x:f>
        <x:v>VALID</x:v>
      </x:c>
      <x:c r="O982" s="305" t="str">
        <x:v>NO COLLISION — OBJECT CODE ISOLATED</x:v>
      </x:c>
    </x:row>
    <x:row r="983" ht="48" customHeight="1">
      <x:c r="A983" s="305" t="str">
        <x:v>Observation rule</x:v>
      </x:c>
      <x:c r="B983" s="305" t="str">
        <x:v>OBS</x:v>
      </x:c>
      <x:c r="C983" s="305" t="str">
        <x:v>SEBI-CORE-OBS-000042</x:v>
      </x:c>
      <x:c r="D983" s="305" t="n">
        <x:v>42</x:v>
      </x:c>
      <x:c r="E983" s="305" t="str">
        <x:v>CAP-LAW053|Reg. 39|AP01|OBS01</x:v>
      </x:c>
      <x:c r="F983" s="305" t="str">
        <x:v>SEBI-CORE-AUD-000042</x:v>
      </x:c>
      <x:c r="G983" s="305" t="str">
        <x:v>CAP-LAW053|Reg. 39|AP01</x:v>
      </x:c>
      <x:c r="H983" s="305" t="str">
        <x:v>CAP-LAW053</x:v>
      </x:c>
      <x:c r="I983" s="305" t="str">
        <x:v>MIGRATED — FROZEN</x:v>
      </x:c>
      <x:c r="J983" s="305" t="str">
        <x:v>FROZEN</x:v>
      </x:c>
      <x:c r="K983" s="305" t="str">
        <x:f>IF(COUNTIF($C$5:$C$1629,C983)=1,"UNIQUE","DUPLICATE")</x:f>
        <x:v>UNIQUE</x:v>
      </x:c>
      <x:c r="L983" s="305" t="str">
        <x:f>IF(COUNTIFS($B$5:$B$1629,B983,$E$5:$E$1629,E983)=1,"UNIQUE","DUPLICATE")</x:f>
        <x:v>UNIQUE</x:v>
      </x:c>
      <x:c r="M983" s="305" t="str">
        <x:f>IF(COUNTIF($C$5:$C$1629,F983)=1,"LINKED","ORPHAN")</x:f>
        <x:v>LINKED</x:v>
      </x:c>
      <x:c r="N983" s="305" t="str">
        <x:f>IF(AND(LEFT(C983,10)="SEBI-CORE-",MID(C983,11,3)=B983,LEN(C983)=20),"VALID","INVALID")</x:f>
        <x:v>VALID</x:v>
      </x:c>
      <x:c r="O983" s="305" t="str">
        <x:v>NO COLLISION — OBJECT CODE ISOLATED</x:v>
      </x:c>
    </x:row>
    <x:row r="984" ht="48" customHeight="1">
      <x:c r="A984" s="305" t="str">
        <x:v>Observation rule</x:v>
      </x:c>
      <x:c r="B984" s="305" t="str">
        <x:v>OBS</x:v>
      </x:c>
      <x:c r="C984" s="305" t="str">
        <x:v>SEBI-CORE-OBS-000043</x:v>
      </x:c>
      <x:c r="D984" s="305" t="n">
        <x:v>43</x:v>
      </x:c>
      <x:c r="E984" s="305" t="str">
        <x:v>CAP-LAW053|Reg. 40|AP01|OBS01</x:v>
      </x:c>
      <x:c r="F984" s="305" t="str">
        <x:v>SEBI-CORE-AUD-000043</x:v>
      </x:c>
      <x:c r="G984" s="305" t="str">
        <x:v>CAP-LAW053|Reg. 40|AP01</x:v>
      </x:c>
      <x:c r="H984" s="305" t="str">
        <x:v>CAP-LAW053</x:v>
      </x:c>
      <x:c r="I984" s="305" t="str">
        <x:v>MIGRATED — FROZEN</x:v>
      </x:c>
      <x:c r="J984" s="305" t="str">
        <x:v>FROZEN</x:v>
      </x:c>
      <x:c r="K984" s="305" t="str">
        <x:f>IF(COUNTIF($C$5:$C$1629,C984)=1,"UNIQUE","DUPLICATE")</x:f>
        <x:v>UNIQUE</x:v>
      </x:c>
      <x:c r="L984" s="305" t="str">
        <x:f>IF(COUNTIFS($B$5:$B$1629,B984,$E$5:$E$1629,E984)=1,"UNIQUE","DUPLICATE")</x:f>
        <x:v>UNIQUE</x:v>
      </x:c>
      <x:c r="M984" s="305" t="str">
        <x:f>IF(COUNTIF($C$5:$C$1629,F984)=1,"LINKED","ORPHAN")</x:f>
        <x:v>LINKED</x:v>
      </x:c>
      <x:c r="N984" s="305" t="str">
        <x:f>IF(AND(LEFT(C984,10)="SEBI-CORE-",MID(C984,11,3)=B984,LEN(C984)=20),"VALID","INVALID")</x:f>
        <x:v>VALID</x:v>
      </x:c>
      <x:c r="O984" s="305" t="str">
        <x:v>NO COLLISION — OBJECT CODE ISOLATED</x:v>
      </x:c>
    </x:row>
    <x:row r="985" ht="48" customHeight="1">
      <x:c r="A985" s="305" t="str">
        <x:v>Observation rule</x:v>
      </x:c>
      <x:c r="B985" s="305" t="str">
        <x:v>OBS</x:v>
      </x:c>
      <x:c r="C985" s="305" t="str">
        <x:v>SEBI-CORE-OBS-000044</x:v>
      </x:c>
      <x:c r="D985" s="305" t="n">
        <x:v>44</x:v>
      </x:c>
      <x:c r="E985" s="305" t="str">
        <x:v>CAP-LAW053|Reg. 42|AP01|OBS01</x:v>
      </x:c>
      <x:c r="F985" s="305" t="str">
        <x:v>SEBI-CORE-AUD-000044</x:v>
      </x:c>
      <x:c r="G985" s="305" t="str">
        <x:v>CAP-LAW053|Reg. 42|AP01</x:v>
      </x:c>
      <x:c r="H985" s="305" t="str">
        <x:v>CAP-LAW053</x:v>
      </x:c>
      <x:c r="I985" s="305" t="str">
        <x:v>MIGRATED — FROZEN</x:v>
      </x:c>
      <x:c r="J985" s="305" t="str">
        <x:v>FROZEN</x:v>
      </x:c>
      <x:c r="K985" s="305" t="str">
        <x:f>IF(COUNTIF($C$5:$C$1629,C985)=1,"UNIQUE","DUPLICATE")</x:f>
        <x:v>UNIQUE</x:v>
      </x:c>
      <x:c r="L985" s="305" t="str">
        <x:f>IF(COUNTIFS($B$5:$B$1629,B985,$E$5:$E$1629,E985)=1,"UNIQUE","DUPLICATE")</x:f>
        <x:v>UNIQUE</x:v>
      </x:c>
      <x:c r="M985" s="305" t="str">
        <x:f>IF(COUNTIF($C$5:$C$1629,F985)=1,"LINKED","ORPHAN")</x:f>
        <x:v>LINKED</x:v>
      </x:c>
      <x:c r="N985" s="305" t="str">
        <x:f>IF(AND(LEFT(C985,10)="SEBI-CORE-",MID(C985,11,3)=B985,LEN(C985)=20),"VALID","INVALID")</x:f>
        <x:v>VALID</x:v>
      </x:c>
      <x:c r="O985" s="305" t="str">
        <x:v>NO COLLISION — OBJECT CODE ISOLATED</x:v>
      </x:c>
    </x:row>
    <x:row r="986" ht="48" customHeight="1">
      <x:c r="A986" s="305" t="str">
        <x:v>Observation rule</x:v>
      </x:c>
      <x:c r="B986" s="305" t="str">
        <x:v>OBS</x:v>
      </x:c>
      <x:c r="C986" s="305" t="str">
        <x:v>SEBI-CORE-OBS-000045</x:v>
      </x:c>
      <x:c r="D986" s="305" t="n">
        <x:v>45</x:v>
      </x:c>
      <x:c r="E986" s="305" t="str">
        <x:v>CAP-LAW053|Reg. 43A|AP01|OBS01</x:v>
      </x:c>
      <x:c r="F986" s="305" t="str">
        <x:v>SEBI-CORE-AUD-000045</x:v>
      </x:c>
      <x:c r="G986" s="305" t="str">
        <x:v>CAP-LAW053|Reg. 43A|AP01</x:v>
      </x:c>
      <x:c r="H986" s="305" t="str">
        <x:v>CAP-LAW053</x:v>
      </x:c>
      <x:c r="I986" s="305" t="str">
        <x:v>MIGRATED — FROZEN</x:v>
      </x:c>
      <x:c r="J986" s="305" t="str">
        <x:v>FROZEN</x:v>
      </x:c>
      <x:c r="K986" s="305" t="str">
        <x:f>IF(COUNTIF($C$5:$C$1629,C986)=1,"UNIQUE","DUPLICATE")</x:f>
        <x:v>UNIQUE</x:v>
      </x:c>
      <x:c r="L986" s="305" t="str">
        <x:f>IF(COUNTIFS($B$5:$B$1629,B986,$E$5:$E$1629,E986)=1,"UNIQUE","DUPLICATE")</x:f>
        <x:v>UNIQUE</x:v>
      </x:c>
      <x:c r="M986" s="305" t="str">
        <x:f>IF(COUNTIF($C$5:$C$1629,F986)=1,"LINKED","ORPHAN")</x:f>
        <x:v>LINKED</x:v>
      </x:c>
      <x:c r="N986" s="305" t="str">
        <x:f>IF(AND(LEFT(C986,10)="SEBI-CORE-",MID(C986,11,3)=B986,LEN(C986)=20),"VALID","INVALID")</x:f>
        <x:v>VALID</x:v>
      </x:c>
      <x:c r="O986" s="305" t="str">
        <x:v>NO COLLISION — OBJECT CODE ISOLATED</x:v>
      </x:c>
    </x:row>
    <x:row r="987" ht="48" customHeight="1">
      <x:c r="A987" s="305" t="str">
        <x:v>Observation rule</x:v>
      </x:c>
      <x:c r="B987" s="305" t="str">
        <x:v>OBS</x:v>
      </x:c>
      <x:c r="C987" s="305" t="str">
        <x:v>SEBI-CORE-OBS-000046</x:v>
      </x:c>
      <x:c r="D987" s="305" t="n">
        <x:v>46</x:v>
      </x:c>
      <x:c r="E987" s="305" t="str">
        <x:v>CAP-LAW053|Reg. 44|AP01|OBS01</x:v>
      </x:c>
      <x:c r="F987" s="305" t="str">
        <x:v>SEBI-CORE-AUD-000046</x:v>
      </x:c>
      <x:c r="G987" s="305" t="str">
        <x:v>CAP-LAW053|Reg. 44|AP01</x:v>
      </x:c>
      <x:c r="H987" s="305" t="str">
        <x:v>CAP-LAW053</x:v>
      </x:c>
      <x:c r="I987" s="305" t="str">
        <x:v>MIGRATED — FROZEN</x:v>
      </x:c>
      <x:c r="J987" s="305" t="str">
        <x:v>FROZEN</x:v>
      </x:c>
      <x:c r="K987" s="305" t="str">
        <x:f>IF(COUNTIF($C$5:$C$1629,C987)=1,"UNIQUE","DUPLICATE")</x:f>
        <x:v>UNIQUE</x:v>
      </x:c>
      <x:c r="L987" s="305" t="str">
        <x:f>IF(COUNTIFS($B$5:$B$1629,B987,$E$5:$E$1629,E987)=1,"UNIQUE","DUPLICATE")</x:f>
        <x:v>UNIQUE</x:v>
      </x:c>
      <x:c r="M987" s="305" t="str">
        <x:f>IF(COUNTIF($C$5:$C$1629,F987)=1,"LINKED","ORPHAN")</x:f>
        <x:v>LINKED</x:v>
      </x:c>
      <x:c r="N987" s="305" t="str">
        <x:f>IF(AND(LEFT(C987,10)="SEBI-CORE-",MID(C987,11,3)=B987,LEN(C987)=20),"VALID","INVALID")</x:f>
        <x:v>VALID</x:v>
      </x:c>
      <x:c r="O987" s="305" t="str">
        <x:v>NO COLLISION — OBJECT CODE ISOLATED</x:v>
      </x:c>
    </x:row>
    <x:row r="988" ht="48" customHeight="1">
      <x:c r="A988" s="305" t="str">
        <x:v>Observation rule</x:v>
      </x:c>
      <x:c r="B988" s="305" t="str">
        <x:v>OBS</x:v>
      </x:c>
      <x:c r="C988" s="305" t="str">
        <x:v>SEBI-CORE-OBS-000047</x:v>
      </x:c>
      <x:c r="D988" s="305" t="n">
        <x:v>47</x:v>
      </x:c>
      <x:c r="E988" s="305" t="str">
        <x:v>CAP-LAW053|Reg. 45|AP01|OBS01</x:v>
      </x:c>
      <x:c r="F988" s="305" t="str">
        <x:v>SEBI-CORE-AUD-000047</x:v>
      </x:c>
      <x:c r="G988" s="305" t="str">
        <x:v>CAP-LAW053|Reg. 45|AP01</x:v>
      </x:c>
      <x:c r="H988" s="305" t="str">
        <x:v>CAP-LAW053</x:v>
      </x:c>
      <x:c r="I988" s="305" t="str">
        <x:v>MIGRATED — FROZEN</x:v>
      </x:c>
      <x:c r="J988" s="305" t="str">
        <x:v>FROZEN</x:v>
      </x:c>
      <x:c r="K988" s="305" t="str">
        <x:f>IF(COUNTIF($C$5:$C$1629,C988)=1,"UNIQUE","DUPLICATE")</x:f>
        <x:v>UNIQUE</x:v>
      </x:c>
      <x:c r="L988" s="305" t="str">
        <x:f>IF(COUNTIFS($B$5:$B$1629,B988,$E$5:$E$1629,E988)=1,"UNIQUE","DUPLICATE")</x:f>
        <x:v>UNIQUE</x:v>
      </x:c>
      <x:c r="M988" s="305" t="str">
        <x:f>IF(COUNTIF($C$5:$C$1629,F988)=1,"LINKED","ORPHAN")</x:f>
        <x:v>LINKED</x:v>
      </x:c>
      <x:c r="N988" s="305" t="str">
        <x:f>IF(AND(LEFT(C988,10)="SEBI-CORE-",MID(C988,11,3)=B988,LEN(C988)=20),"VALID","INVALID")</x:f>
        <x:v>VALID</x:v>
      </x:c>
      <x:c r="O988" s="305" t="str">
        <x:v>NO COLLISION — OBJECT CODE ISOLATED</x:v>
      </x:c>
    </x:row>
    <x:row r="989" ht="48" customHeight="1">
      <x:c r="A989" s="305" t="str">
        <x:v>Observation rule</x:v>
      </x:c>
      <x:c r="B989" s="305" t="str">
        <x:v>OBS</x:v>
      </x:c>
      <x:c r="C989" s="305" t="str">
        <x:v>SEBI-CORE-OBS-000048</x:v>
      </x:c>
      <x:c r="D989" s="305" t="n">
        <x:v>48</x:v>
      </x:c>
      <x:c r="E989" s="305" t="str">
        <x:v>CAP-LAW053|Reg. 46|AP01|OBS01</x:v>
      </x:c>
      <x:c r="F989" s="305" t="str">
        <x:v>SEBI-CORE-AUD-000048</x:v>
      </x:c>
      <x:c r="G989" s="305" t="str">
        <x:v>CAP-LAW053|Reg. 46|AP01</x:v>
      </x:c>
      <x:c r="H989" s="305" t="str">
        <x:v>CAP-LAW053</x:v>
      </x:c>
      <x:c r="I989" s="305" t="str">
        <x:v>MIGRATED — FROZEN</x:v>
      </x:c>
      <x:c r="J989" s="305" t="str">
        <x:v>FROZEN</x:v>
      </x:c>
      <x:c r="K989" s="305" t="str">
        <x:f>IF(COUNTIF($C$5:$C$1629,C989)=1,"UNIQUE","DUPLICATE")</x:f>
        <x:v>UNIQUE</x:v>
      </x:c>
      <x:c r="L989" s="305" t="str">
        <x:f>IF(COUNTIFS($B$5:$B$1629,B989,$E$5:$E$1629,E989)=1,"UNIQUE","DUPLICATE")</x:f>
        <x:v>UNIQUE</x:v>
      </x:c>
      <x:c r="M989" s="305" t="str">
        <x:f>IF(COUNTIF($C$5:$C$1629,F989)=1,"LINKED","ORPHAN")</x:f>
        <x:v>LINKED</x:v>
      </x:c>
      <x:c r="N989" s="305" t="str">
        <x:f>IF(AND(LEFT(C989,10)="SEBI-CORE-",MID(C989,11,3)=B989,LEN(C989)=20),"VALID","INVALID")</x:f>
        <x:v>VALID</x:v>
      </x:c>
      <x:c r="O989" s="305" t="str">
        <x:v>NO COLLISION — OBJECT CODE ISOLATED</x:v>
      </x:c>
    </x:row>
    <x:row r="990" ht="48" customHeight="1">
      <x:c r="A990" s="305" t="str">
        <x:v>Observation rule</x:v>
      </x:c>
      <x:c r="B990" s="305" t="str">
        <x:v>OBS</x:v>
      </x:c>
      <x:c r="C990" s="305" t="str">
        <x:v>SEBI-CORE-OBS-000049</x:v>
      </x:c>
      <x:c r="D990" s="305" t="n">
        <x:v>49</x:v>
      </x:c>
      <x:c r="E990" s="305" t="str">
        <x:v>CAP-LAW053|Reg. 47|AP01|OBS01</x:v>
      </x:c>
      <x:c r="F990" s="305" t="str">
        <x:v>SEBI-CORE-AUD-000049</x:v>
      </x:c>
      <x:c r="G990" s="305" t="str">
        <x:v>CAP-LAW053|Reg. 47|AP01</x:v>
      </x:c>
      <x:c r="H990" s="305" t="str">
        <x:v>CAP-LAW053</x:v>
      </x:c>
      <x:c r="I990" s="305" t="str">
        <x:v>MIGRATED — FROZEN</x:v>
      </x:c>
      <x:c r="J990" s="305" t="str">
        <x:v>FROZEN</x:v>
      </x:c>
      <x:c r="K990" s="305" t="str">
        <x:f>IF(COUNTIF($C$5:$C$1629,C990)=1,"UNIQUE","DUPLICATE")</x:f>
        <x:v>UNIQUE</x:v>
      </x:c>
      <x:c r="L990" s="305" t="str">
        <x:f>IF(COUNTIFS($B$5:$B$1629,B990,$E$5:$E$1629,E990)=1,"UNIQUE","DUPLICATE")</x:f>
        <x:v>UNIQUE</x:v>
      </x:c>
      <x:c r="M990" s="305" t="str">
        <x:f>IF(COUNTIF($C$5:$C$1629,F990)=1,"LINKED","ORPHAN")</x:f>
        <x:v>LINKED</x:v>
      </x:c>
      <x:c r="N990" s="305" t="str">
        <x:f>IF(AND(LEFT(C990,10)="SEBI-CORE-",MID(C990,11,3)=B990,LEN(C990)=20),"VALID","INVALID")</x:f>
        <x:v>VALID</x:v>
      </x:c>
      <x:c r="O990" s="305" t="str">
        <x:v>NO COLLISION — OBJECT CODE ISOLATED</x:v>
      </x:c>
    </x:row>
    <x:row r="991" ht="48" customHeight="1">
      <x:c r="A991" s="305" t="str">
        <x:v>Observation rule</x:v>
      </x:c>
      <x:c r="B991" s="305" t="str">
        <x:v>OBS</x:v>
      </x:c>
      <x:c r="C991" s="305" t="str">
        <x:v>SEBI-CORE-OBS-000050</x:v>
      </x:c>
      <x:c r="D991" s="305" t="n">
        <x:v>50</x:v>
      </x:c>
      <x:c r="E991" s="305" t="str">
        <x:v>CAP-LAW083|Ch. II|AP01|OBS01</x:v>
      </x:c>
      <x:c r="F991" s="305" t="str">
        <x:v>SEBI-CORE-AUD-000050</x:v>
      </x:c>
      <x:c r="G991" s="305" t="str">
        <x:v>CAP-LAW083|Ch. II|AP01</x:v>
      </x:c>
      <x:c r="H991" s="305" t="str">
        <x:v>CAP-LAW083</x:v>
      </x:c>
      <x:c r="I991" s="305" t="str">
        <x:v>MIGRATED — FROZEN</x:v>
      </x:c>
      <x:c r="J991" s="305" t="str">
        <x:v>FROZEN</x:v>
      </x:c>
      <x:c r="K991" s="305" t="str">
        <x:f>IF(COUNTIF($C$5:$C$1629,C991)=1,"UNIQUE","DUPLICATE")</x:f>
        <x:v>UNIQUE</x:v>
      </x:c>
      <x:c r="L991" s="305" t="str">
        <x:f>IF(COUNTIFS($B$5:$B$1629,B991,$E$5:$E$1629,E991)=1,"UNIQUE","DUPLICATE")</x:f>
        <x:v>UNIQUE</x:v>
      </x:c>
      <x:c r="M991" s="305" t="str">
        <x:f>IF(COUNTIF($C$5:$C$1629,F991)=1,"LINKED","ORPHAN")</x:f>
        <x:v>LINKED</x:v>
      </x:c>
      <x:c r="N991" s="305" t="str">
        <x:f>IF(AND(LEFT(C991,10)="SEBI-CORE-",MID(C991,11,3)=B991,LEN(C991)=20),"VALID","INVALID")</x:f>
        <x:v>VALID</x:v>
      </x:c>
      <x:c r="O991" s="305" t="str">
        <x:v>NO COLLISION — OBJECT CODE ISOLATED</x:v>
      </x:c>
    </x:row>
    <x:row r="992" ht="48" customHeight="1">
      <x:c r="A992" s="305" t="str">
        <x:v>Observation rule</x:v>
      </x:c>
      <x:c r="B992" s="305" t="str">
        <x:v>OBS</x:v>
      </x:c>
      <x:c r="C992" s="305" t="str">
        <x:v>SEBI-CORE-OBS-000051</x:v>
      </x:c>
      <x:c r="D992" s="305" t="n">
        <x:v>51</x:v>
      </x:c>
      <x:c r="E992" s="305" t="str">
        <x:v>CAP-LAW083|RPT chapter|AP01|OBS01</x:v>
      </x:c>
      <x:c r="F992" s="305" t="str">
        <x:v>SEBI-CORE-AUD-000051</x:v>
      </x:c>
      <x:c r="G992" s="305" t="str">
        <x:v>CAP-LAW083|RPT chapter|AP01</x:v>
      </x:c>
      <x:c r="H992" s="305" t="str">
        <x:v>CAP-LAW083</x:v>
      </x:c>
      <x:c r="I992" s="305" t="str">
        <x:v>MIGRATED — FROZEN</x:v>
      </x:c>
      <x:c r="J992" s="305" t="str">
        <x:v>FROZEN</x:v>
      </x:c>
      <x:c r="K992" s="305" t="str">
        <x:f>IF(COUNTIF($C$5:$C$1629,C992)=1,"UNIQUE","DUPLICATE")</x:f>
        <x:v>UNIQUE</x:v>
      </x:c>
      <x:c r="L992" s="305" t="str">
        <x:f>IF(COUNTIFS($B$5:$B$1629,B992,$E$5:$E$1629,E992)=1,"UNIQUE","DUPLICATE")</x:f>
        <x:v>UNIQUE</x:v>
      </x:c>
      <x:c r="M992" s="305" t="str">
        <x:f>IF(COUNTIF($C$5:$C$1629,F992)=1,"LINKED","ORPHAN")</x:f>
        <x:v>LINKED</x:v>
      </x:c>
      <x:c r="N992" s="305" t="str">
        <x:f>IF(AND(LEFT(C992,10)="SEBI-CORE-",MID(C992,11,3)=B992,LEN(C992)=20),"VALID","INVALID")</x:f>
        <x:v>VALID</x:v>
      </x:c>
      <x:c r="O992" s="305" t="str">
        <x:v>NO COLLISION — OBJECT CODE ISOLATED</x:v>
      </x:c>
    </x:row>
    <x:row r="993" ht="48" customHeight="1">
      <x:c r="A993" s="305" t="str">
        <x:v>Observation rule</x:v>
      </x:c>
      <x:c r="B993" s="305" t="str">
        <x:v>OBS</x:v>
      </x:c>
      <x:c r="C993" s="305" t="str">
        <x:v>SEBI-CORE-OBS-000052</x:v>
      </x:c>
      <x:c r="D993" s="305" t="n">
        <x:v>52</x:v>
      </x:c>
      <x:c r="E993" s="305" t="str">
        <x:v>CAP-LAW083|BRSR chapter|AP01|OBS01</x:v>
      </x:c>
      <x:c r="F993" s="305" t="str">
        <x:v>SEBI-CORE-AUD-000052</x:v>
      </x:c>
      <x:c r="G993" s="305" t="str">
        <x:v>CAP-LAW083|BRSR chapter|AP01</x:v>
      </x:c>
      <x:c r="H993" s="305" t="str">
        <x:v>CAP-LAW083</x:v>
      </x:c>
      <x:c r="I993" s="305" t="str">
        <x:v>MIGRATED — FROZEN</x:v>
      </x:c>
      <x:c r="J993" s="305" t="str">
        <x:v>FROZEN</x:v>
      </x:c>
      <x:c r="K993" s="305" t="str">
        <x:f>IF(COUNTIF($C$5:$C$1629,C993)=1,"UNIQUE","DUPLICATE")</x:f>
        <x:v>UNIQUE</x:v>
      </x:c>
      <x:c r="L993" s="305" t="str">
        <x:f>IF(COUNTIFS($B$5:$B$1629,B993,$E$5:$E$1629,E993)=1,"UNIQUE","DUPLICATE")</x:f>
        <x:v>UNIQUE</x:v>
      </x:c>
      <x:c r="M993" s="305" t="str">
        <x:f>IF(COUNTIF($C$5:$C$1629,F993)=1,"LINKED","ORPHAN")</x:f>
        <x:v>LINKED</x:v>
      </x:c>
      <x:c r="N993" s="305" t="str">
        <x:f>IF(AND(LEFT(C993,10)="SEBI-CORE-",MID(C993,11,3)=B993,LEN(C993)=20),"VALID","INVALID")</x:f>
        <x:v>VALID</x:v>
      </x:c>
      <x:c r="O993" s="305" t="str">
        <x:v>NO COLLISION — OBJECT CODE ISOLATED</x:v>
      </x:c>
    </x:row>
    <x:row r="994" ht="48" customHeight="1">
      <x:c r="A994" s="305" t="str">
        <x:v>Observation rule</x:v>
      </x:c>
      <x:c r="B994" s="305" t="str">
        <x:v>OBS</x:v>
      </x:c>
      <x:c r="C994" s="305" t="str">
        <x:v>SEBI-CORE-OBS-000053</x:v>
      </x:c>
      <x:c r="D994" s="305" t="n">
        <x:v>53</x:v>
      </x:c>
      <x:c r="E994" s="305" t="str">
        <x:v>CAP-LAW083|Material-event chapter|AP01|OBS01</x:v>
      </x:c>
      <x:c r="F994" s="305" t="str">
        <x:v>SEBI-CORE-AUD-000053</x:v>
      </x:c>
      <x:c r="G994" s="305" t="str">
        <x:v>CAP-LAW083|Material-event chapter|AP01</x:v>
      </x:c>
      <x:c r="H994" s="305" t="str">
        <x:v>CAP-LAW083</x:v>
      </x:c>
      <x:c r="I994" s="305" t="str">
        <x:v>MIGRATED — FROZEN</x:v>
      </x:c>
      <x:c r="J994" s="305" t="str">
        <x:v>FROZEN</x:v>
      </x:c>
      <x:c r="K994" s="305" t="str">
        <x:f>IF(COUNTIF($C$5:$C$1629,C994)=1,"UNIQUE","DUPLICATE")</x:f>
        <x:v>UNIQUE</x:v>
      </x:c>
      <x:c r="L994" s="305" t="str">
        <x:f>IF(COUNTIFS($B$5:$B$1629,B994,$E$5:$E$1629,E994)=1,"UNIQUE","DUPLICATE")</x:f>
        <x:v>UNIQUE</x:v>
      </x:c>
      <x:c r="M994" s="305" t="str">
        <x:f>IF(COUNTIF($C$5:$C$1629,F994)=1,"LINKED","ORPHAN")</x:f>
        <x:v>LINKED</x:v>
      </x:c>
      <x:c r="N994" s="305" t="str">
        <x:f>IF(AND(LEFT(C994,10)="SEBI-CORE-",MID(C994,11,3)=B994,LEN(C994)=20),"VALID","INVALID")</x:f>
        <x:v>VALID</x:v>
      </x:c>
      <x:c r="O994" s="305" t="str">
        <x:v>NO COLLISION — OBJECT CODE ISOLATED</x:v>
      </x:c>
    </x:row>
    <x:row r="995" ht="48" customHeight="1">
      <x:c r="A995" s="305" t="str">
        <x:v>Observation rule</x:v>
      </x:c>
      <x:c r="B995" s="305" t="str">
        <x:v>OBS</x:v>
      </x:c>
      <x:c r="C995" s="305" t="str">
        <x:v>SEBI-CORE-OBS-000054</x:v>
      </x:c>
      <x:c r="D995" s="305" t="n">
        <x:v>54</x:v>
      </x:c>
      <x:c r="E995" s="305" t="str">
        <x:v>CAP-LAW083|Rumour-verification chapter|AP01|OBS01</x:v>
      </x:c>
      <x:c r="F995" s="305" t="str">
        <x:v>SEBI-CORE-AUD-000054</x:v>
      </x:c>
      <x:c r="G995" s="305" t="str">
        <x:v>CAP-LAW083|Rumour-verification chapter|AP01</x:v>
      </x:c>
      <x:c r="H995" s="305" t="str">
        <x:v>CAP-LAW083</x:v>
      </x:c>
      <x:c r="I995" s="305" t="str">
        <x:v>MIGRATED — FROZEN</x:v>
      </x:c>
      <x:c r="J995" s="305" t="str">
        <x:v>FROZEN</x:v>
      </x:c>
      <x:c r="K995" s="305" t="str">
        <x:f>IF(COUNTIF($C$5:$C$1629,C995)=1,"UNIQUE","DUPLICATE")</x:f>
        <x:v>UNIQUE</x:v>
      </x:c>
      <x:c r="L995" s="305" t="str">
        <x:f>IF(COUNTIFS($B$5:$B$1629,B995,$E$5:$E$1629,E995)=1,"UNIQUE","DUPLICATE")</x:f>
        <x:v>UNIQUE</x:v>
      </x:c>
      <x:c r="M995" s="305" t="str">
        <x:f>IF(COUNTIF($C$5:$C$1629,F995)=1,"LINKED","ORPHAN")</x:f>
        <x:v>LINKED</x:v>
      </x:c>
      <x:c r="N995" s="305" t="str">
        <x:f>IF(AND(LEFT(C995,10)="SEBI-CORE-",MID(C995,11,3)=B995,LEN(C995)=20),"VALID","INVALID")</x:f>
        <x:v>VALID</x:v>
      </x:c>
      <x:c r="O995" s="305" t="str">
        <x:v>NO COLLISION — OBJECT CODE ISOLATED</x:v>
      </x:c>
    </x:row>
    <x:row r="996" ht="48" customHeight="1">
      <x:c r="A996" s="305" t="str">
        <x:v>Observation rule</x:v>
      </x:c>
      <x:c r="B996" s="305" t="str">
        <x:v>OBS</x:v>
      </x:c>
      <x:c r="C996" s="305" t="str">
        <x:v>SEBI-CORE-OBS-000055</x:v>
      </x:c>
      <x:c r="D996" s="305" t="n">
        <x:v>55</x:v>
      </x:c>
      <x:c r="E996" s="305" t="str">
        <x:v>CAP-LAW083|Integrated Filing chapter|AP01|OBS01</x:v>
      </x:c>
      <x:c r="F996" s="305" t="str">
        <x:v>SEBI-CORE-AUD-000055</x:v>
      </x:c>
      <x:c r="G996" s="305" t="str">
        <x:v>CAP-LAW083|Integrated Filing chapter|AP01</x:v>
      </x:c>
      <x:c r="H996" s="305" t="str">
        <x:v>CAP-LAW083</x:v>
      </x:c>
      <x:c r="I996" s="305" t="str">
        <x:v>MIGRATED — FROZEN</x:v>
      </x:c>
      <x:c r="J996" s="305" t="str">
        <x:v>FROZEN</x:v>
      </x:c>
      <x:c r="K996" s="305" t="str">
        <x:f>IF(COUNTIF($C$5:$C$1629,C996)=1,"UNIQUE","DUPLICATE")</x:f>
        <x:v>UNIQUE</x:v>
      </x:c>
      <x:c r="L996" s="305" t="str">
        <x:f>IF(COUNTIFS($B$5:$B$1629,B996,$E$5:$E$1629,E996)=1,"UNIQUE","DUPLICATE")</x:f>
        <x:v>UNIQUE</x:v>
      </x:c>
      <x:c r="M996" s="305" t="str">
        <x:f>IF(COUNTIF($C$5:$C$1629,F996)=1,"LINKED","ORPHAN")</x:f>
        <x:v>LINKED</x:v>
      </x:c>
      <x:c r="N996" s="305" t="str">
        <x:f>IF(AND(LEFT(C996,10)="SEBI-CORE-",MID(C996,11,3)=B996,LEN(C996)=20),"VALID","INVALID")</x:f>
        <x:v>VALID</x:v>
      </x:c>
      <x:c r="O996" s="305" t="str">
        <x:v>NO COLLISION — OBJECT CODE ISOLATED</x:v>
      </x:c>
    </x:row>
    <x:row r="997" ht="48" customHeight="1">
      <x:c r="A997" s="305" t="str">
        <x:v>Observation rule</x:v>
      </x:c>
      <x:c r="B997" s="305" t="str">
        <x:v>OBS</x:v>
      </x:c>
      <x:c r="C997" s="305" t="str">
        <x:v>SEBI-CORE-OBS-000056</x:v>
      </x:c>
      <x:c r="D997" s="305" t="n">
        <x:v>56</x:v>
      </x:c>
      <x:c r="E997" s="305" t="str">
        <x:v>CAP-LAW054|Reg. 3(1)|AP01|OBS01</x:v>
      </x:c>
      <x:c r="F997" s="305" t="str">
        <x:v>SEBI-CORE-AUD-000056</x:v>
      </x:c>
      <x:c r="G997" s="305" t="str">
        <x:v>CAP-LAW054|Reg. 3(1)|AP01</x:v>
      </x:c>
      <x:c r="H997" s="305" t="str">
        <x:v>CAP-LAW054</x:v>
      </x:c>
      <x:c r="I997" s="305" t="str">
        <x:v>MIGRATED — FROZEN</x:v>
      </x:c>
      <x:c r="J997" s="305" t="str">
        <x:v>FROZEN</x:v>
      </x:c>
      <x:c r="K997" s="305" t="str">
        <x:f>IF(COUNTIF($C$5:$C$1629,C997)=1,"UNIQUE","DUPLICATE")</x:f>
        <x:v>UNIQUE</x:v>
      </x:c>
      <x:c r="L997" s="305" t="str">
        <x:f>IF(COUNTIFS($B$5:$B$1629,B997,$E$5:$E$1629,E997)=1,"UNIQUE","DUPLICATE")</x:f>
        <x:v>UNIQUE</x:v>
      </x:c>
      <x:c r="M997" s="305" t="str">
        <x:f>IF(COUNTIF($C$5:$C$1629,F997)=1,"LINKED","ORPHAN")</x:f>
        <x:v>LINKED</x:v>
      </x:c>
      <x:c r="N997" s="305" t="str">
        <x:f>IF(AND(LEFT(C997,10)="SEBI-CORE-",MID(C997,11,3)=B997,LEN(C997)=20),"VALID","INVALID")</x:f>
        <x:v>VALID</x:v>
      </x:c>
      <x:c r="O997" s="305" t="str">
        <x:v>NO COLLISION — OBJECT CODE ISOLATED</x:v>
      </x:c>
    </x:row>
    <x:row r="998" ht="48" customHeight="1">
      <x:c r="A998" s="305" t="str">
        <x:v>Observation rule</x:v>
      </x:c>
      <x:c r="B998" s="305" t="str">
        <x:v>OBS</x:v>
      </x:c>
      <x:c r="C998" s="305" t="str">
        <x:v>SEBI-CORE-OBS-000057</x:v>
      </x:c>
      <x:c r="D998" s="305" t="n">
        <x:v>57</x:v>
      </x:c>
      <x:c r="E998" s="305" t="str">
        <x:v>CAP-LAW054|Reg. 3(2A)|AP01|OBS01</x:v>
      </x:c>
      <x:c r="F998" s="305" t="str">
        <x:v>SEBI-CORE-AUD-000057</x:v>
      </x:c>
      <x:c r="G998" s="305" t="str">
        <x:v>CAP-LAW054|Reg. 3(2A)|AP01</x:v>
      </x:c>
      <x:c r="H998" s="305" t="str">
        <x:v>CAP-LAW054</x:v>
      </x:c>
      <x:c r="I998" s="305" t="str">
        <x:v>MIGRATED — FROZEN</x:v>
      </x:c>
      <x:c r="J998" s="305" t="str">
        <x:v>FROZEN</x:v>
      </x:c>
      <x:c r="K998" s="305" t="str">
        <x:f>IF(COUNTIF($C$5:$C$1629,C998)=1,"UNIQUE","DUPLICATE")</x:f>
        <x:v>UNIQUE</x:v>
      </x:c>
      <x:c r="L998" s="305" t="str">
        <x:f>IF(COUNTIFS($B$5:$B$1629,B998,$E$5:$E$1629,E998)=1,"UNIQUE","DUPLICATE")</x:f>
        <x:v>UNIQUE</x:v>
      </x:c>
      <x:c r="M998" s="305" t="str">
        <x:f>IF(COUNTIF($C$5:$C$1629,F998)=1,"LINKED","ORPHAN")</x:f>
        <x:v>LINKED</x:v>
      </x:c>
      <x:c r="N998" s="305" t="str">
        <x:f>IF(AND(LEFT(C998,10)="SEBI-CORE-",MID(C998,11,3)=B998,LEN(C998)=20),"VALID","INVALID")</x:f>
        <x:v>VALID</x:v>
      </x:c>
      <x:c r="O998" s="305" t="str">
        <x:v>NO COLLISION — OBJECT CODE ISOLATED</x:v>
      </x:c>
    </x:row>
    <x:row r="999" ht="48" customHeight="1">
      <x:c r="A999" s="305" t="str">
        <x:v>Observation rule</x:v>
      </x:c>
      <x:c r="B999" s="305" t="str">
        <x:v>OBS</x:v>
      </x:c>
      <x:c r="C999" s="305" t="str">
        <x:v>SEBI-CORE-OBS-000058</x:v>
      </x:c>
      <x:c r="D999" s="305" t="n">
        <x:v>58</x:v>
      </x:c>
      <x:c r="E999" s="305" t="str">
        <x:v>CAP-LAW054|Reg. 3(5)|AP01|OBS01</x:v>
      </x:c>
      <x:c r="F999" s="305" t="str">
        <x:v>SEBI-CORE-AUD-000058</x:v>
      </x:c>
      <x:c r="G999" s="305" t="str">
        <x:v>CAP-LAW054|Reg. 3(5)|AP01</x:v>
      </x:c>
      <x:c r="H999" s="305" t="str">
        <x:v>CAP-LAW054</x:v>
      </x:c>
      <x:c r="I999" s="305" t="str">
        <x:v>MIGRATED — FROZEN</x:v>
      </x:c>
      <x:c r="J999" s="305" t="str">
        <x:v>FROZEN</x:v>
      </x:c>
      <x:c r="K999" s="305" t="str">
        <x:f>IF(COUNTIF($C$5:$C$1629,C999)=1,"UNIQUE","DUPLICATE")</x:f>
        <x:v>UNIQUE</x:v>
      </x:c>
      <x:c r="L999" s="305" t="str">
        <x:f>IF(COUNTIFS($B$5:$B$1629,B999,$E$5:$E$1629,E999)=1,"UNIQUE","DUPLICATE")</x:f>
        <x:v>UNIQUE</x:v>
      </x:c>
      <x:c r="M999" s="305" t="str">
        <x:f>IF(COUNTIF($C$5:$C$1629,F999)=1,"LINKED","ORPHAN")</x:f>
        <x:v>LINKED</x:v>
      </x:c>
      <x:c r="N999" s="305" t="str">
        <x:f>IF(AND(LEFT(C999,10)="SEBI-CORE-",MID(C999,11,3)=B999,LEN(C999)=20),"VALID","INVALID")</x:f>
        <x:v>VALID</x:v>
      </x:c>
      <x:c r="O999" s="305" t="str">
        <x:v>NO COLLISION — OBJECT CODE ISOLATED</x:v>
      </x:c>
    </x:row>
    <x:row r="1000" ht="48" customHeight="1">
      <x:c r="A1000" s="305" t="str">
        <x:v>Observation rule</x:v>
      </x:c>
      <x:c r="B1000" s="305" t="str">
        <x:v>OBS</x:v>
      </x:c>
      <x:c r="C1000" s="305" t="str">
        <x:v>SEBI-CORE-OBS-000059</x:v>
      </x:c>
      <x:c r="D1000" s="305" t="n">
        <x:v>59</x:v>
      </x:c>
      <x:c r="E1000" s="305" t="str">
        <x:v>CAP-LAW054|Reg. 4|AP01|OBS01</x:v>
      </x:c>
      <x:c r="F1000" s="305" t="str">
        <x:v>SEBI-CORE-AUD-000059</x:v>
      </x:c>
      <x:c r="G1000" s="305" t="str">
        <x:v>CAP-LAW054|Reg. 4|AP01</x:v>
      </x:c>
      <x:c r="H1000" s="305" t="str">
        <x:v>CAP-LAW054</x:v>
      </x:c>
      <x:c r="I1000" s="305" t="str">
        <x:v>MIGRATED — FROZEN</x:v>
      </x:c>
      <x:c r="J1000" s="305" t="str">
        <x:v>FROZEN</x:v>
      </x:c>
      <x:c r="K1000" s="305" t="str">
        <x:f>IF(COUNTIF($C$5:$C$1629,C1000)=1,"UNIQUE","DUPLICATE")</x:f>
        <x:v>UNIQUE</x:v>
      </x:c>
      <x:c r="L1000" s="305" t="str">
        <x:f>IF(COUNTIFS($B$5:$B$1629,B1000,$E$5:$E$1629,E1000)=1,"UNIQUE","DUPLICATE")</x:f>
        <x:v>UNIQUE</x:v>
      </x:c>
      <x:c r="M1000" s="305" t="str">
        <x:f>IF(COUNTIF($C$5:$C$1629,F1000)=1,"LINKED","ORPHAN")</x:f>
        <x:v>LINKED</x:v>
      </x:c>
      <x:c r="N1000" s="305" t="str">
        <x:f>IF(AND(LEFT(C1000,10)="SEBI-CORE-",MID(C1000,11,3)=B1000,LEN(C1000)=20),"VALID","INVALID")</x:f>
        <x:v>VALID</x:v>
      </x:c>
      <x:c r="O1000" s="305" t="str">
        <x:v>NO COLLISION — OBJECT CODE ISOLATED</x:v>
      </x:c>
    </x:row>
    <x:row r="1001" ht="48" customHeight="1">
      <x:c r="A1001" s="305" t="str">
        <x:v>Observation rule</x:v>
      </x:c>
      <x:c r="B1001" s="305" t="str">
        <x:v>OBS</x:v>
      </x:c>
      <x:c r="C1001" s="305" t="str">
        <x:v>SEBI-CORE-OBS-000060</x:v>
      </x:c>
      <x:c r="D1001" s="305" t="n">
        <x:v>60</x:v>
      </x:c>
      <x:c r="E1001" s="305" t="str">
        <x:v>CAP-LAW054|Reg. 5|AP01|OBS01</x:v>
      </x:c>
      <x:c r="F1001" s="305" t="str">
        <x:v>SEBI-CORE-AUD-000060</x:v>
      </x:c>
      <x:c r="G1001" s="305" t="str">
        <x:v>CAP-LAW054|Reg. 5|AP01</x:v>
      </x:c>
      <x:c r="H1001" s="305" t="str">
        <x:v>CAP-LAW054</x:v>
      </x:c>
      <x:c r="I1001" s="305" t="str">
        <x:v>MIGRATED — FROZEN</x:v>
      </x:c>
      <x:c r="J1001" s="305" t="str">
        <x:v>FROZEN</x:v>
      </x:c>
      <x:c r="K1001" s="305" t="str">
        <x:f>IF(COUNTIF($C$5:$C$1629,C1001)=1,"UNIQUE","DUPLICATE")</x:f>
        <x:v>UNIQUE</x:v>
      </x:c>
      <x:c r="L1001" s="305" t="str">
        <x:f>IF(COUNTIFS($B$5:$B$1629,B1001,$E$5:$E$1629,E1001)=1,"UNIQUE","DUPLICATE")</x:f>
        <x:v>UNIQUE</x:v>
      </x:c>
      <x:c r="M1001" s="305" t="str">
        <x:f>IF(COUNTIF($C$5:$C$1629,F1001)=1,"LINKED","ORPHAN")</x:f>
        <x:v>LINKED</x:v>
      </x:c>
      <x:c r="N1001" s="305" t="str">
        <x:f>IF(AND(LEFT(C1001,10)="SEBI-CORE-",MID(C1001,11,3)=B1001,LEN(C1001)=20),"VALID","INVALID")</x:f>
        <x:v>VALID</x:v>
      </x:c>
      <x:c r="O1001" s="305" t="str">
        <x:v>NO COLLISION — OBJECT CODE ISOLATED</x:v>
      </x:c>
    </x:row>
    <x:row r="1002" ht="48" customHeight="1">
      <x:c r="A1002" s="305" t="str">
        <x:v>Observation rule</x:v>
      </x:c>
      <x:c r="B1002" s="305" t="str">
        <x:v>OBS</x:v>
      </x:c>
      <x:c r="C1002" s="305" t="str">
        <x:v>SEBI-CORE-OBS-000061</x:v>
      </x:c>
      <x:c r="D1002" s="305" t="n">
        <x:v>61</x:v>
      </x:c>
      <x:c r="E1002" s="305" t="str">
        <x:v>CAP-LAW054|Reg. 7|AP01|OBS01</x:v>
      </x:c>
      <x:c r="F1002" s="305" t="str">
        <x:v>SEBI-CORE-AUD-000061</x:v>
      </x:c>
      <x:c r="G1002" s="305" t="str">
        <x:v>CAP-LAW054|Reg. 7|AP01</x:v>
      </x:c>
      <x:c r="H1002" s="305" t="str">
        <x:v>CAP-LAW054</x:v>
      </x:c>
      <x:c r="I1002" s="305" t="str">
        <x:v>MIGRATED — FROZEN</x:v>
      </x:c>
      <x:c r="J1002" s="305" t="str">
        <x:v>FROZEN</x:v>
      </x:c>
      <x:c r="K1002" s="305" t="str">
        <x:f>IF(COUNTIF($C$5:$C$1629,C1002)=1,"UNIQUE","DUPLICATE")</x:f>
        <x:v>UNIQUE</x:v>
      </x:c>
      <x:c r="L1002" s="305" t="str">
        <x:f>IF(COUNTIFS($B$5:$B$1629,B1002,$E$5:$E$1629,E1002)=1,"UNIQUE","DUPLICATE")</x:f>
        <x:v>UNIQUE</x:v>
      </x:c>
      <x:c r="M1002" s="305" t="str">
        <x:f>IF(COUNTIF($C$5:$C$1629,F1002)=1,"LINKED","ORPHAN")</x:f>
        <x:v>LINKED</x:v>
      </x:c>
      <x:c r="N1002" s="305" t="str">
        <x:f>IF(AND(LEFT(C1002,10)="SEBI-CORE-",MID(C1002,11,3)=B1002,LEN(C1002)=20),"VALID","INVALID")</x:f>
        <x:v>VALID</x:v>
      </x:c>
      <x:c r="O1002" s="305" t="str">
        <x:v>NO COLLISION — OBJECT CODE ISOLATED</x:v>
      </x:c>
    </x:row>
    <x:row r="1003" ht="48" customHeight="1">
      <x:c r="A1003" s="305" t="str">
        <x:v>Observation rule</x:v>
      </x:c>
      <x:c r="B1003" s="305" t="str">
        <x:v>OBS</x:v>
      </x:c>
      <x:c r="C1003" s="305" t="str">
        <x:v>SEBI-CORE-OBS-000062</x:v>
      </x:c>
      <x:c r="D1003" s="305" t="n">
        <x:v>62</x:v>
      </x:c>
      <x:c r="E1003" s="305" t="str">
        <x:v>CAP-LAW054|Reg. 8|AP01|OBS01</x:v>
      </x:c>
      <x:c r="F1003" s="305" t="str">
        <x:v>SEBI-CORE-AUD-000062</x:v>
      </x:c>
      <x:c r="G1003" s="305" t="str">
        <x:v>CAP-LAW054|Reg. 8|AP01</x:v>
      </x:c>
      <x:c r="H1003" s="305" t="str">
        <x:v>CAP-LAW054</x:v>
      </x:c>
      <x:c r="I1003" s="305" t="str">
        <x:v>MIGRATED — FROZEN</x:v>
      </x:c>
      <x:c r="J1003" s="305" t="str">
        <x:v>FROZEN</x:v>
      </x:c>
      <x:c r="K1003" s="305" t="str">
        <x:f>IF(COUNTIF($C$5:$C$1629,C1003)=1,"UNIQUE","DUPLICATE")</x:f>
        <x:v>UNIQUE</x:v>
      </x:c>
      <x:c r="L1003" s="305" t="str">
        <x:f>IF(COUNTIFS($B$5:$B$1629,B1003,$E$5:$E$1629,E1003)=1,"UNIQUE","DUPLICATE")</x:f>
        <x:v>UNIQUE</x:v>
      </x:c>
      <x:c r="M1003" s="305" t="str">
        <x:f>IF(COUNTIF($C$5:$C$1629,F1003)=1,"LINKED","ORPHAN")</x:f>
        <x:v>LINKED</x:v>
      </x:c>
      <x:c r="N1003" s="305" t="str">
        <x:f>IF(AND(LEFT(C1003,10)="SEBI-CORE-",MID(C1003,11,3)=B1003,LEN(C1003)=20),"VALID","INVALID")</x:f>
        <x:v>VALID</x:v>
      </x:c>
      <x:c r="O1003" s="305" t="str">
        <x:v>NO COLLISION — OBJECT CODE ISOLATED</x:v>
      </x:c>
    </x:row>
    <x:row r="1004" ht="48" customHeight="1">
      <x:c r="A1004" s="305" t="str">
        <x:v>Observation rule</x:v>
      </x:c>
      <x:c r="B1004" s="305" t="str">
        <x:v>OBS</x:v>
      </x:c>
      <x:c r="C1004" s="305" t="str">
        <x:v>SEBI-CORE-OBS-000063</x:v>
      </x:c>
      <x:c r="D1004" s="305" t="n">
        <x:v>63</x:v>
      </x:c>
      <x:c r="E1004" s="305" t="str">
        <x:v>CAP-LAW054|Reg. 9|AP01|OBS01</x:v>
      </x:c>
      <x:c r="F1004" s="305" t="str">
        <x:v>SEBI-CORE-AUD-000063</x:v>
      </x:c>
      <x:c r="G1004" s="305" t="str">
        <x:v>CAP-LAW054|Reg. 9|AP01</x:v>
      </x:c>
      <x:c r="H1004" s="305" t="str">
        <x:v>CAP-LAW054</x:v>
      </x:c>
      <x:c r="I1004" s="305" t="str">
        <x:v>MIGRATED — FROZEN</x:v>
      </x:c>
      <x:c r="J1004" s="305" t="str">
        <x:v>FROZEN</x:v>
      </x:c>
      <x:c r="K1004" s="305" t="str">
        <x:f>IF(COUNTIF($C$5:$C$1629,C1004)=1,"UNIQUE","DUPLICATE")</x:f>
        <x:v>UNIQUE</x:v>
      </x:c>
      <x:c r="L1004" s="305" t="str">
        <x:f>IF(COUNTIFS($B$5:$B$1629,B1004,$E$5:$E$1629,E1004)=1,"UNIQUE","DUPLICATE")</x:f>
        <x:v>UNIQUE</x:v>
      </x:c>
      <x:c r="M1004" s="305" t="str">
        <x:f>IF(COUNTIF($C$5:$C$1629,F1004)=1,"LINKED","ORPHAN")</x:f>
        <x:v>LINKED</x:v>
      </x:c>
      <x:c r="N1004" s="305" t="str">
        <x:f>IF(AND(LEFT(C1004,10)="SEBI-CORE-",MID(C1004,11,3)=B1004,LEN(C1004)=20),"VALID","INVALID")</x:f>
        <x:v>VALID</x:v>
      </x:c>
      <x:c r="O1004" s="305" t="str">
        <x:v>NO COLLISION — OBJECT CODE ISOLATED</x:v>
      </x:c>
    </x:row>
    <x:row r="1005" ht="48" customHeight="1">
      <x:c r="A1005" s="305" t="str">
        <x:v>Observation rule</x:v>
      </x:c>
      <x:c r="B1005" s="305" t="str">
        <x:v>OBS</x:v>
      </x:c>
      <x:c r="C1005" s="305" t="str">
        <x:v>SEBI-CORE-OBS-000064</x:v>
      </x:c>
      <x:c r="D1005" s="305" t="n">
        <x:v>64</x:v>
      </x:c>
      <x:c r="E1005" s="305" t="str">
        <x:v>CAP-LAW054|Reg. 9A|AP01|OBS01</x:v>
      </x:c>
      <x:c r="F1005" s="305" t="str">
        <x:v>SEBI-CORE-AUD-000064</x:v>
      </x:c>
      <x:c r="G1005" s="305" t="str">
        <x:v>CAP-LAW054|Reg. 9A|AP01</x:v>
      </x:c>
      <x:c r="H1005" s="305" t="str">
        <x:v>CAP-LAW054</x:v>
      </x:c>
      <x:c r="I1005" s="305" t="str">
        <x:v>MIGRATED — FROZEN</x:v>
      </x:c>
      <x:c r="J1005" s="305" t="str">
        <x:v>FROZEN</x:v>
      </x:c>
      <x:c r="K1005" s="305" t="str">
        <x:f>IF(COUNTIF($C$5:$C$1629,C1005)=1,"UNIQUE","DUPLICATE")</x:f>
        <x:v>UNIQUE</x:v>
      </x:c>
      <x:c r="L1005" s="305" t="str">
        <x:f>IF(COUNTIFS($B$5:$B$1629,B1005,$E$5:$E$1629,E1005)=1,"UNIQUE","DUPLICATE")</x:f>
        <x:v>UNIQUE</x:v>
      </x:c>
      <x:c r="M1005" s="305" t="str">
        <x:f>IF(COUNTIF($C$5:$C$1629,F1005)=1,"LINKED","ORPHAN")</x:f>
        <x:v>LINKED</x:v>
      </x:c>
      <x:c r="N1005" s="305" t="str">
        <x:f>IF(AND(LEFT(C1005,10)="SEBI-CORE-",MID(C1005,11,3)=B1005,LEN(C1005)=20),"VALID","INVALID")</x:f>
        <x:v>VALID</x:v>
      </x:c>
      <x:c r="O1005" s="305" t="str">
        <x:v>NO COLLISION — OBJECT CODE ISOLATED</x:v>
      </x:c>
    </x:row>
    <x:row r="1006" ht="48" customHeight="1">
      <x:c r="A1006" s="305" t="str">
        <x:v>Observation rule</x:v>
      </x:c>
      <x:c r="B1006" s="305" t="str">
        <x:v>OBS</x:v>
      </x:c>
      <x:c r="C1006" s="305" t="str">
        <x:v>SEBI-CORE-OBS-000065</x:v>
      </x:c>
      <x:c r="D1006" s="305" t="n">
        <x:v>65</x:v>
      </x:c>
      <x:c r="E1006" s="305" t="str">
        <x:v>P1-GAP001|PIT surveillance chapters|AP01|OBS01</x:v>
      </x:c>
      <x:c r="F1006" s="305" t="str">
        <x:v>SEBI-CORE-AUD-000065</x:v>
      </x:c>
      <x:c r="G1006" s="305" t="str">
        <x:v>P1-GAP001|PIT surveillance chapters|AP01</x:v>
      </x:c>
      <x:c r="H1006" s="305" t="str">
        <x:v>P1-GAP001</x:v>
      </x:c>
      <x:c r="I1006" s="305" t="str">
        <x:v>MIGRATED — FROZEN</x:v>
      </x:c>
      <x:c r="J1006" s="305" t="str">
        <x:v>FROZEN</x:v>
      </x:c>
      <x:c r="K1006" s="305" t="str">
        <x:f>IF(COUNTIF($C$5:$C$1629,C1006)=1,"UNIQUE","DUPLICATE")</x:f>
        <x:v>UNIQUE</x:v>
      </x:c>
      <x:c r="L1006" s="305" t="str">
        <x:f>IF(COUNTIFS($B$5:$B$1629,B1006,$E$5:$E$1629,E1006)=1,"UNIQUE","DUPLICATE")</x:f>
        <x:v>UNIQUE</x:v>
      </x:c>
      <x:c r="M1006" s="305" t="str">
        <x:f>IF(COUNTIF($C$5:$C$1629,F1006)=1,"LINKED","ORPHAN")</x:f>
        <x:v>LINKED</x:v>
      </x:c>
      <x:c r="N1006" s="305" t="str">
        <x:f>IF(AND(LEFT(C1006,10)="SEBI-CORE-",MID(C1006,11,3)=B1006,LEN(C1006)=20),"VALID","INVALID")</x:f>
        <x:v>VALID</x:v>
      </x:c>
      <x:c r="O1006" s="305" t="str">
        <x:v>NO COLLISION — OBJECT CODE ISOLATED</x:v>
      </x:c>
    </x:row>
    <x:row r="1007" ht="48" customHeight="1">
      <x:c r="A1007" s="305" t="str">
        <x:v>Observation rule</x:v>
      </x:c>
      <x:c r="B1007" s="305" t="str">
        <x:v>OBS</x:v>
      </x:c>
      <x:c r="C1007" s="305" t="str">
        <x:v>SEBI-CORE-OBS-000066</x:v>
      </x:c>
      <x:c r="D1007" s="305" t="n">
        <x:v>66</x:v>
      </x:c>
      <x:c r="E1007" s="305" t="str">
        <x:v>CAP-LAW067|Reg. 3|AP01|OBS01</x:v>
      </x:c>
      <x:c r="F1007" s="305" t="str">
        <x:v>SEBI-CORE-AUD-000066</x:v>
      </x:c>
      <x:c r="G1007" s="305" t="str">
        <x:v>CAP-LAW067|Reg. 3|AP01</x:v>
      </x:c>
      <x:c r="H1007" s="305" t="str">
        <x:v>CAP-LAW067</x:v>
      </x:c>
      <x:c r="I1007" s="305" t="str">
        <x:v>MIGRATED — FROZEN</x:v>
      </x:c>
      <x:c r="J1007" s="305" t="str">
        <x:v>FROZEN</x:v>
      </x:c>
      <x:c r="K1007" s="305" t="str">
        <x:f>IF(COUNTIF($C$5:$C$1629,C1007)=1,"UNIQUE","DUPLICATE")</x:f>
        <x:v>UNIQUE</x:v>
      </x:c>
      <x:c r="L1007" s="305" t="str">
        <x:f>IF(COUNTIFS($B$5:$B$1629,B1007,$E$5:$E$1629,E1007)=1,"UNIQUE","DUPLICATE")</x:f>
        <x:v>UNIQUE</x:v>
      </x:c>
      <x:c r="M1007" s="305" t="str">
        <x:f>IF(COUNTIF($C$5:$C$1629,F1007)=1,"LINKED","ORPHAN")</x:f>
        <x:v>LINKED</x:v>
      </x:c>
      <x:c r="N1007" s="305" t="str">
        <x:f>IF(AND(LEFT(C1007,10)="SEBI-CORE-",MID(C1007,11,3)=B1007,LEN(C1007)=20),"VALID","INVALID")</x:f>
        <x:v>VALID</x:v>
      </x:c>
      <x:c r="O1007" s="305" t="str">
        <x:v>NO COLLISION — OBJECT CODE ISOLATED</x:v>
      </x:c>
    </x:row>
    <x:row r="1008" ht="48" customHeight="1">
      <x:c r="A1008" s="305" t="str">
        <x:v>Observation rule</x:v>
      </x:c>
      <x:c r="B1008" s="305" t="str">
        <x:v>OBS</x:v>
      </x:c>
      <x:c r="C1008" s="305" t="str">
        <x:v>SEBI-CORE-OBS-000067</x:v>
      </x:c>
      <x:c r="D1008" s="305" t="n">
        <x:v>67</x:v>
      </x:c>
      <x:c r="E1008" s="305" t="str">
        <x:v>CAP-LAW067|Reg. 4|AP01|OBS01</x:v>
      </x:c>
      <x:c r="F1008" s="305" t="str">
        <x:v>SEBI-CORE-AUD-000067</x:v>
      </x:c>
      <x:c r="G1008" s="305" t="str">
        <x:v>CAP-LAW067|Reg. 4|AP01</x:v>
      </x:c>
      <x:c r="H1008" s="305" t="str">
        <x:v>CAP-LAW067</x:v>
      </x:c>
      <x:c r="I1008" s="305" t="str">
        <x:v>MIGRATED — FROZEN</x:v>
      </x:c>
      <x:c r="J1008" s="305" t="str">
        <x:v>FROZEN</x:v>
      </x:c>
      <x:c r="K1008" s="305" t="str">
        <x:f>IF(COUNTIF($C$5:$C$1629,C1008)=1,"UNIQUE","DUPLICATE")</x:f>
        <x:v>UNIQUE</x:v>
      </x:c>
      <x:c r="L1008" s="305" t="str">
        <x:f>IF(COUNTIFS($B$5:$B$1629,B1008,$E$5:$E$1629,E1008)=1,"UNIQUE","DUPLICATE")</x:f>
        <x:v>UNIQUE</x:v>
      </x:c>
      <x:c r="M1008" s="305" t="str">
        <x:f>IF(COUNTIF($C$5:$C$1629,F1008)=1,"LINKED","ORPHAN")</x:f>
        <x:v>LINKED</x:v>
      </x:c>
      <x:c r="N1008" s="305" t="str">
        <x:f>IF(AND(LEFT(C1008,10)="SEBI-CORE-",MID(C1008,11,3)=B1008,LEN(C1008)=20),"VALID","INVALID")</x:f>
        <x:v>VALID</x:v>
      </x:c>
      <x:c r="O1008" s="305" t="str">
        <x:v>NO COLLISION — OBJECT CODE ISOLATED</x:v>
      </x:c>
    </x:row>
    <x:row r="1009" ht="48" customHeight="1">
      <x:c r="A1009" s="305" t="str">
        <x:v>Observation rule</x:v>
      </x:c>
      <x:c r="B1009" s="305" t="str">
        <x:v>OBS</x:v>
      </x:c>
      <x:c r="C1009" s="305" t="str">
        <x:v>SEBI-CORE-OBS-000068</x:v>
      </x:c>
      <x:c r="D1009" s="305" t="n">
        <x:v>68</x:v>
      </x:c>
      <x:c r="E1009" s="305" t="str">
        <x:v>CAP-LAW060|Reg. 26(2)|AP01|OBS01</x:v>
      </x:c>
      <x:c r="F1009" s="305" t="str">
        <x:v>SEBI-CORE-AUD-000068</x:v>
      </x:c>
      <x:c r="G1009" s="305" t="str">
        <x:v>CAP-LAW060|Reg. 26(2)|AP01</x:v>
      </x:c>
      <x:c r="H1009" s="305" t="str">
        <x:v>CAP-LAW060</x:v>
      </x:c>
      <x:c r="I1009" s="305" t="str">
        <x:v>MIGRATED — FROZEN</x:v>
      </x:c>
      <x:c r="J1009" s="305" t="str">
        <x:v>FROZEN</x:v>
      </x:c>
      <x:c r="K1009" s="305" t="str">
        <x:f>IF(COUNTIF($C$5:$C$1629,C1009)=1,"UNIQUE","DUPLICATE")</x:f>
        <x:v>UNIQUE</x:v>
      </x:c>
      <x:c r="L1009" s="305" t="str">
        <x:f>IF(COUNTIFS($B$5:$B$1629,B1009,$E$5:$E$1629,E1009)=1,"UNIQUE","DUPLICATE")</x:f>
        <x:v>UNIQUE</x:v>
      </x:c>
      <x:c r="M1009" s="305" t="str">
        <x:f>IF(COUNTIF($C$5:$C$1629,F1009)=1,"LINKED","ORPHAN")</x:f>
        <x:v>LINKED</x:v>
      </x:c>
      <x:c r="N1009" s="305" t="str">
        <x:f>IF(AND(LEFT(C1009,10)="SEBI-CORE-",MID(C1009,11,3)=B1009,LEN(C1009)=20),"VALID","INVALID")</x:f>
        <x:v>VALID</x:v>
      </x:c>
      <x:c r="O1009" s="305" t="str">
        <x:v>NO COLLISION — OBJECT CODE ISOLATED</x:v>
      </x:c>
    </x:row>
    <x:row r="1010" ht="48" customHeight="1">
      <x:c r="A1010" s="305" t="str">
        <x:v>Observation rule</x:v>
      </x:c>
      <x:c r="B1010" s="305" t="str">
        <x:v>OBS</x:v>
      </x:c>
      <x:c r="C1010" s="305" t="str">
        <x:v>SEBI-CORE-OBS-000069</x:v>
      </x:c>
      <x:c r="D1010" s="305" t="n">
        <x:v>69</x:v>
      </x:c>
      <x:c r="E1010" s="305" t="str">
        <x:v>CAP-LAW060|Reg. 26(4)|AP01|OBS01</x:v>
      </x:c>
      <x:c r="F1010" s="305" t="str">
        <x:v>SEBI-CORE-AUD-000069</x:v>
      </x:c>
      <x:c r="G1010" s="305" t="str">
        <x:v>CAP-LAW060|Reg. 26(4)|AP01</x:v>
      </x:c>
      <x:c r="H1010" s="305" t="str">
        <x:v>CAP-LAW060</x:v>
      </x:c>
      <x:c r="I1010" s="305" t="str">
        <x:v>MIGRATED — FROZEN</x:v>
      </x:c>
      <x:c r="J1010" s="305" t="str">
        <x:v>FROZEN</x:v>
      </x:c>
      <x:c r="K1010" s="305" t="str">
        <x:f>IF(COUNTIF($C$5:$C$1629,C1010)=1,"UNIQUE","DUPLICATE")</x:f>
        <x:v>UNIQUE</x:v>
      </x:c>
      <x:c r="L1010" s="305" t="str">
        <x:f>IF(COUNTIFS($B$5:$B$1629,B1010,$E$5:$E$1629,E1010)=1,"UNIQUE","DUPLICATE")</x:f>
        <x:v>UNIQUE</x:v>
      </x:c>
      <x:c r="M1010" s="305" t="str">
        <x:f>IF(COUNTIF($C$5:$C$1629,F1010)=1,"LINKED","ORPHAN")</x:f>
        <x:v>LINKED</x:v>
      </x:c>
      <x:c r="N1010" s="305" t="str">
        <x:f>IF(AND(LEFT(C1010,10)="SEBI-CORE-",MID(C1010,11,3)=B1010,LEN(C1010)=20),"VALID","INVALID")</x:f>
        <x:v>VALID</x:v>
      </x:c>
      <x:c r="O1010" s="305" t="str">
        <x:v>NO COLLISION — OBJECT CODE ISOLATED</x:v>
      </x:c>
    </x:row>
    <x:row r="1011" ht="48" customHeight="1">
      <x:c r="A1011" s="305" t="str">
        <x:v>Observation rule</x:v>
      </x:c>
      <x:c r="B1011" s="305" t="str">
        <x:v>OBS</x:v>
      </x:c>
      <x:c r="C1011" s="305" t="str">
        <x:v>SEBI-CORE-OBS-000070</x:v>
      </x:c>
      <x:c r="D1011" s="305" t="n">
        <x:v>70</x:v>
      </x:c>
      <x:c r="E1011" s="305" t="str">
        <x:v>CAP-LAW060|Reg. 26(6)|AP01|OBS01</x:v>
      </x:c>
      <x:c r="F1011" s="305" t="str">
        <x:v>SEBI-CORE-AUD-000070</x:v>
      </x:c>
      <x:c r="G1011" s="305" t="str">
        <x:v>CAP-LAW060|Reg. 26(6)|AP01</x:v>
      </x:c>
      <x:c r="H1011" s="305" t="str">
        <x:v>CAP-LAW060</x:v>
      </x:c>
      <x:c r="I1011" s="305" t="str">
        <x:v>MIGRATED — FROZEN</x:v>
      </x:c>
      <x:c r="J1011" s="305" t="str">
        <x:v>FROZEN</x:v>
      </x:c>
      <x:c r="K1011" s="305" t="str">
        <x:f>IF(COUNTIF($C$5:$C$1629,C1011)=1,"UNIQUE","DUPLICATE")</x:f>
        <x:v>UNIQUE</x:v>
      </x:c>
      <x:c r="L1011" s="305" t="str">
        <x:f>IF(COUNTIFS($B$5:$B$1629,B1011,$E$5:$E$1629,E1011)=1,"UNIQUE","DUPLICATE")</x:f>
        <x:v>UNIQUE</x:v>
      </x:c>
      <x:c r="M1011" s="305" t="str">
        <x:f>IF(COUNTIF($C$5:$C$1629,F1011)=1,"LINKED","ORPHAN")</x:f>
        <x:v>LINKED</x:v>
      </x:c>
      <x:c r="N1011" s="305" t="str">
        <x:f>IF(AND(LEFT(C1011,10)="SEBI-CORE-",MID(C1011,11,3)=B1011,LEN(C1011)=20),"VALID","INVALID")</x:f>
        <x:v>VALID</x:v>
      </x:c>
      <x:c r="O1011" s="305" t="str">
        <x:v>NO COLLISION — OBJECT CODE ISOLATED</x:v>
      </x:c>
    </x:row>
    <x:row r="1012" ht="48" customHeight="1">
      <x:c r="A1012" s="305" t="str">
        <x:v>Observation rule</x:v>
      </x:c>
      <x:c r="B1012" s="305" t="str">
        <x:v>OBS</x:v>
      </x:c>
      <x:c r="C1012" s="305" t="str">
        <x:v>SEBI-CORE-OBS-000071</x:v>
      </x:c>
      <x:c r="D1012" s="305" t="n">
        <x:v>71</x:v>
      </x:c>
      <x:c r="E1012" s="305" t="str">
        <x:v>CAP-LAW060|Reg. 26(6A)|AP01|OBS01</x:v>
      </x:c>
      <x:c r="F1012" s="305" t="str">
        <x:v>SEBI-CORE-AUD-000071</x:v>
      </x:c>
      <x:c r="G1012" s="305" t="str">
        <x:v>CAP-LAW060|Reg. 26(6A)|AP01</x:v>
      </x:c>
      <x:c r="H1012" s="305" t="str">
        <x:v>CAP-LAW060</x:v>
      </x:c>
      <x:c r="I1012" s="305" t="str">
        <x:v>MIGRATED — FROZEN</x:v>
      </x:c>
      <x:c r="J1012" s="305" t="str">
        <x:v>FROZEN</x:v>
      </x:c>
      <x:c r="K1012" s="305" t="str">
        <x:f>IF(COUNTIF($C$5:$C$1629,C1012)=1,"UNIQUE","DUPLICATE")</x:f>
        <x:v>UNIQUE</x:v>
      </x:c>
      <x:c r="L1012" s="305" t="str">
        <x:f>IF(COUNTIFS($B$5:$B$1629,B1012,$E$5:$E$1629,E1012)=1,"UNIQUE","DUPLICATE")</x:f>
        <x:v>UNIQUE</x:v>
      </x:c>
      <x:c r="M1012" s="305" t="str">
        <x:f>IF(COUNTIF($C$5:$C$1629,F1012)=1,"LINKED","ORPHAN")</x:f>
        <x:v>LINKED</x:v>
      </x:c>
      <x:c r="N1012" s="305" t="str">
        <x:f>IF(AND(LEFT(C1012,10)="SEBI-CORE-",MID(C1012,11,3)=B1012,LEN(C1012)=20),"VALID","INVALID")</x:f>
        <x:v>VALID</x:v>
      </x:c>
      <x:c r="O1012" s="305" t="str">
        <x:v>NO COLLISION — OBJECT CODE ISOLATED</x:v>
      </x:c>
    </x:row>
    <x:row r="1013" ht="48" customHeight="1">
      <x:c r="A1013" s="305" t="str">
        <x:v>Observation rule</x:v>
      </x:c>
      <x:c r="B1013" s="305" t="str">
        <x:v>OBS</x:v>
      </x:c>
      <x:c r="C1013" s="305" t="str">
        <x:v>SEBI-CORE-OBS-000072</x:v>
      </x:c>
      <x:c r="D1013" s="305" t="n">
        <x:v>72</x:v>
      </x:c>
      <x:c r="E1013" s="305" t="str">
        <x:v>CAP-LAW060|Reg. 26(7)|AP01|OBS01</x:v>
      </x:c>
      <x:c r="F1013" s="305" t="str">
        <x:v>SEBI-CORE-AUD-000072</x:v>
      </x:c>
      <x:c r="G1013" s="305" t="str">
        <x:v>CAP-LAW060|Reg. 26(7)|AP01</x:v>
      </x:c>
      <x:c r="H1013" s="305" t="str">
        <x:v>CAP-LAW060</x:v>
      </x:c>
      <x:c r="I1013" s="305" t="str">
        <x:v>MIGRATED — FROZEN</x:v>
      </x:c>
      <x:c r="J1013" s="305" t="str">
        <x:v>FROZEN</x:v>
      </x:c>
      <x:c r="K1013" s="305" t="str">
        <x:f>IF(COUNTIF($C$5:$C$1629,C1013)=1,"UNIQUE","DUPLICATE")</x:f>
        <x:v>UNIQUE</x:v>
      </x:c>
      <x:c r="L1013" s="305" t="str">
        <x:f>IF(COUNTIFS($B$5:$B$1629,B1013,$E$5:$E$1629,E1013)=1,"UNIQUE","DUPLICATE")</x:f>
        <x:v>UNIQUE</x:v>
      </x:c>
      <x:c r="M1013" s="305" t="str">
        <x:f>IF(COUNTIF($C$5:$C$1629,F1013)=1,"LINKED","ORPHAN")</x:f>
        <x:v>LINKED</x:v>
      </x:c>
      <x:c r="N1013" s="305" t="str">
        <x:f>IF(AND(LEFT(C1013,10)="SEBI-CORE-",MID(C1013,11,3)=B1013,LEN(C1013)=20),"VALID","INVALID")</x:f>
        <x:v>VALID</x:v>
      </x:c>
      <x:c r="O1013" s="305" t="str">
        <x:v>NO COLLISION — OBJECT CODE ISOLATED</x:v>
      </x:c>
    </x:row>
    <x:row r="1014" ht="48" customHeight="1">
      <x:c r="A1014" s="305" t="str">
        <x:v>Observation rule</x:v>
      </x:c>
      <x:c r="B1014" s="305" t="str">
        <x:v>OBS</x:v>
      </x:c>
      <x:c r="C1014" s="305" t="str">
        <x:v>SEBI-CORE-OBS-000073</x:v>
      </x:c>
      <x:c r="D1014" s="305" t="n">
        <x:v>73</x:v>
      </x:c>
      <x:c r="E1014" s="305" t="str">
        <x:v>CAP-LAW060|Reg. 26(8)|AP01|OBS01</x:v>
      </x:c>
      <x:c r="F1014" s="305" t="str">
        <x:v>SEBI-CORE-AUD-000073</x:v>
      </x:c>
      <x:c r="G1014" s="305" t="str">
        <x:v>CAP-LAW060|Reg. 26(8)|AP01</x:v>
      </x:c>
      <x:c r="H1014" s="305" t="str">
        <x:v>CAP-LAW060</x:v>
      </x:c>
      <x:c r="I1014" s="305" t="str">
        <x:v>MIGRATED — FROZEN</x:v>
      </x:c>
      <x:c r="J1014" s="305" t="str">
        <x:v>FROZEN</x:v>
      </x:c>
      <x:c r="K1014" s="305" t="str">
        <x:f>IF(COUNTIF($C$5:$C$1629,C1014)=1,"UNIQUE","DUPLICATE")</x:f>
        <x:v>UNIQUE</x:v>
      </x:c>
      <x:c r="L1014" s="305" t="str">
        <x:f>IF(COUNTIFS($B$5:$B$1629,B1014,$E$5:$E$1629,E1014)=1,"UNIQUE","DUPLICATE")</x:f>
        <x:v>UNIQUE</x:v>
      </x:c>
      <x:c r="M1014" s="305" t="str">
        <x:f>IF(COUNTIF($C$5:$C$1629,F1014)=1,"LINKED","ORPHAN")</x:f>
        <x:v>LINKED</x:v>
      </x:c>
      <x:c r="N1014" s="305" t="str">
        <x:f>IF(AND(LEFT(C1014,10)="SEBI-CORE-",MID(C1014,11,3)=B1014,LEN(C1014)=20),"VALID","INVALID")</x:f>
        <x:v>VALID</x:v>
      </x:c>
      <x:c r="O1014" s="305" t="str">
        <x:v>NO COLLISION — OBJECT CODE ISOLATED</x:v>
      </x:c>
    </x:row>
    <x:row r="1015" ht="48" customHeight="1">
      <x:c r="A1015" s="305" t="str">
        <x:v>Observation rule</x:v>
      </x:c>
      <x:c r="B1015" s="305" t="str">
        <x:v>OBS</x:v>
      </x:c>
      <x:c r="C1015" s="305" t="str">
        <x:v>SEBI-CORE-OBS-000074</x:v>
      </x:c>
      <x:c r="D1015" s="305" t="n">
        <x:v>74</x:v>
      </x:c>
      <x:c r="E1015" s="305" t="str">
        <x:v>CAP-LAW060|Reg. 26(9)|AP01|OBS01</x:v>
      </x:c>
      <x:c r="F1015" s="305" t="str">
        <x:v>SEBI-CORE-AUD-000074</x:v>
      </x:c>
      <x:c r="G1015" s="305" t="str">
        <x:v>CAP-LAW060|Reg. 26(9)|AP01</x:v>
      </x:c>
      <x:c r="H1015" s="305" t="str">
        <x:v>CAP-LAW060</x:v>
      </x:c>
      <x:c r="I1015" s="305" t="str">
        <x:v>MIGRATED — FROZEN</x:v>
      </x:c>
      <x:c r="J1015" s="305" t="str">
        <x:v>FROZEN</x:v>
      </x:c>
      <x:c r="K1015" s="305" t="str">
        <x:f>IF(COUNTIF($C$5:$C$1629,C1015)=1,"UNIQUE","DUPLICATE")</x:f>
        <x:v>UNIQUE</x:v>
      </x:c>
      <x:c r="L1015" s="305" t="str">
        <x:f>IF(COUNTIFS($B$5:$B$1629,B1015,$E$5:$E$1629,E1015)=1,"UNIQUE","DUPLICATE")</x:f>
        <x:v>UNIQUE</x:v>
      </x:c>
      <x:c r="M1015" s="305" t="str">
        <x:f>IF(COUNTIF($C$5:$C$1629,F1015)=1,"LINKED","ORPHAN")</x:f>
        <x:v>LINKED</x:v>
      </x:c>
      <x:c r="N1015" s="305" t="str">
        <x:f>IF(AND(LEFT(C1015,10)="SEBI-CORE-",MID(C1015,11,3)=B1015,LEN(C1015)=20),"VALID","INVALID")</x:f>
        <x:v>VALID</x:v>
      </x:c>
      <x:c r="O1015" s="305" t="str">
        <x:v>NO COLLISION — OBJECT CODE ISOLATED</x:v>
      </x:c>
    </x:row>
    <x:row r="1016" ht="48" customHeight="1">
      <x:c r="A1016" s="305" t="str">
        <x:v>Observation rule</x:v>
      </x:c>
      <x:c r="B1016" s="305" t="str">
        <x:v>OBS</x:v>
      </x:c>
      <x:c r="C1016" s="305" t="str">
        <x:v>SEBI-CORE-OBS-000075</x:v>
      </x:c>
      <x:c r="D1016" s="305" t="n">
        <x:v>75</x:v>
      </x:c>
      <x:c r="E1016" s="305" t="str">
        <x:v>CAP-LAW060|Reg. 26(10)|AP01|OBS01</x:v>
      </x:c>
      <x:c r="F1016" s="305" t="str">
        <x:v>SEBI-CORE-AUD-000075</x:v>
      </x:c>
      <x:c r="G1016" s="305" t="str">
        <x:v>CAP-LAW060|Reg. 26(10)|AP01</x:v>
      </x:c>
      <x:c r="H1016" s="305" t="str">
        <x:v>CAP-LAW060</x:v>
      </x:c>
      <x:c r="I1016" s="305" t="str">
        <x:v>MIGRATED — FROZEN</x:v>
      </x:c>
      <x:c r="J1016" s="305" t="str">
        <x:v>FROZEN</x:v>
      </x:c>
      <x:c r="K1016" s="305" t="str">
        <x:f>IF(COUNTIF($C$5:$C$1629,C1016)=1,"UNIQUE","DUPLICATE")</x:f>
        <x:v>UNIQUE</x:v>
      </x:c>
      <x:c r="L1016" s="305" t="str">
        <x:f>IF(COUNTIFS($B$5:$B$1629,B1016,$E$5:$E$1629,E1016)=1,"UNIQUE","DUPLICATE")</x:f>
        <x:v>UNIQUE</x:v>
      </x:c>
      <x:c r="M1016" s="305" t="str">
        <x:f>IF(COUNTIF($C$5:$C$1629,F1016)=1,"LINKED","ORPHAN")</x:f>
        <x:v>LINKED</x:v>
      </x:c>
      <x:c r="N1016" s="305" t="str">
        <x:f>IF(AND(LEFT(C1016,10)="SEBI-CORE-",MID(C1016,11,3)=B1016,LEN(C1016)=20),"VALID","INVALID")</x:f>
        <x:v>VALID</x:v>
      </x:c>
      <x:c r="O1016" s="305" t="str">
        <x:v>NO COLLISION — OBJECT CODE ISOLATED</x:v>
      </x:c>
    </x:row>
    <x:row r="1017" ht="48" customHeight="1">
      <x:c r="A1017" s="305" t="str">
        <x:v>Observation rule</x:v>
      </x:c>
      <x:c r="B1017" s="305" t="str">
        <x:v>OBS</x:v>
      </x:c>
      <x:c r="C1017" s="305" t="str">
        <x:v>SEBI-CORE-OBS-000076</x:v>
      </x:c>
      <x:c r="D1017" s="305" t="n">
        <x:v>76</x:v>
      </x:c>
      <x:c r="E1017" s="305" t="str">
        <x:v>CAP-LAW060|Reg. 29|AP01|OBS01</x:v>
      </x:c>
      <x:c r="F1017" s="305" t="str">
        <x:v>SEBI-CORE-AUD-000076</x:v>
      </x:c>
      <x:c r="G1017" s="305" t="str">
        <x:v>CAP-LAW060|Reg. 29|AP01</x:v>
      </x:c>
      <x:c r="H1017" s="305" t="str">
        <x:v>CAP-LAW060</x:v>
      </x:c>
      <x:c r="I1017" s="305" t="str">
        <x:v>MIGRATED — FROZEN</x:v>
      </x:c>
      <x:c r="J1017" s="305" t="str">
        <x:v>FROZEN</x:v>
      </x:c>
      <x:c r="K1017" s="305" t="str">
        <x:f>IF(COUNTIF($C$5:$C$1629,C1017)=1,"UNIQUE","DUPLICATE")</x:f>
        <x:v>UNIQUE</x:v>
      </x:c>
      <x:c r="L1017" s="305" t="str">
        <x:f>IF(COUNTIFS($B$5:$B$1629,B1017,$E$5:$E$1629,E1017)=1,"UNIQUE","DUPLICATE")</x:f>
        <x:v>UNIQUE</x:v>
      </x:c>
      <x:c r="M1017" s="305" t="str">
        <x:f>IF(COUNTIF($C$5:$C$1629,F1017)=1,"LINKED","ORPHAN")</x:f>
        <x:v>LINKED</x:v>
      </x:c>
      <x:c r="N1017" s="305" t="str">
        <x:f>IF(AND(LEFT(C1017,10)="SEBI-CORE-",MID(C1017,11,3)=B1017,LEN(C1017)=20),"VALID","INVALID")</x:f>
        <x:v>VALID</x:v>
      </x:c>
      <x:c r="O1017" s="305" t="str">
        <x:v>NO COLLISION — OBJECT CODE ISOLATED</x:v>
      </x:c>
    </x:row>
    <x:row r="1018" ht="48" customHeight="1">
      <x:c r="A1018" s="305" t="str">
        <x:v>Observation rule</x:v>
      </x:c>
      <x:c r="B1018" s="305" t="str">
        <x:v>OBS</x:v>
      </x:c>
      <x:c r="C1018" s="305" t="str">
        <x:v>SEBI-CORE-OBS-000077</x:v>
      </x:c>
      <x:c r="D1018" s="305" t="n">
        <x:v>77</x:v>
      </x:c>
      <x:c r="E1018" s="305" t="str">
        <x:v>CAP-LAW060|Reg. 31|AP01|OBS01</x:v>
      </x:c>
      <x:c r="F1018" s="305" t="str">
        <x:v>SEBI-CORE-AUD-000077</x:v>
      </x:c>
      <x:c r="G1018" s="305" t="str">
        <x:v>CAP-LAW060|Reg. 31|AP01</x:v>
      </x:c>
      <x:c r="H1018" s="305" t="str">
        <x:v>CAP-LAW060</x:v>
      </x:c>
      <x:c r="I1018" s="305" t="str">
        <x:v>MIGRATED — FROZEN</x:v>
      </x:c>
      <x:c r="J1018" s="305" t="str">
        <x:v>FROZEN</x:v>
      </x:c>
      <x:c r="K1018" s="305" t="str">
        <x:f>IF(COUNTIF($C$5:$C$1629,C1018)=1,"UNIQUE","DUPLICATE")</x:f>
        <x:v>UNIQUE</x:v>
      </x:c>
      <x:c r="L1018" s="305" t="str">
        <x:f>IF(COUNTIFS($B$5:$B$1629,B1018,$E$5:$E$1629,E1018)=1,"UNIQUE","DUPLICATE")</x:f>
        <x:v>UNIQUE</x:v>
      </x:c>
      <x:c r="M1018" s="305" t="str">
        <x:f>IF(COUNTIF($C$5:$C$1629,F1018)=1,"LINKED","ORPHAN")</x:f>
        <x:v>LINKED</x:v>
      </x:c>
      <x:c r="N1018" s="305" t="str">
        <x:f>IF(AND(LEFT(C1018,10)="SEBI-CORE-",MID(C1018,11,3)=B1018,LEN(C1018)=20),"VALID","INVALID")</x:f>
        <x:v>VALID</x:v>
      </x:c>
      <x:c r="O1018" s="305" t="str">
        <x:v>NO COLLISION — OBJECT CODE ISOLATED</x:v>
      </x:c>
    </x:row>
    <x:row r="1019" ht="48" customHeight="1">
      <x:c r="A1019" s="305" t="str">
        <x:v>Observation rule</x:v>
      </x:c>
      <x:c r="B1019" s="305" t="str">
        <x:v>OBS</x:v>
      </x:c>
      <x:c r="C1019" s="305" t="str">
        <x:v>SEBI-CORE-OBS-000078</x:v>
      </x:c>
      <x:c r="D1019" s="305" t="n">
        <x:v>78</x:v>
      </x:c>
      <x:c r="E1019" s="305" t="str">
        <x:v>CAP-LAW238|Reg. 10(7) online filing|AP01|OBS01</x:v>
      </x:c>
      <x:c r="F1019" s="305" t="str">
        <x:v>SEBI-CORE-AUD-000078</x:v>
      </x:c>
      <x:c r="G1019" s="305" t="str">
        <x:v>CAP-LAW238|Reg. 10(7) online filing|AP01</x:v>
      </x:c>
      <x:c r="H1019" s="305" t="str">
        <x:v>CAP-LAW238</x:v>
      </x:c>
      <x:c r="I1019" s="305" t="str">
        <x:v>MIGRATED — FROZEN</x:v>
      </x:c>
      <x:c r="J1019" s="305" t="str">
        <x:v>FROZEN</x:v>
      </x:c>
      <x:c r="K1019" s="305" t="str">
        <x:f>IF(COUNTIF($C$5:$C$1629,C1019)=1,"UNIQUE","DUPLICATE")</x:f>
        <x:v>UNIQUE</x:v>
      </x:c>
      <x:c r="L1019" s="305" t="str">
        <x:f>IF(COUNTIFS($B$5:$B$1629,B1019,$E$5:$E$1629,E1019)=1,"UNIQUE","DUPLICATE")</x:f>
        <x:v>UNIQUE</x:v>
      </x:c>
      <x:c r="M1019" s="305" t="str">
        <x:f>IF(COUNTIF($C$5:$C$1629,F1019)=1,"LINKED","ORPHAN")</x:f>
        <x:v>LINKED</x:v>
      </x:c>
      <x:c r="N1019" s="305" t="str">
        <x:f>IF(AND(LEFT(C1019,10)="SEBI-CORE-",MID(C1019,11,3)=B1019,LEN(C1019)=20),"VALID","INVALID")</x:f>
        <x:v>VALID</x:v>
      </x:c>
      <x:c r="O1019" s="305" t="str">
        <x:v>NO COLLISION — OBJECT CODE ISOLATED</x:v>
      </x:c>
    </x:row>
    <x:row r="1020" ht="48" customHeight="1">
      <x:c r="A1020" s="305" t="str">
        <x:v>Observation rule</x:v>
      </x:c>
      <x:c r="B1020" s="305" t="str">
        <x:v>OBS</x:v>
      </x:c>
      <x:c r="C1020" s="305" t="str">
        <x:v>SEBI-CORE-OBS-000079</x:v>
      </x:c>
      <x:c r="D1020" s="305" t="n">
        <x:v>79</x:v>
      </x:c>
      <x:c r="E1020" s="305" t="str">
        <x:v>CAP-LAW049|Ch. II / Reg. 6|AP01|OBS01</x:v>
      </x:c>
      <x:c r="F1020" s="305" t="str">
        <x:v>SEBI-CORE-AUD-000079</x:v>
      </x:c>
      <x:c r="G1020" s="305" t="str">
        <x:v>CAP-LAW049|Ch. II / Reg. 6|AP01</x:v>
      </x:c>
      <x:c r="H1020" s="305" t="str">
        <x:v>CAP-LAW049</x:v>
      </x:c>
      <x:c r="I1020" s="305" t="str">
        <x:v>MIGRATED — FROZEN</x:v>
      </x:c>
      <x:c r="J1020" s="305" t="str">
        <x:v>FROZEN</x:v>
      </x:c>
      <x:c r="K1020" s="305" t="str">
        <x:f>IF(COUNTIF($C$5:$C$1629,C1020)=1,"UNIQUE","DUPLICATE")</x:f>
        <x:v>UNIQUE</x:v>
      </x:c>
      <x:c r="L1020" s="305" t="str">
        <x:f>IF(COUNTIFS($B$5:$B$1629,B1020,$E$5:$E$1629,E1020)=1,"UNIQUE","DUPLICATE")</x:f>
        <x:v>UNIQUE</x:v>
      </x:c>
      <x:c r="M1020" s="305" t="str">
        <x:f>IF(COUNTIF($C$5:$C$1629,F1020)=1,"LINKED","ORPHAN")</x:f>
        <x:v>LINKED</x:v>
      </x:c>
      <x:c r="N1020" s="305" t="str">
        <x:f>IF(AND(LEFT(C1020,10)="SEBI-CORE-",MID(C1020,11,3)=B1020,LEN(C1020)=20),"VALID","INVALID")</x:f>
        <x:v>VALID</x:v>
      </x:c>
      <x:c r="O1020" s="305" t="str">
        <x:v>NO COLLISION — OBJECT CODE ISOLATED</x:v>
      </x:c>
    </x:row>
    <x:row r="1021" ht="48" customHeight="1">
      <x:c r="A1021" s="305" t="str">
        <x:v>Observation rule</x:v>
      </x:c>
      <x:c r="B1021" s="305" t="str">
        <x:v>OBS</x:v>
      </x:c>
      <x:c r="C1021" s="305" t="str">
        <x:v>SEBI-CORE-OBS-000080</x:v>
      </x:c>
      <x:c r="D1021" s="305" t="n">
        <x:v>80</x:v>
      </x:c>
      <x:c r="E1021" s="305" t="str">
        <x:v>CAP-LAW049|Ch. II offer document|AP01|OBS01</x:v>
      </x:c>
      <x:c r="F1021" s="305" t="str">
        <x:v>SEBI-CORE-AUD-000080</x:v>
      </x:c>
      <x:c r="G1021" s="305" t="str">
        <x:v>CAP-LAW049|Ch. II offer document|AP01</x:v>
      </x:c>
      <x:c r="H1021" s="305" t="str">
        <x:v>CAP-LAW049</x:v>
      </x:c>
      <x:c r="I1021" s="305" t="str">
        <x:v>MIGRATED — FROZEN</x:v>
      </x:c>
      <x:c r="J1021" s="305" t="str">
        <x:v>FROZEN</x:v>
      </x:c>
      <x:c r="K1021" s="305" t="str">
        <x:f>IF(COUNTIF($C$5:$C$1629,C1021)=1,"UNIQUE","DUPLICATE")</x:f>
        <x:v>UNIQUE</x:v>
      </x:c>
      <x:c r="L1021" s="305" t="str">
        <x:f>IF(COUNTIFS($B$5:$B$1629,B1021,$E$5:$E$1629,E1021)=1,"UNIQUE","DUPLICATE")</x:f>
        <x:v>UNIQUE</x:v>
      </x:c>
      <x:c r="M1021" s="305" t="str">
        <x:f>IF(COUNTIF($C$5:$C$1629,F1021)=1,"LINKED","ORPHAN")</x:f>
        <x:v>LINKED</x:v>
      </x:c>
      <x:c r="N1021" s="305" t="str">
        <x:f>IF(AND(LEFT(C1021,10)="SEBI-CORE-",MID(C1021,11,3)=B1021,LEN(C1021)=20),"VALID","INVALID")</x:f>
        <x:v>VALID</x:v>
      </x:c>
      <x:c r="O1021" s="305" t="str">
        <x:v>NO COLLISION — OBJECT CODE ISOLATED</x:v>
      </x:c>
    </x:row>
    <x:row r="1022" ht="48" customHeight="1">
      <x:c r="A1022" s="305" t="str">
        <x:v>Observation rule</x:v>
      </x:c>
      <x:c r="B1022" s="305" t="str">
        <x:v>OBS</x:v>
      </x:c>
      <x:c r="C1022" s="305" t="str">
        <x:v>SEBI-CORE-OBS-000081</x:v>
      </x:c>
      <x:c r="D1022" s="305" t="n">
        <x:v>81</x:v>
      </x:c>
      <x:c r="E1022" s="305" t="str">
        <x:v>CAP-LAW049|Ch. II issue process|AP01|OBS01</x:v>
      </x:c>
      <x:c r="F1022" s="305" t="str">
        <x:v>SEBI-CORE-AUD-000081</x:v>
      </x:c>
      <x:c r="G1022" s="305" t="str">
        <x:v>CAP-LAW049|Ch. II issue process|AP01</x:v>
      </x:c>
      <x:c r="H1022" s="305" t="str">
        <x:v>CAP-LAW049</x:v>
      </x:c>
      <x:c r="I1022" s="305" t="str">
        <x:v>MIGRATED — FROZEN</x:v>
      </x:c>
      <x:c r="J1022" s="305" t="str">
        <x:v>FROZEN</x:v>
      </x:c>
      <x:c r="K1022" s="305" t="str">
        <x:f>IF(COUNTIF($C$5:$C$1629,C1022)=1,"UNIQUE","DUPLICATE")</x:f>
        <x:v>UNIQUE</x:v>
      </x:c>
      <x:c r="L1022" s="305" t="str">
        <x:f>IF(COUNTIFS($B$5:$B$1629,B1022,$E$5:$E$1629,E1022)=1,"UNIQUE","DUPLICATE")</x:f>
        <x:v>UNIQUE</x:v>
      </x:c>
      <x:c r="M1022" s="305" t="str">
        <x:f>IF(COUNTIF($C$5:$C$1629,F1022)=1,"LINKED","ORPHAN")</x:f>
        <x:v>LINKED</x:v>
      </x:c>
      <x:c r="N1022" s="305" t="str">
        <x:f>IF(AND(LEFT(C1022,10)="SEBI-CORE-",MID(C1022,11,3)=B1022,LEN(C1022)=20),"VALID","INVALID")</x:f>
        <x:v>VALID</x:v>
      </x:c>
      <x:c r="O1022" s="305" t="str">
        <x:v>NO COLLISION — OBJECT CODE ISOLATED</x:v>
      </x:c>
    </x:row>
    <x:row r="1023" ht="48" customHeight="1">
      <x:c r="A1023" s="305" t="str">
        <x:v>Observation rule</x:v>
      </x:c>
      <x:c r="B1023" s="305" t="str">
        <x:v>OBS</x:v>
      </x:c>
      <x:c r="C1023" s="305" t="str">
        <x:v>SEBI-CORE-OBS-000082</x:v>
      </x:c>
      <x:c r="D1023" s="305" t="n">
        <x:v>82</x:v>
      </x:c>
      <x:c r="E1023" s="305" t="str">
        <x:v>CAP-LAW049|Ch. III|AP01|OBS01</x:v>
      </x:c>
      <x:c r="F1023" s="305" t="str">
        <x:v>SEBI-CORE-AUD-000082</x:v>
      </x:c>
      <x:c r="G1023" s="305" t="str">
        <x:v>CAP-LAW049|Ch. III|AP01</x:v>
      </x:c>
      <x:c r="H1023" s="305" t="str">
        <x:v>CAP-LAW049</x:v>
      </x:c>
      <x:c r="I1023" s="305" t="str">
        <x:v>MIGRATED — FROZEN</x:v>
      </x:c>
      <x:c r="J1023" s="305" t="str">
        <x:v>FROZEN</x:v>
      </x:c>
      <x:c r="K1023" s="305" t="str">
        <x:f>IF(COUNTIF($C$5:$C$1629,C1023)=1,"UNIQUE","DUPLICATE")</x:f>
        <x:v>UNIQUE</x:v>
      </x:c>
      <x:c r="L1023" s="305" t="str">
        <x:f>IF(COUNTIFS($B$5:$B$1629,B1023,$E$5:$E$1629,E1023)=1,"UNIQUE","DUPLICATE")</x:f>
        <x:v>UNIQUE</x:v>
      </x:c>
      <x:c r="M1023" s="305" t="str">
        <x:f>IF(COUNTIF($C$5:$C$1629,F1023)=1,"LINKED","ORPHAN")</x:f>
        <x:v>LINKED</x:v>
      </x:c>
      <x:c r="N1023" s="305" t="str">
        <x:f>IF(AND(LEFT(C1023,10)="SEBI-CORE-",MID(C1023,11,3)=B1023,LEN(C1023)=20),"VALID","INVALID")</x:f>
        <x:v>VALID</x:v>
      </x:c>
      <x:c r="O1023" s="305" t="str">
        <x:v>NO COLLISION — OBJECT CODE ISOLATED</x:v>
      </x:c>
    </x:row>
    <x:row r="1024" ht="48" customHeight="1">
      <x:c r="A1024" s="305" t="str">
        <x:v>Observation rule</x:v>
      </x:c>
      <x:c r="B1024" s="305" t="str">
        <x:v>OBS</x:v>
      </x:c>
      <x:c r="C1024" s="305" t="str">
        <x:v>SEBI-CORE-OBS-000083</x:v>
      </x:c>
      <x:c r="D1024" s="305" t="n">
        <x:v>83</x:v>
      </x:c>
      <x:c r="E1024" s="305" t="str">
        <x:v>CAP-LAW049|Ch. IV|AP01|OBS01</x:v>
      </x:c>
      <x:c r="F1024" s="305" t="str">
        <x:v>SEBI-CORE-AUD-000083</x:v>
      </x:c>
      <x:c r="G1024" s="305" t="str">
        <x:v>CAP-LAW049|Ch. IV|AP01</x:v>
      </x:c>
      <x:c r="H1024" s="305" t="str">
        <x:v>CAP-LAW049</x:v>
      </x:c>
      <x:c r="I1024" s="305" t="str">
        <x:v>MIGRATED — FROZEN</x:v>
      </x:c>
      <x:c r="J1024" s="305" t="str">
        <x:v>FROZEN</x:v>
      </x:c>
      <x:c r="K1024" s="305" t="str">
        <x:f>IF(COUNTIF($C$5:$C$1629,C1024)=1,"UNIQUE","DUPLICATE")</x:f>
        <x:v>UNIQUE</x:v>
      </x:c>
      <x:c r="L1024" s="305" t="str">
        <x:f>IF(COUNTIFS($B$5:$B$1629,B1024,$E$5:$E$1629,E1024)=1,"UNIQUE","DUPLICATE")</x:f>
        <x:v>UNIQUE</x:v>
      </x:c>
      <x:c r="M1024" s="305" t="str">
        <x:f>IF(COUNTIF($C$5:$C$1629,F1024)=1,"LINKED","ORPHAN")</x:f>
        <x:v>LINKED</x:v>
      </x:c>
      <x:c r="N1024" s="305" t="str">
        <x:f>IF(AND(LEFT(C1024,10)="SEBI-CORE-",MID(C1024,11,3)=B1024,LEN(C1024)=20),"VALID","INVALID")</x:f>
        <x:v>VALID</x:v>
      </x:c>
      <x:c r="O1024" s="305" t="str">
        <x:v>NO COLLISION — OBJECT CODE ISOLATED</x:v>
      </x:c>
    </x:row>
    <x:row r="1025" ht="48" customHeight="1">
      <x:c r="A1025" s="305" t="str">
        <x:v>Observation rule</x:v>
      </x:c>
      <x:c r="B1025" s="305" t="str">
        <x:v>OBS</x:v>
      </x:c>
      <x:c r="C1025" s="305" t="str">
        <x:v>SEBI-CORE-OBS-000084</x:v>
      </x:c>
      <x:c r="D1025" s="305" t="n">
        <x:v>84</x:v>
      </x:c>
      <x:c r="E1025" s="305" t="str">
        <x:v>CAP-LAW049|Ch. V|AP01|OBS01</x:v>
      </x:c>
      <x:c r="F1025" s="305" t="str">
        <x:v>SEBI-CORE-AUD-000084</x:v>
      </x:c>
      <x:c r="G1025" s="305" t="str">
        <x:v>CAP-LAW049|Ch. V|AP01</x:v>
      </x:c>
      <x:c r="H1025" s="305" t="str">
        <x:v>CAP-LAW049</x:v>
      </x:c>
      <x:c r="I1025" s="305" t="str">
        <x:v>MIGRATED — FROZEN</x:v>
      </x:c>
      <x:c r="J1025" s="305" t="str">
        <x:v>FROZEN</x:v>
      </x:c>
      <x:c r="K1025" s="305" t="str">
        <x:f>IF(COUNTIF($C$5:$C$1629,C1025)=1,"UNIQUE","DUPLICATE")</x:f>
        <x:v>UNIQUE</x:v>
      </x:c>
      <x:c r="L1025" s="305" t="str">
        <x:f>IF(COUNTIFS($B$5:$B$1629,B1025,$E$5:$E$1629,E1025)=1,"UNIQUE","DUPLICATE")</x:f>
        <x:v>UNIQUE</x:v>
      </x:c>
      <x:c r="M1025" s="305" t="str">
        <x:f>IF(COUNTIF($C$5:$C$1629,F1025)=1,"LINKED","ORPHAN")</x:f>
        <x:v>LINKED</x:v>
      </x:c>
      <x:c r="N1025" s="305" t="str">
        <x:f>IF(AND(LEFT(C1025,10)="SEBI-CORE-",MID(C1025,11,3)=B1025,LEN(C1025)=20),"VALID","INVALID")</x:f>
        <x:v>VALID</x:v>
      </x:c>
      <x:c r="O1025" s="305" t="str">
        <x:v>NO COLLISION — OBJECT CODE ISOLATED</x:v>
      </x:c>
    </x:row>
    <x:row r="1026" ht="48" customHeight="1">
      <x:c r="A1026" s="305" t="str">
        <x:v>Observation rule</x:v>
      </x:c>
      <x:c r="B1026" s="305" t="str">
        <x:v>OBS</x:v>
      </x:c>
      <x:c r="C1026" s="305" t="str">
        <x:v>SEBI-CORE-OBS-000085</x:v>
      </x:c>
      <x:c r="D1026" s="305" t="n">
        <x:v>85</x:v>
      </x:c>
      <x:c r="E1026" s="305" t="str">
        <x:v>CAP-LAW049|Ch. VI|AP01|OBS01</x:v>
      </x:c>
      <x:c r="F1026" s="305" t="str">
        <x:v>SEBI-CORE-AUD-000085</x:v>
      </x:c>
      <x:c r="G1026" s="305" t="str">
        <x:v>CAP-LAW049|Ch. VI|AP01</x:v>
      </x:c>
      <x:c r="H1026" s="305" t="str">
        <x:v>CAP-LAW049</x:v>
      </x:c>
      <x:c r="I1026" s="305" t="str">
        <x:v>MIGRATED — FROZEN</x:v>
      </x:c>
      <x:c r="J1026" s="305" t="str">
        <x:v>FROZEN</x:v>
      </x:c>
      <x:c r="K1026" s="305" t="str">
        <x:f>IF(COUNTIF($C$5:$C$1629,C1026)=1,"UNIQUE","DUPLICATE")</x:f>
        <x:v>UNIQUE</x:v>
      </x:c>
      <x:c r="L1026" s="305" t="str">
        <x:f>IF(COUNTIFS($B$5:$B$1629,B1026,$E$5:$E$1629,E1026)=1,"UNIQUE","DUPLICATE")</x:f>
        <x:v>UNIQUE</x:v>
      </x:c>
      <x:c r="M1026" s="305" t="str">
        <x:f>IF(COUNTIF($C$5:$C$1629,F1026)=1,"LINKED","ORPHAN")</x:f>
        <x:v>LINKED</x:v>
      </x:c>
      <x:c r="N1026" s="305" t="str">
        <x:f>IF(AND(LEFT(C1026,10)="SEBI-CORE-",MID(C1026,11,3)=B1026,LEN(C1026)=20),"VALID","INVALID")</x:f>
        <x:v>VALID</x:v>
      </x:c>
      <x:c r="O1026" s="305" t="str">
        <x:v>NO COLLISION — OBJECT CODE ISOLATED</x:v>
      </x:c>
    </x:row>
    <x:row r="1027" ht="48" customHeight="1">
      <x:c r="A1027" s="305" t="str">
        <x:v>Observation rule</x:v>
      </x:c>
      <x:c r="B1027" s="305" t="str">
        <x:v>OBS</x:v>
      </x:c>
      <x:c r="C1027" s="305" t="str">
        <x:v>SEBI-CORE-OBS-000086</x:v>
      </x:c>
      <x:c r="D1027" s="305" t="n">
        <x:v>86</x:v>
      </x:c>
      <x:c r="E1027" s="305" t="str">
        <x:v>CAP-LAW049|Ch. IX|AP01|OBS01</x:v>
      </x:c>
      <x:c r="F1027" s="305" t="str">
        <x:v>SEBI-CORE-AUD-000086</x:v>
      </x:c>
      <x:c r="G1027" s="305" t="str">
        <x:v>CAP-LAW049|Ch. IX|AP01</x:v>
      </x:c>
      <x:c r="H1027" s="305" t="str">
        <x:v>CAP-LAW049</x:v>
      </x:c>
      <x:c r="I1027" s="305" t="str">
        <x:v>MIGRATED — FROZEN</x:v>
      </x:c>
      <x:c r="J1027" s="305" t="str">
        <x:v>FROZEN</x:v>
      </x:c>
      <x:c r="K1027" s="305" t="str">
        <x:f>IF(COUNTIF($C$5:$C$1629,C1027)=1,"UNIQUE","DUPLICATE")</x:f>
        <x:v>UNIQUE</x:v>
      </x:c>
      <x:c r="L1027" s="305" t="str">
        <x:f>IF(COUNTIFS($B$5:$B$1629,B1027,$E$5:$E$1629,E1027)=1,"UNIQUE","DUPLICATE")</x:f>
        <x:v>UNIQUE</x:v>
      </x:c>
      <x:c r="M1027" s="305" t="str">
        <x:f>IF(COUNTIF($C$5:$C$1629,F1027)=1,"LINKED","ORPHAN")</x:f>
        <x:v>LINKED</x:v>
      </x:c>
      <x:c r="N1027" s="305" t="str">
        <x:f>IF(AND(LEFT(C1027,10)="SEBI-CORE-",MID(C1027,11,3)=B1027,LEN(C1027)=20),"VALID","INVALID")</x:f>
        <x:v>VALID</x:v>
      </x:c>
      <x:c r="O1027" s="305" t="str">
        <x:v>NO COLLISION — OBJECT CODE ISOLATED</x:v>
      </x:c>
    </x:row>
    <x:row r="1028" ht="48" customHeight="1">
      <x:c r="A1028" s="305" t="str">
        <x:v>Observation rule</x:v>
      </x:c>
      <x:c r="B1028" s="305" t="str">
        <x:v>OBS</x:v>
      </x:c>
      <x:c r="C1028" s="305" t="str">
        <x:v>SEBI-CORE-OBS-000087</x:v>
      </x:c>
      <x:c r="D1028" s="305" t="n">
        <x:v>87</x:v>
      </x:c>
      <x:c r="E1028" s="305" t="str">
        <x:v>CAP-LAW079|Operational chapters|AP01|OBS01</x:v>
      </x:c>
      <x:c r="F1028" s="305" t="str">
        <x:v>SEBI-CORE-AUD-000087</x:v>
      </x:c>
      <x:c r="G1028" s="305" t="str">
        <x:v>CAP-LAW079|Operational chapters|AP01</x:v>
      </x:c>
      <x:c r="H1028" s="305" t="str">
        <x:v>CAP-LAW079</x:v>
      </x:c>
      <x:c r="I1028" s="305" t="str">
        <x:v>MIGRATED — FROZEN</x:v>
      </x:c>
      <x:c r="J1028" s="305" t="str">
        <x:v>FROZEN</x:v>
      </x:c>
      <x:c r="K1028" s="305" t="str">
        <x:f>IF(COUNTIF($C$5:$C$1629,C1028)=1,"UNIQUE","DUPLICATE")</x:f>
        <x:v>UNIQUE</x:v>
      </x:c>
      <x:c r="L1028" s="305" t="str">
        <x:f>IF(COUNTIFS($B$5:$B$1629,B1028,$E$5:$E$1629,E1028)=1,"UNIQUE","DUPLICATE")</x:f>
        <x:v>UNIQUE</x:v>
      </x:c>
      <x:c r="M1028" s="305" t="str">
        <x:f>IF(COUNTIF($C$5:$C$1629,F1028)=1,"LINKED","ORPHAN")</x:f>
        <x:v>LINKED</x:v>
      </x:c>
      <x:c r="N1028" s="305" t="str">
        <x:f>IF(AND(LEFT(C1028,10)="SEBI-CORE-",MID(C1028,11,3)=B1028,LEN(C1028)=20),"VALID","INVALID")</x:f>
        <x:v>VALID</x:v>
      </x:c>
      <x:c r="O1028" s="305" t="str">
        <x:v>NO COLLISION — OBJECT CODE ISOLATED</x:v>
      </x:c>
    </x:row>
    <x:row r="1029" ht="48" customHeight="1">
      <x:c r="A1029" s="305" t="str">
        <x:v>Observation rule</x:v>
      </x:c>
      <x:c r="B1029" s="305" t="str">
        <x:v>OBS</x:v>
      </x:c>
      <x:c r="C1029" s="305" t="str">
        <x:v>SEBI-CORE-OBS-000088</x:v>
      </x:c>
      <x:c r="D1029" s="305" t="n">
        <x:v>88</x:v>
      </x:c>
      <x:c r="E1029" s="305" t="str">
        <x:v>CAP-LAW218|Pledged-share lock-in mechanism|AP01|OBS01</x:v>
      </x:c>
      <x:c r="F1029" s="305" t="str">
        <x:v>SEBI-CORE-AUD-000088</x:v>
      </x:c>
      <x:c r="G1029" s="305" t="str">
        <x:v>CAP-LAW218|Pledged-share lock-in mechanism|AP01</x:v>
      </x:c>
      <x:c r="H1029" s="305" t="str">
        <x:v>CAP-LAW218</x:v>
      </x:c>
      <x:c r="I1029" s="305" t="str">
        <x:v>MIGRATED — FROZEN</x:v>
      </x:c>
      <x:c r="J1029" s="305" t="str">
        <x:v>FROZEN</x:v>
      </x:c>
      <x:c r="K1029" s="305" t="str">
        <x:f>IF(COUNTIF($C$5:$C$1629,C1029)=1,"UNIQUE","DUPLICATE")</x:f>
        <x:v>UNIQUE</x:v>
      </x:c>
      <x:c r="L1029" s="305" t="str">
        <x:f>IF(COUNTIFS($B$5:$B$1629,B1029,$E$5:$E$1629,E1029)=1,"UNIQUE","DUPLICATE")</x:f>
        <x:v>UNIQUE</x:v>
      </x:c>
      <x:c r="M1029" s="305" t="str">
        <x:f>IF(COUNTIF($C$5:$C$1629,F1029)=1,"LINKED","ORPHAN")</x:f>
        <x:v>LINKED</x:v>
      </x:c>
      <x:c r="N1029" s="305" t="str">
        <x:f>IF(AND(LEFT(C1029,10)="SEBI-CORE-",MID(C1029,11,3)=B1029,LEN(C1029)=20),"VALID","INVALID")</x:f>
        <x:v>VALID</x:v>
      </x:c>
      <x:c r="O1029" s="305" t="str">
        <x:v>NO COLLISION — OBJECT CODE ISOLATED</x:v>
      </x:c>
    </x:row>
    <x:row r="1030" ht="48" customHeight="1">
      <x:c r="A1030" s="305" t="str">
        <x:v>Observation rule</x:v>
      </x:c>
      <x:c r="B1030" s="305" t="str">
        <x:v>OBS</x:v>
      </x:c>
      <x:c r="C1030" s="305" t="str">
        <x:v>SEBI-CORE-OBS-000089</x:v>
      </x:c>
      <x:c r="D1030" s="305" t="n">
        <x:v>89</x:v>
      </x:c>
      <x:c r="E1030" s="305" t="str">
        <x:v>CAP-LAW047|Reg. 4|AP01|OBS01</x:v>
      </x:c>
      <x:c r="F1030" s="305" t="str">
        <x:v>SEBI-CORE-AUD-000089</x:v>
      </x:c>
      <x:c r="G1030" s="305" t="str">
        <x:v>CAP-LAW047|Reg. 4|AP01</x:v>
      </x:c>
      <x:c r="H1030" s="305" t="str">
        <x:v>CAP-LAW047</x:v>
      </x:c>
      <x:c r="I1030" s="305" t="str">
        <x:v>MIGRATED — FROZEN</x:v>
      </x:c>
      <x:c r="J1030" s="305" t="str">
        <x:v>FROZEN</x:v>
      </x:c>
      <x:c r="K1030" s="305" t="str">
        <x:f>IF(COUNTIF($C$5:$C$1629,C1030)=1,"UNIQUE","DUPLICATE")</x:f>
        <x:v>UNIQUE</x:v>
      </x:c>
      <x:c r="L1030" s="305" t="str">
        <x:f>IF(COUNTIFS($B$5:$B$1629,B1030,$E$5:$E$1629,E1030)=1,"UNIQUE","DUPLICATE")</x:f>
        <x:v>UNIQUE</x:v>
      </x:c>
      <x:c r="M1030" s="305" t="str">
        <x:f>IF(COUNTIF($C$5:$C$1629,F1030)=1,"LINKED","ORPHAN")</x:f>
        <x:v>LINKED</x:v>
      </x:c>
      <x:c r="N1030" s="305" t="str">
        <x:f>IF(AND(LEFT(C1030,10)="SEBI-CORE-",MID(C1030,11,3)=B1030,LEN(C1030)=20),"VALID","INVALID")</x:f>
        <x:v>VALID</x:v>
      </x:c>
      <x:c r="O1030" s="305" t="str">
        <x:v>NO COLLISION — OBJECT CODE ISOLATED</x:v>
      </x:c>
    </x:row>
    <x:row r="1031" ht="48" customHeight="1">
      <x:c r="A1031" s="305" t="str">
        <x:v>Observation rule</x:v>
      </x:c>
      <x:c r="B1031" s="305" t="str">
        <x:v>OBS</x:v>
      </x:c>
      <x:c r="C1031" s="305" t="str">
        <x:v>SEBI-CORE-OBS-000090</x:v>
      </x:c>
      <x:c r="D1031" s="305" t="n">
        <x:v>90</x:v>
      </x:c>
      <x:c r="E1031" s="305" t="str">
        <x:v>CAP-LAW047|Reg. 6|AP01|OBS01</x:v>
      </x:c>
      <x:c r="F1031" s="305" t="str">
        <x:v>SEBI-CORE-AUD-000090</x:v>
      </x:c>
      <x:c r="G1031" s="305" t="str">
        <x:v>CAP-LAW047|Reg. 6|AP01</x:v>
      </x:c>
      <x:c r="H1031" s="305" t="str">
        <x:v>CAP-LAW047</x:v>
      </x:c>
      <x:c r="I1031" s="305" t="str">
        <x:v>MIGRATED — FROZEN</x:v>
      </x:c>
      <x:c r="J1031" s="305" t="str">
        <x:v>FROZEN</x:v>
      </x:c>
      <x:c r="K1031" s="305" t="str">
        <x:f>IF(COUNTIF($C$5:$C$1629,C1031)=1,"UNIQUE","DUPLICATE")</x:f>
        <x:v>UNIQUE</x:v>
      </x:c>
      <x:c r="L1031" s="305" t="str">
        <x:f>IF(COUNTIFS($B$5:$B$1629,B1031,$E$5:$E$1629,E1031)=1,"UNIQUE","DUPLICATE")</x:f>
        <x:v>UNIQUE</x:v>
      </x:c>
      <x:c r="M1031" s="305" t="str">
        <x:f>IF(COUNTIF($C$5:$C$1629,F1031)=1,"LINKED","ORPHAN")</x:f>
        <x:v>LINKED</x:v>
      </x:c>
      <x:c r="N1031" s="305" t="str">
        <x:f>IF(AND(LEFT(C1031,10)="SEBI-CORE-",MID(C1031,11,3)=B1031,LEN(C1031)=20),"VALID","INVALID")</x:f>
        <x:v>VALID</x:v>
      </x:c>
      <x:c r="O1031" s="305" t="str">
        <x:v>NO COLLISION — OBJECT CODE ISOLATED</x:v>
      </x:c>
    </x:row>
    <x:row r="1032" ht="48" customHeight="1">
      <x:c r="A1032" s="305" t="str">
        <x:v>Observation rule</x:v>
      </x:c>
      <x:c r="B1032" s="305" t="str">
        <x:v>OBS</x:v>
      </x:c>
      <x:c r="C1032" s="305" t="str">
        <x:v>SEBI-CORE-OBS-000091</x:v>
      </x:c>
      <x:c r="D1032" s="305" t="n">
        <x:v>91</x:v>
      </x:c>
      <x:c r="E1032" s="305" t="str">
        <x:v>CAP-LAW047|Reg. 5|AP01|OBS01</x:v>
      </x:c>
      <x:c r="F1032" s="305" t="str">
        <x:v>SEBI-CORE-AUD-000091</x:v>
      </x:c>
      <x:c r="G1032" s="305" t="str">
        <x:v>CAP-LAW047|Reg. 5|AP01</x:v>
      </x:c>
      <x:c r="H1032" s="305" t="str">
        <x:v>CAP-LAW047</x:v>
      </x:c>
      <x:c r="I1032" s="305" t="str">
        <x:v>MIGRATED — FROZEN</x:v>
      </x:c>
      <x:c r="J1032" s="305" t="str">
        <x:v>FROZEN</x:v>
      </x:c>
      <x:c r="K1032" s="305" t="str">
        <x:f>IF(COUNTIF($C$5:$C$1629,C1032)=1,"UNIQUE","DUPLICATE")</x:f>
        <x:v>UNIQUE</x:v>
      </x:c>
      <x:c r="L1032" s="305" t="str">
        <x:f>IF(COUNTIFS($B$5:$B$1629,B1032,$E$5:$E$1629,E1032)=1,"UNIQUE","DUPLICATE")</x:f>
        <x:v>UNIQUE</x:v>
      </x:c>
      <x:c r="M1032" s="305" t="str">
        <x:f>IF(COUNTIF($C$5:$C$1629,F1032)=1,"LINKED","ORPHAN")</x:f>
        <x:v>LINKED</x:v>
      </x:c>
      <x:c r="N1032" s="305" t="str">
        <x:f>IF(AND(LEFT(C1032,10)="SEBI-CORE-",MID(C1032,11,3)=B1032,LEN(C1032)=20),"VALID","INVALID")</x:f>
        <x:v>VALID</x:v>
      </x:c>
      <x:c r="O1032" s="305" t="str">
        <x:v>NO COLLISION — OBJECT CODE ISOLATED</x:v>
      </x:c>
    </x:row>
    <x:row r="1033" ht="48" customHeight="1">
      <x:c r="A1033" s="305" t="str">
        <x:v>Observation rule</x:v>
      </x:c>
      <x:c r="B1033" s="305" t="str">
        <x:v>OBS</x:v>
      </x:c>
      <x:c r="C1033" s="305" t="str">
        <x:v>SEBI-CORE-OBS-000092</x:v>
      </x:c>
      <x:c r="D1033" s="305" t="n">
        <x:v>92</x:v>
      </x:c>
      <x:c r="E1033" s="305" t="str">
        <x:v>CAP-LAW047|Reg. 7|AP01|OBS01</x:v>
      </x:c>
      <x:c r="F1033" s="305" t="str">
        <x:v>SEBI-CORE-AUD-000092</x:v>
      </x:c>
      <x:c r="G1033" s="305" t="str">
        <x:v>CAP-LAW047|Reg. 7|AP01</x:v>
      </x:c>
      <x:c r="H1033" s="305" t="str">
        <x:v>CAP-LAW047</x:v>
      </x:c>
      <x:c r="I1033" s="305" t="str">
        <x:v>MIGRATED — FROZEN</x:v>
      </x:c>
      <x:c r="J1033" s="305" t="str">
        <x:v>FROZEN</x:v>
      </x:c>
      <x:c r="K1033" s="305" t="str">
        <x:f>IF(COUNTIF($C$5:$C$1629,C1033)=1,"UNIQUE","DUPLICATE")</x:f>
        <x:v>UNIQUE</x:v>
      </x:c>
      <x:c r="L1033" s="305" t="str">
        <x:f>IF(COUNTIFS($B$5:$B$1629,B1033,$E$5:$E$1629,E1033)=1,"UNIQUE","DUPLICATE")</x:f>
        <x:v>UNIQUE</x:v>
      </x:c>
      <x:c r="M1033" s="305" t="str">
        <x:f>IF(COUNTIF($C$5:$C$1629,F1033)=1,"LINKED","ORPHAN")</x:f>
        <x:v>LINKED</x:v>
      </x:c>
      <x:c r="N1033" s="305" t="str">
        <x:f>IF(AND(LEFT(C1033,10)="SEBI-CORE-",MID(C1033,11,3)=B1033,LEN(C1033)=20),"VALID","INVALID")</x:f>
        <x:v>VALID</x:v>
      </x:c>
      <x:c r="O1033" s="305" t="str">
        <x:v>NO COLLISION — OBJECT CODE ISOLATED</x:v>
      </x:c>
    </x:row>
    <x:row r="1034" ht="48" customHeight="1">
      <x:c r="A1034" s="305" t="str">
        <x:v>Observation rule</x:v>
      </x:c>
      <x:c r="B1034" s="305" t="str">
        <x:v>OBS</x:v>
      </x:c>
      <x:c r="C1034" s="305" t="str">
        <x:v>SEBI-CORE-OBS-000093</x:v>
      </x:c>
      <x:c r="D1034" s="305" t="n">
        <x:v>93</x:v>
      </x:c>
      <x:c r="E1034" s="305" t="str">
        <x:v>CAP-LAW047|Reg. 8|AP01|OBS01</x:v>
      </x:c>
      <x:c r="F1034" s="305" t="str">
        <x:v>SEBI-CORE-AUD-000093</x:v>
      </x:c>
      <x:c r="G1034" s="305" t="str">
        <x:v>CAP-LAW047|Reg. 8|AP01</x:v>
      </x:c>
      <x:c r="H1034" s="305" t="str">
        <x:v>CAP-LAW047</x:v>
      </x:c>
      <x:c r="I1034" s="305" t="str">
        <x:v>MIGRATED — FROZEN</x:v>
      </x:c>
      <x:c r="J1034" s="305" t="str">
        <x:v>FROZEN</x:v>
      </x:c>
      <x:c r="K1034" s="305" t="str">
        <x:f>IF(COUNTIF($C$5:$C$1629,C1034)=1,"UNIQUE","DUPLICATE")</x:f>
        <x:v>UNIQUE</x:v>
      </x:c>
      <x:c r="L1034" s="305" t="str">
        <x:f>IF(COUNTIFS($B$5:$B$1629,B1034,$E$5:$E$1629,E1034)=1,"UNIQUE","DUPLICATE")</x:f>
        <x:v>UNIQUE</x:v>
      </x:c>
      <x:c r="M1034" s="305" t="str">
        <x:f>IF(COUNTIF($C$5:$C$1629,F1034)=1,"LINKED","ORPHAN")</x:f>
        <x:v>LINKED</x:v>
      </x:c>
      <x:c r="N1034" s="305" t="str">
        <x:f>IF(AND(LEFT(C1034,10)="SEBI-CORE-",MID(C1034,11,3)=B1034,LEN(C1034)=20),"VALID","INVALID")</x:f>
        <x:v>VALID</x:v>
      </x:c>
      <x:c r="O1034" s="305" t="str">
        <x:v>NO COLLISION — OBJECT CODE ISOLATED</x:v>
      </x:c>
    </x:row>
    <x:row r="1035" ht="48" customHeight="1">
      <x:c r="A1035" s="305" t="str">
        <x:v>Observation rule</x:v>
      </x:c>
      <x:c r="B1035" s="305" t="str">
        <x:v>OBS</x:v>
      </x:c>
      <x:c r="C1035" s="305" t="str">
        <x:v>SEBI-CORE-OBS-000094</x:v>
      </x:c>
      <x:c r="D1035" s="305" t="n">
        <x:v>94</x:v>
      </x:c>
      <x:c r="E1035" s="305" t="str">
        <x:v>CAP-LAW047|Reg. 9(xi)|AP01|OBS01</x:v>
      </x:c>
      <x:c r="F1035" s="305" t="str">
        <x:v>SEBI-CORE-AUD-000094</x:v>
      </x:c>
      <x:c r="G1035" s="305" t="str">
        <x:v>CAP-LAW047|Reg. 9(xi)|AP01</x:v>
      </x:c>
      <x:c r="H1035" s="305" t="str">
        <x:v>CAP-LAW047</x:v>
      </x:c>
      <x:c r="I1035" s="305" t="str">
        <x:v>MIGRATED — FROZEN</x:v>
      </x:c>
      <x:c r="J1035" s="305" t="str">
        <x:v>FROZEN</x:v>
      </x:c>
      <x:c r="K1035" s="305" t="str">
        <x:f>IF(COUNTIF($C$5:$C$1629,C1035)=1,"UNIQUE","DUPLICATE")</x:f>
        <x:v>UNIQUE</x:v>
      </x:c>
      <x:c r="L1035" s="305" t="str">
        <x:f>IF(COUNTIFS($B$5:$B$1629,B1035,$E$5:$E$1629,E1035)=1,"UNIQUE","DUPLICATE")</x:f>
        <x:v>UNIQUE</x:v>
      </x:c>
      <x:c r="M1035" s="305" t="str">
        <x:f>IF(COUNTIF($C$5:$C$1629,F1035)=1,"LINKED","ORPHAN")</x:f>
        <x:v>LINKED</x:v>
      </x:c>
      <x:c r="N1035" s="305" t="str">
        <x:f>IF(AND(LEFT(C1035,10)="SEBI-CORE-",MID(C1035,11,3)=B1035,LEN(C1035)=20),"VALID","INVALID")</x:f>
        <x:v>VALID</x:v>
      </x:c>
      <x:c r="O1035" s="305" t="str">
        <x:v>NO COLLISION — OBJECT CODE ISOLATED</x:v>
      </x:c>
    </x:row>
    <x:row r="1036" ht="48" customHeight="1">
      <x:c r="A1036" s="305" t="str">
        <x:v>Observation rule</x:v>
      </x:c>
      <x:c r="B1036" s="305" t="str">
        <x:v>OBS</x:v>
      </x:c>
      <x:c r="C1036" s="305" t="str">
        <x:v>SEBI-CORE-OBS-000095</x:v>
      </x:c>
      <x:c r="D1036" s="305" t="n">
        <x:v>95</x:v>
      </x:c>
      <x:c r="E1036" s="305" t="str">
        <x:v>CAP-LAW047|Reg. 9|AP01|OBS01</x:v>
      </x:c>
      <x:c r="F1036" s="305" t="str">
        <x:v>SEBI-CORE-AUD-000095</x:v>
      </x:c>
      <x:c r="G1036" s="305" t="str">
        <x:v>CAP-LAW047|Reg. 9|AP01</x:v>
      </x:c>
      <x:c r="H1036" s="305" t="str">
        <x:v>CAP-LAW047</x:v>
      </x:c>
      <x:c r="I1036" s="305" t="str">
        <x:v>MIGRATED — FROZEN</x:v>
      </x:c>
      <x:c r="J1036" s="305" t="str">
        <x:v>FROZEN</x:v>
      </x:c>
      <x:c r="K1036" s="305" t="str">
        <x:f>IF(COUNTIF($C$5:$C$1629,C1036)=1,"UNIQUE","DUPLICATE")</x:f>
        <x:v>UNIQUE</x:v>
      </x:c>
      <x:c r="L1036" s="305" t="str">
        <x:f>IF(COUNTIFS($B$5:$B$1629,B1036,$E$5:$E$1629,E1036)=1,"UNIQUE","DUPLICATE")</x:f>
        <x:v>UNIQUE</x:v>
      </x:c>
      <x:c r="M1036" s="305" t="str">
        <x:f>IF(COUNTIF($C$5:$C$1629,F1036)=1,"LINKED","ORPHAN")</x:f>
        <x:v>LINKED</x:v>
      </x:c>
      <x:c r="N1036" s="305" t="str">
        <x:f>IF(AND(LEFT(C1036,10)="SEBI-CORE-",MID(C1036,11,3)=B1036,LEN(C1036)=20),"VALID","INVALID")</x:f>
        <x:v>VALID</x:v>
      </x:c>
      <x:c r="O1036" s="305" t="str">
        <x:v>NO COLLISION — OBJECT CODE ISOLATED</x:v>
      </x:c>
    </x:row>
    <x:row r="1037" ht="48" customHeight="1">
      <x:c r="A1037" s="305" t="str">
        <x:v>Observation rule</x:v>
      </x:c>
      <x:c r="B1037" s="305" t="str">
        <x:v>OBS</x:v>
      </x:c>
      <x:c r="C1037" s="305" t="str">
        <x:v>SEBI-CORE-OBS-000096</x:v>
      </x:c>
      <x:c r="D1037" s="305" t="n">
        <x:v>96</x:v>
      </x:c>
      <x:c r="E1037" s="305" t="str">
        <x:v>CAP-LAW047|Reg. 10|AP01|OBS01</x:v>
      </x:c>
      <x:c r="F1037" s="305" t="str">
        <x:v>SEBI-CORE-AUD-000096</x:v>
      </x:c>
      <x:c r="G1037" s="305" t="str">
        <x:v>CAP-LAW047|Reg. 10|AP01</x:v>
      </x:c>
      <x:c r="H1037" s="305" t="str">
        <x:v>CAP-LAW047</x:v>
      </x:c>
      <x:c r="I1037" s="305" t="str">
        <x:v>MIGRATED — FROZEN</x:v>
      </x:c>
      <x:c r="J1037" s="305" t="str">
        <x:v>FROZEN</x:v>
      </x:c>
      <x:c r="K1037" s="305" t="str">
        <x:f>IF(COUNTIF($C$5:$C$1629,C1037)=1,"UNIQUE","DUPLICATE")</x:f>
        <x:v>UNIQUE</x:v>
      </x:c>
      <x:c r="L1037" s="305" t="str">
        <x:f>IF(COUNTIFS($B$5:$B$1629,B1037,$E$5:$E$1629,E1037)=1,"UNIQUE","DUPLICATE")</x:f>
        <x:v>UNIQUE</x:v>
      </x:c>
      <x:c r="M1037" s="305" t="str">
        <x:f>IF(COUNTIF($C$5:$C$1629,F1037)=1,"LINKED","ORPHAN")</x:f>
        <x:v>LINKED</x:v>
      </x:c>
      <x:c r="N1037" s="305" t="str">
        <x:f>IF(AND(LEFT(C1037,10)="SEBI-CORE-",MID(C1037,11,3)=B1037,LEN(C1037)=20),"VALID","INVALID")</x:f>
        <x:v>VALID</x:v>
      </x:c>
      <x:c r="O1037" s="305" t="str">
        <x:v>NO COLLISION — OBJECT CODE ISOLATED</x:v>
      </x:c>
    </x:row>
    <x:row r="1038" ht="48" customHeight="1">
      <x:c r="A1038" s="305" t="str">
        <x:v>Observation rule</x:v>
      </x:c>
      <x:c r="B1038" s="305" t="str">
        <x:v>OBS</x:v>
      </x:c>
      <x:c r="C1038" s="305" t="str">
        <x:v>SEBI-CORE-OBS-000097</x:v>
      </x:c>
      <x:c r="D1038" s="305" t="n">
        <x:v>97</x:v>
      </x:c>
      <x:c r="E1038" s="305" t="str">
        <x:v>CAP-LAW047|Reg. 11|AP01|OBS01</x:v>
      </x:c>
      <x:c r="F1038" s="305" t="str">
        <x:v>SEBI-CORE-AUD-000097</x:v>
      </x:c>
      <x:c r="G1038" s="305" t="str">
        <x:v>CAP-LAW047|Reg. 11|AP01</x:v>
      </x:c>
      <x:c r="H1038" s="305" t="str">
        <x:v>CAP-LAW047</x:v>
      </x:c>
      <x:c r="I1038" s="305" t="str">
        <x:v>MIGRATED — FROZEN</x:v>
      </x:c>
      <x:c r="J1038" s="305" t="str">
        <x:v>FROZEN</x:v>
      </x:c>
      <x:c r="K1038" s="305" t="str">
        <x:f>IF(COUNTIF($C$5:$C$1629,C1038)=1,"UNIQUE","DUPLICATE")</x:f>
        <x:v>UNIQUE</x:v>
      </x:c>
      <x:c r="L1038" s="305" t="str">
        <x:f>IF(COUNTIFS($B$5:$B$1629,B1038,$E$5:$E$1629,E1038)=1,"UNIQUE","DUPLICATE")</x:f>
        <x:v>UNIQUE</x:v>
      </x:c>
      <x:c r="M1038" s="305" t="str">
        <x:f>IF(COUNTIF($C$5:$C$1629,F1038)=1,"LINKED","ORPHAN")</x:f>
        <x:v>LINKED</x:v>
      </x:c>
      <x:c r="N1038" s="305" t="str">
        <x:f>IF(AND(LEFT(C1038,10)="SEBI-CORE-",MID(C1038,11,3)=B1038,LEN(C1038)=20),"VALID","INVALID")</x:f>
        <x:v>VALID</x:v>
      </x:c>
      <x:c r="O1038" s="305" t="str">
        <x:v>NO COLLISION — OBJECT CODE ISOLATED</x:v>
      </x:c>
    </x:row>
    <x:row r="1039" ht="48" customHeight="1">
      <x:c r="A1039" s="305" t="str">
        <x:v>Observation rule</x:v>
      </x:c>
      <x:c r="B1039" s="305" t="str">
        <x:v>OBS</x:v>
      </x:c>
      <x:c r="C1039" s="305" t="str">
        <x:v>SEBI-CORE-OBS-000098</x:v>
      </x:c>
      <x:c r="D1039" s="305" t="n">
        <x:v>98</x:v>
      </x:c>
      <x:c r="E1039" s="305" t="str">
        <x:v>CAP-LAW047|Reg. 24 general obligations|AP01|OBS01</x:v>
      </x:c>
      <x:c r="F1039" s="305" t="str">
        <x:v>SEBI-CORE-AUD-000098</x:v>
      </x:c>
      <x:c r="G1039" s="305" t="str">
        <x:v>CAP-LAW047|Reg. 24 general obligations|AP01</x:v>
      </x:c>
      <x:c r="H1039" s="305" t="str">
        <x:v>CAP-LAW047</x:v>
      </x:c>
      <x:c r="I1039" s="305" t="str">
        <x:v>MIGRATED — FROZEN</x:v>
      </x:c>
      <x:c r="J1039" s="305" t="str">
        <x:v>FROZEN</x:v>
      </x:c>
      <x:c r="K1039" s="305" t="str">
        <x:f>IF(COUNTIF($C$5:$C$1629,C1039)=1,"UNIQUE","DUPLICATE")</x:f>
        <x:v>UNIQUE</x:v>
      </x:c>
      <x:c r="L1039" s="305" t="str">
        <x:f>IF(COUNTIFS($B$5:$B$1629,B1039,$E$5:$E$1629,E1039)=1,"UNIQUE","DUPLICATE")</x:f>
        <x:v>UNIQUE</x:v>
      </x:c>
      <x:c r="M1039" s="305" t="str">
        <x:f>IF(COUNTIF($C$5:$C$1629,F1039)=1,"LINKED","ORPHAN")</x:f>
        <x:v>LINKED</x:v>
      </x:c>
      <x:c r="N1039" s="305" t="str">
        <x:f>IF(AND(LEFT(C1039,10)="SEBI-CORE-",MID(C1039,11,3)=B1039,LEN(C1039)=20),"VALID","INVALID")</x:f>
        <x:v>VALID</x:v>
      </x:c>
      <x:c r="O1039" s="305" t="str">
        <x:v>NO COLLISION — OBJECT CODE ISOLATED</x:v>
      </x:c>
    </x:row>
    <x:row r="1040" ht="48" customHeight="1">
      <x:c r="A1040" s="305" t="str">
        <x:v>Observation rule</x:v>
      </x:c>
      <x:c r="B1040" s="305" t="str">
        <x:v>OBS</x:v>
      </x:c>
      <x:c r="C1040" s="305" t="str">
        <x:v>SEBI-CORE-OBS-000099</x:v>
      </x:c>
      <x:c r="D1040" s="305" t="n">
        <x:v>99</x:v>
      </x:c>
      <x:c r="E1040" s="305" t="str">
        <x:v>CAP-LAW239|Reg. 24(i)(ea) operationalisation|AP01|OBS01</x:v>
      </x:c>
      <x:c r="F1040" s="305" t="str">
        <x:v>SEBI-CORE-AUD-000099</x:v>
      </x:c>
      <x:c r="G1040" s="305" t="str">
        <x:v>CAP-LAW239|Reg. 24(i)(ea) operationalisation|AP01</x:v>
      </x:c>
      <x:c r="H1040" s="305" t="str">
        <x:v>CAP-LAW239</x:v>
      </x:c>
      <x:c r="I1040" s="305" t="str">
        <x:v>MIGRATED — FROZEN</x:v>
      </x:c>
      <x:c r="J1040" s="305" t="str">
        <x:v>FROZEN</x:v>
      </x:c>
      <x:c r="K1040" s="305" t="str">
        <x:f>IF(COUNTIF($C$5:$C$1629,C1040)=1,"UNIQUE","DUPLICATE")</x:f>
        <x:v>UNIQUE</x:v>
      </x:c>
      <x:c r="L1040" s="305" t="str">
        <x:f>IF(COUNTIFS($B$5:$B$1629,B1040,$E$5:$E$1629,E1040)=1,"UNIQUE","DUPLICATE")</x:f>
        <x:v>UNIQUE</x:v>
      </x:c>
      <x:c r="M1040" s="305" t="str">
        <x:f>IF(COUNTIF($C$5:$C$1629,F1040)=1,"LINKED","ORPHAN")</x:f>
        <x:v>LINKED</x:v>
      </x:c>
      <x:c r="N1040" s="305" t="str">
        <x:f>IF(AND(LEFT(C1040,10)="SEBI-CORE-",MID(C1040,11,3)=B1040,LEN(C1040)=20),"VALID","INVALID")</x:f>
        <x:v>VALID</x:v>
      </x:c>
      <x:c r="O1040" s="305" t="str">
        <x:v>NO COLLISION — OBJECT CODE ISOLATED</x:v>
      </x:c>
    </x:row>
    <x:row r="1041" ht="48" customHeight="1">
      <x:c r="A1041" s="305" t="str">
        <x:v>Observation rule</x:v>
      </x:c>
      <x:c r="B1041" s="305" t="str">
        <x:v>OBS</x:v>
      </x:c>
      <x:c r="C1041" s="305" t="str">
        <x:v>SEBI-CORE-OBS-000100</x:v>
      </x:c>
      <x:c r="D1041" s="305" t="n">
        <x:v>100</x:v>
      </x:c>
      <x:c r="E1041" s="305" t="str">
        <x:v>CAP-LAW040|Reg. 8|AP01|OBS01</x:v>
      </x:c>
      <x:c r="F1041" s="305" t="str">
        <x:v>SEBI-CORE-AUD-000100</x:v>
      </x:c>
      <x:c r="G1041" s="305" t="str">
        <x:v>CAP-LAW040|Reg. 8|AP01</x:v>
      </x:c>
      <x:c r="H1041" s="305" t="str">
        <x:v>CAP-LAW040</x:v>
      </x:c>
      <x:c r="I1041" s="305" t="str">
        <x:v>MIGRATED — FROZEN</x:v>
      </x:c>
      <x:c r="J1041" s="305" t="str">
        <x:v>FROZEN</x:v>
      </x:c>
      <x:c r="K1041" s="305" t="str">
        <x:f>IF(COUNTIF($C$5:$C$1629,C1041)=1,"UNIQUE","DUPLICATE")</x:f>
        <x:v>UNIQUE</x:v>
      </x:c>
      <x:c r="L1041" s="305" t="str">
        <x:f>IF(COUNTIFS($B$5:$B$1629,B1041,$E$5:$E$1629,E1041)=1,"UNIQUE","DUPLICATE")</x:f>
        <x:v>UNIQUE</x:v>
      </x:c>
      <x:c r="M1041" s="305" t="str">
        <x:f>IF(COUNTIF($C$5:$C$1629,F1041)=1,"LINKED","ORPHAN")</x:f>
        <x:v>LINKED</x:v>
      </x:c>
      <x:c r="N1041" s="305" t="str">
        <x:f>IF(AND(LEFT(C1041,10)="SEBI-CORE-",MID(C1041,11,3)=B1041,LEN(C1041)=20),"VALID","INVALID")</x:f>
        <x:v>VALID</x:v>
      </x:c>
      <x:c r="O1041" s="305" t="str">
        <x:v>NO COLLISION — OBJECT CODE ISOLATED</x:v>
      </x:c>
    </x:row>
    <x:row r="1042" ht="48" customHeight="1">
      <x:c r="A1042" s="305" t="str">
        <x:v>Observation rule</x:v>
      </x:c>
      <x:c r="B1042" s="305" t="str">
        <x:v>OBS</x:v>
      </x:c>
      <x:c r="C1042" s="305" t="str">
        <x:v>SEBI-CORE-OBS-000101</x:v>
      </x:c>
      <x:c r="D1042" s="305" t="n">
        <x:v>101</x:v>
      </x:c>
      <x:c r="E1042" s="305" t="str">
        <x:v>CAP-LAW040|Regs. 9 and 10(2)-(3)|AP01|OBS01</x:v>
      </x:c>
      <x:c r="F1042" s="305" t="str">
        <x:v>SEBI-CORE-AUD-000101</x:v>
      </x:c>
      <x:c r="G1042" s="305" t="str">
        <x:v>CAP-LAW040|Regs. 9 and 10(2)-(3)|AP01</x:v>
      </x:c>
      <x:c r="H1042" s="305" t="str">
        <x:v>CAP-LAW040</x:v>
      </x:c>
      <x:c r="I1042" s="305" t="str">
        <x:v>MIGRATED — FROZEN</x:v>
      </x:c>
      <x:c r="J1042" s="305" t="str">
        <x:v>FROZEN</x:v>
      </x:c>
      <x:c r="K1042" s="305" t="str">
        <x:f>IF(COUNTIF($C$5:$C$1629,C1042)=1,"UNIQUE","DUPLICATE")</x:f>
        <x:v>UNIQUE</x:v>
      </x:c>
      <x:c r="L1042" s="305" t="str">
        <x:f>IF(COUNTIFS($B$5:$B$1629,B1042,$E$5:$E$1629,E1042)=1,"UNIQUE","DUPLICATE")</x:f>
        <x:v>UNIQUE</x:v>
      </x:c>
      <x:c r="M1042" s="305" t="str">
        <x:f>IF(COUNTIF($C$5:$C$1629,F1042)=1,"LINKED","ORPHAN")</x:f>
        <x:v>LINKED</x:v>
      </x:c>
      <x:c r="N1042" s="305" t="str">
        <x:f>IF(AND(LEFT(C1042,10)="SEBI-CORE-",MID(C1042,11,3)=B1042,LEN(C1042)=20),"VALID","INVALID")</x:f>
        <x:v>VALID</x:v>
      </x:c>
      <x:c r="O1042" s="305" t="str">
        <x:v>NO COLLISION — OBJECT CODE ISOLATED</x:v>
      </x:c>
    </x:row>
    <x:row r="1043" ht="48" customHeight="1">
      <x:c r="A1043" s="305" t="str">
        <x:v>Observation rule</x:v>
      </x:c>
      <x:c r="B1043" s="305" t="str">
        <x:v>OBS</x:v>
      </x:c>
      <x:c r="C1043" s="305" t="str">
        <x:v>SEBI-CORE-OBS-000102</x:v>
      </x:c>
      <x:c r="D1043" s="305" t="n">
        <x:v>102</x:v>
      </x:c>
      <x:c r="E1043" s="305" t="str">
        <x:v>CAP-LAW040|Reg. 10(1),(4)-(6)|AP01|OBS01</x:v>
      </x:c>
      <x:c r="F1043" s="305" t="str">
        <x:v>SEBI-CORE-AUD-000102</x:v>
      </x:c>
      <x:c r="G1043" s="305" t="str">
        <x:v>CAP-LAW040|Reg. 10(1),(4)-(6)|AP01</x:v>
      </x:c>
      <x:c r="H1043" s="305" t="str">
        <x:v>CAP-LAW040</x:v>
      </x:c>
      <x:c r="I1043" s="305" t="str">
        <x:v>MIGRATED — FROZEN</x:v>
      </x:c>
      <x:c r="J1043" s="305" t="str">
        <x:v>FROZEN</x:v>
      </x:c>
      <x:c r="K1043" s="305" t="str">
        <x:f>IF(COUNTIF($C$5:$C$1629,C1043)=1,"UNIQUE","DUPLICATE")</x:f>
        <x:v>UNIQUE</x:v>
      </x:c>
      <x:c r="L1043" s="305" t="str">
        <x:f>IF(COUNTIFS($B$5:$B$1629,B1043,$E$5:$E$1629,E1043)=1,"UNIQUE","DUPLICATE")</x:f>
        <x:v>UNIQUE</x:v>
      </x:c>
      <x:c r="M1043" s="305" t="str">
        <x:f>IF(COUNTIF($C$5:$C$1629,F1043)=1,"LINKED","ORPHAN")</x:f>
        <x:v>LINKED</x:v>
      </x:c>
      <x:c r="N1043" s="305" t="str">
        <x:f>IF(AND(LEFT(C1043,10)="SEBI-CORE-",MID(C1043,11,3)=B1043,LEN(C1043)=20),"VALID","INVALID")</x:f>
        <x:v>VALID</x:v>
      </x:c>
      <x:c r="O1043" s="305" t="str">
        <x:v>NO COLLISION — OBJECT CODE ISOLATED</x:v>
      </x:c>
    </x:row>
    <x:row r="1044" ht="48" customHeight="1">
      <x:c r="A1044" s="305" t="str">
        <x:v>Observation rule</x:v>
      </x:c>
      <x:c r="B1044" s="305" t="str">
        <x:v>OBS</x:v>
      </x:c>
      <x:c r="C1044" s="305" t="str">
        <x:v>SEBI-CORE-OBS-000103</x:v>
      </x:c>
      <x:c r="D1044" s="305" t="n">
        <x:v>103</x:v>
      </x:c>
      <x:c r="E1044" s="305" t="str">
        <x:v>CAP-LAW040|Reg. 11|AP01|OBS01</x:v>
      </x:c>
      <x:c r="F1044" s="305" t="str">
        <x:v>SEBI-CORE-AUD-000103</x:v>
      </x:c>
      <x:c r="G1044" s="305" t="str">
        <x:v>CAP-LAW040|Reg. 11|AP01</x:v>
      </x:c>
      <x:c r="H1044" s="305" t="str">
        <x:v>CAP-LAW040</x:v>
      </x:c>
      <x:c r="I1044" s="305" t="str">
        <x:v>MIGRATED — FROZEN</x:v>
      </x:c>
      <x:c r="J1044" s="305" t="str">
        <x:v>FROZEN</x:v>
      </x:c>
      <x:c r="K1044" s="305" t="str">
        <x:f>IF(COUNTIF($C$5:$C$1629,C1044)=1,"UNIQUE","DUPLICATE")</x:f>
        <x:v>UNIQUE</x:v>
      </x:c>
      <x:c r="L1044" s="305" t="str">
        <x:f>IF(COUNTIFS($B$5:$B$1629,B1044,$E$5:$E$1629,E1044)=1,"UNIQUE","DUPLICATE")</x:f>
        <x:v>UNIQUE</x:v>
      </x:c>
      <x:c r="M1044" s="305" t="str">
        <x:f>IF(COUNTIF($C$5:$C$1629,F1044)=1,"LINKED","ORPHAN")</x:f>
        <x:v>LINKED</x:v>
      </x:c>
      <x:c r="N1044" s="305" t="str">
        <x:f>IF(AND(LEFT(C1044,10)="SEBI-CORE-",MID(C1044,11,3)=B1044,LEN(C1044)=20),"VALID","INVALID")</x:f>
        <x:v>VALID</x:v>
      </x:c>
      <x:c r="O1044" s="305" t="str">
        <x:v>NO COLLISION — OBJECT CODE ISOLATED</x:v>
      </x:c>
    </x:row>
    <x:row r="1045" ht="48" customHeight="1">
      <x:c r="A1045" s="305" t="str">
        <x:v>Observation rule</x:v>
      </x:c>
      <x:c r="B1045" s="305" t="str">
        <x:v>OBS</x:v>
      </x:c>
      <x:c r="C1045" s="305" t="str">
        <x:v>SEBI-CORE-OBS-000104</x:v>
      </x:c>
      <x:c r="D1045" s="305" t="n">
        <x:v>104</x:v>
      </x:c>
      <x:c r="E1045" s="305" t="str">
        <x:v>CAP-LAW040|Reg. 12|AP01|OBS01</x:v>
      </x:c>
      <x:c r="F1045" s="305" t="str">
        <x:v>SEBI-CORE-AUD-000104</x:v>
      </x:c>
      <x:c r="G1045" s="305" t="str">
        <x:v>CAP-LAW040|Reg. 12|AP01</x:v>
      </x:c>
      <x:c r="H1045" s="305" t="str">
        <x:v>CAP-LAW040</x:v>
      </x:c>
      <x:c r="I1045" s="305" t="str">
        <x:v>MIGRATED — FROZEN</x:v>
      </x:c>
      <x:c r="J1045" s="305" t="str">
        <x:v>FROZEN</x:v>
      </x:c>
      <x:c r="K1045" s="305" t="str">
        <x:f>IF(COUNTIF($C$5:$C$1629,C1045)=1,"UNIQUE","DUPLICATE")</x:f>
        <x:v>UNIQUE</x:v>
      </x:c>
      <x:c r="L1045" s="305" t="str">
        <x:f>IF(COUNTIFS($B$5:$B$1629,B1045,$E$5:$E$1629,E1045)=1,"UNIQUE","DUPLICATE")</x:f>
        <x:v>UNIQUE</x:v>
      </x:c>
      <x:c r="M1045" s="305" t="str">
        <x:f>IF(COUNTIF($C$5:$C$1629,F1045)=1,"LINKED","ORPHAN")</x:f>
        <x:v>LINKED</x:v>
      </x:c>
      <x:c r="N1045" s="305" t="str">
        <x:f>IF(AND(LEFT(C1045,10)="SEBI-CORE-",MID(C1045,11,3)=B1045,LEN(C1045)=20),"VALID","INVALID")</x:f>
        <x:v>VALID</x:v>
      </x:c>
      <x:c r="O1045" s="305" t="str">
        <x:v>NO COLLISION — OBJECT CODE ISOLATED</x:v>
      </x:c>
    </x:row>
    <x:row r="1046" ht="48" customHeight="1">
      <x:c r="A1046" s="305" t="str">
        <x:v>Observation rule</x:v>
      </x:c>
      <x:c r="B1046" s="305" t="str">
        <x:v>OBS</x:v>
      </x:c>
      <x:c r="C1046" s="305" t="str">
        <x:v>SEBI-CORE-OBS-000105</x:v>
      </x:c>
      <x:c r="D1046" s="305" t="n">
        <x:v>105</x:v>
      </x:c>
      <x:c r="E1046" s="305" t="str">
        <x:v>CAP-LAW040|Reg. 14|AP01|OBS01</x:v>
      </x:c>
      <x:c r="F1046" s="305" t="str">
        <x:v>SEBI-CORE-AUD-000105</x:v>
      </x:c>
      <x:c r="G1046" s="305" t="str">
        <x:v>CAP-LAW040|Reg. 14|AP01</x:v>
      </x:c>
      <x:c r="H1046" s="305" t="str">
        <x:v>CAP-LAW040</x:v>
      </x:c>
      <x:c r="I1046" s="305" t="str">
        <x:v>MIGRATED — FROZEN</x:v>
      </x:c>
      <x:c r="J1046" s="305" t="str">
        <x:v>FROZEN</x:v>
      </x:c>
      <x:c r="K1046" s="305" t="str">
        <x:f>IF(COUNTIF($C$5:$C$1629,C1046)=1,"UNIQUE","DUPLICATE")</x:f>
        <x:v>UNIQUE</x:v>
      </x:c>
      <x:c r="L1046" s="305" t="str">
        <x:f>IF(COUNTIFS($B$5:$B$1629,B1046,$E$5:$E$1629,E1046)=1,"UNIQUE","DUPLICATE")</x:f>
        <x:v>UNIQUE</x:v>
      </x:c>
      <x:c r="M1046" s="305" t="str">
        <x:f>IF(COUNTIF($C$5:$C$1629,F1046)=1,"LINKED","ORPHAN")</x:f>
        <x:v>LINKED</x:v>
      </x:c>
      <x:c r="N1046" s="305" t="str">
        <x:f>IF(AND(LEFT(C1046,10)="SEBI-CORE-",MID(C1046,11,3)=B1046,LEN(C1046)=20),"VALID","INVALID")</x:f>
        <x:v>VALID</x:v>
      </x:c>
      <x:c r="O1046" s="305" t="str">
        <x:v>NO COLLISION — OBJECT CODE ISOLATED</x:v>
      </x:c>
    </x:row>
    <x:row r="1047" ht="48" customHeight="1">
      <x:c r="A1047" s="305" t="str">
        <x:v>Observation rule</x:v>
      </x:c>
      <x:c r="B1047" s="305" t="str">
        <x:v>OBS</x:v>
      </x:c>
      <x:c r="C1047" s="305" t="str">
        <x:v>SEBI-CORE-OBS-000106</x:v>
      </x:c>
      <x:c r="D1047" s="305" t="n">
        <x:v>106</x:v>
      </x:c>
      <x:c r="E1047" s="305" t="str">
        <x:v>CAP-LAW040|Reg. 15|AP01|OBS01</x:v>
      </x:c>
      <x:c r="F1047" s="305" t="str">
        <x:v>SEBI-CORE-AUD-000106</x:v>
      </x:c>
      <x:c r="G1047" s="305" t="str">
        <x:v>CAP-LAW040|Reg. 15|AP01</x:v>
      </x:c>
      <x:c r="H1047" s="305" t="str">
        <x:v>CAP-LAW040</x:v>
      </x:c>
      <x:c r="I1047" s="305" t="str">
        <x:v>MIGRATED — FROZEN</x:v>
      </x:c>
      <x:c r="J1047" s="305" t="str">
        <x:v>FROZEN</x:v>
      </x:c>
      <x:c r="K1047" s="305" t="str">
        <x:f>IF(COUNTIF($C$5:$C$1629,C1047)=1,"UNIQUE","DUPLICATE")</x:f>
        <x:v>UNIQUE</x:v>
      </x:c>
      <x:c r="L1047" s="305" t="str">
        <x:f>IF(COUNTIFS($B$5:$B$1629,B1047,$E$5:$E$1629,E1047)=1,"UNIQUE","DUPLICATE")</x:f>
        <x:v>UNIQUE</x:v>
      </x:c>
      <x:c r="M1047" s="305" t="str">
        <x:f>IF(COUNTIF($C$5:$C$1629,F1047)=1,"LINKED","ORPHAN")</x:f>
        <x:v>LINKED</x:v>
      </x:c>
      <x:c r="N1047" s="305" t="str">
        <x:f>IF(AND(LEFT(C1047,10)="SEBI-CORE-",MID(C1047,11,3)=B1047,LEN(C1047)=20),"VALID","INVALID")</x:f>
        <x:v>VALID</x:v>
      </x:c>
      <x:c r="O1047" s="305" t="str">
        <x:v>NO COLLISION — OBJECT CODE ISOLATED</x:v>
      </x:c>
    </x:row>
    <x:row r="1048" ht="48" customHeight="1">
      <x:c r="A1048" s="305" t="str">
        <x:v>Observation rule</x:v>
      </x:c>
      <x:c r="B1048" s="305" t="str">
        <x:v>OBS</x:v>
      </x:c>
      <x:c r="C1048" s="305" t="str">
        <x:v>SEBI-CORE-OBS-000107</x:v>
      </x:c>
      <x:c r="D1048" s="305" t="n">
        <x:v>107</x:v>
      </x:c>
      <x:c r="E1048" s="305" t="str">
        <x:v>CAP-LAW040|Reg. 16|AP01|OBS01</x:v>
      </x:c>
      <x:c r="F1048" s="305" t="str">
        <x:v>SEBI-CORE-AUD-000107</x:v>
      </x:c>
      <x:c r="G1048" s="305" t="str">
        <x:v>CAP-LAW040|Reg. 16|AP01</x:v>
      </x:c>
      <x:c r="H1048" s="305" t="str">
        <x:v>CAP-LAW040</x:v>
      </x:c>
      <x:c r="I1048" s="305" t="str">
        <x:v>MIGRATED — FROZEN</x:v>
      </x:c>
      <x:c r="J1048" s="305" t="str">
        <x:v>FROZEN</x:v>
      </x:c>
      <x:c r="K1048" s="305" t="str">
        <x:f>IF(COUNTIF($C$5:$C$1629,C1048)=1,"UNIQUE","DUPLICATE")</x:f>
        <x:v>UNIQUE</x:v>
      </x:c>
      <x:c r="L1048" s="305" t="str">
        <x:f>IF(COUNTIFS($B$5:$B$1629,B1048,$E$5:$E$1629,E1048)=1,"UNIQUE","DUPLICATE")</x:f>
        <x:v>UNIQUE</x:v>
      </x:c>
      <x:c r="M1048" s="305" t="str">
        <x:f>IF(COUNTIF($C$5:$C$1629,F1048)=1,"LINKED","ORPHAN")</x:f>
        <x:v>LINKED</x:v>
      </x:c>
      <x:c r="N1048" s="305" t="str">
        <x:f>IF(AND(LEFT(C1048,10)="SEBI-CORE-",MID(C1048,11,3)=B1048,LEN(C1048)=20),"VALID","INVALID")</x:f>
        <x:v>VALID</x:v>
      </x:c>
      <x:c r="O1048" s="305" t="str">
        <x:v>NO COLLISION — OBJECT CODE ISOLATED</x:v>
      </x:c>
    </x:row>
    <x:row r="1049" ht="48" customHeight="1">
      <x:c r="A1049" s="305" t="str">
        <x:v>Observation rule</x:v>
      </x:c>
      <x:c r="B1049" s="305" t="str">
        <x:v>OBS</x:v>
      </x:c>
      <x:c r="C1049" s="305" t="str">
        <x:v>SEBI-CORE-OBS-000108</x:v>
      </x:c>
      <x:c r="D1049" s="305" t="n">
        <x:v>108</x:v>
      </x:c>
      <x:c r="E1049" s="305" t="str">
        <x:v>CAP-LAW040|Regs. 19A-23 and Schedules II/IV|AP01|OBS01</x:v>
      </x:c>
      <x:c r="F1049" s="305" t="str">
        <x:v>SEBI-CORE-AUD-000108</x:v>
      </x:c>
      <x:c r="G1049" s="305" t="str">
        <x:v>CAP-LAW040|Regs. 19A-23 and Schedules II/IV|AP01</x:v>
      </x:c>
      <x:c r="H1049" s="305" t="str">
        <x:v>CAP-LAW040</x:v>
      </x:c>
      <x:c r="I1049" s="305" t="str">
        <x:v>MIGRATED — FROZEN</x:v>
      </x:c>
      <x:c r="J1049" s="305" t="str">
        <x:v>FROZEN</x:v>
      </x:c>
      <x:c r="K1049" s="305" t="str">
        <x:f>IF(COUNTIF($C$5:$C$1629,C1049)=1,"UNIQUE","DUPLICATE")</x:f>
        <x:v>UNIQUE</x:v>
      </x:c>
      <x:c r="L1049" s="305" t="str">
        <x:f>IF(COUNTIFS($B$5:$B$1629,B1049,$E$5:$E$1629,E1049)=1,"UNIQUE","DUPLICATE")</x:f>
        <x:v>UNIQUE</x:v>
      </x:c>
      <x:c r="M1049" s="305" t="str">
        <x:f>IF(COUNTIF($C$5:$C$1629,F1049)=1,"LINKED","ORPHAN")</x:f>
        <x:v>LINKED</x:v>
      </x:c>
      <x:c r="N1049" s="305" t="str">
        <x:f>IF(AND(LEFT(C1049,10)="SEBI-CORE-",MID(C1049,11,3)=B1049,LEN(C1049)=20),"VALID","INVALID")</x:f>
        <x:v>VALID</x:v>
      </x:c>
      <x:c r="O1049" s="305" t="str">
        <x:v>NO COLLISION — OBJECT CODE ISOLATED</x:v>
      </x:c>
    </x:row>
    <x:row r="1050" ht="48" customHeight="1">
      <x:c r="A1050" s="305" t="str">
        <x:v>Observation rule</x:v>
      </x:c>
      <x:c r="B1050" s="305" t="str">
        <x:v>OBS</x:v>
      </x:c>
      <x:c r="C1050" s="305" t="str">
        <x:v>SEBI-CORE-OBS-000109</x:v>
      </x:c>
      <x:c r="D1050" s="305" t="n">
        <x:v>109</x:v>
      </x:c>
      <x:c r="E1050" s="305" t="str">
        <x:v>CAP-LAW040|Reg. 24|AP01|OBS01</x:v>
      </x:c>
      <x:c r="F1050" s="305" t="str">
        <x:v>SEBI-CORE-AUD-000109</x:v>
      </x:c>
      <x:c r="G1050" s="305" t="str">
        <x:v>CAP-LAW040|Reg. 24|AP01</x:v>
      </x:c>
      <x:c r="H1050" s="305" t="str">
        <x:v>CAP-LAW040</x:v>
      </x:c>
      <x:c r="I1050" s="305" t="str">
        <x:v>MIGRATED — FROZEN</x:v>
      </x:c>
      <x:c r="J1050" s="305" t="str">
        <x:v>FROZEN</x:v>
      </x:c>
      <x:c r="K1050" s="305" t="str">
        <x:f>IF(COUNTIF($C$5:$C$1629,C1050)=1,"UNIQUE","DUPLICATE")</x:f>
        <x:v>UNIQUE</x:v>
      </x:c>
      <x:c r="L1050" s="305" t="str">
        <x:f>IF(COUNTIFS($B$5:$B$1629,B1050,$E$5:$E$1629,E1050)=1,"UNIQUE","DUPLICATE")</x:f>
        <x:v>UNIQUE</x:v>
      </x:c>
      <x:c r="M1050" s="305" t="str">
        <x:f>IF(COUNTIF($C$5:$C$1629,F1050)=1,"LINKED","ORPHAN")</x:f>
        <x:v>LINKED</x:v>
      </x:c>
      <x:c r="N1050" s="305" t="str">
        <x:f>IF(AND(LEFT(C1050,10)="SEBI-CORE-",MID(C1050,11,3)=B1050,LEN(C1050)=20),"VALID","INVALID")</x:f>
        <x:v>VALID</x:v>
      </x:c>
      <x:c r="O1050" s="305" t="str">
        <x:v>NO COLLISION — OBJECT CODE ISOLATED</x:v>
      </x:c>
    </x:row>
    <x:row r="1051" ht="48" customHeight="1">
      <x:c r="A1051" s="305" t="str">
        <x:v>Observation rule</x:v>
      </x:c>
      <x:c r="B1051" s="305" t="str">
        <x:v>OBS</x:v>
      </x:c>
      <x:c r="C1051" s="305" t="str">
        <x:v>SEBI-CORE-OBS-000110</x:v>
      </x:c>
      <x:c r="D1051" s="305" t="n">
        <x:v>110</x:v>
      </x:c>
      <x:c r="E1051" s="305" t="str">
        <x:v>CAP-LAW040|Reg. 25|AP01|OBS01</x:v>
      </x:c>
      <x:c r="F1051" s="305" t="str">
        <x:v>SEBI-CORE-AUD-000110</x:v>
      </x:c>
      <x:c r="G1051" s="305" t="str">
        <x:v>CAP-LAW040|Reg. 25|AP01</x:v>
      </x:c>
      <x:c r="H1051" s="305" t="str">
        <x:v>CAP-LAW040</x:v>
      </x:c>
      <x:c r="I1051" s="305" t="str">
        <x:v>MIGRATED — FROZEN</x:v>
      </x:c>
      <x:c r="J1051" s="305" t="str">
        <x:v>FROZEN</x:v>
      </x:c>
      <x:c r="K1051" s="305" t="str">
        <x:f>IF(COUNTIF($C$5:$C$1629,C1051)=1,"UNIQUE","DUPLICATE")</x:f>
        <x:v>UNIQUE</x:v>
      </x:c>
      <x:c r="L1051" s="305" t="str">
        <x:f>IF(COUNTIFS($B$5:$B$1629,B1051,$E$5:$E$1629,E1051)=1,"UNIQUE","DUPLICATE")</x:f>
        <x:v>UNIQUE</x:v>
      </x:c>
      <x:c r="M1051" s="305" t="str">
        <x:f>IF(COUNTIF($C$5:$C$1629,F1051)=1,"LINKED","ORPHAN")</x:f>
        <x:v>LINKED</x:v>
      </x:c>
      <x:c r="N1051" s="305" t="str">
        <x:f>IF(AND(LEFT(C1051,10)="SEBI-CORE-",MID(C1051,11,3)=B1051,LEN(C1051)=20),"VALID","INVALID")</x:f>
        <x:v>VALID</x:v>
      </x:c>
      <x:c r="O1051" s="305" t="str">
        <x:v>NO COLLISION — OBJECT CODE ISOLATED</x:v>
      </x:c>
    </x:row>
    <x:row r="1052" ht="48" customHeight="1">
      <x:c r="A1052" s="305" t="str">
        <x:v>Observation rule</x:v>
      </x:c>
      <x:c r="B1052" s="305" t="str">
        <x:v>OBS</x:v>
      </x:c>
      <x:c r="C1052" s="305" t="str">
        <x:v>SEBI-CORE-OBS-000111</x:v>
      </x:c>
      <x:c r="D1052" s="305" t="n">
        <x:v>111</x:v>
      </x:c>
      <x:c r="E1052" s="305" t="str">
        <x:v>CAP-LAW042|Reg. 5|AP01|OBS01</x:v>
      </x:c>
      <x:c r="F1052" s="305" t="str">
        <x:v>SEBI-CORE-AUD-000111</x:v>
      </x:c>
      <x:c r="G1052" s="305" t="str">
        <x:v>CAP-LAW042|Reg. 5|AP01</x:v>
      </x:c>
      <x:c r="H1052" s="305" t="str">
        <x:v>CAP-LAW042</x:v>
      </x:c>
      <x:c r="I1052" s="305" t="str">
        <x:v>MIGRATED — FROZEN</x:v>
      </x:c>
      <x:c r="J1052" s="305" t="str">
        <x:v>FROZEN</x:v>
      </x:c>
      <x:c r="K1052" s="305" t="str">
        <x:f>IF(COUNTIF($C$5:$C$1629,C1052)=1,"UNIQUE","DUPLICATE")</x:f>
        <x:v>UNIQUE</x:v>
      </x:c>
      <x:c r="L1052" s="305" t="str">
        <x:f>IF(COUNTIFS($B$5:$B$1629,B1052,$E$5:$E$1629,E1052)=1,"UNIQUE","DUPLICATE")</x:f>
        <x:v>UNIQUE</x:v>
      </x:c>
      <x:c r="M1052" s="305" t="str">
        <x:f>IF(COUNTIF($C$5:$C$1629,F1052)=1,"LINKED","ORPHAN")</x:f>
        <x:v>LINKED</x:v>
      </x:c>
      <x:c r="N1052" s="305" t="str">
        <x:f>IF(AND(LEFT(C1052,10)="SEBI-CORE-",MID(C1052,11,3)=B1052,LEN(C1052)=20),"VALID","INVALID")</x:f>
        <x:v>VALID</x:v>
      </x:c>
      <x:c r="O1052" s="305" t="str">
        <x:v>NO COLLISION — OBJECT CODE ISOLATED</x:v>
      </x:c>
    </x:row>
    <x:row r="1053" ht="48" customHeight="1">
      <x:c r="A1053" s="305" t="str">
        <x:v>Observation rule</x:v>
      </x:c>
      <x:c r="B1053" s="305" t="str">
        <x:v>OBS</x:v>
      </x:c>
      <x:c r="C1053" s="305" t="str">
        <x:v>SEBI-CORE-OBS-000112</x:v>
      </x:c>
      <x:c r="D1053" s="305" t="n">
        <x:v>112</x:v>
      </x:c>
      <x:c r="E1053" s="305" t="str">
        <x:v>CAP-LAW042|Reg. 6|AP01|OBS01</x:v>
      </x:c>
      <x:c r="F1053" s="305" t="str">
        <x:v>SEBI-CORE-AUD-000112</x:v>
      </x:c>
      <x:c r="G1053" s="305" t="str">
        <x:v>CAP-LAW042|Reg. 6|AP01</x:v>
      </x:c>
      <x:c r="H1053" s="305" t="str">
        <x:v>CAP-LAW042</x:v>
      </x:c>
      <x:c r="I1053" s="305" t="str">
        <x:v>MIGRATED — FROZEN</x:v>
      </x:c>
      <x:c r="J1053" s="305" t="str">
        <x:v>FROZEN</x:v>
      </x:c>
      <x:c r="K1053" s="305" t="str">
        <x:f>IF(COUNTIF($C$5:$C$1629,C1053)=1,"UNIQUE","DUPLICATE")</x:f>
        <x:v>UNIQUE</x:v>
      </x:c>
      <x:c r="L1053" s="305" t="str">
        <x:f>IF(COUNTIFS($B$5:$B$1629,B1053,$E$5:$E$1629,E1053)=1,"UNIQUE","DUPLICATE")</x:f>
        <x:v>UNIQUE</x:v>
      </x:c>
      <x:c r="M1053" s="305" t="str">
        <x:f>IF(COUNTIF($C$5:$C$1629,F1053)=1,"LINKED","ORPHAN")</x:f>
        <x:v>LINKED</x:v>
      </x:c>
      <x:c r="N1053" s="305" t="str">
        <x:f>IF(AND(LEFT(C1053,10)="SEBI-CORE-",MID(C1053,11,3)=B1053,LEN(C1053)=20),"VALID","INVALID")</x:f>
        <x:v>VALID</x:v>
      </x:c>
      <x:c r="O1053" s="305" t="str">
        <x:v>NO COLLISION — OBJECT CODE ISOLATED</x:v>
      </x:c>
    </x:row>
    <x:row r="1054" ht="48" customHeight="1">
      <x:c r="A1054" s="305" t="str">
        <x:v>Observation rule</x:v>
      </x:c>
      <x:c r="B1054" s="305" t="str">
        <x:v>OBS</x:v>
      </x:c>
      <x:c r="C1054" s="305" t="str">
        <x:v>SEBI-CORE-OBS-000113</x:v>
      </x:c>
      <x:c r="D1054" s="305" t="n">
        <x:v>113</x:v>
      </x:c>
      <x:c r="E1054" s="305" t="str">
        <x:v>CAP-LAW042|Regs. 6 and 14 / Schedule I|AP01|OBS01</x:v>
      </x:c>
      <x:c r="F1054" s="305" t="str">
        <x:v>SEBI-CORE-AUD-000113</x:v>
      </x:c>
      <x:c r="G1054" s="305" t="str">
        <x:v>CAP-LAW042|Regs. 6 and 14 / Schedule I|AP01</x:v>
      </x:c>
      <x:c r="H1054" s="305" t="str">
        <x:v>CAP-LAW042</x:v>
      </x:c>
      <x:c r="I1054" s="305" t="str">
        <x:v>MIGRATED — FROZEN</x:v>
      </x:c>
      <x:c r="J1054" s="305" t="str">
        <x:v>FROZEN</x:v>
      </x:c>
      <x:c r="K1054" s="305" t="str">
        <x:f>IF(COUNTIF($C$5:$C$1629,C1054)=1,"UNIQUE","DUPLICATE")</x:f>
        <x:v>UNIQUE</x:v>
      </x:c>
      <x:c r="L1054" s="305" t="str">
        <x:f>IF(COUNTIFS($B$5:$B$1629,B1054,$E$5:$E$1629,E1054)=1,"UNIQUE","DUPLICATE")</x:f>
        <x:v>UNIQUE</x:v>
      </x:c>
      <x:c r="M1054" s="305" t="str">
        <x:f>IF(COUNTIF($C$5:$C$1629,F1054)=1,"LINKED","ORPHAN")</x:f>
        <x:v>LINKED</x:v>
      </x:c>
      <x:c r="N1054" s="305" t="str">
        <x:f>IF(AND(LEFT(C1054,10)="SEBI-CORE-",MID(C1054,11,3)=B1054,LEN(C1054)=20),"VALID","INVALID")</x:f>
        <x:v>VALID</x:v>
      </x:c>
      <x:c r="O1054" s="305" t="str">
        <x:v>NO COLLISION — OBJECT CODE ISOLATED</x:v>
      </x:c>
    </x:row>
    <x:row r="1055" ht="48" customHeight="1">
      <x:c r="A1055" s="305" t="str">
        <x:v>Observation rule</x:v>
      </x:c>
      <x:c r="B1055" s="305" t="str">
        <x:v>OBS</x:v>
      </x:c>
      <x:c r="C1055" s="305" t="str">
        <x:v>SEBI-CORE-OBS-000114</x:v>
      </x:c>
      <x:c r="D1055" s="305" t="n">
        <x:v>114</x:v>
      </x:c>
      <x:c r="E1055" s="305" t="str">
        <x:v>CAP-LAW042|Reg. 3|AP01|OBS01</x:v>
      </x:c>
      <x:c r="F1055" s="305" t="str">
        <x:v>SEBI-CORE-AUD-000114</x:v>
      </x:c>
      <x:c r="G1055" s="305" t="str">
        <x:v>CAP-LAW042|Reg. 3|AP01</x:v>
      </x:c>
      <x:c r="H1055" s="305" t="str">
        <x:v>CAP-LAW042</x:v>
      </x:c>
      <x:c r="I1055" s="305" t="str">
        <x:v>MIGRATED — FROZEN</x:v>
      </x:c>
      <x:c r="J1055" s="305" t="str">
        <x:v>FROZEN</x:v>
      </x:c>
      <x:c r="K1055" s="305" t="str">
        <x:f>IF(COUNTIF($C$5:$C$1629,C1055)=1,"UNIQUE","DUPLICATE")</x:f>
        <x:v>UNIQUE</x:v>
      </x:c>
      <x:c r="L1055" s="305" t="str">
        <x:f>IF(COUNTIFS($B$5:$B$1629,B1055,$E$5:$E$1629,E1055)=1,"UNIQUE","DUPLICATE")</x:f>
        <x:v>UNIQUE</x:v>
      </x:c>
      <x:c r="M1055" s="305" t="str">
        <x:f>IF(COUNTIF($C$5:$C$1629,F1055)=1,"LINKED","ORPHAN")</x:f>
        <x:v>LINKED</x:v>
      </x:c>
      <x:c r="N1055" s="305" t="str">
        <x:f>IF(AND(LEFT(C1055,10)="SEBI-CORE-",MID(C1055,11,3)=B1055,LEN(C1055)=20),"VALID","INVALID")</x:f>
        <x:v>VALID</x:v>
      </x:c>
      <x:c r="O1055" s="305" t="str">
        <x:v>NO COLLISION — OBJECT CODE ISOLATED</x:v>
      </x:c>
    </x:row>
    <x:row r="1056" ht="48" customHeight="1">
      <x:c r="A1056" s="305" t="str">
        <x:v>Observation rule</x:v>
      </x:c>
      <x:c r="B1056" s="305" t="str">
        <x:v>OBS</x:v>
      </x:c>
      <x:c r="C1056" s="305" t="str">
        <x:v>SEBI-CORE-OBS-000115</x:v>
      </x:c>
      <x:c r="D1056" s="305" t="n">
        <x:v>115</x:v>
      </x:c>
      <x:c r="E1056" s="305" t="str">
        <x:v>CAP-LAW042|Reg. 12(3)|AP01|OBS01</x:v>
      </x:c>
      <x:c r="F1056" s="305" t="str">
        <x:v>SEBI-CORE-AUD-000115</x:v>
      </x:c>
      <x:c r="G1056" s="305" t="str">
        <x:v>CAP-LAW042|Reg. 12(3)|AP01</x:v>
      </x:c>
      <x:c r="H1056" s="305" t="str">
        <x:v>CAP-LAW042</x:v>
      </x:c>
      <x:c r="I1056" s="305" t="str">
        <x:v>MIGRATED — FROZEN</x:v>
      </x:c>
      <x:c r="J1056" s="305" t="str">
        <x:v>FROZEN</x:v>
      </x:c>
      <x:c r="K1056" s="305" t="str">
        <x:f>IF(COUNTIF($C$5:$C$1629,C1056)=1,"UNIQUE","DUPLICATE")</x:f>
        <x:v>UNIQUE</x:v>
      </x:c>
      <x:c r="L1056" s="305" t="str">
        <x:f>IF(COUNTIFS($B$5:$B$1629,B1056,$E$5:$E$1629,E1056)=1,"UNIQUE","DUPLICATE")</x:f>
        <x:v>UNIQUE</x:v>
      </x:c>
      <x:c r="M1056" s="305" t="str">
        <x:f>IF(COUNTIF($C$5:$C$1629,F1056)=1,"LINKED","ORPHAN")</x:f>
        <x:v>LINKED</x:v>
      </x:c>
      <x:c r="N1056" s="305" t="str">
        <x:f>IF(AND(LEFT(C1056,10)="SEBI-CORE-",MID(C1056,11,3)=B1056,LEN(C1056)=20),"VALID","INVALID")</x:f>
        <x:v>VALID</x:v>
      </x:c>
      <x:c r="O1056" s="305" t="str">
        <x:v>NO COLLISION — OBJECT CODE ISOLATED</x:v>
      </x:c>
    </x:row>
    <x:row r="1057" ht="48" customHeight="1">
      <x:c r="A1057" s="305" t="str">
        <x:v>Observation rule</x:v>
      </x:c>
      <x:c r="B1057" s="305" t="str">
        <x:v>OBS</x:v>
      </x:c>
      <x:c r="C1057" s="305" t="str">
        <x:v>SEBI-CORE-OBS-000116</x:v>
      </x:c>
      <x:c r="D1057" s="305" t="n">
        <x:v>116</x:v>
      </x:c>
      <x:c r="E1057" s="305" t="str">
        <x:v>CAP-LAW042|Regs. 10 and 12|AP01|OBS01</x:v>
      </x:c>
      <x:c r="F1057" s="305" t="str">
        <x:v>SEBI-CORE-AUD-000116</x:v>
      </x:c>
      <x:c r="G1057" s="305" t="str">
        <x:v>CAP-LAW042|Regs. 10 and 12|AP01</x:v>
      </x:c>
      <x:c r="H1057" s="305" t="str">
        <x:v>CAP-LAW042</x:v>
      </x:c>
      <x:c r="I1057" s="305" t="str">
        <x:v>MIGRATED — FROZEN</x:v>
      </x:c>
      <x:c r="J1057" s="305" t="str">
        <x:v>FROZEN</x:v>
      </x:c>
      <x:c r="K1057" s="305" t="str">
        <x:f>IF(COUNTIF($C$5:$C$1629,C1057)=1,"UNIQUE","DUPLICATE")</x:f>
        <x:v>UNIQUE</x:v>
      </x:c>
      <x:c r="L1057" s="305" t="str">
        <x:f>IF(COUNTIFS($B$5:$B$1629,B1057,$E$5:$E$1629,E1057)=1,"UNIQUE","DUPLICATE")</x:f>
        <x:v>UNIQUE</x:v>
      </x:c>
      <x:c r="M1057" s="305" t="str">
        <x:f>IF(COUNTIF($C$5:$C$1629,F1057)=1,"LINKED","ORPHAN")</x:f>
        <x:v>LINKED</x:v>
      </x:c>
      <x:c r="N1057" s="305" t="str">
        <x:f>IF(AND(LEFT(C1057,10)="SEBI-CORE-",MID(C1057,11,3)=B1057,LEN(C1057)=20),"VALID","INVALID")</x:f>
        <x:v>VALID</x:v>
      </x:c>
      <x:c r="O1057" s="305" t="str">
        <x:v>NO COLLISION — OBJECT CODE ISOLATED</x:v>
      </x:c>
    </x:row>
    <x:row r="1058" ht="48" customHeight="1">
      <x:c r="A1058" s="305" t="str">
        <x:v>Observation rule</x:v>
      </x:c>
      <x:c r="B1058" s="305" t="str">
        <x:v>OBS</x:v>
      </x:c>
      <x:c r="C1058" s="305" t="str">
        <x:v>SEBI-CORE-OBS-000117</x:v>
      </x:c>
      <x:c r="D1058" s="305" t="n">
        <x:v>117</x:v>
      </x:c>
      <x:c r="E1058" s="305" t="str">
        <x:v>CAP-LAW042|Reg. 14 / Schedule I Part F|AP01|OBS01</x:v>
      </x:c>
      <x:c r="F1058" s="305" t="str">
        <x:v>SEBI-CORE-AUD-000117</x:v>
      </x:c>
      <x:c r="G1058" s="305" t="str">
        <x:v>CAP-LAW042|Reg. 14 / Schedule I Part F|AP01</x:v>
      </x:c>
      <x:c r="H1058" s="305" t="str">
        <x:v>CAP-LAW042</x:v>
      </x:c>
      <x:c r="I1058" s="305" t="str">
        <x:v>MIGRATED — FROZEN</x:v>
      </x:c>
      <x:c r="J1058" s="305" t="str">
        <x:v>FROZEN</x:v>
      </x:c>
      <x:c r="K1058" s="305" t="str">
        <x:f>IF(COUNTIF($C$5:$C$1629,C1058)=1,"UNIQUE","DUPLICATE")</x:f>
        <x:v>UNIQUE</x:v>
      </x:c>
      <x:c r="L1058" s="305" t="str">
        <x:f>IF(COUNTIFS($B$5:$B$1629,B1058,$E$5:$E$1629,E1058)=1,"UNIQUE","DUPLICATE")</x:f>
        <x:v>UNIQUE</x:v>
      </x:c>
      <x:c r="M1058" s="305" t="str">
        <x:f>IF(COUNTIF($C$5:$C$1629,F1058)=1,"LINKED","ORPHAN")</x:f>
        <x:v>LINKED</x:v>
      </x:c>
      <x:c r="N1058" s="305" t="str">
        <x:f>IF(AND(LEFT(C1058,10)="SEBI-CORE-",MID(C1058,11,3)=B1058,LEN(C1058)=20),"VALID","INVALID")</x:f>
        <x:v>VALID</x:v>
      </x:c>
      <x:c r="O1058" s="305" t="str">
        <x:v>NO COLLISION — OBJECT CODE ISOLATED</x:v>
      </x:c>
    </x:row>
    <x:row r="1059" ht="48" customHeight="1">
      <x:c r="A1059" s="305" t="str">
        <x:v>Observation rule</x:v>
      </x:c>
      <x:c r="B1059" s="305" t="str">
        <x:v>OBS</x:v>
      </x:c>
      <x:c r="C1059" s="305" t="str">
        <x:v>SEBI-CORE-OBS-000118</x:v>
      </x:c>
      <x:c r="D1059" s="305" t="n">
        <x:v>118</x:v>
      </x:c>
      <x:c r="E1059" s="305" t="str">
        <x:v>CAP-LAW042|Reg. 13|AP01|OBS01</x:v>
      </x:c>
      <x:c r="F1059" s="305" t="str">
        <x:v>SEBI-CORE-AUD-000118</x:v>
      </x:c>
      <x:c r="G1059" s="305" t="str">
        <x:v>CAP-LAW042|Reg. 13|AP01</x:v>
      </x:c>
      <x:c r="H1059" s="305" t="str">
        <x:v>CAP-LAW042</x:v>
      </x:c>
      <x:c r="I1059" s="305" t="str">
        <x:v>MIGRATED — FROZEN</x:v>
      </x:c>
      <x:c r="J1059" s="305" t="str">
        <x:v>FROZEN</x:v>
      </x:c>
      <x:c r="K1059" s="305" t="str">
        <x:f>IF(COUNTIF($C$5:$C$1629,C1059)=1,"UNIQUE","DUPLICATE")</x:f>
        <x:v>UNIQUE</x:v>
      </x:c>
      <x:c r="L1059" s="305" t="str">
        <x:f>IF(COUNTIFS($B$5:$B$1629,B1059,$E$5:$E$1629,E1059)=1,"UNIQUE","DUPLICATE")</x:f>
        <x:v>UNIQUE</x:v>
      </x:c>
      <x:c r="M1059" s="305" t="str">
        <x:f>IF(COUNTIF($C$5:$C$1629,F1059)=1,"LINKED","ORPHAN")</x:f>
        <x:v>LINKED</x:v>
      </x:c>
      <x:c r="N1059" s="305" t="str">
        <x:f>IF(AND(LEFT(C1059,10)="SEBI-CORE-",MID(C1059,11,3)=B1059,LEN(C1059)=20),"VALID","INVALID")</x:f>
        <x:v>VALID</x:v>
      </x:c>
      <x:c r="O1059" s="305" t="str">
        <x:v>NO COLLISION — OBJECT CODE ISOLATED</x:v>
      </x:c>
    </x:row>
    <x:row r="1060" ht="48" customHeight="1">
      <x:c r="A1060" s="305" t="str">
        <x:v>Observation rule</x:v>
      </x:c>
      <x:c r="B1060" s="305" t="str">
        <x:v>OBS</x:v>
      </x:c>
      <x:c r="C1060" s="305" t="str">
        <x:v>SEBI-CORE-OBS-000119</x:v>
      </x:c>
      <x:c r="D1060" s="305" t="n">
        <x:v>119</x:v>
      </x:c>
      <x:c r="E1060" s="305" t="str">
        <x:v>CAP-LAW042|Chapter IV (Regs. 28-38)|AP01|OBS01</x:v>
      </x:c>
      <x:c r="F1060" s="305" t="str">
        <x:v>SEBI-CORE-AUD-000119</x:v>
      </x:c>
      <x:c r="G1060" s="305" t="str">
        <x:v>CAP-LAW042|Chapter IV (Regs. 28-38)|AP01</x:v>
      </x:c>
      <x:c r="H1060" s="305" t="str">
        <x:v>CAP-LAW042</x:v>
      </x:c>
      <x:c r="I1060" s="305" t="str">
        <x:v>MIGRATED — FROZEN</x:v>
      </x:c>
      <x:c r="J1060" s="305" t="str">
        <x:v>FROZEN</x:v>
      </x:c>
      <x:c r="K1060" s="305" t="str">
        <x:f>IF(COUNTIF($C$5:$C$1629,C1060)=1,"UNIQUE","DUPLICATE")</x:f>
        <x:v>UNIQUE</x:v>
      </x:c>
      <x:c r="L1060" s="305" t="str">
        <x:f>IF(COUNTIFS($B$5:$B$1629,B1060,$E$5:$E$1629,E1060)=1,"UNIQUE","DUPLICATE")</x:f>
        <x:v>UNIQUE</x:v>
      </x:c>
      <x:c r="M1060" s="305" t="str">
        <x:f>IF(COUNTIF($C$5:$C$1629,F1060)=1,"LINKED","ORPHAN")</x:f>
        <x:v>LINKED</x:v>
      </x:c>
      <x:c r="N1060" s="305" t="str">
        <x:f>IF(AND(LEFT(C1060,10)="SEBI-CORE-",MID(C1060,11,3)=B1060,LEN(C1060)=20),"VALID","INVALID")</x:f>
        <x:v>VALID</x:v>
      </x:c>
      <x:c r="O1060" s="305" t="str">
        <x:v>NO COLLISION — OBJECT CODE ISOLATED</x:v>
      </x:c>
    </x:row>
    <x:row r="1061" ht="48" customHeight="1">
      <x:c r="A1061" s="305" t="str">
        <x:v>Observation rule</x:v>
      </x:c>
      <x:c r="B1061" s="305" t="str">
        <x:v>OBS</x:v>
      </x:c>
      <x:c r="C1061" s="305" t="str">
        <x:v>SEBI-CORE-OBS-000120</x:v>
      </x:c>
      <x:c r="D1061" s="305" t="n">
        <x:v>120</x:v>
      </x:c>
      <x:c r="E1061" s="305" t="str">
        <x:v>CAP-LAW041|Eligibility / general conditions|AP01|OBS01</x:v>
      </x:c>
      <x:c r="F1061" s="305" t="str">
        <x:v>SEBI-CORE-AUD-000120</x:v>
      </x:c>
      <x:c r="G1061" s="305" t="str">
        <x:v>CAP-LAW041|Eligibility / general conditions|AP01</x:v>
      </x:c>
      <x:c r="H1061" s="305" t="str">
        <x:v>CAP-LAW041</x:v>
      </x:c>
      <x:c r="I1061" s="305" t="str">
        <x:v>MIGRATED — FROZEN</x:v>
      </x:c>
      <x:c r="J1061" s="305" t="str">
        <x:v>FROZEN</x:v>
      </x:c>
      <x:c r="K1061" s="305" t="str">
        <x:f>IF(COUNTIF($C$5:$C$1629,C1061)=1,"UNIQUE","DUPLICATE")</x:f>
        <x:v>UNIQUE</x:v>
      </x:c>
      <x:c r="L1061" s="305" t="str">
        <x:f>IF(COUNTIFS($B$5:$B$1629,B1061,$E$5:$E$1629,E1061)=1,"UNIQUE","DUPLICATE")</x:f>
        <x:v>UNIQUE</x:v>
      </x:c>
      <x:c r="M1061" s="305" t="str">
        <x:f>IF(COUNTIF($C$5:$C$1629,F1061)=1,"LINKED","ORPHAN")</x:f>
        <x:v>LINKED</x:v>
      </x:c>
      <x:c r="N1061" s="305" t="str">
        <x:f>IF(AND(LEFT(C1061,10)="SEBI-CORE-",MID(C1061,11,3)=B1061,LEN(C1061)=20),"VALID","INVALID")</x:f>
        <x:v>VALID</x:v>
      </x:c>
      <x:c r="O1061" s="305" t="str">
        <x:v>NO COLLISION — OBJECT CODE ISOLATED</x:v>
      </x:c>
    </x:row>
    <x:row r="1062" ht="48" customHeight="1">
      <x:c r="A1062" s="305" t="str">
        <x:v>Observation rule</x:v>
      </x:c>
      <x:c r="B1062" s="305" t="str">
        <x:v>OBS</x:v>
      </x:c>
      <x:c r="C1062" s="305" t="str">
        <x:v>SEBI-CORE-OBS-000121</x:v>
      </x:c>
      <x:c r="D1062" s="305" t="n">
        <x:v>121</x:v>
      </x:c>
      <x:c r="E1062" s="305" t="str">
        <x:v>CAP-LAW041|Offer document / placement memorandum|AP01|OBS01</x:v>
      </x:c>
      <x:c r="F1062" s="305" t="str">
        <x:v>SEBI-CORE-AUD-000121</x:v>
      </x:c>
      <x:c r="G1062" s="305" t="str">
        <x:v>CAP-LAW041|Offer document / placement memorandum|AP01</x:v>
      </x:c>
      <x:c r="H1062" s="305" t="str">
        <x:v>CAP-LAW041</x:v>
      </x:c>
      <x:c r="I1062" s="305" t="str">
        <x:v>MIGRATED — FROZEN</x:v>
      </x:c>
      <x:c r="J1062" s="305" t="str">
        <x:v>FROZEN</x:v>
      </x:c>
      <x:c r="K1062" s="305" t="str">
        <x:f>IF(COUNTIF($C$5:$C$1629,C1062)=1,"UNIQUE","DUPLICATE")</x:f>
        <x:v>UNIQUE</x:v>
      </x:c>
      <x:c r="L1062" s="305" t="str">
        <x:f>IF(COUNTIFS($B$5:$B$1629,B1062,$E$5:$E$1629,E1062)=1,"UNIQUE","DUPLICATE")</x:f>
        <x:v>UNIQUE</x:v>
      </x:c>
      <x:c r="M1062" s="305" t="str">
        <x:f>IF(COUNTIF($C$5:$C$1629,F1062)=1,"LINKED","ORPHAN")</x:f>
        <x:v>LINKED</x:v>
      </x:c>
      <x:c r="N1062" s="305" t="str">
        <x:f>IF(AND(LEFT(C1062,10)="SEBI-CORE-",MID(C1062,11,3)=B1062,LEN(C1062)=20),"VALID","INVALID")</x:f>
        <x:v>VALID</x:v>
      </x:c>
      <x:c r="O1062" s="305" t="str">
        <x:v>NO COLLISION — OBJECT CODE ISOLATED</x:v>
      </x:c>
    </x:row>
    <x:row r="1063" ht="48" customHeight="1">
      <x:c r="A1063" s="305" t="str">
        <x:v>Observation rule</x:v>
      </x:c>
      <x:c r="B1063" s="305" t="str">
        <x:v>OBS</x:v>
      </x:c>
      <x:c r="C1063" s="305" t="str">
        <x:v>SEBI-CORE-OBS-000122</x:v>
      </x:c>
      <x:c r="D1063" s="305" t="n">
        <x:v>122</x:v>
      </x:c>
      <x:c r="E1063" s="305" t="str">
        <x:v>CAP-LAW041|Debenture trustee / security / rating provisions|AP01|OBS01</x:v>
      </x:c>
      <x:c r="F1063" s="305" t="str">
        <x:v>SEBI-CORE-AUD-000122</x:v>
      </x:c>
      <x:c r="G1063" s="305" t="str">
        <x:v>CAP-LAW041|Debenture trustee / security / rating provisions|AP01</x:v>
      </x:c>
      <x:c r="H1063" s="305" t="str">
        <x:v>CAP-LAW041</x:v>
      </x:c>
      <x:c r="I1063" s="305" t="str">
        <x:v>MIGRATED — FROZEN</x:v>
      </x:c>
      <x:c r="J1063" s="305" t="str">
        <x:v>FROZEN</x:v>
      </x:c>
      <x:c r="K1063" s="305" t="str">
        <x:f>IF(COUNTIF($C$5:$C$1629,C1063)=1,"UNIQUE","DUPLICATE")</x:f>
        <x:v>UNIQUE</x:v>
      </x:c>
      <x:c r="L1063" s="305" t="str">
        <x:f>IF(COUNTIFS($B$5:$B$1629,B1063,$E$5:$E$1629,E1063)=1,"UNIQUE","DUPLICATE")</x:f>
        <x:v>UNIQUE</x:v>
      </x:c>
      <x:c r="M1063" s="305" t="str">
        <x:f>IF(COUNTIF($C$5:$C$1629,F1063)=1,"LINKED","ORPHAN")</x:f>
        <x:v>LINKED</x:v>
      </x:c>
      <x:c r="N1063" s="305" t="str">
        <x:f>IF(AND(LEFT(C1063,10)="SEBI-CORE-",MID(C1063,11,3)=B1063,LEN(C1063)=20),"VALID","INVALID")</x:f>
        <x:v>VALID</x:v>
      </x:c>
      <x:c r="O1063" s="305" t="str">
        <x:v>NO COLLISION — OBJECT CODE ISOLATED</x:v>
      </x:c>
    </x:row>
    <x:row r="1064" ht="48" customHeight="1">
      <x:c r="A1064" s="305" t="str">
        <x:v>Observation rule</x:v>
      </x:c>
      <x:c r="B1064" s="305" t="str">
        <x:v>OBS</x:v>
      </x:c>
      <x:c r="C1064" s="305" t="str">
        <x:v>SEBI-CORE-OBS-000123</x:v>
      </x:c>
      <x:c r="D1064" s="305" t="n">
        <x:v>123</x:v>
      </x:c>
      <x:c r="E1064" s="305" t="str">
        <x:v>CAP-LAW041|Allotment / listing provisions|AP01|OBS01</x:v>
      </x:c>
      <x:c r="F1064" s="305" t="str">
        <x:v>SEBI-CORE-AUD-000123</x:v>
      </x:c>
      <x:c r="G1064" s="305" t="str">
        <x:v>CAP-LAW041|Allotment / listing provisions|AP01</x:v>
      </x:c>
      <x:c r="H1064" s="305" t="str">
        <x:v>CAP-LAW041</x:v>
      </x:c>
      <x:c r="I1064" s="305" t="str">
        <x:v>MIGRATED — FROZEN</x:v>
      </x:c>
      <x:c r="J1064" s="305" t="str">
        <x:v>FROZEN</x:v>
      </x:c>
      <x:c r="K1064" s="305" t="str">
        <x:f>IF(COUNTIF($C$5:$C$1629,C1064)=1,"UNIQUE","DUPLICATE")</x:f>
        <x:v>UNIQUE</x:v>
      </x:c>
      <x:c r="L1064" s="305" t="str">
        <x:f>IF(COUNTIFS($B$5:$B$1629,B1064,$E$5:$E$1629,E1064)=1,"UNIQUE","DUPLICATE")</x:f>
        <x:v>UNIQUE</x:v>
      </x:c>
      <x:c r="M1064" s="305" t="str">
        <x:f>IF(COUNTIF($C$5:$C$1629,F1064)=1,"LINKED","ORPHAN")</x:f>
        <x:v>LINKED</x:v>
      </x:c>
      <x:c r="N1064" s="305" t="str">
        <x:f>IF(AND(LEFT(C1064,10)="SEBI-CORE-",MID(C1064,11,3)=B1064,LEN(C1064)=20),"VALID","INVALID")</x:f>
        <x:v>VALID</x:v>
      </x:c>
      <x:c r="O1064" s="305" t="str">
        <x:v>NO COLLISION — OBJECT CODE ISOLATED</x:v>
      </x:c>
    </x:row>
    <x:row r="1065" ht="48" customHeight="1">
      <x:c r="A1065" s="305" t="str">
        <x:v>Observation rule</x:v>
      </x:c>
      <x:c r="B1065" s="305" t="str">
        <x:v>OBS</x:v>
      </x:c>
      <x:c r="C1065" s="305" t="str">
        <x:v>SEBI-CORE-OBS-000124</x:v>
      </x:c>
      <x:c r="D1065" s="305" t="n">
        <x:v>124</x:v>
      </x:c>
      <x:c r="E1065" s="305" t="str">
        <x:v>CAP-LAW085|Public issue / ASBA chapter|AP01|OBS01</x:v>
      </x:c>
      <x:c r="F1065" s="305" t="str">
        <x:v>SEBI-CORE-AUD-000124</x:v>
      </x:c>
      <x:c r="G1065" s="305" t="str">
        <x:v>CAP-LAW085|Public issue / ASBA chapter|AP01</x:v>
      </x:c>
      <x:c r="H1065" s="305" t="str">
        <x:v>CAP-LAW085</x:v>
      </x:c>
      <x:c r="I1065" s="305" t="str">
        <x:v>MIGRATED — FROZEN</x:v>
      </x:c>
      <x:c r="J1065" s="305" t="str">
        <x:v>FROZEN</x:v>
      </x:c>
      <x:c r="K1065" s="305" t="str">
        <x:f>IF(COUNTIF($C$5:$C$1629,C1065)=1,"UNIQUE","DUPLICATE")</x:f>
        <x:v>UNIQUE</x:v>
      </x:c>
      <x:c r="L1065" s="305" t="str">
        <x:f>IF(COUNTIFS($B$5:$B$1629,B1065,$E$5:$E$1629,E1065)=1,"UNIQUE","DUPLICATE")</x:f>
        <x:v>UNIQUE</x:v>
      </x:c>
      <x:c r="M1065" s="305" t="str">
        <x:f>IF(COUNTIF($C$5:$C$1629,F1065)=1,"LINKED","ORPHAN")</x:f>
        <x:v>LINKED</x:v>
      </x:c>
      <x:c r="N1065" s="305" t="str">
        <x:f>IF(AND(LEFT(C1065,10)="SEBI-CORE-",MID(C1065,11,3)=B1065,LEN(C1065)=20),"VALID","INVALID")</x:f>
        <x:v>VALID</x:v>
      </x:c>
      <x:c r="O1065" s="305" t="str">
        <x:v>NO COLLISION — OBJECT CODE ISOLATED</x:v>
      </x:c>
    </x:row>
    <x:row r="1066" ht="48" customHeight="1">
      <x:c r="A1066" s="305" t="str">
        <x:v>Observation rule</x:v>
      </x:c>
      <x:c r="B1066" s="305" t="str">
        <x:v>OBS</x:v>
      </x:c>
      <x:c r="C1066" s="305" t="str">
        <x:v>SEBI-CORE-OBS-000125</x:v>
      </x:c>
      <x:c r="D1066" s="305" t="n">
        <x:v>125</x:v>
      </x:c>
      <x:c r="E1066" s="305" t="str">
        <x:v>CAP-LAW085|Private placement / EBP chapter|AP01|OBS01</x:v>
      </x:c>
      <x:c r="F1066" s="305" t="str">
        <x:v>SEBI-CORE-AUD-000125</x:v>
      </x:c>
      <x:c r="G1066" s="305" t="str">
        <x:v>CAP-LAW085|Private placement / EBP chapter|AP01</x:v>
      </x:c>
      <x:c r="H1066" s="305" t="str">
        <x:v>CAP-LAW085</x:v>
      </x:c>
      <x:c r="I1066" s="305" t="str">
        <x:v>MIGRATED — FROZEN</x:v>
      </x:c>
      <x:c r="J1066" s="305" t="str">
        <x:v>FROZEN</x:v>
      </x:c>
      <x:c r="K1066" s="305" t="str">
        <x:f>IF(COUNTIF($C$5:$C$1629,C1066)=1,"UNIQUE","DUPLICATE")</x:f>
        <x:v>UNIQUE</x:v>
      </x:c>
      <x:c r="L1066" s="305" t="str">
        <x:f>IF(COUNTIFS($B$5:$B$1629,B1066,$E$5:$E$1629,E1066)=1,"UNIQUE","DUPLICATE")</x:f>
        <x:v>UNIQUE</x:v>
      </x:c>
      <x:c r="M1066" s="305" t="str">
        <x:f>IF(COUNTIF($C$5:$C$1629,F1066)=1,"LINKED","ORPHAN")</x:f>
        <x:v>LINKED</x:v>
      </x:c>
      <x:c r="N1066" s="305" t="str">
        <x:f>IF(AND(LEFT(C1066,10)="SEBI-CORE-",MID(C1066,11,3)=B1066,LEN(C1066)=20),"VALID","INVALID")</x:f>
        <x:v>VALID</x:v>
      </x:c>
      <x:c r="O1066" s="305" t="str">
        <x:v>NO COLLISION — OBJECT CODE ISOLATED</x:v>
      </x:c>
    </x:row>
    <x:row r="1067" ht="48" customHeight="1">
      <x:c r="A1067" s="305" t="str">
        <x:v>Observation rule</x:v>
      </x:c>
      <x:c r="B1067" s="305" t="str">
        <x:v>OBS</x:v>
      </x:c>
      <x:c r="C1067" s="305" t="str">
        <x:v>SEBI-CORE-OBS-000126</x:v>
      </x:c>
      <x:c r="D1067" s="305" t="n">
        <x:v>126</x:v>
      </x:c>
      <x:c r="E1067" s="305" t="str">
        <x:v>CAP-LAW085|ISIN / dematerialisation chapter|AP01|OBS01</x:v>
      </x:c>
      <x:c r="F1067" s="305" t="str">
        <x:v>SEBI-CORE-AUD-000126</x:v>
      </x:c>
      <x:c r="G1067" s="305" t="str">
        <x:v>CAP-LAW085|ISIN / dematerialisation chapter|AP01</x:v>
      </x:c>
      <x:c r="H1067" s="305" t="str">
        <x:v>CAP-LAW085</x:v>
      </x:c>
      <x:c r="I1067" s="305" t="str">
        <x:v>MIGRATED — FROZEN</x:v>
      </x:c>
      <x:c r="J1067" s="305" t="str">
        <x:v>FROZEN</x:v>
      </x:c>
      <x:c r="K1067" s="305" t="str">
        <x:f>IF(COUNTIF($C$5:$C$1629,C1067)=1,"UNIQUE","DUPLICATE")</x:f>
        <x:v>UNIQUE</x:v>
      </x:c>
      <x:c r="L1067" s="305" t="str">
        <x:f>IF(COUNTIFS($B$5:$B$1629,B1067,$E$5:$E$1629,E1067)=1,"UNIQUE","DUPLICATE")</x:f>
        <x:v>UNIQUE</x:v>
      </x:c>
      <x:c r="M1067" s="305" t="str">
        <x:f>IF(COUNTIF($C$5:$C$1629,F1067)=1,"LINKED","ORPHAN")</x:f>
        <x:v>LINKED</x:v>
      </x:c>
      <x:c r="N1067" s="305" t="str">
        <x:f>IF(AND(LEFT(C1067,10)="SEBI-CORE-",MID(C1067,11,3)=B1067,LEN(C1067)=20),"VALID","INVALID")</x:f>
        <x:v>VALID</x:v>
      </x:c>
      <x:c r="O1067" s="305" t="str">
        <x:v>NO COLLISION — OBJECT CODE ISOLATED</x:v>
      </x:c>
    </x:row>
    <x:row r="1068" ht="48" customHeight="1">
      <x:c r="A1068" s="305" t="str">
        <x:v>Observation rule</x:v>
      </x:c>
      <x:c r="B1068" s="305" t="str">
        <x:v>OBS</x:v>
      </x:c>
      <x:c r="C1068" s="305" t="str">
        <x:v>SEBI-CORE-OBS-000127</x:v>
      </x:c>
      <x:c r="D1068" s="305" t="n">
        <x:v>127</x:v>
      </x:c>
      <x:c r="E1068" s="305" t="str">
        <x:v>CAP-LAW085|Centralised bond database / reporting chapter|AP01|OBS01</x:v>
      </x:c>
      <x:c r="F1068" s="305" t="str">
        <x:v>SEBI-CORE-AUD-000127</x:v>
      </x:c>
      <x:c r="G1068" s="305" t="str">
        <x:v>CAP-LAW085|Centralised bond database / reporting chapter|AP01</x:v>
      </x:c>
      <x:c r="H1068" s="305" t="str">
        <x:v>CAP-LAW085</x:v>
      </x:c>
      <x:c r="I1068" s="305" t="str">
        <x:v>MIGRATED — FROZEN</x:v>
      </x:c>
      <x:c r="J1068" s="305" t="str">
        <x:v>FROZEN</x:v>
      </x:c>
      <x:c r="K1068" s="305" t="str">
        <x:f>IF(COUNTIF($C$5:$C$1629,C1068)=1,"UNIQUE","DUPLICATE")</x:f>
        <x:v>UNIQUE</x:v>
      </x:c>
      <x:c r="L1068" s="305" t="str">
        <x:f>IF(COUNTIFS($B$5:$B$1629,B1068,$E$5:$E$1629,E1068)=1,"UNIQUE","DUPLICATE")</x:f>
        <x:v>UNIQUE</x:v>
      </x:c>
      <x:c r="M1068" s="305" t="str">
        <x:f>IF(COUNTIF($C$5:$C$1629,F1068)=1,"LINKED","ORPHAN")</x:f>
        <x:v>LINKED</x:v>
      </x:c>
      <x:c r="N1068" s="305" t="str">
        <x:f>IF(AND(LEFT(C1068,10)="SEBI-CORE-",MID(C1068,11,3)=B1068,LEN(C1068)=20),"VALID","INVALID")</x:f>
        <x:v>VALID</x:v>
      </x:c>
      <x:c r="O1068" s="305" t="str">
        <x:v>NO COLLISION — OBJECT CODE ISOLATED</x:v>
      </x:c>
    </x:row>
    <x:row r="1069" ht="48" customHeight="1">
      <x:c r="A1069" s="305" t="str">
        <x:v>Observation rule</x:v>
      </x:c>
      <x:c r="B1069" s="305" t="str">
        <x:v>OBS</x:v>
      </x:c>
      <x:c r="C1069" s="305" t="str">
        <x:v>SEBI-CORE-OBS-000128</x:v>
      </x:c>
      <x:c r="D1069" s="305" t="n">
        <x:v>128</x:v>
      </x:c>
      <x:c r="E1069" s="305" t="str">
        <x:v>CAP-LAW085|Commercial paper chapter|AP01|OBS01</x:v>
      </x:c>
      <x:c r="F1069" s="305" t="str">
        <x:v>SEBI-CORE-AUD-000128</x:v>
      </x:c>
      <x:c r="G1069" s="305" t="str">
        <x:v>CAP-LAW085|Commercial paper chapter|AP01</x:v>
      </x:c>
      <x:c r="H1069" s="305" t="str">
        <x:v>CAP-LAW085</x:v>
      </x:c>
      <x:c r="I1069" s="305" t="str">
        <x:v>MIGRATED — FROZEN</x:v>
      </x:c>
      <x:c r="J1069" s="305" t="str">
        <x:v>FROZEN</x:v>
      </x:c>
      <x:c r="K1069" s="305" t="str">
        <x:f>IF(COUNTIF($C$5:$C$1629,C1069)=1,"UNIQUE","DUPLICATE")</x:f>
        <x:v>UNIQUE</x:v>
      </x:c>
      <x:c r="L1069" s="305" t="str">
        <x:f>IF(COUNTIFS($B$5:$B$1629,B1069,$E$5:$E$1629,E1069)=1,"UNIQUE","DUPLICATE")</x:f>
        <x:v>UNIQUE</x:v>
      </x:c>
      <x:c r="M1069" s="305" t="str">
        <x:f>IF(COUNTIF($C$5:$C$1629,F1069)=1,"LINKED","ORPHAN")</x:f>
        <x:v>LINKED</x:v>
      </x:c>
      <x:c r="N1069" s="305" t="str">
        <x:f>IF(AND(LEFT(C1069,10)="SEBI-CORE-",MID(C1069,11,3)=B1069,LEN(C1069)=20),"VALID","INVALID")</x:f>
        <x:v>VALID</x:v>
      </x:c>
      <x:c r="O1069" s="305" t="str">
        <x:v>NO COLLISION — OBJECT CODE ISOLATED</x:v>
      </x:c>
    </x:row>
    <x:row r="1070" ht="48" customHeight="1">
      <x:c r="A1070" s="305" t="str">
        <x:v>Observation rule</x:v>
      </x:c>
      <x:c r="B1070" s="305" t="str">
        <x:v>OBS</x:v>
      </x:c>
      <x:c r="C1070" s="305" t="str">
        <x:v>SEBI-CORE-OBS-000129</x:v>
      </x:c>
      <x:c r="D1070" s="305" t="n">
        <x:v>129</x:v>
      </x:c>
      <x:c r="E1070" s="305" t="str">
        <x:v>CAP-LAW085|LEI chapter|AP01|OBS01</x:v>
      </x:c>
      <x:c r="F1070" s="305" t="str">
        <x:v>SEBI-CORE-AUD-000129</x:v>
      </x:c>
      <x:c r="G1070" s="305" t="str">
        <x:v>CAP-LAW085|LEI chapter|AP01</x:v>
      </x:c>
      <x:c r="H1070" s="305" t="str">
        <x:v>CAP-LAW085</x:v>
      </x:c>
      <x:c r="I1070" s="305" t="str">
        <x:v>MIGRATED — FROZEN</x:v>
      </x:c>
      <x:c r="J1070" s="305" t="str">
        <x:v>FROZEN</x:v>
      </x:c>
      <x:c r="K1070" s="305" t="str">
        <x:f>IF(COUNTIF($C$5:$C$1629,C1070)=1,"UNIQUE","DUPLICATE")</x:f>
        <x:v>UNIQUE</x:v>
      </x:c>
      <x:c r="L1070" s="305" t="str">
        <x:f>IF(COUNTIFS($B$5:$B$1629,B1070,$E$5:$E$1629,E1070)=1,"UNIQUE","DUPLICATE")</x:f>
        <x:v>UNIQUE</x:v>
      </x:c>
      <x:c r="M1070" s="305" t="str">
        <x:f>IF(COUNTIF($C$5:$C$1629,F1070)=1,"LINKED","ORPHAN")</x:f>
        <x:v>LINKED</x:v>
      </x:c>
      <x:c r="N1070" s="305" t="str">
        <x:f>IF(AND(LEFT(C1070,10)="SEBI-CORE-",MID(C1070,11,3)=B1070,LEN(C1070)=20),"VALID","INVALID")</x:f>
        <x:v>VALID</x:v>
      </x:c>
      <x:c r="O1070" s="305" t="str">
        <x:v>NO COLLISION — OBJECT CODE ISOLATED</x:v>
      </x:c>
    </x:row>
    <x:row r="1071" ht="48" customHeight="1">
      <x:c r="A1071" s="305" t="str">
        <x:v>Observation rule</x:v>
      </x:c>
      <x:c r="B1071" s="305" t="str">
        <x:v>OBS</x:v>
      </x:c>
      <x:c r="C1071" s="305" t="str">
        <x:v>SEBI-CORE-OBS-000130</x:v>
      </x:c>
      <x:c r="D1071" s="305" t="n">
        <x:v>130</x:v>
      </x:c>
      <x:c r="E1071" s="305" t="str">
        <x:v>CAP-LAW247|NCS MC Ch. V para 1.3|AP01|OBS01</x:v>
      </x:c>
      <x:c r="F1071" s="305" t="str">
        <x:v>SEBI-CORE-AUD-000130</x:v>
      </x:c>
      <x:c r="G1071" s="305" t="str">
        <x:v>CAP-LAW247|NCS MC Ch. V para 1.3|AP01</x:v>
      </x:c>
      <x:c r="H1071" s="305" t="str">
        <x:v>CAP-LAW247</x:v>
      </x:c>
      <x:c r="I1071" s="305" t="str">
        <x:v>MIGRATED — FROZEN</x:v>
      </x:c>
      <x:c r="J1071" s="305" t="str">
        <x:v>FROZEN</x:v>
      </x:c>
      <x:c r="K1071" s="305" t="str">
        <x:f>IF(COUNTIF($C$5:$C$1629,C1071)=1,"UNIQUE","DUPLICATE")</x:f>
        <x:v>UNIQUE</x:v>
      </x:c>
      <x:c r="L1071" s="305" t="str">
        <x:f>IF(COUNTIFS($B$5:$B$1629,B1071,$E$5:$E$1629,E1071)=1,"UNIQUE","DUPLICATE")</x:f>
        <x:v>UNIQUE</x:v>
      </x:c>
      <x:c r="M1071" s="305" t="str">
        <x:f>IF(COUNTIF($C$5:$C$1629,F1071)=1,"LINKED","ORPHAN")</x:f>
        <x:v>LINKED</x:v>
      </x:c>
      <x:c r="N1071" s="305" t="str">
        <x:f>IF(AND(LEFT(C1071,10)="SEBI-CORE-",MID(C1071,11,3)=B1071,LEN(C1071)=20),"VALID","INVALID")</x:f>
        <x:v>VALID</x:v>
      </x:c>
      <x:c r="O1071" s="305" t="str">
        <x:v>NO COLLISION — OBJECT CODE ISOLATED</x:v>
      </x:c>
    </x:row>
    <x:row r="1072" ht="48" customHeight="1">
      <x:c r="A1072" s="305" t="str">
        <x:v>Observation rule</x:v>
      </x:c>
      <x:c r="B1072" s="305" t="str">
        <x:v>OBS</x:v>
      </x:c>
      <x:c r="C1072" s="305" t="str">
        <x:v>SEBI-CORE-OBS-000131</x:v>
      </x:c>
      <x:c r="D1072" s="305" t="n">
        <x:v>131</x:v>
      </x:c>
      <x:c r="E1072" s="305" t="str">
        <x:v>CAP-LAW085|Green / ESG debt disclosure chapter|AP01|OBS01</x:v>
      </x:c>
      <x:c r="F1072" s="305" t="str">
        <x:v>SEBI-CORE-AUD-000131</x:v>
      </x:c>
      <x:c r="G1072" s="305" t="str">
        <x:v>CAP-LAW085|Green / ESG debt disclosure chapter|AP01</x:v>
      </x:c>
      <x:c r="H1072" s="305" t="str">
        <x:v>CAP-LAW085</x:v>
      </x:c>
      <x:c r="I1072" s="305" t="str">
        <x:v>MIGRATED — FROZEN</x:v>
      </x:c>
      <x:c r="J1072" s="305" t="str">
        <x:v>FROZEN</x:v>
      </x:c>
      <x:c r="K1072" s="305" t="str">
        <x:f>IF(COUNTIF($C$5:$C$1629,C1072)=1,"UNIQUE","DUPLICATE")</x:f>
        <x:v>UNIQUE</x:v>
      </x:c>
      <x:c r="L1072" s="305" t="str">
        <x:f>IF(COUNTIFS($B$5:$B$1629,B1072,$E$5:$E$1629,E1072)=1,"UNIQUE","DUPLICATE")</x:f>
        <x:v>UNIQUE</x:v>
      </x:c>
      <x:c r="M1072" s="305" t="str">
        <x:f>IF(COUNTIF($C$5:$C$1629,F1072)=1,"LINKED","ORPHAN")</x:f>
        <x:v>LINKED</x:v>
      </x:c>
      <x:c r="N1072" s="305" t="str">
        <x:f>IF(AND(LEFT(C1072,10)="SEBI-CORE-",MID(C1072,11,3)=B1072,LEN(C1072)=20),"VALID","INVALID")</x:f>
        <x:v>VALID</x:v>
      </x:c>
      <x:c r="O1072" s="305" t="str">
        <x:v>NO COLLISION — OBJECT CODE ISOLATED</x:v>
      </x:c>
    </x:row>
    <x:row r="1073" ht="48" customHeight="1">
      <x:c r="A1073" s="305" t="str">
        <x:v>Observation rule</x:v>
      </x:c>
      <x:c r="B1073" s="305" t="str">
        <x:v>OBS</x:v>
      </x:c>
      <x:c r="C1073" s="305" t="str">
        <x:v>SEBI-CORE-OBS-000132</x:v>
      </x:c>
      <x:c r="D1073" s="305" t="n">
        <x:v>132</x:v>
      </x:c>
      <x:c r="E1073" s="305" t="str">
        <x:v>CAP-LAW249|Ch. IX para 5.1|AP01|OBS01</x:v>
      </x:c>
      <x:c r="F1073" s="305" t="str">
        <x:v>SEBI-CORE-AUD-000132</x:v>
      </x:c>
      <x:c r="G1073" s="305" t="str">
        <x:v>CAP-LAW249|Ch. IX para 5.1|AP01</x:v>
      </x:c>
      <x:c r="H1073" s="305" t="str">
        <x:v>CAP-LAW249</x:v>
      </x:c>
      <x:c r="I1073" s="305" t="str">
        <x:v>MIGRATED — FROZEN</x:v>
      </x:c>
      <x:c r="J1073" s="305" t="str">
        <x:v>FROZEN</x:v>
      </x:c>
      <x:c r="K1073" s="305" t="str">
        <x:f>IF(COUNTIF($C$5:$C$1629,C1073)=1,"UNIQUE","DUPLICATE")</x:f>
        <x:v>UNIQUE</x:v>
      </x:c>
      <x:c r="L1073" s="305" t="str">
        <x:f>IF(COUNTIFS($B$5:$B$1629,B1073,$E$5:$E$1629,E1073)=1,"UNIQUE","DUPLICATE")</x:f>
        <x:v>UNIQUE</x:v>
      </x:c>
      <x:c r="M1073" s="305" t="str">
        <x:f>IF(COUNTIF($C$5:$C$1629,F1073)=1,"LINKED","ORPHAN")</x:f>
        <x:v>LINKED</x:v>
      </x:c>
      <x:c r="N1073" s="305" t="str">
        <x:f>IF(AND(LEFT(C1073,10)="SEBI-CORE-",MID(C1073,11,3)=B1073,LEN(C1073)=20),"VALID","INVALID")</x:f>
        <x:v>VALID</x:v>
      </x:c>
      <x:c r="O1073" s="305" t="str">
        <x:v>NO COLLISION — OBJECT CODE ISOLATED</x:v>
      </x:c>
    </x:row>
    <x:row r="1074" ht="48" customHeight="1">
      <x:c r="A1074" s="305" t="str">
        <x:v>Observation rule</x:v>
      </x:c>
      <x:c r="B1074" s="305" t="str">
        <x:v>OBS</x:v>
      </x:c>
      <x:c r="C1074" s="305" t="str">
        <x:v>SEBI-CORE-OBS-000133</x:v>
      </x:c>
      <x:c r="D1074" s="305" t="n">
        <x:v>133</x:v>
      </x:c>
      <x:c r="E1074" s="305" t="str">
        <x:v>CAP-LAW249|Ch. IX paras 5.2-5.4|AP01|OBS01</x:v>
      </x:c>
      <x:c r="F1074" s="305" t="str">
        <x:v>SEBI-CORE-AUD-000133</x:v>
      </x:c>
      <x:c r="G1074" s="305" t="str">
        <x:v>CAP-LAW249|Ch. IX paras 5.2-5.4|AP01</x:v>
      </x:c>
      <x:c r="H1074" s="305" t="str">
        <x:v>CAP-LAW249</x:v>
      </x:c>
      <x:c r="I1074" s="305" t="str">
        <x:v>MIGRATED — FROZEN</x:v>
      </x:c>
      <x:c r="J1074" s="305" t="str">
        <x:v>FROZEN</x:v>
      </x:c>
      <x:c r="K1074" s="305" t="str">
        <x:f>IF(COUNTIF($C$5:$C$1629,C1074)=1,"UNIQUE","DUPLICATE")</x:f>
        <x:v>UNIQUE</x:v>
      </x:c>
      <x:c r="L1074" s="305" t="str">
        <x:f>IF(COUNTIFS($B$5:$B$1629,B1074,$E$5:$E$1629,E1074)=1,"UNIQUE","DUPLICATE")</x:f>
        <x:v>UNIQUE</x:v>
      </x:c>
      <x:c r="M1074" s="305" t="str">
        <x:f>IF(COUNTIF($C$5:$C$1629,F1074)=1,"LINKED","ORPHAN")</x:f>
        <x:v>LINKED</x:v>
      </x:c>
      <x:c r="N1074" s="305" t="str">
        <x:f>IF(AND(LEFT(C1074,10)="SEBI-CORE-",MID(C1074,11,3)=B1074,LEN(C1074)=20),"VALID","INVALID")</x:f>
        <x:v>VALID</x:v>
      </x:c>
      <x:c r="O1074" s="305" t="str">
        <x:v>NO COLLISION — OBJECT CODE ISOLATED</x:v>
      </x:c>
    </x:row>
    <x:row r="1075" ht="48" customHeight="1">
      <x:c r="A1075" s="305" t="str">
        <x:v>Observation rule</x:v>
      </x:c>
      <x:c r="B1075" s="305" t="str">
        <x:v>OBS</x:v>
      </x:c>
      <x:c r="C1075" s="305" t="str">
        <x:v>SEBI-CORE-OBS-000134</x:v>
      </x:c>
      <x:c r="D1075" s="305" t="n">
        <x:v>134</x:v>
      </x:c>
      <x:c r="E1075" s="305" t="str">
        <x:v>CAP-LAW090|Reg. 50|AP01|OBS01</x:v>
      </x:c>
      <x:c r="F1075" s="305" t="str">
        <x:v>SEBI-CORE-AUD-000134</x:v>
      </x:c>
      <x:c r="G1075" s="305" t="str">
        <x:v>CAP-LAW090|Reg. 50|AP01</x:v>
      </x:c>
      <x:c r="H1075" s="305" t="str">
        <x:v>CAP-LAW090</x:v>
      </x:c>
      <x:c r="I1075" s="305" t="str">
        <x:v>MIGRATED — FROZEN</x:v>
      </x:c>
      <x:c r="J1075" s="305" t="str">
        <x:v>FROZEN</x:v>
      </x:c>
      <x:c r="K1075" s="305" t="str">
        <x:f>IF(COUNTIF($C$5:$C$1629,C1075)=1,"UNIQUE","DUPLICATE")</x:f>
        <x:v>UNIQUE</x:v>
      </x:c>
      <x:c r="L1075" s="305" t="str">
        <x:f>IF(COUNTIFS($B$5:$B$1629,B1075,$E$5:$E$1629,E1075)=1,"UNIQUE","DUPLICATE")</x:f>
        <x:v>UNIQUE</x:v>
      </x:c>
      <x:c r="M1075" s="305" t="str">
        <x:f>IF(COUNTIF($C$5:$C$1629,F1075)=1,"LINKED","ORPHAN")</x:f>
        <x:v>LINKED</x:v>
      </x:c>
      <x:c r="N1075" s="305" t="str">
        <x:f>IF(AND(LEFT(C1075,10)="SEBI-CORE-",MID(C1075,11,3)=B1075,LEN(C1075)=20),"VALID","INVALID")</x:f>
        <x:v>VALID</x:v>
      </x:c>
      <x:c r="O1075" s="305" t="str">
        <x:v>NO COLLISION — OBJECT CODE ISOLATED</x:v>
      </x:c>
    </x:row>
    <x:row r="1076" ht="48" customHeight="1">
      <x:c r="A1076" s="305" t="str">
        <x:v>Observation rule</x:v>
      </x:c>
      <x:c r="B1076" s="305" t="str">
        <x:v>OBS</x:v>
      </x:c>
      <x:c r="C1076" s="305" t="str">
        <x:v>SEBI-CORE-OBS-000135</x:v>
      </x:c>
      <x:c r="D1076" s="305" t="n">
        <x:v>135</x:v>
      </x:c>
      <x:c r="E1076" s="305" t="str">
        <x:v>CAP-LAW090|Reg. 51|AP01|OBS01</x:v>
      </x:c>
      <x:c r="F1076" s="305" t="str">
        <x:v>SEBI-CORE-AUD-000135</x:v>
      </x:c>
      <x:c r="G1076" s="305" t="str">
        <x:v>CAP-LAW090|Reg. 51|AP01</x:v>
      </x:c>
      <x:c r="H1076" s="305" t="str">
        <x:v>CAP-LAW090</x:v>
      </x:c>
      <x:c r="I1076" s="305" t="str">
        <x:v>MIGRATED — FROZEN</x:v>
      </x:c>
      <x:c r="J1076" s="305" t="str">
        <x:v>FROZEN</x:v>
      </x:c>
      <x:c r="K1076" s="305" t="str">
        <x:f>IF(COUNTIF($C$5:$C$1629,C1076)=1,"UNIQUE","DUPLICATE")</x:f>
        <x:v>UNIQUE</x:v>
      </x:c>
      <x:c r="L1076" s="305" t="str">
        <x:f>IF(COUNTIFS($B$5:$B$1629,B1076,$E$5:$E$1629,E1076)=1,"UNIQUE","DUPLICATE")</x:f>
        <x:v>UNIQUE</x:v>
      </x:c>
      <x:c r="M1076" s="305" t="str">
        <x:f>IF(COUNTIF($C$5:$C$1629,F1076)=1,"LINKED","ORPHAN")</x:f>
        <x:v>LINKED</x:v>
      </x:c>
      <x:c r="N1076" s="305" t="str">
        <x:f>IF(AND(LEFT(C1076,10)="SEBI-CORE-",MID(C1076,11,3)=B1076,LEN(C1076)=20),"VALID","INVALID")</x:f>
        <x:v>VALID</x:v>
      </x:c>
      <x:c r="O1076" s="305" t="str">
        <x:v>NO COLLISION — OBJECT CODE ISOLATED</x:v>
      </x:c>
    </x:row>
    <x:row r="1077" ht="48" customHeight="1">
      <x:c r="A1077" s="305" t="str">
        <x:v>Observation rule</x:v>
      </x:c>
      <x:c r="B1077" s="305" t="str">
        <x:v>OBS</x:v>
      </x:c>
      <x:c r="C1077" s="305" t="str">
        <x:v>SEBI-CORE-OBS-000136</x:v>
      </x:c>
      <x:c r="D1077" s="305" t="n">
        <x:v>136</x:v>
      </x:c>
      <x:c r="E1077" s="305" t="str">
        <x:v>CAP-LAW090|Reg. 52(1)-(2)|AP01|OBS01</x:v>
      </x:c>
      <x:c r="F1077" s="305" t="str">
        <x:v>SEBI-CORE-AUD-000136</x:v>
      </x:c>
      <x:c r="G1077" s="305" t="str">
        <x:v>CAP-LAW090|Reg. 52(1)-(2)|AP01</x:v>
      </x:c>
      <x:c r="H1077" s="305" t="str">
        <x:v>CAP-LAW090</x:v>
      </x:c>
      <x:c r="I1077" s="305" t="str">
        <x:v>MIGRATED — FROZEN</x:v>
      </x:c>
      <x:c r="J1077" s="305" t="str">
        <x:v>FROZEN</x:v>
      </x:c>
      <x:c r="K1077" s="305" t="str">
        <x:f>IF(COUNTIF($C$5:$C$1629,C1077)=1,"UNIQUE","DUPLICATE")</x:f>
        <x:v>UNIQUE</x:v>
      </x:c>
      <x:c r="L1077" s="305" t="str">
        <x:f>IF(COUNTIFS($B$5:$B$1629,B1077,$E$5:$E$1629,E1077)=1,"UNIQUE","DUPLICATE")</x:f>
        <x:v>UNIQUE</x:v>
      </x:c>
      <x:c r="M1077" s="305" t="str">
        <x:f>IF(COUNTIF($C$5:$C$1629,F1077)=1,"LINKED","ORPHAN")</x:f>
        <x:v>LINKED</x:v>
      </x:c>
      <x:c r="N1077" s="305" t="str">
        <x:f>IF(AND(LEFT(C1077,10)="SEBI-CORE-",MID(C1077,11,3)=B1077,LEN(C1077)=20),"VALID","INVALID")</x:f>
        <x:v>VALID</x:v>
      </x:c>
      <x:c r="O1077" s="305" t="str">
        <x:v>NO COLLISION — OBJECT CODE ISOLATED</x:v>
      </x:c>
    </x:row>
    <x:row r="1078" ht="48" customHeight="1">
      <x:c r="A1078" s="305" t="str">
        <x:v>Observation rule</x:v>
      </x:c>
      <x:c r="B1078" s="305" t="str">
        <x:v>OBS</x:v>
      </x:c>
      <x:c r="C1078" s="305" t="str">
        <x:v>SEBI-CORE-OBS-000137</x:v>
      </x:c>
      <x:c r="D1078" s="305" t="n">
        <x:v>137</x:v>
      </x:c>
      <x:c r="E1078" s="305" t="str">
        <x:v>CAP-LAW090|Reg. 52 delay notice|AP01|OBS01</x:v>
      </x:c>
      <x:c r="F1078" s="305" t="str">
        <x:v>SEBI-CORE-AUD-000137</x:v>
      </x:c>
      <x:c r="G1078" s="305" t="str">
        <x:v>CAP-LAW090|Reg. 52 delay notice|AP01</x:v>
      </x:c>
      <x:c r="H1078" s="305" t="str">
        <x:v>CAP-LAW090</x:v>
      </x:c>
      <x:c r="I1078" s="305" t="str">
        <x:v>MIGRATED — FROZEN</x:v>
      </x:c>
      <x:c r="J1078" s="305" t="str">
        <x:v>FROZEN</x:v>
      </x:c>
      <x:c r="K1078" s="305" t="str">
        <x:f>IF(COUNTIF($C$5:$C$1629,C1078)=1,"UNIQUE","DUPLICATE")</x:f>
        <x:v>UNIQUE</x:v>
      </x:c>
      <x:c r="L1078" s="305" t="str">
        <x:f>IF(COUNTIFS($B$5:$B$1629,B1078,$E$5:$E$1629,E1078)=1,"UNIQUE","DUPLICATE")</x:f>
        <x:v>UNIQUE</x:v>
      </x:c>
      <x:c r="M1078" s="305" t="str">
        <x:f>IF(COUNTIF($C$5:$C$1629,F1078)=1,"LINKED","ORPHAN")</x:f>
        <x:v>LINKED</x:v>
      </x:c>
      <x:c r="N1078" s="305" t="str">
        <x:f>IF(AND(LEFT(C1078,10)="SEBI-CORE-",MID(C1078,11,3)=B1078,LEN(C1078)=20),"VALID","INVALID")</x:f>
        <x:v>VALID</x:v>
      </x:c>
      <x:c r="O1078" s="305" t="str">
        <x:v>NO COLLISION — OBJECT CODE ISOLATED</x:v>
      </x:c>
    </x:row>
    <x:row r="1079" ht="48" customHeight="1">
      <x:c r="A1079" s="305" t="str">
        <x:v>Observation rule</x:v>
      </x:c>
      <x:c r="B1079" s="305" t="str">
        <x:v>OBS</x:v>
      </x:c>
      <x:c r="C1079" s="305" t="str">
        <x:v>SEBI-CORE-OBS-000138</x:v>
      </x:c>
      <x:c r="D1079" s="305" t="n">
        <x:v>138</x:v>
      </x:c>
      <x:c r="E1079" s="305" t="str">
        <x:v>CAP-LAW090|Reg. 52 use-of-proceeds statements|AP01|OBS01</x:v>
      </x:c>
      <x:c r="F1079" s="305" t="str">
        <x:v>SEBI-CORE-AUD-000138</x:v>
      </x:c>
      <x:c r="G1079" s="305" t="str">
        <x:v>CAP-LAW090|Reg. 52 use-of-proceeds statements|AP01</x:v>
      </x:c>
      <x:c r="H1079" s="305" t="str">
        <x:v>CAP-LAW090</x:v>
      </x:c>
      <x:c r="I1079" s="305" t="str">
        <x:v>MIGRATED — FROZEN</x:v>
      </x:c>
      <x:c r="J1079" s="305" t="str">
        <x:v>FROZEN</x:v>
      </x:c>
      <x:c r="K1079" s="305" t="str">
        <x:f>IF(COUNTIF($C$5:$C$1629,C1079)=1,"UNIQUE","DUPLICATE")</x:f>
        <x:v>UNIQUE</x:v>
      </x:c>
      <x:c r="L1079" s="305" t="str">
        <x:f>IF(COUNTIFS($B$5:$B$1629,B1079,$E$5:$E$1629,E1079)=1,"UNIQUE","DUPLICATE")</x:f>
        <x:v>UNIQUE</x:v>
      </x:c>
      <x:c r="M1079" s="305" t="str">
        <x:f>IF(COUNTIF($C$5:$C$1629,F1079)=1,"LINKED","ORPHAN")</x:f>
        <x:v>LINKED</x:v>
      </x:c>
      <x:c r="N1079" s="305" t="str">
        <x:f>IF(AND(LEFT(C1079,10)="SEBI-CORE-",MID(C1079,11,3)=B1079,LEN(C1079)=20),"VALID","INVALID")</x:f>
        <x:v>VALID</x:v>
      </x:c>
      <x:c r="O1079" s="305" t="str">
        <x:v>NO COLLISION — OBJECT CODE ISOLATED</x:v>
      </x:c>
    </x:row>
    <x:row r="1080" ht="48" customHeight="1">
      <x:c r="A1080" s="305" t="str">
        <x:v>Observation rule</x:v>
      </x:c>
      <x:c r="B1080" s="305" t="str">
        <x:v>OBS</x:v>
      </x:c>
      <x:c r="C1080" s="305" t="str">
        <x:v>SEBI-CORE-OBS-000139</x:v>
      </x:c>
      <x:c r="D1080" s="305" t="n">
        <x:v>139</x:v>
      </x:c>
      <x:c r="E1080" s="305" t="str">
        <x:v>CAP-LAW090|Reg. 53|AP01|OBS01</x:v>
      </x:c>
      <x:c r="F1080" s="305" t="str">
        <x:v>SEBI-CORE-AUD-000139</x:v>
      </x:c>
      <x:c r="G1080" s="305" t="str">
        <x:v>CAP-LAW090|Reg. 53|AP01</x:v>
      </x:c>
      <x:c r="H1080" s="305" t="str">
        <x:v>CAP-LAW090</x:v>
      </x:c>
      <x:c r="I1080" s="305" t="str">
        <x:v>MIGRATED — FROZEN</x:v>
      </x:c>
      <x:c r="J1080" s="305" t="str">
        <x:v>FROZEN</x:v>
      </x:c>
      <x:c r="K1080" s="305" t="str">
        <x:f>IF(COUNTIF($C$5:$C$1629,C1080)=1,"UNIQUE","DUPLICATE")</x:f>
        <x:v>UNIQUE</x:v>
      </x:c>
      <x:c r="L1080" s="305" t="str">
        <x:f>IF(COUNTIFS($B$5:$B$1629,B1080,$E$5:$E$1629,E1080)=1,"UNIQUE","DUPLICATE")</x:f>
        <x:v>UNIQUE</x:v>
      </x:c>
      <x:c r="M1080" s="305" t="str">
        <x:f>IF(COUNTIF($C$5:$C$1629,F1080)=1,"LINKED","ORPHAN")</x:f>
        <x:v>LINKED</x:v>
      </x:c>
      <x:c r="N1080" s="305" t="str">
        <x:f>IF(AND(LEFT(C1080,10)="SEBI-CORE-",MID(C1080,11,3)=B1080,LEN(C1080)=20),"VALID","INVALID")</x:f>
        <x:v>VALID</x:v>
      </x:c>
      <x:c r="O1080" s="305" t="str">
        <x:v>NO COLLISION — OBJECT CODE ISOLATED</x:v>
      </x:c>
    </x:row>
    <x:row r="1081" ht="48" customHeight="1">
      <x:c r="A1081" s="305" t="str">
        <x:v>Observation rule</x:v>
      </x:c>
      <x:c r="B1081" s="305" t="str">
        <x:v>OBS</x:v>
      </x:c>
      <x:c r="C1081" s="305" t="str">
        <x:v>SEBI-CORE-OBS-000140</x:v>
      </x:c>
      <x:c r="D1081" s="305" t="n">
        <x:v>140</x:v>
      </x:c>
      <x:c r="E1081" s="305" t="str">
        <x:v>CAP-LAW090|Reg. 54|AP01|OBS01</x:v>
      </x:c>
      <x:c r="F1081" s="305" t="str">
        <x:v>SEBI-CORE-AUD-000140</x:v>
      </x:c>
      <x:c r="G1081" s="305" t="str">
        <x:v>CAP-LAW090|Reg. 54|AP01</x:v>
      </x:c>
      <x:c r="H1081" s="305" t="str">
        <x:v>CAP-LAW090</x:v>
      </x:c>
      <x:c r="I1081" s="305" t="str">
        <x:v>MIGRATED — FROZEN</x:v>
      </x:c>
      <x:c r="J1081" s="305" t="str">
        <x:v>FROZEN</x:v>
      </x:c>
      <x:c r="K1081" s="305" t="str">
        <x:f>IF(COUNTIF($C$5:$C$1629,C1081)=1,"UNIQUE","DUPLICATE")</x:f>
        <x:v>UNIQUE</x:v>
      </x:c>
      <x:c r="L1081" s="305" t="str">
        <x:f>IF(COUNTIFS($B$5:$B$1629,B1081,$E$5:$E$1629,E1081)=1,"UNIQUE","DUPLICATE")</x:f>
        <x:v>UNIQUE</x:v>
      </x:c>
      <x:c r="M1081" s="305" t="str">
        <x:f>IF(COUNTIF($C$5:$C$1629,F1081)=1,"LINKED","ORPHAN")</x:f>
        <x:v>LINKED</x:v>
      </x:c>
      <x:c r="N1081" s="305" t="str">
        <x:f>IF(AND(LEFT(C1081,10)="SEBI-CORE-",MID(C1081,11,3)=B1081,LEN(C1081)=20),"VALID","INVALID")</x:f>
        <x:v>VALID</x:v>
      </x:c>
      <x:c r="O1081" s="305" t="str">
        <x:v>NO COLLISION — OBJECT CODE ISOLATED</x:v>
      </x:c>
    </x:row>
    <x:row r="1082" ht="48" customHeight="1">
      <x:c r="A1082" s="305" t="str">
        <x:v>Observation rule</x:v>
      </x:c>
      <x:c r="B1082" s="305" t="str">
        <x:v>OBS</x:v>
      </x:c>
      <x:c r="C1082" s="305" t="str">
        <x:v>SEBI-CORE-OBS-000141</x:v>
      </x:c>
      <x:c r="D1082" s="305" t="n">
        <x:v>141</x:v>
      </x:c>
      <x:c r="E1082" s="305" t="str">
        <x:v>CAP-LAW090|Reg. 55|AP01|OBS01</x:v>
      </x:c>
      <x:c r="F1082" s="305" t="str">
        <x:v>SEBI-CORE-AUD-000141</x:v>
      </x:c>
      <x:c r="G1082" s="305" t="str">
        <x:v>CAP-LAW090|Reg. 55|AP01</x:v>
      </x:c>
      <x:c r="H1082" s="305" t="str">
        <x:v>CAP-LAW090</x:v>
      </x:c>
      <x:c r="I1082" s="305" t="str">
        <x:v>MIGRATED — FROZEN</x:v>
      </x:c>
      <x:c r="J1082" s="305" t="str">
        <x:v>FROZEN</x:v>
      </x:c>
      <x:c r="K1082" s="305" t="str">
        <x:f>IF(COUNTIF($C$5:$C$1629,C1082)=1,"UNIQUE","DUPLICATE")</x:f>
        <x:v>UNIQUE</x:v>
      </x:c>
      <x:c r="L1082" s="305" t="str">
        <x:f>IF(COUNTIFS($B$5:$B$1629,B1082,$E$5:$E$1629,E1082)=1,"UNIQUE","DUPLICATE")</x:f>
        <x:v>UNIQUE</x:v>
      </x:c>
      <x:c r="M1082" s="305" t="str">
        <x:f>IF(COUNTIF($C$5:$C$1629,F1082)=1,"LINKED","ORPHAN")</x:f>
        <x:v>LINKED</x:v>
      </x:c>
      <x:c r="N1082" s="305" t="str">
        <x:f>IF(AND(LEFT(C1082,10)="SEBI-CORE-",MID(C1082,11,3)=B1082,LEN(C1082)=20),"VALID","INVALID")</x:f>
        <x:v>VALID</x:v>
      </x:c>
      <x:c r="O1082" s="305" t="str">
        <x:v>NO COLLISION — OBJECT CODE ISOLATED</x:v>
      </x:c>
    </x:row>
    <x:row r="1083" ht="48" customHeight="1">
      <x:c r="A1083" s="305" t="str">
        <x:v>Observation rule</x:v>
      </x:c>
      <x:c r="B1083" s="305" t="str">
        <x:v>OBS</x:v>
      </x:c>
      <x:c r="C1083" s="305" t="str">
        <x:v>SEBI-CORE-OBS-000142</x:v>
      </x:c>
      <x:c r="D1083" s="305" t="n">
        <x:v>142</x:v>
      </x:c>
      <x:c r="E1083" s="305" t="str">
        <x:v>CAP-LAW090|Reg. 56|AP01|OBS01</x:v>
      </x:c>
      <x:c r="F1083" s="305" t="str">
        <x:v>SEBI-CORE-AUD-000142</x:v>
      </x:c>
      <x:c r="G1083" s="305" t="str">
        <x:v>CAP-LAW090|Reg. 56|AP01</x:v>
      </x:c>
      <x:c r="H1083" s="305" t="str">
        <x:v>CAP-LAW090</x:v>
      </x:c>
      <x:c r="I1083" s="305" t="str">
        <x:v>MIGRATED — FROZEN</x:v>
      </x:c>
      <x:c r="J1083" s="305" t="str">
        <x:v>FROZEN</x:v>
      </x:c>
      <x:c r="K1083" s="305" t="str">
        <x:f>IF(COUNTIF($C$5:$C$1629,C1083)=1,"UNIQUE","DUPLICATE")</x:f>
        <x:v>UNIQUE</x:v>
      </x:c>
      <x:c r="L1083" s="305" t="str">
        <x:f>IF(COUNTIFS($B$5:$B$1629,B1083,$E$5:$E$1629,E1083)=1,"UNIQUE","DUPLICATE")</x:f>
        <x:v>UNIQUE</x:v>
      </x:c>
      <x:c r="M1083" s="305" t="str">
        <x:f>IF(COUNTIF($C$5:$C$1629,F1083)=1,"LINKED","ORPHAN")</x:f>
        <x:v>LINKED</x:v>
      </x:c>
      <x:c r="N1083" s="305" t="str">
        <x:f>IF(AND(LEFT(C1083,10)="SEBI-CORE-",MID(C1083,11,3)=B1083,LEN(C1083)=20),"VALID","INVALID")</x:f>
        <x:v>VALID</x:v>
      </x:c>
      <x:c r="O1083" s="305" t="str">
        <x:v>NO COLLISION — OBJECT CODE ISOLATED</x:v>
      </x:c>
    </x:row>
    <x:row r="1084" ht="48" customHeight="1">
      <x:c r="A1084" s="305" t="str">
        <x:v>Observation rule</x:v>
      </x:c>
      <x:c r="B1084" s="305" t="str">
        <x:v>OBS</x:v>
      </x:c>
      <x:c r="C1084" s="305" t="str">
        <x:v>SEBI-CORE-OBS-000143</x:v>
      </x:c>
      <x:c r="D1084" s="305" t="n">
        <x:v>143</x:v>
      </x:c>
      <x:c r="E1084" s="305" t="str">
        <x:v>CAP-LAW090|Reg. 57|AP01|OBS01</x:v>
      </x:c>
      <x:c r="F1084" s="305" t="str">
        <x:v>SEBI-CORE-AUD-000143</x:v>
      </x:c>
      <x:c r="G1084" s="305" t="str">
        <x:v>CAP-LAW090|Reg. 57|AP01</x:v>
      </x:c>
      <x:c r="H1084" s="305" t="str">
        <x:v>CAP-LAW090</x:v>
      </x:c>
      <x:c r="I1084" s="305" t="str">
        <x:v>MIGRATED — FROZEN</x:v>
      </x:c>
      <x:c r="J1084" s="305" t="str">
        <x:v>FROZEN</x:v>
      </x:c>
      <x:c r="K1084" s="305" t="str">
        <x:f>IF(COUNTIF($C$5:$C$1629,C1084)=1,"UNIQUE","DUPLICATE")</x:f>
        <x:v>UNIQUE</x:v>
      </x:c>
      <x:c r="L1084" s="305" t="str">
        <x:f>IF(COUNTIFS($B$5:$B$1629,B1084,$E$5:$E$1629,E1084)=1,"UNIQUE","DUPLICATE")</x:f>
        <x:v>UNIQUE</x:v>
      </x:c>
      <x:c r="M1084" s="305" t="str">
        <x:f>IF(COUNTIF($C$5:$C$1629,F1084)=1,"LINKED","ORPHAN")</x:f>
        <x:v>LINKED</x:v>
      </x:c>
      <x:c r="N1084" s="305" t="str">
        <x:f>IF(AND(LEFT(C1084,10)="SEBI-CORE-",MID(C1084,11,3)=B1084,LEN(C1084)=20),"VALID","INVALID")</x:f>
        <x:v>VALID</x:v>
      </x:c>
      <x:c r="O1084" s="305" t="str">
        <x:v>NO COLLISION — OBJECT CODE ISOLATED</x:v>
      </x:c>
    </x:row>
    <x:row r="1085" ht="48" customHeight="1">
      <x:c r="A1085" s="305" t="str">
        <x:v>Observation rule</x:v>
      </x:c>
      <x:c r="B1085" s="305" t="str">
        <x:v>OBS</x:v>
      </x:c>
      <x:c r="C1085" s="305" t="str">
        <x:v>SEBI-CORE-OBS-000144</x:v>
      </x:c>
      <x:c r="D1085" s="305" t="n">
        <x:v>144</x:v>
      </x:c>
      <x:c r="E1085" s="305" t="str">
        <x:v>CAP-LAW090|Reg. 58|AP01|OBS01</x:v>
      </x:c>
      <x:c r="F1085" s="305" t="str">
        <x:v>SEBI-CORE-AUD-000144</x:v>
      </x:c>
      <x:c r="G1085" s="305" t="str">
        <x:v>CAP-LAW090|Reg. 58|AP01</x:v>
      </x:c>
      <x:c r="H1085" s="305" t="str">
        <x:v>CAP-LAW090</x:v>
      </x:c>
      <x:c r="I1085" s="305" t="str">
        <x:v>MIGRATED — FROZEN</x:v>
      </x:c>
      <x:c r="J1085" s="305" t="str">
        <x:v>FROZEN</x:v>
      </x:c>
      <x:c r="K1085" s="305" t="str">
        <x:f>IF(COUNTIF($C$5:$C$1629,C1085)=1,"UNIQUE","DUPLICATE")</x:f>
        <x:v>UNIQUE</x:v>
      </x:c>
      <x:c r="L1085" s="305" t="str">
        <x:f>IF(COUNTIFS($B$5:$B$1629,B1085,$E$5:$E$1629,E1085)=1,"UNIQUE","DUPLICATE")</x:f>
        <x:v>UNIQUE</x:v>
      </x:c>
      <x:c r="M1085" s="305" t="str">
        <x:f>IF(COUNTIF($C$5:$C$1629,F1085)=1,"LINKED","ORPHAN")</x:f>
        <x:v>LINKED</x:v>
      </x:c>
      <x:c r="N1085" s="305" t="str">
        <x:f>IF(AND(LEFT(C1085,10)="SEBI-CORE-",MID(C1085,11,3)=B1085,LEN(C1085)=20),"VALID","INVALID")</x:f>
        <x:v>VALID</x:v>
      </x:c>
      <x:c r="O1085" s="305" t="str">
        <x:v>NO COLLISION — OBJECT CODE ISOLATED</x:v>
      </x:c>
    </x:row>
    <x:row r="1086" ht="48" customHeight="1">
      <x:c r="A1086" s="305" t="str">
        <x:v>Observation rule</x:v>
      </x:c>
      <x:c r="B1086" s="305" t="str">
        <x:v>OBS</x:v>
      </x:c>
      <x:c r="C1086" s="305" t="str">
        <x:v>SEBI-CORE-OBS-000145</x:v>
      </x:c>
      <x:c r="D1086" s="305" t="n">
        <x:v>145</x:v>
      </x:c>
      <x:c r="E1086" s="305" t="str">
        <x:v>CAP-LAW090|Reg. 59|AP01|OBS01</x:v>
      </x:c>
      <x:c r="F1086" s="305" t="str">
        <x:v>SEBI-CORE-AUD-000145</x:v>
      </x:c>
      <x:c r="G1086" s="305" t="str">
        <x:v>CAP-LAW090|Reg. 59|AP01</x:v>
      </x:c>
      <x:c r="H1086" s="305" t="str">
        <x:v>CAP-LAW090</x:v>
      </x:c>
      <x:c r="I1086" s="305" t="str">
        <x:v>MIGRATED — FROZEN</x:v>
      </x:c>
      <x:c r="J1086" s="305" t="str">
        <x:v>FROZEN</x:v>
      </x:c>
      <x:c r="K1086" s="305" t="str">
        <x:f>IF(COUNTIF($C$5:$C$1629,C1086)=1,"UNIQUE","DUPLICATE")</x:f>
        <x:v>UNIQUE</x:v>
      </x:c>
      <x:c r="L1086" s="305" t="str">
        <x:f>IF(COUNTIFS($B$5:$B$1629,B1086,$E$5:$E$1629,E1086)=1,"UNIQUE","DUPLICATE")</x:f>
        <x:v>UNIQUE</x:v>
      </x:c>
      <x:c r="M1086" s="305" t="str">
        <x:f>IF(COUNTIF($C$5:$C$1629,F1086)=1,"LINKED","ORPHAN")</x:f>
        <x:v>LINKED</x:v>
      </x:c>
      <x:c r="N1086" s="305" t="str">
        <x:f>IF(AND(LEFT(C1086,10)="SEBI-CORE-",MID(C1086,11,3)=B1086,LEN(C1086)=20),"VALID","INVALID")</x:f>
        <x:v>VALID</x:v>
      </x:c>
      <x:c r="O1086" s="305" t="str">
        <x:v>NO COLLISION — OBJECT CODE ISOLATED</x:v>
      </x:c>
    </x:row>
    <x:row r="1087" ht="48" customHeight="1">
      <x:c r="A1087" s="305" t="str">
        <x:v>Observation rule</x:v>
      </x:c>
      <x:c r="B1087" s="305" t="str">
        <x:v>OBS</x:v>
      </x:c>
      <x:c r="C1087" s="305" t="str">
        <x:v>SEBI-CORE-OBS-000146</x:v>
      </x:c>
      <x:c r="D1087" s="305" t="n">
        <x:v>146</x:v>
      </x:c>
      <x:c r="E1087" s="305" t="str">
        <x:v>CAP-LAW090|Reg. 60|AP01|OBS01</x:v>
      </x:c>
      <x:c r="F1087" s="305" t="str">
        <x:v>SEBI-CORE-AUD-000146</x:v>
      </x:c>
      <x:c r="G1087" s="305" t="str">
        <x:v>CAP-LAW090|Reg. 60|AP01</x:v>
      </x:c>
      <x:c r="H1087" s="305" t="str">
        <x:v>CAP-LAW090</x:v>
      </x:c>
      <x:c r="I1087" s="305" t="str">
        <x:v>MIGRATED — FROZEN</x:v>
      </x:c>
      <x:c r="J1087" s="305" t="str">
        <x:v>FROZEN</x:v>
      </x:c>
      <x:c r="K1087" s="305" t="str">
        <x:f>IF(COUNTIF($C$5:$C$1629,C1087)=1,"UNIQUE","DUPLICATE")</x:f>
        <x:v>UNIQUE</x:v>
      </x:c>
      <x:c r="L1087" s="305" t="str">
        <x:f>IF(COUNTIFS($B$5:$B$1629,B1087,$E$5:$E$1629,E1087)=1,"UNIQUE","DUPLICATE")</x:f>
        <x:v>UNIQUE</x:v>
      </x:c>
      <x:c r="M1087" s="305" t="str">
        <x:f>IF(COUNTIF($C$5:$C$1629,F1087)=1,"LINKED","ORPHAN")</x:f>
        <x:v>LINKED</x:v>
      </x:c>
      <x:c r="N1087" s="305" t="str">
        <x:f>IF(AND(LEFT(C1087,10)="SEBI-CORE-",MID(C1087,11,3)=B1087,LEN(C1087)=20),"VALID","INVALID")</x:f>
        <x:v>VALID</x:v>
      </x:c>
      <x:c r="O1087" s="305" t="str">
        <x:v>NO COLLISION — OBJECT CODE ISOLATED</x:v>
      </x:c>
    </x:row>
    <x:row r="1088" ht="48" customHeight="1">
      <x:c r="A1088" s="305" t="str">
        <x:v>Observation rule</x:v>
      </x:c>
      <x:c r="B1088" s="305" t="str">
        <x:v>OBS</x:v>
      </x:c>
      <x:c r="C1088" s="305" t="str">
        <x:v>SEBI-CORE-OBS-000147</x:v>
      </x:c>
      <x:c r="D1088" s="305" t="n">
        <x:v>147</x:v>
      </x:c>
      <x:c r="E1088" s="305" t="str">
        <x:v>CAP-LAW090|Reg. 61B / unclaimed amounts|AP01|OBS01</x:v>
      </x:c>
      <x:c r="F1088" s="305" t="str">
        <x:v>SEBI-CORE-AUD-000147</x:v>
      </x:c>
      <x:c r="G1088" s="305" t="str">
        <x:v>CAP-LAW090|Reg. 61B / unclaimed amounts|AP01</x:v>
      </x:c>
      <x:c r="H1088" s="305" t="str">
        <x:v>CAP-LAW090</x:v>
      </x:c>
      <x:c r="I1088" s="305" t="str">
        <x:v>MIGRATED — FROZEN</x:v>
      </x:c>
      <x:c r="J1088" s="305" t="str">
        <x:v>FROZEN</x:v>
      </x:c>
      <x:c r="K1088" s="305" t="str">
        <x:f>IF(COUNTIF($C$5:$C$1629,C1088)=1,"UNIQUE","DUPLICATE")</x:f>
        <x:v>UNIQUE</x:v>
      </x:c>
      <x:c r="L1088" s="305" t="str">
        <x:f>IF(COUNTIFS($B$5:$B$1629,B1088,$E$5:$E$1629,E1088)=1,"UNIQUE","DUPLICATE")</x:f>
        <x:v>UNIQUE</x:v>
      </x:c>
      <x:c r="M1088" s="305" t="str">
        <x:f>IF(COUNTIF($C$5:$C$1629,F1088)=1,"LINKED","ORPHAN")</x:f>
        <x:v>LINKED</x:v>
      </x:c>
      <x:c r="N1088" s="305" t="str">
        <x:f>IF(AND(LEFT(C1088,10)="SEBI-CORE-",MID(C1088,11,3)=B1088,LEN(C1088)=20),"VALID","INVALID")</x:f>
        <x:v>VALID</x:v>
      </x:c>
      <x:c r="O1088" s="305" t="str">
        <x:v>NO COLLISION — OBJECT CODE ISOLATED</x:v>
      </x:c>
    </x:row>
    <x:row r="1089" ht="48" customHeight="1">
      <x:c r="A1089" s="305" t="str">
        <x:v>Observation rule</x:v>
      </x:c>
      <x:c r="B1089" s="305" t="str">
        <x:v>OBS</x:v>
      </x:c>
      <x:c r="C1089" s="305" t="str">
        <x:v>SEBI-CORE-OBS-000148</x:v>
      </x:c>
      <x:c r="D1089" s="305" t="n">
        <x:v>148</x:v>
      </x:c>
      <x:c r="E1089" s="305" t="str">
        <x:v>CAP-LAW090|Reg. 62|AP01|OBS01</x:v>
      </x:c>
      <x:c r="F1089" s="305" t="str">
        <x:v>SEBI-CORE-AUD-000148</x:v>
      </x:c>
      <x:c r="G1089" s="305" t="str">
        <x:v>CAP-LAW090|Reg. 62|AP01</x:v>
      </x:c>
      <x:c r="H1089" s="305" t="str">
        <x:v>CAP-LAW090</x:v>
      </x:c>
      <x:c r="I1089" s="305" t="str">
        <x:v>MIGRATED — FROZEN</x:v>
      </x:c>
      <x:c r="J1089" s="305" t="str">
        <x:v>FROZEN</x:v>
      </x:c>
      <x:c r="K1089" s="305" t="str">
        <x:f>IF(COUNTIF($C$5:$C$1629,C1089)=1,"UNIQUE","DUPLICATE")</x:f>
        <x:v>UNIQUE</x:v>
      </x:c>
      <x:c r="L1089" s="305" t="str">
        <x:f>IF(COUNTIFS($B$5:$B$1629,B1089,$E$5:$E$1629,E1089)=1,"UNIQUE","DUPLICATE")</x:f>
        <x:v>UNIQUE</x:v>
      </x:c>
      <x:c r="M1089" s="305" t="str">
        <x:f>IF(COUNTIF($C$5:$C$1629,F1089)=1,"LINKED","ORPHAN")</x:f>
        <x:v>LINKED</x:v>
      </x:c>
      <x:c r="N1089" s="305" t="str">
        <x:f>IF(AND(LEFT(C1089,10)="SEBI-CORE-",MID(C1089,11,3)=B1089,LEN(C1089)=20),"VALID","INVALID")</x:f>
        <x:v>VALID</x:v>
      </x:c>
      <x:c r="O1089" s="305" t="str">
        <x:v>NO COLLISION — OBJECT CODE ISOLATED</x:v>
      </x:c>
    </x:row>
    <x:row r="1090" ht="48" customHeight="1">
      <x:c r="A1090" s="305" t="str">
        <x:v>Observation rule</x:v>
      </x:c>
      <x:c r="B1090" s="305" t="str">
        <x:v>OBS</x:v>
      </x:c>
      <x:c r="C1090" s="305" t="str">
        <x:v>SEBI-CORE-OBS-000149</x:v>
      </x:c>
      <x:c r="D1090" s="305" t="n">
        <x:v>149</x:v>
      </x:c>
      <x:c r="E1090" s="305" t="str">
        <x:v>CAP-LAW090|HVDLE corporate-governance chapter|AP01|OBS01</x:v>
      </x:c>
      <x:c r="F1090" s="305" t="str">
        <x:v>SEBI-CORE-AUD-000149</x:v>
      </x:c>
      <x:c r="G1090" s="305" t="str">
        <x:v>CAP-LAW090|HVDLE corporate-governance chapter|AP01</x:v>
      </x:c>
      <x:c r="H1090" s="305" t="str">
        <x:v>CAP-LAW090</x:v>
      </x:c>
      <x:c r="I1090" s="305" t="str">
        <x:v>MIGRATED — FROZEN</x:v>
      </x:c>
      <x:c r="J1090" s="305" t="str">
        <x:v>FROZEN</x:v>
      </x:c>
      <x:c r="K1090" s="305" t="str">
        <x:f>IF(COUNTIF($C$5:$C$1629,C1090)=1,"UNIQUE","DUPLICATE")</x:f>
        <x:v>UNIQUE</x:v>
      </x:c>
      <x:c r="L1090" s="305" t="str">
        <x:f>IF(COUNTIFS($B$5:$B$1629,B1090,$E$5:$E$1629,E1090)=1,"UNIQUE","DUPLICATE")</x:f>
        <x:v>UNIQUE</x:v>
      </x:c>
      <x:c r="M1090" s="305" t="str">
        <x:f>IF(COUNTIF($C$5:$C$1629,F1090)=1,"LINKED","ORPHAN")</x:f>
        <x:v>LINKED</x:v>
      </x:c>
      <x:c r="N1090" s="305" t="str">
        <x:f>IF(AND(LEFT(C1090,10)="SEBI-CORE-",MID(C1090,11,3)=B1090,LEN(C1090)=20),"VALID","INVALID")</x:f>
        <x:v>VALID</x:v>
      </x:c>
      <x:c r="O1090" s="305" t="str">
        <x:v>NO COLLISION — OBJECT CODE ISOLATED</x:v>
      </x:c>
    </x:row>
    <x:row r="1091" ht="48" customHeight="1">
      <x:c r="A1091" s="305" t="str">
        <x:v>Observation rule</x:v>
      </x:c>
      <x:c r="B1091" s="305" t="str">
        <x:v>OBS</x:v>
      </x:c>
      <x:c r="C1091" s="305" t="str">
        <x:v>SEBI-CORE-OBS-000150</x:v>
      </x:c>
      <x:c r="D1091" s="305" t="n">
        <x:v>150</x:v>
      </x:c>
      <x:c r="E1091" s="305" t="str">
        <x:v>CAP-LAW064|Issue/listing provisions|AP01|OBS01</x:v>
      </x:c>
      <x:c r="F1091" s="305" t="str">
        <x:v>SEBI-CORE-AUD-000150</x:v>
      </x:c>
      <x:c r="G1091" s="305" t="str">
        <x:v>CAP-LAW064|Issue/listing provisions|AP01</x:v>
      </x:c>
      <x:c r="H1091" s="305" t="str">
        <x:v>CAP-LAW064</x:v>
      </x:c>
      <x:c r="I1091" s="305" t="str">
        <x:v>MIGRATED — FROZEN</x:v>
      </x:c>
      <x:c r="J1091" s="305" t="str">
        <x:v>FROZEN</x:v>
      </x:c>
      <x:c r="K1091" s="305" t="str">
        <x:f>IF(COUNTIF($C$5:$C$1629,C1091)=1,"UNIQUE","DUPLICATE")</x:f>
        <x:v>UNIQUE</x:v>
      </x:c>
      <x:c r="L1091" s="305" t="str">
        <x:f>IF(COUNTIFS($B$5:$B$1629,B1091,$E$5:$E$1629,E1091)=1,"UNIQUE","DUPLICATE")</x:f>
        <x:v>UNIQUE</x:v>
      </x:c>
      <x:c r="M1091" s="305" t="str">
        <x:f>IF(COUNTIF($C$5:$C$1629,F1091)=1,"LINKED","ORPHAN")</x:f>
        <x:v>LINKED</x:v>
      </x:c>
      <x:c r="N1091" s="305" t="str">
        <x:f>IF(AND(LEFT(C1091,10)="SEBI-CORE-",MID(C1091,11,3)=B1091,LEN(C1091)=20),"VALID","INVALID")</x:f>
        <x:v>VALID</x:v>
      </x:c>
      <x:c r="O1091" s="305" t="str">
        <x:v>NO COLLISION — OBJECT CODE ISOLATED</x:v>
      </x:c>
    </x:row>
    <x:row r="1092" ht="48" customHeight="1">
      <x:c r="A1092" s="305" t="str">
        <x:v>Observation rule</x:v>
      </x:c>
      <x:c r="B1092" s="305" t="str">
        <x:v>OBS</x:v>
      </x:c>
      <x:c r="C1092" s="305" t="str">
        <x:v>SEBI-CORE-OBS-000151</x:v>
      </x:c>
      <x:c r="D1092" s="305" t="n">
        <x:v>151</x:v>
      </x:c>
      <x:c r="E1092" s="305" t="str">
        <x:v>CAP-LAW248|Reg. 11B / Circular para 2|AP01|OBS01</x:v>
      </x:c>
      <x:c r="F1092" s="305" t="str">
        <x:v>SEBI-CORE-AUD-000151</x:v>
      </x:c>
      <x:c r="G1092" s="305" t="str">
        <x:v>CAP-LAW248|Reg. 11B / Circular para 2|AP01</x:v>
      </x:c>
      <x:c r="H1092" s="305" t="str">
        <x:v>CAP-LAW248</x:v>
      </x:c>
      <x:c r="I1092" s="305" t="str">
        <x:v>MIGRATED — FROZEN</x:v>
      </x:c>
      <x:c r="J1092" s="305" t="str">
        <x:v>FROZEN</x:v>
      </x:c>
      <x:c r="K1092" s="305" t="str">
        <x:f>IF(COUNTIF($C$5:$C$1629,C1092)=1,"UNIQUE","DUPLICATE")</x:f>
        <x:v>UNIQUE</x:v>
      </x:c>
      <x:c r="L1092" s="305" t="str">
        <x:f>IF(COUNTIFS($B$5:$B$1629,B1092,$E$5:$E$1629,E1092)=1,"UNIQUE","DUPLICATE")</x:f>
        <x:v>UNIQUE</x:v>
      </x:c>
      <x:c r="M1092" s="305" t="str">
        <x:f>IF(COUNTIF($C$5:$C$1629,F1092)=1,"LINKED","ORPHAN")</x:f>
        <x:v>LINKED</x:v>
      </x:c>
      <x:c r="N1092" s="305" t="str">
        <x:f>IF(AND(LEFT(C1092,10)="SEBI-CORE-",MID(C1092,11,3)=B1092,LEN(C1092)=20),"VALID","INVALID")</x:f>
        <x:v>VALID</x:v>
      </x:c>
      <x:c r="O1092" s="305" t="str">
        <x:v>NO COLLISION — OBJECT CODE ISOLATED</x:v>
      </x:c>
    </x:row>
    <x:row r="1093" ht="48" customHeight="1">
      <x:c r="A1093" s="305" t="str">
        <x:v>Observation rule</x:v>
      </x:c>
      <x:c r="B1093" s="305" t="str">
        <x:v>OBS</x:v>
      </x:c>
      <x:c r="C1093" s="305" t="str">
        <x:v>SEBI-CORE-OBS-000152</x:v>
      </x:c>
      <x:c r="D1093" s="305" t="n">
        <x:v>152</x:v>
      </x:c>
      <x:c r="E1093" s="305" t="str">
        <x:v>P1-GAP003|Paras 2-4|AP01|OBS01</x:v>
      </x:c>
      <x:c r="F1093" s="305" t="str">
        <x:v>SEBI-CORE-AUD-000152</x:v>
      </x:c>
      <x:c r="G1093" s="305" t="str">
        <x:v>P1-GAP003|Paras 2-4|AP01</x:v>
      </x:c>
      <x:c r="H1093" s="305" t="str">
        <x:v>P1-GAP003</x:v>
      </x:c>
      <x:c r="I1093" s="305" t="str">
        <x:v>MIGRATED — FROZEN</x:v>
      </x:c>
      <x:c r="J1093" s="305" t="str">
        <x:v>FROZEN</x:v>
      </x:c>
      <x:c r="K1093" s="305" t="str">
        <x:f>IF(COUNTIF($C$5:$C$1629,C1093)=1,"UNIQUE","DUPLICATE")</x:f>
        <x:v>UNIQUE</x:v>
      </x:c>
      <x:c r="L1093" s="305" t="str">
        <x:f>IF(COUNTIFS($B$5:$B$1629,B1093,$E$5:$E$1629,E1093)=1,"UNIQUE","DUPLICATE")</x:f>
        <x:v>UNIQUE</x:v>
      </x:c>
      <x:c r="M1093" s="305" t="str">
        <x:f>IF(COUNTIF($C$5:$C$1629,F1093)=1,"LINKED","ORPHAN")</x:f>
        <x:v>LINKED</x:v>
      </x:c>
      <x:c r="N1093" s="305" t="str">
        <x:f>IF(AND(LEFT(C1093,10)="SEBI-CORE-",MID(C1093,11,3)=B1093,LEN(C1093)=20),"VALID","INVALID")</x:f>
        <x:v>VALID</x:v>
      </x:c>
      <x:c r="O1093" s="305" t="str">
        <x:v>NO COLLISION — OBJECT CODE ISOLATED</x:v>
      </x:c>
    </x:row>
    <x:row r="1094" ht="48" customHeight="1">
      <x:c r="A1094" s="305" t="str">
        <x:v>Observation rule</x:v>
      </x:c>
      <x:c r="B1094" s="305" t="str">
        <x:v>OBS</x:v>
      </x:c>
      <x:c r="C1094" s="305" t="str">
        <x:v>SEBI-CORE-OBS-000153</x:v>
      </x:c>
      <x:c r="D1094" s="305" t="n">
        <x:v>153</x:v>
      </x:c>
      <x:c r="E1094" s="305" t="str">
        <x:v>P1-GAP003|Demat and lock-in conditions|AP01|OBS01</x:v>
      </x:c>
      <x:c r="F1094" s="305" t="str">
        <x:v>SEBI-CORE-AUD-000153</x:v>
      </x:c>
      <x:c r="G1094" s="305" t="str">
        <x:v>P1-GAP003|Demat and lock-in conditions|AP01</x:v>
      </x:c>
      <x:c r="H1094" s="305" t="str">
        <x:v>P1-GAP003</x:v>
      </x:c>
      <x:c r="I1094" s="305" t="str">
        <x:v>MIGRATED — FROZEN</x:v>
      </x:c>
      <x:c r="J1094" s="305" t="str">
        <x:v>FROZEN</x:v>
      </x:c>
      <x:c r="K1094" s="305" t="str">
        <x:f>IF(COUNTIF($C$5:$C$1629,C1094)=1,"UNIQUE","DUPLICATE")</x:f>
        <x:v>UNIQUE</x:v>
      </x:c>
      <x:c r="L1094" s="305" t="str">
        <x:f>IF(COUNTIFS($B$5:$B$1629,B1094,$E$5:$E$1629,E1094)=1,"UNIQUE","DUPLICATE")</x:f>
        <x:v>UNIQUE</x:v>
      </x:c>
      <x:c r="M1094" s="305" t="str">
        <x:f>IF(COUNTIF($C$5:$C$1629,F1094)=1,"LINKED","ORPHAN")</x:f>
        <x:v>LINKED</x:v>
      </x:c>
      <x:c r="N1094" s="305" t="str">
        <x:f>IF(AND(LEFT(C1094,10)="SEBI-CORE-",MID(C1094,11,3)=B1094,LEN(C1094)=20),"VALID","INVALID")</x:f>
        <x:v>VALID</x:v>
      </x:c>
      <x:c r="O1094" s="305" t="str">
        <x:v>NO COLLISION — OBJECT CODE ISOLATED</x:v>
      </x:c>
    </x:row>
    <x:row r="1095" ht="48" customHeight="1">
      <x:c r="A1095" s="305" t="str">
        <x:v>Observation rule</x:v>
      </x:c>
      <x:c r="B1095" s="305" t="str">
        <x:v>OBS</x:v>
      </x:c>
      <x:c r="C1095" s="305" t="str">
        <x:v>SEBI-CORE-OBS-000154</x:v>
      </x:c>
      <x:c r="D1095" s="305" t="n">
        <x:v>154</x:v>
      </x:c>
      <x:c r="E1095" s="305" t="str">
        <x:v>P1-GAP003|Verification / notice process|AP01|OBS01</x:v>
      </x:c>
      <x:c r="F1095" s="305" t="str">
        <x:v>SEBI-CORE-AUD-000154</x:v>
      </x:c>
      <x:c r="G1095" s="305" t="str">
        <x:v>P1-GAP003|Verification / notice process|AP01</x:v>
      </x:c>
      <x:c r="H1095" s="305" t="str">
        <x:v>P1-GAP003</x:v>
      </x:c>
      <x:c r="I1095" s="305" t="str">
        <x:v>MIGRATED — FROZEN</x:v>
      </x:c>
      <x:c r="J1095" s="305" t="str">
        <x:v>FROZEN</x:v>
      </x:c>
      <x:c r="K1095" s="305" t="str">
        <x:f>IF(COUNTIF($C$5:$C$1629,C1095)=1,"UNIQUE","DUPLICATE")</x:f>
        <x:v>UNIQUE</x:v>
      </x:c>
      <x:c r="L1095" s="305" t="str">
        <x:f>IF(COUNTIFS($B$5:$B$1629,B1095,$E$5:$E$1629,E1095)=1,"UNIQUE","DUPLICATE")</x:f>
        <x:v>UNIQUE</x:v>
      </x:c>
      <x:c r="M1095" s="305" t="str">
        <x:f>IF(COUNTIF($C$5:$C$1629,F1095)=1,"LINKED","ORPHAN")</x:f>
        <x:v>LINKED</x:v>
      </x:c>
      <x:c r="N1095" s="305" t="str">
        <x:f>IF(AND(LEFT(C1095,10)="SEBI-CORE-",MID(C1095,11,3)=B1095,LEN(C1095)=20),"VALID","INVALID")</x:f>
        <x:v>VALID</x:v>
      </x:c>
      <x:c r="O1095" s="305" t="str">
        <x:v>NO COLLISION — OBJECT CODE ISOLATED</x:v>
      </x:c>
    </x:row>
    <x:row r="1096" ht="48" customHeight="1">
      <x:c r="A1096" s="305" t="str">
        <x:v>Observation rule</x:v>
      </x:c>
      <x:c r="B1096" s="305" t="str">
        <x:v>OBS</x:v>
      </x:c>
      <x:c r="C1096" s="305" t="str">
        <x:v>SEBI-CORE-OBS-000155</x:v>
      </x:c>
      <x:c r="D1096" s="305" t="n">
        <x:v>155</x:v>
      </x:c>
      <x:c r="E1096" s="305" t="str">
        <x:v>P1-GAP003|Processing timeline|AP01|OBS01</x:v>
      </x:c>
      <x:c r="F1096" s="305" t="str">
        <x:v>SEBI-CORE-AUD-000155</x:v>
      </x:c>
      <x:c r="G1096" s="305" t="str">
        <x:v>P1-GAP003|Processing timeline|AP01</x:v>
      </x:c>
      <x:c r="H1096" s="305" t="str">
        <x:v>P1-GAP003</x:v>
      </x:c>
      <x:c r="I1096" s="305" t="str">
        <x:v>MIGRATED — FROZEN</x:v>
      </x:c>
      <x:c r="J1096" s="305" t="str">
        <x:v>FROZEN</x:v>
      </x:c>
      <x:c r="K1096" s="305" t="str">
        <x:f>IF(COUNTIF($C$5:$C$1629,C1096)=1,"UNIQUE","DUPLICATE")</x:f>
        <x:v>UNIQUE</x:v>
      </x:c>
      <x:c r="L1096" s="305" t="str">
        <x:f>IF(COUNTIFS($B$5:$B$1629,B1096,$E$5:$E$1629,E1096)=1,"UNIQUE","DUPLICATE")</x:f>
        <x:v>UNIQUE</x:v>
      </x:c>
      <x:c r="M1096" s="305" t="str">
        <x:f>IF(COUNTIF($C$5:$C$1629,F1096)=1,"LINKED","ORPHAN")</x:f>
        <x:v>LINKED</x:v>
      </x:c>
      <x:c r="N1096" s="305" t="str">
        <x:f>IF(AND(LEFT(C1096,10)="SEBI-CORE-",MID(C1096,11,3)=B1096,LEN(C1096)=20),"VALID","INVALID")</x:f>
        <x:v>VALID</x:v>
      </x:c>
      <x:c r="O1096" s="305" t="str">
        <x:v>NO COLLISION — OBJECT CODE ISOLATED</x:v>
      </x:c>
    </x:row>
    <x:row r="1097" ht="48" customHeight="1">
      <x:c r="A1097" s="305" t="str">
        <x:v>Observation rule</x:v>
      </x:c>
      <x:c r="B1097" s="305" t="str">
        <x:v>OBS</x:v>
      </x:c>
      <x:c r="C1097" s="305" t="str">
        <x:v>SEBI-CORE-OBS-000156</x:v>
      </x:c>
      <x:c r="D1097" s="305" t="n">
        <x:v>156</x:v>
      </x:c>
      <x:c r="E1097" s="305" t="str">
        <x:v>P1-GAP003|Publicity requirement|AP01|OBS01</x:v>
      </x:c>
      <x:c r="F1097" s="305" t="str">
        <x:v>SEBI-CORE-AUD-000156</x:v>
      </x:c>
      <x:c r="G1097" s="305" t="str">
        <x:v>P1-GAP003|Publicity requirement|AP01</x:v>
      </x:c>
      <x:c r="H1097" s="305" t="str">
        <x:v>P1-GAP003</x:v>
      </x:c>
      <x:c r="I1097" s="305" t="str">
        <x:v>MIGRATED — FROZEN</x:v>
      </x:c>
      <x:c r="J1097" s="305" t="str">
        <x:v>FROZEN</x:v>
      </x:c>
      <x:c r="K1097" s="305" t="str">
        <x:f>IF(COUNTIF($C$5:$C$1629,C1097)=1,"UNIQUE","DUPLICATE")</x:f>
        <x:v>UNIQUE</x:v>
      </x:c>
      <x:c r="L1097" s="305" t="str">
        <x:f>IF(COUNTIFS($B$5:$B$1629,B1097,$E$5:$E$1629,E1097)=1,"UNIQUE","DUPLICATE")</x:f>
        <x:v>UNIQUE</x:v>
      </x:c>
      <x:c r="M1097" s="305" t="str">
        <x:f>IF(COUNTIF($C$5:$C$1629,F1097)=1,"LINKED","ORPHAN")</x:f>
        <x:v>LINKED</x:v>
      </x:c>
      <x:c r="N1097" s="305" t="str">
        <x:f>IF(AND(LEFT(C1097,10)="SEBI-CORE-",MID(C1097,11,3)=B1097,LEN(C1097)=20),"VALID","INVALID")</x:f>
        <x:v>VALID</x:v>
      </x:c>
      <x:c r="O1097" s="305" t="str">
        <x:v>NO COLLISION — OBJECT CODE ISOLATED</x:v>
      </x:c>
    </x:row>
    <x:row r="1098" ht="48" customHeight="1">
      <x:c r="A1098" s="305" t="str">
        <x:v>Observation rule</x:v>
      </x:c>
      <x:c r="B1098" s="305" t="str">
        <x:v>OBS</x:v>
      </x:c>
      <x:c r="C1098" s="305" t="str">
        <x:v>SEBI-CORE-OBS-000157</x:v>
      </x:c>
      <x:c r="D1098" s="305" t="n">
        <x:v>157</x:v>
      </x:c>
      <x:c r="E1098" s="305" t="str">
        <x:v>P1-GAP004|Paras 2-4|AP01|OBS01</x:v>
      </x:c>
      <x:c r="F1098" s="305" t="str">
        <x:v>SEBI-CORE-AUD-000157</x:v>
      </x:c>
      <x:c r="G1098" s="305" t="str">
        <x:v>P1-GAP004|Paras 2-4|AP01</x:v>
      </x:c>
      <x:c r="H1098" s="305" t="str">
        <x:v>P1-GAP004</x:v>
      </x:c>
      <x:c r="I1098" s="305" t="str">
        <x:v>MIGRATED — FROZEN</x:v>
      </x:c>
      <x:c r="J1098" s="305" t="str">
        <x:v>FROZEN</x:v>
      </x:c>
      <x:c r="K1098" s="305" t="str">
        <x:f>IF(COUNTIF($C$5:$C$1629,C1098)=1,"UNIQUE","DUPLICATE")</x:f>
        <x:v>UNIQUE</x:v>
      </x:c>
      <x:c r="L1098" s="305" t="str">
        <x:f>IF(COUNTIFS($B$5:$B$1629,B1098,$E$5:$E$1629,E1098)=1,"UNIQUE","DUPLICATE")</x:f>
        <x:v>UNIQUE</x:v>
      </x:c>
      <x:c r="M1098" s="305" t="str">
        <x:f>IF(COUNTIF($C$5:$C$1629,F1098)=1,"LINKED","ORPHAN")</x:f>
        <x:v>LINKED</x:v>
      </x:c>
      <x:c r="N1098" s="305" t="str">
        <x:f>IF(AND(LEFT(C1098,10)="SEBI-CORE-",MID(C1098,11,3)=B1098,LEN(C1098)=20),"VALID","INVALID")</x:f>
        <x:v>VALID</x:v>
      </x:c>
      <x:c r="O1098" s="305" t="str">
        <x:v>NO COLLISION — OBJECT CODE ISOLATED</x:v>
      </x:c>
    </x:row>
    <x:row r="1099" ht="48" customHeight="1">
      <x:c r="A1099" s="305" t="str">
        <x:v>Observation rule</x:v>
      </x:c>
      <x:c r="B1099" s="305" t="str">
        <x:v>OBS</x:v>
      </x:c>
      <x:c r="C1099" s="305" t="str">
        <x:v>SEBI-CORE-OBS-000158</x:v>
      </x:c>
      <x:c r="D1099" s="305" t="n">
        <x:v>158</x:v>
      </x:c>
      <x:c r="E1099" s="305" t="str">
        <x:v>P1-GAP004|Direct-credit timeline|AP01|OBS01</x:v>
      </x:c>
      <x:c r="F1099" s="305" t="str">
        <x:v>SEBI-CORE-AUD-000158</x:v>
      </x:c>
      <x:c r="G1099" s="305" t="str">
        <x:v>P1-GAP004|Direct-credit timeline|AP01</x:v>
      </x:c>
      <x:c r="H1099" s="305" t="str">
        <x:v>P1-GAP004</x:v>
      </x:c>
      <x:c r="I1099" s="305" t="str">
        <x:v>MIGRATED — FROZEN</x:v>
      </x:c>
      <x:c r="J1099" s="305" t="str">
        <x:v>FROZEN</x:v>
      </x:c>
      <x:c r="K1099" s="305" t="str">
        <x:f>IF(COUNTIF($C$5:$C$1629,C1099)=1,"UNIQUE","DUPLICATE")</x:f>
        <x:v>UNIQUE</x:v>
      </x:c>
      <x:c r="L1099" s="305" t="str">
        <x:f>IF(COUNTIFS($B$5:$B$1629,B1099,$E$5:$E$1629,E1099)=1,"UNIQUE","DUPLICATE")</x:f>
        <x:v>UNIQUE</x:v>
      </x:c>
      <x:c r="M1099" s="305" t="str">
        <x:f>IF(COUNTIF($C$5:$C$1629,F1099)=1,"LINKED","ORPHAN")</x:f>
        <x:v>LINKED</x:v>
      </x:c>
      <x:c r="N1099" s="305" t="str">
        <x:f>IF(AND(LEFT(C1099,10)="SEBI-CORE-",MID(C1099,11,3)=B1099,LEN(C1099)=20),"VALID","INVALID")</x:f>
        <x:v>VALID</x:v>
      </x:c>
      <x:c r="O1099" s="305" t="str">
        <x:v>NO COLLISION — OBJECT CODE ISOLATED</x:v>
      </x:c>
    </x:row>
    <x:row r="1100" ht="48" customHeight="1">
      <x:c r="A1100" s="305" t="str">
        <x:v>Observation rule</x:v>
      </x:c>
      <x:c r="B1100" s="305" t="str">
        <x:v>OBS</x:v>
      </x:c>
      <x:c r="C1100" s="305" t="str">
        <x:v>SEBI-CORE-OBS-000159</x:v>
      </x:c>
      <x:c r="D1100" s="305" t="n">
        <x:v>159</x:v>
      </x:c>
      <x:c r="E1100" s="305" t="str">
        <x:v>P1-GAP004|Investor notification|AP01|OBS01</x:v>
      </x:c>
      <x:c r="F1100" s="305" t="str">
        <x:v>SEBI-CORE-AUD-000159</x:v>
      </x:c>
      <x:c r="G1100" s="305" t="str">
        <x:v>P1-GAP004|Investor notification|AP01</x:v>
      </x:c>
      <x:c r="H1100" s="305" t="str">
        <x:v>P1-GAP004</x:v>
      </x:c>
      <x:c r="I1100" s="305" t="str">
        <x:v>MIGRATED — FROZEN</x:v>
      </x:c>
      <x:c r="J1100" s="305" t="str">
        <x:v>FROZEN</x:v>
      </x:c>
      <x:c r="K1100" s="305" t="str">
        <x:f>IF(COUNTIF($C$5:$C$1629,C1100)=1,"UNIQUE","DUPLICATE")</x:f>
        <x:v>UNIQUE</x:v>
      </x:c>
      <x:c r="L1100" s="305" t="str">
        <x:f>IF(COUNTIFS($B$5:$B$1629,B1100,$E$5:$E$1629,E1100)=1,"UNIQUE","DUPLICATE")</x:f>
        <x:v>UNIQUE</x:v>
      </x:c>
      <x:c r="M1100" s="305" t="str">
        <x:f>IF(COUNTIF($C$5:$C$1629,F1100)=1,"LINKED","ORPHAN")</x:f>
        <x:v>LINKED</x:v>
      </x:c>
      <x:c r="N1100" s="305" t="str">
        <x:f>IF(AND(LEFT(C1100,10)="SEBI-CORE-",MID(C1100,11,3)=B1100,LEN(C1100)=20),"VALID","INVALID")</x:f>
        <x:v>VALID</x:v>
      </x:c>
      <x:c r="O1100" s="305" t="str">
        <x:v>NO COLLISION — OBJECT CODE ISOLATED</x:v>
      </x:c>
    </x:row>
    <x:row r="1101" ht="48" customHeight="1">
      <x:c r="A1101" s="305" t="str">
        <x:v>Observation rule</x:v>
      </x:c>
      <x:c r="B1101" s="305" t="str">
        <x:v>OBS</x:v>
      </x:c>
      <x:c r="C1101" s="305" t="str">
        <x:v>SEBI-CORE-OBS-000160</x:v>
      </x:c>
      <x:c r="D1101" s="305" t="n">
        <x:v>160</x:v>
      </x:c>
      <x:c r="E1101" s="305" t="str">
        <x:v>P1-GAP004|Form ISR-4 website|AP01|OBS01</x:v>
      </x:c>
      <x:c r="F1101" s="305" t="str">
        <x:v>SEBI-CORE-AUD-000160</x:v>
      </x:c>
      <x:c r="G1101" s="305" t="str">
        <x:v>P1-GAP004|Form ISR-4 website|AP01</x:v>
      </x:c>
      <x:c r="H1101" s="305" t="str">
        <x:v>P1-GAP004</x:v>
      </x:c>
      <x:c r="I1101" s="305" t="str">
        <x:v>MIGRATED — FROZEN</x:v>
      </x:c>
      <x:c r="J1101" s="305" t="str">
        <x:v>FROZEN</x:v>
      </x:c>
      <x:c r="K1101" s="305" t="str">
        <x:f>IF(COUNTIF($C$5:$C$1629,C1101)=1,"UNIQUE","DUPLICATE")</x:f>
        <x:v>UNIQUE</x:v>
      </x:c>
      <x:c r="L1101" s="305" t="str">
        <x:f>IF(COUNTIFS($B$5:$B$1629,B1101,$E$5:$E$1629,E1101)=1,"UNIQUE","DUPLICATE")</x:f>
        <x:v>UNIQUE</x:v>
      </x:c>
      <x:c r="M1101" s="305" t="str">
        <x:f>IF(COUNTIF($C$5:$C$1629,F1101)=1,"LINKED","ORPHAN")</x:f>
        <x:v>LINKED</x:v>
      </x:c>
      <x:c r="N1101" s="305" t="str">
        <x:f>IF(AND(LEFT(C1101,10)="SEBI-CORE-",MID(C1101,11,3)=B1101,LEN(C1101)=20),"VALID","INVALID")</x:f>
        <x:v>VALID</x:v>
      </x:c>
      <x:c r="O1101" s="305" t="str">
        <x:v>NO COLLISION — OBJECT CODE ISOLATED</x:v>
      </x:c>
    </x:row>
    <x:row r="1102" ht="48" customHeight="1">
      <x:c r="A1102" s="305" t="str">
        <x:v>Observation rule</x:v>
      </x:c>
      <x:c r="B1102" s="305" t="str">
        <x:v>OBS</x:v>
      </x:c>
      <x:c r="C1102" s="305" t="str">
        <x:v>SEBI-CORE-OBS-000161</x:v>
      </x:c>
      <x:c r="D1102" s="305" t="n">
        <x:v>161</x:v>
      </x:c>
      <x:c r="E1102" s="305" t="str">
        <x:v>P1-GAP005|Paras 6.1.1-6.1.4|AP01|OBS01</x:v>
      </x:c>
      <x:c r="F1102" s="305" t="str">
        <x:v>SEBI-CORE-AUD-000161</x:v>
      </x:c>
      <x:c r="G1102" s="305" t="str">
        <x:v>P1-GAP005|Paras 6.1.1-6.1.4|AP01</x:v>
      </x:c>
      <x:c r="H1102" s="305" t="str">
        <x:v>P1-GAP005</x:v>
      </x:c>
      <x:c r="I1102" s="305" t="str">
        <x:v>MIGRATED — FROZEN</x:v>
      </x:c>
      <x:c r="J1102" s="305" t="str">
        <x:v>FROZEN</x:v>
      </x:c>
      <x:c r="K1102" s="305" t="str">
        <x:f>IF(COUNTIF($C$5:$C$1629,C1102)=1,"UNIQUE","DUPLICATE")</x:f>
        <x:v>UNIQUE</x:v>
      </x:c>
      <x:c r="L1102" s="305" t="str">
        <x:f>IF(COUNTIFS($B$5:$B$1629,B1102,$E$5:$E$1629,E1102)=1,"UNIQUE","DUPLICATE")</x:f>
        <x:v>UNIQUE</x:v>
      </x:c>
      <x:c r="M1102" s="305" t="str">
        <x:f>IF(COUNTIF($C$5:$C$1629,F1102)=1,"LINKED","ORPHAN")</x:f>
        <x:v>LINKED</x:v>
      </x:c>
      <x:c r="N1102" s="305" t="str">
        <x:f>IF(AND(LEFT(C1102,10)="SEBI-CORE-",MID(C1102,11,3)=B1102,LEN(C1102)=20),"VALID","INVALID")</x:f>
        <x:v>VALID</x:v>
      </x:c>
      <x:c r="O1102" s="305" t="str">
        <x:v>NO COLLISION — OBJECT CODE ISOLATED</x:v>
      </x:c>
    </x:row>
    <x:row r="1103" ht="48" customHeight="1">
      <x:c r="A1103" s="305" t="str">
        <x:v>Observation rule</x:v>
      </x:c>
      <x:c r="B1103" s="305" t="str">
        <x:v>OBS</x:v>
      </x:c>
      <x:c r="C1103" s="305" t="str">
        <x:v>SEBI-CORE-OBS-000162</x:v>
      </x:c>
      <x:c r="D1103" s="305" t="n">
        <x:v>162</x:v>
      </x:c>
      <x:c r="E1103" s="305" t="str">
        <x:v>P1-GAP005|Quick transmission procedure thresholds|AP01|OBS01</x:v>
      </x:c>
      <x:c r="F1103" s="305" t="str">
        <x:v>SEBI-CORE-AUD-000162</x:v>
      </x:c>
      <x:c r="G1103" s="305" t="str">
        <x:v>P1-GAP005|Quick transmission procedure thresholds|AP01</x:v>
      </x:c>
      <x:c r="H1103" s="305" t="str">
        <x:v>P1-GAP005</x:v>
      </x:c>
      <x:c r="I1103" s="305" t="str">
        <x:v>MIGRATED — FROZEN</x:v>
      </x:c>
      <x:c r="J1103" s="305" t="str">
        <x:v>FROZEN</x:v>
      </x:c>
      <x:c r="K1103" s="305" t="str">
        <x:f>IF(COUNTIF($C$5:$C$1629,C1103)=1,"UNIQUE","DUPLICATE")</x:f>
        <x:v>UNIQUE</x:v>
      </x:c>
      <x:c r="L1103" s="305" t="str">
        <x:f>IF(COUNTIFS($B$5:$B$1629,B1103,$E$5:$E$1629,E1103)=1,"UNIQUE","DUPLICATE")</x:f>
        <x:v>UNIQUE</x:v>
      </x:c>
      <x:c r="M1103" s="305" t="str">
        <x:f>IF(COUNTIF($C$5:$C$1629,F1103)=1,"LINKED","ORPHAN")</x:f>
        <x:v>LINKED</x:v>
      </x:c>
      <x:c r="N1103" s="305" t="str">
        <x:f>IF(AND(LEFT(C1103,10)="SEBI-CORE-",MID(C1103,11,3)=B1103,LEN(C1103)=20),"VALID","INVALID")</x:f>
        <x:v>VALID</x:v>
      </x:c>
      <x:c r="O1103" s="305" t="str">
        <x:v>NO COLLISION — OBJECT CODE ISOLATED</x:v>
      </x:c>
    </x:row>
    <x:row r="1104" ht="48" customHeight="1">
      <x:c r="A1104" s="305" t="str">
        <x:v>Observation rule</x:v>
      </x:c>
      <x:c r="B1104" s="305" t="str">
        <x:v>OBS</x:v>
      </x:c>
      <x:c r="C1104" s="305" t="str">
        <x:v>SEBI-CORE-OBS-000163</x:v>
      </x:c>
      <x:c r="D1104" s="305" t="n">
        <x:v>163</x:v>
      </x:c>
      <x:c r="E1104" s="305" t="str">
        <x:v>P1-GAP005|Simplified-documentation thresholds|AP01|OBS01</x:v>
      </x:c>
      <x:c r="F1104" s="305" t="str">
        <x:v>SEBI-CORE-AUD-000163</x:v>
      </x:c>
      <x:c r="G1104" s="305" t="str">
        <x:v>P1-GAP005|Simplified-documentation thresholds|AP01</x:v>
      </x:c>
      <x:c r="H1104" s="305" t="str">
        <x:v>P1-GAP005</x:v>
      </x:c>
      <x:c r="I1104" s="305" t="str">
        <x:v>MIGRATED — FROZEN</x:v>
      </x:c>
      <x:c r="J1104" s="305" t="str">
        <x:v>FROZEN</x:v>
      </x:c>
      <x:c r="K1104" s="305" t="str">
        <x:f>IF(COUNTIF($C$5:$C$1629,C1104)=1,"UNIQUE","DUPLICATE")</x:f>
        <x:v>UNIQUE</x:v>
      </x:c>
      <x:c r="L1104" s="305" t="str">
        <x:f>IF(COUNTIFS($B$5:$B$1629,B1104,$E$5:$E$1629,E1104)=1,"UNIQUE","DUPLICATE")</x:f>
        <x:v>UNIQUE</x:v>
      </x:c>
      <x:c r="M1104" s="305" t="str">
        <x:f>IF(COUNTIF($C$5:$C$1629,F1104)=1,"LINKED","ORPHAN")</x:f>
        <x:v>LINKED</x:v>
      </x:c>
      <x:c r="N1104" s="305" t="str">
        <x:f>IF(AND(LEFT(C1104,10)="SEBI-CORE-",MID(C1104,11,3)=B1104,LEN(C1104)=20),"VALID","INVALID")</x:f>
        <x:v>VALID</x:v>
      </x:c>
      <x:c r="O1104" s="305" t="str">
        <x:v>NO COLLISION — OBJECT CODE ISOLATED</x:v>
      </x:c>
    </x:row>
    <x:row r="1105" ht="48" customHeight="1">
      <x:c r="A1105" s="305" t="str">
        <x:v>Observation rule</x:v>
      </x:c>
      <x:c r="B1105" s="305" t="str">
        <x:v>OBS</x:v>
      </x:c>
      <x:c r="C1105" s="305" t="str">
        <x:v>SEBI-CORE-OBS-000164</x:v>
      </x:c>
      <x:c r="D1105" s="305" t="n">
        <x:v>164</x:v>
      </x:c>
      <x:c r="E1105" s="305" t="str">
        <x:v>P1-GAP005|Processing timeline|AP01|OBS01</x:v>
      </x:c>
      <x:c r="F1105" s="305" t="str">
        <x:v>SEBI-CORE-AUD-000164</x:v>
      </x:c>
      <x:c r="G1105" s="305" t="str">
        <x:v>P1-GAP005|Processing timeline|AP01</x:v>
      </x:c>
      <x:c r="H1105" s="305" t="str">
        <x:v>P1-GAP005</x:v>
      </x:c>
      <x:c r="I1105" s="305" t="str">
        <x:v>MIGRATED — FROZEN</x:v>
      </x:c>
      <x:c r="J1105" s="305" t="str">
        <x:v>FROZEN</x:v>
      </x:c>
      <x:c r="K1105" s="305" t="str">
        <x:f>IF(COUNTIF($C$5:$C$1629,C1105)=1,"UNIQUE","DUPLICATE")</x:f>
        <x:v>UNIQUE</x:v>
      </x:c>
      <x:c r="L1105" s="305" t="str">
        <x:f>IF(COUNTIFS($B$5:$B$1629,B1105,$E$5:$E$1629,E1105)=1,"UNIQUE","DUPLICATE")</x:f>
        <x:v>UNIQUE</x:v>
      </x:c>
      <x:c r="M1105" s="305" t="str">
        <x:f>IF(COUNTIF($C$5:$C$1629,F1105)=1,"LINKED","ORPHAN")</x:f>
        <x:v>LINKED</x:v>
      </x:c>
      <x:c r="N1105" s="305" t="str">
        <x:f>IF(AND(LEFT(C1105,10)="SEBI-CORE-",MID(C1105,11,3)=B1105,LEN(C1105)=20),"VALID","INVALID")</x:f>
        <x:v>VALID</x:v>
      </x:c>
      <x:c r="O1105" s="305" t="str">
        <x:v>NO COLLISION — OBJECT CODE ISOLATED</x:v>
      </x:c>
    </x:row>
    <x:row r="1106" ht="48" customHeight="1">
      <x:c r="A1106" s="305" t="str">
        <x:v>Observation rule</x:v>
      </x:c>
      <x:c r="B1106" s="305" t="str">
        <x:v>OBS</x:v>
      </x:c>
      <x:c r="C1106" s="305" t="str">
        <x:v>SEBI-CORE-OBS-000165</x:v>
      </x:c>
      <x:c r="D1106" s="305" t="n">
        <x:v>165</x:v>
      </x:c>
      <x:c r="E1106" s="305" t="str">
        <x:v>P1-GAP005|Delay / rejection reasons|AP01|OBS01</x:v>
      </x:c>
      <x:c r="F1106" s="305" t="str">
        <x:v>SEBI-CORE-AUD-000165</x:v>
      </x:c>
      <x:c r="G1106" s="305" t="str">
        <x:v>P1-GAP005|Delay / rejection reasons|AP01</x:v>
      </x:c>
      <x:c r="H1106" s="305" t="str">
        <x:v>P1-GAP005</x:v>
      </x:c>
      <x:c r="I1106" s="305" t="str">
        <x:v>MIGRATED — FROZEN</x:v>
      </x:c>
      <x:c r="J1106" s="305" t="str">
        <x:v>FROZEN</x:v>
      </x:c>
      <x:c r="K1106" s="305" t="str">
        <x:f>IF(COUNTIF($C$5:$C$1629,C1106)=1,"UNIQUE","DUPLICATE")</x:f>
        <x:v>UNIQUE</x:v>
      </x:c>
      <x:c r="L1106" s="305" t="str">
        <x:f>IF(COUNTIFS($B$5:$B$1629,B1106,$E$5:$E$1629,E1106)=1,"UNIQUE","DUPLICATE")</x:f>
        <x:v>UNIQUE</x:v>
      </x:c>
      <x:c r="M1106" s="305" t="str">
        <x:f>IF(COUNTIF($C$5:$C$1629,F1106)=1,"LINKED","ORPHAN")</x:f>
        <x:v>LINKED</x:v>
      </x:c>
      <x:c r="N1106" s="305" t="str">
        <x:f>IF(AND(LEFT(C1106,10)="SEBI-CORE-",MID(C1106,11,3)=B1106,LEN(C1106)=20),"VALID","INVALID")</x:f>
        <x:v>VALID</x:v>
      </x:c>
      <x:c r="O1106" s="305" t="str">
        <x:v>NO COLLISION — OBJECT CODE ISOLATED</x:v>
      </x:c>
    </x:row>
    <x:row r="1107" ht="48" customHeight="1">
      <x:c r="A1107" s="305" t="str">
        <x:v>Observation rule</x:v>
      </x:c>
      <x:c r="B1107" s="305" t="str">
        <x:v>OBS</x:v>
      </x:c>
      <x:c r="C1107" s="305" t="str">
        <x:v>SEBI-CORE-OBS-000166</x:v>
      </x:c>
      <x:c r="D1107" s="305" t="n">
        <x:v>166</x:v>
      </x:c>
      <x:c r="E1107" s="305" t="str">
        <x:v>P1-GAP005|Survivorship claim|AP01|OBS01</x:v>
      </x:c>
      <x:c r="F1107" s="305" t="str">
        <x:v>SEBI-CORE-AUD-000166</x:v>
      </x:c>
      <x:c r="G1107" s="305" t="str">
        <x:v>P1-GAP005|Survivorship claim|AP01</x:v>
      </x:c>
      <x:c r="H1107" s="305" t="str">
        <x:v>P1-GAP005</x:v>
      </x:c>
      <x:c r="I1107" s="305" t="str">
        <x:v>MIGRATED — FROZEN</x:v>
      </x:c>
      <x:c r="J1107" s="305" t="str">
        <x:v>FROZEN</x:v>
      </x:c>
      <x:c r="K1107" s="305" t="str">
        <x:f>IF(COUNTIF($C$5:$C$1629,C1107)=1,"UNIQUE","DUPLICATE")</x:f>
        <x:v>UNIQUE</x:v>
      </x:c>
      <x:c r="L1107" s="305" t="str">
        <x:f>IF(COUNTIFS($B$5:$B$1629,B1107,$E$5:$E$1629,E1107)=1,"UNIQUE","DUPLICATE")</x:f>
        <x:v>UNIQUE</x:v>
      </x:c>
      <x:c r="M1107" s="305" t="str">
        <x:f>IF(COUNTIF($C$5:$C$1629,F1107)=1,"LINKED","ORPHAN")</x:f>
        <x:v>LINKED</x:v>
      </x:c>
      <x:c r="N1107" s="305" t="str">
        <x:f>IF(AND(LEFT(C1107,10)="SEBI-CORE-",MID(C1107,11,3)=B1107,LEN(C1107)=20),"VALID","INVALID")</x:f>
        <x:v>VALID</x:v>
      </x:c>
      <x:c r="O1107" s="305" t="str">
        <x:v>NO COLLISION — OBJECT CODE ISOLATED</x:v>
      </x:c>
    </x:row>
    <x:row r="1108" ht="48" customHeight="1">
      <x:c r="A1108" s="305" t="str">
        <x:v>Observation rule</x:v>
      </x:c>
      <x:c r="B1108" s="305" t="str">
        <x:v>OBS</x:v>
      </x:c>
      <x:c r="C1108" s="305" t="str">
        <x:v>SEBI-CORE-OBS-000167</x:v>
      </x:c>
      <x:c r="D1108" s="305" t="n">
        <x:v>167</x:v>
      </x:c>
      <x:c r="E1108" s="305" t="str">
        <x:v>P1-GAP005|Physical-to-demat credit|AP01|OBS01</x:v>
      </x:c>
      <x:c r="F1108" s="305" t="str">
        <x:v>SEBI-CORE-AUD-000167</x:v>
      </x:c>
      <x:c r="G1108" s="305" t="str">
        <x:v>P1-GAP005|Physical-to-demat credit|AP01</x:v>
      </x:c>
      <x:c r="H1108" s="305" t="str">
        <x:v>P1-GAP005</x:v>
      </x:c>
      <x:c r="I1108" s="305" t="str">
        <x:v>MIGRATED — FROZEN</x:v>
      </x:c>
      <x:c r="J1108" s="305" t="str">
        <x:v>FROZEN</x:v>
      </x:c>
      <x:c r="K1108" s="305" t="str">
        <x:f>IF(COUNTIF($C$5:$C$1629,C1108)=1,"UNIQUE","DUPLICATE")</x:f>
        <x:v>UNIQUE</x:v>
      </x:c>
      <x:c r="L1108" s="305" t="str">
        <x:f>IF(COUNTIFS($B$5:$B$1629,B1108,$E$5:$E$1629,E1108)=1,"UNIQUE","DUPLICATE")</x:f>
        <x:v>UNIQUE</x:v>
      </x:c>
      <x:c r="M1108" s="305" t="str">
        <x:f>IF(COUNTIF($C$5:$C$1629,F1108)=1,"LINKED","ORPHAN")</x:f>
        <x:v>LINKED</x:v>
      </x:c>
      <x:c r="N1108" s="305" t="str">
        <x:f>IF(AND(LEFT(C1108,10)="SEBI-CORE-",MID(C1108,11,3)=B1108,LEN(C1108)=20),"VALID","INVALID")</x:f>
        <x:v>VALID</x:v>
      </x:c>
      <x:c r="O1108" s="305" t="str">
        <x:v>NO COLLISION — OBJECT CODE ISOLATED</x:v>
      </x:c>
    </x:row>
    <x:row r="1109" ht="48" customHeight="1">
      <x:c r="A1109" s="305" t="str">
        <x:v>Observation rule</x:v>
      </x:c>
      <x:c r="B1109" s="305" t="str">
        <x:v>OBS</x:v>
      </x:c>
      <x:c r="C1109" s="305" t="str">
        <x:v>SEBI-CORE-OBS-000168</x:v>
      </x:c>
      <x:c r="D1109" s="305" t="n">
        <x:v>168</x:v>
      </x:c>
      <x:c r="E1109" s="305" t="str">
        <x:v>P1-GAP005|Implementation reporting|AP01|OBS01</x:v>
      </x:c>
      <x:c r="F1109" s="305" t="str">
        <x:v>SEBI-CORE-AUD-000168</x:v>
      </x:c>
      <x:c r="G1109" s="305" t="str">
        <x:v>P1-GAP005|Implementation reporting|AP01</x:v>
      </x:c>
      <x:c r="H1109" s="305" t="str">
        <x:v>P1-GAP005</x:v>
      </x:c>
      <x:c r="I1109" s="305" t="str">
        <x:v>MIGRATED — FROZEN</x:v>
      </x:c>
      <x:c r="J1109" s="305" t="str">
        <x:v>FROZEN</x:v>
      </x:c>
      <x:c r="K1109" s="305" t="str">
        <x:f>IF(COUNTIF($C$5:$C$1629,C1109)=1,"UNIQUE","DUPLICATE")</x:f>
        <x:v>UNIQUE</x:v>
      </x:c>
      <x:c r="L1109" s="305" t="str">
        <x:f>IF(COUNTIFS($B$5:$B$1629,B1109,$E$5:$E$1629,E1109)=1,"UNIQUE","DUPLICATE")</x:f>
        <x:v>UNIQUE</x:v>
      </x:c>
      <x:c r="M1109" s="305" t="str">
        <x:f>IF(COUNTIF($C$5:$C$1629,F1109)=1,"LINKED","ORPHAN")</x:f>
        <x:v>LINKED</x:v>
      </x:c>
      <x:c r="N1109" s="305" t="str">
        <x:f>IF(AND(LEFT(C1109,10)="SEBI-CORE-",MID(C1109,11,3)=B1109,LEN(C1109)=20),"VALID","INVALID")</x:f>
        <x:v>VALID</x:v>
      </x:c>
      <x:c r="O1109" s="305" t="str">
        <x:v>NO COLLISION — OBJECT CODE ISOLATED</x:v>
      </x:c>
    </x:row>
    <x:row r="1110" ht="48" customHeight="1">
      <x:c r="A1110" s="305" t="str">
        <x:v>Observation rule</x:v>
      </x:c>
      <x:c r="B1110" s="305" t="str">
        <x:v>OBS</x:v>
      </x:c>
      <x:c r="C1110" s="305" t="str">
        <x:v>SEBI-CORE-OBS-000169</x:v>
      </x:c>
      <x:c r="D1110" s="305" t="n">
        <x:v>169</x:v>
      </x:c>
      <x:c r="E1110" s="305" t="str">
        <x:v>CAP-LAW285|SCORES registration/interface|AP01|OBS01</x:v>
      </x:c>
      <x:c r="F1110" s="305" t="str">
        <x:v>SEBI-CORE-AUD-000169</x:v>
      </x:c>
      <x:c r="G1110" s="305" t="str">
        <x:v>CAP-LAW285|SCORES registration/interface|AP01</x:v>
      </x:c>
      <x:c r="H1110" s="305" t="str">
        <x:v>CAP-LAW285</x:v>
      </x:c>
      <x:c r="I1110" s="305" t="str">
        <x:v>MIGRATED — FROZEN</x:v>
      </x:c>
      <x:c r="J1110" s="305" t="str">
        <x:v>FROZEN</x:v>
      </x:c>
      <x:c r="K1110" s="305" t="str">
        <x:f>IF(COUNTIF($C$5:$C$1629,C1110)=1,"UNIQUE","DUPLICATE")</x:f>
        <x:v>UNIQUE</x:v>
      </x:c>
      <x:c r="L1110" s="305" t="str">
        <x:f>IF(COUNTIFS($B$5:$B$1629,B1110,$E$5:$E$1629,E1110)=1,"UNIQUE","DUPLICATE")</x:f>
        <x:v>UNIQUE</x:v>
      </x:c>
      <x:c r="M1110" s="305" t="str">
        <x:f>IF(COUNTIF($C$5:$C$1629,F1110)=1,"LINKED","ORPHAN")</x:f>
        <x:v>LINKED</x:v>
      </x:c>
      <x:c r="N1110" s="305" t="str">
        <x:f>IF(AND(LEFT(C1110,10)="SEBI-CORE-",MID(C1110,11,3)=B1110,LEN(C1110)=20),"VALID","INVALID")</x:f>
        <x:v>VALID</x:v>
      </x:c>
      <x:c r="O1110" s="305" t="str">
        <x:v>NO COLLISION — OBJECT CODE ISOLATED</x:v>
      </x:c>
    </x:row>
    <x:row r="1111" ht="48" customHeight="1">
      <x:c r="A1111" s="305" t="str">
        <x:v>Observation rule</x:v>
      </x:c>
      <x:c r="B1111" s="305" t="str">
        <x:v>OBS</x:v>
      </x:c>
      <x:c r="C1111" s="305" t="str">
        <x:v>SEBI-CORE-OBS-000170</x:v>
      </x:c>
      <x:c r="D1111" s="305" t="n">
        <x:v>170</x:v>
      </x:c>
      <x:c r="E1111" s="305" t="str">
        <x:v>CAP-LAW285|SCORES complaint handling|AP01|OBS01</x:v>
      </x:c>
      <x:c r="F1111" s="305" t="str">
        <x:v>SEBI-CORE-AUD-000170</x:v>
      </x:c>
      <x:c r="G1111" s="305" t="str">
        <x:v>CAP-LAW285|SCORES complaint handling|AP01</x:v>
      </x:c>
      <x:c r="H1111" s="305" t="str">
        <x:v>CAP-LAW285</x:v>
      </x:c>
      <x:c r="I1111" s="305" t="str">
        <x:v>MIGRATED — FROZEN</x:v>
      </x:c>
      <x:c r="J1111" s="305" t="str">
        <x:v>FROZEN</x:v>
      </x:c>
      <x:c r="K1111" s="305" t="str">
        <x:f>IF(COUNTIF($C$5:$C$1629,C1111)=1,"UNIQUE","DUPLICATE")</x:f>
        <x:v>UNIQUE</x:v>
      </x:c>
      <x:c r="L1111" s="305" t="str">
        <x:f>IF(COUNTIFS($B$5:$B$1629,B1111,$E$5:$E$1629,E1111)=1,"UNIQUE","DUPLICATE")</x:f>
        <x:v>UNIQUE</x:v>
      </x:c>
      <x:c r="M1111" s="305" t="str">
        <x:f>IF(COUNTIF($C$5:$C$1629,F1111)=1,"LINKED","ORPHAN")</x:f>
        <x:v>LINKED</x:v>
      </x:c>
      <x:c r="N1111" s="305" t="str">
        <x:f>IF(AND(LEFT(C1111,10)="SEBI-CORE-",MID(C1111,11,3)=B1111,LEN(C1111)=20),"VALID","INVALID")</x:f>
        <x:v>VALID</x:v>
      </x:c>
      <x:c r="O1111" s="305" t="str">
        <x:v>NO COLLISION — OBJECT CODE ISOLATED</x:v>
      </x:c>
    </x:row>
    <x:row r="1112" ht="48" customHeight="1">
      <x:c r="A1112" s="305" t="str">
        <x:v>Observation rule</x:v>
      </x:c>
      <x:c r="B1112" s="305" t="str">
        <x:v>OBS</x:v>
      </x:c>
      <x:c r="C1112" s="305" t="str">
        <x:v>SEBI-CORE-OBS-000171</x:v>
      </x:c>
      <x:c r="D1112" s="305" t="n">
        <x:v>171</x:v>
      </x:c>
      <x:c r="E1112" s="305" t="str">
        <x:v>CAP-LAW099|ODR participation|AP01|OBS01</x:v>
      </x:c>
      <x:c r="F1112" s="305" t="str">
        <x:v>SEBI-CORE-AUD-000171</x:v>
      </x:c>
      <x:c r="G1112" s="305" t="str">
        <x:v>CAP-LAW099|ODR participation|AP01</x:v>
      </x:c>
      <x:c r="H1112" s="305" t="str">
        <x:v>CAP-LAW099</x:v>
      </x:c>
      <x:c r="I1112" s="305" t="str">
        <x:v>MIGRATED — FROZEN</x:v>
      </x:c>
      <x:c r="J1112" s="305" t="str">
        <x:v>FROZEN</x:v>
      </x:c>
      <x:c r="K1112" s="305" t="str">
        <x:f>IF(COUNTIF($C$5:$C$1629,C1112)=1,"UNIQUE","DUPLICATE")</x:f>
        <x:v>UNIQUE</x:v>
      </x:c>
      <x:c r="L1112" s="305" t="str">
        <x:f>IF(COUNTIFS($B$5:$B$1629,B1112,$E$5:$E$1629,E1112)=1,"UNIQUE","DUPLICATE")</x:f>
        <x:v>UNIQUE</x:v>
      </x:c>
      <x:c r="M1112" s="305" t="str">
        <x:f>IF(COUNTIF($C$5:$C$1629,F1112)=1,"LINKED","ORPHAN")</x:f>
        <x:v>LINKED</x:v>
      </x:c>
      <x:c r="N1112" s="305" t="str">
        <x:f>IF(AND(LEFT(C1112,10)="SEBI-CORE-",MID(C1112,11,3)=B1112,LEN(C1112)=20),"VALID","INVALID")</x:f>
        <x:v>VALID</x:v>
      </x:c>
      <x:c r="O1112" s="305" t="str">
        <x:v>NO COLLISION — OBJECT CODE ISOLATED</x:v>
      </x:c>
    </x:row>
    <x:row r="1113" ht="48" customHeight="1">
      <x:c r="A1113" s="305" t="str">
        <x:v>Observation rule</x:v>
      </x:c>
      <x:c r="B1113" s="305" t="str">
        <x:v>OBS</x:v>
      </x:c>
      <x:c r="C1113" s="305" t="str">
        <x:v>SEBI-CORE-OBS-000172</x:v>
      </x:c>
      <x:c r="D1113" s="305" t="n">
        <x:v>172</x:v>
      </x:c>
      <x:c r="E1113" s="305" t="str">
        <x:v>CAP-LAW099|ODR outcome|AP01|OBS01</x:v>
      </x:c>
      <x:c r="F1113" s="305" t="str">
        <x:v>SEBI-CORE-AUD-000172</x:v>
      </x:c>
      <x:c r="G1113" s="305" t="str">
        <x:v>CAP-LAW099|ODR outcome|AP01</x:v>
      </x:c>
      <x:c r="H1113" s="305" t="str">
        <x:v>CAP-LAW099</x:v>
      </x:c>
      <x:c r="I1113" s="305" t="str">
        <x:v>MIGRATED — FROZEN</x:v>
      </x:c>
      <x:c r="J1113" s="305" t="str">
        <x:v>FROZEN</x:v>
      </x:c>
      <x:c r="K1113" s="305" t="str">
        <x:f>IF(COUNTIF($C$5:$C$1629,C1113)=1,"UNIQUE","DUPLICATE")</x:f>
        <x:v>UNIQUE</x:v>
      </x:c>
      <x:c r="L1113" s="305" t="str">
        <x:f>IF(COUNTIFS($B$5:$B$1629,B1113,$E$5:$E$1629,E1113)=1,"UNIQUE","DUPLICATE")</x:f>
        <x:v>UNIQUE</x:v>
      </x:c>
      <x:c r="M1113" s="305" t="str">
        <x:f>IF(COUNTIF($C$5:$C$1629,F1113)=1,"LINKED","ORPHAN")</x:f>
        <x:v>LINKED</x:v>
      </x:c>
      <x:c r="N1113" s="305" t="str">
        <x:f>IF(AND(LEFT(C1113,10)="SEBI-CORE-",MID(C1113,11,3)=B1113,LEN(C1113)=20),"VALID","INVALID")</x:f>
        <x:v>VALID</x:v>
      </x:c>
      <x:c r="O1113" s="305" t="str">
        <x:v>NO COLLISION — OBJECT CODE ISOLATED</x:v>
      </x:c>
    </x:row>
    <x:row r="1114" ht="48" customHeight="1">
      <x:c r="A1114" s="305" t="str">
        <x:v>Operational calendar</x:v>
      </x:c>
      <x:c r="B1114" s="305" t="str">
        <x:v>CAL</x:v>
      </x:c>
      <x:c r="C1114" s="305" t="str">
        <x:v>SEBI-CORE-CAL-000001</x:v>
      </x:c>
      <x:c r="D1114" s="305" t="n">
        <x:v>1</x:v>
      </x:c>
      <x:c r="E1114" s="305" t="str">
        <x:v>CAP-LAW003|Rule 19(2)(b)|AP01|CAL01</x:v>
      </x:c>
      <x:c r="F1114" s="305" t="str">
        <x:v>SEBI-CORE-AUD-000001</x:v>
      </x:c>
      <x:c r="G1114" s="305" t="str">
        <x:v>CAP-LAW003|Rule 19(2)(b)|AP01</x:v>
      </x:c>
      <x:c r="H1114" s="305" t="str">
        <x:v>CAP-LAW003</x:v>
      </x:c>
      <x:c r="I1114" s="305" t="str">
        <x:v>MIGRATED — FROZEN</x:v>
      </x:c>
      <x:c r="J1114" s="305" t="str">
        <x:v>FROZEN</x:v>
      </x:c>
      <x:c r="K1114" s="305" t="str">
        <x:f>IF(COUNTIF($C$5:$C$1629,C1114)=1,"UNIQUE","DUPLICATE")</x:f>
        <x:v>UNIQUE</x:v>
      </x:c>
      <x:c r="L1114" s="305" t="str">
        <x:f>IF(COUNTIFS($B$5:$B$1629,B1114,$E$5:$E$1629,E1114)=1,"UNIQUE","DUPLICATE")</x:f>
        <x:v>UNIQUE</x:v>
      </x:c>
      <x:c r="M1114" s="305" t="str">
        <x:f>IF(COUNTIF($C$5:$C$1629,F1114)=1,"LINKED","ORPHAN")</x:f>
        <x:v>LINKED</x:v>
      </x:c>
      <x:c r="N1114" s="305" t="str">
        <x:f>IF(AND(LEFT(C1114,10)="SEBI-CORE-",MID(C1114,11,3)=B1114,LEN(C1114)=20),"VALID","INVALID")</x:f>
        <x:v>VALID</x:v>
      </x:c>
      <x:c r="O1114" s="305" t="str">
        <x:v>NO COLLISION — OBJECT CODE ISOLATED</x:v>
      </x:c>
    </x:row>
    <x:row r="1115" ht="48" customHeight="1">
      <x:c r="A1115" s="305" t="str">
        <x:v>Operational calendar</x:v>
      </x:c>
      <x:c r="B1115" s="305" t="str">
        <x:v>CAL</x:v>
      </x:c>
      <x:c r="C1115" s="305" t="str">
        <x:v>SEBI-CORE-CAL-000002</x:v>
      </x:c>
      <x:c r="D1115" s="305" t="n">
        <x:v>2</x:v>
      </x:c>
      <x:c r="E1115" s="305" t="str">
        <x:v>CAP-LAW003|Rule 19A|AP01|CAL01</x:v>
      </x:c>
      <x:c r="F1115" s="305" t="str">
        <x:v>SEBI-CORE-AUD-000002</x:v>
      </x:c>
      <x:c r="G1115" s="305" t="str">
        <x:v>CAP-LAW003|Rule 19A|AP01</x:v>
      </x:c>
      <x:c r="H1115" s="305" t="str">
        <x:v>CAP-LAW003</x:v>
      </x:c>
      <x:c r="I1115" s="305" t="str">
        <x:v>MIGRATED — FROZEN</x:v>
      </x:c>
      <x:c r="J1115" s="305" t="str">
        <x:v>FROZEN</x:v>
      </x:c>
      <x:c r="K1115" s="305" t="str">
        <x:f>IF(COUNTIF($C$5:$C$1629,C1115)=1,"UNIQUE","DUPLICATE")</x:f>
        <x:v>UNIQUE</x:v>
      </x:c>
      <x:c r="L1115" s="305" t="str">
        <x:f>IF(COUNTIFS($B$5:$B$1629,B1115,$E$5:$E$1629,E1115)=1,"UNIQUE","DUPLICATE")</x:f>
        <x:v>UNIQUE</x:v>
      </x:c>
      <x:c r="M1115" s="305" t="str">
        <x:f>IF(COUNTIF($C$5:$C$1629,F1115)=1,"LINKED","ORPHAN")</x:f>
        <x:v>LINKED</x:v>
      </x:c>
      <x:c r="N1115" s="305" t="str">
        <x:f>IF(AND(LEFT(C1115,10)="SEBI-CORE-",MID(C1115,11,3)=B1115,LEN(C1115)=20),"VALID","INVALID")</x:f>
        <x:v>VALID</x:v>
      </x:c>
      <x:c r="O1115" s="305" t="str">
        <x:v>NO COLLISION — OBJECT CODE ISOLATED</x:v>
      </x:c>
    </x:row>
    <x:row r="1116" ht="48" customHeight="1">
      <x:c r="A1116" s="305" t="str">
        <x:v>Operational calendar</x:v>
      </x:c>
      <x:c r="B1116" s="305" t="str">
        <x:v>CAL</x:v>
      </x:c>
      <x:c r="C1116" s="305" t="str">
        <x:v>SEBI-CORE-CAL-000003</x:v>
      </x:c>
      <x:c r="D1116" s="305" t="n">
        <x:v>3</x:v>
      </x:c>
      <x:c r="E1116" s="305" t="str">
        <x:v>CAP-LAW053|Reg. 5|AP01|CAL01</x:v>
      </x:c>
      <x:c r="F1116" s="305" t="str">
        <x:v>SEBI-CORE-AUD-000003</x:v>
      </x:c>
      <x:c r="G1116" s="305" t="str">
        <x:v>CAP-LAW053|Reg. 5|AP01</x:v>
      </x:c>
      <x:c r="H1116" s="305" t="str">
        <x:v>CAP-LAW053</x:v>
      </x:c>
      <x:c r="I1116" s="305" t="str">
        <x:v>MIGRATED — FROZEN</x:v>
      </x:c>
      <x:c r="J1116" s="305" t="str">
        <x:v>FROZEN</x:v>
      </x:c>
      <x:c r="K1116" s="305" t="str">
        <x:f>IF(COUNTIF($C$5:$C$1629,C1116)=1,"UNIQUE","DUPLICATE")</x:f>
        <x:v>UNIQUE</x:v>
      </x:c>
      <x:c r="L1116" s="305" t="str">
        <x:f>IF(COUNTIFS($B$5:$B$1629,B1116,$E$5:$E$1629,E1116)=1,"UNIQUE","DUPLICATE")</x:f>
        <x:v>UNIQUE</x:v>
      </x:c>
      <x:c r="M1116" s="305" t="str">
        <x:f>IF(COUNTIF($C$5:$C$1629,F1116)=1,"LINKED","ORPHAN")</x:f>
        <x:v>LINKED</x:v>
      </x:c>
      <x:c r="N1116" s="305" t="str">
        <x:f>IF(AND(LEFT(C1116,10)="SEBI-CORE-",MID(C1116,11,3)=B1116,LEN(C1116)=20),"VALID","INVALID")</x:f>
        <x:v>VALID</x:v>
      </x:c>
      <x:c r="O1116" s="305" t="str">
        <x:v>NO COLLISION — OBJECT CODE ISOLATED</x:v>
      </x:c>
    </x:row>
    <x:row r="1117" ht="48" customHeight="1">
      <x:c r="A1117" s="305" t="str">
        <x:v>Operational calendar</x:v>
      </x:c>
      <x:c r="B1117" s="305" t="str">
        <x:v>CAL</x:v>
      </x:c>
      <x:c r="C1117" s="305" t="str">
        <x:v>SEBI-CORE-CAL-000004</x:v>
      </x:c>
      <x:c r="D1117" s="305" t="n">
        <x:v>4</x:v>
      </x:c>
      <x:c r="E1117" s="305" t="str">
        <x:v>CAP-LAW053|Reg. 6|AP01|CAL01</x:v>
      </x:c>
      <x:c r="F1117" s="305" t="str">
        <x:v>SEBI-CORE-AUD-000004</x:v>
      </x:c>
      <x:c r="G1117" s="305" t="str">
        <x:v>CAP-LAW053|Reg. 6|AP01</x:v>
      </x:c>
      <x:c r="H1117" s="305" t="str">
        <x:v>CAP-LAW053</x:v>
      </x:c>
      <x:c r="I1117" s="305" t="str">
        <x:v>MIGRATED — FROZEN</x:v>
      </x:c>
      <x:c r="J1117" s="305" t="str">
        <x:v>FROZEN</x:v>
      </x:c>
      <x:c r="K1117" s="305" t="str">
        <x:f>IF(COUNTIF($C$5:$C$1629,C1117)=1,"UNIQUE","DUPLICATE")</x:f>
        <x:v>UNIQUE</x:v>
      </x:c>
      <x:c r="L1117" s="305" t="str">
        <x:f>IF(COUNTIFS($B$5:$B$1629,B1117,$E$5:$E$1629,E1117)=1,"UNIQUE","DUPLICATE")</x:f>
        <x:v>UNIQUE</x:v>
      </x:c>
      <x:c r="M1117" s="305" t="str">
        <x:f>IF(COUNTIF($C$5:$C$1629,F1117)=1,"LINKED","ORPHAN")</x:f>
        <x:v>LINKED</x:v>
      </x:c>
      <x:c r="N1117" s="305" t="str">
        <x:f>IF(AND(LEFT(C1117,10)="SEBI-CORE-",MID(C1117,11,3)=B1117,LEN(C1117)=20),"VALID","INVALID")</x:f>
        <x:v>VALID</x:v>
      </x:c>
      <x:c r="O1117" s="305" t="str">
        <x:v>NO COLLISION — OBJECT CODE ISOLATED</x:v>
      </x:c>
    </x:row>
    <x:row r="1118" ht="48" customHeight="1">
      <x:c r="A1118" s="305" t="str">
        <x:v>Operational calendar</x:v>
      </x:c>
      <x:c r="B1118" s="305" t="str">
        <x:v>CAL</x:v>
      </x:c>
      <x:c r="C1118" s="305" t="str">
        <x:v>SEBI-CORE-CAL-000005</x:v>
      </x:c>
      <x:c r="D1118" s="305" t="n">
        <x:v>5</x:v>
      </x:c>
      <x:c r="E1118" s="305" t="str">
        <x:v>CAP-LAW053|Reg. 7|AP01|CAL01</x:v>
      </x:c>
      <x:c r="F1118" s="305" t="str">
        <x:v>SEBI-CORE-AUD-000005</x:v>
      </x:c>
      <x:c r="G1118" s="305" t="str">
        <x:v>CAP-LAW053|Reg. 7|AP01</x:v>
      </x:c>
      <x:c r="H1118" s="305" t="str">
        <x:v>CAP-LAW053</x:v>
      </x:c>
      <x:c r="I1118" s="305" t="str">
        <x:v>MIGRATED — FROZEN</x:v>
      </x:c>
      <x:c r="J1118" s="305" t="str">
        <x:v>FROZEN</x:v>
      </x:c>
      <x:c r="K1118" s="305" t="str">
        <x:f>IF(COUNTIF($C$5:$C$1629,C1118)=1,"UNIQUE","DUPLICATE")</x:f>
        <x:v>UNIQUE</x:v>
      </x:c>
      <x:c r="L1118" s="305" t="str">
        <x:f>IF(COUNTIFS($B$5:$B$1629,B1118,$E$5:$E$1629,E1118)=1,"UNIQUE","DUPLICATE")</x:f>
        <x:v>UNIQUE</x:v>
      </x:c>
      <x:c r="M1118" s="305" t="str">
        <x:f>IF(COUNTIF($C$5:$C$1629,F1118)=1,"LINKED","ORPHAN")</x:f>
        <x:v>LINKED</x:v>
      </x:c>
      <x:c r="N1118" s="305" t="str">
        <x:f>IF(AND(LEFT(C1118,10)="SEBI-CORE-",MID(C1118,11,3)=B1118,LEN(C1118)=20),"VALID","INVALID")</x:f>
        <x:v>VALID</x:v>
      </x:c>
      <x:c r="O1118" s="305" t="str">
        <x:v>NO COLLISION — OBJECT CODE ISOLATED</x:v>
      </x:c>
    </x:row>
    <x:row r="1119" ht="48" customHeight="1">
      <x:c r="A1119" s="305" t="str">
        <x:v>Operational calendar</x:v>
      </x:c>
      <x:c r="B1119" s="305" t="str">
        <x:v>CAL</x:v>
      </x:c>
      <x:c r="C1119" s="305" t="str">
        <x:v>SEBI-CORE-CAL-000006</x:v>
      </x:c>
      <x:c r="D1119" s="305" t="n">
        <x:v>6</x:v>
      </x:c>
      <x:c r="E1119" s="305" t="str">
        <x:v>CAP-LAW053|Reg. 9|AP01|CAL01</x:v>
      </x:c>
      <x:c r="F1119" s="305" t="str">
        <x:v>SEBI-CORE-AUD-000006</x:v>
      </x:c>
      <x:c r="G1119" s="305" t="str">
        <x:v>CAP-LAW053|Reg. 9|AP01</x:v>
      </x:c>
      <x:c r="H1119" s="305" t="str">
        <x:v>CAP-LAW053</x:v>
      </x:c>
      <x:c r="I1119" s="305" t="str">
        <x:v>MIGRATED — FROZEN</x:v>
      </x:c>
      <x:c r="J1119" s="305" t="str">
        <x:v>FROZEN</x:v>
      </x:c>
      <x:c r="K1119" s="305" t="str">
        <x:f>IF(COUNTIF($C$5:$C$1629,C1119)=1,"UNIQUE","DUPLICATE")</x:f>
        <x:v>UNIQUE</x:v>
      </x:c>
      <x:c r="L1119" s="305" t="str">
        <x:f>IF(COUNTIFS($B$5:$B$1629,B1119,$E$5:$E$1629,E1119)=1,"UNIQUE","DUPLICATE")</x:f>
        <x:v>UNIQUE</x:v>
      </x:c>
      <x:c r="M1119" s="305" t="str">
        <x:f>IF(COUNTIF($C$5:$C$1629,F1119)=1,"LINKED","ORPHAN")</x:f>
        <x:v>LINKED</x:v>
      </x:c>
      <x:c r="N1119" s="305" t="str">
        <x:f>IF(AND(LEFT(C1119,10)="SEBI-CORE-",MID(C1119,11,3)=B1119,LEN(C1119)=20),"VALID","INVALID")</x:f>
        <x:v>VALID</x:v>
      </x:c>
      <x:c r="O1119" s="305" t="str">
        <x:v>NO COLLISION — OBJECT CODE ISOLATED</x:v>
      </x:c>
    </x:row>
    <x:row r="1120" ht="48" customHeight="1">
      <x:c r="A1120" s="305" t="str">
        <x:v>Operational calendar</x:v>
      </x:c>
      <x:c r="B1120" s="305" t="str">
        <x:v>CAL</x:v>
      </x:c>
      <x:c r="C1120" s="305" t="str">
        <x:v>SEBI-CORE-CAL-000007</x:v>
      </x:c>
      <x:c r="D1120" s="305" t="n">
        <x:v>7</x:v>
      </x:c>
      <x:c r="E1120" s="305" t="str">
        <x:v>CAP-LAW053|Reg. 10|AP01|CAL01</x:v>
      </x:c>
      <x:c r="F1120" s="305" t="str">
        <x:v>SEBI-CORE-AUD-000007</x:v>
      </x:c>
      <x:c r="G1120" s="305" t="str">
        <x:v>CAP-LAW053|Reg. 10|AP01</x:v>
      </x:c>
      <x:c r="H1120" s="305" t="str">
        <x:v>CAP-LAW053</x:v>
      </x:c>
      <x:c r="I1120" s="305" t="str">
        <x:v>MIGRATED — FROZEN</x:v>
      </x:c>
      <x:c r="J1120" s="305" t="str">
        <x:v>FROZEN</x:v>
      </x:c>
      <x:c r="K1120" s="305" t="str">
        <x:f>IF(COUNTIF($C$5:$C$1629,C1120)=1,"UNIQUE","DUPLICATE")</x:f>
        <x:v>UNIQUE</x:v>
      </x:c>
      <x:c r="L1120" s="305" t="str">
        <x:f>IF(COUNTIFS($B$5:$B$1629,B1120,$E$5:$E$1629,E1120)=1,"UNIQUE","DUPLICATE")</x:f>
        <x:v>UNIQUE</x:v>
      </x:c>
      <x:c r="M1120" s="305" t="str">
        <x:f>IF(COUNTIF($C$5:$C$1629,F1120)=1,"LINKED","ORPHAN")</x:f>
        <x:v>LINKED</x:v>
      </x:c>
      <x:c r="N1120" s="305" t="str">
        <x:f>IF(AND(LEFT(C1120,10)="SEBI-CORE-",MID(C1120,11,3)=B1120,LEN(C1120)=20),"VALID","INVALID")</x:f>
        <x:v>VALID</x:v>
      </x:c>
      <x:c r="O1120" s="305" t="str">
        <x:v>NO COLLISION — OBJECT CODE ISOLATED</x:v>
      </x:c>
    </x:row>
    <x:row r="1121" ht="48" customHeight="1">
      <x:c r="A1121" s="305" t="str">
        <x:v>Operational calendar</x:v>
      </x:c>
      <x:c r="B1121" s="305" t="str">
        <x:v>CAL</x:v>
      </x:c>
      <x:c r="C1121" s="305" t="str">
        <x:v>SEBI-CORE-CAL-000008</x:v>
      </x:c>
      <x:c r="D1121" s="305" t="n">
        <x:v>8</x:v>
      </x:c>
      <x:c r="E1121" s="305" t="str">
        <x:v>CAP-LAW053|Reg. 12|AP01|CAL01</x:v>
      </x:c>
      <x:c r="F1121" s="305" t="str">
        <x:v>SEBI-CORE-AUD-000008</x:v>
      </x:c>
      <x:c r="G1121" s="305" t="str">
        <x:v>CAP-LAW053|Reg. 12|AP01</x:v>
      </x:c>
      <x:c r="H1121" s="305" t="str">
        <x:v>CAP-LAW053</x:v>
      </x:c>
      <x:c r="I1121" s="305" t="str">
        <x:v>MIGRATED — FROZEN</x:v>
      </x:c>
      <x:c r="J1121" s="305" t="str">
        <x:v>FROZEN</x:v>
      </x:c>
      <x:c r="K1121" s="305" t="str">
        <x:f>IF(COUNTIF($C$5:$C$1629,C1121)=1,"UNIQUE","DUPLICATE")</x:f>
        <x:v>UNIQUE</x:v>
      </x:c>
      <x:c r="L1121" s="305" t="str">
        <x:f>IF(COUNTIFS($B$5:$B$1629,B1121,$E$5:$E$1629,E1121)=1,"UNIQUE","DUPLICATE")</x:f>
        <x:v>UNIQUE</x:v>
      </x:c>
      <x:c r="M1121" s="305" t="str">
        <x:f>IF(COUNTIF($C$5:$C$1629,F1121)=1,"LINKED","ORPHAN")</x:f>
        <x:v>LINKED</x:v>
      </x:c>
      <x:c r="N1121" s="305" t="str">
        <x:f>IF(AND(LEFT(C1121,10)="SEBI-CORE-",MID(C1121,11,3)=B1121,LEN(C1121)=20),"VALID","INVALID")</x:f>
        <x:v>VALID</x:v>
      </x:c>
      <x:c r="O1121" s="305" t="str">
        <x:v>NO COLLISION — OBJECT CODE ISOLATED</x:v>
      </x:c>
    </x:row>
    <x:row r="1122" ht="48" customHeight="1">
      <x:c r="A1122" s="305" t="str">
        <x:v>Operational calendar</x:v>
      </x:c>
      <x:c r="B1122" s="305" t="str">
        <x:v>CAL</x:v>
      </x:c>
      <x:c r="C1122" s="305" t="str">
        <x:v>SEBI-CORE-CAL-000009</x:v>
      </x:c>
      <x:c r="D1122" s="305" t="n">
        <x:v>9</x:v>
      </x:c>
      <x:c r="E1122" s="305" t="str">
        <x:v>CAP-LAW053|Reg. 13|AP01|CAL01</x:v>
      </x:c>
      <x:c r="F1122" s="305" t="str">
        <x:v>SEBI-CORE-AUD-000009</x:v>
      </x:c>
      <x:c r="G1122" s="305" t="str">
        <x:v>CAP-LAW053|Reg. 13|AP01</x:v>
      </x:c>
      <x:c r="H1122" s="305" t="str">
        <x:v>CAP-LAW053</x:v>
      </x:c>
      <x:c r="I1122" s="305" t="str">
        <x:v>MIGRATED — FROZEN</x:v>
      </x:c>
      <x:c r="J1122" s="305" t="str">
        <x:v>FROZEN</x:v>
      </x:c>
      <x:c r="K1122" s="305" t="str">
        <x:f>IF(COUNTIF($C$5:$C$1629,C1122)=1,"UNIQUE","DUPLICATE")</x:f>
        <x:v>UNIQUE</x:v>
      </x:c>
      <x:c r="L1122" s="305" t="str">
        <x:f>IF(COUNTIFS($B$5:$B$1629,B1122,$E$5:$E$1629,E1122)=1,"UNIQUE","DUPLICATE")</x:f>
        <x:v>UNIQUE</x:v>
      </x:c>
      <x:c r="M1122" s="305" t="str">
        <x:f>IF(COUNTIF($C$5:$C$1629,F1122)=1,"LINKED","ORPHAN")</x:f>
        <x:v>LINKED</x:v>
      </x:c>
      <x:c r="N1122" s="305" t="str">
        <x:f>IF(AND(LEFT(C1122,10)="SEBI-CORE-",MID(C1122,11,3)=B1122,LEN(C1122)=20),"VALID","INVALID")</x:f>
        <x:v>VALID</x:v>
      </x:c>
      <x:c r="O1122" s="305" t="str">
        <x:v>NO COLLISION — OBJECT CODE ISOLATED</x:v>
      </x:c>
    </x:row>
    <x:row r="1123" ht="48" customHeight="1">
      <x:c r="A1123" s="305" t="str">
        <x:v>Operational calendar</x:v>
      </x:c>
      <x:c r="B1123" s="305" t="str">
        <x:v>CAL</x:v>
      </x:c>
      <x:c r="C1123" s="305" t="str">
        <x:v>SEBI-CORE-CAL-000010</x:v>
      </x:c>
      <x:c r="D1123" s="305" t="n">
        <x:v>10</x:v>
      </x:c>
      <x:c r="E1123" s="305" t="str">
        <x:v>CAP-LAW053|Reg. 14|AP01|CAL01</x:v>
      </x:c>
      <x:c r="F1123" s="305" t="str">
        <x:v>SEBI-CORE-AUD-000010</x:v>
      </x:c>
      <x:c r="G1123" s="305" t="str">
        <x:v>CAP-LAW053|Reg. 14|AP01</x:v>
      </x:c>
      <x:c r="H1123" s="305" t="str">
        <x:v>CAP-LAW053</x:v>
      </x:c>
      <x:c r="I1123" s="305" t="str">
        <x:v>MIGRATED — FROZEN</x:v>
      </x:c>
      <x:c r="J1123" s="305" t="str">
        <x:v>FROZEN</x:v>
      </x:c>
      <x:c r="K1123" s="305" t="str">
        <x:f>IF(COUNTIF($C$5:$C$1629,C1123)=1,"UNIQUE","DUPLICATE")</x:f>
        <x:v>UNIQUE</x:v>
      </x:c>
      <x:c r="L1123" s="305" t="str">
        <x:f>IF(COUNTIFS($B$5:$B$1629,B1123,$E$5:$E$1629,E1123)=1,"UNIQUE","DUPLICATE")</x:f>
        <x:v>UNIQUE</x:v>
      </x:c>
      <x:c r="M1123" s="305" t="str">
        <x:f>IF(COUNTIF($C$5:$C$1629,F1123)=1,"LINKED","ORPHAN")</x:f>
        <x:v>LINKED</x:v>
      </x:c>
      <x:c r="N1123" s="305" t="str">
        <x:f>IF(AND(LEFT(C1123,10)="SEBI-CORE-",MID(C1123,11,3)=B1123,LEN(C1123)=20),"VALID","INVALID")</x:f>
        <x:v>VALID</x:v>
      </x:c>
      <x:c r="O1123" s="305" t="str">
        <x:v>NO COLLISION — OBJECT CODE ISOLATED</x:v>
      </x:c>
    </x:row>
    <x:row r="1124" ht="48" customHeight="1">
      <x:c r="A1124" s="305" t="str">
        <x:v>Operational calendar</x:v>
      </x:c>
      <x:c r="B1124" s="305" t="str">
        <x:v>CAL</x:v>
      </x:c>
      <x:c r="C1124" s="305" t="str">
        <x:v>SEBI-CORE-CAL-000011</x:v>
      </x:c>
      <x:c r="D1124" s="305" t="n">
        <x:v>11</x:v>
      </x:c>
      <x:c r="E1124" s="305" t="str">
        <x:v>CAP-LAW053|Reg. 15|AP01|CAL01</x:v>
      </x:c>
      <x:c r="F1124" s="305" t="str">
        <x:v>SEBI-CORE-AUD-000011</x:v>
      </x:c>
      <x:c r="G1124" s="305" t="str">
        <x:v>CAP-LAW053|Reg. 15|AP01</x:v>
      </x:c>
      <x:c r="H1124" s="305" t="str">
        <x:v>CAP-LAW053</x:v>
      </x:c>
      <x:c r="I1124" s="305" t="str">
        <x:v>MIGRATED — FROZEN</x:v>
      </x:c>
      <x:c r="J1124" s="305" t="str">
        <x:v>FROZEN</x:v>
      </x:c>
      <x:c r="K1124" s="305" t="str">
        <x:f>IF(COUNTIF($C$5:$C$1629,C1124)=1,"UNIQUE","DUPLICATE")</x:f>
        <x:v>UNIQUE</x:v>
      </x:c>
      <x:c r="L1124" s="305" t="str">
        <x:f>IF(COUNTIFS($B$5:$B$1629,B1124,$E$5:$E$1629,E1124)=1,"UNIQUE","DUPLICATE")</x:f>
        <x:v>UNIQUE</x:v>
      </x:c>
      <x:c r="M1124" s="305" t="str">
        <x:f>IF(COUNTIF($C$5:$C$1629,F1124)=1,"LINKED","ORPHAN")</x:f>
        <x:v>LINKED</x:v>
      </x:c>
      <x:c r="N1124" s="305" t="str">
        <x:f>IF(AND(LEFT(C1124,10)="SEBI-CORE-",MID(C1124,11,3)=B1124,LEN(C1124)=20),"VALID","INVALID")</x:f>
        <x:v>VALID</x:v>
      </x:c>
      <x:c r="O1124" s="305" t="str">
        <x:v>NO COLLISION — OBJECT CODE ISOLATED</x:v>
      </x:c>
    </x:row>
    <x:row r="1125" ht="48" customHeight="1">
      <x:c r="A1125" s="305" t="str">
        <x:v>Operational calendar</x:v>
      </x:c>
      <x:c r="B1125" s="305" t="str">
        <x:v>CAL</x:v>
      </x:c>
      <x:c r="C1125" s="305" t="str">
        <x:v>SEBI-CORE-CAL-000012</x:v>
      </x:c>
      <x:c r="D1125" s="305" t="n">
        <x:v>12</x:v>
      </x:c>
      <x:c r="E1125" s="305" t="str">
        <x:v>CAP-LAW053|Reg. 17(1)-(2)|AP01|CAL01</x:v>
      </x:c>
      <x:c r="F1125" s="305" t="str">
        <x:v>SEBI-CORE-AUD-000012</x:v>
      </x:c>
      <x:c r="G1125" s="305" t="str">
        <x:v>CAP-LAW053|Reg. 17(1)-(2)|AP01</x:v>
      </x:c>
      <x:c r="H1125" s="305" t="str">
        <x:v>CAP-LAW053</x:v>
      </x:c>
      <x:c r="I1125" s="305" t="str">
        <x:v>MIGRATED — FROZEN</x:v>
      </x:c>
      <x:c r="J1125" s="305" t="str">
        <x:v>FROZEN</x:v>
      </x:c>
      <x:c r="K1125" s="305" t="str">
        <x:f>IF(COUNTIF($C$5:$C$1629,C1125)=1,"UNIQUE","DUPLICATE")</x:f>
        <x:v>UNIQUE</x:v>
      </x:c>
      <x:c r="L1125" s="305" t="str">
        <x:f>IF(COUNTIFS($B$5:$B$1629,B1125,$E$5:$E$1629,E1125)=1,"UNIQUE","DUPLICATE")</x:f>
        <x:v>UNIQUE</x:v>
      </x:c>
      <x:c r="M1125" s="305" t="str">
        <x:f>IF(COUNTIF($C$5:$C$1629,F1125)=1,"LINKED","ORPHAN")</x:f>
        <x:v>LINKED</x:v>
      </x:c>
      <x:c r="N1125" s="305" t="str">
        <x:f>IF(AND(LEFT(C1125,10)="SEBI-CORE-",MID(C1125,11,3)=B1125,LEN(C1125)=20),"VALID","INVALID")</x:f>
        <x:v>VALID</x:v>
      </x:c>
      <x:c r="O1125" s="305" t="str">
        <x:v>NO COLLISION — OBJECT CODE ISOLATED</x:v>
      </x:c>
    </x:row>
    <x:row r="1126" ht="48" customHeight="1">
      <x:c r="A1126" s="305" t="str">
        <x:v>Operational calendar</x:v>
      </x:c>
      <x:c r="B1126" s="305" t="str">
        <x:v>CAL</x:v>
      </x:c>
      <x:c r="C1126" s="305" t="str">
        <x:v>SEBI-CORE-CAL-000013</x:v>
      </x:c>
      <x:c r="D1126" s="305" t="n">
        <x:v>13</x:v>
      </x:c>
      <x:c r="E1126" s="305" t="str">
        <x:v>CAP-LAW053|Reg. 17(8)|AP01|CAL01</x:v>
      </x:c>
      <x:c r="F1126" s="305" t="str">
        <x:v>SEBI-CORE-AUD-000013</x:v>
      </x:c>
      <x:c r="G1126" s="305" t="str">
        <x:v>CAP-LAW053|Reg. 17(8)|AP01</x:v>
      </x:c>
      <x:c r="H1126" s="305" t="str">
        <x:v>CAP-LAW053</x:v>
      </x:c>
      <x:c r="I1126" s="305" t="str">
        <x:v>MIGRATED — FROZEN</x:v>
      </x:c>
      <x:c r="J1126" s="305" t="str">
        <x:v>FROZEN</x:v>
      </x:c>
      <x:c r="K1126" s="305" t="str">
        <x:f>IF(COUNTIF($C$5:$C$1629,C1126)=1,"UNIQUE","DUPLICATE")</x:f>
        <x:v>UNIQUE</x:v>
      </x:c>
      <x:c r="L1126" s="305" t="str">
        <x:f>IF(COUNTIFS($B$5:$B$1629,B1126,$E$5:$E$1629,E1126)=1,"UNIQUE","DUPLICATE")</x:f>
        <x:v>UNIQUE</x:v>
      </x:c>
      <x:c r="M1126" s="305" t="str">
        <x:f>IF(COUNTIF($C$5:$C$1629,F1126)=1,"LINKED","ORPHAN")</x:f>
        <x:v>LINKED</x:v>
      </x:c>
      <x:c r="N1126" s="305" t="str">
        <x:f>IF(AND(LEFT(C1126,10)="SEBI-CORE-",MID(C1126,11,3)=B1126,LEN(C1126)=20),"VALID","INVALID")</x:f>
        <x:v>VALID</x:v>
      </x:c>
      <x:c r="O1126" s="305" t="str">
        <x:v>NO COLLISION — OBJECT CODE ISOLATED</x:v>
      </x:c>
    </x:row>
    <x:row r="1127" ht="48" customHeight="1">
      <x:c r="A1127" s="305" t="str">
        <x:v>Operational calendar</x:v>
      </x:c>
      <x:c r="B1127" s="305" t="str">
        <x:v>CAL</x:v>
      </x:c>
      <x:c r="C1127" s="305" t="str">
        <x:v>SEBI-CORE-CAL-000014</x:v>
      </x:c>
      <x:c r="D1127" s="305" t="n">
        <x:v>14</x:v>
      </x:c>
      <x:c r="E1127" s="305" t="str">
        <x:v>CAP-LAW053|Reg. 18|AP01|CAL01</x:v>
      </x:c>
      <x:c r="F1127" s="305" t="str">
        <x:v>SEBI-CORE-AUD-000014</x:v>
      </x:c>
      <x:c r="G1127" s="305" t="str">
        <x:v>CAP-LAW053|Reg. 18|AP01</x:v>
      </x:c>
      <x:c r="H1127" s="305" t="str">
        <x:v>CAP-LAW053</x:v>
      </x:c>
      <x:c r="I1127" s="305" t="str">
        <x:v>MIGRATED — FROZEN</x:v>
      </x:c>
      <x:c r="J1127" s="305" t="str">
        <x:v>FROZEN</x:v>
      </x:c>
      <x:c r="K1127" s="305" t="str">
        <x:f>IF(COUNTIF($C$5:$C$1629,C1127)=1,"UNIQUE","DUPLICATE")</x:f>
        <x:v>UNIQUE</x:v>
      </x:c>
      <x:c r="L1127" s="305" t="str">
        <x:f>IF(COUNTIFS($B$5:$B$1629,B1127,$E$5:$E$1629,E1127)=1,"UNIQUE","DUPLICATE")</x:f>
        <x:v>UNIQUE</x:v>
      </x:c>
      <x:c r="M1127" s="305" t="str">
        <x:f>IF(COUNTIF($C$5:$C$1629,F1127)=1,"LINKED","ORPHAN")</x:f>
        <x:v>LINKED</x:v>
      </x:c>
      <x:c r="N1127" s="305" t="str">
        <x:f>IF(AND(LEFT(C1127,10)="SEBI-CORE-",MID(C1127,11,3)=B1127,LEN(C1127)=20),"VALID","INVALID")</x:f>
        <x:v>VALID</x:v>
      </x:c>
      <x:c r="O1127" s="305" t="str">
        <x:v>NO COLLISION — OBJECT CODE ISOLATED</x:v>
      </x:c>
    </x:row>
    <x:row r="1128" ht="48" customHeight="1">
      <x:c r="A1128" s="305" t="str">
        <x:v>Operational calendar</x:v>
      </x:c>
      <x:c r="B1128" s="305" t="str">
        <x:v>CAL</x:v>
      </x:c>
      <x:c r="C1128" s="305" t="str">
        <x:v>SEBI-CORE-CAL-000015</x:v>
      </x:c>
      <x:c r="D1128" s="305" t="n">
        <x:v>15</x:v>
      </x:c>
      <x:c r="E1128" s="305" t="str">
        <x:v>CAP-LAW053|Reg. 19|AP01|CAL01</x:v>
      </x:c>
      <x:c r="F1128" s="305" t="str">
        <x:v>SEBI-CORE-AUD-000015</x:v>
      </x:c>
      <x:c r="G1128" s="305" t="str">
        <x:v>CAP-LAW053|Reg. 19|AP01</x:v>
      </x:c>
      <x:c r="H1128" s="305" t="str">
        <x:v>CAP-LAW053</x:v>
      </x:c>
      <x:c r="I1128" s="305" t="str">
        <x:v>MIGRATED — FROZEN</x:v>
      </x:c>
      <x:c r="J1128" s="305" t="str">
        <x:v>FROZEN</x:v>
      </x:c>
      <x:c r="K1128" s="305" t="str">
        <x:f>IF(COUNTIF($C$5:$C$1629,C1128)=1,"UNIQUE","DUPLICATE")</x:f>
        <x:v>UNIQUE</x:v>
      </x:c>
      <x:c r="L1128" s="305" t="str">
        <x:f>IF(COUNTIFS($B$5:$B$1629,B1128,$E$5:$E$1629,E1128)=1,"UNIQUE","DUPLICATE")</x:f>
        <x:v>UNIQUE</x:v>
      </x:c>
      <x:c r="M1128" s="305" t="str">
        <x:f>IF(COUNTIF($C$5:$C$1629,F1128)=1,"LINKED","ORPHAN")</x:f>
        <x:v>LINKED</x:v>
      </x:c>
      <x:c r="N1128" s="305" t="str">
        <x:f>IF(AND(LEFT(C1128,10)="SEBI-CORE-",MID(C1128,11,3)=B1128,LEN(C1128)=20),"VALID","INVALID")</x:f>
        <x:v>VALID</x:v>
      </x:c>
      <x:c r="O1128" s="305" t="str">
        <x:v>NO COLLISION — OBJECT CODE ISOLATED</x:v>
      </x:c>
    </x:row>
    <x:row r="1129" ht="48" customHeight="1">
      <x:c r="A1129" s="305" t="str">
        <x:v>Operational calendar</x:v>
      </x:c>
      <x:c r="B1129" s="305" t="str">
        <x:v>CAL</x:v>
      </x:c>
      <x:c r="C1129" s="305" t="str">
        <x:v>SEBI-CORE-CAL-000016</x:v>
      </x:c>
      <x:c r="D1129" s="305" t="n">
        <x:v>16</x:v>
      </x:c>
      <x:c r="E1129" s="305" t="str">
        <x:v>CAP-LAW053|Reg. 20|AP01|CAL01</x:v>
      </x:c>
      <x:c r="F1129" s="305" t="str">
        <x:v>SEBI-CORE-AUD-000016</x:v>
      </x:c>
      <x:c r="G1129" s="305" t="str">
        <x:v>CAP-LAW053|Reg. 20|AP01</x:v>
      </x:c>
      <x:c r="H1129" s="305" t="str">
        <x:v>CAP-LAW053</x:v>
      </x:c>
      <x:c r="I1129" s="305" t="str">
        <x:v>MIGRATED — FROZEN</x:v>
      </x:c>
      <x:c r="J1129" s="305" t="str">
        <x:v>FROZEN</x:v>
      </x:c>
      <x:c r="K1129" s="305" t="str">
        <x:f>IF(COUNTIF($C$5:$C$1629,C1129)=1,"UNIQUE","DUPLICATE")</x:f>
        <x:v>UNIQUE</x:v>
      </x:c>
      <x:c r="L1129" s="305" t="str">
        <x:f>IF(COUNTIFS($B$5:$B$1629,B1129,$E$5:$E$1629,E1129)=1,"UNIQUE","DUPLICATE")</x:f>
        <x:v>UNIQUE</x:v>
      </x:c>
      <x:c r="M1129" s="305" t="str">
        <x:f>IF(COUNTIF($C$5:$C$1629,F1129)=1,"LINKED","ORPHAN")</x:f>
        <x:v>LINKED</x:v>
      </x:c>
      <x:c r="N1129" s="305" t="str">
        <x:f>IF(AND(LEFT(C1129,10)="SEBI-CORE-",MID(C1129,11,3)=B1129,LEN(C1129)=20),"VALID","INVALID")</x:f>
        <x:v>VALID</x:v>
      </x:c>
      <x:c r="O1129" s="305" t="str">
        <x:v>NO COLLISION — OBJECT CODE ISOLATED</x:v>
      </x:c>
    </x:row>
    <x:row r="1130" ht="48" customHeight="1">
      <x:c r="A1130" s="305" t="str">
        <x:v>Operational calendar</x:v>
      </x:c>
      <x:c r="B1130" s="305" t="str">
        <x:v>CAL</x:v>
      </x:c>
      <x:c r="C1130" s="305" t="str">
        <x:v>SEBI-CORE-CAL-000017</x:v>
      </x:c>
      <x:c r="D1130" s="305" t="n">
        <x:v>17</x:v>
      </x:c>
      <x:c r="E1130" s="305" t="str">
        <x:v>CAP-LAW053|Reg. 21|AP01|CAL01</x:v>
      </x:c>
      <x:c r="F1130" s="305" t="str">
        <x:v>SEBI-CORE-AUD-000017</x:v>
      </x:c>
      <x:c r="G1130" s="305" t="str">
        <x:v>CAP-LAW053|Reg. 21|AP01</x:v>
      </x:c>
      <x:c r="H1130" s="305" t="str">
        <x:v>CAP-LAW053</x:v>
      </x:c>
      <x:c r="I1130" s="305" t="str">
        <x:v>MIGRATED — FROZEN</x:v>
      </x:c>
      <x:c r="J1130" s="305" t="str">
        <x:v>FROZEN</x:v>
      </x:c>
      <x:c r="K1130" s="305" t="str">
        <x:f>IF(COUNTIF($C$5:$C$1629,C1130)=1,"UNIQUE","DUPLICATE")</x:f>
        <x:v>UNIQUE</x:v>
      </x:c>
      <x:c r="L1130" s="305" t="str">
        <x:f>IF(COUNTIFS($B$5:$B$1629,B1130,$E$5:$E$1629,E1130)=1,"UNIQUE","DUPLICATE")</x:f>
        <x:v>UNIQUE</x:v>
      </x:c>
      <x:c r="M1130" s="305" t="str">
        <x:f>IF(COUNTIF($C$5:$C$1629,F1130)=1,"LINKED","ORPHAN")</x:f>
        <x:v>LINKED</x:v>
      </x:c>
      <x:c r="N1130" s="305" t="str">
        <x:f>IF(AND(LEFT(C1130,10)="SEBI-CORE-",MID(C1130,11,3)=B1130,LEN(C1130)=20),"VALID","INVALID")</x:f>
        <x:v>VALID</x:v>
      </x:c>
      <x:c r="O1130" s="305" t="str">
        <x:v>NO COLLISION — OBJECT CODE ISOLATED</x:v>
      </x:c>
    </x:row>
    <x:row r="1131" ht="48" customHeight="1">
      <x:c r="A1131" s="305" t="str">
        <x:v>Operational calendar</x:v>
      </x:c>
      <x:c r="B1131" s="305" t="str">
        <x:v>CAL</x:v>
      </x:c>
      <x:c r="C1131" s="305" t="str">
        <x:v>SEBI-CORE-CAL-000018</x:v>
      </x:c>
      <x:c r="D1131" s="305" t="n">
        <x:v>18</x:v>
      </x:c>
      <x:c r="E1131" s="305" t="str">
        <x:v>CAP-LAW053|Reg. 22|AP01|CAL01</x:v>
      </x:c>
      <x:c r="F1131" s="305" t="str">
        <x:v>SEBI-CORE-AUD-000018</x:v>
      </x:c>
      <x:c r="G1131" s="305" t="str">
        <x:v>CAP-LAW053|Reg. 22|AP01</x:v>
      </x:c>
      <x:c r="H1131" s="305" t="str">
        <x:v>CAP-LAW053</x:v>
      </x:c>
      <x:c r="I1131" s="305" t="str">
        <x:v>MIGRATED — FROZEN</x:v>
      </x:c>
      <x:c r="J1131" s="305" t="str">
        <x:v>FROZEN</x:v>
      </x:c>
      <x:c r="K1131" s="305" t="str">
        <x:f>IF(COUNTIF($C$5:$C$1629,C1131)=1,"UNIQUE","DUPLICATE")</x:f>
        <x:v>UNIQUE</x:v>
      </x:c>
      <x:c r="L1131" s="305" t="str">
        <x:f>IF(COUNTIFS($B$5:$B$1629,B1131,$E$5:$E$1629,E1131)=1,"UNIQUE","DUPLICATE")</x:f>
        <x:v>UNIQUE</x:v>
      </x:c>
      <x:c r="M1131" s="305" t="str">
        <x:f>IF(COUNTIF($C$5:$C$1629,F1131)=1,"LINKED","ORPHAN")</x:f>
        <x:v>LINKED</x:v>
      </x:c>
      <x:c r="N1131" s="305" t="str">
        <x:f>IF(AND(LEFT(C1131,10)="SEBI-CORE-",MID(C1131,11,3)=B1131,LEN(C1131)=20),"VALID","INVALID")</x:f>
        <x:v>VALID</x:v>
      </x:c>
      <x:c r="O1131" s="305" t="str">
        <x:v>NO COLLISION — OBJECT CODE ISOLATED</x:v>
      </x:c>
    </x:row>
    <x:row r="1132" ht="48" customHeight="1">
      <x:c r="A1132" s="305" t="str">
        <x:v>Operational calendar</x:v>
      </x:c>
      <x:c r="B1132" s="305" t="str">
        <x:v>CAL</x:v>
      </x:c>
      <x:c r="C1132" s="305" t="str">
        <x:v>SEBI-CORE-CAL-000019</x:v>
      </x:c>
      <x:c r="D1132" s="305" t="n">
        <x:v>19</x:v>
      </x:c>
      <x:c r="E1132" s="305" t="str">
        <x:v>CAP-LAW053|Reg. 23(1)|AP01|CAL01</x:v>
      </x:c>
      <x:c r="F1132" s="305" t="str">
        <x:v>SEBI-CORE-AUD-000019</x:v>
      </x:c>
      <x:c r="G1132" s="305" t="str">
        <x:v>CAP-LAW053|Reg. 23(1)|AP01</x:v>
      </x:c>
      <x:c r="H1132" s="305" t="str">
        <x:v>CAP-LAW053</x:v>
      </x:c>
      <x:c r="I1132" s="305" t="str">
        <x:v>MIGRATED — FROZEN</x:v>
      </x:c>
      <x:c r="J1132" s="305" t="str">
        <x:v>FROZEN</x:v>
      </x:c>
      <x:c r="K1132" s="305" t="str">
        <x:f>IF(COUNTIF($C$5:$C$1629,C1132)=1,"UNIQUE","DUPLICATE")</x:f>
        <x:v>UNIQUE</x:v>
      </x:c>
      <x:c r="L1132" s="305" t="str">
        <x:f>IF(COUNTIFS($B$5:$B$1629,B1132,$E$5:$E$1629,E1132)=1,"UNIQUE","DUPLICATE")</x:f>
        <x:v>UNIQUE</x:v>
      </x:c>
      <x:c r="M1132" s="305" t="str">
        <x:f>IF(COUNTIF($C$5:$C$1629,F1132)=1,"LINKED","ORPHAN")</x:f>
        <x:v>LINKED</x:v>
      </x:c>
      <x:c r="N1132" s="305" t="str">
        <x:f>IF(AND(LEFT(C1132,10)="SEBI-CORE-",MID(C1132,11,3)=B1132,LEN(C1132)=20),"VALID","INVALID")</x:f>
        <x:v>VALID</x:v>
      </x:c>
      <x:c r="O1132" s="305" t="str">
        <x:v>NO COLLISION — OBJECT CODE ISOLATED</x:v>
      </x:c>
    </x:row>
    <x:row r="1133" ht="48" customHeight="1">
      <x:c r="A1133" s="305" t="str">
        <x:v>Operational calendar</x:v>
      </x:c>
      <x:c r="B1133" s="305" t="str">
        <x:v>CAL</x:v>
      </x:c>
      <x:c r="C1133" s="305" t="str">
        <x:v>SEBI-CORE-CAL-000020</x:v>
      </x:c>
      <x:c r="D1133" s="305" t="n">
        <x:v>20</x:v>
      </x:c>
      <x:c r="E1133" s="305" t="str">
        <x:v>CAP-LAW053|Reg. 23(2)-(4)|AP01|CAL01</x:v>
      </x:c>
      <x:c r="F1133" s="305" t="str">
        <x:v>SEBI-CORE-AUD-000020</x:v>
      </x:c>
      <x:c r="G1133" s="305" t="str">
        <x:v>CAP-LAW053|Reg. 23(2)-(4)|AP01</x:v>
      </x:c>
      <x:c r="H1133" s="305" t="str">
        <x:v>CAP-LAW053</x:v>
      </x:c>
      <x:c r="I1133" s="305" t="str">
        <x:v>MIGRATED — FROZEN</x:v>
      </x:c>
      <x:c r="J1133" s="305" t="str">
        <x:v>FROZEN</x:v>
      </x:c>
      <x:c r="K1133" s="305" t="str">
        <x:f>IF(COUNTIF($C$5:$C$1629,C1133)=1,"UNIQUE","DUPLICATE")</x:f>
        <x:v>UNIQUE</x:v>
      </x:c>
      <x:c r="L1133" s="305" t="str">
        <x:f>IF(COUNTIFS($B$5:$B$1629,B1133,$E$5:$E$1629,E1133)=1,"UNIQUE","DUPLICATE")</x:f>
        <x:v>UNIQUE</x:v>
      </x:c>
      <x:c r="M1133" s="305" t="str">
        <x:f>IF(COUNTIF($C$5:$C$1629,F1133)=1,"LINKED","ORPHAN")</x:f>
        <x:v>LINKED</x:v>
      </x:c>
      <x:c r="N1133" s="305" t="str">
        <x:f>IF(AND(LEFT(C1133,10)="SEBI-CORE-",MID(C1133,11,3)=B1133,LEN(C1133)=20),"VALID","INVALID")</x:f>
        <x:v>VALID</x:v>
      </x:c>
      <x:c r="O1133" s="305" t="str">
        <x:v>NO COLLISION — OBJECT CODE ISOLATED</x:v>
      </x:c>
    </x:row>
    <x:row r="1134" ht="48" customHeight="1">
      <x:c r="A1134" s="305" t="str">
        <x:v>Operational calendar</x:v>
      </x:c>
      <x:c r="B1134" s="305" t="str">
        <x:v>CAL</x:v>
      </x:c>
      <x:c r="C1134" s="305" t="str">
        <x:v>SEBI-CORE-CAL-000021</x:v>
      </x:c>
      <x:c r="D1134" s="305" t="n">
        <x:v>21</x:v>
      </x:c>
      <x:c r="E1134" s="305" t="str">
        <x:v>CAP-LAW053|Reg. 23(9)|AP01|CAL01</x:v>
      </x:c>
      <x:c r="F1134" s="305" t="str">
        <x:v>SEBI-CORE-AUD-000021</x:v>
      </x:c>
      <x:c r="G1134" s="305" t="str">
        <x:v>CAP-LAW053|Reg. 23(9)|AP01</x:v>
      </x:c>
      <x:c r="H1134" s="305" t="str">
        <x:v>CAP-LAW053</x:v>
      </x:c>
      <x:c r="I1134" s="305" t="str">
        <x:v>MIGRATED — FROZEN</x:v>
      </x:c>
      <x:c r="J1134" s="305" t="str">
        <x:v>FROZEN</x:v>
      </x:c>
      <x:c r="K1134" s="305" t="str">
        <x:f>IF(COUNTIF($C$5:$C$1629,C1134)=1,"UNIQUE","DUPLICATE")</x:f>
        <x:v>UNIQUE</x:v>
      </x:c>
      <x:c r="L1134" s="305" t="str">
        <x:f>IF(COUNTIFS($B$5:$B$1629,B1134,$E$5:$E$1629,E1134)=1,"UNIQUE","DUPLICATE")</x:f>
        <x:v>UNIQUE</x:v>
      </x:c>
      <x:c r="M1134" s="305" t="str">
        <x:f>IF(COUNTIF($C$5:$C$1629,F1134)=1,"LINKED","ORPHAN")</x:f>
        <x:v>LINKED</x:v>
      </x:c>
      <x:c r="N1134" s="305" t="str">
        <x:f>IF(AND(LEFT(C1134,10)="SEBI-CORE-",MID(C1134,11,3)=B1134,LEN(C1134)=20),"VALID","INVALID")</x:f>
        <x:v>VALID</x:v>
      </x:c>
      <x:c r="O1134" s="305" t="str">
        <x:v>NO COLLISION — OBJECT CODE ISOLATED</x:v>
      </x:c>
    </x:row>
    <x:row r="1135" ht="48" customHeight="1">
      <x:c r="A1135" s="305" t="str">
        <x:v>Operational calendar</x:v>
      </x:c>
      <x:c r="B1135" s="305" t="str">
        <x:v>CAL</x:v>
      </x:c>
      <x:c r="C1135" s="305" t="str">
        <x:v>SEBI-CORE-CAL-000022</x:v>
      </x:c>
      <x:c r="D1135" s="305" t="n">
        <x:v>22</x:v>
      </x:c>
      <x:c r="E1135" s="305" t="str">
        <x:v>CAP-LAW053|Reg. 24(1)|AP01|CAL01</x:v>
      </x:c>
      <x:c r="F1135" s="305" t="str">
        <x:v>SEBI-CORE-AUD-000022</x:v>
      </x:c>
      <x:c r="G1135" s="305" t="str">
        <x:v>CAP-LAW053|Reg. 24(1)|AP01</x:v>
      </x:c>
      <x:c r="H1135" s="305" t="str">
        <x:v>CAP-LAW053</x:v>
      </x:c>
      <x:c r="I1135" s="305" t="str">
        <x:v>MIGRATED — FROZEN</x:v>
      </x:c>
      <x:c r="J1135" s="305" t="str">
        <x:v>FROZEN</x:v>
      </x:c>
      <x:c r="K1135" s="305" t="str">
        <x:f>IF(COUNTIF($C$5:$C$1629,C1135)=1,"UNIQUE","DUPLICATE")</x:f>
        <x:v>UNIQUE</x:v>
      </x:c>
      <x:c r="L1135" s="305" t="str">
        <x:f>IF(COUNTIFS($B$5:$B$1629,B1135,$E$5:$E$1629,E1135)=1,"UNIQUE","DUPLICATE")</x:f>
        <x:v>UNIQUE</x:v>
      </x:c>
      <x:c r="M1135" s="305" t="str">
        <x:f>IF(COUNTIF($C$5:$C$1629,F1135)=1,"LINKED","ORPHAN")</x:f>
        <x:v>LINKED</x:v>
      </x:c>
      <x:c r="N1135" s="305" t="str">
        <x:f>IF(AND(LEFT(C1135,10)="SEBI-CORE-",MID(C1135,11,3)=B1135,LEN(C1135)=20),"VALID","INVALID")</x:f>
        <x:v>VALID</x:v>
      </x:c>
      <x:c r="O1135" s="305" t="str">
        <x:v>NO COLLISION — OBJECT CODE ISOLATED</x:v>
      </x:c>
    </x:row>
    <x:row r="1136" ht="48" customHeight="1">
      <x:c r="A1136" s="305" t="str">
        <x:v>Operational calendar</x:v>
      </x:c>
      <x:c r="B1136" s="305" t="str">
        <x:v>CAL</x:v>
      </x:c>
      <x:c r="C1136" s="305" t="str">
        <x:v>SEBI-CORE-CAL-000023</x:v>
      </x:c>
      <x:c r="D1136" s="305" t="n">
        <x:v>23</x:v>
      </x:c>
      <x:c r="E1136" s="305" t="str">
        <x:v>CAP-LAW053|Reg. 24(2)|AP01|CAL01</x:v>
      </x:c>
      <x:c r="F1136" s="305" t="str">
        <x:v>SEBI-CORE-AUD-000023</x:v>
      </x:c>
      <x:c r="G1136" s="305" t="str">
        <x:v>CAP-LAW053|Reg. 24(2)|AP01</x:v>
      </x:c>
      <x:c r="H1136" s="305" t="str">
        <x:v>CAP-LAW053</x:v>
      </x:c>
      <x:c r="I1136" s="305" t="str">
        <x:v>MIGRATED — FROZEN</x:v>
      </x:c>
      <x:c r="J1136" s="305" t="str">
        <x:v>FROZEN</x:v>
      </x:c>
      <x:c r="K1136" s="305" t="str">
        <x:f>IF(COUNTIF($C$5:$C$1629,C1136)=1,"UNIQUE","DUPLICATE")</x:f>
        <x:v>UNIQUE</x:v>
      </x:c>
      <x:c r="L1136" s="305" t="str">
        <x:f>IF(COUNTIFS($B$5:$B$1629,B1136,$E$5:$E$1629,E1136)=1,"UNIQUE","DUPLICATE")</x:f>
        <x:v>UNIQUE</x:v>
      </x:c>
      <x:c r="M1136" s="305" t="str">
        <x:f>IF(COUNTIF($C$5:$C$1629,F1136)=1,"LINKED","ORPHAN")</x:f>
        <x:v>LINKED</x:v>
      </x:c>
      <x:c r="N1136" s="305" t="str">
        <x:f>IF(AND(LEFT(C1136,10)="SEBI-CORE-",MID(C1136,11,3)=B1136,LEN(C1136)=20),"VALID","INVALID")</x:f>
        <x:v>VALID</x:v>
      </x:c>
      <x:c r="O1136" s="305" t="str">
        <x:v>NO COLLISION — OBJECT CODE ISOLATED</x:v>
      </x:c>
    </x:row>
    <x:row r="1137" ht="48" customHeight="1">
      <x:c r="A1137" s="305" t="str">
        <x:v>Operational calendar</x:v>
      </x:c>
      <x:c r="B1137" s="305" t="str">
        <x:v>CAL</x:v>
      </x:c>
      <x:c r="C1137" s="305" t="str">
        <x:v>SEBI-CORE-CAL-000024</x:v>
      </x:c>
      <x:c r="D1137" s="305" t="n">
        <x:v>24</x:v>
      </x:c>
      <x:c r="E1137" s="305" t="str">
        <x:v>CAP-LAW053|Reg. 24(3)|AP01|CAL01</x:v>
      </x:c>
      <x:c r="F1137" s="305" t="str">
        <x:v>SEBI-CORE-AUD-000024</x:v>
      </x:c>
      <x:c r="G1137" s="305" t="str">
        <x:v>CAP-LAW053|Reg. 24(3)|AP01</x:v>
      </x:c>
      <x:c r="H1137" s="305" t="str">
        <x:v>CAP-LAW053</x:v>
      </x:c>
      <x:c r="I1137" s="305" t="str">
        <x:v>MIGRATED — FROZEN</x:v>
      </x:c>
      <x:c r="J1137" s="305" t="str">
        <x:v>FROZEN</x:v>
      </x:c>
      <x:c r="K1137" s="305" t="str">
        <x:f>IF(COUNTIF($C$5:$C$1629,C1137)=1,"UNIQUE","DUPLICATE")</x:f>
        <x:v>UNIQUE</x:v>
      </x:c>
      <x:c r="L1137" s="305" t="str">
        <x:f>IF(COUNTIFS($B$5:$B$1629,B1137,$E$5:$E$1629,E1137)=1,"UNIQUE","DUPLICATE")</x:f>
        <x:v>UNIQUE</x:v>
      </x:c>
      <x:c r="M1137" s="305" t="str">
        <x:f>IF(COUNTIF($C$5:$C$1629,F1137)=1,"LINKED","ORPHAN")</x:f>
        <x:v>LINKED</x:v>
      </x:c>
      <x:c r="N1137" s="305" t="str">
        <x:f>IF(AND(LEFT(C1137,10)="SEBI-CORE-",MID(C1137,11,3)=B1137,LEN(C1137)=20),"VALID","INVALID")</x:f>
        <x:v>VALID</x:v>
      </x:c>
      <x:c r="O1137" s="305" t="str">
        <x:v>NO COLLISION — OBJECT CODE ISOLATED</x:v>
      </x:c>
    </x:row>
    <x:row r="1138" ht="48" customHeight="1">
      <x:c r="A1138" s="305" t="str">
        <x:v>Operational calendar</x:v>
      </x:c>
      <x:c r="B1138" s="305" t="str">
        <x:v>CAL</x:v>
      </x:c>
      <x:c r="C1138" s="305" t="str">
        <x:v>SEBI-CORE-CAL-000025</x:v>
      </x:c>
      <x:c r="D1138" s="305" t="n">
        <x:v>25</x:v>
      </x:c>
      <x:c r="E1138" s="305" t="str">
        <x:v>CAP-LAW053|Reg. 24(4)|AP01|CAL01</x:v>
      </x:c>
      <x:c r="F1138" s="305" t="str">
        <x:v>SEBI-CORE-AUD-000025</x:v>
      </x:c>
      <x:c r="G1138" s="305" t="str">
        <x:v>CAP-LAW053|Reg. 24(4)|AP01</x:v>
      </x:c>
      <x:c r="H1138" s="305" t="str">
        <x:v>CAP-LAW053</x:v>
      </x:c>
      <x:c r="I1138" s="305" t="str">
        <x:v>MIGRATED — FROZEN</x:v>
      </x:c>
      <x:c r="J1138" s="305" t="str">
        <x:v>FROZEN</x:v>
      </x:c>
      <x:c r="K1138" s="305" t="str">
        <x:f>IF(COUNTIF($C$5:$C$1629,C1138)=1,"UNIQUE","DUPLICATE")</x:f>
        <x:v>UNIQUE</x:v>
      </x:c>
      <x:c r="L1138" s="305" t="str">
        <x:f>IF(COUNTIFS($B$5:$B$1629,B1138,$E$5:$E$1629,E1138)=1,"UNIQUE","DUPLICATE")</x:f>
        <x:v>UNIQUE</x:v>
      </x:c>
      <x:c r="M1138" s="305" t="str">
        <x:f>IF(COUNTIF($C$5:$C$1629,F1138)=1,"LINKED","ORPHAN")</x:f>
        <x:v>LINKED</x:v>
      </x:c>
      <x:c r="N1138" s="305" t="str">
        <x:f>IF(AND(LEFT(C1138,10)="SEBI-CORE-",MID(C1138,11,3)=B1138,LEN(C1138)=20),"VALID","INVALID")</x:f>
        <x:v>VALID</x:v>
      </x:c>
      <x:c r="O1138" s="305" t="str">
        <x:v>NO COLLISION — OBJECT CODE ISOLATED</x:v>
      </x:c>
    </x:row>
    <x:row r="1139" ht="48" customHeight="1">
      <x:c r="A1139" s="305" t="str">
        <x:v>Operational calendar</x:v>
      </x:c>
      <x:c r="B1139" s="305" t="str">
        <x:v>CAL</x:v>
      </x:c>
      <x:c r="C1139" s="305" t="str">
        <x:v>SEBI-CORE-CAL-000026</x:v>
      </x:c>
      <x:c r="D1139" s="305" t="n">
        <x:v>26</x:v>
      </x:c>
      <x:c r="E1139" s="305" t="str">
        <x:v>CAP-LAW053|Reg. 24(5)-(6)|AP01|CAL01</x:v>
      </x:c>
      <x:c r="F1139" s="305" t="str">
        <x:v>SEBI-CORE-AUD-000026</x:v>
      </x:c>
      <x:c r="G1139" s="305" t="str">
        <x:v>CAP-LAW053|Reg. 24(5)-(6)|AP01</x:v>
      </x:c>
      <x:c r="H1139" s="305" t="str">
        <x:v>CAP-LAW053</x:v>
      </x:c>
      <x:c r="I1139" s="305" t="str">
        <x:v>MIGRATED — FROZEN</x:v>
      </x:c>
      <x:c r="J1139" s="305" t="str">
        <x:v>FROZEN</x:v>
      </x:c>
      <x:c r="K1139" s="305" t="str">
        <x:f>IF(COUNTIF($C$5:$C$1629,C1139)=1,"UNIQUE","DUPLICATE")</x:f>
        <x:v>UNIQUE</x:v>
      </x:c>
      <x:c r="L1139" s="305" t="str">
        <x:f>IF(COUNTIFS($B$5:$B$1629,B1139,$E$5:$E$1629,E1139)=1,"UNIQUE","DUPLICATE")</x:f>
        <x:v>UNIQUE</x:v>
      </x:c>
      <x:c r="M1139" s="305" t="str">
        <x:f>IF(COUNTIF($C$5:$C$1629,F1139)=1,"LINKED","ORPHAN")</x:f>
        <x:v>LINKED</x:v>
      </x:c>
      <x:c r="N1139" s="305" t="str">
        <x:f>IF(AND(LEFT(C1139,10)="SEBI-CORE-",MID(C1139,11,3)=B1139,LEN(C1139)=20),"VALID","INVALID")</x:f>
        <x:v>VALID</x:v>
      </x:c>
      <x:c r="O1139" s="305" t="str">
        <x:v>NO COLLISION — OBJECT CODE ISOLATED</x:v>
      </x:c>
    </x:row>
    <x:row r="1140" ht="48" customHeight="1">
      <x:c r="A1140" s="305" t="str">
        <x:v>Operational calendar</x:v>
      </x:c>
      <x:c r="B1140" s="305" t="str">
        <x:v>CAL</x:v>
      </x:c>
      <x:c r="C1140" s="305" t="str">
        <x:v>SEBI-CORE-CAL-000027</x:v>
      </x:c>
      <x:c r="D1140" s="305" t="n">
        <x:v>27</x:v>
      </x:c>
      <x:c r="E1140" s="305" t="str">
        <x:v>CAP-LAW053|Reg. 24A|AP01|CAL01</x:v>
      </x:c>
      <x:c r="F1140" s="305" t="str">
        <x:v>SEBI-CORE-AUD-000027</x:v>
      </x:c>
      <x:c r="G1140" s="305" t="str">
        <x:v>CAP-LAW053|Reg. 24A|AP01</x:v>
      </x:c>
      <x:c r="H1140" s="305" t="str">
        <x:v>CAP-LAW053</x:v>
      </x:c>
      <x:c r="I1140" s="305" t="str">
        <x:v>MIGRATED — FROZEN</x:v>
      </x:c>
      <x:c r="J1140" s="305" t="str">
        <x:v>FROZEN</x:v>
      </x:c>
      <x:c r="K1140" s="305" t="str">
        <x:f>IF(COUNTIF($C$5:$C$1629,C1140)=1,"UNIQUE","DUPLICATE")</x:f>
        <x:v>UNIQUE</x:v>
      </x:c>
      <x:c r="L1140" s="305" t="str">
        <x:f>IF(COUNTIFS($B$5:$B$1629,B1140,$E$5:$E$1629,E1140)=1,"UNIQUE","DUPLICATE")</x:f>
        <x:v>UNIQUE</x:v>
      </x:c>
      <x:c r="M1140" s="305" t="str">
        <x:f>IF(COUNTIF($C$5:$C$1629,F1140)=1,"LINKED","ORPHAN")</x:f>
        <x:v>LINKED</x:v>
      </x:c>
      <x:c r="N1140" s="305" t="str">
        <x:f>IF(AND(LEFT(C1140,10)="SEBI-CORE-",MID(C1140,11,3)=B1140,LEN(C1140)=20),"VALID","INVALID")</x:f>
        <x:v>VALID</x:v>
      </x:c>
      <x:c r="O1140" s="305" t="str">
        <x:v>NO COLLISION — OBJECT CODE ISOLATED</x:v>
      </x:c>
    </x:row>
    <x:row r="1141" ht="48" customHeight="1">
      <x:c r="A1141" s="305" t="str">
        <x:v>Operational calendar</x:v>
      </x:c>
      <x:c r="B1141" s="305" t="str">
        <x:v>CAL</x:v>
      </x:c>
      <x:c r="C1141" s="305" t="str">
        <x:v>SEBI-CORE-CAL-000028</x:v>
      </x:c>
      <x:c r="D1141" s="305" t="n">
        <x:v>28</x:v>
      </x:c>
      <x:c r="E1141" s="305" t="str">
        <x:v>CAP-LAW053|Reg. 25|AP01|CAL01</x:v>
      </x:c>
      <x:c r="F1141" s="305" t="str">
        <x:v>SEBI-CORE-AUD-000028</x:v>
      </x:c>
      <x:c r="G1141" s="305" t="str">
        <x:v>CAP-LAW053|Reg. 25|AP01</x:v>
      </x:c>
      <x:c r="H1141" s="305" t="str">
        <x:v>CAP-LAW053</x:v>
      </x:c>
      <x:c r="I1141" s="305" t="str">
        <x:v>MIGRATED — FROZEN</x:v>
      </x:c>
      <x:c r="J1141" s="305" t="str">
        <x:v>FROZEN</x:v>
      </x:c>
      <x:c r="K1141" s="305" t="str">
        <x:f>IF(COUNTIF($C$5:$C$1629,C1141)=1,"UNIQUE","DUPLICATE")</x:f>
        <x:v>UNIQUE</x:v>
      </x:c>
      <x:c r="L1141" s="305" t="str">
        <x:f>IF(COUNTIFS($B$5:$B$1629,B1141,$E$5:$E$1629,E1141)=1,"UNIQUE","DUPLICATE")</x:f>
        <x:v>UNIQUE</x:v>
      </x:c>
      <x:c r="M1141" s="305" t="str">
        <x:f>IF(COUNTIF($C$5:$C$1629,F1141)=1,"LINKED","ORPHAN")</x:f>
        <x:v>LINKED</x:v>
      </x:c>
      <x:c r="N1141" s="305" t="str">
        <x:f>IF(AND(LEFT(C1141,10)="SEBI-CORE-",MID(C1141,11,3)=B1141,LEN(C1141)=20),"VALID","INVALID")</x:f>
        <x:v>VALID</x:v>
      </x:c>
      <x:c r="O1141" s="305" t="str">
        <x:v>NO COLLISION — OBJECT CODE ISOLATED</x:v>
      </x:c>
    </x:row>
    <x:row r="1142" ht="48" customHeight="1">
      <x:c r="A1142" s="305" t="str">
        <x:v>Operational calendar</x:v>
      </x:c>
      <x:c r="B1142" s="305" t="str">
        <x:v>CAL</x:v>
      </x:c>
      <x:c r="C1142" s="305" t="str">
        <x:v>SEBI-CORE-CAL-000029</x:v>
      </x:c>
      <x:c r="D1142" s="305" t="n">
        <x:v>29</x:v>
      </x:c>
      <x:c r="E1142" s="305" t="str">
        <x:v>CAP-LAW053|Reg. 26|AP01|CAL01</x:v>
      </x:c>
      <x:c r="F1142" s="305" t="str">
        <x:v>SEBI-CORE-AUD-000029</x:v>
      </x:c>
      <x:c r="G1142" s="305" t="str">
        <x:v>CAP-LAW053|Reg. 26|AP01</x:v>
      </x:c>
      <x:c r="H1142" s="305" t="str">
        <x:v>CAP-LAW053</x:v>
      </x:c>
      <x:c r="I1142" s="305" t="str">
        <x:v>MIGRATED — FROZEN</x:v>
      </x:c>
      <x:c r="J1142" s="305" t="str">
        <x:v>FROZEN</x:v>
      </x:c>
      <x:c r="K1142" s="305" t="str">
        <x:f>IF(COUNTIF($C$5:$C$1629,C1142)=1,"UNIQUE","DUPLICATE")</x:f>
        <x:v>UNIQUE</x:v>
      </x:c>
      <x:c r="L1142" s="305" t="str">
        <x:f>IF(COUNTIFS($B$5:$B$1629,B1142,$E$5:$E$1629,E1142)=1,"UNIQUE","DUPLICATE")</x:f>
        <x:v>UNIQUE</x:v>
      </x:c>
      <x:c r="M1142" s="305" t="str">
        <x:f>IF(COUNTIF($C$5:$C$1629,F1142)=1,"LINKED","ORPHAN")</x:f>
        <x:v>LINKED</x:v>
      </x:c>
      <x:c r="N1142" s="305" t="str">
        <x:f>IF(AND(LEFT(C1142,10)="SEBI-CORE-",MID(C1142,11,3)=B1142,LEN(C1142)=20),"VALID","INVALID")</x:f>
        <x:v>VALID</x:v>
      </x:c>
      <x:c r="O1142" s="305" t="str">
        <x:v>NO COLLISION — OBJECT CODE ISOLATED</x:v>
      </x:c>
    </x:row>
    <x:row r="1143" ht="48" customHeight="1">
      <x:c r="A1143" s="305" t="str">
        <x:v>Operational calendar</x:v>
      </x:c>
      <x:c r="B1143" s="305" t="str">
        <x:v>CAL</x:v>
      </x:c>
      <x:c r="C1143" s="305" t="str">
        <x:v>SEBI-CORE-CAL-000030</x:v>
      </x:c>
      <x:c r="D1143" s="305" t="n">
        <x:v>30</x:v>
      </x:c>
      <x:c r="E1143" s="305" t="str">
        <x:v>CAP-LAW053|Reg. 27|AP01|CAL01</x:v>
      </x:c>
      <x:c r="F1143" s="305" t="str">
        <x:v>SEBI-CORE-AUD-000030</x:v>
      </x:c>
      <x:c r="G1143" s="305" t="str">
        <x:v>CAP-LAW053|Reg. 27|AP01</x:v>
      </x:c>
      <x:c r="H1143" s="305" t="str">
        <x:v>CAP-LAW053</x:v>
      </x:c>
      <x:c r="I1143" s="305" t="str">
        <x:v>MIGRATED — FROZEN</x:v>
      </x:c>
      <x:c r="J1143" s="305" t="str">
        <x:v>FROZEN</x:v>
      </x:c>
      <x:c r="K1143" s="305" t="str">
        <x:f>IF(COUNTIF($C$5:$C$1629,C1143)=1,"UNIQUE","DUPLICATE")</x:f>
        <x:v>UNIQUE</x:v>
      </x:c>
      <x:c r="L1143" s="305" t="str">
        <x:f>IF(COUNTIFS($B$5:$B$1629,B1143,$E$5:$E$1629,E1143)=1,"UNIQUE","DUPLICATE")</x:f>
        <x:v>UNIQUE</x:v>
      </x:c>
      <x:c r="M1143" s="305" t="str">
        <x:f>IF(COUNTIF($C$5:$C$1629,F1143)=1,"LINKED","ORPHAN")</x:f>
        <x:v>LINKED</x:v>
      </x:c>
      <x:c r="N1143" s="305" t="str">
        <x:f>IF(AND(LEFT(C1143,10)="SEBI-CORE-",MID(C1143,11,3)=B1143,LEN(C1143)=20),"VALID","INVALID")</x:f>
        <x:v>VALID</x:v>
      </x:c>
      <x:c r="O1143" s="305" t="str">
        <x:v>NO COLLISION — OBJECT CODE ISOLATED</x:v>
      </x:c>
    </x:row>
    <x:row r="1144" ht="48" customHeight="1">
      <x:c r="A1144" s="305" t="str">
        <x:v>Operational calendar</x:v>
      </x:c>
      <x:c r="B1144" s="305" t="str">
        <x:v>CAL</x:v>
      </x:c>
      <x:c r="C1144" s="305" t="str">
        <x:v>SEBI-CORE-CAL-000031</x:v>
      </x:c>
      <x:c r="D1144" s="305" t="n">
        <x:v>31</x:v>
      </x:c>
      <x:c r="E1144" s="305" t="str">
        <x:v>CAP-LAW053|Reg. 29|AP01|CAL01</x:v>
      </x:c>
      <x:c r="F1144" s="305" t="str">
        <x:v>SEBI-CORE-AUD-000031</x:v>
      </x:c>
      <x:c r="G1144" s="305" t="str">
        <x:v>CAP-LAW053|Reg. 29|AP01</x:v>
      </x:c>
      <x:c r="H1144" s="305" t="str">
        <x:v>CAP-LAW053</x:v>
      </x:c>
      <x:c r="I1144" s="305" t="str">
        <x:v>MIGRATED — FROZEN</x:v>
      </x:c>
      <x:c r="J1144" s="305" t="str">
        <x:v>FROZEN</x:v>
      </x:c>
      <x:c r="K1144" s="305" t="str">
        <x:f>IF(COUNTIF($C$5:$C$1629,C1144)=1,"UNIQUE","DUPLICATE")</x:f>
        <x:v>UNIQUE</x:v>
      </x:c>
      <x:c r="L1144" s="305" t="str">
        <x:f>IF(COUNTIFS($B$5:$B$1629,B1144,$E$5:$E$1629,E1144)=1,"UNIQUE","DUPLICATE")</x:f>
        <x:v>UNIQUE</x:v>
      </x:c>
      <x:c r="M1144" s="305" t="str">
        <x:f>IF(COUNTIF($C$5:$C$1629,F1144)=1,"LINKED","ORPHAN")</x:f>
        <x:v>LINKED</x:v>
      </x:c>
      <x:c r="N1144" s="305" t="str">
        <x:f>IF(AND(LEFT(C1144,10)="SEBI-CORE-",MID(C1144,11,3)=B1144,LEN(C1144)=20),"VALID","INVALID")</x:f>
        <x:v>VALID</x:v>
      </x:c>
      <x:c r="O1144" s="305" t="str">
        <x:v>NO COLLISION — OBJECT CODE ISOLATED</x:v>
      </x:c>
    </x:row>
    <x:row r="1145" ht="48" customHeight="1">
      <x:c r="A1145" s="305" t="str">
        <x:v>Operational calendar</x:v>
      </x:c>
      <x:c r="B1145" s="305" t="str">
        <x:v>CAL</x:v>
      </x:c>
      <x:c r="C1145" s="305" t="str">
        <x:v>SEBI-CORE-CAL-000032</x:v>
      </x:c>
      <x:c r="D1145" s="305" t="n">
        <x:v>32</x:v>
      </x:c>
      <x:c r="E1145" s="305" t="str">
        <x:v>CAP-LAW053|Reg. 30|AP01|CAL01</x:v>
      </x:c>
      <x:c r="F1145" s="305" t="str">
        <x:v>SEBI-CORE-AUD-000032</x:v>
      </x:c>
      <x:c r="G1145" s="305" t="str">
        <x:v>CAP-LAW053|Reg. 30|AP01</x:v>
      </x:c>
      <x:c r="H1145" s="305" t="str">
        <x:v>CAP-LAW053</x:v>
      </x:c>
      <x:c r="I1145" s="305" t="str">
        <x:v>MIGRATED — FROZEN</x:v>
      </x:c>
      <x:c r="J1145" s="305" t="str">
        <x:v>FROZEN</x:v>
      </x:c>
      <x:c r="K1145" s="305" t="str">
        <x:f>IF(COUNTIF($C$5:$C$1629,C1145)=1,"UNIQUE","DUPLICATE")</x:f>
        <x:v>UNIQUE</x:v>
      </x:c>
      <x:c r="L1145" s="305" t="str">
        <x:f>IF(COUNTIFS($B$5:$B$1629,B1145,$E$5:$E$1629,E1145)=1,"UNIQUE","DUPLICATE")</x:f>
        <x:v>UNIQUE</x:v>
      </x:c>
      <x:c r="M1145" s="305" t="str">
        <x:f>IF(COUNTIF($C$5:$C$1629,F1145)=1,"LINKED","ORPHAN")</x:f>
        <x:v>LINKED</x:v>
      </x:c>
      <x:c r="N1145" s="305" t="str">
        <x:f>IF(AND(LEFT(C1145,10)="SEBI-CORE-",MID(C1145,11,3)=B1145,LEN(C1145)=20),"VALID","INVALID")</x:f>
        <x:v>VALID</x:v>
      </x:c>
      <x:c r="O1145" s="305" t="str">
        <x:v>NO COLLISION — OBJECT CODE ISOLATED</x:v>
      </x:c>
    </x:row>
    <x:row r="1146" ht="48" customHeight="1">
      <x:c r="A1146" s="305" t="str">
        <x:v>Operational calendar</x:v>
      </x:c>
      <x:c r="B1146" s="305" t="str">
        <x:v>CAL</x:v>
      </x:c>
      <x:c r="C1146" s="305" t="str">
        <x:v>SEBI-CORE-CAL-000033</x:v>
      </x:c>
      <x:c r="D1146" s="305" t="n">
        <x:v>33</x:v>
      </x:c>
      <x:c r="E1146" s="305" t="str">
        <x:v>CAP-LAW053|Reg. 30A|AP01|CAL01</x:v>
      </x:c>
      <x:c r="F1146" s="305" t="str">
        <x:v>SEBI-CORE-AUD-000033</x:v>
      </x:c>
      <x:c r="G1146" s="305" t="str">
        <x:v>CAP-LAW053|Reg. 30A|AP01</x:v>
      </x:c>
      <x:c r="H1146" s="305" t="str">
        <x:v>CAP-LAW053</x:v>
      </x:c>
      <x:c r="I1146" s="305" t="str">
        <x:v>MIGRATED — FROZEN</x:v>
      </x:c>
      <x:c r="J1146" s="305" t="str">
        <x:v>FROZEN</x:v>
      </x:c>
      <x:c r="K1146" s="305" t="str">
        <x:f>IF(COUNTIF($C$5:$C$1629,C1146)=1,"UNIQUE","DUPLICATE")</x:f>
        <x:v>UNIQUE</x:v>
      </x:c>
      <x:c r="L1146" s="305" t="str">
        <x:f>IF(COUNTIFS($B$5:$B$1629,B1146,$E$5:$E$1629,E1146)=1,"UNIQUE","DUPLICATE")</x:f>
        <x:v>UNIQUE</x:v>
      </x:c>
      <x:c r="M1146" s="305" t="str">
        <x:f>IF(COUNTIF($C$5:$C$1629,F1146)=1,"LINKED","ORPHAN")</x:f>
        <x:v>LINKED</x:v>
      </x:c>
      <x:c r="N1146" s="305" t="str">
        <x:f>IF(AND(LEFT(C1146,10)="SEBI-CORE-",MID(C1146,11,3)=B1146,LEN(C1146)=20),"VALID","INVALID")</x:f>
        <x:v>VALID</x:v>
      </x:c>
      <x:c r="O1146" s="305" t="str">
        <x:v>NO COLLISION — OBJECT CODE ISOLATED</x:v>
      </x:c>
    </x:row>
    <x:row r="1147" ht="48" customHeight="1">
      <x:c r="A1147" s="305" t="str">
        <x:v>Operational calendar</x:v>
      </x:c>
      <x:c r="B1147" s="305" t="str">
        <x:v>CAL</x:v>
      </x:c>
      <x:c r="C1147" s="305" t="str">
        <x:v>SEBI-CORE-CAL-000034</x:v>
      </x:c>
      <x:c r="D1147" s="305" t="n">
        <x:v>34</x:v>
      </x:c>
      <x:c r="E1147" s="305" t="str">
        <x:v>CAP-LAW053|Reg. 31|AP01|CAL01</x:v>
      </x:c>
      <x:c r="F1147" s="305" t="str">
        <x:v>SEBI-CORE-AUD-000034</x:v>
      </x:c>
      <x:c r="G1147" s="305" t="str">
        <x:v>CAP-LAW053|Reg. 31|AP01</x:v>
      </x:c>
      <x:c r="H1147" s="305" t="str">
        <x:v>CAP-LAW053</x:v>
      </x:c>
      <x:c r="I1147" s="305" t="str">
        <x:v>MIGRATED — FROZEN</x:v>
      </x:c>
      <x:c r="J1147" s="305" t="str">
        <x:v>FROZEN</x:v>
      </x:c>
      <x:c r="K1147" s="305" t="str">
        <x:f>IF(COUNTIF($C$5:$C$1629,C1147)=1,"UNIQUE","DUPLICATE")</x:f>
        <x:v>UNIQUE</x:v>
      </x:c>
      <x:c r="L1147" s="305" t="str">
        <x:f>IF(COUNTIFS($B$5:$B$1629,B1147,$E$5:$E$1629,E1147)=1,"UNIQUE","DUPLICATE")</x:f>
        <x:v>UNIQUE</x:v>
      </x:c>
      <x:c r="M1147" s="305" t="str">
        <x:f>IF(COUNTIF($C$5:$C$1629,F1147)=1,"LINKED","ORPHAN")</x:f>
        <x:v>LINKED</x:v>
      </x:c>
      <x:c r="N1147" s="305" t="str">
        <x:f>IF(AND(LEFT(C1147,10)="SEBI-CORE-",MID(C1147,11,3)=B1147,LEN(C1147)=20),"VALID","INVALID")</x:f>
        <x:v>VALID</x:v>
      </x:c>
      <x:c r="O1147" s="305" t="str">
        <x:v>NO COLLISION — OBJECT CODE ISOLATED</x:v>
      </x:c>
    </x:row>
    <x:row r="1148" ht="48" customHeight="1">
      <x:c r="A1148" s="305" t="str">
        <x:v>Operational calendar</x:v>
      </x:c>
      <x:c r="B1148" s="305" t="str">
        <x:v>CAL</x:v>
      </x:c>
      <x:c r="C1148" s="305" t="str">
        <x:v>SEBI-CORE-CAL-000035</x:v>
      </x:c>
      <x:c r="D1148" s="305" t="n">
        <x:v>35</x:v>
      </x:c>
      <x:c r="E1148" s="305" t="str">
        <x:v>CAP-LAW053|Reg. 31A|AP01|CAL01</x:v>
      </x:c>
      <x:c r="F1148" s="305" t="str">
        <x:v>SEBI-CORE-AUD-000035</x:v>
      </x:c>
      <x:c r="G1148" s="305" t="str">
        <x:v>CAP-LAW053|Reg. 31A|AP01</x:v>
      </x:c>
      <x:c r="H1148" s="305" t="str">
        <x:v>CAP-LAW053</x:v>
      </x:c>
      <x:c r="I1148" s="305" t="str">
        <x:v>MIGRATED — FROZEN</x:v>
      </x:c>
      <x:c r="J1148" s="305" t="str">
        <x:v>FROZEN</x:v>
      </x:c>
      <x:c r="K1148" s="305" t="str">
        <x:f>IF(COUNTIF($C$5:$C$1629,C1148)=1,"UNIQUE","DUPLICATE")</x:f>
        <x:v>UNIQUE</x:v>
      </x:c>
      <x:c r="L1148" s="305" t="str">
        <x:f>IF(COUNTIFS($B$5:$B$1629,B1148,$E$5:$E$1629,E1148)=1,"UNIQUE","DUPLICATE")</x:f>
        <x:v>UNIQUE</x:v>
      </x:c>
      <x:c r="M1148" s="305" t="str">
        <x:f>IF(COUNTIF($C$5:$C$1629,F1148)=1,"LINKED","ORPHAN")</x:f>
        <x:v>LINKED</x:v>
      </x:c>
      <x:c r="N1148" s="305" t="str">
        <x:f>IF(AND(LEFT(C1148,10)="SEBI-CORE-",MID(C1148,11,3)=B1148,LEN(C1148)=20),"VALID","INVALID")</x:f>
        <x:v>VALID</x:v>
      </x:c>
      <x:c r="O1148" s="305" t="str">
        <x:v>NO COLLISION — OBJECT CODE ISOLATED</x:v>
      </x:c>
    </x:row>
    <x:row r="1149" ht="48" customHeight="1">
      <x:c r="A1149" s="305" t="str">
        <x:v>Operational calendar</x:v>
      </x:c>
      <x:c r="B1149" s="305" t="str">
        <x:v>CAL</x:v>
      </x:c>
      <x:c r="C1149" s="305" t="str">
        <x:v>SEBI-CORE-CAL-000036</x:v>
      </x:c>
      <x:c r="D1149" s="305" t="n">
        <x:v>36</x:v>
      </x:c>
      <x:c r="E1149" s="305" t="str">
        <x:v>CAP-LAW053|Reg. 32|AP01|CAL01</x:v>
      </x:c>
      <x:c r="F1149" s="305" t="str">
        <x:v>SEBI-CORE-AUD-000036</x:v>
      </x:c>
      <x:c r="G1149" s="305" t="str">
        <x:v>CAP-LAW053|Reg. 32|AP01</x:v>
      </x:c>
      <x:c r="H1149" s="305" t="str">
        <x:v>CAP-LAW053</x:v>
      </x:c>
      <x:c r="I1149" s="305" t="str">
        <x:v>MIGRATED — FROZEN</x:v>
      </x:c>
      <x:c r="J1149" s="305" t="str">
        <x:v>FROZEN</x:v>
      </x:c>
      <x:c r="K1149" s="305" t="str">
        <x:f>IF(COUNTIF($C$5:$C$1629,C1149)=1,"UNIQUE","DUPLICATE")</x:f>
        <x:v>UNIQUE</x:v>
      </x:c>
      <x:c r="L1149" s="305" t="str">
        <x:f>IF(COUNTIFS($B$5:$B$1629,B1149,$E$5:$E$1629,E1149)=1,"UNIQUE","DUPLICATE")</x:f>
        <x:v>UNIQUE</x:v>
      </x:c>
      <x:c r="M1149" s="305" t="str">
        <x:f>IF(COUNTIF($C$5:$C$1629,F1149)=1,"LINKED","ORPHAN")</x:f>
        <x:v>LINKED</x:v>
      </x:c>
      <x:c r="N1149" s="305" t="str">
        <x:f>IF(AND(LEFT(C1149,10)="SEBI-CORE-",MID(C1149,11,3)=B1149,LEN(C1149)=20),"VALID","INVALID")</x:f>
        <x:v>VALID</x:v>
      </x:c>
      <x:c r="O1149" s="305" t="str">
        <x:v>NO COLLISION — OBJECT CODE ISOLATED</x:v>
      </x:c>
    </x:row>
    <x:row r="1150" ht="48" customHeight="1">
      <x:c r="A1150" s="305" t="str">
        <x:v>Operational calendar</x:v>
      </x:c>
      <x:c r="B1150" s="305" t="str">
        <x:v>CAL</x:v>
      </x:c>
      <x:c r="C1150" s="305" t="str">
        <x:v>SEBI-CORE-CAL-000037</x:v>
      </x:c>
      <x:c r="D1150" s="305" t="n">
        <x:v>37</x:v>
      </x:c>
      <x:c r="E1150" s="305" t="str">
        <x:v>CAP-LAW053|Reg. 33|AP01|CAL01</x:v>
      </x:c>
      <x:c r="F1150" s="305" t="str">
        <x:v>SEBI-CORE-AUD-000037</x:v>
      </x:c>
      <x:c r="G1150" s="305" t="str">
        <x:v>CAP-LAW053|Reg. 33|AP01</x:v>
      </x:c>
      <x:c r="H1150" s="305" t="str">
        <x:v>CAP-LAW053</x:v>
      </x:c>
      <x:c r="I1150" s="305" t="str">
        <x:v>MIGRATED — FROZEN</x:v>
      </x:c>
      <x:c r="J1150" s="305" t="str">
        <x:v>FROZEN</x:v>
      </x:c>
      <x:c r="K1150" s="305" t="str">
        <x:f>IF(COUNTIF($C$5:$C$1629,C1150)=1,"UNIQUE","DUPLICATE")</x:f>
        <x:v>UNIQUE</x:v>
      </x:c>
      <x:c r="L1150" s="305" t="str">
        <x:f>IF(COUNTIFS($B$5:$B$1629,B1150,$E$5:$E$1629,E1150)=1,"UNIQUE","DUPLICATE")</x:f>
        <x:v>UNIQUE</x:v>
      </x:c>
      <x:c r="M1150" s="305" t="str">
        <x:f>IF(COUNTIF($C$5:$C$1629,F1150)=1,"LINKED","ORPHAN")</x:f>
        <x:v>LINKED</x:v>
      </x:c>
      <x:c r="N1150" s="305" t="str">
        <x:f>IF(AND(LEFT(C1150,10)="SEBI-CORE-",MID(C1150,11,3)=B1150,LEN(C1150)=20),"VALID","INVALID")</x:f>
        <x:v>VALID</x:v>
      </x:c>
      <x:c r="O1150" s="305" t="str">
        <x:v>NO COLLISION — OBJECT CODE ISOLATED</x:v>
      </x:c>
    </x:row>
    <x:row r="1151" ht="48" customHeight="1">
      <x:c r="A1151" s="305" t="str">
        <x:v>Operational calendar</x:v>
      </x:c>
      <x:c r="B1151" s="305" t="str">
        <x:v>CAL</x:v>
      </x:c>
      <x:c r="C1151" s="305" t="str">
        <x:v>SEBI-CORE-CAL-000038</x:v>
      </x:c>
      <x:c r="D1151" s="305" t="n">
        <x:v>38</x:v>
      </x:c>
      <x:c r="E1151" s="305" t="str">
        <x:v>CAP-LAW053|Reg. 34|AP01|CAL01</x:v>
      </x:c>
      <x:c r="F1151" s="305" t="str">
        <x:v>SEBI-CORE-AUD-000038</x:v>
      </x:c>
      <x:c r="G1151" s="305" t="str">
        <x:v>CAP-LAW053|Reg. 34|AP01</x:v>
      </x:c>
      <x:c r="H1151" s="305" t="str">
        <x:v>CAP-LAW053</x:v>
      </x:c>
      <x:c r="I1151" s="305" t="str">
        <x:v>MIGRATED — FROZEN</x:v>
      </x:c>
      <x:c r="J1151" s="305" t="str">
        <x:v>FROZEN</x:v>
      </x:c>
      <x:c r="K1151" s="305" t="str">
        <x:f>IF(COUNTIF($C$5:$C$1629,C1151)=1,"UNIQUE","DUPLICATE")</x:f>
        <x:v>UNIQUE</x:v>
      </x:c>
      <x:c r="L1151" s="305" t="str">
        <x:f>IF(COUNTIFS($B$5:$B$1629,B1151,$E$5:$E$1629,E1151)=1,"UNIQUE","DUPLICATE")</x:f>
        <x:v>UNIQUE</x:v>
      </x:c>
      <x:c r="M1151" s="305" t="str">
        <x:f>IF(COUNTIF($C$5:$C$1629,F1151)=1,"LINKED","ORPHAN")</x:f>
        <x:v>LINKED</x:v>
      </x:c>
      <x:c r="N1151" s="305" t="str">
        <x:f>IF(AND(LEFT(C1151,10)="SEBI-CORE-",MID(C1151,11,3)=B1151,LEN(C1151)=20),"VALID","INVALID")</x:f>
        <x:v>VALID</x:v>
      </x:c>
      <x:c r="O1151" s="305" t="str">
        <x:v>NO COLLISION — OBJECT CODE ISOLATED</x:v>
      </x:c>
    </x:row>
    <x:row r="1152" ht="48" customHeight="1">
      <x:c r="A1152" s="305" t="str">
        <x:v>Operational calendar</x:v>
      </x:c>
      <x:c r="B1152" s="305" t="str">
        <x:v>CAL</x:v>
      </x:c>
      <x:c r="C1152" s="305" t="str">
        <x:v>SEBI-CORE-CAL-000039</x:v>
      </x:c>
      <x:c r="D1152" s="305" t="n">
        <x:v>39</x:v>
      </x:c>
      <x:c r="E1152" s="305" t="str">
        <x:v>CAP-LAW053|Reg. 36|AP01|CAL01</x:v>
      </x:c>
      <x:c r="F1152" s="305" t="str">
        <x:v>SEBI-CORE-AUD-000039</x:v>
      </x:c>
      <x:c r="G1152" s="305" t="str">
        <x:v>CAP-LAW053|Reg. 36|AP01</x:v>
      </x:c>
      <x:c r="H1152" s="305" t="str">
        <x:v>CAP-LAW053</x:v>
      </x:c>
      <x:c r="I1152" s="305" t="str">
        <x:v>MIGRATED — FROZEN</x:v>
      </x:c>
      <x:c r="J1152" s="305" t="str">
        <x:v>FROZEN</x:v>
      </x:c>
      <x:c r="K1152" s="305" t="str">
        <x:f>IF(COUNTIF($C$5:$C$1629,C1152)=1,"UNIQUE","DUPLICATE")</x:f>
        <x:v>UNIQUE</x:v>
      </x:c>
      <x:c r="L1152" s="305" t="str">
        <x:f>IF(COUNTIFS($B$5:$B$1629,B1152,$E$5:$E$1629,E1152)=1,"UNIQUE","DUPLICATE")</x:f>
        <x:v>UNIQUE</x:v>
      </x:c>
      <x:c r="M1152" s="305" t="str">
        <x:f>IF(COUNTIF($C$5:$C$1629,F1152)=1,"LINKED","ORPHAN")</x:f>
        <x:v>LINKED</x:v>
      </x:c>
      <x:c r="N1152" s="305" t="str">
        <x:f>IF(AND(LEFT(C1152,10)="SEBI-CORE-",MID(C1152,11,3)=B1152,LEN(C1152)=20),"VALID","INVALID")</x:f>
        <x:v>VALID</x:v>
      </x:c>
      <x:c r="O1152" s="305" t="str">
        <x:v>NO COLLISION — OBJECT CODE ISOLATED</x:v>
      </x:c>
    </x:row>
    <x:row r="1153" ht="48" customHeight="1">
      <x:c r="A1153" s="305" t="str">
        <x:v>Operational calendar</x:v>
      </x:c>
      <x:c r="B1153" s="305" t="str">
        <x:v>CAL</x:v>
      </x:c>
      <x:c r="C1153" s="305" t="str">
        <x:v>SEBI-CORE-CAL-000040</x:v>
      </x:c>
      <x:c r="D1153" s="305" t="n">
        <x:v>40</x:v>
      </x:c>
      <x:c r="E1153" s="305" t="str">
        <x:v>CAP-LAW053|Reg. 37|AP01|CAL01</x:v>
      </x:c>
      <x:c r="F1153" s="305" t="str">
        <x:v>SEBI-CORE-AUD-000040</x:v>
      </x:c>
      <x:c r="G1153" s="305" t="str">
        <x:v>CAP-LAW053|Reg. 37|AP01</x:v>
      </x:c>
      <x:c r="H1153" s="305" t="str">
        <x:v>CAP-LAW053</x:v>
      </x:c>
      <x:c r="I1153" s="305" t="str">
        <x:v>MIGRATED — FROZEN</x:v>
      </x:c>
      <x:c r="J1153" s="305" t="str">
        <x:v>FROZEN</x:v>
      </x:c>
      <x:c r="K1153" s="305" t="str">
        <x:f>IF(COUNTIF($C$5:$C$1629,C1153)=1,"UNIQUE","DUPLICATE")</x:f>
        <x:v>UNIQUE</x:v>
      </x:c>
      <x:c r="L1153" s="305" t="str">
        <x:f>IF(COUNTIFS($B$5:$B$1629,B1153,$E$5:$E$1629,E1153)=1,"UNIQUE","DUPLICATE")</x:f>
        <x:v>UNIQUE</x:v>
      </x:c>
      <x:c r="M1153" s="305" t="str">
        <x:f>IF(COUNTIF($C$5:$C$1629,F1153)=1,"LINKED","ORPHAN")</x:f>
        <x:v>LINKED</x:v>
      </x:c>
      <x:c r="N1153" s="305" t="str">
        <x:f>IF(AND(LEFT(C1153,10)="SEBI-CORE-",MID(C1153,11,3)=B1153,LEN(C1153)=20),"VALID","INVALID")</x:f>
        <x:v>VALID</x:v>
      </x:c>
      <x:c r="O1153" s="305" t="str">
        <x:v>NO COLLISION — OBJECT CODE ISOLATED</x:v>
      </x:c>
    </x:row>
    <x:row r="1154" ht="48" customHeight="1">
      <x:c r="A1154" s="305" t="str">
        <x:v>Operational calendar</x:v>
      </x:c>
      <x:c r="B1154" s="305" t="str">
        <x:v>CAL</x:v>
      </x:c>
      <x:c r="C1154" s="305" t="str">
        <x:v>SEBI-CORE-CAL-000041</x:v>
      </x:c>
      <x:c r="D1154" s="305" t="n">
        <x:v>41</x:v>
      </x:c>
      <x:c r="E1154" s="305" t="str">
        <x:v>CAP-LAW053|Reg. 38|AP01|CAL01</x:v>
      </x:c>
      <x:c r="F1154" s="305" t="str">
        <x:v>SEBI-CORE-AUD-000041</x:v>
      </x:c>
      <x:c r="G1154" s="305" t="str">
        <x:v>CAP-LAW053|Reg. 38|AP01</x:v>
      </x:c>
      <x:c r="H1154" s="305" t="str">
        <x:v>CAP-LAW053</x:v>
      </x:c>
      <x:c r="I1154" s="305" t="str">
        <x:v>MIGRATED — FROZEN</x:v>
      </x:c>
      <x:c r="J1154" s="305" t="str">
        <x:v>FROZEN</x:v>
      </x:c>
      <x:c r="K1154" s="305" t="str">
        <x:f>IF(COUNTIF($C$5:$C$1629,C1154)=1,"UNIQUE","DUPLICATE")</x:f>
        <x:v>UNIQUE</x:v>
      </x:c>
      <x:c r="L1154" s="305" t="str">
        <x:f>IF(COUNTIFS($B$5:$B$1629,B1154,$E$5:$E$1629,E1154)=1,"UNIQUE","DUPLICATE")</x:f>
        <x:v>UNIQUE</x:v>
      </x:c>
      <x:c r="M1154" s="305" t="str">
        <x:f>IF(COUNTIF($C$5:$C$1629,F1154)=1,"LINKED","ORPHAN")</x:f>
        <x:v>LINKED</x:v>
      </x:c>
      <x:c r="N1154" s="305" t="str">
        <x:f>IF(AND(LEFT(C1154,10)="SEBI-CORE-",MID(C1154,11,3)=B1154,LEN(C1154)=20),"VALID","INVALID")</x:f>
        <x:v>VALID</x:v>
      </x:c>
      <x:c r="O1154" s="305" t="str">
        <x:v>NO COLLISION — OBJECT CODE ISOLATED</x:v>
      </x:c>
    </x:row>
    <x:row r="1155" ht="48" customHeight="1">
      <x:c r="A1155" s="305" t="str">
        <x:v>Operational calendar</x:v>
      </x:c>
      <x:c r="B1155" s="305" t="str">
        <x:v>CAL</x:v>
      </x:c>
      <x:c r="C1155" s="305" t="str">
        <x:v>SEBI-CORE-CAL-000042</x:v>
      </x:c>
      <x:c r="D1155" s="305" t="n">
        <x:v>42</x:v>
      </x:c>
      <x:c r="E1155" s="305" t="str">
        <x:v>CAP-LAW053|Reg. 39|AP01|CAL01</x:v>
      </x:c>
      <x:c r="F1155" s="305" t="str">
        <x:v>SEBI-CORE-AUD-000042</x:v>
      </x:c>
      <x:c r="G1155" s="305" t="str">
        <x:v>CAP-LAW053|Reg. 39|AP01</x:v>
      </x:c>
      <x:c r="H1155" s="305" t="str">
        <x:v>CAP-LAW053</x:v>
      </x:c>
      <x:c r="I1155" s="305" t="str">
        <x:v>MIGRATED — FROZEN</x:v>
      </x:c>
      <x:c r="J1155" s="305" t="str">
        <x:v>FROZEN</x:v>
      </x:c>
      <x:c r="K1155" s="305" t="str">
        <x:f>IF(COUNTIF($C$5:$C$1629,C1155)=1,"UNIQUE","DUPLICATE")</x:f>
        <x:v>UNIQUE</x:v>
      </x:c>
      <x:c r="L1155" s="305" t="str">
        <x:f>IF(COUNTIFS($B$5:$B$1629,B1155,$E$5:$E$1629,E1155)=1,"UNIQUE","DUPLICATE")</x:f>
        <x:v>UNIQUE</x:v>
      </x:c>
      <x:c r="M1155" s="305" t="str">
        <x:f>IF(COUNTIF($C$5:$C$1629,F1155)=1,"LINKED","ORPHAN")</x:f>
        <x:v>LINKED</x:v>
      </x:c>
      <x:c r="N1155" s="305" t="str">
        <x:f>IF(AND(LEFT(C1155,10)="SEBI-CORE-",MID(C1155,11,3)=B1155,LEN(C1155)=20),"VALID","INVALID")</x:f>
        <x:v>VALID</x:v>
      </x:c>
      <x:c r="O1155" s="305" t="str">
        <x:v>NO COLLISION — OBJECT CODE ISOLATED</x:v>
      </x:c>
    </x:row>
    <x:row r="1156" ht="48" customHeight="1">
      <x:c r="A1156" s="305" t="str">
        <x:v>Operational calendar</x:v>
      </x:c>
      <x:c r="B1156" s="305" t="str">
        <x:v>CAL</x:v>
      </x:c>
      <x:c r="C1156" s="305" t="str">
        <x:v>SEBI-CORE-CAL-000043</x:v>
      </x:c>
      <x:c r="D1156" s="305" t="n">
        <x:v>43</x:v>
      </x:c>
      <x:c r="E1156" s="305" t="str">
        <x:v>CAP-LAW053|Reg. 40|AP01|CAL01</x:v>
      </x:c>
      <x:c r="F1156" s="305" t="str">
        <x:v>SEBI-CORE-AUD-000043</x:v>
      </x:c>
      <x:c r="G1156" s="305" t="str">
        <x:v>CAP-LAW053|Reg. 40|AP01</x:v>
      </x:c>
      <x:c r="H1156" s="305" t="str">
        <x:v>CAP-LAW053</x:v>
      </x:c>
      <x:c r="I1156" s="305" t="str">
        <x:v>MIGRATED — FROZEN</x:v>
      </x:c>
      <x:c r="J1156" s="305" t="str">
        <x:v>FROZEN</x:v>
      </x:c>
      <x:c r="K1156" s="305" t="str">
        <x:f>IF(COUNTIF($C$5:$C$1629,C1156)=1,"UNIQUE","DUPLICATE")</x:f>
        <x:v>UNIQUE</x:v>
      </x:c>
      <x:c r="L1156" s="305" t="str">
        <x:f>IF(COUNTIFS($B$5:$B$1629,B1156,$E$5:$E$1629,E1156)=1,"UNIQUE","DUPLICATE")</x:f>
        <x:v>UNIQUE</x:v>
      </x:c>
      <x:c r="M1156" s="305" t="str">
        <x:f>IF(COUNTIF($C$5:$C$1629,F1156)=1,"LINKED","ORPHAN")</x:f>
        <x:v>LINKED</x:v>
      </x:c>
      <x:c r="N1156" s="305" t="str">
        <x:f>IF(AND(LEFT(C1156,10)="SEBI-CORE-",MID(C1156,11,3)=B1156,LEN(C1156)=20),"VALID","INVALID")</x:f>
        <x:v>VALID</x:v>
      </x:c>
      <x:c r="O1156" s="305" t="str">
        <x:v>NO COLLISION — OBJECT CODE ISOLATED</x:v>
      </x:c>
    </x:row>
    <x:row r="1157" ht="48" customHeight="1">
      <x:c r="A1157" s="305" t="str">
        <x:v>Operational calendar</x:v>
      </x:c>
      <x:c r="B1157" s="305" t="str">
        <x:v>CAL</x:v>
      </x:c>
      <x:c r="C1157" s="305" t="str">
        <x:v>SEBI-CORE-CAL-000044</x:v>
      </x:c>
      <x:c r="D1157" s="305" t="n">
        <x:v>44</x:v>
      </x:c>
      <x:c r="E1157" s="305" t="str">
        <x:v>CAP-LAW053|Reg. 42|AP01|CAL01</x:v>
      </x:c>
      <x:c r="F1157" s="305" t="str">
        <x:v>SEBI-CORE-AUD-000044</x:v>
      </x:c>
      <x:c r="G1157" s="305" t="str">
        <x:v>CAP-LAW053|Reg. 42|AP01</x:v>
      </x:c>
      <x:c r="H1157" s="305" t="str">
        <x:v>CAP-LAW053</x:v>
      </x:c>
      <x:c r="I1157" s="305" t="str">
        <x:v>MIGRATED — FROZEN</x:v>
      </x:c>
      <x:c r="J1157" s="305" t="str">
        <x:v>FROZEN</x:v>
      </x:c>
      <x:c r="K1157" s="305" t="str">
        <x:f>IF(COUNTIF($C$5:$C$1629,C1157)=1,"UNIQUE","DUPLICATE")</x:f>
        <x:v>UNIQUE</x:v>
      </x:c>
      <x:c r="L1157" s="305" t="str">
        <x:f>IF(COUNTIFS($B$5:$B$1629,B1157,$E$5:$E$1629,E1157)=1,"UNIQUE","DUPLICATE")</x:f>
        <x:v>UNIQUE</x:v>
      </x:c>
      <x:c r="M1157" s="305" t="str">
        <x:f>IF(COUNTIF($C$5:$C$1629,F1157)=1,"LINKED","ORPHAN")</x:f>
        <x:v>LINKED</x:v>
      </x:c>
      <x:c r="N1157" s="305" t="str">
        <x:f>IF(AND(LEFT(C1157,10)="SEBI-CORE-",MID(C1157,11,3)=B1157,LEN(C1157)=20),"VALID","INVALID")</x:f>
        <x:v>VALID</x:v>
      </x:c>
      <x:c r="O1157" s="305" t="str">
        <x:v>NO COLLISION — OBJECT CODE ISOLATED</x:v>
      </x:c>
    </x:row>
    <x:row r="1158" ht="48" customHeight="1">
      <x:c r="A1158" s="305" t="str">
        <x:v>Operational calendar</x:v>
      </x:c>
      <x:c r="B1158" s="305" t="str">
        <x:v>CAL</x:v>
      </x:c>
      <x:c r="C1158" s="305" t="str">
        <x:v>SEBI-CORE-CAL-000045</x:v>
      </x:c>
      <x:c r="D1158" s="305" t="n">
        <x:v>45</x:v>
      </x:c>
      <x:c r="E1158" s="305" t="str">
        <x:v>CAP-LAW053|Reg. 43A|AP01|CAL01</x:v>
      </x:c>
      <x:c r="F1158" s="305" t="str">
        <x:v>SEBI-CORE-AUD-000045</x:v>
      </x:c>
      <x:c r="G1158" s="305" t="str">
        <x:v>CAP-LAW053|Reg. 43A|AP01</x:v>
      </x:c>
      <x:c r="H1158" s="305" t="str">
        <x:v>CAP-LAW053</x:v>
      </x:c>
      <x:c r="I1158" s="305" t="str">
        <x:v>MIGRATED — FROZEN</x:v>
      </x:c>
      <x:c r="J1158" s="305" t="str">
        <x:v>FROZEN</x:v>
      </x:c>
      <x:c r="K1158" s="305" t="str">
        <x:f>IF(COUNTIF($C$5:$C$1629,C1158)=1,"UNIQUE","DUPLICATE")</x:f>
        <x:v>UNIQUE</x:v>
      </x:c>
      <x:c r="L1158" s="305" t="str">
        <x:f>IF(COUNTIFS($B$5:$B$1629,B1158,$E$5:$E$1629,E1158)=1,"UNIQUE","DUPLICATE")</x:f>
        <x:v>UNIQUE</x:v>
      </x:c>
      <x:c r="M1158" s="305" t="str">
        <x:f>IF(COUNTIF($C$5:$C$1629,F1158)=1,"LINKED","ORPHAN")</x:f>
        <x:v>LINKED</x:v>
      </x:c>
      <x:c r="N1158" s="305" t="str">
        <x:f>IF(AND(LEFT(C1158,10)="SEBI-CORE-",MID(C1158,11,3)=B1158,LEN(C1158)=20),"VALID","INVALID")</x:f>
        <x:v>VALID</x:v>
      </x:c>
      <x:c r="O1158" s="305" t="str">
        <x:v>NO COLLISION — OBJECT CODE ISOLATED</x:v>
      </x:c>
    </x:row>
    <x:row r="1159" ht="48" customHeight="1">
      <x:c r="A1159" s="305" t="str">
        <x:v>Operational calendar</x:v>
      </x:c>
      <x:c r="B1159" s="305" t="str">
        <x:v>CAL</x:v>
      </x:c>
      <x:c r="C1159" s="305" t="str">
        <x:v>SEBI-CORE-CAL-000046</x:v>
      </x:c>
      <x:c r="D1159" s="305" t="n">
        <x:v>46</x:v>
      </x:c>
      <x:c r="E1159" s="305" t="str">
        <x:v>CAP-LAW053|Reg. 44|AP01|CAL01</x:v>
      </x:c>
      <x:c r="F1159" s="305" t="str">
        <x:v>SEBI-CORE-AUD-000046</x:v>
      </x:c>
      <x:c r="G1159" s="305" t="str">
        <x:v>CAP-LAW053|Reg. 44|AP01</x:v>
      </x:c>
      <x:c r="H1159" s="305" t="str">
        <x:v>CAP-LAW053</x:v>
      </x:c>
      <x:c r="I1159" s="305" t="str">
        <x:v>MIGRATED — FROZEN</x:v>
      </x:c>
      <x:c r="J1159" s="305" t="str">
        <x:v>FROZEN</x:v>
      </x:c>
      <x:c r="K1159" s="305" t="str">
        <x:f>IF(COUNTIF($C$5:$C$1629,C1159)=1,"UNIQUE","DUPLICATE")</x:f>
        <x:v>UNIQUE</x:v>
      </x:c>
      <x:c r="L1159" s="305" t="str">
        <x:f>IF(COUNTIFS($B$5:$B$1629,B1159,$E$5:$E$1629,E1159)=1,"UNIQUE","DUPLICATE")</x:f>
        <x:v>UNIQUE</x:v>
      </x:c>
      <x:c r="M1159" s="305" t="str">
        <x:f>IF(COUNTIF($C$5:$C$1629,F1159)=1,"LINKED","ORPHAN")</x:f>
        <x:v>LINKED</x:v>
      </x:c>
      <x:c r="N1159" s="305" t="str">
        <x:f>IF(AND(LEFT(C1159,10)="SEBI-CORE-",MID(C1159,11,3)=B1159,LEN(C1159)=20),"VALID","INVALID")</x:f>
        <x:v>VALID</x:v>
      </x:c>
      <x:c r="O1159" s="305" t="str">
        <x:v>NO COLLISION — OBJECT CODE ISOLATED</x:v>
      </x:c>
    </x:row>
    <x:row r="1160" ht="48" customHeight="1">
      <x:c r="A1160" s="305" t="str">
        <x:v>Operational calendar</x:v>
      </x:c>
      <x:c r="B1160" s="305" t="str">
        <x:v>CAL</x:v>
      </x:c>
      <x:c r="C1160" s="305" t="str">
        <x:v>SEBI-CORE-CAL-000047</x:v>
      </x:c>
      <x:c r="D1160" s="305" t="n">
        <x:v>47</x:v>
      </x:c>
      <x:c r="E1160" s="305" t="str">
        <x:v>CAP-LAW053|Reg. 45|AP01|CAL01</x:v>
      </x:c>
      <x:c r="F1160" s="305" t="str">
        <x:v>SEBI-CORE-AUD-000047</x:v>
      </x:c>
      <x:c r="G1160" s="305" t="str">
        <x:v>CAP-LAW053|Reg. 45|AP01</x:v>
      </x:c>
      <x:c r="H1160" s="305" t="str">
        <x:v>CAP-LAW053</x:v>
      </x:c>
      <x:c r="I1160" s="305" t="str">
        <x:v>MIGRATED — FROZEN</x:v>
      </x:c>
      <x:c r="J1160" s="305" t="str">
        <x:v>FROZEN</x:v>
      </x:c>
      <x:c r="K1160" s="305" t="str">
        <x:f>IF(COUNTIF($C$5:$C$1629,C1160)=1,"UNIQUE","DUPLICATE")</x:f>
        <x:v>UNIQUE</x:v>
      </x:c>
      <x:c r="L1160" s="305" t="str">
        <x:f>IF(COUNTIFS($B$5:$B$1629,B1160,$E$5:$E$1629,E1160)=1,"UNIQUE","DUPLICATE")</x:f>
        <x:v>UNIQUE</x:v>
      </x:c>
      <x:c r="M1160" s="305" t="str">
        <x:f>IF(COUNTIF($C$5:$C$1629,F1160)=1,"LINKED","ORPHAN")</x:f>
        <x:v>LINKED</x:v>
      </x:c>
      <x:c r="N1160" s="305" t="str">
        <x:f>IF(AND(LEFT(C1160,10)="SEBI-CORE-",MID(C1160,11,3)=B1160,LEN(C1160)=20),"VALID","INVALID")</x:f>
        <x:v>VALID</x:v>
      </x:c>
      <x:c r="O1160" s="305" t="str">
        <x:v>NO COLLISION — OBJECT CODE ISOLATED</x:v>
      </x:c>
    </x:row>
    <x:row r="1161" ht="48" customHeight="1">
      <x:c r="A1161" s="305" t="str">
        <x:v>Operational calendar</x:v>
      </x:c>
      <x:c r="B1161" s="305" t="str">
        <x:v>CAL</x:v>
      </x:c>
      <x:c r="C1161" s="305" t="str">
        <x:v>SEBI-CORE-CAL-000048</x:v>
      </x:c>
      <x:c r="D1161" s="305" t="n">
        <x:v>48</x:v>
      </x:c>
      <x:c r="E1161" s="305" t="str">
        <x:v>CAP-LAW053|Reg. 46|AP01|CAL01</x:v>
      </x:c>
      <x:c r="F1161" s="305" t="str">
        <x:v>SEBI-CORE-AUD-000048</x:v>
      </x:c>
      <x:c r="G1161" s="305" t="str">
        <x:v>CAP-LAW053|Reg. 46|AP01</x:v>
      </x:c>
      <x:c r="H1161" s="305" t="str">
        <x:v>CAP-LAW053</x:v>
      </x:c>
      <x:c r="I1161" s="305" t="str">
        <x:v>MIGRATED — FROZEN</x:v>
      </x:c>
      <x:c r="J1161" s="305" t="str">
        <x:v>FROZEN</x:v>
      </x:c>
      <x:c r="K1161" s="305" t="str">
        <x:f>IF(COUNTIF($C$5:$C$1629,C1161)=1,"UNIQUE","DUPLICATE")</x:f>
        <x:v>UNIQUE</x:v>
      </x:c>
      <x:c r="L1161" s="305" t="str">
        <x:f>IF(COUNTIFS($B$5:$B$1629,B1161,$E$5:$E$1629,E1161)=1,"UNIQUE","DUPLICATE")</x:f>
        <x:v>UNIQUE</x:v>
      </x:c>
      <x:c r="M1161" s="305" t="str">
        <x:f>IF(COUNTIF($C$5:$C$1629,F1161)=1,"LINKED","ORPHAN")</x:f>
        <x:v>LINKED</x:v>
      </x:c>
      <x:c r="N1161" s="305" t="str">
        <x:f>IF(AND(LEFT(C1161,10)="SEBI-CORE-",MID(C1161,11,3)=B1161,LEN(C1161)=20),"VALID","INVALID")</x:f>
        <x:v>VALID</x:v>
      </x:c>
      <x:c r="O1161" s="305" t="str">
        <x:v>NO COLLISION — OBJECT CODE ISOLATED</x:v>
      </x:c>
    </x:row>
    <x:row r="1162" ht="48" customHeight="1">
      <x:c r="A1162" s="305" t="str">
        <x:v>Operational calendar</x:v>
      </x:c>
      <x:c r="B1162" s="305" t="str">
        <x:v>CAL</x:v>
      </x:c>
      <x:c r="C1162" s="305" t="str">
        <x:v>SEBI-CORE-CAL-000049</x:v>
      </x:c>
      <x:c r="D1162" s="305" t="n">
        <x:v>49</x:v>
      </x:c>
      <x:c r="E1162" s="305" t="str">
        <x:v>CAP-LAW053|Reg. 47|AP01|CAL01</x:v>
      </x:c>
      <x:c r="F1162" s="305" t="str">
        <x:v>SEBI-CORE-AUD-000049</x:v>
      </x:c>
      <x:c r="G1162" s="305" t="str">
        <x:v>CAP-LAW053|Reg. 47|AP01</x:v>
      </x:c>
      <x:c r="H1162" s="305" t="str">
        <x:v>CAP-LAW053</x:v>
      </x:c>
      <x:c r="I1162" s="305" t="str">
        <x:v>MIGRATED — FROZEN</x:v>
      </x:c>
      <x:c r="J1162" s="305" t="str">
        <x:v>FROZEN</x:v>
      </x:c>
      <x:c r="K1162" s="305" t="str">
        <x:f>IF(COUNTIF($C$5:$C$1629,C1162)=1,"UNIQUE","DUPLICATE")</x:f>
        <x:v>UNIQUE</x:v>
      </x:c>
      <x:c r="L1162" s="305" t="str">
        <x:f>IF(COUNTIFS($B$5:$B$1629,B1162,$E$5:$E$1629,E1162)=1,"UNIQUE","DUPLICATE")</x:f>
        <x:v>UNIQUE</x:v>
      </x:c>
      <x:c r="M1162" s="305" t="str">
        <x:f>IF(COUNTIF($C$5:$C$1629,F1162)=1,"LINKED","ORPHAN")</x:f>
        <x:v>LINKED</x:v>
      </x:c>
      <x:c r="N1162" s="305" t="str">
        <x:f>IF(AND(LEFT(C1162,10)="SEBI-CORE-",MID(C1162,11,3)=B1162,LEN(C1162)=20),"VALID","INVALID")</x:f>
        <x:v>VALID</x:v>
      </x:c>
      <x:c r="O1162" s="305" t="str">
        <x:v>NO COLLISION — OBJECT CODE ISOLATED</x:v>
      </x:c>
    </x:row>
    <x:row r="1163" ht="48" customHeight="1">
      <x:c r="A1163" s="305" t="str">
        <x:v>Operational calendar</x:v>
      </x:c>
      <x:c r="B1163" s="305" t="str">
        <x:v>CAL</x:v>
      </x:c>
      <x:c r="C1163" s="305" t="str">
        <x:v>SEBI-CORE-CAL-000050</x:v>
      </x:c>
      <x:c r="D1163" s="305" t="n">
        <x:v>50</x:v>
      </x:c>
      <x:c r="E1163" s="305" t="str">
        <x:v>CAP-LAW083|Ch. II|AP01|CAL01</x:v>
      </x:c>
      <x:c r="F1163" s="305" t="str">
        <x:v>SEBI-CORE-AUD-000050</x:v>
      </x:c>
      <x:c r="G1163" s="305" t="str">
        <x:v>CAP-LAW083|Ch. II|AP01</x:v>
      </x:c>
      <x:c r="H1163" s="305" t="str">
        <x:v>CAP-LAW083</x:v>
      </x:c>
      <x:c r="I1163" s="305" t="str">
        <x:v>MIGRATED — FROZEN</x:v>
      </x:c>
      <x:c r="J1163" s="305" t="str">
        <x:v>FROZEN</x:v>
      </x:c>
      <x:c r="K1163" s="305" t="str">
        <x:f>IF(COUNTIF($C$5:$C$1629,C1163)=1,"UNIQUE","DUPLICATE")</x:f>
        <x:v>UNIQUE</x:v>
      </x:c>
      <x:c r="L1163" s="305" t="str">
        <x:f>IF(COUNTIFS($B$5:$B$1629,B1163,$E$5:$E$1629,E1163)=1,"UNIQUE","DUPLICATE")</x:f>
        <x:v>UNIQUE</x:v>
      </x:c>
      <x:c r="M1163" s="305" t="str">
        <x:f>IF(COUNTIF($C$5:$C$1629,F1163)=1,"LINKED","ORPHAN")</x:f>
        <x:v>LINKED</x:v>
      </x:c>
      <x:c r="N1163" s="305" t="str">
        <x:f>IF(AND(LEFT(C1163,10)="SEBI-CORE-",MID(C1163,11,3)=B1163,LEN(C1163)=20),"VALID","INVALID")</x:f>
        <x:v>VALID</x:v>
      </x:c>
      <x:c r="O1163" s="305" t="str">
        <x:v>NO COLLISION — OBJECT CODE ISOLATED</x:v>
      </x:c>
    </x:row>
    <x:row r="1164" ht="48" customHeight="1">
      <x:c r="A1164" s="305" t="str">
        <x:v>Operational calendar</x:v>
      </x:c>
      <x:c r="B1164" s="305" t="str">
        <x:v>CAL</x:v>
      </x:c>
      <x:c r="C1164" s="305" t="str">
        <x:v>SEBI-CORE-CAL-000051</x:v>
      </x:c>
      <x:c r="D1164" s="305" t="n">
        <x:v>51</x:v>
      </x:c>
      <x:c r="E1164" s="305" t="str">
        <x:v>CAP-LAW083|RPT chapter|AP01|CAL01</x:v>
      </x:c>
      <x:c r="F1164" s="305" t="str">
        <x:v>SEBI-CORE-AUD-000051</x:v>
      </x:c>
      <x:c r="G1164" s="305" t="str">
        <x:v>CAP-LAW083|RPT chapter|AP01</x:v>
      </x:c>
      <x:c r="H1164" s="305" t="str">
        <x:v>CAP-LAW083</x:v>
      </x:c>
      <x:c r="I1164" s="305" t="str">
        <x:v>MIGRATED — FROZEN</x:v>
      </x:c>
      <x:c r="J1164" s="305" t="str">
        <x:v>FROZEN</x:v>
      </x:c>
      <x:c r="K1164" s="305" t="str">
        <x:f>IF(COUNTIF($C$5:$C$1629,C1164)=1,"UNIQUE","DUPLICATE")</x:f>
        <x:v>UNIQUE</x:v>
      </x:c>
      <x:c r="L1164" s="305" t="str">
        <x:f>IF(COUNTIFS($B$5:$B$1629,B1164,$E$5:$E$1629,E1164)=1,"UNIQUE","DUPLICATE")</x:f>
        <x:v>UNIQUE</x:v>
      </x:c>
      <x:c r="M1164" s="305" t="str">
        <x:f>IF(COUNTIF($C$5:$C$1629,F1164)=1,"LINKED","ORPHAN")</x:f>
        <x:v>LINKED</x:v>
      </x:c>
      <x:c r="N1164" s="305" t="str">
        <x:f>IF(AND(LEFT(C1164,10)="SEBI-CORE-",MID(C1164,11,3)=B1164,LEN(C1164)=20),"VALID","INVALID")</x:f>
        <x:v>VALID</x:v>
      </x:c>
      <x:c r="O1164" s="305" t="str">
        <x:v>NO COLLISION — OBJECT CODE ISOLATED</x:v>
      </x:c>
    </x:row>
    <x:row r="1165" ht="48" customHeight="1">
      <x:c r="A1165" s="305" t="str">
        <x:v>Operational calendar</x:v>
      </x:c>
      <x:c r="B1165" s="305" t="str">
        <x:v>CAL</x:v>
      </x:c>
      <x:c r="C1165" s="305" t="str">
        <x:v>SEBI-CORE-CAL-000052</x:v>
      </x:c>
      <x:c r="D1165" s="305" t="n">
        <x:v>52</x:v>
      </x:c>
      <x:c r="E1165" s="305" t="str">
        <x:v>CAP-LAW083|BRSR chapter|AP01|CAL01</x:v>
      </x:c>
      <x:c r="F1165" s="305" t="str">
        <x:v>SEBI-CORE-AUD-000052</x:v>
      </x:c>
      <x:c r="G1165" s="305" t="str">
        <x:v>CAP-LAW083|BRSR chapter|AP01</x:v>
      </x:c>
      <x:c r="H1165" s="305" t="str">
        <x:v>CAP-LAW083</x:v>
      </x:c>
      <x:c r="I1165" s="305" t="str">
        <x:v>MIGRATED — FROZEN</x:v>
      </x:c>
      <x:c r="J1165" s="305" t="str">
        <x:v>FROZEN</x:v>
      </x:c>
      <x:c r="K1165" s="305" t="str">
        <x:f>IF(COUNTIF($C$5:$C$1629,C1165)=1,"UNIQUE","DUPLICATE")</x:f>
        <x:v>UNIQUE</x:v>
      </x:c>
      <x:c r="L1165" s="305" t="str">
        <x:f>IF(COUNTIFS($B$5:$B$1629,B1165,$E$5:$E$1629,E1165)=1,"UNIQUE","DUPLICATE")</x:f>
        <x:v>UNIQUE</x:v>
      </x:c>
      <x:c r="M1165" s="305" t="str">
        <x:f>IF(COUNTIF($C$5:$C$1629,F1165)=1,"LINKED","ORPHAN")</x:f>
        <x:v>LINKED</x:v>
      </x:c>
      <x:c r="N1165" s="305" t="str">
        <x:f>IF(AND(LEFT(C1165,10)="SEBI-CORE-",MID(C1165,11,3)=B1165,LEN(C1165)=20),"VALID","INVALID")</x:f>
        <x:v>VALID</x:v>
      </x:c>
      <x:c r="O1165" s="305" t="str">
        <x:v>NO COLLISION — OBJECT CODE ISOLATED</x:v>
      </x:c>
    </x:row>
    <x:row r="1166" ht="48" customHeight="1">
      <x:c r="A1166" s="305" t="str">
        <x:v>Operational calendar</x:v>
      </x:c>
      <x:c r="B1166" s="305" t="str">
        <x:v>CAL</x:v>
      </x:c>
      <x:c r="C1166" s="305" t="str">
        <x:v>SEBI-CORE-CAL-000053</x:v>
      </x:c>
      <x:c r="D1166" s="305" t="n">
        <x:v>53</x:v>
      </x:c>
      <x:c r="E1166" s="305" t="str">
        <x:v>CAP-LAW083|Material-event chapter|AP01|CAL01</x:v>
      </x:c>
      <x:c r="F1166" s="305" t="str">
        <x:v>SEBI-CORE-AUD-000053</x:v>
      </x:c>
      <x:c r="G1166" s="305" t="str">
        <x:v>CAP-LAW083|Material-event chapter|AP01</x:v>
      </x:c>
      <x:c r="H1166" s="305" t="str">
        <x:v>CAP-LAW083</x:v>
      </x:c>
      <x:c r="I1166" s="305" t="str">
        <x:v>MIGRATED — FROZEN</x:v>
      </x:c>
      <x:c r="J1166" s="305" t="str">
        <x:v>FROZEN</x:v>
      </x:c>
      <x:c r="K1166" s="305" t="str">
        <x:f>IF(COUNTIF($C$5:$C$1629,C1166)=1,"UNIQUE","DUPLICATE")</x:f>
        <x:v>UNIQUE</x:v>
      </x:c>
      <x:c r="L1166" s="305" t="str">
        <x:f>IF(COUNTIFS($B$5:$B$1629,B1166,$E$5:$E$1629,E1166)=1,"UNIQUE","DUPLICATE")</x:f>
        <x:v>UNIQUE</x:v>
      </x:c>
      <x:c r="M1166" s="305" t="str">
        <x:f>IF(COUNTIF($C$5:$C$1629,F1166)=1,"LINKED","ORPHAN")</x:f>
        <x:v>LINKED</x:v>
      </x:c>
      <x:c r="N1166" s="305" t="str">
        <x:f>IF(AND(LEFT(C1166,10)="SEBI-CORE-",MID(C1166,11,3)=B1166,LEN(C1166)=20),"VALID","INVALID")</x:f>
        <x:v>VALID</x:v>
      </x:c>
      <x:c r="O1166" s="305" t="str">
        <x:v>NO COLLISION — OBJECT CODE ISOLATED</x:v>
      </x:c>
    </x:row>
    <x:row r="1167" ht="48" customHeight="1">
      <x:c r="A1167" s="305" t="str">
        <x:v>Operational calendar</x:v>
      </x:c>
      <x:c r="B1167" s="305" t="str">
        <x:v>CAL</x:v>
      </x:c>
      <x:c r="C1167" s="305" t="str">
        <x:v>SEBI-CORE-CAL-000054</x:v>
      </x:c>
      <x:c r="D1167" s="305" t="n">
        <x:v>54</x:v>
      </x:c>
      <x:c r="E1167" s="305" t="str">
        <x:v>CAP-LAW083|Rumour-verification chapter|AP01|CAL01</x:v>
      </x:c>
      <x:c r="F1167" s="305" t="str">
        <x:v>SEBI-CORE-AUD-000054</x:v>
      </x:c>
      <x:c r="G1167" s="305" t="str">
        <x:v>CAP-LAW083|Rumour-verification chapter|AP01</x:v>
      </x:c>
      <x:c r="H1167" s="305" t="str">
        <x:v>CAP-LAW083</x:v>
      </x:c>
      <x:c r="I1167" s="305" t="str">
        <x:v>MIGRATED — FROZEN</x:v>
      </x:c>
      <x:c r="J1167" s="305" t="str">
        <x:v>FROZEN</x:v>
      </x:c>
      <x:c r="K1167" s="305" t="str">
        <x:f>IF(COUNTIF($C$5:$C$1629,C1167)=1,"UNIQUE","DUPLICATE")</x:f>
        <x:v>UNIQUE</x:v>
      </x:c>
      <x:c r="L1167" s="305" t="str">
        <x:f>IF(COUNTIFS($B$5:$B$1629,B1167,$E$5:$E$1629,E1167)=1,"UNIQUE","DUPLICATE")</x:f>
        <x:v>UNIQUE</x:v>
      </x:c>
      <x:c r="M1167" s="305" t="str">
        <x:f>IF(COUNTIF($C$5:$C$1629,F1167)=1,"LINKED","ORPHAN")</x:f>
        <x:v>LINKED</x:v>
      </x:c>
      <x:c r="N1167" s="305" t="str">
        <x:f>IF(AND(LEFT(C1167,10)="SEBI-CORE-",MID(C1167,11,3)=B1167,LEN(C1167)=20),"VALID","INVALID")</x:f>
        <x:v>VALID</x:v>
      </x:c>
      <x:c r="O1167" s="305" t="str">
        <x:v>NO COLLISION — OBJECT CODE ISOLATED</x:v>
      </x:c>
    </x:row>
    <x:row r="1168" ht="48" customHeight="1">
      <x:c r="A1168" s="305" t="str">
        <x:v>Operational calendar</x:v>
      </x:c>
      <x:c r="B1168" s="305" t="str">
        <x:v>CAL</x:v>
      </x:c>
      <x:c r="C1168" s="305" t="str">
        <x:v>SEBI-CORE-CAL-000055</x:v>
      </x:c>
      <x:c r="D1168" s="305" t="n">
        <x:v>55</x:v>
      </x:c>
      <x:c r="E1168" s="305" t="str">
        <x:v>CAP-LAW083|Integrated Filing chapter|AP01|CAL01</x:v>
      </x:c>
      <x:c r="F1168" s="305" t="str">
        <x:v>SEBI-CORE-AUD-000055</x:v>
      </x:c>
      <x:c r="G1168" s="305" t="str">
        <x:v>CAP-LAW083|Integrated Filing chapter|AP01</x:v>
      </x:c>
      <x:c r="H1168" s="305" t="str">
        <x:v>CAP-LAW083</x:v>
      </x:c>
      <x:c r="I1168" s="305" t="str">
        <x:v>MIGRATED — FROZEN</x:v>
      </x:c>
      <x:c r="J1168" s="305" t="str">
        <x:v>FROZEN</x:v>
      </x:c>
      <x:c r="K1168" s="305" t="str">
        <x:f>IF(COUNTIF($C$5:$C$1629,C1168)=1,"UNIQUE","DUPLICATE")</x:f>
        <x:v>UNIQUE</x:v>
      </x:c>
      <x:c r="L1168" s="305" t="str">
        <x:f>IF(COUNTIFS($B$5:$B$1629,B1168,$E$5:$E$1629,E1168)=1,"UNIQUE","DUPLICATE")</x:f>
        <x:v>UNIQUE</x:v>
      </x:c>
      <x:c r="M1168" s="305" t="str">
        <x:f>IF(COUNTIF($C$5:$C$1629,F1168)=1,"LINKED","ORPHAN")</x:f>
        <x:v>LINKED</x:v>
      </x:c>
      <x:c r="N1168" s="305" t="str">
        <x:f>IF(AND(LEFT(C1168,10)="SEBI-CORE-",MID(C1168,11,3)=B1168,LEN(C1168)=20),"VALID","INVALID")</x:f>
        <x:v>VALID</x:v>
      </x:c>
      <x:c r="O1168" s="305" t="str">
        <x:v>NO COLLISION — OBJECT CODE ISOLATED</x:v>
      </x:c>
    </x:row>
    <x:row r="1169" ht="48" customHeight="1">
      <x:c r="A1169" s="305" t="str">
        <x:v>Operational calendar</x:v>
      </x:c>
      <x:c r="B1169" s="305" t="str">
        <x:v>CAL</x:v>
      </x:c>
      <x:c r="C1169" s="305" t="str">
        <x:v>SEBI-CORE-CAL-000056</x:v>
      </x:c>
      <x:c r="D1169" s="305" t="n">
        <x:v>56</x:v>
      </x:c>
      <x:c r="E1169" s="305" t="str">
        <x:v>CAP-LAW054|Reg. 3(1)|AP01|CAL01</x:v>
      </x:c>
      <x:c r="F1169" s="305" t="str">
        <x:v>SEBI-CORE-AUD-000056</x:v>
      </x:c>
      <x:c r="G1169" s="305" t="str">
        <x:v>CAP-LAW054|Reg. 3(1)|AP01</x:v>
      </x:c>
      <x:c r="H1169" s="305" t="str">
        <x:v>CAP-LAW054</x:v>
      </x:c>
      <x:c r="I1169" s="305" t="str">
        <x:v>MIGRATED — FROZEN</x:v>
      </x:c>
      <x:c r="J1169" s="305" t="str">
        <x:v>FROZEN</x:v>
      </x:c>
      <x:c r="K1169" s="305" t="str">
        <x:f>IF(COUNTIF($C$5:$C$1629,C1169)=1,"UNIQUE","DUPLICATE")</x:f>
        <x:v>UNIQUE</x:v>
      </x:c>
      <x:c r="L1169" s="305" t="str">
        <x:f>IF(COUNTIFS($B$5:$B$1629,B1169,$E$5:$E$1629,E1169)=1,"UNIQUE","DUPLICATE")</x:f>
        <x:v>UNIQUE</x:v>
      </x:c>
      <x:c r="M1169" s="305" t="str">
        <x:f>IF(COUNTIF($C$5:$C$1629,F1169)=1,"LINKED","ORPHAN")</x:f>
        <x:v>LINKED</x:v>
      </x:c>
      <x:c r="N1169" s="305" t="str">
        <x:f>IF(AND(LEFT(C1169,10)="SEBI-CORE-",MID(C1169,11,3)=B1169,LEN(C1169)=20),"VALID","INVALID")</x:f>
        <x:v>VALID</x:v>
      </x:c>
      <x:c r="O1169" s="305" t="str">
        <x:v>NO COLLISION — OBJECT CODE ISOLATED</x:v>
      </x:c>
    </x:row>
    <x:row r="1170" ht="48" customHeight="1">
      <x:c r="A1170" s="305" t="str">
        <x:v>Operational calendar</x:v>
      </x:c>
      <x:c r="B1170" s="305" t="str">
        <x:v>CAL</x:v>
      </x:c>
      <x:c r="C1170" s="305" t="str">
        <x:v>SEBI-CORE-CAL-000057</x:v>
      </x:c>
      <x:c r="D1170" s="305" t="n">
        <x:v>57</x:v>
      </x:c>
      <x:c r="E1170" s="305" t="str">
        <x:v>CAP-LAW054|Reg. 3(2A)|AP01|CAL01</x:v>
      </x:c>
      <x:c r="F1170" s="305" t="str">
        <x:v>SEBI-CORE-AUD-000057</x:v>
      </x:c>
      <x:c r="G1170" s="305" t="str">
        <x:v>CAP-LAW054|Reg. 3(2A)|AP01</x:v>
      </x:c>
      <x:c r="H1170" s="305" t="str">
        <x:v>CAP-LAW054</x:v>
      </x:c>
      <x:c r="I1170" s="305" t="str">
        <x:v>MIGRATED — FROZEN</x:v>
      </x:c>
      <x:c r="J1170" s="305" t="str">
        <x:v>FROZEN</x:v>
      </x:c>
      <x:c r="K1170" s="305" t="str">
        <x:f>IF(COUNTIF($C$5:$C$1629,C1170)=1,"UNIQUE","DUPLICATE")</x:f>
        <x:v>UNIQUE</x:v>
      </x:c>
      <x:c r="L1170" s="305" t="str">
        <x:f>IF(COUNTIFS($B$5:$B$1629,B1170,$E$5:$E$1629,E1170)=1,"UNIQUE","DUPLICATE")</x:f>
        <x:v>UNIQUE</x:v>
      </x:c>
      <x:c r="M1170" s="305" t="str">
        <x:f>IF(COUNTIF($C$5:$C$1629,F1170)=1,"LINKED","ORPHAN")</x:f>
        <x:v>LINKED</x:v>
      </x:c>
      <x:c r="N1170" s="305" t="str">
        <x:f>IF(AND(LEFT(C1170,10)="SEBI-CORE-",MID(C1170,11,3)=B1170,LEN(C1170)=20),"VALID","INVALID")</x:f>
        <x:v>VALID</x:v>
      </x:c>
      <x:c r="O1170" s="305" t="str">
        <x:v>NO COLLISION — OBJECT CODE ISOLATED</x:v>
      </x:c>
    </x:row>
    <x:row r="1171" ht="48" customHeight="1">
      <x:c r="A1171" s="305" t="str">
        <x:v>Operational calendar</x:v>
      </x:c>
      <x:c r="B1171" s="305" t="str">
        <x:v>CAL</x:v>
      </x:c>
      <x:c r="C1171" s="305" t="str">
        <x:v>SEBI-CORE-CAL-000058</x:v>
      </x:c>
      <x:c r="D1171" s="305" t="n">
        <x:v>58</x:v>
      </x:c>
      <x:c r="E1171" s="305" t="str">
        <x:v>CAP-LAW054|Reg. 3(5)|AP01|CAL01</x:v>
      </x:c>
      <x:c r="F1171" s="305" t="str">
        <x:v>SEBI-CORE-AUD-000058</x:v>
      </x:c>
      <x:c r="G1171" s="305" t="str">
        <x:v>CAP-LAW054|Reg. 3(5)|AP01</x:v>
      </x:c>
      <x:c r="H1171" s="305" t="str">
        <x:v>CAP-LAW054</x:v>
      </x:c>
      <x:c r="I1171" s="305" t="str">
        <x:v>MIGRATED — FROZEN</x:v>
      </x:c>
      <x:c r="J1171" s="305" t="str">
        <x:v>FROZEN</x:v>
      </x:c>
      <x:c r="K1171" s="305" t="str">
        <x:f>IF(COUNTIF($C$5:$C$1629,C1171)=1,"UNIQUE","DUPLICATE")</x:f>
        <x:v>UNIQUE</x:v>
      </x:c>
      <x:c r="L1171" s="305" t="str">
        <x:f>IF(COUNTIFS($B$5:$B$1629,B1171,$E$5:$E$1629,E1171)=1,"UNIQUE","DUPLICATE")</x:f>
        <x:v>UNIQUE</x:v>
      </x:c>
      <x:c r="M1171" s="305" t="str">
        <x:f>IF(COUNTIF($C$5:$C$1629,F1171)=1,"LINKED","ORPHAN")</x:f>
        <x:v>LINKED</x:v>
      </x:c>
      <x:c r="N1171" s="305" t="str">
        <x:f>IF(AND(LEFT(C1171,10)="SEBI-CORE-",MID(C1171,11,3)=B1171,LEN(C1171)=20),"VALID","INVALID")</x:f>
        <x:v>VALID</x:v>
      </x:c>
      <x:c r="O1171" s="305" t="str">
        <x:v>NO COLLISION — OBJECT CODE ISOLATED</x:v>
      </x:c>
    </x:row>
    <x:row r="1172" ht="48" customHeight="1">
      <x:c r="A1172" s="305" t="str">
        <x:v>Operational calendar</x:v>
      </x:c>
      <x:c r="B1172" s="305" t="str">
        <x:v>CAL</x:v>
      </x:c>
      <x:c r="C1172" s="305" t="str">
        <x:v>SEBI-CORE-CAL-000059</x:v>
      </x:c>
      <x:c r="D1172" s="305" t="n">
        <x:v>59</x:v>
      </x:c>
      <x:c r="E1172" s="305" t="str">
        <x:v>CAP-LAW054|Reg. 4|AP01|CAL01</x:v>
      </x:c>
      <x:c r="F1172" s="305" t="str">
        <x:v>SEBI-CORE-AUD-000059</x:v>
      </x:c>
      <x:c r="G1172" s="305" t="str">
        <x:v>CAP-LAW054|Reg. 4|AP01</x:v>
      </x:c>
      <x:c r="H1172" s="305" t="str">
        <x:v>CAP-LAW054</x:v>
      </x:c>
      <x:c r="I1172" s="305" t="str">
        <x:v>MIGRATED — FROZEN</x:v>
      </x:c>
      <x:c r="J1172" s="305" t="str">
        <x:v>FROZEN</x:v>
      </x:c>
      <x:c r="K1172" s="305" t="str">
        <x:f>IF(COUNTIF($C$5:$C$1629,C1172)=1,"UNIQUE","DUPLICATE")</x:f>
        <x:v>UNIQUE</x:v>
      </x:c>
      <x:c r="L1172" s="305" t="str">
        <x:f>IF(COUNTIFS($B$5:$B$1629,B1172,$E$5:$E$1629,E1172)=1,"UNIQUE","DUPLICATE")</x:f>
        <x:v>UNIQUE</x:v>
      </x:c>
      <x:c r="M1172" s="305" t="str">
        <x:f>IF(COUNTIF($C$5:$C$1629,F1172)=1,"LINKED","ORPHAN")</x:f>
        <x:v>LINKED</x:v>
      </x:c>
      <x:c r="N1172" s="305" t="str">
        <x:f>IF(AND(LEFT(C1172,10)="SEBI-CORE-",MID(C1172,11,3)=B1172,LEN(C1172)=20),"VALID","INVALID")</x:f>
        <x:v>VALID</x:v>
      </x:c>
      <x:c r="O1172" s="305" t="str">
        <x:v>NO COLLISION — OBJECT CODE ISOLATED</x:v>
      </x:c>
    </x:row>
    <x:row r="1173" ht="48" customHeight="1">
      <x:c r="A1173" s="305" t="str">
        <x:v>Operational calendar</x:v>
      </x:c>
      <x:c r="B1173" s="305" t="str">
        <x:v>CAL</x:v>
      </x:c>
      <x:c r="C1173" s="305" t="str">
        <x:v>SEBI-CORE-CAL-000060</x:v>
      </x:c>
      <x:c r="D1173" s="305" t="n">
        <x:v>60</x:v>
      </x:c>
      <x:c r="E1173" s="305" t="str">
        <x:v>CAP-LAW054|Reg. 5|AP01|CAL01</x:v>
      </x:c>
      <x:c r="F1173" s="305" t="str">
        <x:v>SEBI-CORE-AUD-000060</x:v>
      </x:c>
      <x:c r="G1173" s="305" t="str">
        <x:v>CAP-LAW054|Reg. 5|AP01</x:v>
      </x:c>
      <x:c r="H1173" s="305" t="str">
        <x:v>CAP-LAW054</x:v>
      </x:c>
      <x:c r="I1173" s="305" t="str">
        <x:v>MIGRATED — FROZEN</x:v>
      </x:c>
      <x:c r="J1173" s="305" t="str">
        <x:v>FROZEN</x:v>
      </x:c>
      <x:c r="K1173" s="305" t="str">
        <x:f>IF(COUNTIF($C$5:$C$1629,C1173)=1,"UNIQUE","DUPLICATE")</x:f>
        <x:v>UNIQUE</x:v>
      </x:c>
      <x:c r="L1173" s="305" t="str">
        <x:f>IF(COUNTIFS($B$5:$B$1629,B1173,$E$5:$E$1629,E1173)=1,"UNIQUE","DUPLICATE")</x:f>
        <x:v>UNIQUE</x:v>
      </x:c>
      <x:c r="M1173" s="305" t="str">
        <x:f>IF(COUNTIF($C$5:$C$1629,F1173)=1,"LINKED","ORPHAN")</x:f>
        <x:v>LINKED</x:v>
      </x:c>
      <x:c r="N1173" s="305" t="str">
        <x:f>IF(AND(LEFT(C1173,10)="SEBI-CORE-",MID(C1173,11,3)=B1173,LEN(C1173)=20),"VALID","INVALID")</x:f>
        <x:v>VALID</x:v>
      </x:c>
      <x:c r="O1173" s="305" t="str">
        <x:v>NO COLLISION — OBJECT CODE ISOLATED</x:v>
      </x:c>
    </x:row>
    <x:row r="1174" ht="48" customHeight="1">
      <x:c r="A1174" s="305" t="str">
        <x:v>Operational calendar</x:v>
      </x:c>
      <x:c r="B1174" s="305" t="str">
        <x:v>CAL</x:v>
      </x:c>
      <x:c r="C1174" s="305" t="str">
        <x:v>SEBI-CORE-CAL-000061</x:v>
      </x:c>
      <x:c r="D1174" s="305" t="n">
        <x:v>61</x:v>
      </x:c>
      <x:c r="E1174" s="305" t="str">
        <x:v>CAP-LAW054|Reg. 7|AP01|CAL01</x:v>
      </x:c>
      <x:c r="F1174" s="305" t="str">
        <x:v>SEBI-CORE-AUD-000061</x:v>
      </x:c>
      <x:c r="G1174" s="305" t="str">
        <x:v>CAP-LAW054|Reg. 7|AP01</x:v>
      </x:c>
      <x:c r="H1174" s="305" t="str">
        <x:v>CAP-LAW054</x:v>
      </x:c>
      <x:c r="I1174" s="305" t="str">
        <x:v>MIGRATED — FROZEN</x:v>
      </x:c>
      <x:c r="J1174" s="305" t="str">
        <x:v>FROZEN</x:v>
      </x:c>
      <x:c r="K1174" s="305" t="str">
        <x:f>IF(COUNTIF($C$5:$C$1629,C1174)=1,"UNIQUE","DUPLICATE")</x:f>
        <x:v>UNIQUE</x:v>
      </x:c>
      <x:c r="L1174" s="305" t="str">
        <x:f>IF(COUNTIFS($B$5:$B$1629,B1174,$E$5:$E$1629,E1174)=1,"UNIQUE","DUPLICATE")</x:f>
        <x:v>UNIQUE</x:v>
      </x:c>
      <x:c r="M1174" s="305" t="str">
        <x:f>IF(COUNTIF($C$5:$C$1629,F1174)=1,"LINKED","ORPHAN")</x:f>
        <x:v>LINKED</x:v>
      </x:c>
      <x:c r="N1174" s="305" t="str">
        <x:f>IF(AND(LEFT(C1174,10)="SEBI-CORE-",MID(C1174,11,3)=B1174,LEN(C1174)=20),"VALID","INVALID")</x:f>
        <x:v>VALID</x:v>
      </x:c>
      <x:c r="O1174" s="305" t="str">
        <x:v>NO COLLISION — OBJECT CODE ISOLATED</x:v>
      </x:c>
    </x:row>
    <x:row r="1175" ht="48" customHeight="1">
      <x:c r="A1175" s="305" t="str">
        <x:v>Operational calendar</x:v>
      </x:c>
      <x:c r="B1175" s="305" t="str">
        <x:v>CAL</x:v>
      </x:c>
      <x:c r="C1175" s="305" t="str">
        <x:v>SEBI-CORE-CAL-000062</x:v>
      </x:c>
      <x:c r="D1175" s="305" t="n">
        <x:v>62</x:v>
      </x:c>
      <x:c r="E1175" s="305" t="str">
        <x:v>CAP-LAW054|Reg. 8|AP01|CAL01</x:v>
      </x:c>
      <x:c r="F1175" s="305" t="str">
        <x:v>SEBI-CORE-AUD-000062</x:v>
      </x:c>
      <x:c r="G1175" s="305" t="str">
        <x:v>CAP-LAW054|Reg. 8|AP01</x:v>
      </x:c>
      <x:c r="H1175" s="305" t="str">
        <x:v>CAP-LAW054</x:v>
      </x:c>
      <x:c r="I1175" s="305" t="str">
        <x:v>MIGRATED — FROZEN</x:v>
      </x:c>
      <x:c r="J1175" s="305" t="str">
        <x:v>FROZEN</x:v>
      </x:c>
      <x:c r="K1175" s="305" t="str">
        <x:f>IF(COUNTIF($C$5:$C$1629,C1175)=1,"UNIQUE","DUPLICATE")</x:f>
        <x:v>UNIQUE</x:v>
      </x:c>
      <x:c r="L1175" s="305" t="str">
        <x:f>IF(COUNTIFS($B$5:$B$1629,B1175,$E$5:$E$1629,E1175)=1,"UNIQUE","DUPLICATE")</x:f>
        <x:v>UNIQUE</x:v>
      </x:c>
      <x:c r="M1175" s="305" t="str">
        <x:f>IF(COUNTIF($C$5:$C$1629,F1175)=1,"LINKED","ORPHAN")</x:f>
        <x:v>LINKED</x:v>
      </x:c>
      <x:c r="N1175" s="305" t="str">
        <x:f>IF(AND(LEFT(C1175,10)="SEBI-CORE-",MID(C1175,11,3)=B1175,LEN(C1175)=20),"VALID","INVALID")</x:f>
        <x:v>VALID</x:v>
      </x:c>
      <x:c r="O1175" s="305" t="str">
        <x:v>NO COLLISION — OBJECT CODE ISOLATED</x:v>
      </x:c>
    </x:row>
    <x:row r="1176" ht="48" customHeight="1">
      <x:c r="A1176" s="305" t="str">
        <x:v>Operational calendar</x:v>
      </x:c>
      <x:c r="B1176" s="305" t="str">
        <x:v>CAL</x:v>
      </x:c>
      <x:c r="C1176" s="305" t="str">
        <x:v>SEBI-CORE-CAL-000063</x:v>
      </x:c>
      <x:c r="D1176" s="305" t="n">
        <x:v>63</x:v>
      </x:c>
      <x:c r="E1176" s="305" t="str">
        <x:v>CAP-LAW054|Reg. 9|AP01|CAL01</x:v>
      </x:c>
      <x:c r="F1176" s="305" t="str">
        <x:v>SEBI-CORE-AUD-000063</x:v>
      </x:c>
      <x:c r="G1176" s="305" t="str">
        <x:v>CAP-LAW054|Reg. 9|AP01</x:v>
      </x:c>
      <x:c r="H1176" s="305" t="str">
        <x:v>CAP-LAW054</x:v>
      </x:c>
      <x:c r="I1176" s="305" t="str">
        <x:v>MIGRATED — FROZEN</x:v>
      </x:c>
      <x:c r="J1176" s="305" t="str">
        <x:v>FROZEN</x:v>
      </x:c>
      <x:c r="K1176" s="305" t="str">
        <x:f>IF(COUNTIF($C$5:$C$1629,C1176)=1,"UNIQUE","DUPLICATE")</x:f>
        <x:v>UNIQUE</x:v>
      </x:c>
      <x:c r="L1176" s="305" t="str">
        <x:f>IF(COUNTIFS($B$5:$B$1629,B1176,$E$5:$E$1629,E1176)=1,"UNIQUE","DUPLICATE")</x:f>
        <x:v>UNIQUE</x:v>
      </x:c>
      <x:c r="M1176" s="305" t="str">
        <x:f>IF(COUNTIF($C$5:$C$1629,F1176)=1,"LINKED","ORPHAN")</x:f>
        <x:v>LINKED</x:v>
      </x:c>
      <x:c r="N1176" s="305" t="str">
        <x:f>IF(AND(LEFT(C1176,10)="SEBI-CORE-",MID(C1176,11,3)=B1176,LEN(C1176)=20),"VALID","INVALID")</x:f>
        <x:v>VALID</x:v>
      </x:c>
      <x:c r="O1176" s="305" t="str">
        <x:v>NO COLLISION — OBJECT CODE ISOLATED</x:v>
      </x:c>
    </x:row>
    <x:row r="1177" ht="48" customHeight="1">
      <x:c r="A1177" s="305" t="str">
        <x:v>Operational calendar</x:v>
      </x:c>
      <x:c r="B1177" s="305" t="str">
        <x:v>CAL</x:v>
      </x:c>
      <x:c r="C1177" s="305" t="str">
        <x:v>SEBI-CORE-CAL-000064</x:v>
      </x:c>
      <x:c r="D1177" s="305" t="n">
        <x:v>64</x:v>
      </x:c>
      <x:c r="E1177" s="305" t="str">
        <x:v>CAP-LAW054|Reg. 9A|AP01|CAL01</x:v>
      </x:c>
      <x:c r="F1177" s="305" t="str">
        <x:v>SEBI-CORE-AUD-000064</x:v>
      </x:c>
      <x:c r="G1177" s="305" t="str">
        <x:v>CAP-LAW054|Reg. 9A|AP01</x:v>
      </x:c>
      <x:c r="H1177" s="305" t="str">
        <x:v>CAP-LAW054</x:v>
      </x:c>
      <x:c r="I1177" s="305" t="str">
        <x:v>MIGRATED — FROZEN</x:v>
      </x:c>
      <x:c r="J1177" s="305" t="str">
        <x:v>FROZEN</x:v>
      </x:c>
      <x:c r="K1177" s="305" t="str">
        <x:f>IF(COUNTIF($C$5:$C$1629,C1177)=1,"UNIQUE","DUPLICATE")</x:f>
        <x:v>UNIQUE</x:v>
      </x:c>
      <x:c r="L1177" s="305" t="str">
        <x:f>IF(COUNTIFS($B$5:$B$1629,B1177,$E$5:$E$1629,E1177)=1,"UNIQUE","DUPLICATE")</x:f>
        <x:v>UNIQUE</x:v>
      </x:c>
      <x:c r="M1177" s="305" t="str">
        <x:f>IF(COUNTIF($C$5:$C$1629,F1177)=1,"LINKED","ORPHAN")</x:f>
        <x:v>LINKED</x:v>
      </x:c>
      <x:c r="N1177" s="305" t="str">
        <x:f>IF(AND(LEFT(C1177,10)="SEBI-CORE-",MID(C1177,11,3)=B1177,LEN(C1177)=20),"VALID","INVALID")</x:f>
        <x:v>VALID</x:v>
      </x:c>
      <x:c r="O1177" s="305" t="str">
        <x:v>NO COLLISION — OBJECT CODE ISOLATED</x:v>
      </x:c>
    </x:row>
    <x:row r="1178" ht="48" customHeight="1">
      <x:c r="A1178" s="305" t="str">
        <x:v>Operational calendar</x:v>
      </x:c>
      <x:c r="B1178" s="305" t="str">
        <x:v>CAL</x:v>
      </x:c>
      <x:c r="C1178" s="305" t="str">
        <x:v>SEBI-CORE-CAL-000065</x:v>
      </x:c>
      <x:c r="D1178" s="305" t="n">
        <x:v>65</x:v>
      </x:c>
      <x:c r="E1178" s="305" t="str">
        <x:v>P1-GAP001|PIT surveillance chapters|AP01|CAL01</x:v>
      </x:c>
      <x:c r="F1178" s="305" t="str">
        <x:v>SEBI-CORE-AUD-000065</x:v>
      </x:c>
      <x:c r="G1178" s="305" t="str">
        <x:v>P1-GAP001|PIT surveillance chapters|AP01</x:v>
      </x:c>
      <x:c r="H1178" s="305" t="str">
        <x:v>P1-GAP001</x:v>
      </x:c>
      <x:c r="I1178" s="305" t="str">
        <x:v>MIGRATED — FROZEN</x:v>
      </x:c>
      <x:c r="J1178" s="305" t="str">
        <x:v>FROZEN</x:v>
      </x:c>
      <x:c r="K1178" s="305" t="str">
        <x:f>IF(COUNTIF($C$5:$C$1629,C1178)=1,"UNIQUE","DUPLICATE")</x:f>
        <x:v>UNIQUE</x:v>
      </x:c>
      <x:c r="L1178" s="305" t="str">
        <x:f>IF(COUNTIFS($B$5:$B$1629,B1178,$E$5:$E$1629,E1178)=1,"UNIQUE","DUPLICATE")</x:f>
        <x:v>UNIQUE</x:v>
      </x:c>
      <x:c r="M1178" s="305" t="str">
        <x:f>IF(COUNTIF($C$5:$C$1629,F1178)=1,"LINKED","ORPHAN")</x:f>
        <x:v>LINKED</x:v>
      </x:c>
      <x:c r="N1178" s="305" t="str">
        <x:f>IF(AND(LEFT(C1178,10)="SEBI-CORE-",MID(C1178,11,3)=B1178,LEN(C1178)=20),"VALID","INVALID")</x:f>
        <x:v>VALID</x:v>
      </x:c>
      <x:c r="O1178" s="305" t="str">
        <x:v>NO COLLISION — OBJECT CODE ISOLATED</x:v>
      </x:c>
    </x:row>
    <x:row r="1179" ht="48" customHeight="1">
      <x:c r="A1179" s="305" t="str">
        <x:v>Operational calendar</x:v>
      </x:c>
      <x:c r="B1179" s="305" t="str">
        <x:v>CAL</x:v>
      </x:c>
      <x:c r="C1179" s="305" t="str">
        <x:v>SEBI-CORE-CAL-000066</x:v>
      </x:c>
      <x:c r="D1179" s="305" t="n">
        <x:v>66</x:v>
      </x:c>
      <x:c r="E1179" s="305" t="str">
        <x:v>CAP-LAW067|Reg. 3|AP01|CAL01</x:v>
      </x:c>
      <x:c r="F1179" s="305" t="str">
        <x:v>SEBI-CORE-AUD-000066</x:v>
      </x:c>
      <x:c r="G1179" s="305" t="str">
        <x:v>CAP-LAW067|Reg. 3|AP01</x:v>
      </x:c>
      <x:c r="H1179" s="305" t="str">
        <x:v>CAP-LAW067</x:v>
      </x:c>
      <x:c r="I1179" s="305" t="str">
        <x:v>MIGRATED — FROZEN</x:v>
      </x:c>
      <x:c r="J1179" s="305" t="str">
        <x:v>FROZEN</x:v>
      </x:c>
      <x:c r="K1179" s="305" t="str">
        <x:f>IF(COUNTIF($C$5:$C$1629,C1179)=1,"UNIQUE","DUPLICATE")</x:f>
        <x:v>UNIQUE</x:v>
      </x:c>
      <x:c r="L1179" s="305" t="str">
        <x:f>IF(COUNTIFS($B$5:$B$1629,B1179,$E$5:$E$1629,E1179)=1,"UNIQUE","DUPLICATE")</x:f>
        <x:v>UNIQUE</x:v>
      </x:c>
      <x:c r="M1179" s="305" t="str">
        <x:f>IF(COUNTIF($C$5:$C$1629,F1179)=1,"LINKED","ORPHAN")</x:f>
        <x:v>LINKED</x:v>
      </x:c>
      <x:c r="N1179" s="305" t="str">
        <x:f>IF(AND(LEFT(C1179,10)="SEBI-CORE-",MID(C1179,11,3)=B1179,LEN(C1179)=20),"VALID","INVALID")</x:f>
        <x:v>VALID</x:v>
      </x:c>
      <x:c r="O1179" s="305" t="str">
        <x:v>NO COLLISION — OBJECT CODE ISOLATED</x:v>
      </x:c>
    </x:row>
    <x:row r="1180" ht="48" customHeight="1">
      <x:c r="A1180" s="305" t="str">
        <x:v>Operational calendar</x:v>
      </x:c>
      <x:c r="B1180" s="305" t="str">
        <x:v>CAL</x:v>
      </x:c>
      <x:c r="C1180" s="305" t="str">
        <x:v>SEBI-CORE-CAL-000067</x:v>
      </x:c>
      <x:c r="D1180" s="305" t="n">
        <x:v>67</x:v>
      </x:c>
      <x:c r="E1180" s="305" t="str">
        <x:v>CAP-LAW067|Reg. 4|AP01|CAL01</x:v>
      </x:c>
      <x:c r="F1180" s="305" t="str">
        <x:v>SEBI-CORE-AUD-000067</x:v>
      </x:c>
      <x:c r="G1180" s="305" t="str">
        <x:v>CAP-LAW067|Reg. 4|AP01</x:v>
      </x:c>
      <x:c r="H1180" s="305" t="str">
        <x:v>CAP-LAW067</x:v>
      </x:c>
      <x:c r="I1180" s="305" t="str">
        <x:v>MIGRATED — FROZEN</x:v>
      </x:c>
      <x:c r="J1180" s="305" t="str">
        <x:v>FROZEN</x:v>
      </x:c>
      <x:c r="K1180" s="305" t="str">
        <x:f>IF(COUNTIF($C$5:$C$1629,C1180)=1,"UNIQUE","DUPLICATE")</x:f>
        <x:v>UNIQUE</x:v>
      </x:c>
      <x:c r="L1180" s="305" t="str">
        <x:f>IF(COUNTIFS($B$5:$B$1629,B1180,$E$5:$E$1629,E1180)=1,"UNIQUE","DUPLICATE")</x:f>
        <x:v>UNIQUE</x:v>
      </x:c>
      <x:c r="M1180" s="305" t="str">
        <x:f>IF(COUNTIF($C$5:$C$1629,F1180)=1,"LINKED","ORPHAN")</x:f>
        <x:v>LINKED</x:v>
      </x:c>
      <x:c r="N1180" s="305" t="str">
        <x:f>IF(AND(LEFT(C1180,10)="SEBI-CORE-",MID(C1180,11,3)=B1180,LEN(C1180)=20),"VALID","INVALID")</x:f>
        <x:v>VALID</x:v>
      </x:c>
      <x:c r="O1180" s="305" t="str">
        <x:v>NO COLLISION — OBJECT CODE ISOLATED</x:v>
      </x:c>
    </x:row>
    <x:row r="1181" ht="48" customHeight="1">
      <x:c r="A1181" s="305" t="str">
        <x:v>Operational calendar</x:v>
      </x:c>
      <x:c r="B1181" s="305" t="str">
        <x:v>CAL</x:v>
      </x:c>
      <x:c r="C1181" s="305" t="str">
        <x:v>SEBI-CORE-CAL-000068</x:v>
      </x:c>
      <x:c r="D1181" s="305" t="n">
        <x:v>68</x:v>
      </x:c>
      <x:c r="E1181" s="305" t="str">
        <x:v>CAP-LAW060|Reg. 26(2)|AP01|CAL01</x:v>
      </x:c>
      <x:c r="F1181" s="305" t="str">
        <x:v>SEBI-CORE-AUD-000068</x:v>
      </x:c>
      <x:c r="G1181" s="305" t="str">
        <x:v>CAP-LAW060|Reg. 26(2)|AP01</x:v>
      </x:c>
      <x:c r="H1181" s="305" t="str">
        <x:v>CAP-LAW060</x:v>
      </x:c>
      <x:c r="I1181" s="305" t="str">
        <x:v>MIGRATED — FROZEN</x:v>
      </x:c>
      <x:c r="J1181" s="305" t="str">
        <x:v>FROZEN</x:v>
      </x:c>
      <x:c r="K1181" s="305" t="str">
        <x:f>IF(COUNTIF($C$5:$C$1629,C1181)=1,"UNIQUE","DUPLICATE")</x:f>
        <x:v>UNIQUE</x:v>
      </x:c>
      <x:c r="L1181" s="305" t="str">
        <x:f>IF(COUNTIFS($B$5:$B$1629,B1181,$E$5:$E$1629,E1181)=1,"UNIQUE","DUPLICATE")</x:f>
        <x:v>UNIQUE</x:v>
      </x:c>
      <x:c r="M1181" s="305" t="str">
        <x:f>IF(COUNTIF($C$5:$C$1629,F1181)=1,"LINKED","ORPHAN")</x:f>
        <x:v>LINKED</x:v>
      </x:c>
      <x:c r="N1181" s="305" t="str">
        <x:f>IF(AND(LEFT(C1181,10)="SEBI-CORE-",MID(C1181,11,3)=B1181,LEN(C1181)=20),"VALID","INVALID")</x:f>
        <x:v>VALID</x:v>
      </x:c>
      <x:c r="O1181" s="305" t="str">
        <x:v>NO COLLISION — OBJECT CODE ISOLATED</x:v>
      </x:c>
    </x:row>
    <x:row r="1182" ht="48" customHeight="1">
      <x:c r="A1182" s="305" t="str">
        <x:v>Operational calendar</x:v>
      </x:c>
      <x:c r="B1182" s="305" t="str">
        <x:v>CAL</x:v>
      </x:c>
      <x:c r="C1182" s="305" t="str">
        <x:v>SEBI-CORE-CAL-000069</x:v>
      </x:c>
      <x:c r="D1182" s="305" t="n">
        <x:v>69</x:v>
      </x:c>
      <x:c r="E1182" s="305" t="str">
        <x:v>CAP-LAW060|Reg. 26(4)|AP01|CAL01</x:v>
      </x:c>
      <x:c r="F1182" s="305" t="str">
        <x:v>SEBI-CORE-AUD-000069</x:v>
      </x:c>
      <x:c r="G1182" s="305" t="str">
        <x:v>CAP-LAW060|Reg. 26(4)|AP01</x:v>
      </x:c>
      <x:c r="H1182" s="305" t="str">
        <x:v>CAP-LAW060</x:v>
      </x:c>
      <x:c r="I1182" s="305" t="str">
        <x:v>MIGRATED — FROZEN</x:v>
      </x:c>
      <x:c r="J1182" s="305" t="str">
        <x:v>FROZEN</x:v>
      </x:c>
      <x:c r="K1182" s="305" t="str">
        <x:f>IF(COUNTIF($C$5:$C$1629,C1182)=1,"UNIQUE","DUPLICATE")</x:f>
        <x:v>UNIQUE</x:v>
      </x:c>
      <x:c r="L1182" s="305" t="str">
        <x:f>IF(COUNTIFS($B$5:$B$1629,B1182,$E$5:$E$1629,E1182)=1,"UNIQUE","DUPLICATE")</x:f>
        <x:v>UNIQUE</x:v>
      </x:c>
      <x:c r="M1182" s="305" t="str">
        <x:f>IF(COUNTIF($C$5:$C$1629,F1182)=1,"LINKED","ORPHAN")</x:f>
        <x:v>LINKED</x:v>
      </x:c>
      <x:c r="N1182" s="305" t="str">
        <x:f>IF(AND(LEFT(C1182,10)="SEBI-CORE-",MID(C1182,11,3)=B1182,LEN(C1182)=20),"VALID","INVALID")</x:f>
        <x:v>VALID</x:v>
      </x:c>
      <x:c r="O1182" s="305" t="str">
        <x:v>NO COLLISION — OBJECT CODE ISOLATED</x:v>
      </x:c>
    </x:row>
    <x:row r="1183" ht="48" customHeight="1">
      <x:c r="A1183" s="305" t="str">
        <x:v>Operational calendar</x:v>
      </x:c>
      <x:c r="B1183" s="305" t="str">
        <x:v>CAL</x:v>
      </x:c>
      <x:c r="C1183" s="305" t="str">
        <x:v>SEBI-CORE-CAL-000070</x:v>
      </x:c>
      <x:c r="D1183" s="305" t="n">
        <x:v>70</x:v>
      </x:c>
      <x:c r="E1183" s="305" t="str">
        <x:v>CAP-LAW060|Reg. 26(6)|AP01|CAL01</x:v>
      </x:c>
      <x:c r="F1183" s="305" t="str">
        <x:v>SEBI-CORE-AUD-000070</x:v>
      </x:c>
      <x:c r="G1183" s="305" t="str">
        <x:v>CAP-LAW060|Reg. 26(6)|AP01</x:v>
      </x:c>
      <x:c r="H1183" s="305" t="str">
        <x:v>CAP-LAW060</x:v>
      </x:c>
      <x:c r="I1183" s="305" t="str">
        <x:v>MIGRATED — FROZEN</x:v>
      </x:c>
      <x:c r="J1183" s="305" t="str">
        <x:v>FROZEN</x:v>
      </x:c>
      <x:c r="K1183" s="305" t="str">
        <x:f>IF(COUNTIF($C$5:$C$1629,C1183)=1,"UNIQUE","DUPLICATE")</x:f>
        <x:v>UNIQUE</x:v>
      </x:c>
      <x:c r="L1183" s="305" t="str">
        <x:f>IF(COUNTIFS($B$5:$B$1629,B1183,$E$5:$E$1629,E1183)=1,"UNIQUE","DUPLICATE")</x:f>
        <x:v>UNIQUE</x:v>
      </x:c>
      <x:c r="M1183" s="305" t="str">
        <x:f>IF(COUNTIF($C$5:$C$1629,F1183)=1,"LINKED","ORPHAN")</x:f>
        <x:v>LINKED</x:v>
      </x:c>
      <x:c r="N1183" s="305" t="str">
        <x:f>IF(AND(LEFT(C1183,10)="SEBI-CORE-",MID(C1183,11,3)=B1183,LEN(C1183)=20),"VALID","INVALID")</x:f>
        <x:v>VALID</x:v>
      </x:c>
      <x:c r="O1183" s="305" t="str">
        <x:v>NO COLLISION — OBJECT CODE ISOLATED</x:v>
      </x:c>
    </x:row>
    <x:row r="1184" ht="48" customHeight="1">
      <x:c r="A1184" s="305" t="str">
        <x:v>Operational calendar</x:v>
      </x:c>
      <x:c r="B1184" s="305" t="str">
        <x:v>CAL</x:v>
      </x:c>
      <x:c r="C1184" s="305" t="str">
        <x:v>SEBI-CORE-CAL-000071</x:v>
      </x:c>
      <x:c r="D1184" s="305" t="n">
        <x:v>71</x:v>
      </x:c>
      <x:c r="E1184" s="305" t="str">
        <x:v>CAP-LAW060|Reg. 26(6A)|AP01|CAL01</x:v>
      </x:c>
      <x:c r="F1184" s="305" t="str">
        <x:v>SEBI-CORE-AUD-000071</x:v>
      </x:c>
      <x:c r="G1184" s="305" t="str">
        <x:v>CAP-LAW060|Reg. 26(6A)|AP01</x:v>
      </x:c>
      <x:c r="H1184" s="305" t="str">
        <x:v>CAP-LAW060</x:v>
      </x:c>
      <x:c r="I1184" s="305" t="str">
        <x:v>MIGRATED — FROZEN</x:v>
      </x:c>
      <x:c r="J1184" s="305" t="str">
        <x:v>FROZEN</x:v>
      </x:c>
      <x:c r="K1184" s="305" t="str">
        <x:f>IF(COUNTIF($C$5:$C$1629,C1184)=1,"UNIQUE","DUPLICATE")</x:f>
        <x:v>UNIQUE</x:v>
      </x:c>
      <x:c r="L1184" s="305" t="str">
        <x:f>IF(COUNTIFS($B$5:$B$1629,B1184,$E$5:$E$1629,E1184)=1,"UNIQUE","DUPLICATE")</x:f>
        <x:v>UNIQUE</x:v>
      </x:c>
      <x:c r="M1184" s="305" t="str">
        <x:f>IF(COUNTIF($C$5:$C$1629,F1184)=1,"LINKED","ORPHAN")</x:f>
        <x:v>LINKED</x:v>
      </x:c>
      <x:c r="N1184" s="305" t="str">
        <x:f>IF(AND(LEFT(C1184,10)="SEBI-CORE-",MID(C1184,11,3)=B1184,LEN(C1184)=20),"VALID","INVALID")</x:f>
        <x:v>VALID</x:v>
      </x:c>
      <x:c r="O1184" s="305" t="str">
        <x:v>NO COLLISION — OBJECT CODE ISOLATED</x:v>
      </x:c>
    </x:row>
    <x:row r="1185" ht="48" customHeight="1">
      <x:c r="A1185" s="305" t="str">
        <x:v>Operational calendar</x:v>
      </x:c>
      <x:c r="B1185" s="305" t="str">
        <x:v>CAL</x:v>
      </x:c>
      <x:c r="C1185" s="305" t="str">
        <x:v>SEBI-CORE-CAL-000072</x:v>
      </x:c>
      <x:c r="D1185" s="305" t="n">
        <x:v>72</x:v>
      </x:c>
      <x:c r="E1185" s="305" t="str">
        <x:v>CAP-LAW060|Reg. 26(7)|AP01|CAL01</x:v>
      </x:c>
      <x:c r="F1185" s="305" t="str">
        <x:v>SEBI-CORE-AUD-000072</x:v>
      </x:c>
      <x:c r="G1185" s="305" t="str">
        <x:v>CAP-LAW060|Reg. 26(7)|AP01</x:v>
      </x:c>
      <x:c r="H1185" s="305" t="str">
        <x:v>CAP-LAW060</x:v>
      </x:c>
      <x:c r="I1185" s="305" t="str">
        <x:v>MIGRATED — FROZEN</x:v>
      </x:c>
      <x:c r="J1185" s="305" t="str">
        <x:v>FROZEN</x:v>
      </x:c>
      <x:c r="K1185" s="305" t="str">
        <x:f>IF(COUNTIF($C$5:$C$1629,C1185)=1,"UNIQUE","DUPLICATE")</x:f>
        <x:v>UNIQUE</x:v>
      </x:c>
      <x:c r="L1185" s="305" t="str">
        <x:f>IF(COUNTIFS($B$5:$B$1629,B1185,$E$5:$E$1629,E1185)=1,"UNIQUE","DUPLICATE")</x:f>
        <x:v>UNIQUE</x:v>
      </x:c>
      <x:c r="M1185" s="305" t="str">
        <x:f>IF(COUNTIF($C$5:$C$1629,F1185)=1,"LINKED","ORPHAN")</x:f>
        <x:v>LINKED</x:v>
      </x:c>
      <x:c r="N1185" s="305" t="str">
        <x:f>IF(AND(LEFT(C1185,10)="SEBI-CORE-",MID(C1185,11,3)=B1185,LEN(C1185)=20),"VALID","INVALID")</x:f>
        <x:v>VALID</x:v>
      </x:c>
      <x:c r="O1185" s="305" t="str">
        <x:v>NO COLLISION — OBJECT CODE ISOLATED</x:v>
      </x:c>
    </x:row>
    <x:row r="1186" ht="48" customHeight="1">
      <x:c r="A1186" s="305" t="str">
        <x:v>Operational calendar</x:v>
      </x:c>
      <x:c r="B1186" s="305" t="str">
        <x:v>CAL</x:v>
      </x:c>
      <x:c r="C1186" s="305" t="str">
        <x:v>SEBI-CORE-CAL-000073</x:v>
      </x:c>
      <x:c r="D1186" s="305" t="n">
        <x:v>73</x:v>
      </x:c>
      <x:c r="E1186" s="305" t="str">
        <x:v>CAP-LAW060|Reg. 26(8)|AP01|CAL01</x:v>
      </x:c>
      <x:c r="F1186" s="305" t="str">
        <x:v>SEBI-CORE-AUD-000073</x:v>
      </x:c>
      <x:c r="G1186" s="305" t="str">
        <x:v>CAP-LAW060|Reg. 26(8)|AP01</x:v>
      </x:c>
      <x:c r="H1186" s="305" t="str">
        <x:v>CAP-LAW060</x:v>
      </x:c>
      <x:c r="I1186" s="305" t="str">
        <x:v>MIGRATED — FROZEN</x:v>
      </x:c>
      <x:c r="J1186" s="305" t="str">
        <x:v>FROZEN</x:v>
      </x:c>
      <x:c r="K1186" s="305" t="str">
        <x:f>IF(COUNTIF($C$5:$C$1629,C1186)=1,"UNIQUE","DUPLICATE")</x:f>
        <x:v>UNIQUE</x:v>
      </x:c>
      <x:c r="L1186" s="305" t="str">
        <x:f>IF(COUNTIFS($B$5:$B$1629,B1186,$E$5:$E$1629,E1186)=1,"UNIQUE","DUPLICATE")</x:f>
        <x:v>UNIQUE</x:v>
      </x:c>
      <x:c r="M1186" s="305" t="str">
        <x:f>IF(COUNTIF($C$5:$C$1629,F1186)=1,"LINKED","ORPHAN")</x:f>
        <x:v>LINKED</x:v>
      </x:c>
      <x:c r="N1186" s="305" t="str">
        <x:f>IF(AND(LEFT(C1186,10)="SEBI-CORE-",MID(C1186,11,3)=B1186,LEN(C1186)=20),"VALID","INVALID")</x:f>
        <x:v>VALID</x:v>
      </x:c>
      <x:c r="O1186" s="305" t="str">
        <x:v>NO COLLISION — OBJECT CODE ISOLATED</x:v>
      </x:c>
    </x:row>
    <x:row r="1187" ht="48" customHeight="1">
      <x:c r="A1187" s="305" t="str">
        <x:v>Operational calendar</x:v>
      </x:c>
      <x:c r="B1187" s="305" t="str">
        <x:v>CAL</x:v>
      </x:c>
      <x:c r="C1187" s="305" t="str">
        <x:v>SEBI-CORE-CAL-000074</x:v>
      </x:c>
      <x:c r="D1187" s="305" t="n">
        <x:v>74</x:v>
      </x:c>
      <x:c r="E1187" s="305" t="str">
        <x:v>CAP-LAW060|Reg. 26(9)|AP01|CAL01</x:v>
      </x:c>
      <x:c r="F1187" s="305" t="str">
        <x:v>SEBI-CORE-AUD-000074</x:v>
      </x:c>
      <x:c r="G1187" s="305" t="str">
        <x:v>CAP-LAW060|Reg. 26(9)|AP01</x:v>
      </x:c>
      <x:c r="H1187" s="305" t="str">
        <x:v>CAP-LAW060</x:v>
      </x:c>
      <x:c r="I1187" s="305" t="str">
        <x:v>MIGRATED — FROZEN</x:v>
      </x:c>
      <x:c r="J1187" s="305" t="str">
        <x:v>FROZEN</x:v>
      </x:c>
      <x:c r="K1187" s="305" t="str">
        <x:f>IF(COUNTIF($C$5:$C$1629,C1187)=1,"UNIQUE","DUPLICATE")</x:f>
        <x:v>UNIQUE</x:v>
      </x:c>
      <x:c r="L1187" s="305" t="str">
        <x:f>IF(COUNTIFS($B$5:$B$1629,B1187,$E$5:$E$1629,E1187)=1,"UNIQUE","DUPLICATE")</x:f>
        <x:v>UNIQUE</x:v>
      </x:c>
      <x:c r="M1187" s="305" t="str">
        <x:f>IF(COUNTIF($C$5:$C$1629,F1187)=1,"LINKED","ORPHAN")</x:f>
        <x:v>LINKED</x:v>
      </x:c>
      <x:c r="N1187" s="305" t="str">
        <x:f>IF(AND(LEFT(C1187,10)="SEBI-CORE-",MID(C1187,11,3)=B1187,LEN(C1187)=20),"VALID","INVALID")</x:f>
        <x:v>VALID</x:v>
      </x:c>
      <x:c r="O1187" s="305" t="str">
        <x:v>NO COLLISION — OBJECT CODE ISOLATED</x:v>
      </x:c>
    </x:row>
    <x:row r="1188" ht="48" customHeight="1">
      <x:c r="A1188" s="305" t="str">
        <x:v>Operational calendar</x:v>
      </x:c>
      <x:c r="B1188" s="305" t="str">
        <x:v>CAL</x:v>
      </x:c>
      <x:c r="C1188" s="305" t="str">
        <x:v>SEBI-CORE-CAL-000075</x:v>
      </x:c>
      <x:c r="D1188" s="305" t="n">
        <x:v>75</x:v>
      </x:c>
      <x:c r="E1188" s="305" t="str">
        <x:v>CAP-LAW060|Reg. 26(10)|AP01|CAL01</x:v>
      </x:c>
      <x:c r="F1188" s="305" t="str">
        <x:v>SEBI-CORE-AUD-000075</x:v>
      </x:c>
      <x:c r="G1188" s="305" t="str">
        <x:v>CAP-LAW060|Reg. 26(10)|AP01</x:v>
      </x:c>
      <x:c r="H1188" s="305" t="str">
        <x:v>CAP-LAW060</x:v>
      </x:c>
      <x:c r="I1188" s="305" t="str">
        <x:v>MIGRATED — FROZEN</x:v>
      </x:c>
      <x:c r="J1188" s="305" t="str">
        <x:v>FROZEN</x:v>
      </x:c>
      <x:c r="K1188" s="305" t="str">
        <x:f>IF(COUNTIF($C$5:$C$1629,C1188)=1,"UNIQUE","DUPLICATE")</x:f>
        <x:v>UNIQUE</x:v>
      </x:c>
      <x:c r="L1188" s="305" t="str">
        <x:f>IF(COUNTIFS($B$5:$B$1629,B1188,$E$5:$E$1629,E1188)=1,"UNIQUE","DUPLICATE")</x:f>
        <x:v>UNIQUE</x:v>
      </x:c>
      <x:c r="M1188" s="305" t="str">
        <x:f>IF(COUNTIF($C$5:$C$1629,F1188)=1,"LINKED","ORPHAN")</x:f>
        <x:v>LINKED</x:v>
      </x:c>
      <x:c r="N1188" s="305" t="str">
        <x:f>IF(AND(LEFT(C1188,10)="SEBI-CORE-",MID(C1188,11,3)=B1188,LEN(C1188)=20),"VALID","INVALID")</x:f>
        <x:v>VALID</x:v>
      </x:c>
      <x:c r="O1188" s="305" t="str">
        <x:v>NO COLLISION — OBJECT CODE ISOLATED</x:v>
      </x:c>
    </x:row>
    <x:row r="1189" ht="48" customHeight="1">
      <x:c r="A1189" s="305" t="str">
        <x:v>Operational calendar</x:v>
      </x:c>
      <x:c r="B1189" s="305" t="str">
        <x:v>CAL</x:v>
      </x:c>
      <x:c r="C1189" s="305" t="str">
        <x:v>SEBI-CORE-CAL-000076</x:v>
      </x:c>
      <x:c r="D1189" s="305" t="n">
        <x:v>76</x:v>
      </x:c>
      <x:c r="E1189" s="305" t="str">
        <x:v>CAP-LAW060|Reg. 29|AP01|CAL01</x:v>
      </x:c>
      <x:c r="F1189" s="305" t="str">
        <x:v>SEBI-CORE-AUD-000076</x:v>
      </x:c>
      <x:c r="G1189" s="305" t="str">
        <x:v>CAP-LAW060|Reg. 29|AP01</x:v>
      </x:c>
      <x:c r="H1189" s="305" t="str">
        <x:v>CAP-LAW060</x:v>
      </x:c>
      <x:c r="I1189" s="305" t="str">
        <x:v>MIGRATED — FROZEN</x:v>
      </x:c>
      <x:c r="J1189" s="305" t="str">
        <x:v>FROZEN</x:v>
      </x:c>
      <x:c r="K1189" s="305" t="str">
        <x:f>IF(COUNTIF($C$5:$C$1629,C1189)=1,"UNIQUE","DUPLICATE")</x:f>
        <x:v>UNIQUE</x:v>
      </x:c>
      <x:c r="L1189" s="305" t="str">
        <x:f>IF(COUNTIFS($B$5:$B$1629,B1189,$E$5:$E$1629,E1189)=1,"UNIQUE","DUPLICATE")</x:f>
        <x:v>UNIQUE</x:v>
      </x:c>
      <x:c r="M1189" s="305" t="str">
        <x:f>IF(COUNTIF($C$5:$C$1629,F1189)=1,"LINKED","ORPHAN")</x:f>
        <x:v>LINKED</x:v>
      </x:c>
      <x:c r="N1189" s="305" t="str">
        <x:f>IF(AND(LEFT(C1189,10)="SEBI-CORE-",MID(C1189,11,3)=B1189,LEN(C1189)=20),"VALID","INVALID")</x:f>
        <x:v>VALID</x:v>
      </x:c>
      <x:c r="O1189" s="305" t="str">
        <x:v>NO COLLISION — OBJECT CODE ISOLATED</x:v>
      </x:c>
    </x:row>
    <x:row r="1190" ht="48" customHeight="1">
      <x:c r="A1190" s="305" t="str">
        <x:v>Operational calendar</x:v>
      </x:c>
      <x:c r="B1190" s="305" t="str">
        <x:v>CAL</x:v>
      </x:c>
      <x:c r="C1190" s="305" t="str">
        <x:v>SEBI-CORE-CAL-000077</x:v>
      </x:c>
      <x:c r="D1190" s="305" t="n">
        <x:v>77</x:v>
      </x:c>
      <x:c r="E1190" s="305" t="str">
        <x:v>CAP-LAW060|Reg. 31|AP01|CAL01</x:v>
      </x:c>
      <x:c r="F1190" s="305" t="str">
        <x:v>SEBI-CORE-AUD-000077</x:v>
      </x:c>
      <x:c r="G1190" s="305" t="str">
        <x:v>CAP-LAW060|Reg. 31|AP01</x:v>
      </x:c>
      <x:c r="H1190" s="305" t="str">
        <x:v>CAP-LAW060</x:v>
      </x:c>
      <x:c r="I1190" s="305" t="str">
        <x:v>MIGRATED — FROZEN</x:v>
      </x:c>
      <x:c r="J1190" s="305" t="str">
        <x:v>FROZEN</x:v>
      </x:c>
      <x:c r="K1190" s="305" t="str">
        <x:f>IF(COUNTIF($C$5:$C$1629,C1190)=1,"UNIQUE","DUPLICATE")</x:f>
        <x:v>UNIQUE</x:v>
      </x:c>
      <x:c r="L1190" s="305" t="str">
        <x:f>IF(COUNTIFS($B$5:$B$1629,B1190,$E$5:$E$1629,E1190)=1,"UNIQUE","DUPLICATE")</x:f>
        <x:v>UNIQUE</x:v>
      </x:c>
      <x:c r="M1190" s="305" t="str">
        <x:f>IF(COUNTIF($C$5:$C$1629,F1190)=1,"LINKED","ORPHAN")</x:f>
        <x:v>LINKED</x:v>
      </x:c>
      <x:c r="N1190" s="305" t="str">
        <x:f>IF(AND(LEFT(C1190,10)="SEBI-CORE-",MID(C1190,11,3)=B1190,LEN(C1190)=20),"VALID","INVALID")</x:f>
        <x:v>VALID</x:v>
      </x:c>
      <x:c r="O1190" s="305" t="str">
        <x:v>NO COLLISION — OBJECT CODE ISOLATED</x:v>
      </x:c>
    </x:row>
    <x:row r="1191" ht="48" customHeight="1">
      <x:c r="A1191" s="305" t="str">
        <x:v>Operational calendar</x:v>
      </x:c>
      <x:c r="B1191" s="305" t="str">
        <x:v>CAL</x:v>
      </x:c>
      <x:c r="C1191" s="305" t="str">
        <x:v>SEBI-CORE-CAL-000078</x:v>
      </x:c>
      <x:c r="D1191" s="305" t="n">
        <x:v>78</x:v>
      </x:c>
      <x:c r="E1191" s="305" t="str">
        <x:v>CAP-LAW238|Reg. 10(7) online filing|AP01|CAL01</x:v>
      </x:c>
      <x:c r="F1191" s="305" t="str">
        <x:v>SEBI-CORE-AUD-000078</x:v>
      </x:c>
      <x:c r="G1191" s="305" t="str">
        <x:v>CAP-LAW238|Reg. 10(7) online filing|AP01</x:v>
      </x:c>
      <x:c r="H1191" s="305" t="str">
        <x:v>CAP-LAW238</x:v>
      </x:c>
      <x:c r="I1191" s="305" t="str">
        <x:v>MIGRATED — FROZEN</x:v>
      </x:c>
      <x:c r="J1191" s="305" t="str">
        <x:v>FROZEN</x:v>
      </x:c>
      <x:c r="K1191" s="305" t="str">
        <x:f>IF(COUNTIF($C$5:$C$1629,C1191)=1,"UNIQUE","DUPLICATE")</x:f>
        <x:v>UNIQUE</x:v>
      </x:c>
      <x:c r="L1191" s="305" t="str">
        <x:f>IF(COUNTIFS($B$5:$B$1629,B1191,$E$5:$E$1629,E1191)=1,"UNIQUE","DUPLICATE")</x:f>
        <x:v>UNIQUE</x:v>
      </x:c>
      <x:c r="M1191" s="305" t="str">
        <x:f>IF(COUNTIF($C$5:$C$1629,F1191)=1,"LINKED","ORPHAN")</x:f>
        <x:v>LINKED</x:v>
      </x:c>
      <x:c r="N1191" s="305" t="str">
        <x:f>IF(AND(LEFT(C1191,10)="SEBI-CORE-",MID(C1191,11,3)=B1191,LEN(C1191)=20),"VALID","INVALID")</x:f>
        <x:v>VALID</x:v>
      </x:c>
      <x:c r="O1191" s="305" t="str">
        <x:v>NO COLLISION — OBJECT CODE ISOLATED</x:v>
      </x:c>
    </x:row>
    <x:row r="1192" ht="48" customHeight="1">
      <x:c r="A1192" s="305" t="str">
        <x:v>Operational calendar</x:v>
      </x:c>
      <x:c r="B1192" s="305" t="str">
        <x:v>CAL</x:v>
      </x:c>
      <x:c r="C1192" s="305" t="str">
        <x:v>SEBI-CORE-CAL-000079</x:v>
      </x:c>
      <x:c r="D1192" s="305" t="n">
        <x:v>79</x:v>
      </x:c>
      <x:c r="E1192" s="305" t="str">
        <x:v>CAP-LAW049|Ch. II / Reg. 6|AP01|CAL01</x:v>
      </x:c>
      <x:c r="F1192" s="305" t="str">
        <x:v>SEBI-CORE-AUD-000079</x:v>
      </x:c>
      <x:c r="G1192" s="305" t="str">
        <x:v>CAP-LAW049|Ch. II / Reg. 6|AP01</x:v>
      </x:c>
      <x:c r="H1192" s="305" t="str">
        <x:v>CAP-LAW049</x:v>
      </x:c>
      <x:c r="I1192" s="305" t="str">
        <x:v>MIGRATED — FROZEN</x:v>
      </x:c>
      <x:c r="J1192" s="305" t="str">
        <x:v>FROZEN</x:v>
      </x:c>
      <x:c r="K1192" s="305" t="str">
        <x:f>IF(COUNTIF($C$5:$C$1629,C1192)=1,"UNIQUE","DUPLICATE")</x:f>
        <x:v>UNIQUE</x:v>
      </x:c>
      <x:c r="L1192" s="305" t="str">
        <x:f>IF(COUNTIFS($B$5:$B$1629,B1192,$E$5:$E$1629,E1192)=1,"UNIQUE","DUPLICATE")</x:f>
        <x:v>UNIQUE</x:v>
      </x:c>
      <x:c r="M1192" s="305" t="str">
        <x:f>IF(COUNTIF($C$5:$C$1629,F1192)=1,"LINKED","ORPHAN")</x:f>
        <x:v>LINKED</x:v>
      </x:c>
      <x:c r="N1192" s="305" t="str">
        <x:f>IF(AND(LEFT(C1192,10)="SEBI-CORE-",MID(C1192,11,3)=B1192,LEN(C1192)=20),"VALID","INVALID")</x:f>
        <x:v>VALID</x:v>
      </x:c>
      <x:c r="O1192" s="305" t="str">
        <x:v>NO COLLISION — OBJECT CODE ISOLATED</x:v>
      </x:c>
    </x:row>
    <x:row r="1193" ht="48" customHeight="1">
      <x:c r="A1193" s="305" t="str">
        <x:v>Operational calendar</x:v>
      </x:c>
      <x:c r="B1193" s="305" t="str">
        <x:v>CAL</x:v>
      </x:c>
      <x:c r="C1193" s="305" t="str">
        <x:v>SEBI-CORE-CAL-000080</x:v>
      </x:c>
      <x:c r="D1193" s="305" t="n">
        <x:v>80</x:v>
      </x:c>
      <x:c r="E1193" s="305" t="str">
        <x:v>CAP-LAW049|Ch. II offer document|AP01|CAL01</x:v>
      </x:c>
      <x:c r="F1193" s="305" t="str">
        <x:v>SEBI-CORE-AUD-000080</x:v>
      </x:c>
      <x:c r="G1193" s="305" t="str">
        <x:v>CAP-LAW049|Ch. II offer document|AP01</x:v>
      </x:c>
      <x:c r="H1193" s="305" t="str">
        <x:v>CAP-LAW049</x:v>
      </x:c>
      <x:c r="I1193" s="305" t="str">
        <x:v>MIGRATED — FROZEN</x:v>
      </x:c>
      <x:c r="J1193" s="305" t="str">
        <x:v>FROZEN</x:v>
      </x:c>
      <x:c r="K1193" s="305" t="str">
        <x:f>IF(COUNTIF($C$5:$C$1629,C1193)=1,"UNIQUE","DUPLICATE")</x:f>
        <x:v>UNIQUE</x:v>
      </x:c>
      <x:c r="L1193" s="305" t="str">
        <x:f>IF(COUNTIFS($B$5:$B$1629,B1193,$E$5:$E$1629,E1193)=1,"UNIQUE","DUPLICATE")</x:f>
        <x:v>UNIQUE</x:v>
      </x:c>
      <x:c r="M1193" s="305" t="str">
        <x:f>IF(COUNTIF($C$5:$C$1629,F1193)=1,"LINKED","ORPHAN")</x:f>
        <x:v>LINKED</x:v>
      </x:c>
      <x:c r="N1193" s="305" t="str">
        <x:f>IF(AND(LEFT(C1193,10)="SEBI-CORE-",MID(C1193,11,3)=B1193,LEN(C1193)=20),"VALID","INVALID")</x:f>
        <x:v>VALID</x:v>
      </x:c>
      <x:c r="O1193" s="305" t="str">
        <x:v>NO COLLISION — OBJECT CODE ISOLATED</x:v>
      </x:c>
    </x:row>
    <x:row r="1194" ht="48" customHeight="1">
      <x:c r="A1194" s="305" t="str">
        <x:v>Operational calendar</x:v>
      </x:c>
      <x:c r="B1194" s="305" t="str">
        <x:v>CAL</x:v>
      </x:c>
      <x:c r="C1194" s="305" t="str">
        <x:v>SEBI-CORE-CAL-000081</x:v>
      </x:c>
      <x:c r="D1194" s="305" t="n">
        <x:v>81</x:v>
      </x:c>
      <x:c r="E1194" s="305" t="str">
        <x:v>CAP-LAW049|Ch. II issue process|AP01|CAL01</x:v>
      </x:c>
      <x:c r="F1194" s="305" t="str">
        <x:v>SEBI-CORE-AUD-000081</x:v>
      </x:c>
      <x:c r="G1194" s="305" t="str">
        <x:v>CAP-LAW049|Ch. II issue process|AP01</x:v>
      </x:c>
      <x:c r="H1194" s="305" t="str">
        <x:v>CAP-LAW049</x:v>
      </x:c>
      <x:c r="I1194" s="305" t="str">
        <x:v>MIGRATED — FROZEN</x:v>
      </x:c>
      <x:c r="J1194" s="305" t="str">
        <x:v>FROZEN</x:v>
      </x:c>
      <x:c r="K1194" s="305" t="str">
        <x:f>IF(COUNTIF($C$5:$C$1629,C1194)=1,"UNIQUE","DUPLICATE")</x:f>
        <x:v>UNIQUE</x:v>
      </x:c>
      <x:c r="L1194" s="305" t="str">
        <x:f>IF(COUNTIFS($B$5:$B$1629,B1194,$E$5:$E$1629,E1194)=1,"UNIQUE","DUPLICATE")</x:f>
        <x:v>UNIQUE</x:v>
      </x:c>
      <x:c r="M1194" s="305" t="str">
        <x:f>IF(COUNTIF($C$5:$C$1629,F1194)=1,"LINKED","ORPHAN")</x:f>
        <x:v>LINKED</x:v>
      </x:c>
      <x:c r="N1194" s="305" t="str">
        <x:f>IF(AND(LEFT(C1194,10)="SEBI-CORE-",MID(C1194,11,3)=B1194,LEN(C1194)=20),"VALID","INVALID")</x:f>
        <x:v>VALID</x:v>
      </x:c>
      <x:c r="O1194" s="305" t="str">
        <x:v>NO COLLISION — OBJECT CODE ISOLATED</x:v>
      </x:c>
    </x:row>
    <x:row r="1195" ht="48" customHeight="1">
      <x:c r="A1195" s="305" t="str">
        <x:v>Operational calendar</x:v>
      </x:c>
      <x:c r="B1195" s="305" t="str">
        <x:v>CAL</x:v>
      </x:c>
      <x:c r="C1195" s="305" t="str">
        <x:v>SEBI-CORE-CAL-000082</x:v>
      </x:c>
      <x:c r="D1195" s="305" t="n">
        <x:v>82</x:v>
      </x:c>
      <x:c r="E1195" s="305" t="str">
        <x:v>CAP-LAW049|Ch. III|AP01|CAL01</x:v>
      </x:c>
      <x:c r="F1195" s="305" t="str">
        <x:v>SEBI-CORE-AUD-000082</x:v>
      </x:c>
      <x:c r="G1195" s="305" t="str">
        <x:v>CAP-LAW049|Ch. III|AP01</x:v>
      </x:c>
      <x:c r="H1195" s="305" t="str">
        <x:v>CAP-LAW049</x:v>
      </x:c>
      <x:c r="I1195" s="305" t="str">
        <x:v>MIGRATED — FROZEN</x:v>
      </x:c>
      <x:c r="J1195" s="305" t="str">
        <x:v>FROZEN</x:v>
      </x:c>
      <x:c r="K1195" s="305" t="str">
        <x:f>IF(COUNTIF($C$5:$C$1629,C1195)=1,"UNIQUE","DUPLICATE")</x:f>
        <x:v>UNIQUE</x:v>
      </x:c>
      <x:c r="L1195" s="305" t="str">
        <x:f>IF(COUNTIFS($B$5:$B$1629,B1195,$E$5:$E$1629,E1195)=1,"UNIQUE","DUPLICATE")</x:f>
        <x:v>UNIQUE</x:v>
      </x:c>
      <x:c r="M1195" s="305" t="str">
        <x:f>IF(COUNTIF($C$5:$C$1629,F1195)=1,"LINKED","ORPHAN")</x:f>
        <x:v>LINKED</x:v>
      </x:c>
      <x:c r="N1195" s="305" t="str">
        <x:f>IF(AND(LEFT(C1195,10)="SEBI-CORE-",MID(C1195,11,3)=B1195,LEN(C1195)=20),"VALID","INVALID")</x:f>
        <x:v>VALID</x:v>
      </x:c>
      <x:c r="O1195" s="305" t="str">
        <x:v>NO COLLISION — OBJECT CODE ISOLATED</x:v>
      </x:c>
    </x:row>
    <x:row r="1196" ht="48" customHeight="1">
      <x:c r="A1196" s="305" t="str">
        <x:v>Operational calendar</x:v>
      </x:c>
      <x:c r="B1196" s="305" t="str">
        <x:v>CAL</x:v>
      </x:c>
      <x:c r="C1196" s="305" t="str">
        <x:v>SEBI-CORE-CAL-000083</x:v>
      </x:c>
      <x:c r="D1196" s="305" t="n">
        <x:v>83</x:v>
      </x:c>
      <x:c r="E1196" s="305" t="str">
        <x:v>CAP-LAW049|Ch. IV|AP01|CAL01</x:v>
      </x:c>
      <x:c r="F1196" s="305" t="str">
        <x:v>SEBI-CORE-AUD-000083</x:v>
      </x:c>
      <x:c r="G1196" s="305" t="str">
        <x:v>CAP-LAW049|Ch. IV|AP01</x:v>
      </x:c>
      <x:c r="H1196" s="305" t="str">
        <x:v>CAP-LAW049</x:v>
      </x:c>
      <x:c r="I1196" s="305" t="str">
        <x:v>MIGRATED — FROZEN</x:v>
      </x:c>
      <x:c r="J1196" s="305" t="str">
        <x:v>FROZEN</x:v>
      </x:c>
      <x:c r="K1196" s="305" t="str">
        <x:f>IF(COUNTIF($C$5:$C$1629,C1196)=1,"UNIQUE","DUPLICATE")</x:f>
        <x:v>UNIQUE</x:v>
      </x:c>
      <x:c r="L1196" s="305" t="str">
        <x:f>IF(COUNTIFS($B$5:$B$1629,B1196,$E$5:$E$1629,E1196)=1,"UNIQUE","DUPLICATE")</x:f>
        <x:v>UNIQUE</x:v>
      </x:c>
      <x:c r="M1196" s="305" t="str">
        <x:f>IF(COUNTIF($C$5:$C$1629,F1196)=1,"LINKED","ORPHAN")</x:f>
        <x:v>LINKED</x:v>
      </x:c>
      <x:c r="N1196" s="305" t="str">
        <x:f>IF(AND(LEFT(C1196,10)="SEBI-CORE-",MID(C1196,11,3)=B1196,LEN(C1196)=20),"VALID","INVALID")</x:f>
        <x:v>VALID</x:v>
      </x:c>
      <x:c r="O1196" s="305" t="str">
        <x:v>NO COLLISION — OBJECT CODE ISOLATED</x:v>
      </x:c>
    </x:row>
    <x:row r="1197" ht="48" customHeight="1">
      <x:c r="A1197" s="305" t="str">
        <x:v>Operational calendar</x:v>
      </x:c>
      <x:c r="B1197" s="305" t="str">
        <x:v>CAL</x:v>
      </x:c>
      <x:c r="C1197" s="305" t="str">
        <x:v>SEBI-CORE-CAL-000084</x:v>
      </x:c>
      <x:c r="D1197" s="305" t="n">
        <x:v>84</x:v>
      </x:c>
      <x:c r="E1197" s="305" t="str">
        <x:v>CAP-LAW049|Ch. V|AP01|CAL01</x:v>
      </x:c>
      <x:c r="F1197" s="305" t="str">
        <x:v>SEBI-CORE-AUD-000084</x:v>
      </x:c>
      <x:c r="G1197" s="305" t="str">
        <x:v>CAP-LAW049|Ch. V|AP01</x:v>
      </x:c>
      <x:c r="H1197" s="305" t="str">
        <x:v>CAP-LAW049</x:v>
      </x:c>
      <x:c r="I1197" s="305" t="str">
        <x:v>MIGRATED — FROZEN</x:v>
      </x:c>
      <x:c r="J1197" s="305" t="str">
        <x:v>FROZEN</x:v>
      </x:c>
      <x:c r="K1197" s="305" t="str">
        <x:f>IF(COUNTIF($C$5:$C$1629,C1197)=1,"UNIQUE","DUPLICATE")</x:f>
        <x:v>UNIQUE</x:v>
      </x:c>
      <x:c r="L1197" s="305" t="str">
        <x:f>IF(COUNTIFS($B$5:$B$1629,B1197,$E$5:$E$1629,E1197)=1,"UNIQUE","DUPLICATE")</x:f>
        <x:v>UNIQUE</x:v>
      </x:c>
      <x:c r="M1197" s="305" t="str">
        <x:f>IF(COUNTIF($C$5:$C$1629,F1197)=1,"LINKED","ORPHAN")</x:f>
        <x:v>LINKED</x:v>
      </x:c>
      <x:c r="N1197" s="305" t="str">
        <x:f>IF(AND(LEFT(C1197,10)="SEBI-CORE-",MID(C1197,11,3)=B1197,LEN(C1197)=20),"VALID","INVALID")</x:f>
        <x:v>VALID</x:v>
      </x:c>
      <x:c r="O1197" s="305" t="str">
        <x:v>NO COLLISION — OBJECT CODE ISOLATED</x:v>
      </x:c>
    </x:row>
    <x:row r="1198" ht="48" customHeight="1">
      <x:c r="A1198" s="305" t="str">
        <x:v>Operational calendar</x:v>
      </x:c>
      <x:c r="B1198" s="305" t="str">
        <x:v>CAL</x:v>
      </x:c>
      <x:c r="C1198" s="305" t="str">
        <x:v>SEBI-CORE-CAL-000085</x:v>
      </x:c>
      <x:c r="D1198" s="305" t="n">
        <x:v>85</x:v>
      </x:c>
      <x:c r="E1198" s="305" t="str">
        <x:v>CAP-LAW049|Ch. VI|AP01|CAL01</x:v>
      </x:c>
      <x:c r="F1198" s="305" t="str">
        <x:v>SEBI-CORE-AUD-000085</x:v>
      </x:c>
      <x:c r="G1198" s="305" t="str">
        <x:v>CAP-LAW049|Ch. VI|AP01</x:v>
      </x:c>
      <x:c r="H1198" s="305" t="str">
        <x:v>CAP-LAW049</x:v>
      </x:c>
      <x:c r="I1198" s="305" t="str">
        <x:v>MIGRATED — FROZEN</x:v>
      </x:c>
      <x:c r="J1198" s="305" t="str">
        <x:v>FROZEN</x:v>
      </x:c>
      <x:c r="K1198" s="305" t="str">
        <x:f>IF(COUNTIF($C$5:$C$1629,C1198)=1,"UNIQUE","DUPLICATE")</x:f>
        <x:v>UNIQUE</x:v>
      </x:c>
      <x:c r="L1198" s="305" t="str">
        <x:f>IF(COUNTIFS($B$5:$B$1629,B1198,$E$5:$E$1629,E1198)=1,"UNIQUE","DUPLICATE")</x:f>
        <x:v>UNIQUE</x:v>
      </x:c>
      <x:c r="M1198" s="305" t="str">
        <x:f>IF(COUNTIF($C$5:$C$1629,F1198)=1,"LINKED","ORPHAN")</x:f>
        <x:v>LINKED</x:v>
      </x:c>
      <x:c r="N1198" s="305" t="str">
        <x:f>IF(AND(LEFT(C1198,10)="SEBI-CORE-",MID(C1198,11,3)=B1198,LEN(C1198)=20),"VALID","INVALID")</x:f>
        <x:v>VALID</x:v>
      </x:c>
      <x:c r="O1198" s="305" t="str">
        <x:v>NO COLLISION — OBJECT CODE ISOLATED</x:v>
      </x:c>
    </x:row>
    <x:row r="1199" ht="48" customHeight="1">
      <x:c r="A1199" s="305" t="str">
        <x:v>Operational calendar</x:v>
      </x:c>
      <x:c r="B1199" s="305" t="str">
        <x:v>CAL</x:v>
      </x:c>
      <x:c r="C1199" s="305" t="str">
        <x:v>SEBI-CORE-CAL-000086</x:v>
      </x:c>
      <x:c r="D1199" s="305" t="n">
        <x:v>86</x:v>
      </x:c>
      <x:c r="E1199" s="305" t="str">
        <x:v>CAP-LAW049|Ch. IX|AP01|CAL01</x:v>
      </x:c>
      <x:c r="F1199" s="305" t="str">
        <x:v>SEBI-CORE-AUD-000086</x:v>
      </x:c>
      <x:c r="G1199" s="305" t="str">
        <x:v>CAP-LAW049|Ch. IX|AP01</x:v>
      </x:c>
      <x:c r="H1199" s="305" t="str">
        <x:v>CAP-LAW049</x:v>
      </x:c>
      <x:c r="I1199" s="305" t="str">
        <x:v>MIGRATED — FROZEN</x:v>
      </x:c>
      <x:c r="J1199" s="305" t="str">
        <x:v>FROZEN</x:v>
      </x:c>
      <x:c r="K1199" s="305" t="str">
        <x:f>IF(COUNTIF($C$5:$C$1629,C1199)=1,"UNIQUE","DUPLICATE")</x:f>
        <x:v>UNIQUE</x:v>
      </x:c>
      <x:c r="L1199" s="305" t="str">
        <x:f>IF(COUNTIFS($B$5:$B$1629,B1199,$E$5:$E$1629,E1199)=1,"UNIQUE","DUPLICATE")</x:f>
        <x:v>UNIQUE</x:v>
      </x:c>
      <x:c r="M1199" s="305" t="str">
        <x:f>IF(COUNTIF($C$5:$C$1629,F1199)=1,"LINKED","ORPHAN")</x:f>
        <x:v>LINKED</x:v>
      </x:c>
      <x:c r="N1199" s="305" t="str">
        <x:f>IF(AND(LEFT(C1199,10)="SEBI-CORE-",MID(C1199,11,3)=B1199,LEN(C1199)=20),"VALID","INVALID")</x:f>
        <x:v>VALID</x:v>
      </x:c>
      <x:c r="O1199" s="305" t="str">
        <x:v>NO COLLISION — OBJECT CODE ISOLATED</x:v>
      </x:c>
    </x:row>
    <x:row r="1200" ht="48" customHeight="1">
      <x:c r="A1200" s="305" t="str">
        <x:v>Operational calendar</x:v>
      </x:c>
      <x:c r="B1200" s="305" t="str">
        <x:v>CAL</x:v>
      </x:c>
      <x:c r="C1200" s="305" t="str">
        <x:v>SEBI-CORE-CAL-000087</x:v>
      </x:c>
      <x:c r="D1200" s="305" t="n">
        <x:v>87</x:v>
      </x:c>
      <x:c r="E1200" s="305" t="str">
        <x:v>CAP-LAW079|Operational chapters|AP01|CAL01</x:v>
      </x:c>
      <x:c r="F1200" s="305" t="str">
        <x:v>SEBI-CORE-AUD-000087</x:v>
      </x:c>
      <x:c r="G1200" s="305" t="str">
        <x:v>CAP-LAW079|Operational chapters|AP01</x:v>
      </x:c>
      <x:c r="H1200" s="305" t="str">
        <x:v>CAP-LAW079</x:v>
      </x:c>
      <x:c r="I1200" s="305" t="str">
        <x:v>MIGRATED — FROZEN</x:v>
      </x:c>
      <x:c r="J1200" s="305" t="str">
        <x:v>FROZEN</x:v>
      </x:c>
      <x:c r="K1200" s="305" t="str">
        <x:f>IF(COUNTIF($C$5:$C$1629,C1200)=1,"UNIQUE","DUPLICATE")</x:f>
        <x:v>UNIQUE</x:v>
      </x:c>
      <x:c r="L1200" s="305" t="str">
        <x:f>IF(COUNTIFS($B$5:$B$1629,B1200,$E$5:$E$1629,E1200)=1,"UNIQUE","DUPLICATE")</x:f>
        <x:v>UNIQUE</x:v>
      </x:c>
      <x:c r="M1200" s="305" t="str">
        <x:f>IF(COUNTIF($C$5:$C$1629,F1200)=1,"LINKED","ORPHAN")</x:f>
        <x:v>LINKED</x:v>
      </x:c>
      <x:c r="N1200" s="305" t="str">
        <x:f>IF(AND(LEFT(C1200,10)="SEBI-CORE-",MID(C1200,11,3)=B1200,LEN(C1200)=20),"VALID","INVALID")</x:f>
        <x:v>VALID</x:v>
      </x:c>
      <x:c r="O1200" s="305" t="str">
        <x:v>NO COLLISION — OBJECT CODE ISOLATED</x:v>
      </x:c>
    </x:row>
    <x:row r="1201" ht="48" customHeight="1">
      <x:c r="A1201" s="305" t="str">
        <x:v>Operational calendar</x:v>
      </x:c>
      <x:c r="B1201" s="305" t="str">
        <x:v>CAL</x:v>
      </x:c>
      <x:c r="C1201" s="305" t="str">
        <x:v>SEBI-CORE-CAL-000088</x:v>
      </x:c>
      <x:c r="D1201" s="305" t="n">
        <x:v>88</x:v>
      </x:c>
      <x:c r="E1201" s="305" t="str">
        <x:v>CAP-LAW218|Pledged-share lock-in mechanism|AP01|CAL01</x:v>
      </x:c>
      <x:c r="F1201" s="305" t="str">
        <x:v>SEBI-CORE-AUD-000088</x:v>
      </x:c>
      <x:c r="G1201" s="305" t="str">
        <x:v>CAP-LAW218|Pledged-share lock-in mechanism|AP01</x:v>
      </x:c>
      <x:c r="H1201" s="305" t="str">
        <x:v>CAP-LAW218</x:v>
      </x:c>
      <x:c r="I1201" s="305" t="str">
        <x:v>MIGRATED — FROZEN</x:v>
      </x:c>
      <x:c r="J1201" s="305" t="str">
        <x:v>FROZEN</x:v>
      </x:c>
      <x:c r="K1201" s="305" t="str">
        <x:f>IF(COUNTIF($C$5:$C$1629,C1201)=1,"UNIQUE","DUPLICATE")</x:f>
        <x:v>UNIQUE</x:v>
      </x:c>
      <x:c r="L1201" s="305" t="str">
        <x:f>IF(COUNTIFS($B$5:$B$1629,B1201,$E$5:$E$1629,E1201)=1,"UNIQUE","DUPLICATE")</x:f>
        <x:v>UNIQUE</x:v>
      </x:c>
      <x:c r="M1201" s="305" t="str">
        <x:f>IF(COUNTIF($C$5:$C$1629,F1201)=1,"LINKED","ORPHAN")</x:f>
        <x:v>LINKED</x:v>
      </x:c>
      <x:c r="N1201" s="305" t="str">
        <x:f>IF(AND(LEFT(C1201,10)="SEBI-CORE-",MID(C1201,11,3)=B1201,LEN(C1201)=20),"VALID","INVALID")</x:f>
        <x:v>VALID</x:v>
      </x:c>
      <x:c r="O1201" s="305" t="str">
        <x:v>NO COLLISION — OBJECT CODE ISOLATED</x:v>
      </x:c>
    </x:row>
    <x:row r="1202" ht="48" customHeight="1">
      <x:c r="A1202" s="305" t="str">
        <x:v>Operational calendar</x:v>
      </x:c>
      <x:c r="B1202" s="305" t="str">
        <x:v>CAL</x:v>
      </x:c>
      <x:c r="C1202" s="305" t="str">
        <x:v>SEBI-CORE-CAL-000089</x:v>
      </x:c>
      <x:c r="D1202" s="305" t="n">
        <x:v>89</x:v>
      </x:c>
      <x:c r="E1202" s="305" t="str">
        <x:v>CAP-LAW047|Reg. 4|AP01|CAL01</x:v>
      </x:c>
      <x:c r="F1202" s="305" t="str">
        <x:v>SEBI-CORE-AUD-000089</x:v>
      </x:c>
      <x:c r="G1202" s="305" t="str">
        <x:v>CAP-LAW047|Reg. 4|AP01</x:v>
      </x:c>
      <x:c r="H1202" s="305" t="str">
        <x:v>CAP-LAW047</x:v>
      </x:c>
      <x:c r="I1202" s="305" t="str">
        <x:v>MIGRATED — FROZEN</x:v>
      </x:c>
      <x:c r="J1202" s="305" t="str">
        <x:v>FROZEN</x:v>
      </x:c>
      <x:c r="K1202" s="305" t="str">
        <x:f>IF(COUNTIF($C$5:$C$1629,C1202)=1,"UNIQUE","DUPLICATE")</x:f>
        <x:v>UNIQUE</x:v>
      </x:c>
      <x:c r="L1202" s="305" t="str">
        <x:f>IF(COUNTIFS($B$5:$B$1629,B1202,$E$5:$E$1629,E1202)=1,"UNIQUE","DUPLICATE")</x:f>
        <x:v>UNIQUE</x:v>
      </x:c>
      <x:c r="M1202" s="305" t="str">
        <x:f>IF(COUNTIF($C$5:$C$1629,F1202)=1,"LINKED","ORPHAN")</x:f>
        <x:v>LINKED</x:v>
      </x:c>
      <x:c r="N1202" s="305" t="str">
        <x:f>IF(AND(LEFT(C1202,10)="SEBI-CORE-",MID(C1202,11,3)=B1202,LEN(C1202)=20),"VALID","INVALID")</x:f>
        <x:v>VALID</x:v>
      </x:c>
      <x:c r="O1202" s="305" t="str">
        <x:v>NO COLLISION — OBJECT CODE ISOLATED</x:v>
      </x:c>
    </x:row>
    <x:row r="1203" ht="48" customHeight="1">
      <x:c r="A1203" s="305" t="str">
        <x:v>Operational calendar</x:v>
      </x:c>
      <x:c r="B1203" s="305" t="str">
        <x:v>CAL</x:v>
      </x:c>
      <x:c r="C1203" s="305" t="str">
        <x:v>SEBI-CORE-CAL-000090</x:v>
      </x:c>
      <x:c r="D1203" s="305" t="n">
        <x:v>90</x:v>
      </x:c>
      <x:c r="E1203" s="305" t="str">
        <x:v>CAP-LAW047|Reg. 6|AP01|CAL01</x:v>
      </x:c>
      <x:c r="F1203" s="305" t="str">
        <x:v>SEBI-CORE-AUD-000090</x:v>
      </x:c>
      <x:c r="G1203" s="305" t="str">
        <x:v>CAP-LAW047|Reg. 6|AP01</x:v>
      </x:c>
      <x:c r="H1203" s="305" t="str">
        <x:v>CAP-LAW047</x:v>
      </x:c>
      <x:c r="I1203" s="305" t="str">
        <x:v>MIGRATED — FROZEN</x:v>
      </x:c>
      <x:c r="J1203" s="305" t="str">
        <x:v>FROZEN</x:v>
      </x:c>
      <x:c r="K1203" s="305" t="str">
        <x:f>IF(COUNTIF($C$5:$C$1629,C1203)=1,"UNIQUE","DUPLICATE")</x:f>
        <x:v>UNIQUE</x:v>
      </x:c>
      <x:c r="L1203" s="305" t="str">
        <x:f>IF(COUNTIFS($B$5:$B$1629,B1203,$E$5:$E$1629,E1203)=1,"UNIQUE","DUPLICATE")</x:f>
        <x:v>UNIQUE</x:v>
      </x:c>
      <x:c r="M1203" s="305" t="str">
        <x:f>IF(COUNTIF($C$5:$C$1629,F1203)=1,"LINKED","ORPHAN")</x:f>
        <x:v>LINKED</x:v>
      </x:c>
      <x:c r="N1203" s="305" t="str">
        <x:f>IF(AND(LEFT(C1203,10)="SEBI-CORE-",MID(C1203,11,3)=B1203,LEN(C1203)=20),"VALID","INVALID")</x:f>
        <x:v>VALID</x:v>
      </x:c>
      <x:c r="O1203" s="305" t="str">
        <x:v>NO COLLISION — OBJECT CODE ISOLATED</x:v>
      </x:c>
    </x:row>
    <x:row r="1204" ht="48" customHeight="1">
      <x:c r="A1204" s="305" t="str">
        <x:v>Operational calendar</x:v>
      </x:c>
      <x:c r="B1204" s="305" t="str">
        <x:v>CAL</x:v>
      </x:c>
      <x:c r="C1204" s="305" t="str">
        <x:v>SEBI-CORE-CAL-000091</x:v>
      </x:c>
      <x:c r="D1204" s="305" t="n">
        <x:v>91</x:v>
      </x:c>
      <x:c r="E1204" s="305" t="str">
        <x:v>CAP-LAW047|Reg. 5|AP01|CAL01</x:v>
      </x:c>
      <x:c r="F1204" s="305" t="str">
        <x:v>SEBI-CORE-AUD-000091</x:v>
      </x:c>
      <x:c r="G1204" s="305" t="str">
        <x:v>CAP-LAW047|Reg. 5|AP01</x:v>
      </x:c>
      <x:c r="H1204" s="305" t="str">
        <x:v>CAP-LAW047</x:v>
      </x:c>
      <x:c r="I1204" s="305" t="str">
        <x:v>MIGRATED — FROZEN</x:v>
      </x:c>
      <x:c r="J1204" s="305" t="str">
        <x:v>FROZEN</x:v>
      </x:c>
      <x:c r="K1204" s="305" t="str">
        <x:f>IF(COUNTIF($C$5:$C$1629,C1204)=1,"UNIQUE","DUPLICATE")</x:f>
        <x:v>UNIQUE</x:v>
      </x:c>
      <x:c r="L1204" s="305" t="str">
        <x:f>IF(COUNTIFS($B$5:$B$1629,B1204,$E$5:$E$1629,E1204)=1,"UNIQUE","DUPLICATE")</x:f>
        <x:v>UNIQUE</x:v>
      </x:c>
      <x:c r="M1204" s="305" t="str">
        <x:f>IF(COUNTIF($C$5:$C$1629,F1204)=1,"LINKED","ORPHAN")</x:f>
        <x:v>LINKED</x:v>
      </x:c>
      <x:c r="N1204" s="305" t="str">
        <x:f>IF(AND(LEFT(C1204,10)="SEBI-CORE-",MID(C1204,11,3)=B1204,LEN(C1204)=20),"VALID","INVALID")</x:f>
        <x:v>VALID</x:v>
      </x:c>
      <x:c r="O1204" s="305" t="str">
        <x:v>NO COLLISION — OBJECT CODE ISOLATED</x:v>
      </x:c>
    </x:row>
    <x:row r="1205" ht="48" customHeight="1">
      <x:c r="A1205" s="305" t="str">
        <x:v>Operational calendar</x:v>
      </x:c>
      <x:c r="B1205" s="305" t="str">
        <x:v>CAL</x:v>
      </x:c>
      <x:c r="C1205" s="305" t="str">
        <x:v>SEBI-CORE-CAL-000092</x:v>
      </x:c>
      <x:c r="D1205" s="305" t="n">
        <x:v>92</x:v>
      </x:c>
      <x:c r="E1205" s="305" t="str">
        <x:v>CAP-LAW047|Reg. 7|AP01|CAL01</x:v>
      </x:c>
      <x:c r="F1205" s="305" t="str">
        <x:v>SEBI-CORE-AUD-000092</x:v>
      </x:c>
      <x:c r="G1205" s="305" t="str">
        <x:v>CAP-LAW047|Reg. 7|AP01</x:v>
      </x:c>
      <x:c r="H1205" s="305" t="str">
        <x:v>CAP-LAW047</x:v>
      </x:c>
      <x:c r="I1205" s="305" t="str">
        <x:v>MIGRATED — FROZEN</x:v>
      </x:c>
      <x:c r="J1205" s="305" t="str">
        <x:v>FROZEN</x:v>
      </x:c>
      <x:c r="K1205" s="305" t="str">
        <x:f>IF(COUNTIF($C$5:$C$1629,C1205)=1,"UNIQUE","DUPLICATE")</x:f>
        <x:v>UNIQUE</x:v>
      </x:c>
      <x:c r="L1205" s="305" t="str">
        <x:f>IF(COUNTIFS($B$5:$B$1629,B1205,$E$5:$E$1629,E1205)=1,"UNIQUE","DUPLICATE")</x:f>
        <x:v>UNIQUE</x:v>
      </x:c>
      <x:c r="M1205" s="305" t="str">
        <x:f>IF(COUNTIF($C$5:$C$1629,F1205)=1,"LINKED","ORPHAN")</x:f>
        <x:v>LINKED</x:v>
      </x:c>
      <x:c r="N1205" s="305" t="str">
        <x:f>IF(AND(LEFT(C1205,10)="SEBI-CORE-",MID(C1205,11,3)=B1205,LEN(C1205)=20),"VALID","INVALID")</x:f>
        <x:v>VALID</x:v>
      </x:c>
      <x:c r="O1205" s="305" t="str">
        <x:v>NO COLLISION — OBJECT CODE ISOLATED</x:v>
      </x:c>
    </x:row>
    <x:row r="1206" ht="48" customHeight="1">
      <x:c r="A1206" s="305" t="str">
        <x:v>Operational calendar</x:v>
      </x:c>
      <x:c r="B1206" s="305" t="str">
        <x:v>CAL</x:v>
      </x:c>
      <x:c r="C1206" s="305" t="str">
        <x:v>SEBI-CORE-CAL-000093</x:v>
      </x:c>
      <x:c r="D1206" s="305" t="n">
        <x:v>93</x:v>
      </x:c>
      <x:c r="E1206" s="305" t="str">
        <x:v>CAP-LAW047|Reg. 8|AP01|CAL01</x:v>
      </x:c>
      <x:c r="F1206" s="305" t="str">
        <x:v>SEBI-CORE-AUD-000093</x:v>
      </x:c>
      <x:c r="G1206" s="305" t="str">
        <x:v>CAP-LAW047|Reg. 8|AP01</x:v>
      </x:c>
      <x:c r="H1206" s="305" t="str">
        <x:v>CAP-LAW047</x:v>
      </x:c>
      <x:c r="I1206" s="305" t="str">
        <x:v>MIGRATED — FROZEN</x:v>
      </x:c>
      <x:c r="J1206" s="305" t="str">
        <x:v>FROZEN</x:v>
      </x:c>
      <x:c r="K1206" s="305" t="str">
        <x:f>IF(COUNTIF($C$5:$C$1629,C1206)=1,"UNIQUE","DUPLICATE")</x:f>
        <x:v>UNIQUE</x:v>
      </x:c>
      <x:c r="L1206" s="305" t="str">
        <x:f>IF(COUNTIFS($B$5:$B$1629,B1206,$E$5:$E$1629,E1206)=1,"UNIQUE","DUPLICATE")</x:f>
        <x:v>UNIQUE</x:v>
      </x:c>
      <x:c r="M1206" s="305" t="str">
        <x:f>IF(COUNTIF($C$5:$C$1629,F1206)=1,"LINKED","ORPHAN")</x:f>
        <x:v>LINKED</x:v>
      </x:c>
      <x:c r="N1206" s="305" t="str">
        <x:f>IF(AND(LEFT(C1206,10)="SEBI-CORE-",MID(C1206,11,3)=B1206,LEN(C1206)=20),"VALID","INVALID")</x:f>
        <x:v>VALID</x:v>
      </x:c>
      <x:c r="O1206" s="305" t="str">
        <x:v>NO COLLISION — OBJECT CODE ISOLATED</x:v>
      </x:c>
    </x:row>
    <x:row r="1207" ht="48" customHeight="1">
      <x:c r="A1207" s="305" t="str">
        <x:v>Operational calendar</x:v>
      </x:c>
      <x:c r="B1207" s="305" t="str">
        <x:v>CAL</x:v>
      </x:c>
      <x:c r="C1207" s="305" t="str">
        <x:v>SEBI-CORE-CAL-000094</x:v>
      </x:c>
      <x:c r="D1207" s="305" t="n">
        <x:v>94</x:v>
      </x:c>
      <x:c r="E1207" s="305" t="str">
        <x:v>CAP-LAW047|Reg. 9(xi)|AP01|CAL01</x:v>
      </x:c>
      <x:c r="F1207" s="305" t="str">
        <x:v>SEBI-CORE-AUD-000094</x:v>
      </x:c>
      <x:c r="G1207" s="305" t="str">
        <x:v>CAP-LAW047|Reg. 9(xi)|AP01</x:v>
      </x:c>
      <x:c r="H1207" s="305" t="str">
        <x:v>CAP-LAW047</x:v>
      </x:c>
      <x:c r="I1207" s="305" t="str">
        <x:v>MIGRATED — FROZEN</x:v>
      </x:c>
      <x:c r="J1207" s="305" t="str">
        <x:v>FROZEN</x:v>
      </x:c>
      <x:c r="K1207" s="305" t="str">
        <x:f>IF(COUNTIF($C$5:$C$1629,C1207)=1,"UNIQUE","DUPLICATE")</x:f>
        <x:v>UNIQUE</x:v>
      </x:c>
      <x:c r="L1207" s="305" t="str">
        <x:f>IF(COUNTIFS($B$5:$B$1629,B1207,$E$5:$E$1629,E1207)=1,"UNIQUE","DUPLICATE")</x:f>
        <x:v>UNIQUE</x:v>
      </x:c>
      <x:c r="M1207" s="305" t="str">
        <x:f>IF(COUNTIF($C$5:$C$1629,F1207)=1,"LINKED","ORPHAN")</x:f>
        <x:v>LINKED</x:v>
      </x:c>
      <x:c r="N1207" s="305" t="str">
        <x:f>IF(AND(LEFT(C1207,10)="SEBI-CORE-",MID(C1207,11,3)=B1207,LEN(C1207)=20),"VALID","INVALID")</x:f>
        <x:v>VALID</x:v>
      </x:c>
      <x:c r="O1207" s="305" t="str">
        <x:v>NO COLLISION — OBJECT CODE ISOLATED</x:v>
      </x:c>
    </x:row>
    <x:row r="1208" ht="48" customHeight="1">
      <x:c r="A1208" s="305" t="str">
        <x:v>Operational calendar</x:v>
      </x:c>
      <x:c r="B1208" s="305" t="str">
        <x:v>CAL</x:v>
      </x:c>
      <x:c r="C1208" s="305" t="str">
        <x:v>SEBI-CORE-CAL-000095</x:v>
      </x:c>
      <x:c r="D1208" s="305" t="n">
        <x:v>95</x:v>
      </x:c>
      <x:c r="E1208" s="305" t="str">
        <x:v>CAP-LAW047|Reg. 9|AP01|CAL01</x:v>
      </x:c>
      <x:c r="F1208" s="305" t="str">
        <x:v>SEBI-CORE-AUD-000095</x:v>
      </x:c>
      <x:c r="G1208" s="305" t="str">
        <x:v>CAP-LAW047|Reg. 9|AP01</x:v>
      </x:c>
      <x:c r="H1208" s="305" t="str">
        <x:v>CAP-LAW047</x:v>
      </x:c>
      <x:c r="I1208" s="305" t="str">
        <x:v>MIGRATED — FROZEN</x:v>
      </x:c>
      <x:c r="J1208" s="305" t="str">
        <x:v>FROZEN</x:v>
      </x:c>
      <x:c r="K1208" s="305" t="str">
        <x:f>IF(COUNTIF($C$5:$C$1629,C1208)=1,"UNIQUE","DUPLICATE")</x:f>
        <x:v>UNIQUE</x:v>
      </x:c>
      <x:c r="L1208" s="305" t="str">
        <x:f>IF(COUNTIFS($B$5:$B$1629,B1208,$E$5:$E$1629,E1208)=1,"UNIQUE","DUPLICATE")</x:f>
        <x:v>UNIQUE</x:v>
      </x:c>
      <x:c r="M1208" s="305" t="str">
        <x:f>IF(COUNTIF($C$5:$C$1629,F1208)=1,"LINKED","ORPHAN")</x:f>
        <x:v>LINKED</x:v>
      </x:c>
      <x:c r="N1208" s="305" t="str">
        <x:f>IF(AND(LEFT(C1208,10)="SEBI-CORE-",MID(C1208,11,3)=B1208,LEN(C1208)=20),"VALID","INVALID")</x:f>
        <x:v>VALID</x:v>
      </x:c>
      <x:c r="O1208" s="305" t="str">
        <x:v>NO COLLISION — OBJECT CODE ISOLATED</x:v>
      </x:c>
    </x:row>
    <x:row r="1209" ht="48" customHeight="1">
      <x:c r="A1209" s="305" t="str">
        <x:v>Operational calendar</x:v>
      </x:c>
      <x:c r="B1209" s="305" t="str">
        <x:v>CAL</x:v>
      </x:c>
      <x:c r="C1209" s="305" t="str">
        <x:v>SEBI-CORE-CAL-000096</x:v>
      </x:c>
      <x:c r="D1209" s="305" t="n">
        <x:v>96</x:v>
      </x:c>
      <x:c r="E1209" s="305" t="str">
        <x:v>CAP-LAW047|Reg. 10|AP01|CAL01</x:v>
      </x:c>
      <x:c r="F1209" s="305" t="str">
        <x:v>SEBI-CORE-AUD-000096</x:v>
      </x:c>
      <x:c r="G1209" s="305" t="str">
        <x:v>CAP-LAW047|Reg. 10|AP01</x:v>
      </x:c>
      <x:c r="H1209" s="305" t="str">
        <x:v>CAP-LAW047</x:v>
      </x:c>
      <x:c r="I1209" s="305" t="str">
        <x:v>MIGRATED — FROZEN</x:v>
      </x:c>
      <x:c r="J1209" s="305" t="str">
        <x:v>FROZEN</x:v>
      </x:c>
      <x:c r="K1209" s="305" t="str">
        <x:f>IF(COUNTIF($C$5:$C$1629,C1209)=1,"UNIQUE","DUPLICATE")</x:f>
        <x:v>UNIQUE</x:v>
      </x:c>
      <x:c r="L1209" s="305" t="str">
        <x:f>IF(COUNTIFS($B$5:$B$1629,B1209,$E$5:$E$1629,E1209)=1,"UNIQUE","DUPLICATE")</x:f>
        <x:v>UNIQUE</x:v>
      </x:c>
      <x:c r="M1209" s="305" t="str">
        <x:f>IF(COUNTIF($C$5:$C$1629,F1209)=1,"LINKED","ORPHAN")</x:f>
        <x:v>LINKED</x:v>
      </x:c>
      <x:c r="N1209" s="305" t="str">
        <x:f>IF(AND(LEFT(C1209,10)="SEBI-CORE-",MID(C1209,11,3)=B1209,LEN(C1209)=20),"VALID","INVALID")</x:f>
        <x:v>VALID</x:v>
      </x:c>
      <x:c r="O1209" s="305" t="str">
        <x:v>NO COLLISION — OBJECT CODE ISOLATED</x:v>
      </x:c>
    </x:row>
    <x:row r="1210" ht="48" customHeight="1">
      <x:c r="A1210" s="305" t="str">
        <x:v>Operational calendar</x:v>
      </x:c>
      <x:c r="B1210" s="305" t="str">
        <x:v>CAL</x:v>
      </x:c>
      <x:c r="C1210" s="305" t="str">
        <x:v>SEBI-CORE-CAL-000097</x:v>
      </x:c>
      <x:c r="D1210" s="305" t="n">
        <x:v>97</x:v>
      </x:c>
      <x:c r="E1210" s="305" t="str">
        <x:v>CAP-LAW047|Reg. 11|AP01|CAL01</x:v>
      </x:c>
      <x:c r="F1210" s="305" t="str">
        <x:v>SEBI-CORE-AUD-000097</x:v>
      </x:c>
      <x:c r="G1210" s="305" t="str">
        <x:v>CAP-LAW047|Reg. 11|AP01</x:v>
      </x:c>
      <x:c r="H1210" s="305" t="str">
        <x:v>CAP-LAW047</x:v>
      </x:c>
      <x:c r="I1210" s="305" t="str">
        <x:v>MIGRATED — FROZEN</x:v>
      </x:c>
      <x:c r="J1210" s="305" t="str">
        <x:v>FROZEN</x:v>
      </x:c>
      <x:c r="K1210" s="305" t="str">
        <x:f>IF(COUNTIF($C$5:$C$1629,C1210)=1,"UNIQUE","DUPLICATE")</x:f>
        <x:v>UNIQUE</x:v>
      </x:c>
      <x:c r="L1210" s="305" t="str">
        <x:f>IF(COUNTIFS($B$5:$B$1629,B1210,$E$5:$E$1629,E1210)=1,"UNIQUE","DUPLICATE")</x:f>
        <x:v>UNIQUE</x:v>
      </x:c>
      <x:c r="M1210" s="305" t="str">
        <x:f>IF(COUNTIF($C$5:$C$1629,F1210)=1,"LINKED","ORPHAN")</x:f>
        <x:v>LINKED</x:v>
      </x:c>
      <x:c r="N1210" s="305" t="str">
        <x:f>IF(AND(LEFT(C1210,10)="SEBI-CORE-",MID(C1210,11,3)=B1210,LEN(C1210)=20),"VALID","INVALID")</x:f>
        <x:v>VALID</x:v>
      </x:c>
      <x:c r="O1210" s="305" t="str">
        <x:v>NO COLLISION — OBJECT CODE ISOLATED</x:v>
      </x:c>
    </x:row>
    <x:row r="1211" ht="48" customHeight="1">
      <x:c r="A1211" s="305" t="str">
        <x:v>Operational calendar</x:v>
      </x:c>
      <x:c r="B1211" s="305" t="str">
        <x:v>CAL</x:v>
      </x:c>
      <x:c r="C1211" s="305" t="str">
        <x:v>SEBI-CORE-CAL-000098</x:v>
      </x:c>
      <x:c r="D1211" s="305" t="n">
        <x:v>98</x:v>
      </x:c>
      <x:c r="E1211" s="305" t="str">
        <x:v>CAP-LAW047|Reg. 24 general obligations|AP01|CAL01</x:v>
      </x:c>
      <x:c r="F1211" s="305" t="str">
        <x:v>SEBI-CORE-AUD-000098</x:v>
      </x:c>
      <x:c r="G1211" s="305" t="str">
        <x:v>CAP-LAW047|Reg. 24 general obligations|AP01</x:v>
      </x:c>
      <x:c r="H1211" s="305" t="str">
        <x:v>CAP-LAW047</x:v>
      </x:c>
      <x:c r="I1211" s="305" t="str">
        <x:v>MIGRATED — FROZEN</x:v>
      </x:c>
      <x:c r="J1211" s="305" t="str">
        <x:v>FROZEN</x:v>
      </x:c>
      <x:c r="K1211" s="305" t="str">
        <x:f>IF(COUNTIF($C$5:$C$1629,C1211)=1,"UNIQUE","DUPLICATE")</x:f>
        <x:v>UNIQUE</x:v>
      </x:c>
      <x:c r="L1211" s="305" t="str">
        <x:f>IF(COUNTIFS($B$5:$B$1629,B1211,$E$5:$E$1629,E1211)=1,"UNIQUE","DUPLICATE")</x:f>
        <x:v>UNIQUE</x:v>
      </x:c>
      <x:c r="M1211" s="305" t="str">
        <x:f>IF(COUNTIF($C$5:$C$1629,F1211)=1,"LINKED","ORPHAN")</x:f>
        <x:v>LINKED</x:v>
      </x:c>
      <x:c r="N1211" s="305" t="str">
        <x:f>IF(AND(LEFT(C1211,10)="SEBI-CORE-",MID(C1211,11,3)=B1211,LEN(C1211)=20),"VALID","INVALID")</x:f>
        <x:v>VALID</x:v>
      </x:c>
      <x:c r="O1211" s="305" t="str">
        <x:v>NO COLLISION — OBJECT CODE ISOLATED</x:v>
      </x:c>
    </x:row>
    <x:row r="1212" ht="48" customHeight="1">
      <x:c r="A1212" s="305" t="str">
        <x:v>Operational calendar</x:v>
      </x:c>
      <x:c r="B1212" s="305" t="str">
        <x:v>CAL</x:v>
      </x:c>
      <x:c r="C1212" s="305" t="str">
        <x:v>SEBI-CORE-CAL-000099</x:v>
      </x:c>
      <x:c r="D1212" s="305" t="n">
        <x:v>99</x:v>
      </x:c>
      <x:c r="E1212" s="305" t="str">
        <x:v>CAP-LAW239|Reg. 24(i)(ea) operationalisation|AP01|CAL01</x:v>
      </x:c>
      <x:c r="F1212" s="305" t="str">
        <x:v>SEBI-CORE-AUD-000099</x:v>
      </x:c>
      <x:c r="G1212" s="305" t="str">
        <x:v>CAP-LAW239|Reg. 24(i)(ea) operationalisation|AP01</x:v>
      </x:c>
      <x:c r="H1212" s="305" t="str">
        <x:v>CAP-LAW239</x:v>
      </x:c>
      <x:c r="I1212" s="305" t="str">
        <x:v>MIGRATED — FROZEN</x:v>
      </x:c>
      <x:c r="J1212" s="305" t="str">
        <x:v>FROZEN</x:v>
      </x:c>
      <x:c r="K1212" s="305" t="str">
        <x:f>IF(COUNTIF($C$5:$C$1629,C1212)=1,"UNIQUE","DUPLICATE")</x:f>
        <x:v>UNIQUE</x:v>
      </x:c>
      <x:c r="L1212" s="305" t="str">
        <x:f>IF(COUNTIFS($B$5:$B$1629,B1212,$E$5:$E$1629,E1212)=1,"UNIQUE","DUPLICATE")</x:f>
        <x:v>UNIQUE</x:v>
      </x:c>
      <x:c r="M1212" s="305" t="str">
        <x:f>IF(COUNTIF($C$5:$C$1629,F1212)=1,"LINKED","ORPHAN")</x:f>
        <x:v>LINKED</x:v>
      </x:c>
      <x:c r="N1212" s="305" t="str">
        <x:f>IF(AND(LEFT(C1212,10)="SEBI-CORE-",MID(C1212,11,3)=B1212,LEN(C1212)=20),"VALID","INVALID")</x:f>
        <x:v>VALID</x:v>
      </x:c>
      <x:c r="O1212" s="305" t="str">
        <x:v>NO COLLISION — OBJECT CODE ISOLATED</x:v>
      </x:c>
    </x:row>
    <x:row r="1213" ht="48" customHeight="1">
      <x:c r="A1213" s="305" t="str">
        <x:v>Operational calendar</x:v>
      </x:c>
      <x:c r="B1213" s="305" t="str">
        <x:v>CAL</x:v>
      </x:c>
      <x:c r="C1213" s="305" t="str">
        <x:v>SEBI-CORE-CAL-000100</x:v>
      </x:c>
      <x:c r="D1213" s="305" t="n">
        <x:v>100</x:v>
      </x:c>
      <x:c r="E1213" s="305" t="str">
        <x:v>CAP-LAW040|Reg. 8|AP01|CAL01</x:v>
      </x:c>
      <x:c r="F1213" s="305" t="str">
        <x:v>SEBI-CORE-AUD-000100</x:v>
      </x:c>
      <x:c r="G1213" s="305" t="str">
        <x:v>CAP-LAW040|Reg. 8|AP01</x:v>
      </x:c>
      <x:c r="H1213" s="305" t="str">
        <x:v>CAP-LAW040</x:v>
      </x:c>
      <x:c r="I1213" s="305" t="str">
        <x:v>MIGRATED — FROZEN</x:v>
      </x:c>
      <x:c r="J1213" s="305" t="str">
        <x:v>FROZEN</x:v>
      </x:c>
      <x:c r="K1213" s="305" t="str">
        <x:f>IF(COUNTIF($C$5:$C$1629,C1213)=1,"UNIQUE","DUPLICATE")</x:f>
        <x:v>UNIQUE</x:v>
      </x:c>
      <x:c r="L1213" s="305" t="str">
        <x:f>IF(COUNTIFS($B$5:$B$1629,B1213,$E$5:$E$1629,E1213)=1,"UNIQUE","DUPLICATE")</x:f>
        <x:v>UNIQUE</x:v>
      </x:c>
      <x:c r="M1213" s="305" t="str">
        <x:f>IF(COUNTIF($C$5:$C$1629,F1213)=1,"LINKED","ORPHAN")</x:f>
        <x:v>LINKED</x:v>
      </x:c>
      <x:c r="N1213" s="305" t="str">
        <x:f>IF(AND(LEFT(C1213,10)="SEBI-CORE-",MID(C1213,11,3)=B1213,LEN(C1213)=20),"VALID","INVALID")</x:f>
        <x:v>VALID</x:v>
      </x:c>
      <x:c r="O1213" s="305" t="str">
        <x:v>NO COLLISION — OBJECT CODE ISOLATED</x:v>
      </x:c>
    </x:row>
    <x:row r="1214" ht="48" customHeight="1">
      <x:c r="A1214" s="305" t="str">
        <x:v>Operational calendar</x:v>
      </x:c>
      <x:c r="B1214" s="305" t="str">
        <x:v>CAL</x:v>
      </x:c>
      <x:c r="C1214" s="305" t="str">
        <x:v>SEBI-CORE-CAL-000101</x:v>
      </x:c>
      <x:c r="D1214" s="305" t="n">
        <x:v>101</x:v>
      </x:c>
      <x:c r="E1214" s="305" t="str">
        <x:v>CAP-LAW040|Regs. 9 and 10(2)-(3)|AP01|CAL01</x:v>
      </x:c>
      <x:c r="F1214" s="305" t="str">
        <x:v>SEBI-CORE-AUD-000101</x:v>
      </x:c>
      <x:c r="G1214" s="305" t="str">
        <x:v>CAP-LAW040|Regs. 9 and 10(2)-(3)|AP01</x:v>
      </x:c>
      <x:c r="H1214" s="305" t="str">
        <x:v>CAP-LAW040</x:v>
      </x:c>
      <x:c r="I1214" s="305" t="str">
        <x:v>MIGRATED — FROZEN</x:v>
      </x:c>
      <x:c r="J1214" s="305" t="str">
        <x:v>FROZEN</x:v>
      </x:c>
      <x:c r="K1214" s="305" t="str">
        <x:f>IF(COUNTIF($C$5:$C$1629,C1214)=1,"UNIQUE","DUPLICATE")</x:f>
        <x:v>UNIQUE</x:v>
      </x:c>
      <x:c r="L1214" s="305" t="str">
        <x:f>IF(COUNTIFS($B$5:$B$1629,B1214,$E$5:$E$1629,E1214)=1,"UNIQUE","DUPLICATE")</x:f>
        <x:v>UNIQUE</x:v>
      </x:c>
      <x:c r="M1214" s="305" t="str">
        <x:f>IF(COUNTIF($C$5:$C$1629,F1214)=1,"LINKED","ORPHAN")</x:f>
        <x:v>LINKED</x:v>
      </x:c>
      <x:c r="N1214" s="305" t="str">
        <x:f>IF(AND(LEFT(C1214,10)="SEBI-CORE-",MID(C1214,11,3)=B1214,LEN(C1214)=20),"VALID","INVALID")</x:f>
        <x:v>VALID</x:v>
      </x:c>
      <x:c r="O1214" s="305" t="str">
        <x:v>NO COLLISION — OBJECT CODE ISOLATED</x:v>
      </x:c>
    </x:row>
    <x:row r="1215" ht="48" customHeight="1">
      <x:c r="A1215" s="305" t="str">
        <x:v>Operational calendar</x:v>
      </x:c>
      <x:c r="B1215" s="305" t="str">
        <x:v>CAL</x:v>
      </x:c>
      <x:c r="C1215" s="305" t="str">
        <x:v>SEBI-CORE-CAL-000102</x:v>
      </x:c>
      <x:c r="D1215" s="305" t="n">
        <x:v>102</x:v>
      </x:c>
      <x:c r="E1215" s="305" t="str">
        <x:v>CAP-LAW040|Reg. 10(1),(4)-(6)|AP01|CAL01</x:v>
      </x:c>
      <x:c r="F1215" s="305" t="str">
        <x:v>SEBI-CORE-AUD-000102</x:v>
      </x:c>
      <x:c r="G1215" s="305" t="str">
        <x:v>CAP-LAW040|Reg. 10(1),(4)-(6)|AP01</x:v>
      </x:c>
      <x:c r="H1215" s="305" t="str">
        <x:v>CAP-LAW040</x:v>
      </x:c>
      <x:c r="I1215" s="305" t="str">
        <x:v>MIGRATED — FROZEN</x:v>
      </x:c>
      <x:c r="J1215" s="305" t="str">
        <x:v>FROZEN</x:v>
      </x:c>
      <x:c r="K1215" s="305" t="str">
        <x:f>IF(COUNTIF($C$5:$C$1629,C1215)=1,"UNIQUE","DUPLICATE")</x:f>
        <x:v>UNIQUE</x:v>
      </x:c>
      <x:c r="L1215" s="305" t="str">
        <x:f>IF(COUNTIFS($B$5:$B$1629,B1215,$E$5:$E$1629,E1215)=1,"UNIQUE","DUPLICATE")</x:f>
        <x:v>UNIQUE</x:v>
      </x:c>
      <x:c r="M1215" s="305" t="str">
        <x:f>IF(COUNTIF($C$5:$C$1629,F1215)=1,"LINKED","ORPHAN")</x:f>
        <x:v>LINKED</x:v>
      </x:c>
      <x:c r="N1215" s="305" t="str">
        <x:f>IF(AND(LEFT(C1215,10)="SEBI-CORE-",MID(C1215,11,3)=B1215,LEN(C1215)=20),"VALID","INVALID")</x:f>
        <x:v>VALID</x:v>
      </x:c>
      <x:c r="O1215" s="305" t="str">
        <x:v>NO COLLISION — OBJECT CODE ISOLATED</x:v>
      </x:c>
    </x:row>
    <x:row r="1216" ht="48" customHeight="1">
      <x:c r="A1216" s="305" t="str">
        <x:v>Operational calendar</x:v>
      </x:c>
      <x:c r="B1216" s="305" t="str">
        <x:v>CAL</x:v>
      </x:c>
      <x:c r="C1216" s="305" t="str">
        <x:v>SEBI-CORE-CAL-000103</x:v>
      </x:c>
      <x:c r="D1216" s="305" t="n">
        <x:v>103</x:v>
      </x:c>
      <x:c r="E1216" s="305" t="str">
        <x:v>CAP-LAW040|Reg. 11|AP01|CAL01</x:v>
      </x:c>
      <x:c r="F1216" s="305" t="str">
        <x:v>SEBI-CORE-AUD-000103</x:v>
      </x:c>
      <x:c r="G1216" s="305" t="str">
        <x:v>CAP-LAW040|Reg. 11|AP01</x:v>
      </x:c>
      <x:c r="H1216" s="305" t="str">
        <x:v>CAP-LAW040</x:v>
      </x:c>
      <x:c r="I1216" s="305" t="str">
        <x:v>MIGRATED — FROZEN</x:v>
      </x:c>
      <x:c r="J1216" s="305" t="str">
        <x:v>FROZEN</x:v>
      </x:c>
      <x:c r="K1216" s="305" t="str">
        <x:f>IF(COUNTIF($C$5:$C$1629,C1216)=1,"UNIQUE","DUPLICATE")</x:f>
        <x:v>UNIQUE</x:v>
      </x:c>
      <x:c r="L1216" s="305" t="str">
        <x:f>IF(COUNTIFS($B$5:$B$1629,B1216,$E$5:$E$1629,E1216)=1,"UNIQUE","DUPLICATE")</x:f>
        <x:v>UNIQUE</x:v>
      </x:c>
      <x:c r="M1216" s="305" t="str">
        <x:f>IF(COUNTIF($C$5:$C$1629,F1216)=1,"LINKED","ORPHAN")</x:f>
        <x:v>LINKED</x:v>
      </x:c>
      <x:c r="N1216" s="305" t="str">
        <x:f>IF(AND(LEFT(C1216,10)="SEBI-CORE-",MID(C1216,11,3)=B1216,LEN(C1216)=20),"VALID","INVALID")</x:f>
        <x:v>VALID</x:v>
      </x:c>
      <x:c r="O1216" s="305" t="str">
        <x:v>NO COLLISION — OBJECT CODE ISOLATED</x:v>
      </x:c>
    </x:row>
    <x:row r="1217" ht="48" customHeight="1">
      <x:c r="A1217" s="305" t="str">
        <x:v>Operational calendar</x:v>
      </x:c>
      <x:c r="B1217" s="305" t="str">
        <x:v>CAL</x:v>
      </x:c>
      <x:c r="C1217" s="305" t="str">
        <x:v>SEBI-CORE-CAL-000104</x:v>
      </x:c>
      <x:c r="D1217" s="305" t="n">
        <x:v>104</x:v>
      </x:c>
      <x:c r="E1217" s="305" t="str">
        <x:v>CAP-LAW040|Reg. 12|AP01|CAL01</x:v>
      </x:c>
      <x:c r="F1217" s="305" t="str">
        <x:v>SEBI-CORE-AUD-000104</x:v>
      </x:c>
      <x:c r="G1217" s="305" t="str">
        <x:v>CAP-LAW040|Reg. 12|AP01</x:v>
      </x:c>
      <x:c r="H1217" s="305" t="str">
        <x:v>CAP-LAW040</x:v>
      </x:c>
      <x:c r="I1217" s="305" t="str">
        <x:v>MIGRATED — FROZEN</x:v>
      </x:c>
      <x:c r="J1217" s="305" t="str">
        <x:v>FROZEN</x:v>
      </x:c>
      <x:c r="K1217" s="305" t="str">
        <x:f>IF(COUNTIF($C$5:$C$1629,C1217)=1,"UNIQUE","DUPLICATE")</x:f>
        <x:v>UNIQUE</x:v>
      </x:c>
      <x:c r="L1217" s="305" t="str">
        <x:f>IF(COUNTIFS($B$5:$B$1629,B1217,$E$5:$E$1629,E1217)=1,"UNIQUE","DUPLICATE")</x:f>
        <x:v>UNIQUE</x:v>
      </x:c>
      <x:c r="M1217" s="305" t="str">
        <x:f>IF(COUNTIF($C$5:$C$1629,F1217)=1,"LINKED","ORPHAN")</x:f>
        <x:v>LINKED</x:v>
      </x:c>
      <x:c r="N1217" s="305" t="str">
        <x:f>IF(AND(LEFT(C1217,10)="SEBI-CORE-",MID(C1217,11,3)=B1217,LEN(C1217)=20),"VALID","INVALID")</x:f>
        <x:v>VALID</x:v>
      </x:c>
      <x:c r="O1217" s="305" t="str">
        <x:v>NO COLLISION — OBJECT CODE ISOLATED</x:v>
      </x:c>
    </x:row>
    <x:row r="1218" ht="48" customHeight="1">
      <x:c r="A1218" s="305" t="str">
        <x:v>Operational calendar</x:v>
      </x:c>
      <x:c r="B1218" s="305" t="str">
        <x:v>CAL</x:v>
      </x:c>
      <x:c r="C1218" s="305" t="str">
        <x:v>SEBI-CORE-CAL-000105</x:v>
      </x:c>
      <x:c r="D1218" s="305" t="n">
        <x:v>105</x:v>
      </x:c>
      <x:c r="E1218" s="305" t="str">
        <x:v>CAP-LAW040|Reg. 14|AP01|CAL01</x:v>
      </x:c>
      <x:c r="F1218" s="305" t="str">
        <x:v>SEBI-CORE-AUD-000105</x:v>
      </x:c>
      <x:c r="G1218" s="305" t="str">
        <x:v>CAP-LAW040|Reg. 14|AP01</x:v>
      </x:c>
      <x:c r="H1218" s="305" t="str">
        <x:v>CAP-LAW040</x:v>
      </x:c>
      <x:c r="I1218" s="305" t="str">
        <x:v>MIGRATED — FROZEN</x:v>
      </x:c>
      <x:c r="J1218" s="305" t="str">
        <x:v>FROZEN</x:v>
      </x:c>
      <x:c r="K1218" s="305" t="str">
        <x:f>IF(COUNTIF($C$5:$C$1629,C1218)=1,"UNIQUE","DUPLICATE")</x:f>
        <x:v>UNIQUE</x:v>
      </x:c>
      <x:c r="L1218" s="305" t="str">
        <x:f>IF(COUNTIFS($B$5:$B$1629,B1218,$E$5:$E$1629,E1218)=1,"UNIQUE","DUPLICATE")</x:f>
        <x:v>UNIQUE</x:v>
      </x:c>
      <x:c r="M1218" s="305" t="str">
        <x:f>IF(COUNTIF($C$5:$C$1629,F1218)=1,"LINKED","ORPHAN")</x:f>
        <x:v>LINKED</x:v>
      </x:c>
      <x:c r="N1218" s="305" t="str">
        <x:f>IF(AND(LEFT(C1218,10)="SEBI-CORE-",MID(C1218,11,3)=B1218,LEN(C1218)=20),"VALID","INVALID")</x:f>
        <x:v>VALID</x:v>
      </x:c>
      <x:c r="O1218" s="305" t="str">
        <x:v>NO COLLISION — OBJECT CODE ISOLATED</x:v>
      </x:c>
    </x:row>
    <x:row r="1219" ht="48" customHeight="1">
      <x:c r="A1219" s="305" t="str">
        <x:v>Operational calendar</x:v>
      </x:c>
      <x:c r="B1219" s="305" t="str">
        <x:v>CAL</x:v>
      </x:c>
      <x:c r="C1219" s="305" t="str">
        <x:v>SEBI-CORE-CAL-000106</x:v>
      </x:c>
      <x:c r="D1219" s="305" t="n">
        <x:v>106</x:v>
      </x:c>
      <x:c r="E1219" s="305" t="str">
        <x:v>CAP-LAW040|Reg. 15|AP01|CAL01</x:v>
      </x:c>
      <x:c r="F1219" s="305" t="str">
        <x:v>SEBI-CORE-AUD-000106</x:v>
      </x:c>
      <x:c r="G1219" s="305" t="str">
        <x:v>CAP-LAW040|Reg. 15|AP01</x:v>
      </x:c>
      <x:c r="H1219" s="305" t="str">
        <x:v>CAP-LAW040</x:v>
      </x:c>
      <x:c r="I1219" s="305" t="str">
        <x:v>MIGRATED — FROZEN</x:v>
      </x:c>
      <x:c r="J1219" s="305" t="str">
        <x:v>FROZEN</x:v>
      </x:c>
      <x:c r="K1219" s="305" t="str">
        <x:f>IF(COUNTIF($C$5:$C$1629,C1219)=1,"UNIQUE","DUPLICATE")</x:f>
        <x:v>UNIQUE</x:v>
      </x:c>
      <x:c r="L1219" s="305" t="str">
        <x:f>IF(COUNTIFS($B$5:$B$1629,B1219,$E$5:$E$1629,E1219)=1,"UNIQUE","DUPLICATE")</x:f>
        <x:v>UNIQUE</x:v>
      </x:c>
      <x:c r="M1219" s="305" t="str">
        <x:f>IF(COUNTIF($C$5:$C$1629,F1219)=1,"LINKED","ORPHAN")</x:f>
        <x:v>LINKED</x:v>
      </x:c>
      <x:c r="N1219" s="305" t="str">
        <x:f>IF(AND(LEFT(C1219,10)="SEBI-CORE-",MID(C1219,11,3)=B1219,LEN(C1219)=20),"VALID","INVALID")</x:f>
        <x:v>VALID</x:v>
      </x:c>
      <x:c r="O1219" s="305" t="str">
        <x:v>NO COLLISION — OBJECT CODE ISOLATED</x:v>
      </x:c>
    </x:row>
    <x:row r="1220" ht="48" customHeight="1">
      <x:c r="A1220" s="305" t="str">
        <x:v>Operational calendar</x:v>
      </x:c>
      <x:c r="B1220" s="305" t="str">
        <x:v>CAL</x:v>
      </x:c>
      <x:c r="C1220" s="305" t="str">
        <x:v>SEBI-CORE-CAL-000107</x:v>
      </x:c>
      <x:c r="D1220" s="305" t="n">
        <x:v>107</x:v>
      </x:c>
      <x:c r="E1220" s="305" t="str">
        <x:v>CAP-LAW040|Reg. 16|AP01|CAL01</x:v>
      </x:c>
      <x:c r="F1220" s="305" t="str">
        <x:v>SEBI-CORE-AUD-000107</x:v>
      </x:c>
      <x:c r="G1220" s="305" t="str">
        <x:v>CAP-LAW040|Reg. 16|AP01</x:v>
      </x:c>
      <x:c r="H1220" s="305" t="str">
        <x:v>CAP-LAW040</x:v>
      </x:c>
      <x:c r="I1220" s="305" t="str">
        <x:v>MIGRATED — FROZEN</x:v>
      </x:c>
      <x:c r="J1220" s="305" t="str">
        <x:v>FROZEN</x:v>
      </x:c>
      <x:c r="K1220" s="305" t="str">
        <x:f>IF(COUNTIF($C$5:$C$1629,C1220)=1,"UNIQUE","DUPLICATE")</x:f>
        <x:v>UNIQUE</x:v>
      </x:c>
      <x:c r="L1220" s="305" t="str">
        <x:f>IF(COUNTIFS($B$5:$B$1629,B1220,$E$5:$E$1629,E1220)=1,"UNIQUE","DUPLICATE")</x:f>
        <x:v>UNIQUE</x:v>
      </x:c>
      <x:c r="M1220" s="305" t="str">
        <x:f>IF(COUNTIF($C$5:$C$1629,F1220)=1,"LINKED","ORPHAN")</x:f>
        <x:v>LINKED</x:v>
      </x:c>
      <x:c r="N1220" s="305" t="str">
        <x:f>IF(AND(LEFT(C1220,10)="SEBI-CORE-",MID(C1220,11,3)=B1220,LEN(C1220)=20),"VALID","INVALID")</x:f>
        <x:v>VALID</x:v>
      </x:c>
      <x:c r="O1220" s="305" t="str">
        <x:v>NO COLLISION — OBJECT CODE ISOLATED</x:v>
      </x:c>
    </x:row>
    <x:row r="1221" ht="48" customHeight="1">
      <x:c r="A1221" s="305" t="str">
        <x:v>Operational calendar</x:v>
      </x:c>
      <x:c r="B1221" s="305" t="str">
        <x:v>CAL</x:v>
      </x:c>
      <x:c r="C1221" s="305" t="str">
        <x:v>SEBI-CORE-CAL-000108</x:v>
      </x:c>
      <x:c r="D1221" s="305" t="n">
        <x:v>108</x:v>
      </x:c>
      <x:c r="E1221" s="305" t="str">
        <x:v>CAP-LAW040|Regs. 19A-23 and Schedules II/IV|AP01|CAL01</x:v>
      </x:c>
      <x:c r="F1221" s="305" t="str">
        <x:v>SEBI-CORE-AUD-000108</x:v>
      </x:c>
      <x:c r="G1221" s="305" t="str">
        <x:v>CAP-LAW040|Regs. 19A-23 and Schedules II/IV|AP01</x:v>
      </x:c>
      <x:c r="H1221" s="305" t="str">
        <x:v>CAP-LAW040</x:v>
      </x:c>
      <x:c r="I1221" s="305" t="str">
        <x:v>MIGRATED — FROZEN</x:v>
      </x:c>
      <x:c r="J1221" s="305" t="str">
        <x:v>FROZEN</x:v>
      </x:c>
      <x:c r="K1221" s="305" t="str">
        <x:f>IF(COUNTIF($C$5:$C$1629,C1221)=1,"UNIQUE","DUPLICATE")</x:f>
        <x:v>UNIQUE</x:v>
      </x:c>
      <x:c r="L1221" s="305" t="str">
        <x:f>IF(COUNTIFS($B$5:$B$1629,B1221,$E$5:$E$1629,E1221)=1,"UNIQUE","DUPLICATE")</x:f>
        <x:v>UNIQUE</x:v>
      </x:c>
      <x:c r="M1221" s="305" t="str">
        <x:f>IF(COUNTIF($C$5:$C$1629,F1221)=1,"LINKED","ORPHAN")</x:f>
        <x:v>LINKED</x:v>
      </x:c>
      <x:c r="N1221" s="305" t="str">
        <x:f>IF(AND(LEFT(C1221,10)="SEBI-CORE-",MID(C1221,11,3)=B1221,LEN(C1221)=20),"VALID","INVALID")</x:f>
        <x:v>VALID</x:v>
      </x:c>
      <x:c r="O1221" s="305" t="str">
        <x:v>NO COLLISION — OBJECT CODE ISOLATED</x:v>
      </x:c>
    </x:row>
    <x:row r="1222" ht="48" customHeight="1">
      <x:c r="A1222" s="305" t="str">
        <x:v>Operational calendar</x:v>
      </x:c>
      <x:c r="B1222" s="305" t="str">
        <x:v>CAL</x:v>
      </x:c>
      <x:c r="C1222" s="305" t="str">
        <x:v>SEBI-CORE-CAL-000109</x:v>
      </x:c>
      <x:c r="D1222" s="305" t="n">
        <x:v>109</x:v>
      </x:c>
      <x:c r="E1222" s="305" t="str">
        <x:v>CAP-LAW040|Reg. 24|AP01|CAL01</x:v>
      </x:c>
      <x:c r="F1222" s="305" t="str">
        <x:v>SEBI-CORE-AUD-000109</x:v>
      </x:c>
      <x:c r="G1222" s="305" t="str">
        <x:v>CAP-LAW040|Reg. 24|AP01</x:v>
      </x:c>
      <x:c r="H1222" s="305" t="str">
        <x:v>CAP-LAW040</x:v>
      </x:c>
      <x:c r="I1222" s="305" t="str">
        <x:v>MIGRATED — FROZEN</x:v>
      </x:c>
      <x:c r="J1222" s="305" t="str">
        <x:v>FROZEN</x:v>
      </x:c>
      <x:c r="K1222" s="305" t="str">
        <x:f>IF(COUNTIF($C$5:$C$1629,C1222)=1,"UNIQUE","DUPLICATE")</x:f>
        <x:v>UNIQUE</x:v>
      </x:c>
      <x:c r="L1222" s="305" t="str">
        <x:f>IF(COUNTIFS($B$5:$B$1629,B1222,$E$5:$E$1629,E1222)=1,"UNIQUE","DUPLICATE")</x:f>
        <x:v>UNIQUE</x:v>
      </x:c>
      <x:c r="M1222" s="305" t="str">
        <x:f>IF(COUNTIF($C$5:$C$1629,F1222)=1,"LINKED","ORPHAN")</x:f>
        <x:v>LINKED</x:v>
      </x:c>
      <x:c r="N1222" s="305" t="str">
        <x:f>IF(AND(LEFT(C1222,10)="SEBI-CORE-",MID(C1222,11,3)=B1222,LEN(C1222)=20),"VALID","INVALID")</x:f>
        <x:v>VALID</x:v>
      </x:c>
      <x:c r="O1222" s="305" t="str">
        <x:v>NO COLLISION — OBJECT CODE ISOLATED</x:v>
      </x:c>
    </x:row>
    <x:row r="1223" ht="48" customHeight="1">
      <x:c r="A1223" s="305" t="str">
        <x:v>Operational calendar</x:v>
      </x:c>
      <x:c r="B1223" s="305" t="str">
        <x:v>CAL</x:v>
      </x:c>
      <x:c r="C1223" s="305" t="str">
        <x:v>SEBI-CORE-CAL-000110</x:v>
      </x:c>
      <x:c r="D1223" s="305" t="n">
        <x:v>110</x:v>
      </x:c>
      <x:c r="E1223" s="305" t="str">
        <x:v>CAP-LAW040|Reg. 25|AP01|CAL01</x:v>
      </x:c>
      <x:c r="F1223" s="305" t="str">
        <x:v>SEBI-CORE-AUD-000110</x:v>
      </x:c>
      <x:c r="G1223" s="305" t="str">
        <x:v>CAP-LAW040|Reg. 25|AP01</x:v>
      </x:c>
      <x:c r="H1223" s="305" t="str">
        <x:v>CAP-LAW040</x:v>
      </x:c>
      <x:c r="I1223" s="305" t="str">
        <x:v>MIGRATED — FROZEN</x:v>
      </x:c>
      <x:c r="J1223" s="305" t="str">
        <x:v>FROZEN</x:v>
      </x:c>
      <x:c r="K1223" s="305" t="str">
        <x:f>IF(COUNTIF($C$5:$C$1629,C1223)=1,"UNIQUE","DUPLICATE")</x:f>
        <x:v>UNIQUE</x:v>
      </x:c>
      <x:c r="L1223" s="305" t="str">
        <x:f>IF(COUNTIFS($B$5:$B$1629,B1223,$E$5:$E$1629,E1223)=1,"UNIQUE","DUPLICATE")</x:f>
        <x:v>UNIQUE</x:v>
      </x:c>
      <x:c r="M1223" s="305" t="str">
        <x:f>IF(COUNTIF($C$5:$C$1629,F1223)=1,"LINKED","ORPHAN")</x:f>
        <x:v>LINKED</x:v>
      </x:c>
      <x:c r="N1223" s="305" t="str">
        <x:f>IF(AND(LEFT(C1223,10)="SEBI-CORE-",MID(C1223,11,3)=B1223,LEN(C1223)=20),"VALID","INVALID")</x:f>
        <x:v>VALID</x:v>
      </x:c>
      <x:c r="O1223" s="305" t="str">
        <x:v>NO COLLISION — OBJECT CODE ISOLATED</x:v>
      </x:c>
    </x:row>
    <x:row r="1224" ht="48" customHeight="1">
      <x:c r="A1224" s="305" t="str">
        <x:v>Operational calendar</x:v>
      </x:c>
      <x:c r="B1224" s="305" t="str">
        <x:v>CAL</x:v>
      </x:c>
      <x:c r="C1224" s="305" t="str">
        <x:v>SEBI-CORE-CAL-000111</x:v>
      </x:c>
      <x:c r="D1224" s="305" t="n">
        <x:v>111</x:v>
      </x:c>
      <x:c r="E1224" s="305" t="str">
        <x:v>CAP-LAW042|Reg. 5|AP01|CAL01</x:v>
      </x:c>
      <x:c r="F1224" s="305" t="str">
        <x:v>SEBI-CORE-AUD-000111</x:v>
      </x:c>
      <x:c r="G1224" s="305" t="str">
        <x:v>CAP-LAW042|Reg. 5|AP01</x:v>
      </x:c>
      <x:c r="H1224" s="305" t="str">
        <x:v>CAP-LAW042</x:v>
      </x:c>
      <x:c r="I1224" s="305" t="str">
        <x:v>MIGRATED — FROZEN</x:v>
      </x:c>
      <x:c r="J1224" s="305" t="str">
        <x:v>FROZEN</x:v>
      </x:c>
      <x:c r="K1224" s="305" t="str">
        <x:f>IF(COUNTIF($C$5:$C$1629,C1224)=1,"UNIQUE","DUPLICATE")</x:f>
        <x:v>UNIQUE</x:v>
      </x:c>
      <x:c r="L1224" s="305" t="str">
        <x:f>IF(COUNTIFS($B$5:$B$1629,B1224,$E$5:$E$1629,E1224)=1,"UNIQUE","DUPLICATE")</x:f>
        <x:v>UNIQUE</x:v>
      </x:c>
      <x:c r="M1224" s="305" t="str">
        <x:f>IF(COUNTIF($C$5:$C$1629,F1224)=1,"LINKED","ORPHAN")</x:f>
        <x:v>LINKED</x:v>
      </x:c>
      <x:c r="N1224" s="305" t="str">
        <x:f>IF(AND(LEFT(C1224,10)="SEBI-CORE-",MID(C1224,11,3)=B1224,LEN(C1224)=20),"VALID","INVALID")</x:f>
        <x:v>VALID</x:v>
      </x:c>
      <x:c r="O1224" s="305" t="str">
        <x:v>NO COLLISION — OBJECT CODE ISOLATED</x:v>
      </x:c>
    </x:row>
    <x:row r="1225" ht="48" customHeight="1">
      <x:c r="A1225" s="305" t="str">
        <x:v>Operational calendar</x:v>
      </x:c>
      <x:c r="B1225" s="305" t="str">
        <x:v>CAL</x:v>
      </x:c>
      <x:c r="C1225" s="305" t="str">
        <x:v>SEBI-CORE-CAL-000112</x:v>
      </x:c>
      <x:c r="D1225" s="305" t="n">
        <x:v>112</x:v>
      </x:c>
      <x:c r="E1225" s="305" t="str">
        <x:v>CAP-LAW042|Reg. 6|AP01|CAL01</x:v>
      </x:c>
      <x:c r="F1225" s="305" t="str">
        <x:v>SEBI-CORE-AUD-000112</x:v>
      </x:c>
      <x:c r="G1225" s="305" t="str">
        <x:v>CAP-LAW042|Reg. 6|AP01</x:v>
      </x:c>
      <x:c r="H1225" s="305" t="str">
        <x:v>CAP-LAW042</x:v>
      </x:c>
      <x:c r="I1225" s="305" t="str">
        <x:v>MIGRATED — FROZEN</x:v>
      </x:c>
      <x:c r="J1225" s="305" t="str">
        <x:v>FROZEN</x:v>
      </x:c>
      <x:c r="K1225" s="305" t="str">
        <x:f>IF(COUNTIF($C$5:$C$1629,C1225)=1,"UNIQUE","DUPLICATE")</x:f>
        <x:v>UNIQUE</x:v>
      </x:c>
      <x:c r="L1225" s="305" t="str">
        <x:f>IF(COUNTIFS($B$5:$B$1629,B1225,$E$5:$E$1629,E1225)=1,"UNIQUE","DUPLICATE")</x:f>
        <x:v>UNIQUE</x:v>
      </x:c>
      <x:c r="M1225" s="305" t="str">
        <x:f>IF(COUNTIF($C$5:$C$1629,F1225)=1,"LINKED","ORPHAN")</x:f>
        <x:v>LINKED</x:v>
      </x:c>
      <x:c r="N1225" s="305" t="str">
        <x:f>IF(AND(LEFT(C1225,10)="SEBI-CORE-",MID(C1225,11,3)=B1225,LEN(C1225)=20),"VALID","INVALID")</x:f>
        <x:v>VALID</x:v>
      </x:c>
      <x:c r="O1225" s="305" t="str">
        <x:v>NO COLLISION — OBJECT CODE ISOLATED</x:v>
      </x:c>
    </x:row>
    <x:row r="1226" ht="48" customHeight="1">
      <x:c r="A1226" s="305" t="str">
        <x:v>Operational calendar</x:v>
      </x:c>
      <x:c r="B1226" s="305" t="str">
        <x:v>CAL</x:v>
      </x:c>
      <x:c r="C1226" s="305" t="str">
        <x:v>SEBI-CORE-CAL-000113</x:v>
      </x:c>
      <x:c r="D1226" s="305" t="n">
        <x:v>113</x:v>
      </x:c>
      <x:c r="E1226" s="305" t="str">
        <x:v>CAP-LAW042|Regs. 6 and 14 / Schedule I|AP01|CAL01</x:v>
      </x:c>
      <x:c r="F1226" s="305" t="str">
        <x:v>SEBI-CORE-AUD-000113</x:v>
      </x:c>
      <x:c r="G1226" s="305" t="str">
        <x:v>CAP-LAW042|Regs. 6 and 14 / Schedule I|AP01</x:v>
      </x:c>
      <x:c r="H1226" s="305" t="str">
        <x:v>CAP-LAW042</x:v>
      </x:c>
      <x:c r="I1226" s="305" t="str">
        <x:v>MIGRATED — FROZEN</x:v>
      </x:c>
      <x:c r="J1226" s="305" t="str">
        <x:v>FROZEN</x:v>
      </x:c>
      <x:c r="K1226" s="305" t="str">
        <x:f>IF(COUNTIF($C$5:$C$1629,C1226)=1,"UNIQUE","DUPLICATE")</x:f>
        <x:v>UNIQUE</x:v>
      </x:c>
      <x:c r="L1226" s="305" t="str">
        <x:f>IF(COUNTIFS($B$5:$B$1629,B1226,$E$5:$E$1629,E1226)=1,"UNIQUE","DUPLICATE")</x:f>
        <x:v>UNIQUE</x:v>
      </x:c>
      <x:c r="M1226" s="305" t="str">
        <x:f>IF(COUNTIF($C$5:$C$1629,F1226)=1,"LINKED","ORPHAN")</x:f>
        <x:v>LINKED</x:v>
      </x:c>
      <x:c r="N1226" s="305" t="str">
        <x:f>IF(AND(LEFT(C1226,10)="SEBI-CORE-",MID(C1226,11,3)=B1226,LEN(C1226)=20),"VALID","INVALID")</x:f>
        <x:v>VALID</x:v>
      </x:c>
      <x:c r="O1226" s="305" t="str">
        <x:v>NO COLLISION — OBJECT CODE ISOLATED</x:v>
      </x:c>
    </x:row>
    <x:row r="1227" ht="48" customHeight="1">
      <x:c r="A1227" s="305" t="str">
        <x:v>Operational calendar</x:v>
      </x:c>
      <x:c r="B1227" s="305" t="str">
        <x:v>CAL</x:v>
      </x:c>
      <x:c r="C1227" s="305" t="str">
        <x:v>SEBI-CORE-CAL-000114</x:v>
      </x:c>
      <x:c r="D1227" s="305" t="n">
        <x:v>114</x:v>
      </x:c>
      <x:c r="E1227" s="305" t="str">
        <x:v>CAP-LAW042|Reg. 3|AP01|CAL01</x:v>
      </x:c>
      <x:c r="F1227" s="305" t="str">
        <x:v>SEBI-CORE-AUD-000114</x:v>
      </x:c>
      <x:c r="G1227" s="305" t="str">
        <x:v>CAP-LAW042|Reg. 3|AP01</x:v>
      </x:c>
      <x:c r="H1227" s="305" t="str">
        <x:v>CAP-LAW042</x:v>
      </x:c>
      <x:c r="I1227" s="305" t="str">
        <x:v>MIGRATED — FROZEN</x:v>
      </x:c>
      <x:c r="J1227" s="305" t="str">
        <x:v>FROZEN</x:v>
      </x:c>
      <x:c r="K1227" s="305" t="str">
        <x:f>IF(COUNTIF($C$5:$C$1629,C1227)=1,"UNIQUE","DUPLICATE")</x:f>
        <x:v>UNIQUE</x:v>
      </x:c>
      <x:c r="L1227" s="305" t="str">
        <x:f>IF(COUNTIFS($B$5:$B$1629,B1227,$E$5:$E$1629,E1227)=1,"UNIQUE","DUPLICATE")</x:f>
        <x:v>UNIQUE</x:v>
      </x:c>
      <x:c r="M1227" s="305" t="str">
        <x:f>IF(COUNTIF($C$5:$C$1629,F1227)=1,"LINKED","ORPHAN")</x:f>
        <x:v>LINKED</x:v>
      </x:c>
      <x:c r="N1227" s="305" t="str">
        <x:f>IF(AND(LEFT(C1227,10)="SEBI-CORE-",MID(C1227,11,3)=B1227,LEN(C1227)=20),"VALID","INVALID")</x:f>
        <x:v>VALID</x:v>
      </x:c>
      <x:c r="O1227" s="305" t="str">
        <x:v>NO COLLISION — OBJECT CODE ISOLATED</x:v>
      </x:c>
    </x:row>
    <x:row r="1228" ht="48" customHeight="1">
      <x:c r="A1228" s="305" t="str">
        <x:v>Operational calendar</x:v>
      </x:c>
      <x:c r="B1228" s="305" t="str">
        <x:v>CAL</x:v>
      </x:c>
      <x:c r="C1228" s="305" t="str">
        <x:v>SEBI-CORE-CAL-000115</x:v>
      </x:c>
      <x:c r="D1228" s="305" t="n">
        <x:v>115</x:v>
      </x:c>
      <x:c r="E1228" s="305" t="str">
        <x:v>CAP-LAW042|Reg. 12(3)|AP01|CAL01</x:v>
      </x:c>
      <x:c r="F1228" s="305" t="str">
        <x:v>SEBI-CORE-AUD-000115</x:v>
      </x:c>
      <x:c r="G1228" s="305" t="str">
        <x:v>CAP-LAW042|Reg. 12(3)|AP01</x:v>
      </x:c>
      <x:c r="H1228" s="305" t="str">
        <x:v>CAP-LAW042</x:v>
      </x:c>
      <x:c r="I1228" s="305" t="str">
        <x:v>MIGRATED — FROZEN</x:v>
      </x:c>
      <x:c r="J1228" s="305" t="str">
        <x:v>FROZEN</x:v>
      </x:c>
      <x:c r="K1228" s="305" t="str">
        <x:f>IF(COUNTIF($C$5:$C$1629,C1228)=1,"UNIQUE","DUPLICATE")</x:f>
        <x:v>UNIQUE</x:v>
      </x:c>
      <x:c r="L1228" s="305" t="str">
        <x:f>IF(COUNTIFS($B$5:$B$1629,B1228,$E$5:$E$1629,E1228)=1,"UNIQUE","DUPLICATE")</x:f>
        <x:v>UNIQUE</x:v>
      </x:c>
      <x:c r="M1228" s="305" t="str">
        <x:f>IF(COUNTIF($C$5:$C$1629,F1228)=1,"LINKED","ORPHAN")</x:f>
        <x:v>LINKED</x:v>
      </x:c>
      <x:c r="N1228" s="305" t="str">
        <x:f>IF(AND(LEFT(C1228,10)="SEBI-CORE-",MID(C1228,11,3)=B1228,LEN(C1228)=20),"VALID","INVALID")</x:f>
        <x:v>VALID</x:v>
      </x:c>
      <x:c r="O1228" s="305" t="str">
        <x:v>NO COLLISION — OBJECT CODE ISOLATED</x:v>
      </x:c>
    </x:row>
    <x:row r="1229" ht="48" customHeight="1">
      <x:c r="A1229" s="305" t="str">
        <x:v>Operational calendar</x:v>
      </x:c>
      <x:c r="B1229" s="305" t="str">
        <x:v>CAL</x:v>
      </x:c>
      <x:c r="C1229" s="305" t="str">
        <x:v>SEBI-CORE-CAL-000116</x:v>
      </x:c>
      <x:c r="D1229" s="305" t="n">
        <x:v>116</x:v>
      </x:c>
      <x:c r="E1229" s="305" t="str">
        <x:v>CAP-LAW042|Regs. 10 and 12|AP01|CAL01</x:v>
      </x:c>
      <x:c r="F1229" s="305" t="str">
        <x:v>SEBI-CORE-AUD-000116</x:v>
      </x:c>
      <x:c r="G1229" s="305" t="str">
        <x:v>CAP-LAW042|Regs. 10 and 12|AP01</x:v>
      </x:c>
      <x:c r="H1229" s="305" t="str">
        <x:v>CAP-LAW042</x:v>
      </x:c>
      <x:c r="I1229" s="305" t="str">
        <x:v>MIGRATED — FROZEN</x:v>
      </x:c>
      <x:c r="J1229" s="305" t="str">
        <x:v>FROZEN</x:v>
      </x:c>
      <x:c r="K1229" s="305" t="str">
        <x:f>IF(COUNTIF($C$5:$C$1629,C1229)=1,"UNIQUE","DUPLICATE")</x:f>
        <x:v>UNIQUE</x:v>
      </x:c>
      <x:c r="L1229" s="305" t="str">
        <x:f>IF(COUNTIFS($B$5:$B$1629,B1229,$E$5:$E$1629,E1229)=1,"UNIQUE","DUPLICATE")</x:f>
        <x:v>UNIQUE</x:v>
      </x:c>
      <x:c r="M1229" s="305" t="str">
        <x:f>IF(COUNTIF($C$5:$C$1629,F1229)=1,"LINKED","ORPHAN")</x:f>
        <x:v>LINKED</x:v>
      </x:c>
      <x:c r="N1229" s="305" t="str">
        <x:f>IF(AND(LEFT(C1229,10)="SEBI-CORE-",MID(C1229,11,3)=B1229,LEN(C1229)=20),"VALID","INVALID")</x:f>
        <x:v>VALID</x:v>
      </x:c>
      <x:c r="O1229" s="305" t="str">
        <x:v>NO COLLISION — OBJECT CODE ISOLATED</x:v>
      </x:c>
    </x:row>
    <x:row r="1230" ht="48" customHeight="1">
      <x:c r="A1230" s="305" t="str">
        <x:v>Operational calendar</x:v>
      </x:c>
      <x:c r="B1230" s="305" t="str">
        <x:v>CAL</x:v>
      </x:c>
      <x:c r="C1230" s="305" t="str">
        <x:v>SEBI-CORE-CAL-000117</x:v>
      </x:c>
      <x:c r="D1230" s="305" t="n">
        <x:v>117</x:v>
      </x:c>
      <x:c r="E1230" s="305" t="str">
        <x:v>CAP-LAW042|Reg. 14 / Schedule I Part F|AP01|CAL01</x:v>
      </x:c>
      <x:c r="F1230" s="305" t="str">
        <x:v>SEBI-CORE-AUD-000117</x:v>
      </x:c>
      <x:c r="G1230" s="305" t="str">
        <x:v>CAP-LAW042|Reg. 14 / Schedule I Part F|AP01</x:v>
      </x:c>
      <x:c r="H1230" s="305" t="str">
        <x:v>CAP-LAW042</x:v>
      </x:c>
      <x:c r="I1230" s="305" t="str">
        <x:v>MIGRATED — FROZEN</x:v>
      </x:c>
      <x:c r="J1230" s="305" t="str">
        <x:v>FROZEN</x:v>
      </x:c>
      <x:c r="K1230" s="305" t="str">
        <x:f>IF(COUNTIF($C$5:$C$1629,C1230)=1,"UNIQUE","DUPLICATE")</x:f>
        <x:v>UNIQUE</x:v>
      </x:c>
      <x:c r="L1230" s="305" t="str">
        <x:f>IF(COUNTIFS($B$5:$B$1629,B1230,$E$5:$E$1629,E1230)=1,"UNIQUE","DUPLICATE")</x:f>
        <x:v>UNIQUE</x:v>
      </x:c>
      <x:c r="M1230" s="305" t="str">
        <x:f>IF(COUNTIF($C$5:$C$1629,F1230)=1,"LINKED","ORPHAN")</x:f>
        <x:v>LINKED</x:v>
      </x:c>
      <x:c r="N1230" s="305" t="str">
        <x:f>IF(AND(LEFT(C1230,10)="SEBI-CORE-",MID(C1230,11,3)=B1230,LEN(C1230)=20),"VALID","INVALID")</x:f>
        <x:v>VALID</x:v>
      </x:c>
      <x:c r="O1230" s="305" t="str">
        <x:v>NO COLLISION — OBJECT CODE ISOLATED</x:v>
      </x:c>
    </x:row>
    <x:row r="1231" ht="48" customHeight="1">
      <x:c r="A1231" s="305" t="str">
        <x:v>Operational calendar</x:v>
      </x:c>
      <x:c r="B1231" s="305" t="str">
        <x:v>CAL</x:v>
      </x:c>
      <x:c r="C1231" s="305" t="str">
        <x:v>SEBI-CORE-CAL-000118</x:v>
      </x:c>
      <x:c r="D1231" s="305" t="n">
        <x:v>118</x:v>
      </x:c>
      <x:c r="E1231" s="305" t="str">
        <x:v>CAP-LAW042|Reg. 13|AP01|CAL01</x:v>
      </x:c>
      <x:c r="F1231" s="305" t="str">
        <x:v>SEBI-CORE-AUD-000118</x:v>
      </x:c>
      <x:c r="G1231" s="305" t="str">
        <x:v>CAP-LAW042|Reg. 13|AP01</x:v>
      </x:c>
      <x:c r="H1231" s="305" t="str">
        <x:v>CAP-LAW042</x:v>
      </x:c>
      <x:c r="I1231" s="305" t="str">
        <x:v>MIGRATED — FROZEN</x:v>
      </x:c>
      <x:c r="J1231" s="305" t="str">
        <x:v>FROZEN</x:v>
      </x:c>
      <x:c r="K1231" s="305" t="str">
        <x:f>IF(COUNTIF($C$5:$C$1629,C1231)=1,"UNIQUE","DUPLICATE")</x:f>
        <x:v>UNIQUE</x:v>
      </x:c>
      <x:c r="L1231" s="305" t="str">
        <x:f>IF(COUNTIFS($B$5:$B$1629,B1231,$E$5:$E$1629,E1231)=1,"UNIQUE","DUPLICATE")</x:f>
        <x:v>UNIQUE</x:v>
      </x:c>
      <x:c r="M1231" s="305" t="str">
        <x:f>IF(COUNTIF($C$5:$C$1629,F1231)=1,"LINKED","ORPHAN")</x:f>
        <x:v>LINKED</x:v>
      </x:c>
      <x:c r="N1231" s="305" t="str">
        <x:f>IF(AND(LEFT(C1231,10)="SEBI-CORE-",MID(C1231,11,3)=B1231,LEN(C1231)=20),"VALID","INVALID")</x:f>
        <x:v>VALID</x:v>
      </x:c>
      <x:c r="O1231" s="305" t="str">
        <x:v>NO COLLISION — OBJECT CODE ISOLATED</x:v>
      </x:c>
    </x:row>
    <x:row r="1232" ht="48" customHeight="1">
      <x:c r="A1232" s="305" t="str">
        <x:v>Operational calendar</x:v>
      </x:c>
      <x:c r="B1232" s="305" t="str">
        <x:v>CAL</x:v>
      </x:c>
      <x:c r="C1232" s="305" t="str">
        <x:v>SEBI-CORE-CAL-000119</x:v>
      </x:c>
      <x:c r="D1232" s="305" t="n">
        <x:v>119</x:v>
      </x:c>
      <x:c r="E1232" s="305" t="str">
        <x:v>CAP-LAW042|Chapter IV (Regs. 28-38)|AP01|CAL01</x:v>
      </x:c>
      <x:c r="F1232" s="305" t="str">
        <x:v>SEBI-CORE-AUD-000119</x:v>
      </x:c>
      <x:c r="G1232" s="305" t="str">
        <x:v>CAP-LAW042|Chapter IV (Regs. 28-38)|AP01</x:v>
      </x:c>
      <x:c r="H1232" s="305" t="str">
        <x:v>CAP-LAW042</x:v>
      </x:c>
      <x:c r="I1232" s="305" t="str">
        <x:v>MIGRATED — FROZEN</x:v>
      </x:c>
      <x:c r="J1232" s="305" t="str">
        <x:v>FROZEN</x:v>
      </x:c>
      <x:c r="K1232" s="305" t="str">
        <x:f>IF(COUNTIF($C$5:$C$1629,C1232)=1,"UNIQUE","DUPLICATE")</x:f>
        <x:v>UNIQUE</x:v>
      </x:c>
      <x:c r="L1232" s="305" t="str">
        <x:f>IF(COUNTIFS($B$5:$B$1629,B1232,$E$5:$E$1629,E1232)=1,"UNIQUE","DUPLICATE")</x:f>
        <x:v>UNIQUE</x:v>
      </x:c>
      <x:c r="M1232" s="305" t="str">
        <x:f>IF(COUNTIF($C$5:$C$1629,F1232)=1,"LINKED","ORPHAN")</x:f>
        <x:v>LINKED</x:v>
      </x:c>
      <x:c r="N1232" s="305" t="str">
        <x:f>IF(AND(LEFT(C1232,10)="SEBI-CORE-",MID(C1232,11,3)=B1232,LEN(C1232)=20),"VALID","INVALID")</x:f>
        <x:v>VALID</x:v>
      </x:c>
      <x:c r="O1232" s="305" t="str">
        <x:v>NO COLLISION — OBJECT CODE ISOLATED</x:v>
      </x:c>
    </x:row>
    <x:row r="1233" ht="48" customHeight="1">
      <x:c r="A1233" s="305" t="str">
        <x:v>Operational calendar</x:v>
      </x:c>
      <x:c r="B1233" s="305" t="str">
        <x:v>CAL</x:v>
      </x:c>
      <x:c r="C1233" s="305" t="str">
        <x:v>SEBI-CORE-CAL-000120</x:v>
      </x:c>
      <x:c r="D1233" s="305" t="n">
        <x:v>120</x:v>
      </x:c>
      <x:c r="E1233" s="305" t="str">
        <x:v>CAP-LAW041|Eligibility / general conditions|AP01|CAL01</x:v>
      </x:c>
      <x:c r="F1233" s="305" t="str">
        <x:v>SEBI-CORE-AUD-000120</x:v>
      </x:c>
      <x:c r="G1233" s="305" t="str">
        <x:v>CAP-LAW041|Eligibility / general conditions|AP01</x:v>
      </x:c>
      <x:c r="H1233" s="305" t="str">
        <x:v>CAP-LAW041</x:v>
      </x:c>
      <x:c r="I1233" s="305" t="str">
        <x:v>MIGRATED — FROZEN</x:v>
      </x:c>
      <x:c r="J1233" s="305" t="str">
        <x:v>FROZEN</x:v>
      </x:c>
      <x:c r="K1233" s="305" t="str">
        <x:f>IF(COUNTIF($C$5:$C$1629,C1233)=1,"UNIQUE","DUPLICATE")</x:f>
        <x:v>UNIQUE</x:v>
      </x:c>
      <x:c r="L1233" s="305" t="str">
        <x:f>IF(COUNTIFS($B$5:$B$1629,B1233,$E$5:$E$1629,E1233)=1,"UNIQUE","DUPLICATE")</x:f>
        <x:v>UNIQUE</x:v>
      </x:c>
      <x:c r="M1233" s="305" t="str">
        <x:f>IF(COUNTIF($C$5:$C$1629,F1233)=1,"LINKED","ORPHAN")</x:f>
        <x:v>LINKED</x:v>
      </x:c>
      <x:c r="N1233" s="305" t="str">
        <x:f>IF(AND(LEFT(C1233,10)="SEBI-CORE-",MID(C1233,11,3)=B1233,LEN(C1233)=20),"VALID","INVALID")</x:f>
        <x:v>VALID</x:v>
      </x:c>
      <x:c r="O1233" s="305" t="str">
        <x:v>NO COLLISION — OBJECT CODE ISOLATED</x:v>
      </x:c>
    </x:row>
    <x:row r="1234" ht="48" customHeight="1">
      <x:c r="A1234" s="305" t="str">
        <x:v>Operational calendar</x:v>
      </x:c>
      <x:c r="B1234" s="305" t="str">
        <x:v>CAL</x:v>
      </x:c>
      <x:c r="C1234" s="305" t="str">
        <x:v>SEBI-CORE-CAL-000121</x:v>
      </x:c>
      <x:c r="D1234" s="305" t="n">
        <x:v>121</x:v>
      </x:c>
      <x:c r="E1234" s="305" t="str">
        <x:v>CAP-LAW041|Offer document / placement memorandum|AP01|CAL01</x:v>
      </x:c>
      <x:c r="F1234" s="305" t="str">
        <x:v>SEBI-CORE-AUD-000121</x:v>
      </x:c>
      <x:c r="G1234" s="305" t="str">
        <x:v>CAP-LAW041|Offer document / placement memorandum|AP01</x:v>
      </x:c>
      <x:c r="H1234" s="305" t="str">
        <x:v>CAP-LAW041</x:v>
      </x:c>
      <x:c r="I1234" s="305" t="str">
        <x:v>MIGRATED — FROZEN</x:v>
      </x:c>
      <x:c r="J1234" s="305" t="str">
        <x:v>FROZEN</x:v>
      </x:c>
      <x:c r="K1234" s="305" t="str">
        <x:f>IF(COUNTIF($C$5:$C$1629,C1234)=1,"UNIQUE","DUPLICATE")</x:f>
        <x:v>UNIQUE</x:v>
      </x:c>
      <x:c r="L1234" s="305" t="str">
        <x:f>IF(COUNTIFS($B$5:$B$1629,B1234,$E$5:$E$1629,E1234)=1,"UNIQUE","DUPLICATE")</x:f>
        <x:v>UNIQUE</x:v>
      </x:c>
      <x:c r="M1234" s="305" t="str">
        <x:f>IF(COUNTIF($C$5:$C$1629,F1234)=1,"LINKED","ORPHAN")</x:f>
        <x:v>LINKED</x:v>
      </x:c>
      <x:c r="N1234" s="305" t="str">
        <x:f>IF(AND(LEFT(C1234,10)="SEBI-CORE-",MID(C1234,11,3)=B1234,LEN(C1234)=20),"VALID","INVALID")</x:f>
        <x:v>VALID</x:v>
      </x:c>
      <x:c r="O1234" s="305" t="str">
        <x:v>NO COLLISION — OBJECT CODE ISOLATED</x:v>
      </x:c>
    </x:row>
    <x:row r="1235" ht="48" customHeight="1">
      <x:c r="A1235" s="305" t="str">
        <x:v>Operational calendar</x:v>
      </x:c>
      <x:c r="B1235" s="305" t="str">
        <x:v>CAL</x:v>
      </x:c>
      <x:c r="C1235" s="305" t="str">
        <x:v>SEBI-CORE-CAL-000122</x:v>
      </x:c>
      <x:c r="D1235" s="305" t="n">
        <x:v>122</x:v>
      </x:c>
      <x:c r="E1235" s="305" t="str">
        <x:v>CAP-LAW041|Debenture trustee / security / rating provisions|AP01|CAL01</x:v>
      </x:c>
      <x:c r="F1235" s="305" t="str">
        <x:v>SEBI-CORE-AUD-000122</x:v>
      </x:c>
      <x:c r="G1235" s="305" t="str">
        <x:v>CAP-LAW041|Debenture trustee / security / rating provisions|AP01</x:v>
      </x:c>
      <x:c r="H1235" s="305" t="str">
        <x:v>CAP-LAW041</x:v>
      </x:c>
      <x:c r="I1235" s="305" t="str">
        <x:v>MIGRATED — FROZEN</x:v>
      </x:c>
      <x:c r="J1235" s="305" t="str">
        <x:v>FROZEN</x:v>
      </x:c>
      <x:c r="K1235" s="305" t="str">
        <x:f>IF(COUNTIF($C$5:$C$1629,C1235)=1,"UNIQUE","DUPLICATE")</x:f>
        <x:v>UNIQUE</x:v>
      </x:c>
      <x:c r="L1235" s="305" t="str">
        <x:f>IF(COUNTIFS($B$5:$B$1629,B1235,$E$5:$E$1629,E1235)=1,"UNIQUE","DUPLICATE")</x:f>
        <x:v>UNIQUE</x:v>
      </x:c>
      <x:c r="M1235" s="305" t="str">
        <x:f>IF(COUNTIF($C$5:$C$1629,F1235)=1,"LINKED","ORPHAN")</x:f>
        <x:v>LINKED</x:v>
      </x:c>
      <x:c r="N1235" s="305" t="str">
        <x:f>IF(AND(LEFT(C1235,10)="SEBI-CORE-",MID(C1235,11,3)=B1235,LEN(C1235)=20),"VALID","INVALID")</x:f>
        <x:v>VALID</x:v>
      </x:c>
      <x:c r="O1235" s="305" t="str">
        <x:v>NO COLLISION — OBJECT CODE ISOLATED</x:v>
      </x:c>
    </x:row>
    <x:row r="1236" ht="48" customHeight="1">
      <x:c r="A1236" s="305" t="str">
        <x:v>Operational calendar</x:v>
      </x:c>
      <x:c r="B1236" s="305" t="str">
        <x:v>CAL</x:v>
      </x:c>
      <x:c r="C1236" s="305" t="str">
        <x:v>SEBI-CORE-CAL-000123</x:v>
      </x:c>
      <x:c r="D1236" s="305" t="n">
        <x:v>123</x:v>
      </x:c>
      <x:c r="E1236" s="305" t="str">
        <x:v>CAP-LAW041|Allotment / listing provisions|AP01|CAL01</x:v>
      </x:c>
      <x:c r="F1236" s="305" t="str">
        <x:v>SEBI-CORE-AUD-000123</x:v>
      </x:c>
      <x:c r="G1236" s="305" t="str">
        <x:v>CAP-LAW041|Allotment / listing provisions|AP01</x:v>
      </x:c>
      <x:c r="H1236" s="305" t="str">
        <x:v>CAP-LAW041</x:v>
      </x:c>
      <x:c r="I1236" s="305" t="str">
        <x:v>MIGRATED — FROZEN</x:v>
      </x:c>
      <x:c r="J1236" s="305" t="str">
        <x:v>FROZEN</x:v>
      </x:c>
      <x:c r="K1236" s="305" t="str">
        <x:f>IF(COUNTIF($C$5:$C$1629,C1236)=1,"UNIQUE","DUPLICATE")</x:f>
        <x:v>UNIQUE</x:v>
      </x:c>
      <x:c r="L1236" s="305" t="str">
        <x:f>IF(COUNTIFS($B$5:$B$1629,B1236,$E$5:$E$1629,E1236)=1,"UNIQUE","DUPLICATE")</x:f>
        <x:v>UNIQUE</x:v>
      </x:c>
      <x:c r="M1236" s="305" t="str">
        <x:f>IF(COUNTIF($C$5:$C$1629,F1236)=1,"LINKED","ORPHAN")</x:f>
        <x:v>LINKED</x:v>
      </x:c>
      <x:c r="N1236" s="305" t="str">
        <x:f>IF(AND(LEFT(C1236,10)="SEBI-CORE-",MID(C1236,11,3)=B1236,LEN(C1236)=20),"VALID","INVALID")</x:f>
        <x:v>VALID</x:v>
      </x:c>
      <x:c r="O1236" s="305" t="str">
        <x:v>NO COLLISION — OBJECT CODE ISOLATED</x:v>
      </x:c>
    </x:row>
    <x:row r="1237" ht="48" customHeight="1">
      <x:c r="A1237" s="305" t="str">
        <x:v>Operational calendar</x:v>
      </x:c>
      <x:c r="B1237" s="305" t="str">
        <x:v>CAL</x:v>
      </x:c>
      <x:c r="C1237" s="305" t="str">
        <x:v>SEBI-CORE-CAL-000124</x:v>
      </x:c>
      <x:c r="D1237" s="305" t="n">
        <x:v>124</x:v>
      </x:c>
      <x:c r="E1237" s="305" t="str">
        <x:v>CAP-LAW085|Public issue / ASBA chapter|AP01|CAL01</x:v>
      </x:c>
      <x:c r="F1237" s="305" t="str">
        <x:v>SEBI-CORE-AUD-000124</x:v>
      </x:c>
      <x:c r="G1237" s="305" t="str">
        <x:v>CAP-LAW085|Public issue / ASBA chapter|AP01</x:v>
      </x:c>
      <x:c r="H1237" s="305" t="str">
        <x:v>CAP-LAW085</x:v>
      </x:c>
      <x:c r="I1237" s="305" t="str">
        <x:v>MIGRATED — FROZEN</x:v>
      </x:c>
      <x:c r="J1237" s="305" t="str">
        <x:v>FROZEN</x:v>
      </x:c>
      <x:c r="K1237" s="305" t="str">
        <x:f>IF(COUNTIF($C$5:$C$1629,C1237)=1,"UNIQUE","DUPLICATE")</x:f>
        <x:v>UNIQUE</x:v>
      </x:c>
      <x:c r="L1237" s="305" t="str">
        <x:f>IF(COUNTIFS($B$5:$B$1629,B1237,$E$5:$E$1629,E1237)=1,"UNIQUE","DUPLICATE")</x:f>
        <x:v>UNIQUE</x:v>
      </x:c>
      <x:c r="M1237" s="305" t="str">
        <x:f>IF(COUNTIF($C$5:$C$1629,F1237)=1,"LINKED","ORPHAN")</x:f>
        <x:v>LINKED</x:v>
      </x:c>
      <x:c r="N1237" s="305" t="str">
        <x:f>IF(AND(LEFT(C1237,10)="SEBI-CORE-",MID(C1237,11,3)=B1237,LEN(C1237)=20),"VALID","INVALID")</x:f>
        <x:v>VALID</x:v>
      </x:c>
      <x:c r="O1237" s="305" t="str">
        <x:v>NO COLLISION — OBJECT CODE ISOLATED</x:v>
      </x:c>
    </x:row>
    <x:row r="1238" ht="48" customHeight="1">
      <x:c r="A1238" s="305" t="str">
        <x:v>Operational calendar</x:v>
      </x:c>
      <x:c r="B1238" s="305" t="str">
        <x:v>CAL</x:v>
      </x:c>
      <x:c r="C1238" s="305" t="str">
        <x:v>SEBI-CORE-CAL-000125</x:v>
      </x:c>
      <x:c r="D1238" s="305" t="n">
        <x:v>125</x:v>
      </x:c>
      <x:c r="E1238" s="305" t="str">
        <x:v>CAP-LAW085|Private placement / EBP chapter|AP01|CAL01</x:v>
      </x:c>
      <x:c r="F1238" s="305" t="str">
        <x:v>SEBI-CORE-AUD-000125</x:v>
      </x:c>
      <x:c r="G1238" s="305" t="str">
        <x:v>CAP-LAW085|Private placement / EBP chapter|AP01</x:v>
      </x:c>
      <x:c r="H1238" s="305" t="str">
        <x:v>CAP-LAW085</x:v>
      </x:c>
      <x:c r="I1238" s="305" t="str">
        <x:v>MIGRATED — FROZEN</x:v>
      </x:c>
      <x:c r="J1238" s="305" t="str">
        <x:v>FROZEN</x:v>
      </x:c>
      <x:c r="K1238" s="305" t="str">
        <x:f>IF(COUNTIF($C$5:$C$1629,C1238)=1,"UNIQUE","DUPLICATE")</x:f>
        <x:v>UNIQUE</x:v>
      </x:c>
      <x:c r="L1238" s="305" t="str">
        <x:f>IF(COUNTIFS($B$5:$B$1629,B1238,$E$5:$E$1629,E1238)=1,"UNIQUE","DUPLICATE")</x:f>
        <x:v>UNIQUE</x:v>
      </x:c>
      <x:c r="M1238" s="305" t="str">
        <x:f>IF(COUNTIF($C$5:$C$1629,F1238)=1,"LINKED","ORPHAN")</x:f>
        <x:v>LINKED</x:v>
      </x:c>
      <x:c r="N1238" s="305" t="str">
        <x:f>IF(AND(LEFT(C1238,10)="SEBI-CORE-",MID(C1238,11,3)=B1238,LEN(C1238)=20),"VALID","INVALID")</x:f>
        <x:v>VALID</x:v>
      </x:c>
      <x:c r="O1238" s="305" t="str">
        <x:v>NO COLLISION — OBJECT CODE ISOLATED</x:v>
      </x:c>
    </x:row>
    <x:row r="1239" ht="48" customHeight="1">
      <x:c r="A1239" s="305" t="str">
        <x:v>Operational calendar</x:v>
      </x:c>
      <x:c r="B1239" s="305" t="str">
        <x:v>CAL</x:v>
      </x:c>
      <x:c r="C1239" s="305" t="str">
        <x:v>SEBI-CORE-CAL-000126</x:v>
      </x:c>
      <x:c r="D1239" s="305" t="n">
        <x:v>126</x:v>
      </x:c>
      <x:c r="E1239" s="305" t="str">
        <x:v>CAP-LAW085|ISIN / dematerialisation chapter|AP01|CAL01</x:v>
      </x:c>
      <x:c r="F1239" s="305" t="str">
        <x:v>SEBI-CORE-AUD-000126</x:v>
      </x:c>
      <x:c r="G1239" s="305" t="str">
        <x:v>CAP-LAW085|ISIN / dematerialisation chapter|AP01</x:v>
      </x:c>
      <x:c r="H1239" s="305" t="str">
        <x:v>CAP-LAW085</x:v>
      </x:c>
      <x:c r="I1239" s="305" t="str">
        <x:v>MIGRATED — FROZEN</x:v>
      </x:c>
      <x:c r="J1239" s="305" t="str">
        <x:v>FROZEN</x:v>
      </x:c>
      <x:c r="K1239" s="305" t="str">
        <x:f>IF(COUNTIF($C$5:$C$1629,C1239)=1,"UNIQUE","DUPLICATE")</x:f>
        <x:v>UNIQUE</x:v>
      </x:c>
      <x:c r="L1239" s="305" t="str">
        <x:f>IF(COUNTIFS($B$5:$B$1629,B1239,$E$5:$E$1629,E1239)=1,"UNIQUE","DUPLICATE")</x:f>
        <x:v>UNIQUE</x:v>
      </x:c>
      <x:c r="M1239" s="305" t="str">
        <x:f>IF(COUNTIF($C$5:$C$1629,F1239)=1,"LINKED","ORPHAN")</x:f>
        <x:v>LINKED</x:v>
      </x:c>
      <x:c r="N1239" s="305" t="str">
        <x:f>IF(AND(LEFT(C1239,10)="SEBI-CORE-",MID(C1239,11,3)=B1239,LEN(C1239)=20),"VALID","INVALID")</x:f>
        <x:v>VALID</x:v>
      </x:c>
      <x:c r="O1239" s="305" t="str">
        <x:v>NO COLLISION — OBJECT CODE ISOLATED</x:v>
      </x:c>
    </x:row>
    <x:row r="1240" ht="48" customHeight="1">
      <x:c r="A1240" s="305" t="str">
        <x:v>Operational calendar</x:v>
      </x:c>
      <x:c r="B1240" s="305" t="str">
        <x:v>CAL</x:v>
      </x:c>
      <x:c r="C1240" s="305" t="str">
        <x:v>SEBI-CORE-CAL-000127</x:v>
      </x:c>
      <x:c r="D1240" s="305" t="n">
        <x:v>127</x:v>
      </x:c>
      <x:c r="E1240" s="305" t="str">
        <x:v>CAP-LAW085|Centralised bond database / reporting chapter|AP01|CAL01</x:v>
      </x:c>
      <x:c r="F1240" s="305" t="str">
        <x:v>SEBI-CORE-AUD-000127</x:v>
      </x:c>
      <x:c r="G1240" s="305" t="str">
        <x:v>CAP-LAW085|Centralised bond database / reporting chapter|AP01</x:v>
      </x:c>
      <x:c r="H1240" s="305" t="str">
        <x:v>CAP-LAW085</x:v>
      </x:c>
      <x:c r="I1240" s="305" t="str">
        <x:v>MIGRATED — FROZEN</x:v>
      </x:c>
      <x:c r="J1240" s="305" t="str">
        <x:v>FROZEN</x:v>
      </x:c>
      <x:c r="K1240" s="305" t="str">
        <x:f>IF(COUNTIF($C$5:$C$1629,C1240)=1,"UNIQUE","DUPLICATE")</x:f>
        <x:v>UNIQUE</x:v>
      </x:c>
      <x:c r="L1240" s="305" t="str">
        <x:f>IF(COUNTIFS($B$5:$B$1629,B1240,$E$5:$E$1629,E1240)=1,"UNIQUE","DUPLICATE")</x:f>
        <x:v>UNIQUE</x:v>
      </x:c>
      <x:c r="M1240" s="305" t="str">
        <x:f>IF(COUNTIF($C$5:$C$1629,F1240)=1,"LINKED","ORPHAN")</x:f>
        <x:v>LINKED</x:v>
      </x:c>
      <x:c r="N1240" s="305" t="str">
        <x:f>IF(AND(LEFT(C1240,10)="SEBI-CORE-",MID(C1240,11,3)=B1240,LEN(C1240)=20),"VALID","INVALID")</x:f>
        <x:v>VALID</x:v>
      </x:c>
      <x:c r="O1240" s="305" t="str">
        <x:v>NO COLLISION — OBJECT CODE ISOLATED</x:v>
      </x:c>
    </x:row>
    <x:row r="1241" ht="48" customHeight="1">
      <x:c r="A1241" s="305" t="str">
        <x:v>Operational calendar</x:v>
      </x:c>
      <x:c r="B1241" s="305" t="str">
        <x:v>CAL</x:v>
      </x:c>
      <x:c r="C1241" s="305" t="str">
        <x:v>SEBI-CORE-CAL-000128</x:v>
      </x:c>
      <x:c r="D1241" s="305" t="n">
        <x:v>128</x:v>
      </x:c>
      <x:c r="E1241" s="305" t="str">
        <x:v>CAP-LAW085|Commercial paper chapter|AP01|CAL01</x:v>
      </x:c>
      <x:c r="F1241" s="305" t="str">
        <x:v>SEBI-CORE-AUD-000128</x:v>
      </x:c>
      <x:c r="G1241" s="305" t="str">
        <x:v>CAP-LAW085|Commercial paper chapter|AP01</x:v>
      </x:c>
      <x:c r="H1241" s="305" t="str">
        <x:v>CAP-LAW085</x:v>
      </x:c>
      <x:c r="I1241" s="305" t="str">
        <x:v>MIGRATED — FROZEN</x:v>
      </x:c>
      <x:c r="J1241" s="305" t="str">
        <x:v>FROZEN</x:v>
      </x:c>
      <x:c r="K1241" s="305" t="str">
        <x:f>IF(COUNTIF($C$5:$C$1629,C1241)=1,"UNIQUE","DUPLICATE")</x:f>
        <x:v>UNIQUE</x:v>
      </x:c>
      <x:c r="L1241" s="305" t="str">
        <x:f>IF(COUNTIFS($B$5:$B$1629,B1241,$E$5:$E$1629,E1241)=1,"UNIQUE","DUPLICATE")</x:f>
        <x:v>UNIQUE</x:v>
      </x:c>
      <x:c r="M1241" s="305" t="str">
        <x:f>IF(COUNTIF($C$5:$C$1629,F1241)=1,"LINKED","ORPHAN")</x:f>
        <x:v>LINKED</x:v>
      </x:c>
      <x:c r="N1241" s="305" t="str">
        <x:f>IF(AND(LEFT(C1241,10)="SEBI-CORE-",MID(C1241,11,3)=B1241,LEN(C1241)=20),"VALID","INVALID")</x:f>
        <x:v>VALID</x:v>
      </x:c>
      <x:c r="O1241" s="305" t="str">
        <x:v>NO COLLISION — OBJECT CODE ISOLATED</x:v>
      </x:c>
    </x:row>
    <x:row r="1242" ht="48" customHeight="1">
      <x:c r="A1242" s="305" t="str">
        <x:v>Operational calendar</x:v>
      </x:c>
      <x:c r="B1242" s="305" t="str">
        <x:v>CAL</x:v>
      </x:c>
      <x:c r="C1242" s="305" t="str">
        <x:v>SEBI-CORE-CAL-000129</x:v>
      </x:c>
      <x:c r="D1242" s="305" t="n">
        <x:v>129</x:v>
      </x:c>
      <x:c r="E1242" s="305" t="str">
        <x:v>CAP-LAW085|LEI chapter|AP01|CAL01</x:v>
      </x:c>
      <x:c r="F1242" s="305" t="str">
        <x:v>SEBI-CORE-AUD-000129</x:v>
      </x:c>
      <x:c r="G1242" s="305" t="str">
        <x:v>CAP-LAW085|LEI chapter|AP01</x:v>
      </x:c>
      <x:c r="H1242" s="305" t="str">
        <x:v>CAP-LAW085</x:v>
      </x:c>
      <x:c r="I1242" s="305" t="str">
        <x:v>MIGRATED — FROZEN</x:v>
      </x:c>
      <x:c r="J1242" s="305" t="str">
        <x:v>FROZEN</x:v>
      </x:c>
      <x:c r="K1242" s="305" t="str">
        <x:f>IF(COUNTIF($C$5:$C$1629,C1242)=1,"UNIQUE","DUPLICATE")</x:f>
        <x:v>UNIQUE</x:v>
      </x:c>
      <x:c r="L1242" s="305" t="str">
        <x:f>IF(COUNTIFS($B$5:$B$1629,B1242,$E$5:$E$1629,E1242)=1,"UNIQUE","DUPLICATE")</x:f>
        <x:v>UNIQUE</x:v>
      </x:c>
      <x:c r="M1242" s="305" t="str">
        <x:f>IF(COUNTIF($C$5:$C$1629,F1242)=1,"LINKED","ORPHAN")</x:f>
        <x:v>LINKED</x:v>
      </x:c>
      <x:c r="N1242" s="305" t="str">
        <x:f>IF(AND(LEFT(C1242,10)="SEBI-CORE-",MID(C1242,11,3)=B1242,LEN(C1242)=20),"VALID","INVALID")</x:f>
        <x:v>VALID</x:v>
      </x:c>
      <x:c r="O1242" s="305" t="str">
        <x:v>NO COLLISION — OBJECT CODE ISOLATED</x:v>
      </x:c>
    </x:row>
    <x:row r="1243" ht="48" customHeight="1">
      <x:c r="A1243" s="305" t="str">
        <x:v>Operational calendar</x:v>
      </x:c>
      <x:c r="B1243" s="305" t="str">
        <x:v>CAL</x:v>
      </x:c>
      <x:c r="C1243" s="305" t="str">
        <x:v>SEBI-CORE-CAL-000130</x:v>
      </x:c>
      <x:c r="D1243" s="305" t="n">
        <x:v>130</x:v>
      </x:c>
      <x:c r="E1243" s="305" t="str">
        <x:v>CAP-LAW247|NCS MC Ch. V para 1.3|AP01|CAL01</x:v>
      </x:c>
      <x:c r="F1243" s="305" t="str">
        <x:v>SEBI-CORE-AUD-000130</x:v>
      </x:c>
      <x:c r="G1243" s="305" t="str">
        <x:v>CAP-LAW247|NCS MC Ch. V para 1.3|AP01</x:v>
      </x:c>
      <x:c r="H1243" s="305" t="str">
        <x:v>CAP-LAW247</x:v>
      </x:c>
      <x:c r="I1243" s="305" t="str">
        <x:v>MIGRATED — FROZEN</x:v>
      </x:c>
      <x:c r="J1243" s="305" t="str">
        <x:v>FROZEN</x:v>
      </x:c>
      <x:c r="K1243" s="305" t="str">
        <x:f>IF(COUNTIF($C$5:$C$1629,C1243)=1,"UNIQUE","DUPLICATE")</x:f>
        <x:v>UNIQUE</x:v>
      </x:c>
      <x:c r="L1243" s="305" t="str">
        <x:f>IF(COUNTIFS($B$5:$B$1629,B1243,$E$5:$E$1629,E1243)=1,"UNIQUE","DUPLICATE")</x:f>
        <x:v>UNIQUE</x:v>
      </x:c>
      <x:c r="M1243" s="305" t="str">
        <x:f>IF(COUNTIF($C$5:$C$1629,F1243)=1,"LINKED","ORPHAN")</x:f>
        <x:v>LINKED</x:v>
      </x:c>
      <x:c r="N1243" s="305" t="str">
        <x:f>IF(AND(LEFT(C1243,10)="SEBI-CORE-",MID(C1243,11,3)=B1243,LEN(C1243)=20),"VALID","INVALID")</x:f>
        <x:v>VALID</x:v>
      </x:c>
      <x:c r="O1243" s="305" t="str">
        <x:v>NO COLLISION — OBJECT CODE ISOLATED</x:v>
      </x:c>
    </x:row>
    <x:row r="1244" ht="48" customHeight="1">
      <x:c r="A1244" s="305" t="str">
        <x:v>Operational calendar</x:v>
      </x:c>
      <x:c r="B1244" s="305" t="str">
        <x:v>CAL</x:v>
      </x:c>
      <x:c r="C1244" s="305" t="str">
        <x:v>SEBI-CORE-CAL-000131</x:v>
      </x:c>
      <x:c r="D1244" s="305" t="n">
        <x:v>131</x:v>
      </x:c>
      <x:c r="E1244" s="305" t="str">
        <x:v>CAP-LAW085|Green / ESG debt disclosure chapter|AP01|CAL01</x:v>
      </x:c>
      <x:c r="F1244" s="305" t="str">
        <x:v>SEBI-CORE-AUD-000131</x:v>
      </x:c>
      <x:c r="G1244" s="305" t="str">
        <x:v>CAP-LAW085|Green / ESG debt disclosure chapter|AP01</x:v>
      </x:c>
      <x:c r="H1244" s="305" t="str">
        <x:v>CAP-LAW085</x:v>
      </x:c>
      <x:c r="I1244" s="305" t="str">
        <x:v>MIGRATED — FROZEN</x:v>
      </x:c>
      <x:c r="J1244" s="305" t="str">
        <x:v>FROZEN</x:v>
      </x:c>
      <x:c r="K1244" s="305" t="str">
        <x:f>IF(COUNTIF($C$5:$C$1629,C1244)=1,"UNIQUE","DUPLICATE")</x:f>
        <x:v>UNIQUE</x:v>
      </x:c>
      <x:c r="L1244" s="305" t="str">
        <x:f>IF(COUNTIFS($B$5:$B$1629,B1244,$E$5:$E$1629,E1244)=1,"UNIQUE","DUPLICATE")</x:f>
        <x:v>UNIQUE</x:v>
      </x:c>
      <x:c r="M1244" s="305" t="str">
        <x:f>IF(COUNTIF($C$5:$C$1629,F1244)=1,"LINKED","ORPHAN")</x:f>
        <x:v>LINKED</x:v>
      </x:c>
      <x:c r="N1244" s="305" t="str">
        <x:f>IF(AND(LEFT(C1244,10)="SEBI-CORE-",MID(C1244,11,3)=B1244,LEN(C1244)=20),"VALID","INVALID")</x:f>
        <x:v>VALID</x:v>
      </x:c>
      <x:c r="O1244" s="305" t="str">
        <x:v>NO COLLISION — OBJECT CODE ISOLATED</x:v>
      </x:c>
    </x:row>
    <x:row r="1245" ht="48" customHeight="1">
      <x:c r="A1245" s="305" t="str">
        <x:v>Operational calendar</x:v>
      </x:c>
      <x:c r="B1245" s="305" t="str">
        <x:v>CAL</x:v>
      </x:c>
      <x:c r="C1245" s="305" t="str">
        <x:v>SEBI-CORE-CAL-000132</x:v>
      </x:c>
      <x:c r="D1245" s="305" t="n">
        <x:v>132</x:v>
      </x:c>
      <x:c r="E1245" s="305" t="str">
        <x:v>CAP-LAW249|Ch. IX para 5.1|AP01|CAL01</x:v>
      </x:c>
      <x:c r="F1245" s="305" t="str">
        <x:v>SEBI-CORE-AUD-000132</x:v>
      </x:c>
      <x:c r="G1245" s="305" t="str">
        <x:v>CAP-LAW249|Ch. IX para 5.1|AP01</x:v>
      </x:c>
      <x:c r="H1245" s="305" t="str">
        <x:v>CAP-LAW249</x:v>
      </x:c>
      <x:c r="I1245" s="305" t="str">
        <x:v>MIGRATED — FROZEN</x:v>
      </x:c>
      <x:c r="J1245" s="305" t="str">
        <x:v>FROZEN</x:v>
      </x:c>
      <x:c r="K1245" s="305" t="str">
        <x:f>IF(COUNTIF($C$5:$C$1629,C1245)=1,"UNIQUE","DUPLICATE")</x:f>
        <x:v>UNIQUE</x:v>
      </x:c>
      <x:c r="L1245" s="305" t="str">
        <x:f>IF(COUNTIFS($B$5:$B$1629,B1245,$E$5:$E$1629,E1245)=1,"UNIQUE","DUPLICATE")</x:f>
        <x:v>UNIQUE</x:v>
      </x:c>
      <x:c r="M1245" s="305" t="str">
        <x:f>IF(COUNTIF($C$5:$C$1629,F1245)=1,"LINKED","ORPHAN")</x:f>
        <x:v>LINKED</x:v>
      </x:c>
      <x:c r="N1245" s="305" t="str">
        <x:f>IF(AND(LEFT(C1245,10)="SEBI-CORE-",MID(C1245,11,3)=B1245,LEN(C1245)=20),"VALID","INVALID")</x:f>
        <x:v>VALID</x:v>
      </x:c>
      <x:c r="O1245" s="305" t="str">
        <x:v>NO COLLISION — OBJECT CODE ISOLATED</x:v>
      </x:c>
    </x:row>
    <x:row r="1246" ht="48" customHeight="1">
      <x:c r="A1246" s="305" t="str">
        <x:v>Operational calendar</x:v>
      </x:c>
      <x:c r="B1246" s="305" t="str">
        <x:v>CAL</x:v>
      </x:c>
      <x:c r="C1246" s="305" t="str">
        <x:v>SEBI-CORE-CAL-000133</x:v>
      </x:c>
      <x:c r="D1246" s="305" t="n">
        <x:v>133</x:v>
      </x:c>
      <x:c r="E1246" s="305" t="str">
        <x:v>CAP-LAW249|Ch. IX paras 5.2-5.4|AP01|CAL01</x:v>
      </x:c>
      <x:c r="F1246" s="305" t="str">
        <x:v>SEBI-CORE-AUD-000133</x:v>
      </x:c>
      <x:c r="G1246" s="305" t="str">
        <x:v>CAP-LAW249|Ch. IX paras 5.2-5.4|AP01</x:v>
      </x:c>
      <x:c r="H1246" s="305" t="str">
        <x:v>CAP-LAW249</x:v>
      </x:c>
      <x:c r="I1246" s="305" t="str">
        <x:v>MIGRATED — FROZEN</x:v>
      </x:c>
      <x:c r="J1246" s="305" t="str">
        <x:v>FROZEN</x:v>
      </x:c>
      <x:c r="K1246" s="305" t="str">
        <x:f>IF(COUNTIF($C$5:$C$1629,C1246)=1,"UNIQUE","DUPLICATE")</x:f>
        <x:v>UNIQUE</x:v>
      </x:c>
      <x:c r="L1246" s="305" t="str">
        <x:f>IF(COUNTIFS($B$5:$B$1629,B1246,$E$5:$E$1629,E1246)=1,"UNIQUE","DUPLICATE")</x:f>
        <x:v>UNIQUE</x:v>
      </x:c>
      <x:c r="M1246" s="305" t="str">
        <x:f>IF(COUNTIF($C$5:$C$1629,F1246)=1,"LINKED","ORPHAN")</x:f>
        <x:v>LINKED</x:v>
      </x:c>
      <x:c r="N1246" s="305" t="str">
        <x:f>IF(AND(LEFT(C1246,10)="SEBI-CORE-",MID(C1246,11,3)=B1246,LEN(C1246)=20),"VALID","INVALID")</x:f>
        <x:v>VALID</x:v>
      </x:c>
      <x:c r="O1246" s="305" t="str">
        <x:v>NO COLLISION — OBJECT CODE ISOLATED</x:v>
      </x:c>
    </x:row>
    <x:row r="1247" ht="48" customHeight="1">
      <x:c r="A1247" s="305" t="str">
        <x:v>Operational calendar</x:v>
      </x:c>
      <x:c r="B1247" s="305" t="str">
        <x:v>CAL</x:v>
      </x:c>
      <x:c r="C1247" s="305" t="str">
        <x:v>SEBI-CORE-CAL-000134</x:v>
      </x:c>
      <x:c r="D1247" s="305" t="n">
        <x:v>134</x:v>
      </x:c>
      <x:c r="E1247" s="305" t="str">
        <x:v>CAP-LAW090|Reg. 50|AP01|CAL01</x:v>
      </x:c>
      <x:c r="F1247" s="305" t="str">
        <x:v>SEBI-CORE-AUD-000134</x:v>
      </x:c>
      <x:c r="G1247" s="305" t="str">
        <x:v>CAP-LAW090|Reg. 50|AP01</x:v>
      </x:c>
      <x:c r="H1247" s="305" t="str">
        <x:v>CAP-LAW090</x:v>
      </x:c>
      <x:c r="I1247" s="305" t="str">
        <x:v>MIGRATED — FROZEN</x:v>
      </x:c>
      <x:c r="J1247" s="305" t="str">
        <x:v>FROZEN</x:v>
      </x:c>
      <x:c r="K1247" s="305" t="str">
        <x:f>IF(COUNTIF($C$5:$C$1629,C1247)=1,"UNIQUE","DUPLICATE")</x:f>
        <x:v>UNIQUE</x:v>
      </x:c>
      <x:c r="L1247" s="305" t="str">
        <x:f>IF(COUNTIFS($B$5:$B$1629,B1247,$E$5:$E$1629,E1247)=1,"UNIQUE","DUPLICATE")</x:f>
        <x:v>UNIQUE</x:v>
      </x:c>
      <x:c r="M1247" s="305" t="str">
        <x:f>IF(COUNTIF($C$5:$C$1629,F1247)=1,"LINKED","ORPHAN")</x:f>
        <x:v>LINKED</x:v>
      </x:c>
      <x:c r="N1247" s="305" t="str">
        <x:f>IF(AND(LEFT(C1247,10)="SEBI-CORE-",MID(C1247,11,3)=B1247,LEN(C1247)=20),"VALID","INVALID")</x:f>
        <x:v>VALID</x:v>
      </x:c>
      <x:c r="O1247" s="305" t="str">
        <x:v>NO COLLISION — OBJECT CODE ISOLATED</x:v>
      </x:c>
    </x:row>
    <x:row r="1248" ht="48" customHeight="1">
      <x:c r="A1248" s="305" t="str">
        <x:v>Operational calendar</x:v>
      </x:c>
      <x:c r="B1248" s="305" t="str">
        <x:v>CAL</x:v>
      </x:c>
      <x:c r="C1248" s="305" t="str">
        <x:v>SEBI-CORE-CAL-000135</x:v>
      </x:c>
      <x:c r="D1248" s="305" t="n">
        <x:v>135</x:v>
      </x:c>
      <x:c r="E1248" s="305" t="str">
        <x:v>CAP-LAW090|Reg. 51|AP01|CAL01</x:v>
      </x:c>
      <x:c r="F1248" s="305" t="str">
        <x:v>SEBI-CORE-AUD-000135</x:v>
      </x:c>
      <x:c r="G1248" s="305" t="str">
        <x:v>CAP-LAW090|Reg. 51|AP01</x:v>
      </x:c>
      <x:c r="H1248" s="305" t="str">
        <x:v>CAP-LAW090</x:v>
      </x:c>
      <x:c r="I1248" s="305" t="str">
        <x:v>MIGRATED — FROZEN</x:v>
      </x:c>
      <x:c r="J1248" s="305" t="str">
        <x:v>FROZEN</x:v>
      </x:c>
      <x:c r="K1248" s="305" t="str">
        <x:f>IF(COUNTIF($C$5:$C$1629,C1248)=1,"UNIQUE","DUPLICATE")</x:f>
        <x:v>UNIQUE</x:v>
      </x:c>
      <x:c r="L1248" s="305" t="str">
        <x:f>IF(COUNTIFS($B$5:$B$1629,B1248,$E$5:$E$1629,E1248)=1,"UNIQUE","DUPLICATE")</x:f>
        <x:v>UNIQUE</x:v>
      </x:c>
      <x:c r="M1248" s="305" t="str">
        <x:f>IF(COUNTIF($C$5:$C$1629,F1248)=1,"LINKED","ORPHAN")</x:f>
        <x:v>LINKED</x:v>
      </x:c>
      <x:c r="N1248" s="305" t="str">
        <x:f>IF(AND(LEFT(C1248,10)="SEBI-CORE-",MID(C1248,11,3)=B1248,LEN(C1248)=20),"VALID","INVALID")</x:f>
        <x:v>VALID</x:v>
      </x:c>
      <x:c r="O1248" s="305" t="str">
        <x:v>NO COLLISION — OBJECT CODE ISOLATED</x:v>
      </x:c>
    </x:row>
    <x:row r="1249" ht="48" customHeight="1">
      <x:c r="A1249" s="305" t="str">
        <x:v>Operational calendar</x:v>
      </x:c>
      <x:c r="B1249" s="305" t="str">
        <x:v>CAL</x:v>
      </x:c>
      <x:c r="C1249" s="305" t="str">
        <x:v>SEBI-CORE-CAL-000136</x:v>
      </x:c>
      <x:c r="D1249" s="305" t="n">
        <x:v>136</x:v>
      </x:c>
      <x:c r="E1249" s="305" t="str">
        <x:v>CAP-LAW090|Reg. 52(1)-(2)|AP01|CAL01</x:v>
      </x:c>
      <x:c r="F1249" s="305" t="str">
        <x:v>SEBI-CORE-AUD-000136</x:v>
      </x:c>
      <x:c r="G1249" s="305" t="str">
        <x:v>CAP-LAW090|Reg. 52(1)-(2)|AP01</x:v>
      </x:c>
      <x:c r="H1249" s="305" t="str">
        <x:v>CAP-LAW090</x:v>
      </x:c>
      <x:c r="I1249" s="305" t="str">
        <x:v>MIGRATED — FROZEN</x:v>
      </x:c>
      <x:c r="J1249" s="305" t="str">
        <x:v>FROZEN</x:v>
      </x:c>
      <x:c r="K1249" s="305" t="str">
        <x:f>IF(COUNTIF($C$5:$C$1629,C1249)=1,"UNIQUE","DUPLICATE")</x:f>
        <x:v>UNIQUE</x:v>
      </x:c>
      <x:c r="L1249" s="305" t="str">
        <x:f>IF(COUNTIFS($B$5:$B$1629,B1249,$E$5:$E$1629,E1249)=1,"UNIQUE","DUPLICATE")</x:f>
        <x:v>UNIQUE</x:v>
      </x:c>
      <x:c r="M1249" s="305" t="str">
        <x:f>IF(COUNTIF($C$5:$C$1629,F1249)=1,"LINKED","ORPHAN")</x:f>
        <x:v>LINKED</x:v>
      </x:c>
      <x:c r="N1249" s="305" t="str">
        <x:f>IF(AND(LEFT(C1249,10)="SEBI-CORE-",MID(C1249,11,3)=B1249,LEN(C1249)=20),"VALID","INVALID")</x:f>
        <x:v>VALID</x:v>
      </x:c>
      <x:c r="O1249" s="305" t="str">
        <x:v>NO COLLISION — OBJECT CODE ISOLATED</x:v>
      </x:c>
    </x:row>
    <x:row r="1250" ht="48" customHeight="1">
      <x:c r="A1250" s="305" t="str">
        <x:v>Operational calendar</x:v>
      </x:c>
      <x:c r="B1250" s="305" t="str">
        <x:v>CAL</x:v>
      </x:c>
      <x:c r="C1250" s="305" t="str">
        <x:v>SEBI-CORE-CAL-000137</x:v>
      </x:c>
      <x:c r="D1250" s="305" t="n">
        <x:v>137</x:v>
      </x:c>
      <x:c r="E1250" s="305" t="str">
        <x:v>CAP-LAW090|Reg. 52 delay notice|AP01|CAL01</x:v>
      </x:c>
      <x:c r="F1250" s="305" t="str">
        <x:v>SEBI-CORE-AUD-000137</x:v>
      </x:c>
      <x:c r="G1250" s="305" t="str">
        <x:v>CAP-LAW090|Reg. 52 delay notice|AP01</x:v>
      </x:c>
      <x:c r="H1250" s="305" t="str">
        <x:v>CAP-LAW090</x:v>
      </x:c>
      <x:c r="I1250" s="305" t="str">
        <x:v>MIGRATED — FROZEN</x:v>
      </x:c>
      <x:c r="J1250" s="305" t="str">
        <x:v>FROZEN</x:v>
      </x:c>
      <x:c r="K1250" s="305" t="str">
        <x:f>IF(COUNTIF($C$5:$C$1629,C1250)=1,"UNIQUE","DUPLICATE")</x:f>
        <x:v>UNIQUE</x:v>
      </x:c>
      <x:c r="L1250" s="305" t="str">
        <x:f>IF(COUNTIFS($B$5:$B$1629,B1250,$E$5:$E$1629,E1250)=1,"UNIQUE","DUPLICATE")</x:f>
        <x:v>UNIQUE</x:v>
      </x:c>
      <x:c r="M1250" s="305" t="str">
        <x:f>IF(COUNTIF($C$5:$C$1629,F1250)=1,"LINKED","ORPHAN")</x:f>
        <x:v>LINKED</x:v>
      </x:c>
      <x:c r="N1250" s="305" t="str">
        <x:f>IF(AND(LEFT(C1250,10)="SEBI-CORE-",MID(C1250,11,3)=B1250,LEN(C1250)=20),"VALID","INVALID")</x:f>
        <x:v>VALID</x:v>
      </x:c>
      <x:c r="O1250" s="305" t="str">
        <x:v>NO COLLISION — OBJECT CODE ISOLATED</x:v>
      </x:c>
    </x:row>
    <x:row r="1251" ht="48" customHeight="1">
      <x:c r="A1251" s="305" t="str">
        <x:v>Operational calendar</x:v>
      </x:c>
      <x:c r="B1251" s="305" t="str">
        <x:v>CAL</x:v>
      </x:c>
      <x:c r="C1251" s="305" t="str">
        <x:v>SEBI-CORE-CAL-000138</x:v>
      </x:c>
      <x:c r="D1251" s="305" t="n">
        <x:v>138</x:v>
      </x:c>
      <x:c r="E1251" s="305" t="str">
        <x:v>CAP-LAW090|Reg. 52 use-of-proceeds statements|AP01|CAL01</x:v>
      </x:c>
      <x:c r="F1251" s="305" t="str">
        <x:v>SEBI-CORE-AUD-000138</x:v>
      </x:c>
      <x:c r="G1251" s="305" t="str">
        <x:v>CAP-LAW090|Reg. 52 use-of-proceeds statements|AP01</x:v>
      </x:c>
      <x:c r="H1251" s="305" t="str">
        <x:v>CAP-LAW090</x:v>
      </x:c>
      <x:c r="I1251" s="305" t="str">
        <x:v>MIGRATED — FROZEN</x:v>
      </x:c>
      <x:c r="J1251" s="305" t="str">
        <x:v>FROZEN</x:v>
      </x:c>
      <x:c r="K1251" s="305" t="str">
        <x:f>IF(COUNTIF($C$5:$C$1629,C1251)=1,"UNIQUE","DUPLICATE")</x:f>
        <x:v>UNIQUE</x:v>
      </x:c>
      <x:c r="L1251" s="305" t="str">
        <x:f>IF(COUNTIFS($B$5:$B$1629,B1251,$E$5:$E$1629,E1251)=1,"UNIQUE","DUPLICATE")</x:f>
        <x:v>UNIQUE</x:v>
      </x:c>
      <x:c r="M1251" s="305" t="str">
        <x:f>IF(COUNTIF($C$5:$C$1629,F1251)=1,"LINKED","ORPHAN")</x:f>
        <x:v>LINKED</x:v>
      </x:c>
      <x:c r="N1251" s="305" t="str">
        <x:f>IF(AND(LEFT(C1251,10)="SEBI-CORE-",MID(C1251,11,3)=B1251,LEN(C1251)=20),"VALID","INVALID")</x:f>
        <x:v>VALID</x:v>
      </x:c>
      <x:c r="O1251" s="305" t="str">
        <x:v>NO COLLISION — OBJECT CODE ISOLATED</x:v>
      </x:c>
    </x:row>
    <x:row r="1252" ht="48" customHeight="1">
      <x:c r="A1252" s="305" t="str">
        <x:v>Operational calendar</x:v>
      </x:c>
      <x:c r="B1252" s="305" t="str">
        <x:v>CAL</x:v>
      </x:c>
      <x:c r="C1252" s="305" t="str">
        <x:v>SEBI-CORE-CAL-000139</x:v>
      </x:c>
      <x:c r="D1252" s="305" t="n">
        <x:v>139</x:v>
      </x:c>
      <x:c r="E1252" s="305" t="str">
        <x:v>CAP-LAW090|Reg. 53|AP01|CAL01</x:v>
      </x:c>
      <x:c r="F1252" s="305" t="str">
        <x:v>SEBI-CORE-AUD-000139</x:v>
      </x:c>
      <x:c r="G1252" s="305" t="str">
        <x:v>CAP-LAW090|Reg. 53|AP01</x:v>
      </x:c>
      <x:c r="H1252" s="305" t="str">
        <x:v>CAP-LAW090</x:v>
      </x:c>
      <x:c r="I1252" s="305" t="str">
        <x:v>MIGRATED — FROZEN</x:v>
      </x:c>
      <x:c r="J1252" s="305" t="str">
        <x:v>FROZEN</x:v>
      </x:c>
      <x:c r="K1252" s="305" t="str">
        <x:f>IF(COUNTIF($C$5:$C$1629,C1252)=1,"UNIQUE","DUPLICATE")</x:f>
        <x:v>UNIQUE</x:v>
      </x:c>
      <x:c r="L1252" s="305" t="str">
        <x:f>IF(COUNTIFS($B$5:$B$1629,B1252,$E$5:$E$1629,E1252)=1,"UNIQUE","DUPLICATE")</x:f>
        <x:v>UNIQUE</x:v>
      </x:c>
      <x:c r="M1252" s="305" t="str">
        <x:f>IF(COUNTIF($C$5:$C$1629,F1252)=1,"LINKED","ORPHAN")</x:f>
        <x:v>LINKED</x:v>
      </x:c>
      <x:c r="N1252" s="305" t="str">
        <x:f>IF(AND(LEFT(C1252,10)="SEBI-CORE-",MID(C1252,11,3)=B1252,LEN(C1252)=20),"VALID","INVALID")</x:f>
        <x:v>VALID</x:v>
      </x:c>
      <x:c r="O1252" s="305" t="str">
        <x:v>NO COLLISION — OBJECT CODE ISOLATED</x:v>
      </x:c>
    </x:row>
    <x:row r="1253" ht="48" customHeight="1">
      <x:c r="A1253" s="305" t="str">
        <x:v>Operational calendar</x:v>
      </x:c>
      <x:c r="B1253" s="305" t="str">
        <x:v>CAL</x:v>
      </x:c>
      <x:c r="C1253" s="305" t="str">
        <x:v>SEBI-CORE-CAL-000140</x:v>
      </x:c>
      <x:c r="D1253" s="305" t="n">
        <x:v>140</x:v>
      </x:c>
      <x:c r="E1253" s="305" t="str">
        <x:v>CAP-LAW090|Reg. 54|AP01|CAL01</x:v>
      </x:c>
      <x:c r="F1253" s="305" t="str">
        <x:v>SEBI-CORE-AUD-000140</x:v>
      </x:c>
      <x:c r="G1253" s="305" t="str">
        <x:v>CAP-LAW090|Reg. 54|AP01</x:v>
      </x:c>
      <x:c r="H1253" s="305" t="str">
        <x:v>CAP-LAW090</x:v>
      </x:c>
      <x:c r="I1253" s="305" t="str">
        <x:v>MIGRATED — FROZEN</x:v>
      </x:c>
      <x:c r="J1253" s="305" t="str">
        <x:v>FROZEN</x:v>
      </x:c>
      <x:c r="K1253" s="305" t="str">
        <x:f>IF(COUNTIF($C$5:$C$1629,C1253)=1,"UNIQUE","DUPLICATE")</x:f>
        <x:v>UNIQUE</x:v>
      </x:c>
      <x:c r="L1253" s="305" t="str">
        <x:f>IF(COUNTIFS($B$5:$B$1629,B1253,$E$5:$E$1629,E1253)=1,"UNIQUE","DUPLICATE")</x:f>
        <x:v>UNIQUE</x:v>
      </x:c>
      <x:c r="M1253" s="305" t="str">
        <x:f>IF(COUNTIF($C$5:$C$1629,F1253)=1,"LINKED","ORPHAN")</x:f>
        <x:v>LINKED</x:v>
      </x:c>
      <x:c r="N1253" s="305" t="str">
        <x:f>IF(AND(LEFT(C1253,10)="SEBI-CORE-",MID(C1253,11,3)=B1253,LEN(C1253)=20),"VALID","INVALID")</x:f>
        <x:v>VALID</x:v>
      </x:c>
      <x:c r="O1253" s="305" t="str">
        <x:v>NO COLLISION — OBJECT CODE ISOLATED</x:v>
      </x:c>
    </x:row>
    <x:row r="1254" ht="48" customHeight="1">
      <x:c r="A1254" s="305" t="str">
        <x:v>Operational calendar</x:v>
      </x:c>
      <x:c r="B1254" s="305" t="str">
        <x:v>CAL</x:v>
      </x:c>
      <x:c r="C1254" s="305" t="str">
        <x:v>SEBI-CORE-CAL-000141</x:v>
      </x:c>
      <x:c r="D1254" s="305" t="n">
        <x:v>141</x:v>
      </x:c>
      <x:c r="E1254" s="305" t="str">
        <x:v>CAP-LAW090|Reg. 55|AP01|CAL01</x:v>
      </x:c>
      <x:c r="F1254" s="305" t="str">
        <x:v>SEBI-CORE-AUD-000141</x:v>
      </x:c>
      <x:c r="G1254" s="305" t="str">
        <x:v>CAP-LAW090|Reg. 55|AP01</x:v>
      </x:c>
      <x:c r="H1254" s="305" t="str">
        <x:v>CAP-LAW090</x:v>
      </x:c>
      <x:c r="I1254" s="305" t="str">
        <x:v>MIGRATED — FROZEN</x:v>
      </x:c>
      <x:c r="J1254" s="305" t="str">
        <x:v>FROZEN</x:v>
      </x:c>
      <x:c r="K1254" s="305" t="str">
        <x:f>IF(COUNTIF($C$5:$C$1629,C1254)=1,"UNIQUE","DUPLICATE")</x:f>
        <x:v>UNIQUE</x:v>
      </x:c>
      <x:c r="L1254" s="305" t="str">
        <x:f>IF(COUNTIFS($B$5:$B$1629,B1254,$E$5:$E$1629,E1254)=1,"UNIQUE","DUPLICATE")</x:f>
        <x:v>UNIQUE</x:v>
      </x:c>
      <x:c r="M1254" s="305" t="str">
        <x:f>IF(COUNTIF($C$5:$C$1629,F1254)=1,"LINKED","ORPHAN")</x:f>
        <x:v>LINKED</x:v>
      </x:c>
      <x:c r="N1254" s="305" t="str">
        <x:f>IF(AND(LEFT(C1254,10)="SEBI-CORE-",MID(C1254,11,3)=B1254,LEN(C1254)=20),"VALID","INVALID")</x:f>
        <x:v>VALID</x:v>
      </x:c>
      <x:c r="O1254" s="305" t="str">
        <x:v>NO COLLISION — OBJECT CODE ISOLATED</x:v>
      </x:c>
    </x:row>
    <x:row r="1255" ht="48" customHeight="1">
      <x:c r="A1255" s="305" t="str">
        <x:v>Operational calendar</x:v>
      </x:c>
      <x:c r="B1255" s="305" t="str">
        <x:v>CAL</x:v>
      </x:c>
      <x:c r="C1255" s="305" t="str">
        <x:v>SEBI-CORE-CAL-000142</x:v>
      </x:c>
      <x:c r="D1255" s="305" t="n">
        <x:v>142</x:v>
      </x:c>
      <x:c r="E1255" s="305" t="str">
        <x:v>CAP-LAW090|Reg. 56|AP01|CAL01</x:v>
      </x:c>
      <x:c r="F1255" s="305" t="str">
        <x:v>SEBI-CORE-AUD-000142</x:v>
      </x:c>
      <x:c r="G1255" s="305" t="str">
        <x:v>CAP-LAW090|Reg. 56|AP01</x:v>
      </x:c>
      <x:c r="H1255" s="305" t="str">
        <x:v>CAP-LAW090</x:v>
      </x:c>
      <x:c r="I1255" s="305" t="str">
        <x:v>MIGRATED — FROZEN</x:v>
      </x:c>
      <x:c r="J1255" s="305" t="str">
        <x:v>FROZEN</x:v>
      </x:c>
      <x:c r="K1255" s="305" t="str">
        <x:f>IF(COUNTIF($C$5:$C$1629,C1255)=1,"UNIQUE","DUPLICATE")</x:f>
        <x:v>UNIQUE</x:v>
      </x:c>
      <x:c r="L1255" s="305" t="str">
        <x:f>IF(COUNTIFS($B$5:$B$1629,B1255,$E$5:$E$1629,E1255)=1,"UNIQUE","DUPLICATE")</x:f>
        <x:v>UNIQUE</x:v>
      </x:c>
      <x:c r="M1255" s="305" t="str">
        <x:f>IF(COUNTIF($C$5:$C$1629,F1255)=1,"LINKED","ORPHAN")</x:f>
        <x:v>LINKED</x:v>
      </x:c>
      <x:c r="N1255" s="305" t="str">
        <x:f>IF(AND(LEFT(C1255,10)="SEBI-CORE-",MID(C1255,11,3)=B1255,LEN(C1255)=20),"VALID","INVALID")</x:f>
        <x:v>VALID</x:v>
      </x:c>
      <x:c r="O1255" s="305" t="str">
        <x:v>NO COLLISION — OBJECT CODE ISOLATED</x:v>
      </x:c>
    </x:row>
    <x:row r="1256" ht="48" customHeight="1">
      <x:c r="A1256" s="305" t="str">
        <x:v>Operational calendar</x:v>
      </x:c>
      <x:c r="B1256" s="305" t="str">
        <x:v>CAL</x:v>
      </x:c>
      <x:c r="C1256" s="305" t="str">
        <x:v>SEBI-CORE-CAL-000143</x:v>
      </x:c>
      <x:c r="D1256" s="305" t="n">
        <x:v>143</x:v>
      </x:c>
      <x:c r="E1256" s="305" t="str">
        <x:v>CAP-LAW090|Reg. 57|AP01|CAL01</x:v>
      </x:c>
      <x:c r="F1256" s="305" t="str">
        <x:v>SEBI-CORE-AUD-000143</x:v>
      </x:c>
      <x:c r="G1256" s="305" t="str">
        <x:v>CAP-LAW090|Reg. 57|AP01</x:v>
      </x:c>
      <x:c r="H1256" s="305" t="str">
        <x:v>CAP-LAW090</x:v>
      </x:c>
      <x:c r="I1256" s="305" t="str">
        <x:v>MIGRATED — FROZEN</x:v>
      </x:c>
      <x:c r="J1256" s="305" t="str">
        <x:v>FROZEN</x:v>
      </x:c>
      <x:c r="K1256" s="305" t="str">
        <x:f>IF(COUNTIF($C$5:$C$1629,C1256)=1,"UNIQUE","DUPLICATE")</x:f>
        <x:v>UNIQUE</x:v>
      </x:c>
      <x:c r="L1256" s="305" t="str">
        <x:f>IF(COUNTIFS($B$5:$B$1629,B1256,$E$5:$E$1629,E1256)=1,"UNIQUE","DUPLICATE")</x:f>
        <x:v>UNIQUE</x:v>
      </x:c>
      <x:c r="M1256" s="305" t="str">
        <x:f>IF(COUNTIF($C$5:$C$1629,F1256)=1,"LINKED","ORPHAN")</x:f>
        <x:v>LINKED</x:v>
      </x:c>
      <x:c r="N1256" s="305" t="str">
        <x:f>IF(AND(LEFT(C1256,10)="SEBI-CORE-",MID(C1256,11,3)=B1256,LEN(C1256)=20),"VALID","INVALID")</x:f>
        <x:v>VALID</x:v>
      </x:c>
      <x:c r="O1256" s="305" t="str">
        <x:v>NO COLLISION — OBJECT CODE ISOLATED</x:v>
      </x:c>
    </x:row>
    <x:row r="1257" ht="48" customHeight="1">
      <x:c r="A1257" s="305" t="str">
        <x:v>Operational calendar</x:v>
      </x:c>
      <x:c r="B1257" s="305" t="str">
        <x:v>CAL</x:v>
      </x:c>
      <x:c r="C1257" s="305" t="str">
        <x:v>SEBI-CORE-CAL-000144</x:v>
      </x:c>
      <x:c r="D1257" s="305" t="n">
        <x:v>144</x:v>
      </x:c>
      <x:c r="E1257" s="305" t="str">
        <x:v>CAP-LAW090|Reg. 58|AP01|CAL01</x:v>
      </x:c>
      <x:c r="F1257" s="305" t="str">
        <x:v>SEBI-CORE-AUD-000144</x:v>
      </x:c>
      <x:c r="G1257" s="305" t="str">
        <x:v>CAP-LAW090|Reg. 58|AP01</x:v>
      </x:c>
      <x:c r="H1257" s="305" t="str">
        <x:v>CAP-LAW090</x:v>
      </x:c>
      <x:c r="I1257" s="305" t="str">
        <x:v>MIGRATED — FROZEN</x:v>
      </x:c>
      <x:c r="J1257" s="305" t="str">
        <x:v>FROZEN</x:v>
      </x:c>
      <x:c r="K1257" s="305" t="str">
        <x:f>IF(COUNTIF($C$5:$C$1629,C1257)=1,"UNIQUE","DUPLICATE")</x:f>
        <x:v>UNIQUE</x:v>
      </x:c>
      <x:c r="L1257" s="305" t="str">
        <x:f>IF(COUNTIFS($B$5:$B$1629,B1257,$E$5:$E$1629,E1257)=1,"UNIQUE","DUPLICATE")</x:f>
        <x:v>UNIQUE</x:v>
      </x:c>
      <x:c r="M1257" s="305" t="str">
        <x:f>IF(COUNTIF($C$5:$C$1629,F1257)=1,"LINKED","ORPHAN")</x:f>
        <x:v>LINKED</x:v>
      </x:c>
      <x:c r="N1257" s="305" t="str">
        <x:f>IF(AND(LEFT(C1257,10)="SEBI-CORE-",MID(C1257,11,3)=B1257,LEN(C1257)=20),"VALID","INVALID")</x:f>
        <x:v>VALID</x:v>
      </x:c>
      <x:c r="O1257" s="305" t="str">
        <x:v>NO COLLISION — OBJECT CODE ISOLATED</x:v>
      </x:c>
    </x:row>
    <x:row r="1258" ht="48" customHeight="1">
      <x:c r="A1258" s="305" t="str">
        <x:v>Operational calendar</x:v>
      </x:c>
      <x:c r="B1258" s="305" t="str">
        <x:v>CAL</x:v>
      </x:c>
      <x:c r="C1258" s="305" t="str">
        <x:v>SEBI-CORE-CAL-000145</x:v>
      </x:c>
      <x:c r="D1258" s="305" t="n">
        <x:v>145</x:v>
      </x:c>
      <x:c r="E1258" s="305" t="str">
        <x:v>CAP-LAW090|Reg. 59|AP01|CAL01</x:v>
      </x:c>
      <x:c r="F1258" s="305" t="str">
        <x:v>SEBI-CORE-AUD-000145</x:v>
      </x:c>
      <x:c r="G1258" s="305" t="str">
        <x:v>CAP-LAW090|Reg. 59|AP01</x:v>
      </x:c>
      <x:c r="H1258" s="305" t="str">
        <x:v>CAP-LAW090</x:v>
      </x:c>
      <x:c r="I1258" s="305" t="str">
        <x:v>MIGRATED — FROZEN</x:v>
      </x:c>
      <x:c r="J1258" s="305" t="str">
        <x:v>FROZEN</x:v>
      </x:c>
      <x:c r="K1258" s="305" t="str">
        <x:f>IF(COUNTIF($C$5:$C$1629,C1258)=1,"UNIQUE","DUPLICATE")</x:f>
        <x:v>UNIQUE</x:v>
      </x:c>
      <x:c r="L1258" s="305" t="str">
        <x:f>IF(COUNTIFS($B$5:$B$1629,B1258,$E$5:$E$1629,E1258)=1,"UNIQUE","DUPLICATE")</x:f>
        <x:v>UNIQUE</x:v>
      </x:c>
      <x:c r="M1258" s="305" t="str">
        <x:f>IF(COUNTIF($C$5:$C$1629,F1258)=1,"LINKED","ORPHAN")</x:f>
        <x:v>LINKED</x:v>
      </x:c>
      <x:c r="N1258" s="305" t="str">
        <x:f>IF(AND(LEFT(C1258,10)="SEBI-CORE-",MID(C1258,11,3)=B1258,LEN(C1258)=20),"VALID","INVALID")</x:f>
        <x:v>VALID</x:v>
      </x:c>
      <x:c r="O1258" s="305" t="str">
        <x:v>NO COLLISION — OBJECT CODE ISOLATED</x:v>
      </x:c>
    </x:row>
    <x:row r="1259" ht="48" customHeight="1">
      <x:c r="A1259" s="305" t="str">
        <x:v>Operational calendar</x:v>
      </x:c>
      <x:c r="B1259" s="305" t="str">
        <x:v>CAL</x:v>
      </x:c>
      <x:c r="C1259" s="305" t="str">
        <x:v>SEBI-CORE-CAL-000146</x:v>
      </x:c>
      <x:c r="D1259" s="305" t="n">
        <x:v>146</x:v>
      </x:c>
      <x:c r="E1259" s="305" t="str">
        <x:v>CAP-LAW090|Reg. 60|AP01|CAL01</x:v>
      </x:c>
      <x:c r="F1259" s="305" t="str">
        <x:v>SEBI-CORE-AUD-000146</x:v>
      </x:c>
      <x:c r="G1259" s="305" t="str">
        <x:v>CAP-LAW090|Reg. 60|AP01</x:v>
      </x:c>
      <x:c r="H1259" s="305" t="str">
        <x:v>CAP-LAW090</x:v>
      </x:c>
      <x:c r="I1259" s="305" t="str">
        <x:v>MIGRATED — FROZEN</x:v>
      </x:c>
      <x:c r="J1259" s="305" t="str">
        <x:v>FROZEN</x:v>
      </x:c>
      <x:c r="K1259" s="305" t="str">
        <x:f>IF(COUNTIF($C$5:$C$1629,C1259)=1,"UNIQUE","DUPLICATE")</x:f>
        <x:v>UNIQUE</x:v>
      </x:c>
      <x:c r="L1259" s="305" t="str">
        <x:f>IF(COUNTIFS($B$5:$B$1629,B1259,$E$5:$E$1629,E1259)=1,"UNIQUE","DUPLICATE")</x:f>
        <x:v>UNIQUE</x:v>
      </x:c>
      <x:c r="M1259" s="305" t="str">
        <x:f>IF(COUNTIF($C$5:$C$1629,F1259)=1,"LINKED","ORPHAN")</x:f>
        <x:v>LINKED</x:v>
      </x:c>
      <x:c r="N1259" s="305" t="str">
        <x:f>IF(AND(LEFT(C1259,10)="SEBI-CORE-",MID(C1259,11,3)=B1259,LEN(C1259)=20),"VALID","INVALID")</x:f>
        <x:v>VALID</x:v>
      </x:c>
      <x:c r="O1259" s="305" t="str">
        <x:v>NO COLLISION — OBJECT CODE ISOLATED</x:v>
      </x:c>
    </x:row>
    <x:row r="1260" ht="48" customHeight="1">
      <x:c r="A1260" s="305" t="str">
        <x:v>Operational calendar</x:v>
      </x:c>
      <x:c r="B1260" s="305" t="str">
        <x:v>CAL</x:v>
      </x:c>
      <x:c r="C1260" s="305" t="str">
        <x:v>SEBI-CORE-CAL-000147</x:v>
      </x:c>
      <x:c r="D1260" s="305" t="n">
        <x:v>147</x:v>
      </x:c>
      <x:c r="E1260" s="305" t="str">
        <x:v>CAP-LAW090|Reg. 61B / unclaimed amounts|AP01|CAL01</x:v>
      </x:c>
      <x:c r="F1260" s="305" t="str">
        <x:v>SEBI-CORE-AUD-000147</x:v>
      </x:c>
      <x:c r="G1260" s="305" t="str">
        <x:v>CAP-LAW090|Reg. 61B / unclaimed amounts|AP01</x:v>
      </x:c>
      <x:c r="H1260" s="305" t="str">
        <x:v>CAP-LAW090</x:v>
      </x:c>
      <x:c r="I1260" s="305" t="str">
        <x:v>MIGRATED — FROZEN</x:v>
      </x:c>
      <x:c r="J1260" s="305" t="str">
        <x:v>FROZEN</x:v>
      </x:c>
      <x:c r="K1260" s="305" t="str">
        <x:f>IF(COUNTIF($C$5:$C$1629,C1260)=1,"UNIQUE","DUPLICATE")</x:f>
        <x:v>UNIQUE</x:v>
      </x:c>
      <x:c r="L1260" s="305" t="str">
        <x:f>IF(COUNTIFS($B$5:$B$1629,B1260,$E$5:$E$1629,E1260)=1,"UNIQUE","DUPLICATE")</x:f>
        <x:v>UNIQUE</x:v>
      </x:c>
      <x:c r="M1260" s="305" t="str">
        <x:f>IF(COUNTIF($C$5:$C$1629,F1260)=1,"LINKED","ORPHAN")</x:f>
        <x:v>LINKED</x:v>
      </x:c>
      <x:c r="N1260" s="305" t="str">
        <x:f>IF(AND(LEFT(C1260,10)="SEBI-CORE-",MID(C1260,11,3)=B1260,LEN(C1260)=20),"VALID","INVALID")</x:f>
        <x:v>VALID</x:v>
      </x:c>
      <x:c r="O1260" s="305" t="str">
        <x:v>NO COLLISION — OBJECT CODE ISOLATED</x:v>
      </x:c>
    </x:row>
    <x:row r="1261" ht="48" customHeight="1">
      <x:c r="A1261" s="305" t="str">
        <x:v>Operational calendar</x:v>
      </x:c>
      <x:c r="B1261" s="305" t="str">
        <x:v>CAL</x:v>
      </x:c>
      <x:c r="C1261" s="305" t="str">
        <x:v>SEBI-CORE-CAL-000148</x:v>
      </x:c>
      <x:c r="D1261" s="305" t="n">
        <x:v>148</x:v>
      </x:c>
      <x:c r="E1261" s="305" t="str">
        <x:v>CAP-LAW090|Reg. 62|AP01|CAL01</x:v>
      </x:c>
      <x:c r="F1261" s="305" t="str">
        <x:v>SEBI-CORE-AUD-000148</x:v>
      </x:c>
      <x:c r="G1261" s="305" t="str">
        <x:v>CAP-LAW090|Reg. 62|AP01</x:v>
      </x:c>
      <x:c r="H1261" s="305" t="str">
        <x:v>CAP-LAW090</x:v>
      </x:c>
      <x:c r="I1261" s="305" t="str">
        <x:v>MIGRATED — FROZEN</x:v>
      </x:c>
      <x:c r="J1261" s="305" t="str">
        <x:v>FROZEN</x:v>
      </x:c>
      <x:c r="K1261" s="305" t="str">
        <x:f>IF(COUNTIF($C$5:$C$1629,C1261)=1,"UNIQUE","DUPLICATE")</x:f>
        <x:v>UNIQUE</x:v>
      </x:c>
      <x:c r="L1261" s="305" t="str">
        <x:f>IF(COUNTIFS($B$5:$B$1629,B1261,$E$5:$E$1629,E1261)=1,"UNIQUE","DUPLICATE")</x:f>
        <x:v>UNIQUE</x:v>
      </x:c>
      <x:c r="M1261" s="305" t="str">
        <x:f>IF(COUNTIF($C$5:$C$1629,F1261)=1,"LINKED","ORPHAN")</x:f>
        <x:v>LINKED</x:v>
      </x:c>
      <x:c r="N1261" s="305" t="str">
        <x:f>IF(AND(LEFT(C1261,10)="SEBI-CORE-",MID(C1261,11,3)=B1261,LEN(C1261)=20),"VALID","INVALID")</x:f>
        <x:v>VALID</x:v>
      </x:c>
      <x:c r="O1261" s="305" t="str">
        <x:v>NO COLLISION — OBJECT CODE ISOLATED</x:v>
      </x:c>
    </x:row>
    <x:row r="1262" ht="48" customHeight="1">
      <x:c r="A1262" s="305" t="str">
        <x:v>Operational calendar</x:v>
      </x:c>
      <x:c r="B1262" s="305" t="str">
        <x:v>CAL</x:v>
      </x:c>
      <x:c r="C1262" s="305" t="str">
        <x:v>SEBI-CORE-CAL-000149</x:v>
      </x:c>
      <x:c r="D1262" s="305" t="n">
        <x:v>149</x:v>
      </x:c>
      <x:c r="E1262" s="305" t="str">
        <x:v>CAP-LAW090|HVDLE corporate-governance chapter|AP01|CAL01</x:v>
      </x:c>
      <x:c r="F1262" s="305" t="str">
        <x:v>SEBI-CORE-AUD-000149</x:v>
      </x:c>
      <x:c r="G1262" s="305" t="str">
        <x:v>CAP-LAW090|HVDLE corporate-governance chapter|AP01</x:v>
      </x:c>
      <x:c r="H1262" s="305" t="str">
        <x:v>CAP-LAW090</x:v>
      </x:c>
      <x:c r="I1262" s="305" t="str">
        <x:v>MIGRATED — FROZEN</x:v>
      </x:c>
      <x:c r="J1262" s="305" t="str">
        <x:v>FROZEN</x:v>
      </x:c>
      <x:c r="K1262" s="305" t="str">
        <x:f>IF(COUNTIF($C$5:$C$1629,C1262)=1,"UNIQUE","DUPLICATE")</x:f>
        <x:v>UNIQUE</x:v>
      </x:c>
      <x:c r="L1262" s="305" t="str">
        <x:f>IF(COUNTIFS($B$5:$B$1629,B1262,$E$5:$E$1629,E1262)=1,"UNIQUE","DUPLICATE")</x:f>
        <x:v>UNIQUE</x:v>
      </x:c>
      <x:c r="M1262" s="305" t="str">
        <x:f>IF(COUNTIF($C$5:$C$1629,F1262)=1,"LINKED","ORPHAN")</x:f>
        <x:v>LINKED</x:v>
      </x:c>
      <x:c r="N1262" s="305" t="str">
        <x:f>IF(AND(LEFT(C1262,10)="SEBI-CORE-",MID(C1262,11,3)=B1262,LEN(C1262)=20),"VALID","INVALID")</x:f>
        <x:v>VALID</x:v>
      </x:c>
      <x:c r="O1262" s="305" t="str">
        <x:v>NO COLLISION — OBJECT CODE ISOLATED</x:v>
      </x:c>
    </x:row>
    <x:row r="1263" ht="48" customHeight="1">
      <x:c r="A1263" s="305" t="str">
        <x:v>Operational calendar</x:v>
      </x:c>
      <x:c r="B1263" s="305" t="str">
        <x:v>CAL</x:v>
      </x:c>
      <x:c r="C1263" s="305" t="str">
        <x:v>SEBI-CORE-CAL-000150</x:v>
      </x:c>
      <x:c r="D1263" s="305" t="n">
        <x:v>150</x:v>
      </x:c>
      <x:c r="E1263" s="305" t="str">
        <x:v>CAP-LAW064|Issue/listing provisions|AP01|CAL01</x:v>
      </x:c>
      <x:c r="F1263" s="305" t="str">
        <x:v>SEBI-CORE-AUD-000150</x:v>
      </x:c>
      <x:c r="G1263" s="305" t="str">
        <x:v>CAP-LAW064|Issue/listing provisions|AP01</x:v>
      </x:c>
      <x:c r="H1263" s="305" t="str">
        <x:v>CAP-LAW064</x:v>
      </x:c>
      <x:c r="I1263" s="305" t="str">
        <x:v>MIGRATED — FROZEN</x:v>
      </x:c>
      <x:c r="J1263" s="305" t="str">
        <x:v>FROZEN</x:v>
      </x:c>
      <x:c r="K1263" s="305" t="str">
        <x:f>IF(COUNTIF($C$5:$C$1629,C1263)=1,"UNIQUE","DUPLICATE")</x:f>
        <x:v>UNIQUE</x:v>
      </x:c>
      <x:c r="L1263" s="305" t="str">
        <x:f>IF(COUNTIFS($B$5:$B$1629,B1263,$E$5:$E$1629,E1263)=1,"UNIQUE","DUPLICATE")</x:f>
        <x:v>UNIQUE</x:v>
      </x:c>
      <x:c r="M1263" s="305" t="str">
        <x:f>IF(COUNTIF($C$5:$C$1629,F1263)=1,"LINKED","ORPHAN")</x:f>
        <x:v>LINKED</x:v>
      </x:c>
      <x:c r="N1263" s="305" t="str">
        <x:f>IF(AND(LEFT(C1263,10)="SEBI-CORE-",MID(C1263,11,3)=B1263,LEN(C1263)=20),"VALID","INVALID")</x:f>
        <x:v>VALID</x:v>
      </x:c>
      <x:c r="O1263" s="305" t="str">
        <x:v>NO COLLISION — OBJECT CODE ISOLATED</x:v>
      </x:c>
    </x:row>
    <x:row r="1264" ht="48" customHeight="1">
      <x:c r="A1264" s="305" t="str">
        <x:v>Operational calendar</x:v>
      </x:c>
      <x:c r="B1264" s="305" t="str">
        <x:v>CAL</x:v>
      </x:c>
      <x:c r="C1264" s="305" t="str">
        <x:v>SEBI-CORE-CAL-000151</x:v>
      </x:c>
      <x:c r="D1264" s="305" t="n">
        <x:v>151</x:v>
      </x:c>
      <x:c r="E1264" s="305" t="str">
        <x:v>CAP-LAW248|Reg. 11B / Circular para 2|AP01|CAL01</x:v>
      </x:c>
      <x:c r="F1264" s="305" t="str">
        <x:v>SEBI-CORE-AUD-000151</x:v>
      </x:c>
      <x:c r="G1264" s="305" t="str">
        <x:v>CAP-LAW248|Reg. 11B / Circular para 2|AP01</x:v>
      </x:c>
      <x:c r="H1264" s="305" t="str">
        <x:v>CAP-LAW248</x:v>
      </x:c>
      <x:c r="I1264" s="305" t="str">
        <x:v>MIGRATED — FROZEN</x:v>
      </x:c>
      <x:c r="J1264" s="305" t="str">
        <x:v>FROZEN</x:v>
      </x:c>
      <x:c r="K1264" s="305" t="str">
        <x:f>IF(COUNTIF($C$5:$C$1629,C1264)=1,"UNIQUE","DUPLICATE")</x:f>
        <x:v>UNIQUE</x:v>
      </x:c>
      <x:c r="L1264" s="305" t="str">
        <x:f>IF(COUNTIFS($B$5:$B$1629,B1264,$E$5:$E$1629,E1264)=1,"UNIQUE","DUPLICATE")</x:f>
        <x:v>UNIQUE</x:v>
      </x:c>
      <x:c r="M1264" s="305" t="str">
        <x:f>IF(COUNTIF($C$5:$C$1629,F1264)=1,"LINKED","ORPHAN")</x:f>
        <x:v>LINKED</x:v>
      </x:c>
      <x:c r="N1264" s="305" t="str">
        <x:f>IF(AND(LEFT(C1264,10)="SEBI-CORE-",MID(C1264,11,3)=B1264,LEN(C1264)=20),"VALID","INVALID")</x:f>
        <x:v>VALID</x:v>
      </x:c>
      <x:c r="O1264" s="305" t="str">
        <x:v>NO COLLISION — OBJECT CODE ISOLATED</x:v>
      </x:c>
    </x:row>
    <x:row r="1265" ht="48" customHeight="1">
      <x:c r="A1265" s="305" t="str">
        <x:v>Operational calendar</x:v>
      </x:c>
      <x:c r="B1265" s="305" t="str">
        <x:v>CAL</x:v>
      </x:c>
      <x:c r="C1265" s="305" t="str">
        <x:v>SEBI-CORE-CAL-000152</x:v>
      </x:c>
      <x:c r="D1265" s="305" t="n">
        <x:v>152</x:v>
      </x:c>
      <x:c r="E1265" s="305" t="str">
        <x:v>P1-GAP003|Paras 2-4|AP01|CAL01</x:v>
      </x:c>
      <x:c r="F1265" s="305" t="str">
        <x:v>SEBI-CORE-AUD-000152</x:v>
      </x:c>
      <x:c r="G1265" s="305" t="str">
        <x:v>P1-GAP003|Paras 2-4|AP01</x:v>
      </x:c>
      <x:c r="H1265" s="305" t="str">
        <x:v>P1-GAP003</x:v>
      </x:c>
      <x:c r="I1265" s="305" t="str">
        <x:v>MIGRATED — FROZEN</x:v>
      </x:c>
      <x:c r="J1265" s="305" t="str">
        <x:v>FROZEN</x:v>
      </x:c>
      <x:c r="K1265" s="305" t="str">
        <x:f>IF(COUNTIF($C$5:$C$1629,C1265)=1,"UNIQUE","DUPLICATE")</x:f>
        <x:v>UNIQUE</x:v>
      </x:c>
      <x:c r="L1265" s="305" t="str">
        <x:f>IF(COUNTIFS($B$5:$B$1629,B1265,$E$5:$E$1629,E1265)=1,"UNIQUE","DUPLICATE")</x:f>
        <x:v>UNIQUE</x:v>
      </x:c>
      <x:c r="M1265" s="305" t="str">
        <x:f>IF(COUNTIF($C$5:$C$1629,F1265)=1,"LINKED","ORPHAN")</x:f>
        <x:v>LINKED</x:v>
      </x:c>
      <x:c r="N1265" s="305" t="str">
        <x:f>IF(AND(LEFT(C1265,10)="SEBI-CORE-",MID(C1265,11,3)=B1265,LEN(C1265)=20),"VALID","INVALID")</x:f>
        <x:v>VALID</x:v>
      </x:c>
      <x:c r="O1265" s="305" t="str">
        <x:v>NO COLLISION — OBJECT CODE ISOLATED</x:v>
      </x:c>
    </x:row>
    <x:row r="1266" ht="48" customHeight="1">
      <x:c r="A1266" s="305" t="str">
        <x:v>Operational calendar</x:v>
      </x:c>
      <x:c r="B1266" s="305" t="str">
        <x:v>CAL</x:v>
      </x:c>
      <x:c r="C1266" s="305" t="str">
        <x:v>SEBI-CORE-CAL-000153</x:v>
      </x:c>
      <x:c r="D1266" s="305" t="n">
        <x:v>153</x:v>
      </x:c>
      <x:c r="E1266" s="305" t="str">
        <x:v>P1-GAP003|Demat and lock-in conditions|AP01|CAL01</x:v>
      </x:c>
      <x:c r="F1266" s="305" t="str">
        <x:v>SEBI-CORE-AUD-000153</x:v>
      </x:c>
      <x:c r="G1266" s="305" t="str">
        <x:v>P1-GAP003|Demat and lock-in conditions|AP01</x:v>
      </x:c>
      <x:c r="H1266" s="305" t="str">
        <x:v>P1-GAP003</x:v>
      </x:c>
      <x:c r="I1266" s="305" t="str">
        <x:v>MIGRATED — FROZEN</x:v>
      </x:c>
      <x:c r="J1266" s="305" t="str">
        <x:v>FROZEN</x:v>
      </x:c>
      <x:c r="K1266" s="305" t="str">
        <x:f>IF(COUNTIF($C$5:$C$1629,C1266)=1,"UNIQUE","DUPLICATE")</x:f>
        <x:v>UNIQUE</x:v>
      </x:c>
      <x:c r="L1266" s="305" t="str">
        <x:f>IF(COUNTIFS($B$5:$B$1629,B1266,$E$5:$E$1629,E1266)=1,"UNIQUE","DUPLICATE")</x:f>
        <x:v>UNIQUE</x:v>
      </x:c>
      <x:c r="M1266" s="305" t="str">
        <x:f>IF(COUNTIF($C$5:$C$1629,F1266)=1,"LINKED","ORPHAN")</x:f>
        <x:v>LINKED</x:v>
      </x:c>
      <x:c r="N1266" s="305" t="str">
        <x:f>IF(AND(LEFT(C1266,10)="SEBI-CORE-",MID(C1266,11,3)=B1266,LEN(C1266)=20),"VALID","INVALID")</x:f>
        <x:v>VALID</x:v>
      </x:c>
      <x:c r="O1266" s="305" t="str">
        <x:v>NO COLLISION — OBJECT CODE ISOLATED</x:v>
      </x:c>
    </x:row>
    <x:row r="1267" ht="48" customHeight="1">
      <x:c r="A1267" s="305" t="str">
        <x:v>Operational calendar</x:v>
      </x:c>
      <x:c r="B1267" s="305" t="str">
        <x:v>CAL</x:v>
      </x:c>
      <x:c r="C1267" s="305" t="str">
        <x:v>SEBI-CORE-CAL-000154</x:v>
      </x:c>
      <x:c r="D1267" s="305" t="n">
        <x:v>154</x:v>
      </x:c>
      <x:c r="E1267" s="305" t="str">
        <x:v>P1-GAP003|Verification / notice process|AP01|CAL01</x:v>
      </x:c>
      <x:c r="F1267" s="305" t="str">
        <x:v>SEBI-CORE-AUD-000154</x:v>
      </x:c>
      <x:c r="G1267" s="305" t="str">
        <x:v>P1-GAP003|Verification / notice process|AP01</x:v>
      </x:c>
      <x:c r="H1267" s="305" t="str">
        <x:v>P1-GAP003</x:v>
      </x:c>
      <x:c r="I1267" s="305" t="str">
        <x:v>MIGRATED — FROZEN</x:v>
      </x:c>
      <x:c r="J1267" s="305" t="str">
        <x:v>FROZEN</x:v>
      </x:c>
      <x:c r="K1267" s="305" t="str">
        <x:f>IF(COUNTIF($C$5:$C$1629,C1267)=1,"UNIQUE","DUPLICATE")</x:f>
        <x:v>UNIQUE</x:v>
      </x:c>
      <x:c r="L1267" s="305" t="str">
        <x:f>IF(COUNTIFS($B$5:$B$1629,B1267,$E$5:$E$1629,E1267)=1,"UNIQUE","DUPLICATE")</x:f>
        <x:v>UNIQUE</x:v>
      </x:c>
      <x:c r="M1267" s="305" t="str">
        <x:f>IF(COUNTIF($C$5:$C$1629,F1267)=1,"LINKED","ORPHAN")</x:f>
        <x:v>LINKED</x:v>
      </x:c>
      <x:c r="N1267" s="305" t="str">
        <x:f>IF(AND(LEFT(C1267,10)="SEBI-CORE-",MID(C1267,11,3)=B1267,LEN(C1267)=20),"VALID","INVALID")</x:f>
        <x:v>VALID</x:v>
      </x:c>
      <x:c r="O1267" s="305" t="str">
        <x:v>NO COLLISION — OBJECT CODE ISOLATED</x:v>
      </x:c>
    </x:row>
    <x:row r="1268" ht="48" customHeight="1">
      <x:c r="A1268" s="305" t="str">
        <x:v>Operational calendar</x:v>
      </x:c>
      <x:c r="B1268" s="305" t="str">
        <x:v>CAL</x:v>
      </x:c>
      <x:c r="C1268" s="305" t="str">
        <x:v>SEBI-CORE-CAL-000155</x:v>
      </x:c>
      <x:c r="D1268" s="305" t="n">
        <x:v>155</x:v>
      </x:c>
      <x:c r="E1268" s="305" t="str">
        <x:v>P1-GAP003|Processing timeline|AP01|CAL01</x:v>
      </x:c>
      <x:c r="F1268" s="305" t="str">
        <x:v>SEBI-CORE-AUD-000155</x:v>
      </x:c>
      <x:c r="G1268" s="305" t="str">
        <x:v>P1-GAP003|Processing timeline|AP01</x:v>
      </x:c>
      <x:c r="H1268" s="305" t="str">
        <x:v>P1-GAP003</x:v>
      </x:c>
      <x:c r="I1268" s="305" t="str">
        <x:v>MIGRATED — FROZEN</x:v>
      </x:c>
      <x:c r="J1268" s="305" t="str">
        <x:v>FROZEN</x:v>
      </x:c>
      <x:c r="K1268" s="305" t="str">
        <x:f>IF(COUNTIF($C$5:$C$1629,C1268)=1,"UNIQUE","DUPLICATE")</x:f>
        <x:v>UNIQUE</x:v>
      </x:c>
      <x:c r="L1268" s="305" t="str">
        <x:f>IF(COUNTIFS($B$5:$B$1629,B1268,$E$5:$E$1629,E1268)=1,"UNIQUE","DUPLICATE")</x:f>
        <x:v>UNIQUE</x:v>
      </x:c>
      <x:c r="M1268" s="305" t="str">
        <x:f>IF(COUNTIF($C$5:$C$1629,F1268)=1,"LINKED","ORPHAN")</x:f>
        <x:v>LINKED</x:v>
      </x:c>
      <x:c r="N1268" s="305" t="str">
        <x:f>IF(AND(LEFT(C1268,10)="SEBI-CORE-",MID(C1268,11,3)=B1268,LEN(C1268)=20),"VALID","INVALID")</x:f>
        <x:v>VALID</x:v>
      </x:c>
      <x:c r="O1268" s="305" t="str">
        <x:v>NO COLLISION — OBJECT CODE ISOLATED</x:v>
      </x:c>
    </x:row>
    <x:row r="1269" ht="48" customHeight="1">
      <x:c r="A1269" s="305" t="str">
        <x:v>Operational calendar</x:v>
      </x:c>
      <x:c r="B1269" s="305" t="str">
        <x:v>CAL</x:v>
      </x:c>
      <x:c r="C1269" s="305" t="str">
        <x:v>SEBI-CORE-CAL-000156</x:v>
      </x:c>
      <x:c r="D1269" s="305" t="n">
        <x:v>156</x:v>
      </x:c>
      <x:c r="E1269" s="305" t="str">
        <x:v>P1-GAP003|Publicity requirement|AP01|CAL01</x:v>
      </x:c>
      <x:c r="F1269" s="305" t="str">
        <x:v>SEBI-CORE-AUD-000156</x:v>
      </x:c>
      <x:c r="G1269" s="305" t="str">
        <x:v>P1-GAP003|Publicity requirement|AP01</x:v>
      </x:c>
      <x:c r="H1269" s="305" t="str">
        <x:v>P1-GAP003</x:v>
      </x:c>
      <x:c r="I1269" s="305" t="str">
        <x:v>MIGRATED — FROZEN</x:v>
      </x:c>
      <x:c r="J1269" s="305" t="str">
        <x:v>FROZEN</x:v>
      </x:c>
      <x:c r="K1269" s="305" t="str">
        <x:f>IF(COUNTIF($C$5:$C$1629,C1269)=1,"UNIQUE","DUPLICATE")</x:f>
        <x:v>UNIQUE</x:v>
      </x:c>
      <x:c r="L1269" s="305" t="str">
        <x:f>IF(COUNTIFS($B$5:$B$1629,B1269,$E$5:$E$1629,E1269)=1,"UNIQUE","DUPLICATE")</x:f>
        <x:v>UNIQUE</x:v>
      </x:c>
      <x:c r="M1269" s="305" t="str">
        <x:f>IF(COUNTIF($C$5:$C$1629,F1269)=1,"LINKED","ORPHAN")</x:f>
        <x:v>LINKED</x:v>
      </x:c>
      <x:c r="N1269" s="305" t="str">
        <x:f>IF(AND(LEFT(C1269,10)="SEBI-CORE-",MID(C1269,11,3)=B1269,LEN(C1269)=20),"VALID","INVALID")</x:f>
        <x:v>VALID</x:v>
      </x:c>
      <x:c r="O1269" s="305" t="str">
        <x:v>NO COLLISION — OBJECT CODE ISOLATED</x:v>
      </x:c>
    </x:row>
    <x:row r="1270" ht="48" customHeight="1">
      <x:c r="A1270" s="305" t="str">
        <x:v>Operational calendar</x:v>
      </x:c>
      <x:c r="B1270" s="305" t="str">
        <x:v>CAL</x:v>
      </x:c>
      <x:c r="C1270" s="305" t="str">
        <x:v>SEBI-CORE-CAL-000157</x:v>
      </x:c>
      <x:c r="D1270" s="305" t="n">
        <x:v>157</x:v>
      </x:c>
      <x:c r="E1270" s="305" t="str">
        <x:v>P1-GAP004|Paras 2-4|AP01|CAL01</x:v>
      </x:c>
      <x:c r="F1270" s="305" t="str">
        <x:v>SEBI-CORE-AUD-000157</x:v>
      </x:c>
      <x:c r="G1270" s="305" t="str">
        <x:v>P1-GAP004|Paras 2-4|AP01</x:v>
      </x:c>
      <x:c r="H1270" s="305" t="str">
        <x:v>P1-GAP004</x:v>
      </x:c>
      <x:c r="I1270" s="305" t="str">
        <x:v>MIGRATED — FROZEN</x:v>
      </x:c>
      <x:c r="J1270" s="305" t="str">
        <x:v>FROZEN</x:v>
      </x:c>
      <x:c r="K1270" s="305" t="str">
        <x:f>IF(COUNTIF($C$5:$C$1629,C1270)=1,"UNIQUE","DUPLICATE")</x:f>
        <x:v>UNIQUE</x:v>
      </x:c>
      <x:c r="L1270" s="305" t="str">
        <x:f>IF(COUNTIFS($B$5:$B$1629,B1270,$E$5:$E$1629,E1270)=1,"UNIQUE","DUPLICATE")</x:f>
        <x:v>UNIQUE</x:v>
      </x:c>
      <x:c r="M1270" s="305" t="str">
        <x:f>IF(COUNTIF($C$5:$C$1629,F1270)=1,"LINKED","ORPHAN")</x:f>
        <x:v>LINKED</x:v>
      </x:c>
      <x:c r="N1270" s="305" t="str">
        <x:f>IF(AND(LEFT(C1270,10)="SEBI-CORE-",MID(C1270,11,3)=B1270,LEN(C1270)=20),"VALID","INVALID")</x:f>
        <x:v>VALID</x:v>
      </x:c>
      <x:c r="O1270" s="305" t="str">
        <x:v>NO COLLISION — OBJECT CODE ISOLATED</x:v>
      </x:c>
    </x:row>
    <x:row r="1271" ht="48" customHeight="1">
      <x:c r="A1271" s="305" t="str">
        <x:v>Operational calendar</x:v>
      </x:c>
      <x:c r="B1271" s="305" t="str">
        <x:v>CAL</x:v>
      </x:c>
      <x:c r="C1271" s="305" t="str">
        <x:v>SEBI-CORE-CAL-000158</x:v>
      </x:c>
      <x:c r="D1271" s="305" t="n">
        <x:v>158</x:v>
      </x:c>
      <x:c r="E1271" s="305" t="str">
        <x:v>P1-GAP004|Direct-credit timeline|AP01|CAL01</x:v>
      </x:c>
      <x:c r="F1271" s="305" t="str">
        <x:v>SEBI-CORE-AUD-000158</x:v>
      </x:c>
      <x:c r="G1271" s="305" t="str">
        <x:v>P1-GAP004|Direct-credit timeline|AP01</x:v>
      </x:c>
      <x:c r="H1271" s="305" t="str">
        <x:v>P1-GAP004</x:v>
      </x:c>
      <x:c r="I1271" s="305" t="str">
        <x:v>MIGRATED — FROZEN</x:v>
      </x:c>
      <x:c r="J1271" s="305" t="str">
        <x:v>FROZEN</x:v>
      </x:c>
      <x:c r="K1271" s="305" t="str">
        <x:f>IF(COUNTIF($C$5:$C$1629,C1271)=1,"UNIQUE","DUPLICATE")</x:f>
        <x:v>UNIQUE</x:v>
      </x:c>
      <x:c r="L1271" s="305" t="str">
        <x:f>IF(COUNTIFS($B$5:$B$1629,B1271,$E$5:$E$1629,E1271)=1,"UNIQUE","DUPLICATE")</x:f>
        <x:v>UNIQUE</x:v>
      </x:c>
      <x:c r="M1271" s="305" t="str">
        <x:f>IF(COUNTIF($C$5:$C$1629,F1271)=1,"LINKED","ORPHAN")</x:f>
        <x:v>LINKED</x:v>
      </x:c>
      <x:c r="N1271" s="305" t="str">
        <x:f>IF(AND(LEFT(C1271,10)="SEBI-CORE-",MID(C1271,11,3)=B1271,LEN(C1271)=20),"VALID","INVALID")</x:f>
        <x:v>VALID</x:v>
      </x:c>
      <x:c r="O1271" s="305" t="str">
        <x:v>NO COLLISION — OBJECT CODE ISOLATED</x:v>
      </x:c>
    </x:row>
    <x:row r="1272" ht="48" customHeight="1">
      <x:c r="A1272" s="305" t="str">
        <x:v>Operational calendar</x:v>
      </x:c>
      <x:c r="B1272" s="305" t="str">
        <x:v>CAL</x:v>
      </x:c>
      <x:c r="C1272" s="305" t="str">
        <x:v>SEBI-CORE-CAL-000159</x:v>
      </x:c>
      <x:c r="D1272" s="305" t="n">
        <x:v>159</x:v>
      </x:c>
      <x:c r="E1272" s="305" t="str">
        <x:v>P1-GAP004|Investor notification|AP01|CAL01</x:v>
      </x:c>
      <x:c r="F1272" s="305" t="str">
        <x:v>SEBI-CORE-AUD-000159</x:v>
      </x:c>
      <x:c r="G1272" s="305" t="str">
        <x:v>P1-GAP004|Investor notification|AP01</x:v>
      </x:c>
      <x:c r="H1272" s="305" t="str">
        <x:v>P1-GAP004</x:v>
      </x:c>
      <x:c r="I1272" s="305" t="str">
        <x:v>MIGRATED — FROZEN</x:v>
      </x:c>
      <x:c r="J1272" s="305" t="str">
        <x:v>FROZEN</x:v>
      </x:c>
      <x:c r="K1272" s="305" t="str">
        <x:f>IF(COUNTIF($C$5:$C$1629,C1272)=1,"UNIQUE","DUPLICATE")</x:f>
        <x:v>UNIQUE</x:v>
      </x:c>
      <x:c r="L1272" s="305" t="str">
        <x:f>IF(COUNTIFS($B$5:$B$1629,B1272,$E$5:$E$1629,E1272)=1,"UNIQUE","DUPLICATE")</x:f>
        <x:v>UNIQUE</x:v>
      </x:c>
      <x:c r="M1272" s="305" t="str">
        <x:f>IF(COUNTIF($C$5:$C$1629,F1272)=1,"LINKED","ORPHAN")</x:f>
        <x:v>LINKED</x:v>
      </x:c>
      <x:c r="N1272" s="305" t="str">
        <x:f>IF(AND(LEFT(C1272,10)="SEBI-CORE-",MID(C1272,11,3)=B1272,LEN(C1272)=20),"VALID","INVALID")</x:f>
        <x:v>VALID</x:v>
      </x:c>
      <x:c r="O1272" s="305" t="str">
        <x:v>NO COLLISION — OBJECT CODE ISOLATED</x:v>
      </x:c>
    </x:row>
    <x:row r="1273" ht="48" customHeight="1">
      <x:c r="A1273" s="305" t="str">
        <x:v>Operational calendar</x:v>
      </x:c>
      <x:c r="B1273" s="305" t="str">
        <x:v>CAL</x:v>
      </x:c>
      <x:c r="C1273" s="305" t="str">
        <x:v>SEBI-CORE-CAL-000160</x:v>
      </x:c>
      <x:c r="D1273" s="305" t="n">
        <x:v>160</x:v>
      </x:c>
      <x:c r="E1273" s="305" t="str">
        <x:v>P1-GAP004|Form ISR-4 website|AP01|CAL01</x:v>
      </x:c>
      <x:c r="F1273" s="305" t="str">
        <x:v>SEBI-CORE-AUD-000160</x:v>
      </x:c>
      <x:c r="G1273" s="305" t="str">
        <x:v>P1-GAP004|Form ISR-4 website|AP01</x:v>
      </x:c>
      <x:c r="H1273" s="305" t="str">
        <x:v>P1-GAP004</x:v>
      </x:c>
      <x:c r="I1273" s="305" t="str">
        <x:v>MIGRATED — FROZEN</x:v>
      </x:c>
      <x:c r="J1273" s="305" t="str">
        <x:v>FROZEN</x:v>
      </x:c>
      <x:c r="K1273" s="305" t="str">
        <x:f>IF(COUNTIF($C$5:$C$1629,C1273)=1,"UNIQUE","DUPLICATE")</x:f>
        <x:v>UNIQUE</x:v>
      </x:c>
      <x:c r="L1273" s="305" t="str">
        <x:f>IF(COUNTIFS($B$5:$B$1629,B1273,$E$5:$E$1629,E1273)=1,"UNIQUE","DUPLICATE")</x:f>
        <x:v>UNIQUE</x:v>
      </x:c>
      <x:c r="M1273" s="305" t="str">
        <x:f>IF(COUNTIF($C$5:$C$1629,F1273)=1,"LINKED","ORPHAN")</x:f>
        <x:v>LINKED</x:v>
      </x:c>
      <x:c r="N1273" s="305" t="str">
        <x:f>IF(AND(LEFT(C1273,10)="SEBI-CORE-",MID(C1273,11,3)=B1273,LEN(C1273)=20),"VALID","INVALID")</x:f>
        <x:v>VALID</x:v>
      </x:c>
      <x:c r="O1273" s="305" t="str">
        <x:v>NO COLLISION — OBJECT CODE ISOLATED</x:v>
      </x:c>
    </x:row>
    <x:row r="1274" ht="48" customHeight="1">
      <x:c r="A1274" s="305" t="str">
        <x:v>Operational calendar</x:v>
      </x:c>
      <x:c r="B1274" s="305" t="str">
        <x:v>CAL</x:v>
      </x:c>
      <x:c r="C1274" s="305" t="str">
        <x:v>SEBI-CORE-CAL-000161</x:v>
      </x:c>
      <x:c r="D1274" s="305" t="n">
        <x:v>161</x:v>
      </x:c>
      <x:c r="E1274" s="305" t="str">
        <x:v>P1-GAP005|Paras 6.1.1-6.1.4|AP01|CAL01</x:v>
      </x:c>
      <x:c r="F1274" s="305" t="str">
        <x:v>SEBI-CORE-AUD-000161</x:v>
      </x:c>
      <x:c r="G1274" s="305" t="str">
        <x:v>P1-GAP005|Paras 6.1.1-6.1.4|AP01</x:v>
      </x:c>
      <x:c r="H1274" s="305" t="str">
        <x:v>P1-GAP005</x:v>
      </x:c>
      <x:c r="I1274" s="305" t="str">
        <x:v>MIGRATED — FROZEN</x:v>
      </x:c>
      <x:c r="J1274" s="305" t="str">
        <x:v>FROZEN</x:v>
      </x:c>
      <x:c r="K1274" s="305" t="str">
        <x:f>IF(COUNTIF($C$5:$C$1629,C1274)=1,"UNIQUE","DUPLICATE")</x:f>
        <x:v>UNIQUE</x:v>
      </x:c>
      <x:c r="L1274" s="305" t="str">
        <x:f>IF(COUNTIFS($B$5:$B$1629,B1274,$E$5:$E$1629,E1274)=1,"UNIQUE","DUPLICATE")</x:f>
        <x:v>UNIQUE</x:v>
      </x:c>
      <x:c r="M1274" s="305" t="str">
        <x:f>IF(COUNTIF($C$5:$C$1629,F1274)=1,"LINKED","ORPHAN")</x:f>
        <x:v>LINKED</x:v>
      </x:c>
      <x:c r="N1274" s="305" t="str">
        <x:f>IF(AND(LEFT(C1274,10)="SEBI-CORE-",MID(C1274,11,3)=B1274,LEN(C1274)=20),"VALID","INVALID")</x:f>
        <x:v>VALID</x:v>
      </x:c>
      <x:c r="O1274" s="305" t="str">
        <x:v>NO COLLISION — OBJECT CODE ISOLATED</x:v>
      </x:c>
    </x:row>
    <x:row r="1275" ht="48" customHeight="1">
      <x:c r="A1275" s="305" t="str">
        <x:v>Operational calendar</x:v>
      </x:c>
      <x:c r="B1275" s="305" t="str">
        <x:v>CAL</x:v>
      </x:c>
      <x:c r="C1275" s="305" t="str">
        <x:v>SEBI-CORE-CAL-000162</x:v>
      </x:c>
      <x:c r="D1275" s="305" t="n">
        <x:v>162</x:v>
      </x:c>
      <x:c r="E1275" s="305" t="str">
        <x:v>P1-GAP005|Quick transmission procedure thresholds|AP01|CAL01</x:v>
      </x:c>
      <x:c r="F1275" s="305" t="str">
        <x:v>SEBI-CORE-AUD-000162</x:v>
      </x:c>
      <x:c r="G1275" s="305" t="str">
        <x:v>P1-GAP005|Quick transmission procedure thresholds|AP01</x:v>
      </x:c>
      <x:c r="H1275" s="305" t="str">
        <x:v>P1-GAP005</x:v>
      </x:c>
      <x:c r="I1275" s="305" t="str">
        <x:v>MIGRATED — FROZEN</x:v>
      </x:c>
      <x:c r="J1275" s="305" t="str">
        <x:v>FROZEN</x:v>
      </x:c>
      <x:c r="K1275" s="305" t="str">
        <x:f>IF(COUNTIF($C$5:$C$1629,C1275)=1,"UNIQUE","DUPLICATE")</x:f>
        <x:v>UNIQUE</x:v>
      </x:c>
      <x:c r="L1275" s="305" t="str">
        <x:f>IF(COUNTIFS($B$5:$B$1629,B1275,$E$5:$E$1629,E1275)=1,"UNIQUE","DUPLICATE")</x:f>
        <x:v>UNIQUE</x:v>
      </x:c>
      <x:c r="M1275" s="305" t="str">
        <x:f>IF(COUNTIF($C$5:$C$1629,F1275)=1,"LINKED","ORPHAN")</x:f>
        <x:v>LINKED</x:v>
      </x:c>
      <x:c r="N1275" s="305" t="str">
        <x:f>IF(AND(LEFT(C1275,10)="SEBI-CORE-",MID(C1275,11,3)=B1275,LEN(C1275)=20),"VALID","INVALID")</x:f>
        <x:v>VALID</x:v>
      </x:c>
      <x:c r="O1275" s="305" t="str">
        <x:v>NO COLLISION — OBJECT CODE ISOLATED</x:v>
      </x:c>
    </x:row>
    <x:row r="1276" ht="48" customHeight="1">
      <x:c r="A1276" s="305" t="str">
        <x:v>Operational calendar</x:v>
      </x:c>
      <x:c r="B1276" s="305" t="str">
        <x:v>CAL</x:v>
      </x:c>
      <x:c r="C1276" s="305" t="str">
        <x:v>SEBI-CORE-CAL-000163</x:v>
      </x:c>
      <x:c r="D1276" s="305" t="n">
        <x:v>163</x:v>
      </x:c>
      <x:c r="E1276" s="305" t="str">
        <x:v>P1-GAP005|Simplified-documentation thresholds|AP01|CAL01</x:v>
      </x:c>
      <x:c r="F1276" s="305" t="str">
        <x:v>SEBI-CORE-AUD-000163</x:v>
      </x:c>
      <x:c r="G1276" s="305" t="str">
        <x:v>P1-GAP005|Simplified-documentation thresholds|AP01</x:v>
      </x:c>
      <x:c r="H1276" s="305" t="str">
        <x:v>P1-GAP005</x:v>
      </x:c>
      <x:c r="I1276" s="305" t="str">
        <x:v>MIGRATED — FROZEN</x:v>
      </x:c>
      <x:c r="J1276" s="305" t="str">
        <x:v>FROZEN</x:v>
      </x:c>
      <x:c r="K1276" s="305" t="str">
        <x:f>IF(COUNTIF($C$5:$C$1629,C1276)=1,"UNIQUE","DUPLICATE")</x:f>
        <x:v>UNIQUE</x:v>
      </x:c>
      <x:c r="L1276" s="305" t="str">
        <x:f>IF(COUNTIFS($B$5:$B$1629,B1276,$E$5:$E$1629,E1276)=1,"UNIQUE","DUPLICATE")</x:f>
        <x:v>UNIQUE</x:v>
      </x:c>
      <x:c r="M1276" s="305" t="str">
        <x:f>IF(COUNTIF($C$5:$C$1629,F1276)=1,"LINKED","ORPHAN")</x:f>
        <x:v>LINKED</x:v>
      </x:c>
      <x:c r="N1276" s="305" t="str">
        <x:f>IF(AND(LEFT(C1276,10)="SEBI-CORE-",MID(C1276,11,3)=B1276,LEN(C1276)=20),"VALID","INVALID")</x:f>
        <x:v>VALID</x:v>
      </x:c>
      <x:c r="O1276" s="305" t="str">
        <x:v>NO COLLISION — OBJECT CODE ISOLATED</x:v>
      </x:c>
    </x:row>
    <x:row r="1277" ht="48" customHeight="1">
      <x:c r="A1277" s="305" t="str">
        <x:v>Operational calendar</x:v>
      </x:c>
      <x:c r="B1277" s="305" t="str">
        <x:v>CAL</x:v>
      </x:c>
      <x:c r="C1277" s="305" t="str">
        <x:v>SEBI-CORE-CAL-000164</x:v>
      </x:c>
      <x:c r="D1277" s="305" t="n">
        <x:v>164</x:v>
      </x:c>
      <x:c r="E1277" s="305" t="str">
        <x:v>P1-GAP005|Processing timeline|AP01|CAL01</x:v>
      </x:c>
      <x:c r="F1277" s="305" t="str">
        <x:v>SEBI-CORE-AUD-000164</x:v>
      </x:c>
      <x:c r="G1277" s="305" t="str">
        <x:v>P1-GAP005|Processing timeline|AP01</x:v>
      </x:c>
      <x:c r="H1277" s="305" t="str">
        <x:v>P1-GAP005</x:v>
      </x:c>
      <x:c r="I1277" s="305" t="str">
        <x:v>MIGRATED — FROZEN</x:v>
      </x:c>
      <x:c r="J1277" s="305" t="str">
        <x:v>FROZEN</x:v>
      </x:c>
      <x:c r="K1277" s="305" t="str">
        <x:f>IF(COUNTIF($C$5:$C$1629,C1277)=1,"UNIQUE","DUPLICATE")</x:f>
        <x:v>UNIQUE</x:v>
      </x:c>
      <x:c r="L1277" s="305" t="str">
        <x:f>IF(COUNTIFS($B$5:$B$1629,B1277,$E$5:$E$1629,E1277)=1,"UNIQUE","DUPLICATE")</x:f>
        <x:v>UNIQUE</x:v>
      </x:c>
      <x:c r="M1277" s="305" t="str">
        <x:f>IF(COUNTIF($C$5:$C$1629,F1277)=1,"LINKED","ORPHAN")</x:f>
        <x:v>LINKED</x:v>
      </x:c>
      <x:c r="N1277" s="305" t="str">
        <x:f>IF(AND(LEFT(C1277,10)="SEBI-CORE-",MID(C1277,11,3)=B1277,LEN(C1277)=20),"VALID","INVALID")</x:f>
        <x:v>VALID</x:v>
      </x:c>
      <x:c r="O1277" s="305" t="str">
        <x:v>NO COLLISION — OBJECT CODE ISOLATED</x:v>
      </x:c>
    </x:row>
    <x:row r="1278" ht="48" customHeight="1">
      <x:c r="A1278" s="305" t="str">
        <x:v>Operational calendar</x:v>
      </x:c>
      <x:c r="B1278" s="305" t="str">
        <x:v>CAL</x:v>
      </x:c>
      <x:c r="C1278" s="305" t="str">
        <x:v>SEBI-CORE-CAL-000165</x:v>
      </x:c>
      <x:c r="D1278" s="305" t="n">
        <x:v>165</x:v>
      </x:c>
      <x:c r="E1278" s="305" t="str">
        <x:v>P1-GAP005|Delay / rejection reasons|AP01|CAL01</x:v>
      </x:c>
      <x:c r="F1278" s="305" t="str">
        <x:v>SEBI-CORE-AUD-000165</x:v>
      </x:c>
      <x:c r="G1278" s="305" t="str">
        <x:v>P1-GAP005|Delay / rejection reasons|AP01</x:v>
      </x:c>
      <x:c r="H1278" s="305" t="str">
        <x:v>P1-GAP005</x:v>
      </x:c>
      <x:c r="I1278" s="305" t="str">
        <x:v>MIGRATED — FROZEN</x:v>
      </x:c>
      <x:c r="J1278" s="305" t="str">
        <x:v>FROZEN</x:v>
      </x:c>
      <x:c r="K1278" s="305" t="str">
        <x:f>IF(COUNTIF($C$5:$C$1629,C1278)=1,"UNIQUE","DUPLICATE")</x:f>
        <x:v>UNIQUE</x:v>
      </x:c>
      <x:c r="L1278" s="305" t="str">
        <x:f>IF(COUNTIFS($B$5:$B$1629,B1278,$E$5:$E$1629,E1278)=1,"UNIQUE","DUPLICATE")</x:f>
        <x:v>UNIQUE</x:v>
      </x:c>
      <x:c r="M1278" s="305" t="str">
        <x:f>IF(COUNTIF($C$5:$C$1629,F1278)=1,"LINKED","ORPHAN")</x:f>
        <x:v>LINKED</x:v>
      </x:c>
      <x:c r="N1278" s="305" t="str">
        <x:f>IF(AND(LEFT(C1278,10)="SEBI-CORE-",MID(C1278,11,3)=B1278,LEN(C1278)=20),"VALID","INVALID")</x:f>
        <x:v>VALID</x:v>
      </x:c>
      <x:c r="O1278" s="305" t="str">
        <x:v>NO COLLISION — OBJECT CODE ISOLATED</x:v>
      </x:c>
    </x:row>
    <x:row r="1279" ht="48" customHeight="1">
      <x:c r="A1279" s="305" t="str">
        <x:v>Operational calendar</x:v>
      </x:c>
      <x:c r="B1279" s="305" t="str">
        <x:v>CAL</x:v>
      </x:c>
      <x:c r="C1279" s="305" t="str">
        <x:v>SEBI-CORE-CAL-000166</x:v>
      </x:c>
      <x:c r="D1279" s="305" t="n">
        <x:v>166</x:v>
      </x:c>
      <x:c r="E1279" s="305" t="str">
        <x:v>P1-GAP005|Survivorship claim|AP01|CAL01</x:v>
      </x:c>
      <x:c r="F1279" s="305" t="str">
        <x:v>SEBI-CORE-AUD-000166</x:v>
      </x:c>
      <x:c r="G1279" s="305" t="str">
        <x:v>P1-GAP005|Survivorship claim|AP01</x:v>
      </x:c>
      <x:c r="H1279" s="305" t="str">
        <x:v>P1-GAP005</x:v>
      </x:c>
      <x:c r="I1279" s="305" t="str">
        <x:v>MIGRATED — FROZEN</x:v>
      </x:c>
      <x:c r="J1279" s="305" t="str">
        <x:v>FROZEN</x:v>
      </x:c>
      <x:c r="K1279" s="305" t="str">
        <x:f>IF(COUNTIF($C$5:$C$1629,C1279)=1,"UNIQUE","DUPLICATE")</x:f>
        <x:v>UNIQUE</x:v>
      </x:c>
      <x:c r="L1279" s="305" t="str">
        <x:f>IF(COUNTIFS($B$5:$B$1629,B1279,$E$5:$E$1629,E1279)=1,"UNIQUE","DUPLICATE")</x:f>
        <x:v>UNIQUE</x:v>
      </x:c>
      <x:c r="M1279" s="305" t="str">
        <x:f>IF(COUNTIF($C$5:$C$1629,F1279)=1,"LINKED","ORPHAN")</x:f>
        <x:v>LINKED</x:v>
      </x:c>
      <x:c r="N1279" s="305" t="str">
        <x:f>IF(AND(LEFT(C1279,10)="SEBI-CORE-",MID(C1279,11,3)=B1279,LEN(C1279)=20),"VALID","INVALID")</x:f>
        <x:v>VALID</x:v>
      </x:c>
      <x:c r="O1279" s="305" t="str">
        <x:v>NO COLLISION — OBJECT CODE ISOLATED</x:v>
      </x:c>
    </x:row>
    <x:row r="1280" ht="48" customHeight="1">
      <x:c r="A1280" s="305" t="str">
        <x:v>Operational calendar</x:v>
      </x:c>
      <x:c r="B1280" s="305" t="str">
        <x:v>CAL</x:v>
      </x:c>
      <x:c r="C1280" s="305" t="str">
        <x:v>SEBI-CORE-CAL-000167</x:v>
      </x:c>
      <x:c r="D1280" s="305" t="n">
        <x:v>167</x:v>
      </x:c>
      <x:c r="E1280" s="305" t="str">
        <x:v>P1-GAP005|Physical-to-demat credit|AP01|CAL01</x:v>
      </x:c>
      <x:c r="F1280" s="305" t="str">
        <x:v>SEBI-CORE-AUD-000167</x:v>
      </x:c>
      <x:c r="G1280" s="305" t="str">
        <x:v>P1-GAP005|Physical-to-demat credit|AP01</x:v>
      </x:c>
      <x:c r="H1280" s="305" t="str">
        <x:v>P1-GAP005</x:v>
      </x:c>
      <x:c r="I1280" s="305" t="str">
        <x:v>MIGRATED — FROZEN</x:v>
      </x:c>
      <x:c r="J1280" s="305" t="str">
        <x:v>FROZEN</x:v>
      </x:c>
      <x:c r="K1280" s="305" t="str">
        <x:f>IF(COUNTIF($C$5:$C$1629,C1280)=1,"UNIQUE","DUPLICATE")</x:f>
        <x:v>UNIQUE</x:v>
      </x:c>
      <x:c r="L1280" s="305" t="str">
        <x:f>IF(COUNTIFS($B$5:$B$1629,B1280,$E$5:$E$1629,E1280)=1,"UNIQUE","DUPLICATE")</x:f>
        <x:v>UNIQUE</x:v>
      </x:c>
      <x:c r="M1280" s="305" t="str">
        <x:f>IF(COUNTIF($C$5:$C$1629,F1280)=1,"LINKED","ORPHAN")</x:f>
        <x:v>LINKED</x:v>
      </x:c>
      <x:c r="N1280" s="305" t="str">
        <x:f>IF(AND(LEFT(C1280,10)="SEBI-CORE-",MID(C1280,11,3)=B1280,LEN(C1280)=20),"VALID","INVALID")</x:f>
        <x:v>VALID</x:v>
      </x:c>
      <x:c r="O1280" s="305" t="str">
        <x:v>NO COLLISION — OBJECT CODE ISOLATED</x:v>
      </x:c>
    </x:row>
    <x:row r="1281" ht="48" customHeight="1">
      <x:c r="A1281" s="305" t="str">
        <x:v>Operational calendar</x:v>
      </x:c>
      <x:c r="B1281" s="305" t="str">
        <x:v>CAL</x:v>
      </x:c>
      <x:c r="C1281" s="305" t="str">
        <x:v>SEBI-CORE-CAL-000168</x:v>
      </x:c>
      <x:c r="D1281" s="305" t="n">
        <x:v>168</x:v>
      </x:c>
      <x:c r="E1281" s="305" t="str">
        <x:v>P1-GAP005|Implementation reporting|AP01|CAL01</x:v>
      </x:c>
      <x:c r="F1281" s="305" t="str">
        <x:v>SEBI-CORE-AUD-000168</x:v>
      </x:c>
      <x:c r="G1281" s="305" t="str">
        <x:v>P1-GAP005|Implementation reporting|AP01</x:v>
      </x:c>
      <x:c r="H1281" s="305" t="str">
        <x:v>P1-GAP005</x:v>
      </x:c>
      <x:c r="I1281" s="305" t="str">
        <x:v>MIGRATED — FROZEN</x:v>
      </x:c>
      <x:c r="J1281" s="305" t="str">
        <x:v>FROZEN</x:v>
      </x:c>
      <x:c r="K1281" s="305" t="str">
        <x:f>IF(COUNTIF($C$5:$C$1629,C1281)=1,"UNIQUE","DUPLICATE")</x:f>
        <x:v>UNIQUE</x:v>
      </x:c>
      <x:c r="L1281" s="305" t="str">
        <x:f>IF(COUNTIFS($B$5:$B$1629,B1281,$E$5:$E$1629,E1281)=1,"UNIQUE","DUPLICATE")</x:f>
        <x:v>UNIQUE</x:v>
      </x:c>
      <x:c r="M1281" s="305" t="str">
        <x:f>IF(COUNTIF($C$5:$C$1629,F1281)=1,"LINKED","ORPHAN")</x:f>
        <x:v>LINKED</x:v>
      </x:c>
      <x:c r="N1281" s="305" t="str">
        <x:f>IF(AND(LEFT(C1281,10)="SEBI-CORE-",MID(C1281,11,3)=B1281,LEN(C1281)=20),"VALID","INVALID")</x:f>
        <x:v>VALID</x:v>
      </x:c>
      <x:c r="O1281" s="305" t="str">
        <x:v>NO COLLISION — OBJECT CODE ISOLATED</x:v>
      </x:c>
    </x:row>
    <x:row r="1282" ht="48" customHeight="1">
      <x:c r="A1282" s="305" t="str">
        <x:v>Operational calendar</x:v>
      </x:c>
      <x:c r="B1282" s="305" t="str">
        <x:v>CAL</x:v>
      </x:c>
      <x:c r="C1282" s="305" t="str">
        <x:v>SEBI-CORE-CAL-000169</x:v>
      </x:c>
      <x:c r="D1282" s="305" t="n">
        <x:v>169</x:v>
      </x:c>
      <x:c r="E1282" s="305" t="str">
        <x:v>CAP-LAW285|SCORES registration/interface|AP01|CAL01</x:v>
      </x:c>
      <x:c r="F1282" s="305" t="str">
        <x:v>SEBI-CORE-AUD-000169</x:v>
      </x:c>
      <x:c r="G1282" s="305" t="str">
        <x:v>CAP-LAW285|SCORES registration/interface|AP01</x:v>
      </x:c>
      <x:c r="H1282" s="305" t="str">
        <x:v>CAP-LAW285</x:v>
      </x:c>
      <x:c r="I1282" s="305" t="str">
        <x:v>MIGRATED — FROZEN</x:v>
      </x:c>
      <x:c r="J1282" s="305" t="str">
        <x:v>FROZEN</x:v>
      </x:c>
      <x:c r="K1282" s="305" t="str">
        <x:f>IF(COUNTIF($C$5:$C$1629,C1282)=1,"UNIQUE","DUPLICATE")</x:f>
        <x:v>UNIQUE</x:v>
      </x:c>
      <x:c r="L1282" s="305" t="str">
        <x:f>IF(COUNTIFS($B$5:$B$1629,B1282,$E$5:$E$1629,E1282)=1,"UNIQUE","DUPLICATE")</x:f>
        <x:v>UNIQUE</x:v>
      </x:c>
      <x:c r="M1282" s="305" t="str">
        <x:f>IF(COUNTIF($C$5:$C$1629,F1282)=1,"LINKED","ORPHAN")</x:f>
        <x:v>LINKED</x:v>
      </x:c>
      <x:c r="N1282" s="305" t="str">
        <x:f>IF(AND(LEFT(C1282,10)="SEBI-CORE-",MID(C1282,11,3)=B1282,LEN(C1282)=20),"VALID","INVALID")</x:f>
        <x:v>VALID</x:v>
      </x:c>
      <x:c r="O1282" s="305" t="str">
        <x:v>NO COLLISION — OBJECT CODE ISOLATED</x:v>
      </x:c>
    </x:row>
    <x:row r="1283" ht="48" customHeight="1">
      <x:c r="A1283" s="305" t="str">
        <x:v>Operational calendar</x:v>
      </x:c>
      <x:c r="B1283" s="305" t="str">
        <x:v>CAL</x:v>
      </x:c>
      <x:c r="C1283" s="305" t="str">
        <x:v>SEBI-CORE-CAL-000170</x:v>
      </x:c>
      <x:c r="D1283" s="305" t="n">
        <x:v>170</x:v>
      </x:c>
      <x:c r="E1283" s="305" t="str">
        <x:v>CAP-LAW285|SCORES complaint handling|AP01|CAL01</x:v>
      </x:c>
      <x:c r="F1283" s="305" t="str">
        <x:v>SEBI-CORE-AUD-000170</x:v>
      </x:c>
      <x:c r="G1283" s="305" t="str">
        <x:v>CAP-LAW285|SCORES complaint handling|AP01</x:v>
      </x:c>
      <x:c r="H1283" s="305" t="str">
        <x:v>CAP-LAW285</x:v>
      </x:c>
      <x:c r="I1283" s="305" t="str">
        <x:v>MIGRATED — FROZEN</x:v>
      </x:c>
      <x:c r="J1283" s="305" t="str">
        <x:v>FROZEN</x:v>
      </x:c>
      <x:c r="K1283" s="305" t="str">
        <x:f>IF(COUNTIF($C$5:$C$1629,C1283)=1,"UNIQUE","DUPLICATE")</x:f>
        <x:v>UNIQUE</x:v>
      </x:c>
      <x:c r="L1283" s="305" t="str">
        <x:f>IF(COUNTIFS($B$5:$B$1629,B1283,$E$5:$E$1629,E1283)=1,"UNIQUE","DUPLICATE")</x:f>
        <x:v>UNIQUE</x:v>
      </x:c>
      <x:c r="M1283" s="305" t="str">
        <x:f>IF(COUNTIF($C$5:$C$1629,F1283)=1,"LINKED","ORPHAN")</x:f>
        <x:v>LINKED</x:v>
      </x:c>
      <x:c r="N1283" s="305" t="str">
        <x:f>IF(AND(LEFT(C1283,10)="SEBI-CORE-",MID(C1283,11,3)=B1283,LEN(C1283)=20),"VALID","INVALID")</x:f>
        <x:v>VALID</x:v>
      </x:c>
      <x:c r="O1283" s="305" t="str">
        <x:v>NO COLLISION — OBJECT CODE ISOLATED</x:v>
      </x:c>
    </x:row>
    <x:row r="1284" ht="48" customHeight="1">
      <x:c r="A1284" s="305" t="str">
        <x:v>Operational calendar</x:v>
      </x:c>
      <x:c r="B1284" s="305" t="str">
        <x:v>CAL</x:v>
      </x:c>
      <x:c r="C1284" s="305" t="str">
        <x:v>SEBI-CORE-CAL-000171</x:v>
      </x:c>
      <x:c r="D1284" s="305" t="n">
        <x:v>171</x:v>
      </x:c>
      <x:c r="E1284" s="305" t="str">
        <x:v>CAP-LAW099|ODR participation|AP01|CAL01</x:v>
      </x:c>
      <x:c r="F1284" s="305" t="str">
        <x:v>SEBI-CORE-AUD-000171</x:v>
      </x:c>
      <x:c r="G1284" s="305" t="str">
        <x:v>CAP-LAW099|ODR participation|AP01</x:v>
      </x:c>
      <x:c r="H1284" s="305" t="str">
        <x:v>CAP-LAW099</x:v>
      </x:c>
      <x:c r="I1284" s="305" t="str">
        <x:v>MIGRATED — FROZEN</x:v>
      </x:c>
      <x:c r="J1284" s="305" t="str">
        <x:v>FROZEN</x:v>
      </x:c>
      <x:c r="K1284" s="305" t="str">
        <x:f>IF(COUNTIF($C$5:$C$1629,C1284)=1,"UNIQUE","DUPLICATE")</x:f>
        <x:v>UNIQUE</x:v>
      </x:c>
      <x:c r="L1284" s="305" t="str">
        <x:f>IF(COUNTIFS($B$5:$B$1629,B1284,$E$5:$E$1629,E1284)=1,"UNIQUE","DUPLICATE")</x:f>
        <x:v>UNIQUE</x:v>
      </x:c>
      <x:c r="M1284" s="305" t="str">
        <x:f>IF(COUNTIF($C$5:$C$1629,F1284)=1,"LINKED","ORPHAN")</x:f>
        <x:v>LINKED</x:v>
      </x:c>
      <x:c r="N1284" s="305" t="str">
        <x:f>IF(AND(LEFT(C1284,10)="SEBI-CORE-",MID(C1284,11,3)=B1284,LEN(C1284)=20),"VALID","INVALID")</x:f>
        <x:v>VALID</x:v>
      </x:c>
      <x:c r="O1284" s="305" t="str">
        <x:v>NO COLLISION — OBJECT CODE ISOLATED</x:v>
      </x:c>
    </x:row>
    <x:row r="1285" ht="48" customHeight="1">
      <x:c r="A1285" s="305" t="str">
        <x:v>Operational calendar</x:v>
      </x:c>
      <x:c r="B1285" s="305" t="str">
        <x:v>CAL</x:v>
      </x:c>
      <x:c r="C1285" s="305" t="str">
        <x:v>SEBI-CORE-CAL-000172</x:v>
      </x:c>
      <x:c r="D1285" s="305" t="n">
        <x:v>172</x:v>
      </x:c>
      <x:c r="E1285" s="305" t="str">
        <x:v>CAP-LAW099|ODR outcome|AP01|CAL01</x:v>
      </x:c>
      <x:c r="F1285" s="305" t="str">
        <x:v>SEBI-CORE-AUD-000172</x:v>
      </x:c>
      <x:c r="G1285" s="305" t="str">
        <x:v>CAP-LAW099|ODR outcome|AP01</x:v>
      </x:c>
      <x:c r="H1285" s="305" t="str">
        <x:v>CAP-LAW099</x:v>
      </x:c>
      <x:c r="I1285" s="305" t="str">
        <x:v>MIGRATED — FROZEN</x:v>
      </x:c>
      <x:c r="J1285" s="305" t="str">
        <x:v>FROZEN</x:v>
      </x:c>
      <x:c r="K1285" s="305" t="str">
        <x:f>IF(COUNTIF($C$5:$C$1629,C1285)=1,"UNIQUE","DUPLICATE")</x:f>
        <x:v>UNIQUE</x:v>
      </x:c>
      <x:c r="L1285" s="305" t="str">
        <x:f>IF(COUNTIFS($B$5:$B$1629,B1285,$E$5:$E$1629,E1285)=1,"UNIQUE","DUPLICATE")</x:f>
        <x:v>UNIQUE</x:v>
      </x:c>
      <x:c r="M1285" s="305" t="str">
        <x:f>IF(COUNTIF($C$5:$C$1629,F1285)=1,"LINKED","ORPHAN")</x:f>
        <x:v>LINKED</x:v>
      </x:c>
      <x:c r="N1285" s="305" t="str">
        <x:f>IF(AND(LEFT(C1285,10)="SEBI-CORE-",MID(C1285,11,3)=B1285,LEN(C1285)=20),"VALID","INVALID")</x:f>
        <x:v>VALID</x:v>
      </x:c>
      <x:c r="O1285" s="305" t="str">
        <x:v>NO COLLISION — OBJECT CODE ISOLATED</x:v>
      </x:c>
    </x:row>
    <x:row r="1286" ht="48" customHeight="1">
      <x:c r="A1286" s="305" t="str">
        <x:v>Applicability rule</x:v>
      </x:c>
      <x:c r="B1286" s="305" t="str">
        <x:v>APP</x:v>
      </x:c>
      <x:c r="C1286" s="305" t="str">
        <x:v>SEBI-CORE-APP-000001</x:v>
      </x:c>
      <x:c r="D1286" s="305" t="n">
        <x:v>1</x:v>
      </x:c>
      <x:c r="E1286" s="305" t="str">
        <x:v>CAP-LAW003|Rule 19(2)(b)</x:v>
      </x:c>
      <x:c r="F1286" s="305" t="str">
        <x:v>SEBI-CORE-PRV-000001</x:v>
      </x:c>
      <x:c r="G1286" s="305" t="str">
        <x:v>CAP-LAW003|Rule 19(2)(b)</x:v>
      </x:c>
      <x:c r="H1286" s="305" t="str">
        <x:v>CAP-LAW003</x:v>
      </x:c>
      <x:c r="I1286" s="305" t="str">
        <x:v>MIGRATED — FROZEN</x:v>
      </x:c>
      <x:c r="J1286" s="305" t="str">
        <x:v>FROZEN</x:v>
      </x:c>
      <x:c r="K1286" s="305" t="str">
        <x:f>IF(COUNTIF($C$5:$C$1629,C1286)=1,"UNIQUE","DUPLICATE")</x:f>
        <x:v>UNIQUE</x:v>
      </x:c>
      <x:c r="L1286" s="305" t="str">
        <x:f>IF(COUNTIFS($B$5:$B$1629,B1286,$E$5:$E$1629,E1286)=1,"UNIQUE","DUPLICATE")</x:f>
        <x:v>UNIQUE</x:v>
      </x:c>
      <x:c r="M1286" s="305" t="str">
        <x:f>IF(COUNTIF($C$5:$C$1629,F1286)=1,"LINKED","ORPHAN")</x:f>
        <x:v>LINKED</x:v>
      </x:c>
      <x:c r="N1286" s="305" t="str">
        <x:f>IF(AND(LEFT(C1286,10)="SEBI-CORE-",MID(C1286,11,3)=B1286,LEN(C1286)=20),"VALID","INVALID")</x:f>
        <x:v>VALID</x:v>
      </x:c>
      <x:c r="O1286" s="305" t="str">
        <x:v>NO COLLISION — OBJECT CODE ISOLATED</x:v>
      </x:c>
    </x:row>
    <x:row r="1287" ht="48" customHeight="1">
      <x:c r="A1287" s="305" t="str">
        <x:v>Applicability rule</x:v>
      </x:c>
      <x:c r="B1287" s="305" t="str">
        <x:v>APP</x:v>
      </x:c>
      <x:c r="C1287" s="305" t="str">
        <x:v>SEBI-CORE-APP-000002</x:v>
      </x:c>
      <x:c r="D1287" s="305" t="n">
        <x:v>2</x:v>
      </x:c>
      <x:c r="E1287" s="305" t="str">
        <x:v>CAP-LAW003|Rule 19A</x:v>
      </x:c>
      <x:c r="F1287" s="305" t="str">
        <x:v>SEBI-CORE-PRV-000002</x:v>
      </x:c>
      <x:c r="G1287" s="305" t="str">
        <x:v>CAP-LAW003|Rule 19A</x:v>
      </x:c>
      <x:c r="H1287" s="305" t="str">
        <x:v>CAP-LAW003</x:v>
      </x:c>
      <x:c r="I1287" s="305" t="str">
        <x:v>MIGRATED — FROZEN</x:v>
      </x:c>
      <x:c r="J1287" s="305" t="str">
        <x:v>FROZEN</x:v>
      </x:c>
      <x:c r="K1287" s="305" t="str">
        <x:f>IF(COUNTIF($C$5:$C$1629,C1287)=1,"UNIQUE","DUPLICATE")</x:f>
        <x:v>UNIQUE</x:v>
      </x:c>
      <x:c r="L1287" s="305" t="str">
        <x:f>IF(COUNTIFS($B$5:$B$1629,B1287,$E$5:$E$1629,E1287)=1,"UNIQUE","DUPLICATE")</x:f>
        <x:v>UNIQUE</x:v>
      </x:c>
      <x:c r="M1287" s="305" t="str">
        <x:f>IF(COUNTIF($C$5:$C$1629,F1287)=1,"LINKED","ORPHAN")</x:f>
        <x:v>LINKED</x:v>
      </x:c>
      <x:c r="N1287" s="305" t="str">
        <x:f>IF(AND(LEFT(C1287,10)="SEBI-CORE-",MID(C1287,11,3)=B1287,LEN(C1287)=20),"VALID","INVALID")</x:f>
        <x:v>VALID</x:v>
      </x:c>
      <x:c r="O1287" s="305" t="str">
        <x:v>NO COLLISION — OBJECT CODE ISOLATED</x:v>
      </x:c>
    </x:row>
    <x:row r="1288" ht="48" customHeight="1">
      <x:c r="A1288" s="305" t="str">
        <x:v>Applicability rule</x:v>
      </x:c>
      <x:c r="B1288" s="305" t="str">
        <x:v>APP</x:v>
      </x:c>
      <x:c r="C1288" s="305" t="str">
        <x:v>SEBI-CORE-APP-000003</x:v>
      </x:c>
      <x:c r="D1288" s="305" t="n">
        <x:v>3</x:v>
      </x:c>
      <x:c r="E1288" s="305" t="str">
        <x:v>CAP-LAW053|Reg. 5</x:v>
      </x:c>
      <x:c r="F1288" s="305" t="str">
        <x:v>SEBI-CORE-PRV-000003</x:v>
      </x:c>
      <x:c r="G1288" s="305" t="str">
        <x:v>CAP-LAW053|Reg. 5</x:v>
      </x:c>
      <x:c r="H1288" s="305" t="str">
        <x:v>CAP-LAW053</x:v>
      </x:c>
      <x:c r="I1288" s="305" t="str">
        <x:v>MIGRATED — FROZEN</x:v>
      </x:c>
      <x:c r="J1288" s="305" t="str">
        <x:v>FROZEN</x:v>
      </x:c>
      <x:c r="K1288" s="305" t="str">
        <x:f>IF(COUNTIF($C$5:$C$1629,C1288)=1,"UNIQUE","DUPLICATE")</x:f>
        <x:v>UNIQUE</x:v>
      </x:c>
      <x:c r="L1288" s="305" t="str">
        <x:f>IF(COUNTIFS($B$5:$B$1629,B1288,$E$5:$E$1629,E1288)=1,"UNIQUE","DUPLICATE")</x:f>
        <x:v>UNIQUE</x:v>
      </x:c>
      <x:c r="M1288" s="305" t="str">
        <x:f>IF(COUNTIF($C$5:$C$1629,F1288)=1,"LINKED","ORPHAN")</x:f>
        <x:v>LINKED</x:v>
      </x:c>
      <x:c r="N1288" s="305" t="str">
        <x:f>IF(AND(LEFT(C1288,10)="SEBI-CORE-",MID(C1288,11,3)=B1288,LEN(C1288)=20),"VALID","INVALID")</x:f>
        <x:v>VALID</x:v>
      </x:c>
      <x:c r="O1288" s="305" t="str">
        <x:v>NO COLLISION — OBJECT CODE ISOLATED</x:v>
      </x:c>
    </x:row>
    <x:row r="1289" ht="48" customHeight="1">
      <x:c r="A1289" s="305" t="str">
        <x:v>Applicability rule</x:v>
      </x:c>
      <x:c r="B1289" s="305" t="str">
        <x:v>APP</x:v>
      </x:c>
      <x:c r="C1289" s="305" t="str">
        <x:v>SEBI-CORE-APP-000004</x:v>
      </x:c>
      <x:c r="D1289" s="305" t="n">
        <x:v>4</x:v>
      </x:c>
      <x:c r="E1289" s="305" t="str">
        <x:v>CAP-LAW053|Reg. 6</x:v>
      </x:c>
      <x:c r="F1289" s="305" t="str">
        <x:v>SEBI-CORE-PRV-000004</x:v>
      </x:c>
      <x:c r="G1289" s="305" t="str">
        <x:v>CAP-LAW053|Reg. 6</x:v>
      </x:c>
      <x:c r="H1289" s="305" t="str">
        <x:v>CAP-LAW053</x:v>
      </x:c>
      <x:c r="I1289" s="305" t="str">
        <x:v>MIGRATED — FROZEN</x:v>
      </x:c>
      <x:c r="J1289" s="305" t="str">
        <x:v>FROZEN</x:v>
      </x:c>
      <x:c r="K1289" s="305" t="str">
        <x:f>IF(COUNTIF($C$5:$C$1629,C1289)=1,"UNIQUE","DUPLICATE")</x:f>
        <x:v>UNIQUE</x:v>
      </x:c>
      <x:c r="L1289" s="305" t="str">
        <x:f>IF(COUNTIFS($B$5:$B$1629,B1289,$E$5:$E$1629,E1289)=1,"UNIQUE","DUPLICATE")</x:f>
        <x:v>UNIQUE</x:v>
      </x:c>
      <x:c r="M1289" s="305" t="str">
        <x:f>IF(COUNTIF($C$5:$C$1629,F1289)=1,"LINKED","ORPHAN")</x:f>
        <x:v>LINKED</x:v>
      </x:c>
      <x:c r="N1289" s="305" t="str">
        <x:f>IF(AND(LEFT(C1289,10)="SEBI-CORE-",MID(C1289,11,3)=B1289,LEN(C1289)=20),"VALID","INVALID")</x:f>
        <x:v>VALID</x:v>
      </x:c>
      <x:c r="O1289" s="305" t="str">
        <x:v>NO COLLISION — OBJECT CODE ISOLATED</x:v>
      </x:c>
    </x:row>
    <x:row r="1290" ht="48" customHeight="1">
      <x:c r="A1290" s="305" t="str">
        <x:v>Applicability rule</x:v>
      </x:c>
      <x:c r="B1290" s="305" t="str">
        <x:v>APP</x:v>
      </x:c>
      <x:c r="C1290" s="305" t="str">
        <x:v>SEBI-CORE-APP-000005</x:v>
      </x:c>
      <x:c r="D1290" s="305" t="n">
        <x:v>5</x:v>
      </x:c>
      <x:c r="E1290" s="305" t="str">
        <x:v>CAP-LAW053|Reg. 7</x:v>
      </x:c>
      <x:c r="F1290" s="305" t="str">
        <x:v>SEBI-CORE-PRV-000005</x:v>
      </x:c>
      <x:c r="G1290" s="305" t="str">
        <x:v>CAP-LAW053|Reg. 7</x:v>
      </x:c>
      <x:c r="H1290" s="305" t="str">
        <x:v>CAP-LAW053</x:v>
      </x:c>
      <x:c r="I1290" s="305" t="str">
        <x:v>MIGRATED — FROZEN</x:v>
      </x:c>
      <x:c r="J1290" s="305" t="str">
        <x:v>FROZEN</x:v>
      </x:c>
      <x:c r="K1290" s="305" t="str">
        <x:f>IF(COUNTIF($C$5:$C$1629,C1290)=1,"UNIQUE","DUPLICATE")</x:f>
        <x:v>UNIQUE</x:v>
      </x:c>
      <x:c r="L1290" s="305" t="str">
        <x:f>IF(COUNTIFS($B$5:$B$1629,B1290,$E$5:$E$1629,E1290)=1,"UNIQUE","DUPLICATE")</x:f>
        <x:v>UNIQUE</x:v>
      </x:c>
      <x:c r="M1290" s="305" t="str">
        <x:f>IF(COUNTIF($C$5:$C$1629,F1290)=1,"LINKED","ORPHAN")</x:f>
        <x:v>LINKED</x:v>
      </x:c>
      <x:c r="N1290" s="305" t="str">
        <x:f>IF(AND(LEFT(C1290,10)="SEBI-CORE-",MID(C1290,11,3)=B1290,LEN(C1290)=20),"VALID","INVALID")</x:f>
        <x:v>VALID</x:v>
      </x:c>
      <x:c r="O1290" s="305" t="str">
        <x:v>NO COLLISION — OBJECT CODE ISOLATED</x:v>
      </x:c>
    </x:row>
    <x:row r="1291" ht="48" customHeight="1">
      <x:c r="A1291" s="305" t="str">
        <x:v>Applicability rule</x:v>
      </x:c>
      <x:c r="B1291" s="305" t="str">
        <x:v>APP</x:v>
      </x:c>
      <x:c r="C1291" s="305" t="str">
        <x:v>SEBI-CORE-APP-000006</x:v>
      </x:c>
      <x:c r="D1291" s="305" t="n">
        <x:v>6</x:v>
      </x:c>
      <x:c r="E1291" s="305" t="str">
        <x:v>CAP-LAW053|Reg. 9</x:v>
      </x:c>
      <x:c r="F1291" s="305" t="str">
        <x:v>SEBI-CORE-PRV-000006</x:v>
      </x:c>
      <x:c r="G1291" s="305" t="str">
        <x:v>CAP-LAW053|Reg. 9</x:v>
      </x:c>
      <x:c r="H1291" s="305" t="str">
        <x:v>CAP-LAW053</x:v>
      </x:c>
      <x:c r="I1291" s="305" t="str">
        <x:v>MIGRATED — FROZEN</x:v>
      </x:c>
      <x:c r="J1291" s="305" t="str">
        <x:v>FROZEN</x:v>
      </x:c>
      <x:c r="K1291" s="305" t="str">
        <x:f>IF(COUNTIF($C$5:$C$1629,C1291)=1,"UNIQUE","DUPLICATE")</x:f>
        <x:v>UNIQUE</x:v>
      </x:c>
      <x:c r="L1291" s="305" t="str">
        <x:f>IF(COUNTIFS($B$5:$B$1629,B1291,$E$5:$E$1629,E1291)=1,"UNIQUE","DUPLICATE")</x:f>
        <x:v>UNIQUE</x:v>
      </x:c>
      <x:c r="M1291" s="305" t="str">
        <x:f>IF(COUNTIF($C$5:$C$1629,F1291)=1,"LINKED","ORPHAN")</x:f>
        <x:v>LINKED</x:v>
      </x:c>
      <x:c r="N1291" s="305" t="str">
        <x:f>IF(AND(LEFT(C1291,10)="SEBI-CORE-",MID(C1291,11,3)=B1291,LEN(C1291)=20),"VALID","INVALID")</x:f>
        <x:v>VALID</x:v>
      </x:c>
      <x:c r="O1291" s="305" t="str">
        <x:v>NO COLLISION — OBJECT CODE ISOLATED</x:v>
      </x:c>
    </x:row>
    <x:row r="1292" ht="48" customHeight="1">
      <x:c r="A1292" s="305" t="str">
        <x:v>Applicability rule</x:v>
      </x:c>
      <x:c r="B1292" s="305" t="str">
        <x:v>APP</x:v>
      </x:c>
      <x:c r="C1292" s="305" t="str">
        <x:v>SEBI-CORE-APP-000007</x:v>
      </x:c>
      <x:c r="D1292" s="305" t="n">
        <x:v>7</x:v>
      </x:c>
      <x:c r="E1292" s="305" t="str">
        <x:v>CAP-LAW053|Reg. 10</x:v>
      </x:c>
      <x:c r="F1292" s="305" t="str">
        <x:v>SEBI-CORE-PRV-000007</x:v>
      </x:c>
      <x:c r="G1292" s="305" t="str">
        <x:v>CAP-LAW053|Reg. 10</x:v>
      </x:c>
      <x:c r="H1292" s="305" t="str">
        <x:v>CAP-LAW053</x:v>
      </x:c>
      <x:c r="I1292" s="305" t="str">
        <x:v>MIGRATED — FROZEN</x:v>
      </x:c>
      <x:c r="J1292" s="305" t="str">
        <x:v>FROZEN</x:v>
      </x:c>
      <x:c r="K1292" s="305" t="str">
        <x:f>IF(COUNTIF($C$5:$C$1629,C1292)=1,"UNIQUE","DUPLICATE")</x:f>
        <x:v>UNIQUE</x:v>
      </x:c>
      <x:c r="L1292" s="305" t="str">
        <x:f>IF(COUNTIFS($B$5:$B$1629,B1292,$E$5:$E$1629,E1292)=1,"UNIQUE","DUPLICATE")</x:f>
        <x:v>UNIQUE</x:v>
      </x:c>
      <x:c r="M1292" s="305" t="str">
        <x:f>IF(COUNTIF($C$5:$C$1629,F1292)=1,"LINKED","ORPHAN")</x:f>
        <x:v>LINKED</x:v>
      </x:c>
      <x:c r="N1292" s="305" t="str">
        <x:f>IF(AND(LEFT(C1292,10)="SEBI-CORE-",MID(C1292,11,3)=B1292,LEN(C1292)=20),"VALID","INVALID")</x:f>
        <x:v>VALID</x:v>
      </x:c>
      <x:c r="O1292" s="305" t="str">
        <x:v>NO COLLISION — OBJECT CODE ISOLATED</x:v>
      </x:c>
    </x:row>
    <x:row r="1293" ht="48" customHeight="1">
      <x:c r="A1293" s="305" t="str">
        <x:v>Applicability rule</x:v>
      </x:c>
      <x:c r="B1293" s="305" t="str">
        <x:v>APP</x:v>
      </x:c>
      <x:c r="C1293" s="305" t="str">
        <x:v>SEBI-CORE-APP-000008</x:v>
      </x:c>
      <x:c r="D1293" s="305" t="n">
        <x:v>8</x:v>
      </x:c>
      <x:c r="E1293" s="305" t="str">
        <x:v>CAP-LAW053|Reg. 12</x:v>
      </x:c>
      <x:c r="F1293" s="305" t="str">
        <x:v>SEBI-CORE-PRV-000008</x:v>
      </x:c>
      <x:c r="G1293" s="305" t="str">
        <x:v>CAP-LAW053|Reg. 12</x:v>
      </x:c>
      <x:c r="H1293" s="305" t="str">
        <x:v>CAP-LAW053</x:v>
      </x:c>
      <x:c r="I1293" s="305" t="str">
        <x:v>MIGRATED — FROZEN</x:v>
      </x:c>
      <x:c r="J1293" s="305" t="str">
        <x:v>FROZEN</x:v>
      </x:c>
      <x:c r="K1293" s="305" t="str">
        <x:f>IF(COUNTIF($C$5:$C$1629,C1293)=1,"UNIQUE","DUPLICATE")</x:f>
        <x:v>UNIQUE</x:v>
      </x:c>
      <x:c r="L1293" s="305" t="str">
        <x:f>IF(COUNTIFS($B$5:$B$1629,B1293,$E$5:$E$1629,E1293)=1,"UNIQUE","DUPLICATE")</x:f>
        <x:v>UNIQUE</x:v>
      </x:c>
      <x:c r="M1293" s="305" t="str">
        <x:f>IF(COUNTIF($C$5:$C$1629,F1293)=1,"LINKED","ORPHAN")</x:f>
        <x:v>LINKED</x:v>
      </x:c>
      <x:c r="N1293" s="305" t="str">
        <x:f>IF(AND(LEFT(C1293,10)="SEBI-CORE-",MID(C1293,11,3)=B1293,LEN(C1293)=20),"VALID","INVALID")</x:f>
        <x:v>VALID</x:v>
      </x:c>
      <x:c r="O1293" s="305" t="str">
        <x:v>NO COLLISION — OBJECT CODE ISOLATED</x:v>
      </x:c>
    </x:row>
    <x:row r="1294" ht="48" customHeight="1">
      <x:c r="A1294" s="305" t="str">
        <x:v>Applicability rule</x:v>
      </x:c>
      <x:c r="B1294" s="305" t="str">
        <x:v>APP</x:v>
      </x:c>
      <x:c r="C1294" s="305" t="str">
        <x:v>SEBI-CORE-APP-000009</x:v>
      </x:c>
      <x:c r="D1294" s="305" t="n">
        <x:v>9</x:v>
      </x:c>
      <x:c r="E1294" s="305" t="str">
        <x:v>CAP-LAW053|Reg. 13</x:v>
      </x:c>
      <x:c r="F1294" s="305" t="str">
        <x:v>SEBI-CORE-PRV-000009</x:v>
      </x:c>
      <x:c r="G1294" s="305" t="str">
        <x:v>CAP-LAW053|Reg. 13</x:v>
      </x:c>
      <x:c r="H1294" s="305" t="str">
        <x:v>CAP-LAW053</x:v>
      </x:c>
      <x:c r="I1294" s="305" t="str">
        <x:v>MIGRATED — FROZEN</x:v>
      </x:c>
      <x:c r="J1294" s="305" t="str">
        <x:v>FROZEN</x:v>
      </x:c>
      <x:c r="K1294" s="305" t="str">
        <x:f>IF(COUNTIF($C$5:$C$1629,C1294)=1,"UNIQUE","DUPLICATE")</x:f>
        <x:v>UNIQUE</x:v>
      </x:c>
      <x:c r="L1294" s="305" t="str">
        <x:f>IF(COUNTIFS($B$5:$B$1629,B1294,$E$5:$E$1629,E1294)=1,"UNIQUE","DUPLICATE")</x:f>
        <x:v>UNIQUE</x:v>
      </x:c>
      <x:c r="M1294" s="305" t="str">
        <x:f>IF(COUNTIF($C$5:$C$1629,F1294)=1,"LINKED","ORPHAN")</x:f>
        <x:v>LINKED</x:v>
      </x:c>
      <x:c r="N1294" s="305" t="str">
        <x:f>IF(AND(LEFT(C1294,10)="SEBI-CORE-",MID(C1294,11,3)=B1294,LEN(C1294)=20),"VALID","INVALID")</x:f>
        <x:v>VALID</x:v>
      </x:c>
      <x:c r="O1294" s="305" t="str">
        <x:v>NO COLLISION — OBJECT CODE ISOLATED</x:v>
      </x:c>
    </x:row>
    <x:row r="1295" ht="48" customHeight="1">
      <x:c r="A1295" s="305" t="str">
        <x:v>Applicability rule</x:v>
      </x:c>
      <x:c r="B1295" s="305" t="str">
        <x:v>APP</x:v>
      </x:c>
      <x:c r="C1295" s="305" t="str">
        <x:v>SEBI-CORE-APP-000010</x:v>
      </x:c>
      <x:c r="D1295" s="305" t="n">
        <x:v>10</x:v>
      </x:c>
      <x:c r="E1295" s="305" t="str">
        <x:v>CAP-LAW053|Reg. 14</x:v>
      </x:c>
      <x:c r="F1295" s="305" t="str">
        <x:v>SEBI-CORE-PRV-000010</x:v>
      </x:c>
      <x:c r="G1295" s="305" t="str">
        <x:v>CAP-LAW053|Reg. 14</x:v>
      </x:c>
      <x:c r="H1295" s="305" t="str">
        <x:v>CAP-LAW053</x:v>
      </x:c>
      <x:c r="I1295" s="305" t="str">
        <x:v>MIGRATED — FROZEN</x:v>
      </x:c>
      <x:c r="J1295" s="305" t="str">
        <x:v>FROZEN</x:v>
      </x:c>
      <x:c r="K1295" s="305" t="str">
        <x:f>IF(COUNTIF($C$5:$C$1629,C1295)=1,"UNIQUE","DUPLICATE")</x:f>
        <x:v>UNIQUE</x:v>
      </x:c>
      <x:c r="L1295" s="305" t="str">
        <x:f>IF(COUNTIFS($B$5:$B$1629,B1295,$E$5:$E$1629,E1295)=1,"UNIQUE","DUPLICATE")</x:f>
        <x:v>UNIQUE</x:v>
      </x:c>
      <x:c r="M1295" s="305" t="str">
        <x:f>IF(COUNTIF($C$5:$C$1629,F1295)=1,"LINKED","ORPHAN")</x:f>
        <x:v>LINKED</x:v>
      </x:c>
      <x:c r="N1295" s="305" t="str">
        <x:f>IF(AND(LEFT(C1295,10)="SEBI-CORE-",MID(C1295,11,3)=B1295,LEN(C1295)=20),"VALID","INVALID")</x:f>
        <x:v>VALID</x:v>
      </x:c>
      <x:c r="O1295" s="305" t="str">
        <x:v>NO COLLISION — OBJECT CODE ISOLATED</x:v>
      </x:c>
    </x:row>
    <x:row r="1296" ht="48" customHeight="1">
      <x:c r="A1296" s="305" t="str">
        <x:v>Applicability rule</x:v>
      </x:c>
      <x:c r="B1296" s="305" t="str">
        <x:v>APP</x:v>
      </x:c>
      <x:c r="C1296" s="305" t="str">
        <x:v>SEBI-CORE-APP-000011</x:v>
      </x:c>
      <x:c r="D1296" s="305" t="n">
        <x:v>11</x:v>
      </x:c>
      <x:c r="E1296" s="305" t="str">
        <x:v>CAP-LAW053|Reg. 15</x:v>
      </x:c>
      <x:c r="F1296" s="305" t="str">
        <x:v>SEBI-CORE-PRV-000011</x:v>
      </x:c>
      <x:c r="G1296" s="305" t="str">
        <x:v>CAP-LAW053|Reg. 15</x:v>
      </x:c>
      <x:c r="H1296" s="305" t="str">
        <x:v>CAP-LAW053</x:v>
      </x:c>
      <x:c r="I1296" s="305" t="str">
        <x:v>MIGRATED — FROZEN</x:v>
      </x:c>
      <x:c r="J1296" s="305" t="str">
        <x:v>FROZEN</x:v>
      </x:c>
      <x:c r="K1296" s="305" t="str">
        <x:f>IF(COUNTIF($C$5:$C$1629,C1296)=1,"UNIQUE","DUPLICATE")</x:f>
        <x:v>UNIQUE</x:v>
      </x:c>
      <x:c r="L1296" s="305" t="str">
        <x:f>IF(COUNTIFS($B$5:$B$1629,B1296,$E$5:$E$1629,E1296)=1,"UNIQUE","DUPLICATE")</x:f>
        <x:v>UNIQUE</x:v>
      </x:c>
      <x:c r="M1296" s="305" t="str">
        <x:f>IF(COUNTIF($C$5:$C$1629,F1296)=1,"LINKED","ORPHAN")</x:f>
        <x:v>LINKED</x:v>
      </x:c>
      <x:c r="N1296" s="305" t="str">
        <x:f>IF(AND(LEFT(C1296,10)="SEBI-CORE-",MID(C1296,11,3)=B1296,LEN(C1296)=20),"VALID","INVALID")</x:f>
        <x:v>VALID</x:v>
      </x:c>
      <x:c r="O1296" s="305" t="str">
        <x:v>NO COLLISION — OBJECT CODE ISOLATED</x:v>
      </x:c>
    </x:row>
    <x:row r="1297" ht="48" customHeight="1">
      <x:c r="A1297" s="305" t="str">
        <x:v>Applicability rule</x:v>
      </x:c>
      <x:c r="B1297" s="305" t="str">
        <x:v>APP</x:v>
      </x:c>
      <x:c r="C1297" s="305" t="str">
        <x:v>SEBI-CORE-APP-000012</x:v>
      </x:c>
      <x:c r="D1297" s="305" t="n">
        <x:v>12</x:v>
      </x:c>
      <x:c r="E1297" s="305" t="str">
        <x:v>CAP-LAW053|Reg. 17(1)-(2)</x:v>
      </x:c>
      <x:c r="F1297" s="305" t="str">
        <x:v>SEBI-CORE-PRV-000012</x:v>
      </x:c>
      <x:c r="G1297" s="305" t="str">
        <x:v>CAP-LAW053|Reg. 17(1)-(2)</x:v>
      </x:c>
      <x:c r="H1297" s="305" t="str">
        <x:v>CAP-LAW053</x:v>
      </x:c>
      <x:c r="I1297" s="305" t="str">
        <x:v>MIGRATED — FROZEN</x:v>
      </x:c>
      <x:c r="J1297" s="305" t="str">
        <x:v>FROZEN</x:v>
      </x:c>
      <x:c r="K1297" s="305" t="str">
        <x:f>IF(COUNTIF($C$5:$C$1629,C1297)=1,"UNIQUE","DUPLICATE")</x:f>
        <x:v>UNIQUE</x:v>
      </x:c>
      <x:c r="L1297" s="305" t="str">
        <x:f>IF(COUNTIFS($B$5:$B$1629,B1297,$E$5:$E$1629,E1297)=1,"UNIQUE","DUPLICATE")</x:f>
        <x:v>UNIQUE</x:v>
      </x:c>
      <x:c r="M1297" s="305" t="str">
        <x:f>IF(COUNTIF($C$5:$C$1629,F1297)=1,"LINKED","ORPHAN")</x:f>
        <x:v>LINKED</x:v>
      </x:c>
      <x:c r="N1297" s="305" t="str">
        <x:f>IF(AND(LEFT(C1297,10)="SEBI-CORE-",MID(C1297,11,3)=B1297,LEN(C1297)=20),"VALID","INVALID")</x:f>
        <x:v>VALID</x:v>
      </x:c>
      <x:c r="O1297" s="305" t="str">
        <x:v>NO COLLISION — OBJECT CODE ISOLATED</x:v>
      </x:c>
    </x:row>
    <x:row r="1298" ht="48" customHeight="1">
      <x:c r="A1298" s="305" t="str">
        <x:v>Applicability rule</x:v>
      </x:c>
      <x:c r="B1298" s="305" t="str">
        <x:v>APP</x:v>
      </x:c>
      <x:c r="C1298" s="305" t="str">
        <x:v>SEBI-CORE-APP-000013</x:v>
      </x:c>
      <x:c r="D1298" s="305" t="n">
        <x:v>13</x:v>
      </x:c>
      <x:c r="E1298" s="305" t="str">
        <x:v>CAP-LAW053|Reg. 17(8)</x:v>
      </x:c>
      <x:c r="F1298" s="305" t="str">
        <x:v>SEBI-CORE-PRV-000013</x:v>
      </x:c>
      <x:c r="G1298" s="305" t="str">
        <x:v>CAP-LAW053|Reg. 17(8)</x:v>
      </x:c>
      <x:c r="H1298" s="305" t="str">
        <x:v>CAP-LAW053</x:v>
      </x:c>
      <x:c r="I1298" s="305" t="str">
        <x:v>MIGRATED — FROZEN</x:v>
      </x:c>
      <x:c r="J1298" s="305" t="str">
        <x:v>FROZEN</x:v>
      </x:c>
      <x:c r="K1298" s="305" t="str">
        <x:f>IF(COUNTIF($C$5:$C$1629,C1298)=1,"UNIQUE","DUPLICATE")</x:f>
        <x:v>UNIQUE</x:v>
      </x:c>
      <x:c r="L1298" s="305" t="str">
        <x:f>IF(COUNTIFS($B$5:$B$1629,B1298,$E$5:$E$1629,E1298)=1,"UNIQUE","DUPLICATE")</x:f>
        <x:v>UNIQUE</x:v>
      </x:c>
      <x:c r="M1298" s="305" t="str">
        <x:f>IF(COUNTIF($C$5:$C$1629,F1298)=1,"LINKED","ORPHAN")</x:f>
        <x:v>LINKED</x:v>
      </x:c>
      <x:c r="N1298" s="305" t="str">
        <x:f>IF(AND(LEFT(C1298,10)="SEBI-CORE-",MID(C1298,11,3)=B1298,LEN(C1298)=20),"VALID","INVALID")</x:f>
        <x:v>VALID</x:v>
      </x:c>
      <x:c r="O1298" s="305" t="str">
        <x:v>NO COLLISION — OBJECT CODE ISOLATED</x:v>
      </x:c>
    </x:row>
    <x:row r="1299" ht="48" customHeight="1">
      <x:c r="A1299" s="305" t="str">
        <x:v>Applicability rule</x:v>
      </x:c>
      <x:c r="B1299" s="305" t="str">
        <x:v>APP</x:v>
      </x:c>
      <x:c r="C1299" s="305" t="str">
        <x:v>SEBI-CORE-APP-000014</x:v>
      </x:c>
      <x:c r="D1299" s="305" t="n">
        <x:v>14</x:v>
      </x:c>
      <x:c r="E1299" s="305" t="str">
        <x:v>CAP-LAW053|Reg. 18</x:v>
      </x:c>
      <x:c r="F1299" s="305" t="str">
        <x:v>SEBI-CORE-PRV-000014</x:v>
      </x:c>
      <x:c r="G1299" s="305" t="str">
        <x:v>CAP-LAW053|Reg. 18</x:v>
      </x:c>
      <x:c r="H1299" s="305" t="str">
        <x:v>CAP-LAW053</x:v>
      </x:c>
      <x:c r="I1299" s="305" t="str">
        <x:v>MIGRATED — FROZEN</x:v>
      </x:c>
      <x:c r="J1299" s="305" t="str">
        <x:v>FROZEN</x:v>
      </x:c>
      <x:c r="K1299" s="305" t="str">
        <x:f>IF(COUNTIF($C$5:$C$1629,C1299)=1,"UNIQUE","DUPLICATE")</x:f>
        <x:v>UNIQUE</x:v>
      </x:c>
      <x:c r="L1299" s="305" t="str">
        <x:f>IF(COUNTIFS($B$5:$B$1629,B1299,$E$5:$E$1629,E1299)=1,"UNIQUE","DUPLICATE")</x:f>
        <x:v>UNIQUE</x:v>
      </x:c>
      <x:c r="M1299" s="305" t="str">
        <x:f>IF(COUNTIF($C$5:$C$1629,F1299)=1,"LINKED","ORPHAN")</x:f>
        <x:v>LINKED</x:v>
      </x:c>
      <x:c r="N1299" s="305" t="str">
        <x:f>IF(AND(LEFT(C1299,10)="SEBI-CORE-",MID(C1299,11,3)=B1299,LEN(C1299)=20),"VALID","INVALID")</x:f>
        <x:v>VALID</x:v>
      </x:c>
      <x:c r="O1299" s="305" t="str">
        <x:v>NO COLLISION — OBJECT CODE ISOLATED</x:v>
      </x:c>
    </x:row>
    <x:row r="1300" ht="48" customHeight="1">
      <x:c r="A1300" s="305" t="str">
        <x:v>Applicability rule</x:v>
      </x:c>
      <x:c r="B1300" s="305" t="str">
        <x:v>APP</x:v>
      </x:c>
      <x:c r="C1300" s="305" t="str">
        <x:v>SEBI-CORE-APP-000015</x:v>
      </x:c>
      <x:c r="D1300" s="305" t="n">
        <x:v>15</x:v>
      </x:c>
      <x:c r="E1300" s="305" t="str">
        <x:v>CAP-LAW053|Reg. 19</x:v>
      </x:c>
      <x:c r="F1300" s="305" t="str">
        <x:v>SEBI-CORE-PRV-000015</x:v>
      </x:c>
      <x:c r="G1300" s="305" t="str">
        <x:v>CAP-LAW053|Reg. 19</x:v>
      </x:c>
      <x:c r="H1300" s="305" t="str">
        <x:v>CAP-LAW053</x:v>
      </x:c>
      <x:c r="I1300" s="305" t="str">
        <x:v>MIGRATED — FROZEN</x:v>
      </x:c>
      <x:c r="J1300" s="305" t="str">
        <x:v>FROZEN</x:v>
      </x:c>
      <x:c r="K1300" s="305" t="str">
        <x:f>IF(COUNTIF($C$5:$C$1629,C1300)=1,"UNIQUE","DUPLICATE")</x:f>
        <x:v>UNIQUE</x:v>
      </x:c>
      <x:c r="L1300" s="305" t="str">
        <x:f>IF(COUNTIFS($B$5:$B$1629,B1300,$E$5:$E$1629,E1300)=1,"UNIQUE","DUPLICATE")</x:f>
        <x:v>UNIQUE</x:v>
      </x:c>
      <x:c r="M1300" s="305" t="str">
        <x:f>IF(COUNTIF($C$5:$C$1629,F1300)=1,"LINKED","ORPHAN")</x:f>
        <x:v>LINKED</x:v>
      </x:c>
      <x:c r="N1300" s="305" t="str">
        <x:f>IF(AND(LEFT(C1300,10)="SEBI-CORE-",MID(C1300,11,3)=B1300,LEN(C1300)=20),"VALID","INVALID")</x:f>
        <x:v>VALID</x:v>
      </x:c>
      <x:c r="O1300" s="305" t="str">
        <x:v>NO COLLISION — OBJECT CODE ISOLATED</x:v>
      </x:c>
    </x:row>
    <x:row r="1301" ht="48" customHeight="1">
      <x:c r="A1301" s="305" t="str">
        <x:v>Applicability rule</x:v>
      </x:c>
      <x:c r="B1301" s="305" t="str">
        <x:v>APP</x:v>
      </x:c>
      <x:c r="C1301" s="305" t="str">
        <x:v>SEBI-CORE-APP-000016</x:v>
      </x:c>
      <x:c r="D1301" s="305" t="n">
        <x:v>16</x:v>
      </x:c>
      <x:c r="E1301" s="305" t="str">
        <x:v>CAP-LAW053|Reg. 20</x:v>
      </x:c>
      <x:c r="F1301" s="305" t="str">
        <x:v>SEBI-CORE-PRV-000016</x:v>
      </x:c>
      <x:c r="G1301" s="305" t="str">
        <x:v>CAP-LAW053|Reg. 20</x:v>
      </x:c>
      <x:c r="H1301" s="305" t="str">
        <x:v>CAP-LAW053</x:v>
      </x:c>
      <x:c r="I1301" s="305" t="str">
        <x:v>MIGRATED — FROZEN</x:v>
      </x:c>
      <x:c r="J1301" s="305" t="str">
        <x:v>FROZEN</x:v>
      </x:c>
      <x:c r="K1301" s="305" t="str">
        <x:f>IF(COUNTIF($C$5:$C$1629,C1301)=1,"UNIQUE","DUPLICATE")</x:f>
        <x:v>UNIQUE</x:v>
      </x:c>
      <x:c r="L1301" s="305" t="str">
        <x:f>IF(COUNTIFS($B$5:$B$1629,B1301,$E$5:$E$1629,E1301)=1,"UNIQUE","DUPLICATE")</x:f>
        <x:v>UNIQUE</x:v>
      </x:c>
      <x:c r="M1301" s="305" t="str">
        <x:f>IF(COUNTIF($C$5:$C$1629,F1301)=1,"LINKED","ORPHAN")</x:f>
        <x:v>LINKED</x:v>
      </x:c>
      <x:c r="N1301" s="305" t="str">
        <x:f>IF(AND(LEFT(C1301,10)="SEBI-CORE-",MID(C1301,11,3)=B1301,LEN(C1301)=20),"VALID","INVALID")</x:f>
        <x:v>VALID</x:v>
      </x:c>
      <x:c r="O1301" s="305" t="str">
        <x:v>NO COLLISION — OBJECT CODE ISOLATED</x:v>
      </x:c>
    </x:row>
    <x:row r="1302" ht="48" customHeight="1">
      <x:c r="A1302" s="305" t="str">
        <x:v>Applicability rule</x:v>
      </x:c>
      <x:c r="B1302" s="305" t="str">
        <x:v>APP</x:v>
      </x:c>
      <x:c r="C1302" s="305" t="str">
        <x:v>SEBI-CORE-APP-000017</x:v>
      </x:c>
      <x:c r="D1302" s="305" t="n">
        <x:v>17</x:v>
      </x:c>
      <x:c r="E1302" s="305" t="str">
        <x:v>CAP-LAW053|Reg. 21</x:v>
      </x:c>
      <x:c r="F1302" s="305" t="str">
        <x:v>SEBI-CORE-PRV-000017</x:v>
      </x:c>
      <x:c r="G1302" s="305" t="str">
        <x:v>CAP-LAW053|Reg. 21</x:v>
      </x:c>
      <x:c r="H1302" s="305" t="str">
        <x:v>CAP-LAW053</x:v>
      </x:c>
      <x:c r="I1302" s="305" t="str">
        <x:v>MIGRATED — FROZEN</x:v>
      </x:c>
      <x:c r="J1302" s="305" t="str">
        <x:v>FROZEN</x:v>
      </x:c>
      <x:c r="K1302" s="305" t="str">
        <x:f>IF(COUNTIF($C$5:$C$1629,C1302)=1,"UNIQUE","DUPLICATE")</x:f>
        <x:v>UNIQUE</x:v>
      </x:c>
      <x:c r="L1302" s="305" t="str">
        <x:f>IF(COUNTIFS($B$5:$B$1629,B1302,$E$5:$E$1629,E1302)=1,"UNIQUE","DUPLICATE")</x:f>
        <x:v>UNIQUE</x:v>
      </x:c>
      <x:c r="M1302" s="305" t="str">
        <x:f>IF(COUNTIF($C$5:$C$1629,F1302)=1,"LINKED","ORPHAN")</x:f>
        <x:v>LINKED</x:v>
      </x:c>
      <x:c r="N1302" s="305" t="str">
        <x:f>IF(AND(LEFT(C1302,10)="SEBI-CORE-",MID(C1302,11,3)=B1302,LEN(C1302)=20),"VALID","INVALID")</x:f>
        <x:v>VALID</x:v>
      </x:c>
      <x:c r="O1302" s="305" t="str">
        <x:v>NO COLLISION — OBJECT CODE ISOLATED</x:v>
      </x:c>
    </x:row>
    <x:row r="1303" ht="48" customHeight="1">
      <x:c r="A1303" s="305" t="str">
        <x:v>Applicability rule</x:v>
      </x:c>
      <x:c r="B1303" s="305" t="str">
        <x:v>APP</x:v>
      </x:c>
      <x:c r="C1303" s="305" t="str">
        <x:v>SEBI-CORE-APP-000018</x:v>
      </x:c>
      <x:c r="D1303" s="305" t="n">
        <x:v>18</x:v>
      </x:c>
      <x:c r="E1303" s="305" t="str">
        <x:v>CAP-LAW053|Reg. 22</x:v>
      </x:c>
      <x:c r="F1303" s="305" t="str">
        <x:v>SEBI-CORE-PRV-000018</x:v>
      </x:c>
      <x:c r="G1303" s="305" t="str">
        <x:v>CAP-LAW053|Reg. 22</x:v>
      </x:c>
      <x:c r="H1303" s="305" t="str">
        <x:v>CAP-LAW053</x:v>
      </x:c>
      <x:c r="I1303" s="305" t="str">
        <x:v>MIGRATED — FROZEN</x:v>
      </x:c>
      <x:c r="J1303" s="305" t="str">
        <x:v>FROZEN</x:v>
      </x:c>
      <x:c r="K1303" s="305" t="str">
        <x:f>IF(COUNTIF($C$5:$C$1629,C1303)=1,"UNIQUE","DUPLICATE")</x:f>
        <x:v>UNIQUE</x:v>
      </x:c>
      <x:c r="L1303" s="305" t="str">
        <x:f>IF(COUNTIFS($B$5:$B$1629,B1303,$E$5:$E$1629,E1303)=1,"UNIQUE","DUPLICATE")</x:f>
        <x:v>UNIQUE</x:v>
      </x:c>
      <x:c r="M1303" s="305" t="str">
        <x:f>IF(COUNTIF($C$5:$C$1629,F1303)=1,"LINKED","ORPHAN")</x:f>
        <x:v>LINKED</x:v>
      </x:c>
      <x:c r="N1303" s="305" t="str">
        <x:f>IF(AND(LEFT(C1303,10)="SEBI-CORE-",MID(C1303,11,3)=B1303,LEN(C1303)=20),"VALID","INVALID")</x:f>
        <x:v>VALID</x:v>
      </x:c>
      <x:c r="O1303" s="305" t="str">
        <x:v>NO COLLISION — OBJECT CODE ISOLATED</x:v>
      </x:c>
    </x:row>
    <x:row r="1304" ht="48" customHeight="1">
      <x:c r="A1304" s="305" t="str">
        <x:v>Applicability rule</x:v>
      </x:c>
      <x:c r="B1304" s="305" t="str">
        <x:v>APP</x:v>
      </x:c>
      <x:c r="C1304" s="305" t="str">
        <x:v>SEBI-CORE-APP-000019</x:v>
      </x:c>
      <x:c r="D1304" s="305" t="n">
        <x:v>19</x:v>
      </x:c>
      <x:c r="E1304" s="305" t="str">
        <x:v>CAP-LAW053|Reg. 23(1)</x:v>
      </x:c>
      <x:c r="F1304" s="305" t="str">
        <x:v>SEBI-CORE-PRV-000019</x:v>
      </x:c>
      <x:c r="G1304" s="305" t="str">
        <x:v>CAP-LAW053|Reg. 23(1)</x:v>
      </x:c>
      <x:c r="H1304" s="305" t="str">
        <x:v>CAP-LAW053</x:v>
      </x:c>
      <x:c r="I1304" s="305" t="str">
        <x:v>MIGRATED — FROZEN</x:v>
      </x:c>
      <x:c r="J1304" s="305" t="str">
        <x:v>FROZEN</x:v>
      </x:c>
      <x:c r="K1304" s="305" t="str">
        <x:f>IF(COUNTIF($C$5:$C$1629,C1304)=1,"UNIQUE","DUPLICATE")</x:f>
        <x:v>UNIQUE</x:v>
      </x:c>
      <x:c r="L1304" s="305" t="str">
        <x:f>IF(COUNTIFS($B$5:$B$1629,B1304,$E$5:$E$1629,E1304)=1,"UNIQUE","DUPLICATE")</x:f>
        <x:v>UNIQUE</x:v>
      </x:c>
      <x:c r="M1304" s="305" t="str">
        <x:f>IF(COUNTIF($C$5:$C$1629,F1304)=1,"LINKED","ORPHAN")</x:f>
        <x:v>LINKED</x:v>
      </x:c>
      <x:c r="N1304" s="305" t="str">
        <x:f>IF(AND(LEFT(C1304,10)="SEBI-CORE-",MID(C1304,11,3)=B1304,LEN(C1304)=20),"VALID","INVALID")</x:f>
        <x:v>VALID</x:v>
      </x:c>
      <x:c r="O1304" s="305" t="str">
        <x:v>NO COLLISION — OBJECT CODE ISOLATED</x:v>
      </x:c>
    </x:row>
    <x:row r="1305" ht="48" customHeight="1">
      <x:c r="A1305" s="305" t="str">
        <x:v>Applicability rule</x:v>
      </x:c>
      <x:c r="B1305" s="305" t="str">
        <x:v>APP</x:v>
      </x:c>
      <x:c r="C1305" s="305" t="str">
        <x:v>SEBI-CORE-APP-000020</x:v>
      </x:c>
      <x:c r="D1305" s="305" t="n">
        <x:v>20</x:v>
      </x:c>
      <x:c r="E1305" s="305" t="str">
        <x:v>CAP-LAW053|Reg. 23(2)-(4)</x:v>
      </x:c>
      <x:c r="F1305" s="305" t="str">
        <x:v>SEBI-CORE-PRV-000020</x:v>
      </x:c>
      <x:c r="G1305" s="305" t="str">
        <x:v>CAP-LAW053|Reg. 23(2)-(4)</x:v>
      </x:c>
      <x:c r="H1305" s="305" t="str">
        <x:v>CAP-LAW053</x:v>
      </x:c>
      <x:c r="I1305" s="305" t="str">
        <x:v>MIGRATED — FROZEN</x:v>
      </x:c>
      <x:c r="J1305" s="305" t="str">
        <x:v>FROZEN</x:v>
      </x:c>
      <x:c r="K1305" s="305" t="str">
        <x:f>IF(COUNTIF($C$5:$C$1629,C1305)=1,"UNIQUE","DUPLICATE")</x:f>
        <x:v>UNIQUE</x:v>
      </x:c>
      <x:c r="L1305" s="305" t="str">
        <x:f>IF(COUNTIFS($B$5:$B$1629,B1305,$E$5:$E$1629,E1305)=1,"UNIQUE","DUPLICATE")</x:f>
        <x:v>UNIQUE</x:v>
      </x:c>
      <x:c r="M1305" s="305" t="str">
        <x:f>IF(COUNTIF($C$5:$C$1629,F1305)=1,"LINKED","ORPHAN")</x:f>
        <x:v>LINKED</x:v>
      </x:c>
      <x:c r="N1305" s="305" t="str">
        <x:f>IF(AND(LEFT(C1305,10)="SEBI-CORE-",MID(C1305,11,3)=B1305,LEN(C1305)=20),"VALID","INVALID")</x:f>
        <x:v>VALID</x:v>
      </x:c>
      <x:c r="O1305" s="305" t="str">
        <x:v>NO COLLISION — OBJECT CODE ISOLATED</x:v>
      </x:c>
    </x:row>
    <x:row r="1306" ht="48" customHeight="1">
      <x:c r="A1306" s="305" t="str">
        <x:v>Applicability rule</x:v>
      </x:c>
      <x:c r="B1306" s="305" t="str">
        <x:v>APP</x:v>
      </x:c>
      <x:c r="C1306" s="305" t="str">
        <x:v>SEBI-CORE-APP-000021</x:v>
      </x:c>
      <x:c r="D1306" s="305" t="n">
        <x:v>21</x:v>
      </x:c>
      <x:c r="E1306" s="305" t="str">
        <x:v>CAP-LAW053|Reg. 23(9)</x:v>
      </x:c>
      <x:c r="F1306" s="305" t="str">
        <x:v>SEBI-CORE-PRV-000021</x:v>
      </x:c>
      <x:c r="G1306" s="305" t="str">
        <x:v>CAP-LAW053|Reg. 23(9)</x:v>
      </x:c>
      <x:c r="H1306" s="305" t="str">
        <x:v>CAP-LAW053</x:v>
      </x:c>
      <x:c r="I1306" s="305" t="str">
        <x:v>MIGRATED — FROZEN</x:v>
      </x:c>
      <x:c r="J1306" s="305" t="str">
        <x:v>FROZEN</x:v>
      </x:c>
      <x:c r="K1306" s="305" t="str">
        <x:f>IF(COUNTIF($C$5:$C$1629,C1306)=1,"UNIQUE","DUPLICATE")</x:f>
        <x:v>UNIQUE</x:v>
      </x:c>
      <x:c r="L1306" s="305" t="str">
        <x:f>IF(COUNTIFS($B$5:$B$1629,B1306,$E$5:$E$1629,E1306)=1,"UNIQUE","DUPLICATE")</x:f>
        <x:v>UNIQUE</x:v>
      </x:c>
      <x:c r="M1306" s="305" t="str">
        <x:f>IF(COUNTIF($C$5:$C$1629,F1306)=1,"LINKED","ORPHAN")</x:f>
        <x:v>LINKED</x:v>
      </x:c>
      <x:c r="N1306" s="305" t="str">
        <x:f>IF(AND(LEFT(C1306,10)="SEBI-CORE-",MID(C1306,11,3)=B1306,LEN(C1306)=20),"VALID","INVALID")</x:f>
        <x:v>VALID</x:v>
      </x:c>
      <x:c r="O1306" s="305" t="str">
        <x:v>NO COLLISION — OBJECT CODE ISOLATED</x:v>
      </x:c>
    </x:row>
    <x:row r="1307" ht="48" customHeight="1">
      <x:c r="A1307" s="305" t="str">
        <x:v>Applicability rule</x:v>
      </x:c>
      <x:c r="B1307" s="305" t="str">
        <x:v>APP</x:v>
      </x:c>
      <x:c r="C1307" s="305" t="str">
        <x:v>SEBI-CORE-APP-000022</x:v>
      </x:c>
      <x:c r="D1307" s="305" t="n">
        <x:v>22</x:v>
      </x:c>
      <x:c r="E1307" s="305" t="str">
        <x:v>CAP-LAW053|Reg. 24(1)</x:v>
      </x:c>
      <x:c r="F1307" s="305" t="str">
        <x:v>SEBI-CORE-PRV-000022</x:v>
      </x:c>
      <x:c r="G1307" s="305" t="str">
        <x:v>CAP-LAW053|Reg. 24(1)</x:v>
      </x:c>
      <x:c r="H1307" s="305" t="str">
        <x:v>CAP-LAW053</x:v>
      </x:c>
      <x:c r="I1307" s="305" t="str">
        <x:v>MIGRATED — FROZEN</x:v>
      </x:c>
      <x:c r="J1307" s="305" t="str">
        <x:v>FROZEN</x:v>
      </x:c>
      <x:c r="K1307" s="305" t="str">
        <x:f>IF(COUNTIF($C$5:$C$1629,C1307)=1,"UNIQUE","DUPLICATE")</x:f>
        <x:v>UNIQUE</x:v>
      </x:c>
      <x:c r="L1307" s="305" t="str">
        <x:f>IF(COUNTIFS($B$5:$B$1629,B1307,$E$5:$E$1629,E1307)=1,"UNIQUE","DUPLICATE")</x:f>
        <x:v>UNIQUE</x:v>
      </x:c>
      <x:c r="M1307" s="305" t="str">
        <x:f>IF(COUNTIF($C$5:$C$1629,F1307)=1,"LINKED","ORPHAN")</x:f>
        <x:v>LINKED</x:v>
      </x:c>
      <x:c r="N1307" s="305" t="str">
        <x:f>IF(AND(LEFT(C1307,10)="SEBI-CORE-",MID(C1307,11,3)=B1307,LEN(C1307)=20),"VALID","INVALID")</x:f>
        <x:v>VALID</x:v>
      </x:c>
      <x:c r="O1307" s="305" t="str">
        <x:v>NO COLLISION — OBJECT CODE ISOLATED</x:v>
      </x:c>
    </x:row>
    <x:row r="1308" ht="48" customHeight="1">
      <x:c r="A1308" s="305" t="str">
        <x:v>Applicability rule</x:v>
      </x:c>
      <x:c r="B1308" s="305" t="str">
        <x:v>APP</x:v>
      </x:c>
      <x:c r="C1308" s="305" t="str">
        <x:v>SEBI-CORE-APP-000023</x:v>
      </x:c>
      <x:c r="D1308" s="305" t="n">
        <x:v>23</x:v>
      </x:c>
      <x:c r="E1308" s="305" t="str">
        <x:v>CAP-LAW053|Reg. 24(2)</x:v>
      </x:c>
      <x:c r="F1308" s="305" t="str">
        <x:v>SEBI-CORE-PRV-000023</x:v>
      </x:c>
      <x:c r="G1308" s="305" t="str">
        <x:v>CAP-LAW053|Reg. 24(2)</x:v>
      </x:c>
      <x:c r="H1308" s="305" t="str">
        <x:v>CAP-LAW053</x:v>
      </x:c>
      <x:c r="I1308" s="305" t="str">
        <x:v>MIGRATED — FROZEN</x:v>
      </x:c>
      <x:c r="J1308" s="305" t="str">
        <x:v>FROZEN</x:v>
      </x:c>
      <x:c r="K1308" s="305" t="str">
        <x:f>IF(COUNTIF($C$5:$C$1629,C1308)=1,"UNIQUE","DUPLICATE")</x:f>
        <x:v>UNIQUE</x:v>
      </x:c>
      <x:c r="L1308" s="305" t="str">
        <x:f>IF(COUNTIFS($B$5:$B$1629,B1308,$E$5:$E$1629,E1308)=1,"UNIQUE","DUPLICATE")</x:f>
        <x:v>UNIQUE</x:v>
      </x:c>
      <x:c r="M1308" s="305" t="str">
        <x:f>IF(COUNTIF($C$5:$C$1629,F1308)=1,"LINKED","ORPHAN")</x:f>
        <x:v>LINKED</x:v>
      </x:c>
      <x:c r="N1308" s="305" t="str">
        <x:f>IF(AND(LEFT(C1308,10)="SEBI-CORE-",MID(C1308,11,3)=B1308,LEN(C1308)=20),"VALID","INVALID")</x:f>
        <x:v>VALID</x:v>
      </x:c>
      <x:c r="O1308" s="305" t="str">
        <x:v>NO COLLISION — OBJECT CODE ISOLATED</x:v>
      </x:c>
    </x:row>
    <x:row r="1309" ht="48" customHeight="1">
      <x:c r="A1309" s="305" t="str">
        <x:v>Applicability rule</x:v>
      </x:c>
      <x:c r="B1309" s="305" t="str">
        <x:v>APP</x:v>
      </x:c>
      <x:c r="C1309" s="305" t="str">
        <x:v>SEBI-CORE-APP-000024</x:v>
      </x:c>
      <x:c r="D1309" s="305" t="n">
        <x:v>24</x:v>
      </x:c>
      <x:c r="E1309" s="305" t="str">
        <x:v>CAP-LAW053|Reg. 24(3)</x:v>
      </x:c>
      <x:c r="F1309" s="305" t="str">
        <x:v>SEBI-CORE-PRV-000024</x:v>
      </x:c>
      <x:c r="G1309" s="305" t="str">
        <x:v>CAP-LAW053|Reg. 24(3)</x:v>
      </x:c>
      <x:c r="H1309" s="305" t="str">
        <x:v>CAP-LAW053</x:v>
      </x:c>
      <x:c r="I1309" s="305" t="str">
        <x:v>MIGRATED — FROZEN</x:v>
      </x:c>
      <x:c r="J1309" s="305" t="str">
        <x:v>FROZEN</x:v>
      </x:c>
      <x:c r="K1309" s="305" t="str">
        <x:f>IF(COUNTIF($C$5:$C$1629,C1309)=1,"UNIQUE","DUPLICATE")</x:f>
        <x:v>UNIQUE</x:v>
      </x:c>
      <x:c r="L1309" s="305" t="str">
        <x:f>IF(COUNTIFS($B$5:$B$1629,B1309,$E$5:$E$1629,E1309)=1,"UNIQUE","DUPLICATE")</x:f>
        <x:v>UNIQUE</x:v>
      </x:c>
      <x:c r="M1309" s="305" t="str">
        <x:f>IF(COUNTIF($C$5:$C$1629,F1309)=1,"LINKED","ORPHAN")</x:f>
        <x:v>LINKED</x:v>
      </x:c>
      <x:c r="N1309" s="305" t="str">
        <x:f>IF(AND(LEFT(C1309,10)="SEBI-CORE-",MID(C1309,11,3)=B1309,LEN(C1309)=20),"VALID","INVALID")</x:f>
        <x:v>VALID</x:v>
      </x:c>
      <x:c r="O1309" s="305" t="str">
        <x:v>NO COLLISION — OBJECT CODE ISOLATED</x:v>
      </x:c>
    </x:row>
    <x:row r="1310" ht="48" customHeight="1">
      <x:c r="A1310" s="305" t="str">
        <x:v>Applicability rule</x:v>
      </x:c>
      <x:c r="B1310" s="305" t="str">
        <x:v>APP</x:v>
      </x:c>
      <x:c r="C1310" s="305" t="str">
        <x:v>SEBI-CORE-APP-000025</x:v>
      </x:c>
      <x:c r="D1310" s="305" t="n">
        <x:v>25</x:v>
      </x:c>
      <x:c r="E1310" s="305" t="str">
        <x:v>CAP-LAW053|Reg. 24(4)</x:v>
      </x:c>
      <x:c r="F1310" s="305" t="str">
        <x:v>SEBI-CORE-PRV-000025</x:v>
      </x:c>
      <x:c r="G1310" s="305" t="str">
        <x:v>CAP-LAW053|Reg. 24(4)</x:v>
      </x:c>
      <x:c r="H1310" s="305" t="str">
        <x:v>CAP-LAW053</x:v>
      </x:c>
      <x:c r="I1310" s="305" t="str">
        <x:v>MIGRATED — FROZEN</x:v>
      </x:c>
      <x:c r="J1310" s="305" t="str">
        <x:v>FROZEN</x:v>
      </x:c>
      <x:c r="K1310" s="305" t="str">
        <x:f>IF(COUNTIF($C$5:$C$1629,C1310)=1,"UNIQUE","DUPLICATE")</x:f>
        <x:v>UNIQUE</x:v>
      </x:c>
      <x:c r="L1310" s="305" t="str">
        <x:f>IF(COUNTIFS($B$5:$B$1629,B1310,$E$5:$E$1629,E1310)=1,"UNIQUE","DUPLICATE")</x:f>
        <x:v>UNIQUE</x:v>
      </x:c>
      <x:c r="M1310" s="305" t="str">
        <x:f>IF(COUNTIF($C$5:$C$1629,F1310)=1,"LINKED","ORPHAN")</x:f>
        <x:v>LINKED</x:v>
      </x:c>
      <x:c r="N1310" s="305" t="str">
        <x:f>IF(AND(LEFT(C1310,10)="SEBI-CORE-",MID(C1310,11,3)=B1310,LEN(C1310)=20),"VALID","INVALID")</x:f>
        <x:v>VALID</x:v>
      </x:c>
      <x:c r="O1310" s="305" t="str">
        <x:v>NO COLLISION — OBJECT CODE ISOLATED</x:v>
      </x:c>
    </x:row>
    <x:row r="1311" ht="48" customHeight="1">
      <x:c r="A1311" s="305" t="str">
        <x:v>Applicability rule</x:v>
      </x:c>
      <x:c r="B1311" s="305" t="str">
        <x:v>APP</x:v>
      </x:c>
      <x:c r="C1311" s="305" t="str">
        <x:v>SEBI-CORE-APP-000026</x:v>
      </x:c>
      <x:c r="D1311" s="305" t="n">
        <x:v>26</x:v>
      </x:c>
      <x:c r="E1311" s="305" t="str">
        <x:v>CAP-LAW053|Reg. 24(5)-(6)</x:v>
      </x:c>
      <x:c r="F1311" s="305" t="str">
        <x:v>SEBI-CORE-PRV-000026</x:v>
      </x:c>
      <x:c r="G1311" s="305" t="str">
        <x:v>CAP-LAW053|Reg. 24(5)-(6)</x:v>
      </x:c>
      <x:c r="H1311" s="305" t="str">
        <x:v>CAP-LAW053</x:v>
      </x:c>
      <x:c r="I1311" s="305" t="str">
        <x:v>MIGRATED — FROZEN</x:v>
      </x:c>
      <x:c r="J1311" s="305" t="str">
        <x:v>FROZEN</x:v>
      </x:c>
      <x:c r="K1311" s="305" t="str">
        <x:f>IF(COUNTIF($C$5:$C$1629,C1311)=1,"UNIQUE","DUPLICATE")</x:f>
        <x:v>UNIQUE</x:v>
      </x:c>
      <x:c r="L1311" s="305" t="str">
        <x:f>IF(COUNTIFS($B$5:$B$1629,B1311,$E$5:$E$1629,E1311)=1,"UNIQUE","DUPLICATE")</x:f>
        <x:v>UNIQUE</x:v>
      </x:c>
      <x:c r="M1311" s="305" t="str">
        <x:f>IF(COUNTIF($C$5:$C$1629,F1311)=1,"LINKED","ORPHAN")</x:f>
        <x:v>LINKED</x:v>
      </x:c>
      <x:c r="N1311" s="305" t="str">
        <x:f>IF(AND(LEFT(C1311,10)="SEBI-CORE-",MID(C1311,11,3)=B1311,LEN(C1311)=20),"VALID","INVALID")</x:f>
        <x:v>VALID</x:v>
      </x:c>
      <x:c r="O1311" s="305" t="str">
        <x:v>NO COLLISION — OBJECT CODE ISOLATED</x:v>
      </x:c>
    </x:row>
    <x:row r="1312" ht="48" customHeight="1">
      <x:c r="A1312" s="305" t="str">
        <x:v>Applicability rule</x:v>
      </x:c>
      <x:c r="B1312" s="305" t="str">
        <x:v>APP</x:v>
      </x:c>
      <x:c r="C1312" s="305" t="str">
        <x:v>SEBI-CORE-APP-000027</x:v>
      </x:c>
      <x:c r="D1312" s="305" t="n">
        <x:v>27</x:v>
      </x:c>
      <x:c r="E1312" s="305" t="str">
        <x:v>CAP-LAW053|Reg. 24A</x:v>
      </x:c>
      <x:c r="F1312" s="305" t="str">
        <x:v>SEBI-CORE-PRV-000027</x:v>
      </x:c>
      <x:c r="G1312" s="305" t="str">
        <x:v>CAP-LAW053|Reg. 24A</x:v>
      </x:c>
      <x:c r="H1312" s="305" t="str">
        <x:v>CAP-LAW053</x:v>
      </x:c>
      <x:c r="I1312" s="305" t="str">
        <x:v>MIGRATED — FROZEN</x:v>
      </x:c>
      <x:c r="J1312" s="305" t="str">
        <x:v>FROZEN</x:v>
      </x:c>
      <x:c r="K1312" s="305" t="str">
        <x:f>IF(COUNTIF($C$5:$C$1629,C1312)=1,"UNIQUE","DUPLICATE")</x:f>
        <x:v>UNIQUE</x:v>
      </x:c>
      <x:c r="L1312" s="305" t="str">
        <x:f>IF(COUNTIFS($B$5:$B$1629,B1312,$E$5:$E$1629,E1312)=1,"UNIQUE","DUPLICATE")</x:f>
        <x:v>UNIQUE</x:v>
      </x:c>
      <x:c r="M1312" s="305" t="str">
        <x:f>IF(COUNTIF($C$5:$C$1629,F1312)=1,"LINKED","ORPHAN")</x:f>
        <x:v>LINKED</x:v>
      </x:c>
      <x:c r="N1312" s="305" t="str">
        <x:f>IF(AND(LEFT(C1312,10)="SEBI-CORE-",MID(C1312,11,3)=B1312,LEN(C1312)=20),"VALID","INVALID")</x:f>
        <x:v>VALID</x:v>
      </x:c>
      <x:c r="O1312" s="305" t="str">
        <x:v>NO COLLISION — OBJECT CODE ISOLATED</x:v>
      </x:c>
    </x:row>
    <x:row r="1313" ht="48" customHeight="1">
      <x:c r="A1313" s="305" t="str">
        <x:v>Applicability rule</x:v>
      </x:c>
      <x:c r="B1313" s="305" t="str">
        <x:v>APP</x:v>
      </x:c>
      <x:c r="C1313" s="305" t="str">
        <x:v>SEBI-CORE-APP-000028</x:v>
      </x:c>
      <x:c r="D1313" s="305" t="n">
        <x:v>28</x:v>
      </x:c>
      <x:c r="E1313" s="305" t="str">
        <x:v>CAP-LAW053|Reg. 25</x:v>
      </x:c>
      <x:c r="F1313" s="305" t="str">
        <x:v>SEBI-CORE-PRV-000028</x:v>
      </x:c>
      <x:c r="G1313" s="305" t="str">
        <x:v>CAP-LAW053|Reg. 25</x:v>
      </x:c>
      <x:c r="H1313" s="305" t="str">
        <x:v>CAP-LAW053</x:v>
      </x:c>
      <x:c r="I1313" s="305" t="str">
        <x:v>MIGRATED — FROZEN</x:v>
      </x:c>
      <x:c r="J1313" s="305" t="str">
        <x:v>FROZEN</x:v>
      </x:c>
      <x:c r="K1313" s="305" t="str">
        <x:f>IF(COUNTIF($C$5:$C$1629,C1313)=1,"UNIQUE","DUPLICATE")</x:f>
        <x:v>UNIQUE</x:v>
      </x:c>
      <x:c r="L1313" s="305" t="str">
        <x:f>IF(COUNTIFS($B$5:$B$1629,B1313,$E$5:$E$1629,E1313)=1,"UNIQUE","DUPLICATE")</x:f>
        <x:v>UNIQUE</x:v>
      </x:c>
      <x:c r="M1313" s="305" t="str">
        <x:f>IF(COUNTIF($C$5:$C$1629,F1313)=1,"LINKED","ORPHAN")</x:f>
        <x:v>LINKED</x:v>
      </x:c>
      <x:c r="N1313" s="305" t="str">
        <x:f>IF(AND(LEFT(C1313,10)="SEBI-CORE-",MID(C1313,11,3)=B1313,LEN(C1313)=20),"VALID","INVALID")</x:f>
        <x:v>VALID</x:v>
      </x:c>
      <x:c r="O1313" s="305" t="str">
        <x:v>NO COLLISION — OBJECT CODE ISOLATED</x:v>
      </x:c>
    </x:row>
    <x:row r="1314" ht="48" customHeight="1">
      <x:c r="A1314" s="305" t="str">
        <x:v>Applicability rule</x:v>
      </x:c>
      <x:c r="B1314" s="305" t="str">
        <x:v>APP</x:v>
      </x:c>
      <x:c r="C1314" s="305" t="str">
        <x:v>SEBI-CORE-APP-000029</x:v>
      </x:c>
      <x:c r="D1314" s="305" t="n">
        <x:v>29</x:v>
      </x:c>
      <x:c r="E1314" s="305" t="str">
        <x:v>CAP-LAW053|Reg. 26</x:v>
      </x:c>
      <x:c r="F1314" s="305" t="str">
        <x:v>SEBI-CORE-PRV-000029</x:v>
      </x:c>
      <x:c r="G1314" s="305" t="str">
        <x:v>CAP-LAW053|Reg. 26</x:v>
      </x:c>
      <x:c r="H1314" s="305" t="str">
        <x:v>CAP-LAW053</x:v>
      </x:c>
      <x:c r="I1314" s="305" t="str">
        <x:v>MIGRATED — FROZEN</x:v>
      </x:c>
      <x:c r="J1314" s="305" t="str">
        <x:v>FROZEN</x:v>
      </x:c>
      <x:c r="K1314" s="305" t="str">
        <x:f>IF(COUNTIF($C$5:$C$1629,C1314)=1,"UNIQUE","DUPLICATE")</x:f>
        <x:v>UNIQUE</x:v>
      </x:c>
      <x:c r="L1314" s="305" t="str">
        <x:f>IF(COUNTIFS($B$5:$B$1629,B1314,$E$5:$E$1629,E1314)=1,"UNIQUE","DUPLICATE")</x:f>
        <x:v>UNIQUE</x:v>
      </x:c>
      <x:c r="M1314" s="305" t="str">
        <x:f>IF(COUNTIF($C$5:$C$1629,F1314)=1,"LINKED","ORPHAN")</x:f>
        <x:v>LINKED</x:v>
      </x:c>
      <x:c r="N1314" s="305" t="str">
        <x:f>IF(AND(LEFT(C1314,10)="SEBI-CORE-",MID(C1314,11,3)=B1314,LEN(C1314)=20),"VALID","INVALID")</x:f>
        <x:v>VALID</x:v>
      </x:c>
      <x:c r="O1314" s="305" t="str">
        <x:v>NO COLLISION — OBJECT CODE ISOLATED</x:v>
      </x:c>
    </x:row>
    <x:row r="1315" ht="48" customHeight="1">
      <x:c r="A1315" s="305" t="str">
        <x:v>Applicability rule</x:v>
      </x:c>
      <x:c r="B1315" s="305" t="str">
        <x:v>APP</x:v>
      </x:c>
      <x:c r="C1315" s="305" t="str">
        <x:v>SEBI-CORE-APP-000030</x:v>
      </x:c>
      <x:c r="D1315" s="305" t="n">
        <x:v>30</x:v>
      </x:c>
      <x:c r="E1315" s="305" t="str">
        <x:v>CAP-LAW053|Reg. 27</x:v>
      </x:c>
      <x:c r="F1315" s="305" t="str">
        <x:v>SEBI-CORE-PRV-000030</x:v>
      </x:c>
      <x:c r="G1315" s="305" t="str">
        <x:v>CAP-LAW053|Reg. 27</x:v>
      </x:c>
      <x:c r="H1315" s="305" t="str">
        <x:v>CAP-LAW053</x:v>
      </x:c>
      <x:c r="I1315" s="305" t="str">
        <x:v>MIGRATED — FROZEN</x:v>
      </x:c>
      <x:c r="J1315" s="305" t="str">
        <x:v>FROZEN</x:v>
      </x:c>
      <x:c r="K1315" s="305" t="str">
        <x:f>IF(COUNTIF($C$5:$C$1629,C1315)=1,"UNIQUE","DUPLICATE")</x:f>
        <x:v>UNIQUE</x:v>
      </x:c>
      <x:c r="L1315" s="305" t="str">
        <x:f>IF(COUNTIFS($B$5:$B$1629,B1315,$E$5:$E$1629,E1315)=1,"UNIQUE","DUPLICATE")</x:f>
        <x:v>UNIQUE</x:v>
      </x:c>
      <x:c r="M1315" s="305" t="str">
        <x:f>IF(COUNTIF($C$5:$C$1629,F1315)=1,"LINKED","ORPHAN")</x:f>
        <x:v>LINKED</x:v>
      </x:c>
      <x:c r="N1315" s="305" t="str">
        <x:f>IF(AND(LEFT(C1315,10)="SEBI-CORE-",MID(C1315,11,3)=B1315,LEN(C1315)=20),"VALID","INVALID")</x:f>
        <x:v>VALID</x:v>
      </x:c>
      <x:c r="O1315" s="305" t="str">
        <x:v>NO COLLISION — OBJECT CODE ISOLATED</x:v>
      </x:c>
    </x:row>
    <x:row r="1316" ht="48" customHeight="1">
      <x:c r="A1316" s="305" t="str">
        <x:v>Applicability rule</x:v>
      </x:c>
      <x:c r="B1316" s="305" t="str">
        <x:v>APP</x:v>
      </x:c>
      <x:c r="C1316" s="305" t="str">
        <x:v>SEBI-CORE-APP-000031</x:v>
      </x:c>
      <x:c r="D1316" s="305" t="n">
        <x:v>31</x:v>
      </x:c>
      <x:c r="E1316" s="305" t="str">
        <x:v>CAP-LAW053|Reg. 29</x:v>
      </x:c>
      <x:c r="F1316" s="305" t="str">
        <x:v>SEBI-CORE-PRV-000031</x:v>
      </x:c>
      <x:c r="G1316" s="305" t="str">
        <x:v>CAP-LAW053|Reg. 29</x:v>
      </x:c>
      <x:c r="H1316" s="305" t="str">
        <x:v>CAP-LAW053</x:v>
      </x:c>
      <x:c r="I1316" s="305" t="str">
        <x:v>MIGRATED — FROZEN</x:v>
      </x:c>
      <x:c r="J1316" s="305" t="str">
        <x:v>FROZEN</x:v>
      </x:c>
      <x:c r="K1316" s="305" t="str">
        <x:f>IF(COUNTIF($C$5:$C$1629,C1316)=1,"UNIQUE","DUPLICATE")</x:f>
        <x:v>UNIQUE</x:v>
      </x:c>
      <x:c r="L1316" s="305" t="str">
        <x:f>IF(COUNTIFS($B$5:$B$1629,B1316,$E$5:$E$1629,E1316)=1,"UNIQUE","DUPLICATE")</x:f>
        <x:v>UNIQUE</x:v>
      </x:c>
      <x:c r="M1316" s="305" t="str">
        <x:f>IF(COUNTIF($C$5:$C$1629,F1316)=1,"LINKED","ORPHAN")</x:f>
        <x:v>LINKED</x:v>
      </x:c>
      <x:c r="N1316" s="305" t="str">
        <x:f>IF(AND(LEFT(C1316,10)="SEBI-CORE-",MID(C1316,11,3)=B1316,LEN(C1316)=20),"VALID","INVALID")</x:f>
        <x:v>VALID</x:v>
      </x:c>
      <x:c r="O1316" s="305" t="str">
        <x:v>NO COLLISION — OBJECT CODE ISOLATED</x:v>
      </x:c>
    </x:row>
    <x:row r="1317" ht="48" customHeight="1">
      <x:c r="A1317" s="305" t="str">
        <x:v>Applicability rule</x:v>
      </x:c>
      <x:c r="B1317" s="305" t="str">
        <x:v>APP</x:v>
      </x:c>
      <x:c r="C1317" s="305" t="str">
        <x:v>SEBI-CORE-APP-000032</x:v>
      </x:c>
      <x:c r="D1317" s="305" t="n">
        <x:v>32</x:v>
      </x:c>
      <x:c r="E1317" s="305" t="str">
        <x:v>CAP-LAW053|Reg. 30</x:v>
      </x:c>
      <x:c r="F1317" s="305" t="str">
        <x:v>SEBI-CORE-PRV-000032</x:v>
      </x:c>
      <x:c r="G1317" s="305" t="str">
        <x:v>CAP-LAW053|Reg. 30</x:v>
      </x:c>
      <x:c r="H1317" s="305" t="str">
        <x:v>CAP-LAW053</x:v>
      </x:c>
      <x:c r="I1317" s="305" t="str">
        <x:v>MIGRATED — FROZEN</x:v>
      </x:c>
      <x:c r="J1317" s="305" t="str">
        <x:v>FROZEN</x:v>
      </x:c>
      <x:c r="K1317" s="305" t="str">
        <x:f>IF(COUNTIF($C$5:$C$1629,C1317)=1,"UNIQUE","DUPLICATE")</x:f>
        <x:v>UNIQUE</x:v>
      </x:c>
      <x:c r="L1317" s="305" t="str">
        <x:f>IF(COUNTIFS($B$5:$B$1629,B1317,$E$5:$E$1629,E1317)=1,"UNIQUE","DUPLICATE")</x:f>
        <x:v>UNIQUE</x:v>
      </x:c>
      <x:c r="M1317" s="305" t="str">
        <x:f>IF(COUNTIF($C$5:$C$1629,F1317)=1,"LINKED","ORPHAN")</x:f>
        <x:v>LINKED</x:v>
      </x:c>
      <x:c r="N1317" s="305" t="str">
        <x:f>IF(AND(LEFT(C1317,10)="SEBI-CORE-",MID(C1317,11,3)=B1317,LEN(C1317)=20),"VALID","INVALID")</x:f>
        <x:v>VALID</x:v>
      </x:c>
      <x:c r="O1317" s="305" t="str">
        <x:v>NO COLLISION — OBJECT CODE ISOLATED</x:v>
      </x:c>
    </x:row>
    <x:row r="1318" ht="48" customHeight="1">
      <x:c r="A1318" s="305" t="str">
        <x:v>Applicability rule</x:v>
      </x:c>
      <x:c r="B1318" s="305" t="str">
        <x:v>APP</x:v>
      </x:c>
      <x:c r="C1318" s="305" t="str">
        <x:v>SEBI-CORE-APP-000033</x:v>
      </x:c>
      <x:c r="D1318" s="305" t="n">
        <x:v>33</x:v>
      </x:c>
      <x:c r="E1318" s="305" t="str">
        <x:v>CAP-LAW053|Reg. 30A</x:v>
      </x:c>
      <x:c r="F1318" s="305" t="str">
        <x:v>SEBI-CORE-PRV-000033</x:v>
      </x:c>
      <x:c r="G1318" s="305" t="str">
        <x:v>CAP-LAW053|Reg. 30A</x:v>
      </x:c>
      <x:c r="H1318" s="305" t="str">
        <x:v>CAP-LAW053</x:v>
      </x:c>
      <x:c r="I1318" s="305" t="str">
        <x:v>MIGRATED — FROZEN</x:v>
      </x:c>
      <x:c r="J1318" s="305" t="str">
        <x:v>FROZEN</x:v>
      </x:c>
      <x:c r="K1318" s="305" t="str">
        <x:f>IF(COUNTIF($C$5:$C$1629,C1318)=1,"UNIQUE","DUPLICATE")</x:f>
        <x:v>UNIQUE</x:v>
      </x:c>
      <x:c r="L1318" s="305" t="str">
        <x:f>IF(COUNTIFS($B$5:$B$1629,B1318,$E$5:$E$1629,E1318)=1,"UNIQUE","DUPLICATE")</x:f>
        <x:v>UNIQUE</x:v>
      </x:c>
      <x:c r="M1318" s="305" t="str">
        <x:f>IF(COUNTIF($C$5:$C$1629,F1318)=1,"LINKED","ORPHAN")</x:f>
        <x:v>LINKED</x:v>
      </x:c>
      <x:c r="N1318" s="305" t="str">
        <x:f>IF(AND(LEFT(C1318,10)="SEBI-CORE-",MID(C1318,11,3)=B1318,LEN(C1318)=20),"VALID","INVALID")</x:f>
        <x:v>VALID</x:v>
      </x:c>
      <x:c r="O1318" s="305" t="str">
        <x:v>NO COLLISION — OBJECT CODE ISOLATED</x:v>
      </x:c>
    </x:row>
    <x:row r="1319" ht="48" customHeight="1">
      <x:c r="A1319" s="305" t="str">
        <x:v>Applicability rule</x:v>
      </x:c>
      <x:c r="B1319" s="305" t="str">
        <x:v>APP</x:v>
      </x:c>
      <x:c r="C1319" s="305" t="str">
        <x:v>SEBI-CORE-APP-000034</x:v>
      </x:c>
      <x:c r="D1319" s="305" t="n">
        <x:v>34</x:v>
      </x:c>
      <x:c r="E1319" s="305" t="str">
        <x:v>CAP-LAW053|Reg. 31</x:v>
      </x:c>
      <x:c r="F1319" s="305" t="str">
        <x:v>SEBI-CORE-PRV-000034</x:v>
      </x:c>
      <x:c r="G1319" s="305" t="str">
        <x:v>CAP-LAW053|Reg. 31</x:v>
      </x:c>
      <x:c r="H1319" s="305" t="str">
        <x:v>CAP-LAW053</x:v>
      </x:c>
      <x:c r="I1319" s="305" t="str">
        <x:v>MIGRATED — FROZEN</x:v>
      </x:c>
      <x:c r="J1319" s="305" t="str">
        <x:v>FROZEN</x:v>
      </x:c>
      <x:c r="K1319" s="305" t="str">
        <x:f>IF(COUNTIF($C$5:$C$1629,C1319)=1,"UNIQUE","DUPLICATE")</x:f>
        <x:v>UNIQUE</x:v>
      </x:c>
      <x:c r="L1319" s="305" t="str">
        <x:f>IF(COUNTIFS($B$5:$B$1629,B1319,$E$5:$E$1629,E1319)=1,"UNIQUE","DUPLICATE")</x:f>
        <x:v>UNIQUE</x:v>
      </x:c>
      <x:c r="M1319" s="305" t="str">
        <x:f>IF(COUNTIF($C$5:$C$1629,F1319)=1,"LINKED","ORPHAN")</x:f>
        <x:v>LINKED</x:v>
      </x:c>
      <x:c r="N1319" s="305" t="str">
        <x:f>IF(AND(LEFT(C1319,10)="SEBI-CORE-",MID(C1319,11,3)=B1319,LEN(C1319)=20),"VALID","INVALID")</x:f>
        <x:v>VALID</x:v>
      </x:c>
      <x:c r="O1319" s="305" t="str">
        <x:v>NO COLLISION — OBJECT CODE ISOLATED</x:v>
      </x:c>
    </x:row>
    <x:row r="1320" ht="48" customHeight="1">
      <x:c r="A1320" s="305" t="str">
        <x:v>Applicability rule</x:v>
      </x:c>
      <x:c r="B1320" s="305" t="str">
        <x:v>APP</x:v>
      </x:c>
      <x:c r="C1320" s="305" t="str">
        <x:v>SEBI-CORE-APP-000035</x:v>
      </x:c>
      <x:c r="D1320" s="305" t="n">
        <x:v>35</x:v>
      </x:c>
      <x:c r="E1320" s="305" t="str">
        <x:v>CAP-LAW053|Reg. 31A</x:v>
      </x:c>
      <x:c r="F1320" s="305" t="str">
        <x:v>SEBI-CORE-PRV-000035</x:v>
      </x:c>
      <x:c r="G1320" s="305" t="str">
        <x:v>CAP-LAW053|Reg. 31A</x:v>
      </x:c>
      <x:c r="H1320" s="305" t="str">
        <x:v>CAP-LAW053</x:v>
      </x:c>
      <x:c r="I1320" s="305" t="str">
        <x:v>MIGRATED — FROZEN</x:v>
      </x:c>
      <x:c r="J1320" s="305" t="str">
        <x:v>FROZEN</x:v>
      </x:c>
      <x:c r="K1320" s="305" t="str">
        <x:f>IF(COUNTIF($C$5:$C$1629,C1320)=1,"UNIQUE","DUPLICATE")</x:f>
        <x:v>UNIQUE</x:v>
      </x:c>
      <x:c r="L1320" s="305" t="str">
        <x:f>IF(COUNTIFS($B$5:$B$1629,B1320,$E$5:$E$1629,E1320)=1,"UNIQUE","DUPLICATE")</x:f>
        <x:v>UNIQUE</x:v>
      </x:c>
      <x:c r="M1320" s="305" t="str">
        <x:f>IF(COUNTIF($C$5:$C$1629,F1320)=1,"LINKED","ORPHAN")</x:f>
        <x:v>LINKED</x:v>
      </x:c>
      <x:c r="N1320" s="305" t="str">
        <x:f>IF(AND(LEFT(C1320,10)="SEBI-CORE-",MID(C1320,11,3)=B1320,LEN(C1320)=20),"VALID","INVALID")</x:f>
        <x:v>VALID</x:v>
      </x:c>
      <x:c r="O1320" s="305" t="str">
        <x:v>NO COLLISION — OBJECT CODE ISOLATED</x:v>
      </x:c>
    </x:row>
    <x:row r="1321" ht="48" customHeight="1">
      <x:c r="A1321" s="305" t="str">
        <x:v>Applicability rule</x:v>
      </x:c>
      <x:c r="B1321" s="305" t="str">
        <x:v>APP</x:v>
      </x:c>
      <x:c r="C1321" s="305" t="str">
        <x:v>SEBI-CORE-APP-000036</x:v>
      </x:c>
      <x:c r="D1321" s="305" t="n">
        <x:v>36</x:v>
      </x:c>
      <x:c r="E1321" s="305" t="str">
        <x:v>CAP-LAW053|Reg. 32</x:v>
      </x:c>
      <x:c r="F1321" s="305" t="str">
        <x:v>SEBI-CORE-PRV-000036</x:v>
      </x:c>
      <x:c r="G1321" s="305" t="str">
        <x:v>CAP-LAW053|Reg. 32</x:v>
      </x:c>
      <x:c r="H1321" s="305" t="str">
        <x:v>CAP-LAW053</x:v>
      </x:c>
      <x:c r="I1321" s="305" t="str">
        <x:v>MIGRATED — FROZEN</x:v>
      </x:c>
      <x:c r="J1321" s="305" t="str">
        <x:v>FROZEN</x:v>
      </x:c>
      <x:c r="K1321" s="305" t="str">
        <x:f>IF(COUNTIF($C$5:$C$1629,C1321)=1,"UNIQUE","DUPLICATE")</x:f>
        <x:v>UNIQUE</x:v>
      </x:c>
      <x:c r="L1321" s="305" t="str">
        <x:f>IF(COUNTIFS($B$5:$B$1629,B1321,$E$5:$E$1629,E1321)=1,"UNIQUE","DUPLICATE")</x:f>
        <x:v>UNIQUE</x:v>
      </x:c>
      <x:c r="M1321" s="305" t="str">
        <x:f>IF(COUNTIF($C$5:$C$1629,F1321)=1,"LINKED","ORPHAN")</x:f>
        <x:v>LINKED</x:v>
      </x:c>
      <x:c r="N1321" s="305" t="str">
        <x:f>IF(AND(LEFT(C1321,10)="SEBI-CORE-",MID(C1321,11,3)=B1321,LEN(C1321)=20),"VALID","INVALID")</x:f>
        <x:v>VALID</x:v>
      </x:c>
      <x:c r="O1321" s="305" t="str">
        <x:v>NO COLLISION — OBJECT CODE ISOLATED</x:v>
      </x:c>
    </x:row>
    <x:row r="1322" ht="48" customHeight="1">
      <x:c r="A1322" s="305" t="str">
        <x:v>Applicability rule</x:v>
      </x:c>
      <x:c r="B1322" s="305" t="str">
        <x:v>APP</x:v>
      </x:c>
      <x:c r="C1322" s="305" t="str">
        <x:v>SEBI-CORE-APP-000037</x:v>
      </x:c>
      <x:c r="D1322" s="305" t="n">
        <x:v>37</x:v>
      </x:c>
      <x:c r="E1322" s="305" t="str">
        <x:v>CAP-LAW053|Reg. 33</x:v>
      </x:c>
      <x:c r="F1322" s="305" t="str">
        <x:v>SEBI-CORE-PRV-000037</x:v>
      </x:c>
      <x:c r="G1322" s="305" t="str">
        <x:v>CAP-LAW053|Reg. 33</x:v>
      </x:c>
      <x:c r="H1322" s="305" t="str">
        <x:v>CAP-LAW053</x:v>
      </x:c>
      <x:c r="I1322" s="305" t="str">
        <x:v>MIGRATED — FROZEN</x:v>
      </x:c>
      <x:c r="J1322" s="305" t="str">
        <x:v>FROZEN</x:v>
      </x:c>
      <x:c r="K1322" s="305" t="str">
        <x:f>IF(COUNTIF($C$5:$C$1629,C1322)=1,"UNIQUE","DUPLICATE")</x:f>
        <x:v>UNIQUE</x:v>
      </x:c>
      <x:c r="L1322" s="305" t="str">
        <x:f>IF(COUNTIFS($B$5:$B$1629,B1322,$E$5:$E$1629,E1322)=1,"UNIQUE","DUPLICATE")</x:f>
        <x:v>UNIQUE</x:v>
      </x:c>
      <x:c r="M1322" s="305" t="str">
        <x:f>IF(COUNTIF($C$5:$C$1629,F1322)=1,"LINKED","ORPHAN")</x:f>
        <x:v>LINKED</x:v>
      </x:c>
      <x:c r="N1322" s="305" t="str">
        <x:f>IF(AND(LEFT(C1322,10)="SEBI-CORE-",MID(C1322,11,3)=B1322,LEN(C1322)=20),"VALID","INVALID")</x:f>
        <x:v>VALID</x:v>
      </x:c>
      <x:c r="O1322" s="305" t="str">
        <x:v>NO COLLISION — OBJECT CODE ISOLATED</x:v>
      </x:c>
    </x:row>
    <x:row r="1323" ht="48" customHeight="1">
      <x:c r="A1323" s="305" t="str">
        <x:v>Applicability rule</x:v>
      </x:c>
      <x:c r="B1323" s="305" t="str">
        <x:v>APP</x:v>
      </x:c>
      <x:c r="C1323" s="305" t="str">
        <x:v>SEBI-CORE-APP-000038</x:v>
      </x:c>
      <x:c r="D1323" s="305" t="n">
        <x:v>38</x:v>
      </x:c>
      <x:c r="E1323" s="305" t="str">
        <x:v>CAP-LAW053|Reg. 34</x:v>
      </x:c>
      <x:c r="F1323" s="305" t="str">
        <x:v>SEBI-CORE-PRV-000038</x:v>
      </x:c>
      <x:c r="G1323" s="305" t="str">
        <x:v>CAP-LAW053|Reg. 34</x:v>
      </x:c>
      <x:c r="H1323" s="305" t="str">
        <x:v>CAP-LAW053</x:v>
      </x:c>
      <x:c r="I1323" s="305" t="str">
        <x:v>MIGRATED — FROZEN</x:v>
      </x:c>
      <x:c r="J1323" s="305" t="str">
        <x:v>FROZEN</x:v>
      </x:c>
      <x:c r="K1323" s="305" t="str">
        <x:f>IF(COUNTIF($C$5:$C$1629,C1323)=1,"UNIQUE","DUPLICATE")</x:f>
        <x:v>UNIQUE</x:v>
      </x:c>
      <x:c r="L1323" s="305" t="str">
        <x:f>IF(COUNTIFS($B$5:$B$1629,B1323,$E$5:$E$1629,E1323)=1,"UNIQUE","DUPLICATE")</x:f>
        <x:v>UNIQUE</x:v>
      </x:c>
      <x:c r="M1323" s="305" t="str">
        <x:f>IF(COUNTIF($C$5:$C$1629,F1323)=1,"LINKED","ORPHAN")</x:f>
        <x:v>LINKED</x:v>
      </x:c>
      <x:c r="N1323" s="305" t="str">
        <x:f>IF(AND(LEFT(C1323,10)="SEBI-CORE-",MID(C1323,11,3)=B1323,LEN(C1323)=20),"VALID","INVALID")</x:f>
        <x:v>VALID</x:v>
      </x:c>
      <x:c r="O1323" s="305" t="str">
        <x:v>NO COLLISION — OBJECT CODE ISOLATED</x:v>
      </x:c>
    </x:row>
    <x:row r="1324" ht="48" customHeight="1">
      <x:c r="A1324" s="305" t="str">
        <x:v>Applicability rule</x:v>
      </x:c>
      <x:c r="B1324" s="305" t="str">
        <x:v>APP</x:v>
      </x:c>
      <x:c r="C1324" s="305" t="str">
        <x:v>SEBI-CORE-APP-000039</x:v>
      </x:c>
      <x:c r="D1324" s="305" t="n">
        <x:v>39</x:v>
      </x:c>
      <x:c r="E1324" s="305" t="str">
        <x:v>CAP-LAW053|Reg. 36</x:v>
      </x:c>
      <x:c r="F1324" s="305" t="str">
        <x:v>SEBI-CORE-PRV-000039</x:v>
      </x:c>
      <x:c r="G1324" s="305" t="str">
        <x:v>CAP-LAW053|Reg. 36</x:v>
      </x:c>
      <x:c r="H1324" s="305" t="str">
        <x:v>CAP-LAW053</x:v>
      </x:c>
      <x:c r="I1324" s="305" t="str">
        <x:v>MIGRATED — FROZEN</x:v>
      </x:c>
      <x:c r="J1324" s="305" t="str">
        <x:v>FROZEN</x:v>
      </x:c>
      <x:c r="K1324" s="305" t="str">
        <x:f>IF(COUNTIF($C$5:$C$1629,C1324)=1,"UNIQUE","DUPLICATE")</x:f>
        <x:v>UNIQUE</x:v>
      </x:c>
      <x:c r="L1324" s="305" t="str">
        <x:f>IF(COUNTIFS($B$5:$B$1629,B1324,$E$5:$E$1629,E1324)=1,"UNIQUE","DUPLICATE")</x:f>
        <x:v>UNIQUE</x:v>
      </x:c>
      <x:c r="M1324" s="305" t="str">
        <x:f>IF(COUNTIF($C$5:$C$1629,F1324)=1,"LINKED","ORPHAN")</x:f>
        <x:v>LINKED</x:v>
      </x:c>
      <x:c r="N1324" s="305" t="str">
        <x:f>IF(AND(LEFT(C1324,10)="SEBI-CORE-",MID(C1324,11,3)=B1324,LEN(C1324)=20),"VALID","INVALID")</x:f>
        <x:v>VALID</x:v>
      </x:c>
      <x:c r="O1324" s="305" t="str">
        <x:v>NO COLLISION — OBJECT CODE ISOLATED</x:v>
      </x:c>
    </x:row>
    <x:row r="1325" ht="48" customHeight="1">
      <x:c r="A1325" s="305" t="str">
        <x:v>Applicability rule</x:v>
      </x:c>
      <x:c r="B1325" s="305" t="str">
        <x:v>APP</x:v>
      </x:c>
      <x:c r="C1325" s="305" t="str">
        <x:v>SEBI-CORE-APP-000040</x:v>
      </x:c>
      <x:c r="D1325" s="305" t="n">
        <x:v>40</x:v>
      </x:c>
      <x:c r="E1325" s="305" t="str">
        <x:v>CAP-LAW053|Reg. 37</x:v>
      </x:c>
      <x:c r="F1325" s="305" t="str">
        <x:v>SEBI-CORE-PRV-000040</x:v>
      </x:c>
      <x:c r="G1325" s="305" t="str">
        <x:v>CAP-LAW053|Reg. 37</x:v>
      </x:c>
      <x:c r="H1325" s="305" t="str">
        <x:v>CAP-LAW053</x:v>
      </x:c>
      <x:c r="I1325" s="305" t="str">
        <x:v>MIGRATED — FROZEN</x:v>
      </x:c>
      <x:c r="J1325" s="305" t="str">
        <x:v>FROZEN</x:v>
      </x:c>
      <x:c r="K1325" s="305" t="str">
        <x:f>IF(COUNTIF($C$5:$C$1629,C1325)=1,"UNIQUE","DUPLICATE")</x:f>
        <x:v>UNIQUE</x:v>
      </x:c>
      <x:c r="L1325" s="305" t="str">
        <x:f>IF(COUNTIFS($B$5:$B$1629,B1325,$E$5:$E$1629,E1325)=1,"UNIQUE","DUPLICATE")</x:f>
        <x:v>UNIQUE</x:v>
      </x:c>
      <x:c r="M1325" s="305" t="str">
        <x:f>IF(COUNTIF($C$5:$C$1629,F1325)=1,"LINKED","ORPHAN")</x:f>
        <x:v>LINKED</x:v>
      </x:c>
      <x:c r="N1325" s="305" t="str">
        <x:f>IF(AND(LEFT(C1325,10)="SEBI-CORE-",MID(C1325,11,3)=B1325,LEN(C1325)=20),"VALID","INVALID")</x:f>
        <x:v>VALID</x:v>
      </x:c>
      <x:c r="O1325" s="305" t="str">
        <x:v>NO COLLISION — OBJECT CODE ISOLATED</x:v>
      </x:c>
    </x:row>
    <x:row r="1326" ht="48" customHeight="1">
      <x:c r="A1326" s="305" t="str">
        <x:v>Applicability rule</x:v>
      </x:c>
      <x:c r="B1326" s="305" t="str">
        <x:v>APP</x:v>
      </x:c>
      <x:c r="C1326" s="305" t="str">
        <x:v>SEBI-CORE-APP-000041</x:v>
      </x:c>
      <x:c r="D1326" s="305" t="n">
        <x:v>41</x:v>
      </x:c>
      <x:c r="E1326" s="305" t="str">
        <x:v>CAP-LAW053|Reg. 38</x:v>
      </x:c>
      <x:c r="F1326" s="305" t="str">
        <x:v>SEBI-CORE-PRV-000041</x:v>
      </x:c>
      <x:c r="G1326" s="305" t="str">
        <x:v>CAP-LAW053|Reg. 38</x:v>
      </x:c>
      <x:c r="H1326" s="305" t="str">
        <x:v>CAP-LAW053</x:v>
      </x:c>
      <x:c r="I1326" s="305" t="str">
        <x:v>MIGRATED — FROZEN</x:v>
      </x:c>
      <x:c r="J1326" s="305" t="str">
        <x:v>FROZEN</x:v>
      </x:c>
      <x:c r="K1326" s="305" t="str">
        <x:f>IF(COUNTIF($C$5:$C$1629,C1326)=1,"UNIQUE","DUPLICATE")</x:f>
        <x:v>UNIQUE</x:v>
      </x:c>
      <x:c r="L1326" s="305" t="str">
        <x:f>IF(COUNTIFS($B$5:$B$1629,B1326,$E$5:$E$1629,E1326)=1,"UNIQUE","DUPLICATE")</x:f>
        <x:v>UNIQUE</x:v>
      </x:c>
      <x:c r="M1326" s="305" t="str">
        <x:f>IF(COUNTIF($C$5:$C$1629,F1326)=1,"LINKED","ORPHAN")</x:f>
        <x:v>LINKED</x:v>
      </x:c>
      <x:c r="N1326" s="305" t="str">
        <x:f>IF(AND(LEFT(C1326,10)="SEBI-CORE-",MID(C1326,11,3)=B1326,LEN(C1326)=20),"VALID","INVALID")</x:f>
        <x:v>VALID</x:v>
      </x:c>
      <x:c r="O1326" s="305" t="str">
        <x:v>NO COLLISION — OBJECT CODE ISOLATED</x:v>
      </x:c>
    </x:row>
    <x:row r="1327" ht="48" customHeight="1">
      <x:c r="A1327" s="305" t="str">
        <x:v>Applicability rule</x:v>
      </x:c>
      <x:c r="B1327" s="305" t="str">
        <x:v>APP</x:v>
      </x:c>
      <x:c r="C1327" s="305" t="str">
        <x:v>SEBI-CORE-APP-000042</x:v>
      </x:c>
      <x:c r="D1327" s="305" t="n">
        <x:v>42</x:v>
      </x:c>
      <x:c r="E1327" s="305" t="str">
        <x:v>CAP-LAW053|Reg. 39</x:v>
      </x:c>
      <x:c r="F1327" s="305" t="str">
        <x:v>SEBI-CORE-PRV-000042</x:v>
      </x:c>
      <x:c r="G1327" s="305" t="str">
        <x:v>CAP-LAW053|Reg. 39</x:v>
      </x:c>
      <x:c r="H1327" s="305" t="str">
        <x:v>CAP-LAW053</x:v>
      </x:c>
      <x:c r="I1327" s="305" t="str">
        <x:v>MIGRATED — FROZEN</x:v>
      </x:c>
      <x:c r="J1327" s="305" t="str">
        <x:v>FROZEN</x:v>
      </x:c>
      <x:c r="K1327" s="305" t="str">
        <x:f>IF(COUNTIF($C$5:$C$1629,C1327)=1,"UNIQUE","DUPLICATE")</x:f>
        <x:v>UNIQUE</x:v>
      </x:c>
      <x:c r="L1327" s="305" t="str">
        <x:f>IF(COUNTIFS($B$5:$B$1629,B1327,$E$5:$E$1629,E1327)=1,"UNIQUE","DUPLICATE")</x:f>
        <x:v>UNIQUE</x:v>
      </x:c>
      <x:c r="M1327" s="305" t="str">
        <x:f>IF(COUNTIF($C$5:$C$1629,F1327)=1,"LINKED","ORPHAN")</x:f>
        <x:v>LINKED</x:v>
      </x:c>
      <x:c r="N1327" s="305" t="str">
        <x:f>IF(AND(LEFT(C1327,10)="SEBI-CORE-",MID(C1327,11,3)=B1327,LEN(C1327)=20),"VALID","INVALID")</x:f>
        <x:v>VALID</x:v>
      </x:c>
      <x:c r="O1327" s="305" t="str">
        <x:v>NO COLLISION — OBJECT CODE ISOLATED</x:v>
      </x:c>
    </x:row>
    <x:row r="1328" ht="48" customHeight="1">
      <x:c r="A1328" s="305" t="str">
        <x:v>Applicability rule</x:v>
      </x:c>
      <x:c r="B1328" s="305" t="str">
        <x:v>APP</x:v>
      </x:c>
      <x:c r="C1328" s="305" t="str">
        <x:v>SEBI-CORE-APP-000043</x:v>
      </x:c>
      <x:c r="D1328" s="305" t="n">
        <x:v>43</x:v>
      </x:c>
      <x:c r="E1328" s="305" t="str">
        <x:v>CAP-LAW053|Reg. 40</x:v>
      </x:c>
      <x:c r="F1328" s="305" t="str">
        <x:v>SEBI-CORE-PRV-000043</x:v>
      </x:c>
      <x:c r="G1328" s="305" t="str">
        <x:v>CAP-LAW053|Reg. 40</x:v>
      </x:c>
      <x:c r="H1328" s="305" t="str">
        <x:v>CAP-LAW053</x:v>
      </x:c>
      <x:c r="I1328" s="305" t="str">
        <x:v>MIGRATED — FROZEN</x:v>
      </x:c>
      <x:c r="J1328" s="305" t="str">
        <x:v>FROZEN</x:v>
      </x:c>
      <x:c r="K1328" s="305" t="str">
        <x:f>IF(COUNTIF($C$5:$C$1629,C1328)=1,"UNIQUE","DUPLICATE")</x:f>
        <x:v>UNIQUE</x:v>
      </x:c>
      <x:c r="L1328" s="305" t="str">
        <x:f>IF(COUNTIFS($B$5:$B$1629,B1328,$E$5:$E$1629,E1328)=1,"UNIQUE","DUPLICATE")</x:f>
        <x:v>UNIQUE</x:v>
      </x:c>
      <x:c r="M1328" s="305" t="str">
        <x:f>IF(COUNTIF($C$5:$C$1629,F1328)=1,"LINKED","ORPHAN")</x:f>
        <x:v>LINKED</x:v>
      </x:c>
      <x:c r="N1328" s="305" t="str">
        <x:f>IF(AND(LEFT(C1328,10)="SEBI-CORE-",MID(C1328,11,3)=B1328,LEN(C1328)=20),"VALID","INVALID")</x:f>
        <x:v>VALID</x:v>
      </x:c>
      <x:c r="O1328" s="305" t="str">
        <x:v>NO COLLISION — OBJECT CODE ISOLATED</x:v>
      </x:c>
    </x:row>
    <x:row r="1329" ht="48" customHeight="1">
      <x:c r="A1329" s="305" t="str">
        <x:v>Applicability rule</x:v>
      </x:c>
      <x:c r="B1329" s="305" t="str">
        <x:v>APP</x:v>
      </x:c>
      <x:c r="C1329" s="305" t="str">
        <x:v>SEBI-CORE-APP-000044</x:v>
      </x:c>
      <x:c r="D1329" s="305" t="n">
        <x:v>44</x:v>
      </x:c>
      <x:c r="E1329" s="305" t="str">
        <x:v>CAP-LAW053|Reg. 42</x:v>
      </x:c>
      <x:c r="F1329" s="305" t="str">
        <x:v>SEBI-CORE-PRV-000044</x:v>
      </x:c>
      <x:c r="G1329" s="305" t="str">
        <x:v>CAP-LAW053|Reg. 42</x:v>
      </x:c>
      <x:c r="H1329" s="305" t="str">
        <x:v>CAP-LAW053</x:v>
      </x:c>
      <x:c r="I1329" s="305" t="str">
        <x:v>MIGRATED — FROZEN</x:v>
      </x:c>
      <x:c r="J1329" s="305" t="str">
        <x:v>FROZEN</x:v>
      </x:c>
      <x:c r="K1329" s="305" t="str">
        <x:f>IF(COUNTIF($C$5:$C$1629,C1329)=1,"UNIQUE","DUPLICATE")</x:f>
        <x:v>UNIQUE</x:v>
      </x:c>
      <x:c r="L1329" s="305" t="str">
        <x:f>IF(COUNTIFS($B$5:$B$1629,B1329,$E$5:$E$1629,E1329)=1,"UNIQUE","DUPLICATE")</x:f>
        <x:v>UNIQUE</x:v>
      </x:c>
      <x:c r="M1329" s="305" t="str">
        <x:f>IF(COUNTIF($C$5:$C$1629,F1329)=1,"LINKED","ORPHAN")</x:f>
        <x:v>LINKED</x:v>
      </x:c>
      <x:c r="N1329" s="305" t="str">
        <x:f>IF(AND(LEFT(C1329,10)="SEBI-CORE-",MID(C1329,11,3)=B1329,LEN(C1329)=20),"VALID","INVALID")</x:f>
        <x:v>VALID</x:v>
      </x:c>
      <x:c r="O1329" s="305" t="str">
        <x:v>NO COLLISION — OBJECT CODE ISOLATED</x:v>
      </x:c>
    </x:row>
    <x:row r="1330" ht="48" customHeight="1">
      <x:c r="A1330" s="305" t="str">
        <x:v>Applicability rule</x:v>
      </x:c>
      <x:c r="B1330" s="305" t="str">
        <x:v>APP</x:v>
      </x:c>
      <x:c r="C1330" s="305" t="str">
        <x:v>SEBI-CORE-APP-000045</x:v>
      </x:c>
      <x:c r="D1330" s="305" t="n">
        <x:v>45</x:v>
      </x:c>
      <x:c r="E1330" s="305" t="str">
        <x:v>CAP-LAW053|Reg. 43A</x:v>
      </x:c>
      <x:c r="F1330" s="305" t="str">
        <x:v>SEBI-CORE-PRV-000045</x:v>
      </x:c>
      <x:c r="G1330" s="305" t="str">
        <x:v>CAP-LAW053|Reg. 43A</x:v>
      </x:c>
      <x:c r="H1330" s="305" t="str">
        <x:v>CAP-LAW053</x:v>
      </x:c>
      <x:c r="I1330" s="305" t="str">
        <x:v>MIGRATED — FROZEN</x:v>
      </x:c>
      <x:c r="J1330" s="305" t="str">
        <x:v>FROZEN</x:v>
      </x:c>
      <x:c r="K1330" s="305" t="str">
        <x:f>IF(COUNTIF($C$5:$C$1629,C1330)=1,"UNIQUE","DUPLICATE")</x:f>
        <x:v>UNIQUE</x:v>
      </x:c>
      <x:c r="L1330" s="305" t="str">
        <x:f>IF(COUNTIFS($B$5:$B$1629,B1330,$E$5:$E$1629,E1330)=1,"UNIQUE","DUPLICATE")</x:f>
        <x:v>UNIQUE</x:v>
      </x:c>
      <x:c r="M1330" s="305" t="str">
        <x:f>IF(COUNTIF($C$5:$C$1629,F1330)=1,"LINKED","ORPHAN")</x:f>
        <x:v>LINKED</x:v>
      </x:c>
      <x:c r="N1330" s="305" t="str">
        <x:f>IF(AND(LEFT(C1330,10)="SEBI-CORE-",MID(C1330,11,3)=B1330,LEN(C1330)=20),"VALID","INVALID")</x:f>
        <x:v>VALID</x:v>
      </x:c>
      <x:c r="O1330" s="305" t="str">
        <x:v>NO COLLISION — OBJECT CODE ISOLATED</x:v>
      </x:c>
    </x:row>
    <x:row r="1331" ht="48" customHeight="1">
      <x:c r="A1331" s="305" t="str">
        <x:v>Applicability rule</x:v>
      </x:c>
      <x:c r="B1331" s="305" t="str">
        <x:v>APP</x:v>
      </x:c>
      <x:c r="C1331" s="305" t="str">
        <x:v>SEBI-CORE-APP-000046</x:v>
      </x:c>
      <x:c r="D1331" s="305" t="n">
        <x:v>46</x:v>
      </x:c>
      <x:c r="E1331" s="305" t="str">
        <x:v>CAP-LAW053|Reg. 44</x:v>
      </x:c>
      <x:c r="F1331" s="305" t="str">
        <x:v>SEBI-CORE-PRV-000046</x:v>
      </x:c>
      <x:c r="G1331" s="305" t="str">
        <x:v>CAP-LAW053|Reg. 44</x:v>
      </x:c>
      <x:c r="H1331" s="305" t="str">
        <x:v>CAP-LAW053</x:v>
      </x:c>
      <x:c r="I1331" s="305" t="str">
        <x:v>MIGRATED — FROZEN</x:v>
      </x:c>
      <x:c r="J1331" s="305" t="str">
        <x:v>FROZEN</x:v>
      </x:c>
      <x:c r="K1331" s="305" t="str">
        <x:f>IF(COUNTIF($C$5:$C$1629,C1331)=1,"UNIQUE","DUPLICATE")</x:f>
        <x:v>UNIQUE</x:v>
      </x:c>
      <x:c r="L1331" s="305" t="str">
        <x:f>IF(COUNTIFS($B$5:$B$1629,B1331,$E$5:$E$1629,E1331)=1,"UNIQUE","DUPLICATE")</x:f>
        <x:v>UNIQUE</x:v>
      </x:c>
      <x:c r="M1331" s="305" t="str">
        <x:f>IF(COUNTIF($C$5:$C$1629,F1331)=1,"LINKED","ORPHAN")</x:f>
        <x:v>LINKED</x:v>
      </x:c>
      <x:c r="N1331" s="305" t="str">
        <x:f>IF(AND(LEFT(C1331,10)="SEBI-CORE-",MID(C1331,11,3)=B1331,LEN(C1331)=20),"VALID","INVALID")</x:f>
        <x:v>VALID</x:v>
      </x:c>
      <x:c r="O1331" s="305" t="str">
        <x:v>NO COLLISION — OBJECT CODE ISOLATED</x:v>
      </x:c>
    </x:row>
    <x:row r="1332" ht="48" customHeight="1">
      <x:c r="A1332" s="305" t="str">
        <x:v>Applicability rule</x:v>
      </x:c>
      <x:c r="B1332" s="305" t="str">
        <x:v>APP</x:v>
      </x:c>
      <x:c r="C1332" s="305" t="str">
        <x:v>SEBI-CORE-APP-000047</x:v>
      </x:c>
      <x:c r="D1332" s="305" t="n">
        <x:v>47</x:v>
      </x:c>
      <x:c r="E1332" s="305" t="str">
        <x:v>CAP-LAW053|Reg. 45</x:v>
      </x:c>
      <x:c r="F1332" s="305" t="str">
        <x:v>SEBI-CORE-PRV-000047</x:v>
      </x:c>
      <x:c r="G1332" s="305" t="str">
        <x:v>CAP-LAW053|Reg. 45</x:v>
      </x:c>
      <x:c r="H1332" s="305" t="str">
        <x:v>CAP-LAW053</x:v>
      </x:c>
      <x:c r="I1332" s="305" t="str">
        <x:v>MIGRATED — FROZEN</x:v>
      </x:c>
      <x:c r="J1332" s="305" t="str">
        <x:v>FROZEN</x:v>
      </x:c>
      <x:c r="K1332" s="305" t="str">
        <x:f>IF(COUNTIF($C$5:$C$1629,C1332)=1,"UNIQUE","DUPLICATE")</x:f>
        <x:v>UNIQUE</x:v>
      </x:c>
      <x:c r="L1332" s="305" t="str">
        <x:f>IF(COUNTIFS($B$5:$B$1629,B1332,$E$5:$E$1629,E1332)=1,"UNIQUE","DUPLICATE")</x:f>
        <x:v>UNIQUE</x:v>
      </x:c>
      <x:c r="M1332" s="305" t="str">
        <x:f>IF(COUNTIF($C$5:$C$1629,F1332)=1,"LINKED","ORPHAN")</x:f>
        <x:v>LINKED</x:v>
      </x:c>
      <x:c r="N1332" s="305" t="str">
        <x:f>IF(AND(LEFT(C1332,10)="SEBI-CORE-",MID(C1332,11,3)=B1332,LEN(C1332)=20),"VALID","INVALID")</x:f>
        <x:v>VALID</x:v>
      </x:c>
      <x:c r="O1332" s="305" t="str">
        <x:v>NO COLLISION — OBJECT CODE ISOLATED</x:v>
      </x:c>
    </x:row>
    <x:row r="1333" ht="48" customHeight="1">
      <x:c r="A1333" s="305" t="str">
        <x:v>Applicability rule</x:v>
      </x:c>
      <x:c r="B1333" s="305" t="str">
        <x:v>APP</x:v>
      </x:c>
      <x:c r="C1333" s="305" t="str">
        <x:v>SEBI-CORE-APP-000048</x:v>
      </x:c>
      <x:c r="D1333" s="305" t="n">
        <x:v>48</x:v>
      </x:c>
      <x:c r="E1333" s="305" t="str">
        <x:v>CAP-LAW053|Reg. 46</x:v>
      </x:c>
      <x:c r="F1333" s="305" t="str">
        <x:v>SEBI-CORE-PRV-000048</x:v>
      </x:c>
      <x:c r="G1333" s="305" t="str">
        <x:v>CAP-LAW053|Reg. 46</x:v>
      </x:c>
      <x:c r="H1333" s="305" t="str">
        <x:v>CAP-LAW053</x:v>
      </x:c>
      <x:c r="I1333" s="305" t="str">
        <x:v>MIGRATED — FROZEN</x:v>
      </x:c>
      <x:c r="J1333" s="305" t="str">
        <x:v>FROZEN</x:v>
      </x:c>
      <x:c r="K1333" s="305" t="str">
        <x:f>IF(COUNTIF($C$5:$C$1629,C1333)=1,"UNIQUE","DUPLICATE")</x:f>
        <x:v>UNIQUE</x:v>
      </x:c>
      <x:c r="L1333" s="305" t="str">
        <x:f>IF(COUNTIFS($B$5:$B$1629,B1333,$E$5:$E$1629,E1333)=1,"UNIQUE","DUPLICATE")</x:f>
        <x:v>UNIQUE</x:v>
      </x:c>
      <x:c r="M1333" s="305" t="str">
        <x:f>IF(COUNTIF($C$5:$C$1629,F1333)=1,"LINKED","ORPHAN")</x:f>
        <x:v>LINKED</x:v>
      </x:c>
      <x:c r="N1333" s="305" t="str">
        <x:f>IF(AND(LEFT(C1333,10)="SEBI-CORE-",MID(C1333,11,3)=B1333,LEN(C1333)=20),"VALID","INVALID")</x:f>
        <x:v>VALID</x:v>
      </x:c>
      <x:c r="O1333" s="305" t="str">
        <x:v>NO COLLISION — OBJECT CODE ISOLATED</x:v>
      </x:c>
    </x:row>
    <x:row r="1334" ht="48" customHeight="1">
      <x:c r="A1334" s="305" t="str">
        <x:v>Applicability rule</x:v>
      </x:c>
      <x:c r="B1334" s="305" t="str">
        <x:v>APP</x:v>
      </x:c>
      <x:c r="C1334" s="305" t="str">
        <x:v>SEBI-CORE-APP-000049</x:v>
      </x:c>
      <x:c r="D1334" s="305" t="n">
        <x:v>49</x:v>
      </x:c>
      <x:c r="E1334" s="305" t="str">
        <x:v>CAP-LAW053|Reg. 47</x:v>
      </x:c>
      <x:c r="F1334" s="305" t="str">
        <x:v>SEBI-CORE-PRV-000049</x:v>
      </x:c>
      <x:c r="G1334" s="305" t="str">
        <x:v>CAP-LAW053|Reg. 47</x:v>
      </x:c>
      <x:c r="H1334" s="305" t="str">
        <x:v>CAP-LAW053</x:v>
      </x:c>
      <x:c r="I1334" s="305" t="str">
        <x:v>MIGRATED — FROZEN</x:v>
      </x:c>
      <x:c r="J1334" s="305" t="str">
        <x:v>FROZEN</x:v>
      </x:c>
      <x:c r="K1334" s="305" t="str">
        <x:f>IF(COUNTIF($C$5:$C$1629,C1334)=1,"UNIQUE","DUPLICATE")</x:f>
        <x:v>UNIQUE</x:v>
      </x:c>
      <x:c r="L1334" s="305" t="str">
        <x:f>IF(COUNTIFS($B$5:$B$1629,B1334,$E$5:$E$1629,E1334)=1,"UNIQUE","DUPLICATE")</x:f>
        <x:v>UNIQUE</x:v>
      </x:c>
      <x:c r="M1334" s="305" t="str">
        <x:f>IF(COUNTIF($C$5:$C$1629,F1334)=1,"LINKED","ORPHAN")</x:f>
        <x:v>LINKED</x:v>
      </x:c>
      <x:c r="N1334" s="305" t="str">
        <x:f>IF(AND(LEFT(C1334,10)="SEBI-CORE-",MID(C1334,11,3)=B1334,LEN(C1334)=20),"VALID","INVALID")</x:f>
        <x:v>VALID</x:v>
      </x:c>
      <x:c r="O1334" s="305" t="str">
        <x:v>NO COLLISION — OBJECT CODE ISOLATED</x:v>
      </x:c>
    </x:row>
    <x:row r="1335" ht="48" customHeight="1">
      <x:c r="A1335" s="305" t="str">
        <x:v>Applicability rule</x:v>
      </x:c>
      <x:c r="B1335" s="305" t="str">
        <x:v>APP</x:v>
      </x:c>
      <x:c r="C1335" s="305" t="str">
        <x:v>SEBI-CORE-APP-000050</x:v>
      </x:c>
      <x:c r="D1335" s="305" t="n">
        <x:v>50</x:v>
      </x:c>
      <x:c r="E1335" s="305" t="str">
        <x:v>CAP-LAW083|Ch. II</x:v>
      </x:c>
      <x:c r="F1335" s="305" t="str">
        <x:v>SEBI-CORE-PRV-000050</x:v>
      </x:c>
      <x:c r="G1335" s="305" t="str">
        <x:v>CAP-LAW083|Ch. II</x:v>
      </x:c>
      <x:c r="H1335" s="305" t="str">
        <x:v>CAP-LAW083</x:v>
      </x:c>
      <x:c r="I1335" s="305" t="str">
        <x:v>MIGRATED — FROZEN</x:v>
      </x:c>
      <x:c r="J1335" s="305" t="str">
        <x:v>FROZEN</x:v>
      </x:c>
      <x:c r="K1335" s="305" t="str">
        <x:f>IF(COUNTIF($C$5:$C$1629,C1335)=1,"UNIQUE","DUPLICATE")</x:f>
        <x:v>UNIQUE</x:v>
      </x:c>
      <x:c r="L1335" s="305" t="str">
        <x:f>IF(COUNTIFS($B$5:$B$1629,B1335,$E$5:$E$1629,E1335)=1,"UNIQUE","DUPLICATE")</x:f>
        <x:v>UNIQUE</x:v>
      </x:c>
      <x:c r="M1335" s="305" t="str">
        <x:f>IF(COUNTIF($C$5:$C$1629,F1335)=1,"LINKED","ORPHAN")</x:f>
        <x:v>LINKED</x:v>
      </x:c>
      <x:c r="N1335" s="305" t="str">
        <x:f>IF(AND(LEFT(C1335,10)="SEBI-CORE-",MID(C1335,11,3)=B1335,LEN(C1335)=20),"VALID","INVALID")</x:f>
        <x:v>VALID</x:v>
      </x:c>
      <x:c r="O1335" s="305" t="str">
        <x:v>NO COLLISION — OBJECT CODE ISOLATED</x:v>
      </x:c>
    </x:row>
    <x:row r="1336" ht="48" customHeight="1">
      <x:c r="A1336" s="305" t="str">
        <x:v>Applicability rule</x:v>
      </x:c>
      <x:c r="B1336" s="305" t="str">
        <x:v>APP</x:v>
      </x:c>
      <x:c r="C1336" s="305" t="str">
        <x:v>SEBI-CORE-APP-000051</x:v>
      </x:c>
      <x:c r="D1336" s="305" t="n">
        <x:v>51</x:v>
      </x:c>
      <x:c r="E1336" s="305" t="str">
        <x:v>CAP-LAW083|RPT chapter</x:v>
      </x:c>
      <x:c r="F1336" s="305" t="str">
        <x:v>SEBI-CORE-PRV-000051</x:v>
      </x:c>
      <x:c r="G1336" s="305" t="str">
        <x:v>CAP-LAW083|RPT chapter</x:v>
      </x:c>
      <x:c r="H1336" s="305" t="str">
        <x:v>CAP-LAW083</x:v>
      </x:c>
      <x:c r="I1336" s="305" t="str">
        <x:v>MIGRATED — FROZEN</x:v>
      </x:c>
      <x:c r="J1336" s="305" t="str">
        <x:v>FROZEN</x:v>
      </x:c>
      <x:c r="K1336" s="305" t="str">
        <x:f>IF(COUNTIF($C$5:$C$1629,C1336)=1,"UNIQUE","DUPLICATE")</x:f>
        <x:v>UNIQUE</x:v>
      </x:c>
      <x:c r="L1336" s="305" t="str">
        <x:f>IF(COUNTIFS($B$5:$B$1629,B1336,$E$5:$E$1629,E1336)=1,"UNIQUE","DUPLICATE")</x:f>
        <x:v>UNIQUE</x:v>
      </x:c>
      <x:c r="M1336" s="305" t="str">
        <x:f>IF(COUNTIF($C$5:$C$1629,F1336)=1,"LINKED","ORPHAN")</x:f>
        <x:v>LINKED</x:v>
      </x:c>
      <x:c r="N1336" s="305" t="str">
        <x:f>IF(AND(LEFT(C1336,10)="SEBI-CORE-",MID(C1336,11,3)=B1336,LEN(C1336)=20),"VALID","INVALID")</x:f>
        <x:v>VALID</x:v>
      </x:c>
      <x:c r="O1336" s="305" t="str">
        <x:v>NO COLLISION — OBJECT CODE ISOLATED</x:v>
      </x:c>
    </x:row>
    <x:row r="1337" ht="48" customHeight="1">
      <x:c r="A1337" s="305" t="str">
        <x:v>Applicability rule</x:v>
      </x:c>
      <x:c r="B1337" s="305" t="str">
        <x:v>APP</x:v>
      </x:c>
      <x:c r="C1337" s="305" t="str">
        <x:v>SEBI-CORE-APP-000052</x:v>
      </x:c>
      <x:c r="D1337" s="305" t="n">
        <x:v>52</x:v>
      </x:c>
      <x:c r="E1337" s="305" t="str">
        <x:v>CAP-LAW083|BRSR chapter</x:v>
      </x:c>
      <x:c r="F1337" s="305" t="str">
        <x:v>SEBI-CORE-PRV-000052</x:v>
      </x:c>
      <x:c r="G1337" s="305" t="str">
        <x:v>CAP-LAW083|BRSR chapter</x:v>
      </x:c>
      <x:c r="H1337" s="305" t="str">
        <x:v>CAP-LAW083</x:v>
      </x:c>
      <x:c r="I1337" s="305" t="str">
        <x:v>MIGRATED — FROZEN</x:v>
      </x:c>
      <x:c r="J1337" s="305" t="str">
        <x:v>FROZEN</x:v>
      </x:c>
      <x:c r="K1337" s="305" t="str">
        <x:f>IF(COUNTIF($C$5:$C$1629,C1337)=1,"UNIQUE","DUPLICATE")</x:f>
        <x:v>UNIQUE</x:v>
      </x:c>
      <x:c r="L1337" s="305" t="str">
        <x:f>IF(COUNTIFS($B$5:$B$1629,B1337,$E$5:$E$1629,E1337)=1,"UNIQUE","DUPLICATE")</x:f>
        <x:v>UNIQUE</x:v>
      </x:c>
      <x:c r="M1337" s="305" t="str">
        <x:f>IF(COUNTIF($C$5:$C$1629,F1337)=1,"LINKED","ORPHAN")</x:f>
        <x:v>LINKED</x:v>
      </x:c>
      <x:c r="N1337" s="305" t="str">
        <x:f>IF(AND(LEFT(C1337,10)="SEBI-CORE-",MID(C1337,11,3)=B1337,LEN(C1337)=20),"VALID","INVALID")</x:f>
        <x:v>VALID</x:v>
      </x:c>
      <x:c r="O1337" s="305" t="str">
        <x:v>NO COLLISION — OBJECT CODE ISOLATED</x:v>
      </x:c>
    </x:row>
    <x:row r="1338" ht="48" customHeight="1">
      <x:c r="A1338" s="305" t="str">
        <x:v>Applicability rule</x:v>
      </x:c>
      <x:c r="B1338" s="305" t="str">
        <x:v>APP</x:v>
      </x:c>
      <x:c r="C1338" s="305" t="str">
        <x:v>SEBI-CORE-APP-000053</x:v>
      </x:c>
      <x:c r="D1338" s="305" t="n">
        <x:v>53</x:v>
      </x:c>
      <x:c r="E1338" s="305" t="str">
        <x:v>CAP-LAW083|Material-event chapter</x:v>
      </x:c>
      <x:c r="F1338" s="305" t="str">
        <x:v>SEBI-CORE-PRV-000053</x:v>
      </x:c>
      <x:c r="G1338" s="305" t="str">
        <x:v>CAP-LAW083|Material-event chapter</x:v>
      </x:c>
      <x:c r="H1338" s="305" t="str">
        <x:v>CAP-LAW083</x:v>
      </x:c>
      <x:c r="I1338" s="305" t="str">
        <x:v>MIGRATED — FROZEN</x:v>
      </x:c>
      <x:c r="J1338" s="305" t="str">
        <x:v>FROZEN</x:v>
      </x:c>
      <x:c r="K1338" s="305" t="str">
        <x:f>IF(COUNTIF($C$5:$C$1629,C1338)=1,"UNIQUE","DUPLICATE")</x:f>
        <x:v>UNIQUE</x:v>
      </x:c>
      <x:c r="L1338" s="305" t="str">
        <x:f>IF(COUNTIFS($B$5:$B$1629,B1338,$E$5:$E$1629,E1338)=1,"UNIQUE","DUPLICATE")</x:f>
        <x:v>UNIQUE</x:v>
      </x:c>
      <x:c r="M1338" s="305" t="str">
        <x:f>IF(COUNTIF($C$5:$C$1629,F1338)=1,"LINKED","ORPHAN")</x:f>
        <x:v>LINKED</x:v>
      </x:c>
      <x:c r="N1338" s="305" t="str">
        <x:f>IF(AND(LEFT(C1338,10)="SEBI-CORE-",MID(C1338,11,3)=B1338,LEN(C1338)=20),"VALID","INVALID")</x:f>
        <x:v>VALID</x:v>
      </x:c>
      <x:c r="O1338" s="305" t="str">
        <x:v>NO COLLISION — OBJECT CODE ISOLATED</x:v>
      </x:c>
    </x:row>
    <x:row r="1339" ht="48" customHeight="1">
      <x:c r="A1339" s="305" t="str">
        <x:v>Applicability rule</x:v>
      </x:c>
      <x:c r="B1339" s="305" t="str">
        <x:v>APP</x:v>
      </x:c>
      <x:c r="C1339" s="305" t="str">
        <x:v>SEBI-CORE-APP-000054</x:v>
      </x:c>
      <x:c r="D1339" s="305" t="n">
        <x:v>54</x:v>
      </x:c>
      <x:c r="E1339" s="305" t="str">
        <x:v>CAP-LAW083|Rumour-verification chapter</x:v>
      </x:c>
      <x:c r="F1339" s="305" t="str">
        <x:v>SEBI-CORE-PRV-000054</x:v>
      </x:c>
      <x:c r="G1339" s="305" t="str">
        <x:v>CAP-LAW083|Rumour-verification chapter</x:v>
      </x:c>
      <x:c r="H1339" s="305" t="str">
        <x:v>CAP-LAW083</x:v>
      </x:c>
      <x:c r="I1339" s="305" t="str">
        <x:v>MIGRATED — FROZEN</x:v>
      </x:c>
      <x:c r="J1339" s="305" t="str">
        <x:v>FROZEN</x:v>
      </x:c>
      <x:c r="K1339" s="305" t="str">
        <x:f>IF(COUNTIF($C$5:$C$1629,C1339)=1,"UNIQUE","DUPLICATE")</x:f>
        <x:v>UNIQUE</x:v>
      </x:c>
      <x:c r="L1339" s="305" t="str">
        <x:f>IF(COUNTIFS($B$5:$B$1629,B1339,$E$5:$E$1629,E1339)=1,"UNIQUE","DUPLICATE")</x:f>
        <x:v>UNIQUE</x:v>
      </x:c>
      <x:c r="M1339" s="305" t="str">
        <x:f>IF(COUNTIF($C$5:$C$1629,F1339)=1,"LINKED","ORPHAN")</x:f>
        <x:v>LINKED</x:v>
      </x:c>
      <x:c r="N1339" s="305" t="str">
        <x:f>IF(AND(LEFT(C1339,10)="SEBI-CORE-",MID(C1339,11,3)=B1339,LEN(C1339)=20),"VALID","INVALID")</x:f>
        <x:v>VALID</x:v>
      </x:c>
      <x:c r="O1339" s="305" t="str">
        <x:v>NO COLLISION — OBJECT CODE ISOLATED</x:v>
      </x:c>
    </x:row>
    <x:row r="1340" ht="48" customHeight="1">
      <x:c r="A1340" s="305" t="str">
        <x:v>Applicability rule</x:v>
      </x:c>
      <x:c r="B1340" s="305" t="str">
        <x:v>APP</x:v>
      </x:c>
      <x:c r="C1340" s="305" t="str">
        <x:v>SEBI-CORE-APP-000055</x:v>
      </x:c>
      <x:c r="D1340" s="305" t="n">
        <x:v>55</x:v>
      </x:c>
      <x:c r="E1340" s="305" t="str">
        <x:v>CAP-LAW083|Integrated Filing chapter</x:v>
      </x:c>
      <x:c r="F1340" s="305" t="str">
        <x:v>SEBI-CORE-PRV-000055</x:v>
      </x:c>
      <x:c r="G1340" s="305" t="str">
        <x:v>CAP-LAW083|Integrated Filing chapter</x:v>
      </x:c>
      <x:c r="H1340" s="305" t="str">
        <x:v>CAP-LAW083</x:v>
      </x:c>
      <x:c r="I1340" s="305" t="str">
        <x:v>MIGRATED — FROZEN</x:v>
      </x:c>
      <x:c r="J1340" s="305" t="str">
        <x:v>FROZEN</x:v>
      </x:c>
      <x:c r="K1340" s="305" t="str">
        <x:f>IF(COUNTIF($C$5:$C$1629,C1340)=1,"UNIQUE","DUPLICATE")</x:f>
        <x:v>UNIQUE</x:v>
      </x:c>
      <x:c r="L1340" s="305" t="str">
        <x:f>IF(COUNTIFS($B$5:$B$1629,B1340,$E$5:$E$1629,E1340)=1,"UNIQUE","DUPLICATE")</x:f>
        <x:v>UNIQUE</x:v>
      </x:c>
      <x:c r="M1340" s="305" t="str">
        <x:f>IF(COUNTIF($C$5:$C$1629,F1340)=1,"LINKED","ORPHAN")</x:f>
        <x:v>LINKED</x:v>
      </x:c>
      <x:c r="N1340" s="305" t="str">
        <x:f>IF(AND(LEFT(C1340,10)="SEBI-CORE-",MID(C1340,11,3)=B1340,LEN(C1340)=20),"VALID","INVALID")</x:f>
        <x:v>VALID</x:v>
      </x:c>
      <x:c r="O1340" s="305" t="str">
        <x:v>NO COLLISION — OBJECT CODE ISOLATED</x:v>
      </x:c>
    </x:row>
    <x:row r="1341" ht="48" customHeight="1">
      <x:c r="A1341" s="305" t="str">
        <x:v>Applicability rule</x:v>
      </x:c>
      <x:c r="B1341" s="305" t="str">
        <x:v>APP</x:v>
      </x:c>
      <x:c r="C1341" s="305" t="str">
        <x:v>SEBI-CORE-APP-000056</x:v>
      </x:c>
      <x:c r="D1341" s="305" t="n">
        <x:v>56</x:v>
      </x:c>
      <x:c r="E1341" s="305" t="str">
        <x:v>CAP-LAW054|Reg. 3(1)</x:v>
      </x:c>
      <x:c r="F1341" s="305" t="str">
        <x:v>SEBI-CORE-PRV-000056</x:v>
      </x:c>
      <x:c r="G1341" s="305" t="str">
        <x:v>CAP-LAW054|Reg. 3(1)</x:v>
      </x:c>
      <x:c r="H1341" s="305" t="str">
        <x:v>CAP-LAW054</x:v>
      </x:c>
      <x:c r="I1341" s="305" t="str">
        <x:v>MIGRATED — FROZEN</x:v>
      </x:c>
      <x:c r="J1341" s="305" t="str">
        <x:v>FROZEN</x:v>
      </x:c>
      <x:c r="K1341" s="305" t="str">
        <x:f>IF(COUNTIF($C$5:$C$1629,C1341)=1,"UNIQUE","DUPLICATE")</x:f>
        <x:v>UNIQUE</x:v>
      </x:c>
      <x:c r="L1341" s="305" t="str">
        <x:f>IF(COUNTIFS($B$5:$B$1629,B1341,$E$5:$E$1629,E1341)=1,"UNIQUE","DUPLICATE")</x:f>
        <x:v>UNIQUE</x:v>
      </x:c>
      <x:c r="M1341" s="305" t="str">
        <x:f>IF(COUNTIF($C$5:$C$1629,F1341)=1,"LINKED","ORPHAN")</x:f>
        <x:v>LINKED</x:v>
      </x:c>
      <x:c r="N1341" s="305" t="str">
        <x:f>IF(AND(LEFT(C1341,10)="SEBI-CORE-",MID(C1341,11,3)=B1341,LEN(C1341)=20),"VALID","INVALID")</x:f>
        <x:v>VALID</x:v>
      </x:c>
      <x:c r="O1341" s="305" t="str">
        <x:v>NO COLLISION — OBJECT CODE ISOLATED</x:v>
      </x:c>
    </x:row>
    <x:row r="1342" ht="48" customHeight="1">
      <x:c r="A1342" s="305" t="str">
        <x:v>Applicability rule</x:v>
      </x:c>
      <x:c r="B1342" s="305" t="str">
        <x:v>APP</x:v>
      </x:c>
      <x:c r="C1342" s="305" t="str">
        <x:v>SEBI-CORE-APP-000057</x:v>
      </x:c>
      <x:c r="D1342" s="305" t="n">
        <x:v>57</x:v>
      </x:c>
      <x:c r="E1342" s="305" t="str">
        <x:v>CAP-LAW054|Reg. 3(2A)</x:v>
      </x:c>
      <x:c r="F1342" s="305" t="str">
        <x:v>SEBI-CORE-PRV-000057</x:v>
      </x:c>
      <x:c r="G1342" s="305" t="str">
        <x:v>CAP-LAW054|Reg. 3(2A)</x:v>
      </x:c>
      <x:c r="H1342" s="305" t="str">
        <x:v>CAP-LAW054</x:v>
      </x:c>
      <x:c r="I1342" s="305" t="str">
        <x:v>MIGRATED — FROZEN</x:v>
      </x:c>
      <x:c r="J1342" s="305" t="str">
        <x:v>FROZEN</x:v>
      </x:c>
      <x:c r="K1342" s="305" t="str">
        <x:f>IF(COUNTIF($C$5:$C$1629,C1342)=1,"UNIQUE","DUPLICATE")</x:f>
        <x:v>UNIQUE</x:v>
      </x:c>
      <x:c r="L1342" s="305" t="str">
        <x:f>IF(COUNTIFS($B$5:$B$1629,B1342,$E$5:$E$1629,E1342)=1,"UNIQUE","DUPLICATE")</x:f>
        <x:v>UNIQUE</x:v>
      </x:c>
      <x:c r="M1342" s="305" t="str">
        <x:f>IF(COUNTIF($C$5:$C$1629,F1342)=1,"LINKED","ORPHAN")</x:f>
        <x:v>LINKED</x:v>
      </x:c>
      <x:c r="N1342" s="305" t="str">
        <x:f>IF(AND(LEFT(C1342,10)="SEBI-CORE-",MID(C1342,11,3)=B1342,LEN(C1342)=20),"VALID","INVALID")</x:f>
        <x:v>VALID</x:v>
      </x:c>
      <x:c r="O1342" s="305" t="str">
        <x:v>NO COLLISION — OBJECT CODE ISOLATED</x:v>
      </x:c>
    </x:row>
    <x:row r="1343" ht="48" customHeight="1">
      <x:c r="A1343" s="305" t="str">
        <x:v>Applicability rule</x:v>
      </x:c>
      <x:c r="B1343" s="305" t="str">
        <x:v>APP</x:v>
      </x:c>
      <x:c r="C1343" s="305" t="str">
        <x:v>SEBI-CORE-APP-000058</x:v>
      </x:c>
      <x:c r="D1343" s="305" t="n">
        <x:v>58</x:v>
      </x:c>
      <x:c r="E1343" s="305" t="str">
        <x:v>CAP-LAW054|Reg. 3(5)</x:v>
      </x:c>
      <x:c r="F1343" s="305" t="str">
        <x:v>SEBI-CORE-PRV-000058</x:v>
      </x:c>
      <x:c r="G1343" s="305" t="str">
        <x:v>CAP-LAW054|Reg. 3(5)</x:v>
      </x:c>
      <x:c r="H1343" s="305" t="str">
        <x:v>CAP-LAW054</x:v>
      </x:c>
      <x:c r="I1343" s="305" t="str">
        <x:v>MIGRATED — FROZEN</x:v>
      </x:c>
      <x:c r="J1343" s="305" t="str">
        <x:v>FROZEN</x:v>
      </x:c>
      <x:c r="K1343" s="305" t="str">
        <x:f>IF(COUNTIF($C$5:$C$1629,C1343)=1,"UNIQUE","DUPLICATE")</x:f>
        <x:v>UNIQUE</x:v>
      </x:c>
      <x:c r="L1343" s="305" t="str">
        <x:f>IF(COUNTIFS($B$5:$B$1629,B1343,$E$5:$E$1629,E1343)=1,"UNIQUE","DUPLICATE")</x:f>
        <x:v>UNIQUE</x:v>
      </x:c>
      <x:c r="M1343" s="305" t="str">
        <x:f>IF(COUNTIF($C$5:$C$1629,F1343)=1,"LINKED","ORPHAN")</x:f>
        <x:v>LINKED</x:v>
      </x:c>
      <x:c r="N1343" s="305" t="str">
        <x:f>IF(AND(LEFT(C1343,10)="SEBI-CORE-",MID(C1343,11,3)=B1343,LEN(C1343)=20),"VALID","INVALID")</x:f>
        <x:v>VALID</x:v>
      </x:c>
      <x:c r="O1343" s="305" t="str">
        <x:v>NO COLLISION — OBJECT CODE ISOLATED</x:v>
      </x:c>
    </x:row>
    <x:row r="1344" ht="48" customHeight="1">
      <x:c r="A1344" s="305" t="str">
        <x:v>Applicability rule</x:v>
      </x:c>
      <x:c r="B1344" s="305" t="str">
        <x:v>APP</x:v>
      </x:c>
      <x:c r="C1344" s="305" t="str">
        <x:v>SEBI-CORE-APP-000059</x:v>
      </x:c>
      <x:c r="D1344" s="305" t="n">
        <x:v>59</x:v>
      </x:c>
      <x:c r="E1344" s="305" t="str">
        <x:v>CAP-LAW054|Reg. 4</x:v>
      </x:c>
      <x:c r="F1344" s="305" t="str">
        <x:v>SEBI-CORE-PRV-000059</x:v>
      </x:c>
      <x:c r="G1344" s="305" t="str">
        <x:v>CAP-LAW054|Reg. 4</x:v>
      </x:c>
      <x:c r="H1344" s="305" t="str">
        <x:v>CAP-LAW054</x:v>
      </x:c>
      <x:c r="I1344" s="305" t="str">
        <x:v>MIGRATED — FROZEN</x:v>
      </x:c>
      <x:c r="J1344" s="305" t="str">
        <x:v>FROZEN</x:v>
      </x:c>
      <x:c r="K1344" s="305" t="str">
        <x:f>IF(COUNTIF($C$5:$C$1629,C1344)=1,"UNIQUE","DUPLICATE")</x:f>
        <x:v>UNIQUE</x:v>
      </x:c>
      <x:c r="L1344" s="305" t="str">
        <x:f>IF(COUNTIFS($B$5:$B$1629,B1344,$E$5:$E$1629,E1344)=1,"UNIQUE","DUPLICATE")</x:f>
        <x:v>UNIQUE</x:v>
      </x:c>
      <x:c r="M1344" s="305" t="str">
        <x:f>IF(COUNTIF($C$5:$C$1629,F1344)=1,"LINKED","ORPHAN")</x:f>
        <x:v>LINKED</x:v>
      </x:c>
      <x:c r="N1344" s="305" t="str">
        <x:f>IF(AND(LEFT(C1344,10)="SEBI-CORE-",MID(C1344,11,3)=B1344,LEN(C1344)=20),"VALID","INVALID")</x:f>
        <x:v>VALID</x:v>
      </x:c>
      <x:c r="O1344" s="305" t="str">
        <x:v>NO COLLISION — OBJECT CODE ISOLATED</x:v>
      </x:c>
    </x:row>
    <x:row r="1345" ht="48" customHeight="1">
      <x:c r="A1345" s="305" t="str">
        <x:v>Applicability rule</x:v>
      </x:c>
      <x:c r="B1345" s="305" t="str">
        <x:v>APP</x:v>
      </x:c>
      <x:c r="C1345" s="305" t="str">
        <x:v>SEBI-CORE-APP-000060</x:v>
      </x:c>
      <x:c r="D1345" s="305" t="n">
        <x:v>60</x:v>
      </x:c>
      <x:c r="E1345" s="305" t="str">
        <x:v>CAP-LAW054|Reg. 5</x:v>
      </x:c>
      <x:c r="F1345" s="305" t="str">
        <x:v>SEBI-CORE-PRV-000060</x:v>
      </x:c>
      <x:c r="G1345" s="305" t="str">
        <x:v>CAP-LAW054|Reg. 5</x:v>
      </x:c>
      <x:c r="H1345" s="305" t="str">
        <x:v>CAP-LAW054</x:v>
      </x:c>
      <x:c r="I1345" s="305" t="str">
        <x:v>MIGRATED — FROZEN</x:v>
      </x:c>
      <x:c r="J1345" s="305" t="str">
        <x:v>FROZEN</x:v>
      </x:c>
      <x:c r="K1345" s="305" t="str">
        <x:f>IF(COUNTIF($C$5:$C$1629,C1345)=1,"UNIQUE","DUPLICATE")</x:f>
        <x:v>UNIQUE</x:v>
      </x:c>
      <x:c r="L1345" s="305" t="str">
        <x:f>IF(COUNTIFS($B$5:$B$1629,B1345,$E$5:$E$1629,E1345)=1,"UNIQUE","DUPLICATE")</x:f>
        <x:v>UNIQUE</x:v>
      </x:c>
      <x:c r="M1345" s="305" t="str">
        <x:f>IF(COUNTIF($C$5:$C$1629,F1345)=1,"LINKED","ORPHAN")</x:f>
        <x:v>LINKED</x:v>
      </x:c>
      <x:c r="N1345" s="305" t="str">
        <x:f>IF(AND(LEFT(C1345,10)="SEBI-CORE-",MID(C1345,11,3)=B1345,LEN(C1345)=20),"VALID","INVALID")</x:f>
        <x:v>VALID</x:v>
      </x:c>
      <x:c r="O1345" s="305" t="str">
        <x:v>NO COLLISION — OBJECT CODE ISOLATED</x:v>
      </x:c>
    </x:row>
    <x:row r="1346" ht="48" customHeight="1">
      <x:c r="A1346" s="305" t="str">
        <x:v>Applicability rule</x:v>
      </x:c>
      <x:c r="B1346" s="305" t="str">
        <x:v>APP</x:v>
      </x:c>
      <x:c r="C1346" s="305" t="str">
        <x:v>SEBI-CORE-APP-000061</x:v>
      </x:c>
      <x:c r="D1346" s="305" t="n">
        <x:v>61</x:v>
      </x:c>
      <x:c r="E1346" s="305" t="str">
        <x:v>CAP-LAW054|Reg. 7</x:v>
      </x:c>
      <x:c r="F1346" s="305" t="str">
        <x:v>SEBI-CORE-PRV-000061</x:v>
      </x:c>
      <x:c r="G1346" s="305" t="str">
        <x:v>CAP-LAW054|Reg. 7</x:v>
      </x:c>
      <x:c r="H1346" s="305" t="str">
        <x:v>CAP-LAW054</x:v>
      </x:c>
      <x:c r="I1346" s="305" t="str">
        <x:v>MIGRATED — FROZEN</x:v>
      </x:c>
      <x:c r="J1346" s="305" t="str">
        <x:v>FROZEN</x:v>
      </x:c>
      <x:c r="K1346" s="305" t="str">
        <x:f>IF(COUNTIF($C$5:$C$1629,C1346)=1,"UNIQUE","DUPLICATE")</x:f>
        <x:v>UNIQUE</x:v>
      </x:c>
      <x:c r="L1346" s="305" t="str">
        <x:f>IF(COUNTIFS($B$5:$B$1629,B1346,$E$5:$E$1629,E1346)=1,"UNIQUE","DUPLICATE")</x:f>
        <x:v>UNIQUE</x:v>
      </x:c>
      <x:c r="M1346" s="305" t="str">
        <x:f>IF(COUNTIF($C$5:$C$1629,F1346)=1,"LINKED","ORPHAN")</x:f>
        <x:v>LINKED</x:v>
      </x:c>
      <x:c r="N1346" s="305" t="str">
        <x:f>IF(AND(LEFT(C1346,10)="SEBI-CORE-",MID(C1346,11,3)=B1346,LEN(C1346)=20),"VALID","INVALID")</x:f>
        <x:v>VALID</x:v>
      </x:c>
      <x:c r="O1346" s="305" t="str">
        <x:v>NO COLLISION — OBJECT CODE ISOLATED</x:v>
      </x:c>
    </x:row>
    <x:row r="1347" ht="48" customHeight="1">
      <x:c r="A1347" s="305" t="str">
        <x:v>Applicability rule</x:v>
      </x:c>
      <x:c r="B1347" s="305" t="str">
        <x:v>APP</x:v>
      </x:c>
      <x:c r="C1347" s="305" t="str">
        <x:v>SEBI-CORE-APP-000062</x:v>
      </x:c>
      <x:c r="D1347" s="305" t="n">
        <x:v>62</x:v>
      </x:c>
      <x:c r="E1347" s="305" t="str">
        <x:v>CAP-LAW054|Reg. 8</x:v>
      </x:c>
      <x:c r="F1347" s="305" t="str">
        <x:v>SEBI-CORE-PRV-000062</x:v>
      </x:c>
      <x:c r="G1347" s="305" t="str">
        <x:v>CAP-LAW054|Reg. 8</x:v>
      </x:c>
      <x:c r="H1347" s="305" t="str">
        <x:v>CAP-LAW054</x:v>
      </x:c>
      <x:c r="I1347" s="305" t="str">
        <x:v>MIGRATED — FROZEN</x:v>
      </x:c>
      <x:c r="J1347" s="305" t="str">
        <x:v>FROZEN</x:v>
      </x:c>
      <x:c r="K1347" s="305" t="str">
        <x:f>IF(COUNTIF($C$5:$C$1629,C1347)=1,"UNIQUE","DUPLICATE")</x:f>
        <x:v>UNIQUE</x:v>
      </x:c>
      <x:c r="L1347" s="305" t="str">
        <x:f>IF(COUNTIFS($B$5:$B$1629,B1347,$E$5:$E$1629,E1347)=1,"UNIQUE","DUPLICATE")</x:f>
        <x:v>UNIQUE</x:v>
      </x:c>
      <x:c r="M1347" s="305" t="str">
        <x:f>IF(COUNTIF($C$5:$C$1629,F1347)=1,"LINKED","ORPHAN")</x:f>
        <x:v>LINKED</x:v>
      </x:c>
      <x:c r="N1347" s="305" t="str">
        <x:f>IF(AND(LEFT(C1347,10)="SEBI-CORE-",MID(C1347,11,3)=B1347,LEN(C1347)=20),"VALID","INVALID")</x:f>
        <x:v>VALID</x:v>
      </x:c>
      <x:c r="O1347" s="305" t="str">
        <x:v>NO COLLISION — OBJECT CODE ISOLATED</x:v>
      </x:c>
    </x:row>
    <x:row r="1348" ht="48" customHeight="1">
      <x:c r="A1348" s="305" t="str">
        <x:v>Applicability rule</x:v>
      </x:c>
      <x:c r="B1348" s="305" t="str">
        <x:v>APP</x:v>
      </x:c>
      <x:c r="C1348" s="305" t="str">
        <x:v>SEBI-CORE-APP-000063</x:v>
      </x:c>
      <x:c r="D1348" s="305" t="n">
        <x:v>63</x:v>
      </x:c>
      <x:c r="E1348" s="305" t="str">
        <x:v>CAP-LAW054|Reg. 9</x:v>
      </x:c>
      <x:c r="F1348" s="305" t="str">
        <x:v>SEBI-CORE-PRV-000063</x:v>
      </x:c>
      <x:c r="G1348" s="305" t="str">
        <x:v>CAP-LAW054|Reg. 9</x:v>
      </x:c>
      <x:c r="H1348" s="305" t="str">
        <x:v>CAP-LAW054</x:v>
      </x:c>
      <x:c r="I1348" s="305" t="str">
        <x:v>MIGRATED — FROZEN</x:v>
      </x:c>
      <x:c r="J1348" s="305" t="str">
        <x:v>FROZEN</x:v>
      </x:c>
      <x:c r="K1348" s="305" t="str">
        <x:f>IF(COUNTIF($C$5:$C$1629,C1348)=1,"UNIQUE","DUPLICATE")</x:f>
        <x:v>UNIQUE</x:v>
      </x:c>
      <x:c r="L1348" s="305" t="str">
        <x:f>IF(COUNTIFS($B$5:$B$1629,B1348,$E$5:$E$1629,E1348)=1,"UNIQUE","DUPLICATE")</x:f>
        <x:v>UNIQUE</x:v>
      </x:c>
      <x:c r="M1348" s="305" t="str">
        <x:f>IF(COUNTIF($C$5:$C$1629,F1348)=1,"LINKED","ORPHAN")</x:f>
        <x:v>LINKED</x:v>
      </x:c>
      <x:c r="N1348" s="305" t="str">
        <x:f>IF(AND(LEFT(C1348,10)="SEBI-CORE-",MID(C1348,11,3)=B1348,LEN(C1348)=20),"VALID","INVALID")</x:f>
        <x:v>VALID</x:v>
      </x:c>
      <x:c r="O1348" s="305" t="str">
        <x:v>NO COLLISION — OBJECT CODE ISOLATED</x:v>
      </x:c>
    </x:row>
    <x:row r="1349" ht="48" customHeight="1">
      <x:c r="A1349" s="305" t="str">
        <x:v>Applicability rule</x:v>
      </x:c>
      <x:c r="B1349" s="305" t="str">
        <x:v>APP</x:v>
      </x:c>
      <x:c r="C1349" s="305" t="str">
        <x:v>SEBI-CORE-APP-000064</x:v>
      </x:c>
      <x:c r="D1349" s="305" t="n">
        <x:v>64</x:v>
      </x:c>
      <x:c r="E1349" s="305" t="str">
        <x:v>CAP-LAW054|Reg. 9A</x:v>
      </x:c>
      <x:c r="F1349" s="305" t="str">
        <x:v>SEBI-CORE-PRV-000064</x:v>
      </x:c>
      <x:c r="G1349" s="305" t="str">
        <x:v>CAP-LAW054|Reg. 9A</x:v>
      </x:c>
      <x:c r="H1349" s="305" t="str">
        <x:v>CAP-LAW054</x:v>
      </x:c>
      <x:c r="I1349" s="305" t="str">
        <x:v>MIGRATED — FROZEN</x:v>
      </x:c>
      <x:c r="J1349" s="305" t="str">
        <x:v>FROZEN</x:v>
      </x:c>
      <x:c r="K1349" s="305" t="str">
        <x:f>IF(COUNTIF($C$5:$C$1629,C1349)=1,"UNIQUE","DUPLICATE")</x:f>
        <x:v>UNIQUE</x:v>
      </x:c>
      <x:c r="L1349" s="305" t="str">
        <x:f>IF(COUNTIFS($B$5:$B$1629,B1349,$E$5:$E$1629,E1349)=1,"UNIQUE","DUPLICATE")</x:f>
        <x:v>UNIQUE</x:v>
      </x:c>
      <x:c r="M1349" s="305" t="str">
        <x:f>IF(COUNTIF($C$5:$C$1629,F1349)=1,"LINKED","ORPHAN")</x:f>
        <x:v>LINKED</x:v>
      </x:c>
      <x:c r="N1349" s="305" t="str">
        <x:f>IF(AND(LEFT(C1349,10)="SEBI-CORE-",MID(C1349,11,3)=B1349,LEN(C1349)=20),"VALID","INVALID")</x:f>
        <x:v>VALID</x:v>
      </x:c>
      <x:c r="O1349" s="305" t="str">
        <x:v>NO COLLISION — OBJECT CODE ISOLATED</x:v>
      </x:c>
    </x:row>
    <x:row r="1350" ht="48" customHeight="1">
      <x:c r="A1350" s="305" t="str">
        <x:v>Applicability rule</x:v>
      </x:c>
      <x:c r="B1350" s="305" t="str">
        <x:v>APP</x:v>
      </x:c>
      <x:c r="C1350" s="305" t="str">
        <x:v>SEBI-CORE-APP-000065</x:v>
      </x:c>
      <x:c r="D1350" s="305" t="n">
        <x:v>65</x:v>
      </x:c>
      <x:c r="E1350" s="305" t="str">
        <x:v>P1-GAP001|PIT surveillance chapters</x:v>
      </x:c>
      <x:c r="F1350" s="305" t="str">
        <x:v>SEBI-CORE-PRV-000065</x:v>
      </x:c>
      <x:c r="G1350" s="305" t="str">
        <x:v>P1-GAP001|PIT surveillance chapters</x:v>
      </x:c>
      <x:c r="H1350" s="305" t="str">
        <x:v>P1-GAP001</x:v>
      </x:c>
      <x:c r="I1350" s="305" t="str">
        <x:v>MIGRATED — FROZEN</x:v>
      </x:c>
      <x:c r="J1350" s="305" t="str">
        <x:v>FROZEN</x:v>
      </x:c>
      <x:c r="K1350" s="305" t="str">
        <x:f>IF(COUNTIF($C$5:$C$1629,C1350)=1,"UNIQUE","DUPLICATE")</x:f>
        <x:v>UNIQUE</x:v>
      </x:c>
      <x:c r="L1350" s="305" t="str">
        <x:f>IF(COUNTIFS($B$5:$B$1629,B1350,$E$5:$E$1629,E1350)=1,"UNIQUE","DUPLICATE")</x:f>
        <x:v>UNIQUE</x:v>
      </x:c>
      <x:c r="M1350" s="305" t="str">
        <x:f>IF(COUNTIF($C$5:$C$1629,F1350)=1,"LINKED","ORPHAN")</x:f>
        <x:v>LINKED</x:v>
      </x:c>
      <x:c r="N1350" s="305" t="str">
        <x:f>IF(AND(LEFT(C1350,10)="SEBI-CORE-",MID(C1350,11,3)=B1350,LEN(C1350)=20),"VALID","INVALID")</x:f>
        <x:v>VALID</x:v>
      </x:c>
      <x:c r="O1350" s="305" t="str">
        <x:v>NO COLLISION — OBJECT CODE ISOLATED</x:v>
      </x:c>
    </x:row>
    <x:row r="1351" ht="48" customHeight="1">
      <x:c r="A1351" s="305" t="str">
        <x:v>Applicability rule</x:v>
      </x:c>
      <x:c r="B1351" s="305" t="str">
        <x:v>APP</x:v>
      </x:c>
      <x:c r="C1351" s="305" t="str">
        <x:v>SEBI-CORE-APP-000066</x:v>
      </x:c>
      <x:c r="D1351" s="305" t="n">
        <x:v>66</x:v>
      </x:c>
      <x:c r="E1351" s="305" t="str">
        <x:v>CAP-LAW067|Reg. 3</x:v>
      </x:c>
      <x:c r="F1351" s="305" t="str">
        <x:v>SEBI-CORE-PRV-000066</x:v>
      </x:c>
      <x:c r="G1351" s="305" t="str">
        <x:v>CAP-LAW067|Reg. 3</x:v>
      </x:c>
      <x:c r="H1351" s="305" t="str">
        <x:v>CAP-LAW067</x:v>
      </x:c>
      <x:c r="I1351" s="305" t="str">
        <x:v>MIGRATED — FROZEN</x:v>
      </x:c>
      <x:c r="J1351" s="305" t="str">
        <x:v>FROZEN</x:v>
      </x:c>
      <x:c r="K1351" s="305" t="str">
        <x:f>IF(COUNTIF($C$5:$C$1629,C1351)=1,"UNIQUE","DUPLICATE")</x:f>
        <x:v>UNIQUE</x:v>
      </x:c>
      <x:c r="L1351" s="305" t="str">
        <x:f>IF(COUNTIFS($B$5:$B$1629,B1351,$E$5:$E$1629,E1351)=1,"UNIQUE","DUPLICATE")</x:f>
        <x:v>UNIQUE</x:v>
      </x:c>
      <x:c r="M1351" s="305" t="str">
        <x:f>IF(COUNTIF($C$5:$C$1629,F1351)=1,"LINKED","ORPHAN")</x:f>
        <x:v>LINKED</x:v>
      </x:c>
      <x:c r="N1351" s="305" t="str">
        <x:f>IF(AND(LEFT(C1351,10)="SEBI-CORE-",MID(C1351,11,3)=B1351,LEN(C1351)=20),"VALID","INVALID")</x:f>
        <x:v>VALID</x:v>
      </x:c>
      <x:c r="O1351" s="305" t="str">
        <x:v>NO COLLISION — OBJECT CODE ISOLATED</x:v>
      </x:c>
    </x:row>
    <x:row r="1352" ht="48" customHeight="1">
      <x:c r="A1352" s="305" t="str">
        <x:v>Applicability rule</x:v>
      </x:c>
      <x:c r="B1352" s="305" t="str">
        <x:v>APP</x:v>
      </x:c>
      <x:c r="C1352" s="305" t="str">
        <x:v>SEBI-CORE-APP-000067</x:v>
      </x:c>
      <x:c r="D1352" s="305" t="n">
        <x:v>67</x:v>
      </x:c>
      <x:c r="E1352" s="305" t="str">
        <x:v>CAP-LAW067|Reg. 4</x:v>
      </x:c>
      <x:c r="F1352" s="305" t="str">
        <x:v>SEBI-CORE-PRV-000067</x:v>
      </x:c>
      <x:c r="G1352" s="305" t="str">
        <x:v>CAP-LAW067|Reg. 4</x:v>
      </x:c>
      <x:c r="H1352" s="305" t="str">
        <x:v>CAP-LAW067</x:v>
      </x:c>
      <x:c r="I1352" s="305" t="str">
        <x:v>MIGRATED — FROZEN</x:v>
      </x:c>
      <x:c r="J1352" s="305" t="str">
        <x:v>FROZEN</x:v>
      </x:c>
      <x:c r="K1352" s="305" t="str">
        <x:f>IF(COUNTIF($C$5:$C$1629,C1352)=1,"UNIQUE","DUPLICATE")</x:f>
        <x:v>UNIQUE</x:v>
      </x:c>
      <x:c r="L1352" s="305" t="str">
        <x:f>IF(COUNTIFS($B$5:$B$1629,B1352,$E$5:$E$1629,E1352)=1,"UNIQUE","DUPLICATE")</x:f>
        <x:v>UNIQUE</x:v>
      </x:c>
      <x:c r="M1352" s="305" t="str">
        <x:f>IF(COUNTIF($C$5:$C$1629,F1352)=1,"LINKED","ORPHAN")</x:f>
        <x:v>LINKED</x:v>
      </x:c>
      <x:c r="N1352" s="305" t="str">
        <x:f>IF(AND(LEFT(C1352,10)="SEBI-CORE-",MID(C1352,11,3)=B1352,LEN(C1352)=20),"VALID","INVALID")</x:f>
        <x:v>VALID</x:v>
      </x:c>
      <x:c r="O1352" s="305" t="str">
        <x:v>NO COLLISION — OBJECT CODE ISOLATED</x:v>
      </x:c>
    </x:row>
    <x:row r="1353" ht="48" customHeight="1">
      <x:c r="A1353" s="305" t="str">
        <x:v>Applicability rule</x:v>
      </x:c>
      <x:c r="B1353" s="305" t="str">
        <x:v>APP</x:v>
      </x:c>
      <x:c r="C1353" s="305" t="str">
        <x:v>SEBI-CORE-APP-000068</x:v>
      </x:c>
      <x:c r="D1353" s="305" t="n">
        <x:v>68</x:v>
      </x:c>
      <x:c r="E1353" s="305" t="str">
        <x:v>CAP-LAW060|Reg. 26(2)</x:v>
      </x:c>
      <x:c r="F1353" s="305" t="str">
        <x:v>SEBI-CORE-PRV-000068</x:v>
      </x:c>
      <x:c r="G1353" s="305" t="str">
        <x:v>CAP-LAW060|Reg. 26(2)</x:v>
      </x:c>
      <x:c r="H1353" s="305" t="str">
        <x:v>CAP-LAW060</x:v>
      </x:c>
      <x:c r="I1353" s="305" t="str">
        <x:v>MIGRATED — FROZEN</x:v>
      </x:c>
      <x:c r="J1353" s="305" t="str">
        <x:v>FROZEN</x:v>
      </x:c>
      <x:c r="K1353" s="305" t="str">
        <x:f>IF(COUNTIF($C$5:$C$1629,C1353)=1,"UNIQUE","DUPLICATE")</x:f>
        <x:v>UNIQUE</x:v>
      </x:c>
      <x:c r="L1353" s="305" t="str">
        <x:f>IF(COUNTIFS($B$5:$B$1629,B1353,$E$5:$E$1629,E1353)=1,"UNIQUE","DUPLICATE")</x:f>
        <x:v>UNIQUE</x:v>
      </x:c>
      <x:c r="M1353" s="305" t="str">
        <x:f>IF(COUNTIF($C$5:$C$1629,F1353)=1,"LINKED","ORPHAN")</x:f>
        <x:v>LINKED</x:v>
      </x:c>
      <x:c r="N1353" s="305" t="str">
        <x:f>IF(AND(LEFT(C1353,10)="SEBI-CORE-",MID(C1353,11,3)=B1353,LEN(C1353)=20),"VALID","INVALID")</x:f>
        <x:v>VALID</x:v>
      </x:c>
      <x:c r="O1353" s="305" t="str">
        <x:v>NO COLLISION — OBJECT CODE ISOLATED</x:v>
      </x:c>
    </x:row>
    <x:row r="1354" ht="48" customHeight="1">
      <x:c r="A1354" s="305" t="str">
        <x:v>Applicability rule</x:v>
      </x:c>
      <x:c r="B1354" s="305" t="str">
        <x:v>APP</x:v>
      </x:c>
      <x:c r="C1354" s="305" t="str">
        <x:v>SEBI-CORE-APP-000069</x:v>
      </x:c>
      <x:c r="D1354" s="305" t="n">
        <x:v>69</x:v>
      </x:c>
      <x:c r="E1354" s="305" t="str">
        <x:v>CAP-LAW060|Reg. 26(4)</x:v>
      </x:c>
      <x:c r="F1354" s="305" t="str">
        <x:v>SEBI-CORE-PRV-000069</x:v>
      </x:c>
      <x:c r="G1354" s="305" t="str">
        <x:v>CAP-LAW060|Reg. 26(4)</x:v>
      </x:c>
      <x:c r="H1354" s="305" t="str">
        <x:v>CAP-LAW060</x:v>
      </x:c>
      <x:c r="I1354" s="305" t="str">
        <x:v>MIGRATED — FROZEN</x:v>
      </x:c>
      <x:c r="J1354" s="305" t="str">
        <x:v>FROZEN</x:v>
      </x:c>
      <x:c r="K1354" s="305" t="str">
        <x:f>IF(COUNTIF($C$5:$C$1629,C1354)=1,"UNIQUE","DUPLICATE")</x:f>
        <x:v>UNIQUE</x:v>
      </x:c>
      <x:c r="L1354" s="305" t="str">
        <x:f>IF(COUNTIFS($B$5:$B$1629,B1354,$E$5:$E$1629,E1354)=1,"UNIQUE","DUPLICATE")</x:f>
        <x:v>UNIQUE</x:v>
      </x:c>
      <x:c r="M1354" s="305" t="str">
        <x:f>IF(COUNTIF($C$5:$C$1629,F1354)=1,"LINKED","ORPHAN")</x:f>
        <x:v>LINKED</x:v>
      </x:c>
      <x:c r="N1354" s="305" t="str">
        <x:f>IF(AND(LEFT(C1354,10)="SEBI-CORE-",MID(C1354,11,3)=B1354,LEN(C1354)=20),"VALID","INVALID")</x:f>
        <x:v>VALID</x:v>
      </x:c>
      <x:c r="O1354" s="305" t="str">
        <x:v>NO COLLISION — OBJECT CODE ISOLATED</x:v>
      </x:c>
    </x:row>
    <x:row r="1355" ht="48" customHeight="1">
      <x:c r="A1355" s="305" t="str">
        <x:v>Applicability rule</x:v>
      </x:c>
      <x:c r="B1355" s="305" t="str">
        <x:v>APP</x:v>
      </x:c>
      <x:c r="C1355" s="305" t="str">
        <x:v>SEBI-CORE-APP-000070</x:v>
      </x:c>
      <x:c r="D1355" s="305" t="n">
        <x:v>70</x:v>
      </x:c>
      <x:c r="E1355" s="305" t="str">
        <x:v>CAP-LAW060|Reg. 26(6)</x:v>
      </x:c>
      <x:c r="F1355" s="305" t="str">
        <x:v>SEBI-CORE-PRV-000070</x:v>
      </x:c>
      <x:c r="G1355" s="305" t="str">
        <x:v>CAP-LAW060|Reg. 26(6)</x:v>
      </x:c>
      <x:c r="H1355" s="305" t="str">
        <x:v>CAP-LAW060</x:v>
      </x:c>
      <x:c r="I1355" s="305" t="str">
        <x:v>MIGRATED — FROZEN</x:v>
      </x:c>
      <x:c r="J1355" s="305" t="str">
        <x:v>FROZEN</x:v>
      </x:c>
      <x:c r="K1355" s="305" t="str">
        <x:f>IF(COUNTIF($C$5:$C$1629,C1355)=1,"UNIQUE","DUPLICATE")</x:f>
        <x:v>UNIQUE</x:v>
      </x:c>
      <x:c r="L1355" s="305" t="str">
        <x:f>IF(COUNTIFS($B$5:$B$1629,B1355,$E$5:$E$1629,E1355)=1,"UNIQUE","DUPLICATE")</x:f>
        <x:v>UNIQUE</x:v>
      </x:c>
      <x:c r="M1355" s="305" t="str">
        <x:f>IF(COUNTIF($C$5:$C$1629,F1355)=1,"LINKED","ORPHAN")</x:f>
        <x:v>LINKED</x:v>
      </x:c>
      <x:c r="N1355" s="305" t="str">
        <x:f>IF(AND(LEFT(C1355,10)="SEBI-CORE-",MID(C1355,11,3)=B1355,LEN(C1355)=20),"VALID","INVALID")</x:f>
        <x:v>VALID</x:v>
      </x:c>
      <x:c r="O1355" s="305" t="str">
        <x:v>NO COLLISION — OBJECT CODE ISOLATED</x:v>
      </x:c>
    </x:row>
    <x:row r="1356" ht="48" customHeight="1">
      <x:c r="A1356" s="305" t="str">
        <x:v>Applicability rule</x:v>
      </x:c>
      <x:c r="B1356" s="305" t="str">
        <x:v>APP</x:v>
      </x:c>
      <x:c r="C1356" s="305" t="str">
        <x:v>SEBI-CORE-APP-000071</x:v>
      </x:c>
      <x:c r="D1356" s="305" t="n">
        <x:v>71</x:v>
      </x:c>
      <x:c r="E1356" s="305" t="str">
        <x:v>CAP-LAW060|Reg. 26(6A)</x:v>
      </x:c>
      <x:c r="F1356" s="305" t="str">
        <x:v>SEBI-CORE-PRV-000071</x:v>
      </x:c>
      <x:c r="G1356" s="305" t="str">
        <x:v>CAP-LAW060|Reg. 26(6A)</x:v>
      </x:c>
      <x:c r="H1356" s="305" t="str">
        <x:v>CAP-LAW060</x:v>
      </x:c>
      <x:c r="I1356" s="305" t="str">
        <x:v>MIGRATED — FROZEN</x:v>
      </x:c>
      <x:c r="J1356" s="305" t="str">
        <x:v>FROZEN</x:v>
      </x:c>
      <x:c r="K1356" s="305" t="str">
        <x:f>IF(COUNTIF($C$5:$C$1629,C1356)=1,"UNIQUE","DUPLICATE")</x:f>
        <x:v>UNIQUE</x:v>
      </x:c>
      <x:c r="L1356" s="305" t="str">
        <x:f>IF(COUNTIFS($B$5:$B$1629,B1356,$E$5:$E$1629,E1356)=1,"UNIQUE","DUPLICATE")</x:f>
        <x:v>UNIQUE</x:v>
      </x:c>
      <x:c r="M1356" s="305" t="str">
        <x:f>IF(COUNTIF($C$5:$C$1629,F1356)=1,"LINKED","ORPHAN")</x:f>
        <x:v>LINKED</x:v>
      </x:c>
      <x:c r="N1356" s="305" t="str">
        <x:f>IF(AND(LEFT(C1356,10)="SEBI-CORE-",MID(C1356,11,3)=B1356,LEN(C1356)=20),"VALID","INVALID")</x:f>
        <x:v>VALID</x:v>
      </x:c>
      <x:c r="O1356" s="305" t="str">
        <x:v>NO COLLISION — OBJECT CODE ISOLATED</x:v>
      </x:c>
    </x:row>
    <x:row r="1357" ht="48" customHeight="1">
      <x:c r="A1357" s="305" t="str">
        <x:v>Applicability rule</x:v>
      </x:c>
      <x:c r="B1357" s="305" t="str">
        <x:v>APP</x:v>
      </x:c>
      <x:c r="C1357" s="305" t="str">
        <x:v>SEBI-CORE-APP-000072</x:v>
      </x:c>
      <x:c r="D1357" s="305" t="n">
        <x:v>72</x:v>
      </x:c>
      <x:c r="E1357" s="305" t="str">
        <x:v>CAP-LAW060|Reg. 26(7)</x:v>
      </x:c>
      <x:c r="F1357" s="305" t="str">
        <x:v>SEBI-CORE-PRV-000072</x:v>
      </x:c>
      <x:c r="G1357" s="305" t="str">
        <x:v>CAP-LAW060|Reg. 26(7)</x:v>
      </x:c>
      <x:c r="H1357" s="305" t="str">
        <x:v>CAP-LAW060</x:v>
      </x:c>
      <x:c r="I1357" s="305" t="str">
        <x:v>MIGRATED — FROZEN</x:v>
      </x:c>
      <x:c r="J1357" s="305" t="str">
        <x:v>FROZEN</x:v>
      </x:c>
      <x:c r="K1357" s="305" t="str">
        <x:f>IF(COUNTIF($C$5:$C$1629,C1357)=1,"UNIQUE","DUPLICATE")</x:f>
        <x:v>UNIQUE</x:v>
      </x:c>
      <x:c r="L1357" s="305" t="str">
        <x:f>IF(COUNTIFS($B$5:$B$1629,B1357,$E$5:$E$1629,E1357)=1,"UNIQUE","DUPLICATE")</x:f>
        <x:v>UNIQUE</x:v>
      </x:c>
      <x:c r="M1357" s="305" t="str">
        <x:f>IF(COUNTIF($C$5:$C$1629,F1357)=1,"LINKED","ORPHAN")</x:f>
        <x:v>LINKED</x:v>
      </x:c>
      <x:c r="N1357" s="305" t="str">
        <x:f>IF(AND(LEFT(C1357,10)="SEBI-CORE-",MID(C1357,11,3)=B1357,LEN(C1357)=20),"VALID","INVALID")</x:f>
        <x:v>VALID</x:v>
      </x:c>
      <x:c r="O1357" s="305" t="str">
        <x:v>NO COLLISION — OBJECT CODE ISOLATED</x:v>
      </x:c>
    </x:row>
    <x:row r="1358" ht="48" customHeight="1">
      <x:c r="A1358" s="305" t="str">
        <x:v>Applicability rule</x:v>
      </x:c>
      <x:c r="B1358" s="305" t="str">
        <x:v>APP</x:v>
      </x:c>
      <x:c r="C1358" s="305" t="str">
        <x:v>SEBI-CORE-APP-000073</x:v>
      </x:c>
      <x:c r="D1358" s="305" t="n">
        <x:v>73</x:v>
      </x:c>
      <x:c r="E1358" s="305" t="str">
        <x:v>CAP-LAW060|Reg. 26(8)</x:v>
      </x:c>
      <x:c r="F1358" s="305" t="str">
        <x:v>SEBI-CORE-PRV-000073</x:v>
      </x:c>
      <x:c r="G1358" s="305" t="str">
        <x:v>CAP-LAW060|Reg. 26(8)</x:v>
      </x:c>
      <x:c r="H1358" s="305" t="str">
        <x:v>CAP-LAW060</x:v>
      </x:c>
      <x:c r="I1358" s="305" t="str">
        <x:v>MIGRATED — FROZEN</x:v>
      </x:c>
      <x:c r="J1358" s="305" t="str">
        <x:v>FROZEN</x:v>
      </x:c>
      <x:c r="K1358" s="305" t="str">
        <x:f>IF(COUNTIF($C$5:$C$1629,C1358)=1,"UNIQUE","DUPLICATE")</x:f>
        <x:v>UNIQUE</x:v>
      </x:c>
      <x:c r="L1358" s="305" t="str">
        <x:f>IF(COUNTIFS($B$5:$B$1629,B1358,$E$5:$E$1629,E1358)=1,"UNIQUE","DUPLICATE")</x:f>
        <x:v>UNIQUE</x:v>
      </x:c>
      <x:c r="M1358" s="305" t="str">
        <x:f>IF(COUNTIF($C$5:$C$1629,F1358)=1,"LINKED","ORPHAN")</x:f>
        <x:v>LINKED</x:v>
      </x:c>
      <x:c r="N1358" s="305" t="str">
        <x:f>IF(AND(LEFT(C1358,10)="SEBI-CORE-",MID(C1358,11,3)=B1358,LEN(C1358)=20),"VALID","INVALID")</x:f>
        <x:v>VALID</x:v>
      </x:c>
      <x:c r="O1358" s="305" t="str">
        <x:v>NO COLLISION — OBJECT CODE ISOLATED</x:v>
      </x:c>
    </x:row>
    <x:row r="1359" ht="48" customHeight="1">
      <x:c r="A1359" s="305" t="str">
        <x:v>Applicability rule</x:v>
      </x:c>
      <x:c r="B1359" s="305" t="str">
        <x:v>APP</x:v>
      </x:c>
      <x:c r="C1359" s="305" t="str">
        <x:v>SEBI-CORE-APP-000074</x:v>
      </x:c>
      <x:c r="D1359" s="305" t="n">
        <x:v>74</x:v>
      </x:c>
      <x:c r="E1359" s="305" t="str">
        <x:v>CAP-LAW060|Reg. 26(9)</x:v>
      </x:c>
      <x:c r="F1359" s="305" t="str">
        <x:v>SEBI-CORE-PRV-000074</x:v>
      </x:c>
      <x:c r="G1359" s="305" t="str">
        <x:v>CAP-LAW060|Reg. 26(9)</x:v>
      </x:c>
      <x:c r="H1359" s="305" t="str">
        <x:v>CAP-LAW060</x:v>
      </x:c>
      <x:c r="I1359" s="305" t="str">
        <x:v>MIGRATED — FROZEN</x:v>
      </x:c>
      <x:c r="J1359" s="305" t="str">
        <x:v>FROZEN</x:v>
      </x:c>
      <x:c r="K1359" s="305" t="str">
        <x:f>IF(COUNTIF($C$5:$C$1629,C1359)=1,"UNIQUE","DUPLICATE")</x:f>
        <x:v>UNIQUE</x:v>
      </x:c>
      <x:c r="L1359" s="305" t="str">
        <x:f>IF(COUNTIFS($B$5:$B$1629,B1359,$E$5:$E$1629,E1359)=1,"UNIQUE","DUPLICATE")</x:f>
        <x:v>UNIQUE</x:v>
      </x:c>
      <x:c r="M1359" s="305" t="str">
        <x:f>IF(COUNTIF($C$5:$C$1629,F1359)=1,"LINKED","ORPHAN")</x:f>
        <x:v>LINKED</x:v>
      </x:c>
      <x:c r="N1359" s="305" t="str">
        <x:f>IF(AND(LEFT(C1359,10)="SEBI-CORE-",MID(C1359,11,3)=B1359,LEN(C1359)=20),"VALID","INVALID")</x:f>
        <x:v>VALID</x:v>
      </x:c>
      <x:c r="O1359" s="305" t="str">
        <x:v>NO COLLISION — OBJECT CODE ISOLATED</x:v>
      </x:c>
    </x:row>
    <x:row r="1360" ht="48" customHeight="1">
      <x:c r="A1360" s="305" t="str">
        <x:v>Applicability rule</x:v>
      </x:c>
      <x:c r="B1360" s="305" t="str">
        <x:v>APP</x:v>
      </x:c>
      <x:c r="C1360" s="305" t="str">
        <x:v>SEBI-CORE-APP-000075</x:v>
      </x:c>
      <x:c r="D1360" s="305" t="n">
        <x:v>75</x:v>
      </x:c>
      <x:c r="E1360" s="305" t="str">
        <x:v>CAP-LAW060|Reg. 26(10)</x:v>
      </x:c>
      <x:c r="F1360" s="305" t="str">
        <x:v>SEBI-CORE-PRV-000075</x:v>
      </x:c>
      <x:c r="G1360" s="305" t="str">
        <x:v>CAP-LAW060|Reg. 26(10)</x:v>
      </x:c>
      <x:c r="H1360" s="305" t="str">
        <x:v>CAP-LAW060</x:v>
      </x:c>
      <x:c r="I1360" s="305" t="str">
        <x:v>MIGRATED — FROZEN</x:v>
      </x:c>
      <x:c r="J1360" s="305" t="str">
        <x:v>FROZEN</x:v>
      </x:c>
      <x:c r="K1360" s="305" t="str">
        <x:f>IF(COUNTIF($C$5:$C$1629,C1360)=1,"UNIQUE","DUPLICATE")</x:f>
        <x:v>UNIQUE</x:v>
      </x:c>
      <x:c r="L1360" s="305" t="str">
        <x:f>IF(COUNTIFS($B$5:$B$1629,B1360,$E$5:$E$1629,E1360)=1,"UNIQUE","DUPLICATE")</x:f>
        <x:v>UNIQUE</x:v>
      </x:c>
      <x:c r="M1360" s="305" t="str">
        <x:f>IF(COUNTIF($C$5:$C$1629,F1360)=1,"LINKED","ORPHAN")</x:f>
        <x:v>LINKED</x:v>
      </x:c>
      <x:c r="N1360" s="305" t="str">
        <x:f>IF(AND(LEFT(C1360,10)="SEBI-CORE-",MID(C1360,11,3)=B1360,LEN(C1360)=20),"VALID","INVALID")</x:f>
        <x:v>VALID</x:v>
      </x:c>
      <x:c r="O1360" s="305" t="str">
        <x:v>NO COLLISION — OBJECT CODE ISOLATED</x:v>
      </x:c>
    </x:row>
    <x:row r="1361" ht="48" customHeight="1">
      <x:c r="A1361" s="305" t="str">
        <x:v>Applicability rule</x:v>
      </x:c>
      <x:c r="B1361" s="305" t="str">
        <x:v>APP</x:v>
      </x:c>
      <x:c r="C1361" s="305" t="str">
        <x:v>SEBI-CORE-APP-000076</x:v>
      </x:c>
      <x:c r="D1361" s="305" t="n">
        <x:v>76</x:v>
      </x:c>
      <x:c r="E1361" s="305" t="str">
        <x:v>CAP-LAW060|Reg. 29</x:v>
      </x:c>
      <x:c r="F1361" s="305" t="str">
        <x:v>SEBI-CORE-PRV-000076</x:v>
      </x:c>
      <x:c r="G1361" s="305" t="str">
        <x:v>CAP-LAW060|Reg. 29</x:v>
      </x:c>
      <x:c r="H1361" s="305" t="str">
        <x:v>CAP-LAW060</x:v>
      </x:c>
      <x:c r="I1361" s="305" t="str">
        <x:v>MIGRATED — FROZEN</x:v>
      </x:c>
      <x:c r="J1361" s="305" t="str">
        <x:v>FROZEN</x:v>
      </x:c>
      <x:c r="K1361" s="305" t="str">
        <x:f>IF(COUNTIF($C$5:$C$1629,C1361)=1,"UNIQUE","DUPLICATE")</x:f>
        <x:v>UNIQUE</x:v>
      </x:c>
      <x:c r="L1361" s="305" t="str">
        <x:f>IF(COUNTIFS($B$5:$B$1629,B1361,$E$5:$E$1629,E1361)=1,"UNIQUE","DUPLICATE")</x:f>
        <x:v>UNIQUE</x:v>
      </x:c>
      <x:c r="M1361" s="305" t="str">
        <x:f>IF(COUNTIF($C$5:$C$1629,F1361)=1,"LINKED","ORPHAN")</x:f>
        <x:v>LINKED</x:v>
      </x:c>
      <x:c r="N1361" s="305" t="str">
        <x:f>IF(AND(LEFT(C1361,10)="SEBI-CORE-",MID(C1361,11,3)=B1361,LEN(C1361)=20),"VALID","INVALID")</x:f>
        <x:v>VALID</x:v>
      </x:c>
      <x:c r="O1361" s="305" t="str">
        <x:v>NO COLLISION — OBJECT CODE ISOLATED</x:v>
      </x:c>
    </x:row>
    <x:row r="1362" ht="48" customHeight="1">
      <x:c r="A1362" s="305" t="str">
        <x:v>Applicability rule</x:v>
      </x:c>
      <x:c r="B1362" s="305" t="str">
        <x:v>APP</x:v>
      </x:c>
      <x:c r="C1362" s="305" t="str">
        <x:v>SEBI-CORE-APP-000077</x:v>
      </x:c>
      <x:c r="D1362" s="305" t="n">
        <x:v>77</x:v>
      </x:c>
      <x:c r="E1362" s="305" t="str">
        <x:v>CAP-LAW060|Reg. 31</x:v>
      </x:c>
      <x:c r="F1362" s="305" t="str">
        <x:v>SEBI-CORE-PRV-000077</x:v>
      </x:c>
      <x:c r="G1362" s="305" t="str">
        <x:v>CAP-LAW060|Reg. 31</x:v>
      </x:c>
      <x:c r="H1362" s="305" t="str">
        <x:v>CAP-LAW060</x:v>
      </x:c>
      <x:c r="I1362" s="305" t="str">
        <x:v>MIGRATED — FROZEN</x:v>
      </x:c>
      <x:c r="J1362" s="305" t="str">
        <x:v>FROZEN</x:v>
      </x:c>
      <x:c r="K1362" s="305" t="str">
        <x:f>IF(COUNTIF($C$5:$C$1629,C1362)=1,"UNIQUE","DUPLICATE")</x:f>
        <x:v>UNIQUE</x:v>
      </x:c>
      <x:c r="L1362" s="305" t="str">
        <x:f>IF(COUNTIFS($B$5:$B$1629,B1362,$E$5:$E$1629,E1362)=1,"UNIQUE","DUPLICATE")</x:f>
        <x:v>UNIQUE</x:v>
      </x:c>
      <x:c r="M1362" s="305" t="str">
        <x:f>IF(COUNTIF($C$5:$C$1629,F1362)=1,"LINKED","ORPHAN")</x:f>
        <x:v>LINKED</x:v>
      </x:c>
      <x:c r="N1362" s="305" t="str">
        <x:f>IF(AND(LEFT(C1362,10)="SEBI-CORE-",MID(C1362,11,3)=B1362,LEN(C1362)=20),"VALID","INVALID")</x:f>
        <x:v>VALID</x:v>
      </x:c>
      <x:c r="O1362" s="305" t="str">
        <x:v>NO COLLISION — OBJECT CODE ISOLATED</x:v>
      </x:c>
    </x:row>
    <x:row r="1363" ht="48" customHeight="1">
      <x:c r="A1363" s="305" t="str">
        <x:v>Applicability rule</x:v>
      </x:c>
      <x:c r="B1363" s="305" t="str">
        <x:v>APP</x:v>
      </x:c>
      <x:c r="C1363" s="305" t="str">
        <x:v>SEBI-CORE-APP-000078</x:v>
      </x:c>
      <x:c r="D1363" s="305" t="n">
        <x:v>78</x:v>
      </x:c>
      <x:c r="E1363" s="305" t="str">
        <x:v>CAP-LAW238|Reg. 10(7) online filing</x:v>
      </x:c>
      <x:c r="F1363" s="305" t="str">
        <x:v>SEBI-CORE-PRV-000078</x:v>
      </x:c>
      <x:c r="G1363" s="305" t="str">
        <x:v>CAP-LAW238|Reg. 10(7) online filing</x:v>
      </x:c>
      <x:c r="H1363" s="305" t="str">
        <x:v>CAP-LAW238</x:v>
      </x:c>
      <x:c r="I1363" s="305" t="str">
        <x:v>MIGRATED — FROZEN</x:v>
      </x:c>
      <x:c r="J1363" s="305" t="str">
        <x:v>FROZEN</x:v>
      </x:c>
      <x:c r="K1363" s="305" t="str">
        <x:f>IF(COUNTIF($C$5:$C$1629,C1363)=1,"UNIQUE","DUPLICATE")</x:f>
        <x:v>UNIQUE</x:v>
      </x:c>
      <x:c r="L1363" s="305" t="str">
        <x:f>IF(COUNTIFS($B$5:$B$1629,B1363,$E$5:$E$1629,E1363)=1,"UNIQUE","DUPLICATE")</x:f>
        <x:v>UNIQUE</x:v>
      </x:c>
      <x:c r="M1363" s="305" t="str">
        <x:f>IF(COUNTIF($C$5:$C$1629,F1363)=1,"LINKED","ORPHAN")</x:f>
        <x:v>LINKED</x:v>
      </x:c>
      <x:c r="N1363" s="305" t="str">
        <x:f>IF(AND(LEFT(C1363,10)="SEBI-CORE-",MID(C1363,11,3)=B1363,LEN(C1363)=20),"VALID","INVALID")</x:f>
        <x:v>VALID</x:v>
      </x:c>
      <x:c r="O1363" s="305" t="str">
        <x:v>NO COLLISION — OBJECT CODE ISOLATED</x:v>
      </x:c>
    </x:row>
    <x:row r="1364" ht="48" customHeight="1">
      <x:c r="A1364" s="305" t="str">
        <x:v>Applicability rule</x:v>
      </x:c>
      <x:c r="B1364" s="305" t="str">
        <x:v>APP</x:v>
      </x:c>
      <x:c r="C1364" s="305" t="str">
        <x:v>SEBI-CORE-APP-000079</x:v>
      </x:c>
      <x:c r="D1364" s="305" t="n">
        <x:v>79</x:v>
      </x:c>
      <x:c r="E1364" s="305" t="str">
        <x:v>CAP-LAW049|Ch. II / Reg. 6</x:v>
      </x:c>
      <x:c r="F1364" s="305" t="str">
        <x:v>SEBI-CORE-PRV-000079</x:v>
      </x:c>
      <x:c r="G1364" s="305" t="str">
        <x:v>CAP-LAW049|Ch. II / Reg. 6</x:v>
      </x:c>
      <x:c r="H1364" s="305" t="str">
        <x:v>CAP-LAW049</x:v>
      </x:c>
      <x:c r="I1364" s="305" t="str">
        <x:v>MIGRATED — FROZEN</x:v>
      </x:c>
      <x:c r="J1364" s="305" t="str">
        <x:v>FROZEN</x:v>
      </x:c>
      <x:c r="K1364" s="305" t="str">
        <x:f>IF(COUNTIF($C$5:$C$1629,C1364)=1,"UNIQUE","DUPLICATE")</x:f>
        <x:v>UNIQUE</x:v>
      </x:c>
      <x:c r="L1364" s="305" t="str">
        <x:f>IF(COUNTIFS($B$5:$B$1629,B1364,$E$5:$E$1629,E1364)=1,"UNIQUE","DUPLICATE")</x:f>
        <x:v>UNIQUE</x:v>
      </x:c>
      <x:c r="M1364" s="305" t="str">
        <x:f>IF(COUNTIF($C$5:$C$1629,F1364)=1,"LINKED","ORPHAN")</x:f>
        <x:v>LINKED</x:v>
      </x:c>
      <x:c r="N1364" s="305" t="str">
        <x:f>IF(AND(LEFT(C1364,10)="SEBI-CORE-",MID(C1364,11,3)=B1364,LEN(C1364)=20),"VALID","INVALID")</x:f>
        <x:v>VALID</x:v>
      </x:c>
      <x:c r="O1364" s="305" t="str">
        <x:v>NO COLLISION — OBJECT CODE ISOLATED</x:v>
      </x:c>
    </x:row>
    <x:row r="1365" ht="48" customHeight="1">
      <x:c r="A1365" s="305" t="str">
        <x:v>Applicability rule</x:v>
      </x:c>
      <x:c r="B1365" s="305" t="str">
        <x:v>APP</x:v>
      </x:c>
      <x:c r="C1365" s="305" t="str">
        <x:v>SEBI-CORE-APP-000080</x:v>
      </x:c>
      <x:c r="D1365" s="305" t="n">
        <x:v>80</x:v>
      </x:c>
      <x:c r="E1365" s="305" t="str">
        <x:v>CAP-LAW049|Ch. II offer document</x:v>
      </x:c>
      <x:c r="F1365" s="305" t="str">
        <x:v>SEBI-CORE-PRV-000080</x:v>
      </x:c>
      <x:c r="G1365" s="305" t="str">
        <x:v>CAP-LAW049|Ch. II offer document</x:v>
      </x:c>
      <x:c r="H1365" s="305" t="str">
        <x:v>CAP-LAW049</x:v>
      </x:c>
      <x:c r="I1365" s="305" t="str">
        <x:v>MIGRATED — FROZEN</x:v>
      </x:c>
      <x:c r="J1365" s="305" t="str">
        <x:v>FROZEN</x:v>
      </x:c>
      <x:c r="K1365" s="305" t="str">
        <x:f>IF(COUNTIF($C$5:$C$1629,C1365)=1,"UNIQUE","DUPLICATE")</x:f>
        <x:v>UNIQUE</x:v>
      </x:c>
      <x:c r="L1365" s="305" t="str">
        <x:f>IF(COUNTIFS($B$5:$B$1629,B1365,$E$5:$E$1629,E1365)=1,"UNIQUE","DUPLICATE")</x:f>
        <x:v>UNIQUE</x:v>
      </x:c>
      <x:c r="M1365" s="305" t="str">
        <x:f>IF(COUNTIF($C$5:$C$1629,F1365)=1,"LINKED","ORPHAN")</x:f>
        <x:v>LINKED</x:v>
      </x:c>
      <x:c r="N1365" s="305" t="str">
        <x:f>IF(AND(LEFT(C1365,10)="SEBI-CORE-",MID(C1365,11,3)=B1365,LEN(C1365)=20),"VALID","INVALID")</x:f>
        <x:v>VALID</x:v>
      </x:c>
      <x:c r="O1365" s="305" t="str">
        <x:v>NO COLLISION — OBJECT CODE ISOLATED</x:v>
      </x:c>
    </x:row>
    <x:row r="1366" ht="48" customHeight="1">
      <x:c r="A1366" s="305" t="str">
        <x:v>Applicability rule</x:v>
      </x:c>
      <x:c r="B1366" s="305" t="str">
        <x:v>APP</x:v>
      </x:c>
      <x:c r="C1366" s="305" t="str">
        <x:v>SEBI-CORE-APP-000081</x:v>
      </x:c>
      <x:c r="D1366" s="305" t="n">
        <x:v>81</x:v>
      </x:c>
      <x:c r="E1366" s="305" t="str">
        <x:v>CAP-LAW049|Ch. II issue process</x:v>
      </x:c>
      <x:c r="F1366" s="305" t="str">
        <x:v>SEBI-CORE-PRV-000081</x:v>
      </x:c>
      <x:c r="G1366" s="305" t="str">
        <x:v>CAP-LAW049|Ch. II issue process</x:v>
      </x:c>
      <x:c r="H1366" s="305" t="str">
        <x:v>CAP-LAW049</x:v>
      </x:c>
      <x:c r="I1366" s="305" t="str">
        <x:v>MIGRATED — FROZEN</x:v>
      </x:c>
      <x:c r="J1366" s="305" t="str">
        <x:v>FROZEN</x:v>
      </x:c>
      <x:c r="K1366" s="305" t="str">
        <x:f>IF(COUNTIF($C$5:$C$1629,C1366)=1,"UNIQUE","DUPLICATE")</x:f>
        <x:v>UNIQUE</x:v>
      </x:c>
      <x:c r="L1366" s="305" t="str">
        <x:f>IF(COUNTIFS($B$5:$B$1629,B1366,$E$5:$E$1629,E1366)=1,"UNIQUE","DUPLICATE")</x:f>
        <x:v>UNIQUE</x:v>
      </x:c>
      <x:c r="M1366" s="305" t="str">
        <x:f>IF(COUNTIF($C$5:$C$1629,F1366)=1,"LINKED","ORPHAN")</x:f>
        <x:v>LINKED</x:v>
      </x:c>
      <x:c r="N1366" s="305" t="str">
        <x:f>IF(AND(LEFT(C1366,10)="SEBI-CORE-",MID(C1366,11,3)=B1366,LEN(C1366)=20),"VALID","INVALID")</x:f>
        <x:v>VALID</x:v>
      </x:c>
      <x:c r="O1366" s="305" t="str">
        <x:v>NO COLLISION — OBJECT CODE ISOLATED</x:v>
      </x:c>
    </x:row>
    <x:row r="1367" ht="48" customHeight="1">
      <x:c r="A1367" s="305" t="str">
        <x:v>Applicability rule</x:v>
      </x:c>
      <x:c r="B1367" s="305" t="str">
        <x:v>APP</x:v>
      </x:c>
      <x:c r="C1367" s="305" t="str">
        <x:v>SEBI-CORE-APP-000082</x:v>
      </x:c>
      <x:c r="D1367" s="305" t="n">
        <x:v>82</x:v>
      </x:c>
      <x:c r="E1367" s="305" t="str">
        <x:v>CAP-LAW049|Ch. III</x:v>
      </x:c>
      <x:c r="F1367" s="305" t="str">
        <x:v>SEBI-CORE-PRV-000082</x:v>
      </x:c>
      <x:c r="G1367" s="305" t="str">
        <x:v>CAP-LAW049|Ch. III</x:v>
      </x:c>
      <x:c r="H1367" s="305" t="str">
        <x:v>CAP-LAW049</x:v>
      </x:c>
      <x:c r="I1367" s="305" t="str">
        <x:v>MIGRATED — FROZEN</x:v>
      </x:c>
      <x:c r="J1367" s="305" t="str">
        <x:v>FROZEN</x:v>
      </x:c>
      <x:c r="K1367" s="305" t="str">
        <x:f>IF(COUNTIF($C$5:$C$1629,C1367)=1,"UNIQUE","DUPLICATE")</x:f>
        <x:v>UNIQUE</x:v>
      </x:c>
      <x:c r="L1367" s="305" t="str">
        <x:f>IF(COUNTIFS($B$5:$B$1629,B1367,$E$5:$E$1629,E1367)=1,"UNIQUE","DUPLICATE")</x:f>
        <x:v>UNIQUE</x:v>
      </x:c>
      <x:c r="M1367" s="305" t="str">
        <x:f>IF(COUNTIF($C$5:$C$1629,F1367)=1,"LINKED","ORPHAN")</x:f>
        <x:v>LINKED</x:v>
      </x:c>
      <x:c r="N1367" s="305" t="str">
        <x:f>IF(AND(LEFT(C1367,10)="SEBI-CORE-",MID(C1367,11,3)=B1367,LEN(C1367)=20),"VALID","INVALID")</x:f>
        <x:v>VALID</x:v>
      </x:c>
      <x:c r="O1367" s="305" t="str">
        <x:v>NO COLLISION — OBJECT CODE ISOLATED</x:v>
      </x:c>
    </x:row>
    <x:row r="1368" ht="48" customHeight="1">
      <x:c r="A1368" s="305" t="str">
        <x:v>Applicability rule</x:v>
      </x:c>
      <x:c r="B1368" s="305" t="str">
        <x:v>APP</x:v>
      </x:c>
      <x:c r="C1368" s="305" t="str">
        <x:v>SEBI-CORE-APP-000083</x:v>
      </x:c>
      <x:c r="D1368" s="305" t="n">
        <x:v>83</x:v>
      </x:c>
      <x:c r="E1368" s="305" t="str">
        <x:v>CAP-LAW049|Ch. IV</x:v>
      </x:c>
      <x:c r="F1368" s="305" t="str">
        <x:v>SEBI-CORE-PRV-000083</x:v>
      </x:c>
      <x:c r="G1368" s="305" t="str">
        <x:v>CAP-LAW049|Ch. IV</x:v>
      </x:c>
      <x:c r="H1368" s="305" t="str">
        <x:v>CAP-LAW049</x:v>
      </x:c>
      <x:c r="I1368" s="305" t="str">
        <x:v>MIGRATED — FROZEN</x:v>
      </x:c>
      <x:c r="J1368" s="305" t="str">
        <x:v>FROZEN</x:v>
      </x:c>
      <x:c r="K1368" s="305" t="str">
        <x:f>IF(COUNTIF($C$5:$C$1629,C1368)=1,"UNIQUE","DUPLICATE")</x:f>
        <x:v>UNIQUE</x:v>
      </x:c>
      <x:c r="L1368" s="305" t="str">
        <x:f>IF(COUNTIFS($B$5:$B$1629,B1368,$E$5:$E$1629,E1368)=1,"UNIQUE","DUPLICATE")</x:f>
        <x:v>UNIQUE</x:v>
      </x:c>
      <x:c r="M1368" s="305" t="str">
        <x:f>IF(COUNTIF($C$5:$C$1629,F1368)=1,"LINKED","ORPHAN")</x:f>
        <x:v>LINKED</x:v>
      </x:c>
      <x:c r="N1368" s="305" t="str">
        <x:f>IF(AND(LEFT(C1368,10)="SEBI-CORE-",MID(C1368,11,3)=B1368,LEN(C1368)=20),"VALID","INVALID")</x:f>
        <x:v>VALID</x:v>
      </x:c>
      <x:c r="O1368" s="305" t="str">
        <x:v>NO COLLISION — OBJECT CODE ISOLATED</x:v>
      </x:c>
    </x:row>
    <x:row r="1369" ht="48" customHeight="1">
      <x:c r="A1369" s="305" t="str">
        <x:v>Applicability rule</x:v>
      </x:c>
      <x:c r="B1369" s="305" t="str">
        <x:v>APP</x:v>
      </x:c>
      <x:c r="C1369" s="305" t="str">
        <x:v>SEBI-CORE-APP-000084</x:v>
      </x:c>
      <x:c r="D1369" s="305" t="n">
        <x:v>84</x:v>
      </x:c>
      <x:c r="E1369" s="305" t="str">
        <x:v>CAP-LAW049|Ch. V</x:v>
      </x:c>
      <x:c r="F1369" s="305" t="str">
        <x:v>SEBI-CORE-PRV-000084</x:v>
      </x:c>
      <x:c r="G1369" s="305" t="str">
        <x:v>CAP-LAW049|Ch. V</x:v>
      </x:c>
      <x:c r="H1369" s="305" t="str">
        <x:v>CAP-LAW049</x:v>
      </x:c>
      <x:c r="I1369" s="305" t="str">
        <x:v>MIGRATED — FROZEN</x:v>
      </x:c>
      <x:c r="J1369" s="305" t="str">
        <x:v>FROZEN</x:v>
      </x:c>
      <x:c r="K1369" s="305" t="str">
        <x:f>IF(COUNTIF($C$5:$C$1629,C1369)=1,"UNIQUE","DUPLICATE")</x:f>
        <x:v>UNIQUE</x:v>
      </x:c>
      <x:c r="L1369" s="305" t="str">
        <x:f>IF(COUNTIFS($B$5:$B$1629,B1369,$E$5:$E$1629,E1369)=1,"UNIQUE","DUPLICATE")</x:f>
        <x:v>UNIQUE</x:v>
      </x:c>
      <x:c r="M1369" s="305" t="str">
        <x:f>IF(COUNTIF($C$5:$C$1629,F1369)=1,"LINKED","ORPHAN")</x:f>
        <x:v>LINKED</x:v>
      </x:c>
      <x:c r="N1369" s="305" t="str">
        <x:f>IF(AND(LEFT(C1369,10)="SEBI-CORE-",MID(C1369,11,3)=B1369,LEN(C1369)=20),"VALID","INVALID")</x:f>
        <x:v>VALID</x:v>
      </x:c>
      <x:c r="O1369" s="305" t="str">
        <x:v>NO COLLISION — OBJECT CODE ISOLATED</x:v>
      </x:c>
    </x:row>
    <x:row r="1370" ht="48" customHeight="1">
      <x:c r="A1370" s="305" t="str">
        <x:v>Applicability rule</x:v>
      </x:c>
      <x:c r="B1370" s="305" t="str">
        <x:v>APP</x:v>
      </x:c>
      <x:c r="C1370" s="305" t="str">
        <x:v>SEBI-CORE-APP-000085</x:v>
      </x:c>
      <x:c r="D1370" s="305" t="n">
        <x:v>85</x:v>
      </x:c>
      <x:c r="E1370" s="305" t="str">
        <x:v>CAP-LAW049|Ch. VI</x:v>
      </x:c>
      <x:c r="F1370" s="305" t="str">
        <x:v>SEBI-CORE-PRV-000085</x:v>
      </x:c>
      <x:c r="G1370" s="305" t="str">
        <x:v>CAP-LAW049|Ch. VI</x:v>
      </x:c>
      <x:c r="H1370" s="305" t="str">
        <x:v>CAP-LAW049</x:v>
      </x:c>
      <x:c r="I1370" s="305" t="str">
        <x:v>MIGRATED — FROZEN</x:v>
      </x:c>
      <x:c r="J1370" s="305" t="str">
        <x:v>FROZEN</x:v>
      </x:c>
      <x:c r="K1370" s="305" t="str">
        <x:f>IF(COUNTIF($C$5:$C$1629,C1370)=1,"UNIQUE","DUPLICATE")</x:f>
        <x:v>UNIQUE</x:v>
      </x:c>
      <x:c r="L1370" s="305" t="str">
        <x:f>IF(COUNTIFS($B$5:$B$1629,B1370,$E$5:$E$1629,E1370)=1,"UNIQUE","DUPLICATE")</x:f>
        <x:v>UNIQUE</x:v>
      </x:c>
      <x:c r="M1370" s="305" t="str">
        <x:f>IF(COUNTIF($C$5:$C$1629,F1370)=1,"LINKED","ORPHAN")</x:f>
        <x:v>LINKED</x:v>
      </x:c>
      <x:c r="N1370" s="305" t="str">
        <x:f>IF(AND(LEFT(C1370,10)="SEBI-CORE-",MID(C1370,11,3)=B1370,LEN(C1370)=20),"VALID","INVALID")</x:f>
        <x:v>VALID</x:v>
      </x:c>
      <x:c r="O1370" s="305" t="str">
        <x:v>NO COLLISION — OBJECT CODE ISOLATED</x:v>
      </x:c>
    </x:row>
    <x:row r="1371" ht="48" customHeight="1">
      <x:c r="A1371" s="305" t="str">
        <x:v>Applicability rule</x:v>
      </x:c>
      <x:c r="B1371" s="305" t="str">
        <x:v>APP</x:v>
      </x:c>
      <x:c r="C1371" s="305" t="str">
        <x:v>SEBI-CORE-APP-000086</x:v>
      </x:c>
      <x:c r="D1371" s="305" t="n">
        <x:v>86</x:v>
      </x:c>
      <x:c r="E1371" s="305" t="str">
        <x:v>CAP-LAW049|Ch. IX</x:v>
      </x:c>
      <x:c r="F1371" s="305" t="str">
        <x:v>SEBI-CORE-PRV-000086</x:v>
      </x:c>
      <x:c r="G1371" s="305" t="str">
        <x:v>CAP-LAW049|Ch. IX</x:v>
      </x:c>
      <x:c r="H1371" s="305" t="str">
        <x:v>CAP-LAW049</x:v>
      </x:c>
      <x:c r="I1371" s="305" t="str">
        <x:v>MIGRATED — FROZEN</x:v>
      </x:c>
      <x:c r="J1371" s="305" t="str">
        <x:v>FROZEN</x:v>
      </x:c>
      <x:c r="K1371" s="305" t="str">
        <x:f>IF(COUNTIF($C$5:$C$1629,C1371)=1,"UNIQUE","DUPLICATE")</x:f>
        <x:v>UNIQUE</x:v>
      </x:c>
      <x:c r="L1371" s="305" t="str">
        <x:f>IF(COUNTIFS($B$5:$B$1629,B1371,$E$5:$E$1629,E1371)=1,"UNIQUE","DUPLICATE")</x:f>
        <x:v>UNIQUE</x:v>
      </x:c>
      <x:c r="M1371" s="305" t="str">
        <x:f>IF(COUNTIF($C$5:$C$1629,F1371)=1,"LINKED","ORPHAN")</x:f>
        <x:v>LINKED</x:v>
      </x:c>
      <x:c r="N1371" s="305" t="str">
        <x:f>IF(AND(LEFT(C1371,10)="SEBI-CORE-",MID(C1371,11,3)=B1371,LEN(C1371)=20),"VALID","INVALID")</x:f>
        <x:v>VALID</x:v>
      </x:c>
      <x:c r="O1371" s="305" t="str">
        <x:v>NO COLLISION — OBJECT CODE ISOLATED</x:v>
      </x:c>
    </x:row>
    <x:row r="1372" ht="48" customHeight="1">
      <x:c r="A1372" s="305" t="str">
        <x:v>Applicability rule</x:v>
      </x:c>
      <x:c r="B1372" s="305" t="str">
        <x:v>APP</x:v>
      </x:c>
      <x:c r="C1372" s="305" t="str">
        <x:v>SEBI-CORE-APP-000087</x:v>
      </x:c>
      <x:c r="D1372" s="305" t="n">
        <x:v>87</x:v>
      </x:c>
      <x:c r="E1372" s="305" t="str">
        <x:v>CAP-LAW079|Operational chapters</x:v>
      </x:c>
      <x:c r="F1372" s="305" t="str">
        <x:v>SEBI-CORE-PRV-000087</x:v>
      </x:c>
      <x:c r="G1372" s="305" t="str">
        <x:v>CAP-LAW079|Operational chapters</x:v>
      </x:c>
      <x:c r="H1372" s="305" t="str">
        <x:v>CAP-LAW079</x:v>
      </x:c>
      <x:c r="I1372" s="305" t="str">
        <x:v>MIGRATED — FROZEN</x:v>
      </x:c>
      <x:c r="J1372" s="305" t="str">
        <x:v>FROZEN</x:v>
      </x:c>
      <x:c r="K1372" s="305" t="str">
        <x:f>IF(COUNTIF($C$5:$C$1629,C1372)=1,"UNIQUE","DUPLICATE")</x:f>
        <x:v>UNIQUE</x:v>
      </x:c>
      <x:c r="L1372" s="305" t="str">
        <x:f>IF(COUNTIFS($B$5:$B$1629,B1372,$E$5:$E$1629,E1372)=1,"UNIQUE","DUPLICATE")</x:f>
        <x:v>UNIQUE</x:v>
      </x:c>
      <x:c r="M1372" s="305" t="str">
        <x:f>IF(COUNTIF($C$5:$C$1629,F1372)=1,"LINKED","ORPHAN")</x:f>
        <x:v>LINKED</x:v>
      </x:c>
      <x:c r="N1372" s="305" t="str">
        <x:f>IF(AND(LEFT(C1372,10)="SEBI-CORE-",MID(C1372,11,3)=B1372,LEN(C1372)=20),"VALID","INVALID")</x:f>
        <x:v>VALID</x:v>
      </x:c>
      <x:c r="O1372" s="305" t="str">
        <x:v>NO COLLISION — OBJECT CODE ISOLATED</x:v>
      </x:c>
    </x:row>
    <x:row r="1373" ht="48" customHeight="1">
      <x:c r="A1373" s="305" t="str">
        <x:v>Applicability rule</x:v>
      </x:c>
      <x:c r="B1373" s="305" t="str">
        <x:v>APP</x:v>
      </x:c>
      <x:c r="C1373" s="305" t="str">
        <x:v>SEBI-CORE-APP-000088</x:v>
      </x:c>
      <x:c r="D1373" s="305" t="n">
        <x:v>88</x:v>
      </x:c>
      <x:c r="E1373" s="305" t="str">
        <x:v>CAP-LAW218|Pledged-share lock-in mechanism</x:v>
      </x:c>
      <x:c r="F1373" s="305" t="str">
        <x:v>SEBI-CORE-PRV-000088</x:v>
      </x:c>
      <x:c r="G1373" s="305" t="str">
        <x:v>CAP-LAW218|Pledged-share lock-in mechanism</x:v>
      </x:c>
      <x:c r="H1373" s="305" t="str">
        <x:v>CAP-LAW218</x:v>
      </x:c>
      <x:c r="I1373" s="305" t="str">
        <x:v>MIGRATED — FROZEN</x:v>
      </x:c>
      <x:c r="J1373" s="305" t="str">
        <x:v>FROZEN</x:v>
      </x:c>
      <x:c r="K1373" s="305" t="str">
        <x:f>IF(COUNTIF($C$5:$C$1629,C1373)=1,"UNIQUE","DUPLICATE")</x:f>
        <x:v>UNIQUE</x:v>
      </x:c>
      <x:c r="L1373" s="305" t="str">
        <x:f>IF(COUNTIFS($B$5:$B$1629,B1373,$E$5:$E$1629,E1373)=1,"UNIQUE","DUPLICATE")</x:f>
        <x:v>UNIQUE</x:v>
      </x:c>
      <x:c r="M1373" s="305" t="str">
        <x:f>IF(COUNTIF($C$5:$C$1629,F1373)=1,"LINKED","ORPHAN")</x:f>
        <x:v>LINKED</x:v>
      </x:c>
      <x:c r="N1373" s="305" t="str">
        <x:f>IF(AND(LEFT(C1373,10)="SEBI-CORE-",MID(C1373,11,3)=B1373,LEN(C1373)=20),"VALID","INVALID")</x:f>
        <x:v>VALID</x:v>
      </x:c>
      <x:c r="O1373" s="305" t="str">
        <x:v>NO COLLISION — OBJECT CODE ISOLATED</x:v>
      </x:c>
    </x:row>
    <x:row r="1374" ht="48" customHeight="1">
      <x:c r="A1374" s="305" t="str">
        <x:v>Applicability rule</x:v>
      </x:c>
      <x:c r="B1374" s="305" t="str">
        <x:v>APP</x:v>
      </x:c>
      <x:c r="C1374" s="305" t="str">
        <x:v>SEBI-CORE-APP-000089</x:v>
      </x:c>
      <x:c r="D1374" s="305" t="n">
        <x:v>89</x:v>
      </x:c>
      <x:c r="E1374" s="305" t="str">
        <x:v>CAP-LAW047|Reg. 4</x:v>
      </x:c>
      <x:c r="F1374" s="305" t="str">
        <x:v>SEBI-CORE-PRV-000089</x:v>
      </x:c>
      <x:c r="G1374" s="305" t="str">
        <x:v>CAP-LAW047|Reg. 4</x:v>
      </x:c>
      <x:c r="H1374" s="305" t="str">
        <x:v>CAP-LAW047</x:v>
      </x:c>
      <x:c r="I1374" s="305" t="str">
        <x:v>MIGRATED — FROZEN</x:v>
      </x:c>
      <x:c r="J1374" s="305" t="str">
        <x:v>FROZEN</x:v>
      </x:c>
      <x:c r="K1374" s="305" t="str">
        <x:f>IF(COUNTIF($C$5:$C$1629,C1374)=1,"UNIQUE","DUPLICATE")</x:f>
        <x:v>UNIQUE</x:v>
      </x:c>
      <x:c r="L1374" s="305" t="str">
        <x:f>IF(COUNTIFS($B$5:$B$1629,B1374,$E$5:$E$1629,E1374)=1,"UNIQUE","DUPLICATE")</x:f>
        <x:v>UNIQUE</x:v>
      </x:c>
      <x:c r="M1374" s="305" t="str">
        <x:f>IF(COUNTIF($C$5:$C$1629,F1374)=1,"LINKED","ORPHAN")</x:f>
        <x:v>LINKED</x:v>
      </x:c>
      <x:c r="N1374" s="305" t="str">
        <x:f>IF(AND(LEFT(C1374,10)="SEBI-CORE-",MID(C1374,11,3)=B1374,LEN(C1374)=20),"VALID","INVALID")</x:f>
        <x:v>VALID</x:v>
      </x:c>
      <x:c r="O1374" s="305" t="str">
        <x:v>NO COLLISION — OBJECT CODE ISOLATED</x:v>
      </x:c>
    </x:row>
    <x:row r="1375" ht="48" customHeight="1">
      <x:c r="A1375" s="305" t="str">
        <x:v>Applicability rule</x:v>
      </x:c>
      <x:c r="B1375" s="305" t="str">
        <x:v>APP</x:v>
      </x:c>
      <x:c r="C1375" s="305" t="str">
        <x:v>SEBI-CORE-APP-000090</x:v>
      </x:c>
      <x:c r="D1375" s="305" t="n">
        <x:v>90</x:v>
      </x:c>
      <x:c r="E1375" s="305" t="str">
        <x:v>CAP-LAW047|Reg. 6</x:v>
      </x:c>
      <x:c r="F1375" s="305" t="str">
        <x:v>SEBI-CORE-PRV-000090</x:v>
      </x:c>
      <x:c r="G1375" s="305" t="str">
        <x:v>CAP-LAW047|Reg. 6</x:v>
      </x:c>
      <x:c r="H1375" s="305" t="str">
        <x:v>CAP-LAW047</x:v>
      </x:c>
      <x:c r="I1375" s="305" t="str">
        <x:v>MIGRATED — FROZEN</x:v>
      </x:c>
      <x:c r="J1375" s="305" t="str">
        <x:v>FROZEN</x:v>
      </x:c>
      <x:c r="K1375" s="305" t="str">
        <x:f>IF(COUNTIF($C$5:$C$1629,C1375)=1,"UNIQUE","DUPLICATE")</x:f>
        <x:v>UNIQUE</x:v>
      </x:c>
      <x:c r="L1375" s="305" t="str">
        <x:f>IF(COUNTIFS($B$5:$B$1629,B1375,$E$5:$E$1629,E1375)=1,"UNIQUE","DUPLICATE")</x:f>
        <x:v>UNIQUE</x:v>
      </x:c>
      <x:c r="M1375" s="305" t="str">
        <x:f>IF(COUNTIF($C$5:$C$1629,F1375)=1,"LINKED","ORPHAN")</x:f>
        <x:v>LINKED</x:v>
      </x:c>
      <x:c r="N1375" s="305" t="str">
        <x:f>IF(AND(LEFT(C1375,10)="SEBI-CORE-",MID(C1375,11,3)=B1375,LEN(C1375)=20),"VALID","INVALID")</x:f>
        <x:v>VALID</x:v>
      </x:c>
      <x:c r="O1375" s="305" t="str">
        <x:v>NO COLLISION — OBJECT CODE ISOLATED</x:v>
      </x:c>
    </x:row>
    <x:row r="1376" ht="48" customHeight="1">
      <x:c r="A1376" s="305" t="str">
        <x:v>Applicability rule</x:v>
      </x:c>
      <x:c r="B1376" s="305" t="str">
        <x:v>APP</x:v>
      </x:c>
      <x:c r="C1376" s="305" t="str">
        <x:v>SEBI-CORE-APP-000091</x:v>
      </x:c>
      <x:c r="D1376" s="305" t="n">
        <x:v>91</x:v>
      </x:c>
      <x:c r="E1376" s="305" t="str">
        <x:v>CAP-LAW047|Reg. 5</x:v>
      </x:c>
      <x:c r="F1376" s="305" t="str">
        <x:v>SEBI-CORE-PRV-000091</x:v>
      </x:c>
      <x:c r="G1376" s="305" t="str">
        <x:v>CAP-LAW047|Reg. 5</x:v>
      </x:c>
      <x:c r="H1376" s="305" t="str">
        <x:v>CAP-LAW047</x:v>
      </x:c>
      <x:c r="I1376" s="305" t="str">
        <x:v>MIGRATED — FROZEN</x:v>
      </x:c>
      <x:c r="J1376" s="305" t="str">
        <x:v>FROZEN</x:v>
      </x:c>
      <x:c r="K1376" s="305" t="str">
        <x:f>IF(COUNTIF($C$5:$C$1629,C1376)=1,"UNIQUE","DUPLICATE")</x:f>
        <x:v>UNIQUE</x:v>
      </x:c>
      <x:c r="L1376" s="305" t="str">
        <x:f>IF(COUNTIFS($B$5:$B$1629,B1376,$E$5:$E$1629,E1376)=1,"UNIQUE","DUPLICATE")</x:f>
        <x:v>UNIQUE</x:v>
      </x:c>
      <x:c r="M1376" s="305" t="str">
        <x:f>IF(COUNTIF($C$5:$C$1629,F1376)=1,"LINKED","ORPHAN")</x:f>
        <x:v>LINKED</x:v>
      </x:c>
      <x:c r="N1376" s="305" t="str">
        <x:f>IF(AND(LEFT(C1376,10)="SEBI-CORE-",MID(C1376,11,3)=B1376,LEN(C1376)=20),"VALID","INVALID")</x:f>
        <x:v>VALID</x:v>
      </x:c>
      <x:c r="O1376" s="305" t="str">
        <x:v>NO COLLISION — OBJECT CODE ISOLATED</x:v>
      </x:c>
    </x:row>
    <x:row r="1377" ht="48" customHeight="1">
      <x:c r="A1377" s="305" t="str">
        <x:v>Applicability rule</x:v>
      </x:c>
      <x:c r="B1377" s="305" t="str">
        <x:v>APP</x:v>
      </x:c>
      <x:c r="C1377" s="305" t="str">
        <x:v>SEBI-CORE-APP-000092</x:v>
      </x:c>
      <x:c r="D1377" s="305" t="n">
        <x:v>92</x:v>
      </x:c>
      <x:c r="E1377" s="305" t="str">
        <x:v>CAP-LAW047|Reg. 7</x:v>
      </x:c>
      <x:c r="F1377" s="305" t="str">
        <x:v>SEBI-CORE-PRV-000092</x:v>
      </x:c>
      <x:c r="G1377" s="305" t="str">
        <x:v>CAP-LAW047|Reg. 7</x:v>
      </x:c>
      <x:c r="H1377" s="305" t="str">
        <x:v>CAP-LAW047</x:v>
      </x:c>
      <x:c r="I1377" s="305" t="str">
        <x:v>MIGRATED — FROZEN</x:v>
      </x:c>
      <x:c r="J1377" s="305" t="str">
        <x:v>FROZEN</x:v>
      </x:c>
      <x:c r="K1377" s="305" t="str">
        <x:f>IF(COUNTIF($C$5:$C$1629,C1377)=1,"UNIQUE","DUPLICATE")</x:f>
        <x:v>UNIQUE</x:v>
      </x:c>
      <x:c r="L1377" s="305" t="str">
        <x:f>IF(COUNTIFS($B$5:$B$1629,B1377,$E$5:$E$1629,E1377)=1,"UNIQUE","DUPLICATE")</x:f>
        <x:v>UNIQUE</x:v>
      </x:c>
      <x:c r="M1377" s="305" t="str">
        <x:f>IF(COUNTIF($C$5:$C$1629,F1377)=1,"LINKED","ORPHAN")</x:f>
        <x:v>LINKED</x:v>
      </x:c>
      <x:c r="N1377" s="305" t="str">
        <x:f>IF(AND(LEFT(C1377,10)="SEBI-CORE-",MID(C1377,11,3)=B1377,LEN(C1377)=20),"VALID","INVALID")</x:f>
        <x:v>VALID</x:v>
      </x:c>
      <x:c r="O1377" s="305" t="str">
        <x:v>NO COLLISION — OBJECT CODE ISOLATED</x:v>
      </x:c>
    </x:row>
    <x:row r="1378" ht="48" customHeight="1">
      <x:c r="A1378" s="305" t="str">
        <x:v>Applicability rule</x:v>
      </x:c>
      <x:c r="B1378" s="305" t="str">
        <x:v>APP</x:v>
      </x:c>
      <x:c r="C1378" s="305" t="str">
        <x:v>SEBI-CORE-APP-000093</x:v>
      </x:c>
      <x:c r="D1378" s="305" t="n">
        <x:v>93</x:v>
      </x:c>
      <x:c r="E1378" s="305" t="str">
        <x:v>CAP-LAW047|Reg. 8</x:v>
      </x:c>
      <x:c r="F1378" s="305" t="str">
        <x:v>SEBI-CORE-PRV-000093</x:v>
      </x:c>
      <x:c r="G1378" s="305" t="str">
        <x:v>CAP-LAW047|Reg. 8</x:v>
      </x:c>
      <x:c r="H1378" s="305" t="str">
        <x:v>CAP-LAW047</x:v>
      </x:c>
      <x:c r="I1378" s="305" t="str">
        <x:v>MIGRATED — FROZEN</x:v>
      </x:c>
      <x:c r="J1378" s="305" t="str">
        <x:v>FROZEN</x:v>
      </x:c>
      <x:c r="K1378" s="305" t="str">
        <x:f>IF(COUNTIF($C$5:$C$1629,C1378)=1,"UNIQUE","DUPLICATE")</x:f>
        <x:v>UNIQUE</x:v>
      </x:c>
      <x:c r="L1378" s="305" t="str">
        <x:f>IF(COUNTIFS($B$5:$B$1629,B1378,$E$5:$E$1629,E1378)=1,"UNIQUE","DUPLICATE")</x:f>
        <x:v>UNIQUE</x:v>
      </x:c>
      <x:c r="M1378" s="305" t="str">
        <x:f>IF(COUNTIF($C$5:$C$1629,F1378)=1,"LINKED","ORPHAN")</x:f>
        <x:v>LINKED</x:v>
      </x:c>
      <x:c r="N1378" s="305" t="str">
        <x:f>IF(AND(LEFT(C1378,10)="SEBI-CORE-",MID(C1378,11,3)=B1378,LEN(C1378)=20),"VALID","INVALID")</x:f>
        <x:v>VALID</x:v>
      </x:c>
      <x:c r="O1378" s="305" t="str">
        <x:v>NO COLLISION — OBJECT CODE ISOLATED</x:v>
      </x:c>
    </x:row>
    <x:row r="1379" ht="48" customHeight="1">
      <x:c r="A1379" s="305" t="str">
        <x:v>Applicability rule</x:v>
      </x:c>
      <x:c r="B1379" s="305" t="str">
        <x:v>APP</x:v>
      </x:c>
      <x:c r="C1379" s="305" t="str">
        <x:v>SEBI-CORE-APP-000094</x:v>
      </x:c>
      <x:c r="D1379" s="305" t="n">
        <x:v>94</x:v>
      </x:c>
      <x:c r="E1379" s="305" t="str">
        <x:v>CAP-LAW047|Reg. 9(xi)</x:v>
      </x:c>
      <x:c r="F1379" s="305" t="str">
        <x:v>SEBI-CORE-PRV-000094</x:v>
      </x:c>
      <x:c r="G1379" s="305" t="str">
        <x:v>CAP-LAW047|Reg. 9(xi)</x:v>
      </x:c>
      <x:c r="H1379" s="305" t="str">
        <x:v>CAP-LAW047</x:v>
      </x:c>
      <x:c r="I1379" s="305" t="str">
        <x:v>MIGRATED — FROZEN</x:v>
      </x:c>
      <x:c r="J1379" s="305" t="str">
        <x:v>FROZEN</x:v>
      </x:c>
      <x:c r="K1379" s="305" t="str">
        <x:f>IF(COUNTIF($C$5:$C$1629,C1379)=1,"UNIQUE","DUPLICATE")</x:f>
        <x:v>UNIQUE</x:v>
      </x:c>
      <x:c r="L1379" s="305" t="str">
        <x:f>IF(COUNTIFS($B$5:$B$1629,B1379,$E$5:$E$1629,E1379)=1,"UNIQUE","DUPLICATE")</x:f>
        <x:v>UNIQUE</x:v>
      </x:c>
      <x:c r="M1379" s="305" t="str">
        <x:f>IF(COUNTIF($C$5:$C$1629,F1379)=1,"LINKED","ORPHAN")</x:f>
        <x:v>LINKED</x:v>
      </x:c>
      <x:c r="N1379" s="305" t="str">
        <x:f>IF(AND(LEFT(C1379,10)="SEBI-CORE-",MID(C1379,11,3)=B1379,LEN(C1379)=20),"VALID","INVALID")</x:f>
        <x:v>VALID</x:v>
      </x:c>
      <x:c r="O1379" s="305" t="str">
        <x:v>NO COLLISION — OBJECT CODE ISOLATED</x:v>
      </x:c>
    </x:row>
    <x:row r="1380" ht="48" customHeight="1">
      <x:c r="A1380" s="305" t="str">
        <x:v>Applicability rule</x:v>
      </x:c>
      <x:c r="B1380" s="305" t="str">
        <x:v>APP</x:v>
      </x:c>
      <x:c r="C1380" s="305" t="str">
        <x:v>SEBI-CORE-APP-000095</x:v>
      </x:c>
      <x:c r="D1380" s="305" t="n">
        <x:v>95</x:v>
      </x:c>
      <x:c r="E1380" s="305" t="str">
        <x:v>CAP-LAW047|Reg. 9</x:v>
      </x:c>
      <x:c r="F1380" s="305" t="str">
        <x:v>SEBI-CORE-PRV-000095</x:v>
      </x:c>
      <x:c r="G1380" s="305" t="str">
        <x:v>CAP-LAW047|Reg. 9</x:v>
      </x:c>
      <x:c r="H1380" s="305" t="str">
        <x:v>CAP-LAW047</x:v>
      </x:c>
      <x:c r="I1380" s="305" t="str">
        <x:v>MIGRATED — FROZEN</x:v>
      </x:c>
      <x:c r="J1380" s="305" t="str">
        <x:v>FROZEN</x:v>
      </x:c>
      <x:c r="K1380" s="305" t="str">
        <x:f>IF(COUNTIF($C$5:$C$1629,C1380)=1,"UNIQUE","DUPLICATE")</x:f>
        <x:v>UNIQUE</x:v>
      </x:c>
      <x:c r="L1380" s="305" t="str">
        <x:f>IF(COUNTIFS($B$5:$B$1629,B1380,$E$5:$E$1629,E1380)=1,"UNIQUE","DUPLICATE")</x:f>
        <x:v>UNIQUE</x:v>
      </x:c>
      <x:c r="M1380" s="305" t="str">
        <x:f>IF(COUNTIF($C$5:$C$1629,F1380)=1,"LINKED","ORPHAN")</x:f>
        <x:v>LINKED</x:v>
      </x:c>
      <x:c r="N1380" s="305" t="str">
        <x:f>IF(AND(LEFT(C1380,10)="SEBI-CORE-",MID(C1380,11,3)=B1380,LEN(C1380)=20),"VALID","INVALID")</x:f>
        <x:v>VALID</x:v>
      </x:c>
      <x:c r="O1380" s="305" t="str">
        <x:v>NO COLLISION — OBJECT CODE ISOLATED</x:v>
      </x:c>
    </x:row>
    <x:row r="1381" ht="48" customHeight="1">
      <x:c r="A1381" s="305" t="str">
        <x:v>Applicability rule</x:v>
      </x:c>
      <x:c r="B1381" s="305" t="str">
        <x:v>APP</x:v>
      </x:c>
      <x:c r="C1381" s="305" t="str">
        <x:v>SEBI-CORE-APP-000096</x:v>
      </x:c>
      <x:c r="D1381" s="305" t="n">
        <x:v>96</x:v>
      </x:c>
      <x:c r="E1381" s="305" t="str">
        <x:v>CAP-LAW047|Reg. 10</x:v>
      </x:c>
      <x:c r="F1381" s="305" t="str">
        <x:v>SEBI-CORE-PRV-000096</x:v>
      </x:c>
      <x:c r="G1381" s="305" t="str">
        <x:v>CAP-LAW047|Reg. 10</x:v>
      </x:c>
      <x:c r="H1381" s="305" t="str">
        <x:v>CAP-LAW047</x:v>
      </x:c>
      <x:c r="I1381" s="305" t="str">
        <x:v>MIGRATED — FROZEN</x:v>
      </x:c>
      <x:c r="J1381" s="305" t="str">
        <x:v>FROZEN</x:v>
      </x:c>
      <x:c r="K1381" s="305" t="str">
        <x:f>IF(COUNTIF($C$5:$C$1629,C1381)=1,"UNIQUE","DUPLICATE")</x:f>
        <x:v>UNIQUE</x:v>
      </x:c>
      <x:c r="L1381" s="305" t="str">
        <x:f>IF(COUNTIFS($B$5:$B$1629,B1381,$E$5:$E$1629,E1381)=1,"UNIQUE","DUPLICATE")</x:f>
        <x:v>UNIQUE</x:v>
      </x:c>
      <x:c r="M1381" s="305" t="str">
        <x:f>IF(COUNTIF($C$5:$C$1629,F1381)=1,"LINKED","ORPHAN")</x:f>
        <x:v>LINKED</x:v>
      </x:c>
      <x:c r="N1381" s="305" t="str">
        <x:f>IF(AND(LEFT(C1381,10)="SEBI-CORE-",MID(C1381,11,3)=B1381,LEN(C1381)=20),"VALID","INVALID")</x:f>
        <x:v>VALID</x:v>
      </x:c>
      <x:c r="O1381" s="305" t="str">
        <x:v>NO COLLISION — OBJECT CODE ISOLATED</x:v>
      </x:c>
    </x:row>
    <x:row r="1382" ht="48" customHeight="1">
      <x:c r="A1382" s="305" t="str">
        <x:v>Applicability rule</x:v>
      </x:c>
      <x:c r="B1382" s="305" t="str">
        <x:v>APP</x:v>
      </x:c>
      <x:c r="C1382" s="305" t="str">
        <x:v>SEBI-CORE-APP-000097</x:v>
      </x:c>
      <x:c r="D1382" s="305" t="n">
        <x:v>97</x:v>
      </x:c>
      <x:c r="E1382" s="305" t="str">
        <x:v>CAP-LAW047|Reg. 11</x:v>
      </x:c>
      <x:c r="F1382" s="305" t="str">
        <x:v>SEBI-CORE-PRV-000097</x:v>
      </x:c>
      <x:c r="G1382" s="305" t="str">
        <x:v>CAP-LAW047|Reg. 11</x:v>
      </x:c>
      <x:c r="H1382" s="305" t="str">
        <x:v>CAP-LAW047</x:v>
      </x:c>
      <x:c r="I1382" s="305" t="str">
        <x:v>MIGRATED — FROZEN</x:v>
      </x:c>
      <x:c r="J1382" s="305" t="str">
        <x:v>FROZEN</x:v>
      </x:c>
      <x:c r="K1382" s="305" t="str">
        <x:f>IF(COUNTIF($C$5:$C$1629,C1382)=1,"UNIQUE","DUPLICATE")</x:f>
        <x:v>UNIQUE</x:v>
      </x:c>
      <x:c r="L1382" s="305" t="str">
        <x:f>IF(COUNTIFS($B$5:$B$1629,B1382,$E$5:$E$1629,E1382)=1,"UNIQUE","DUPLICATE")</x:f>
        <x:v>UNIQUE</x:v>
      </x:c>
      <x:c r="M1382" s="305" t="str">
        <x:f>IF(COUNTIF($C$5:$C$1629,F1382)=1,"LINKED","ORPHAN")</x:f>
        <x:v>LINKED</x:v>
      </x:c>
      <x:c r="N1382" s="305" t="str">
        <x:f>IF(AND(LEFT(C1382,10)="SEBI-CORE-",MID(C1382,11,3)=B1382,LEN(C1382)=20),"VALID","INVALID")</x:f>
        <x:v>VALID</x:v>
      </x:c>
      <x:c r="O1382" s="305" t="str">
        <x:v>NO COLLISION — OBJECT CODE ISOLATED</x:v>
      </x:c>
    </x:row>
    <x:row r="1383" ht="48" customHeight="1">
      <x:c r="A1383" s="305" t="str">
        <x:v>Applicability rule</x:v>
      </x:c>
      <x:c r="B1383" s="305" t="str">
        <x:v>APP</x:v>
      </x:c>
      <x:c r="C1383" s="305" t="str">
        <x:v>SEBI-CORE-APP-000098</x:v>
      </x:c>
      <x:c r="D1383" s="305" t="n">
        <x:v>98</x:v>
      </x:c>
      <x:c r="E1383" s="305" t="str">
        <x:v>CAP-LAW047|Reg. 24 general obligations</x:v>
      </x:c>
      <x:c r="F1383" s="305" t="str">
        <x:v>SEBI-CORE-PRV-000098</x:v>
      </x:c>
      <x:c r="G1383" s="305" t="str">
        <x:v>CAP-LAW047|Reg. 24 general obligations</x:v>
      </x:c>
      <x:c r="H1383" s="305" t="str">
        <x:v>CAP-LAW047</x:v>
      </x:c>
      <x:c r="I1383" s="305" t="str">
        <x:v>MIGRATED — FROZEN</x:v>
      </x:c>
      <x:c r="J1383" s="305" t="str">
        <x:v>FROZEN</x:v>
      </x:c>
      <x:c r="K1383" s="305" t="str">
        <x:f>IF(COUNTIF($C$5:$C$1629,C1383)=1,"UNIQUE","DUPLICATE")</x:f>
        <x:v>UNIQUE</x:v>
      </x:c>
      <x:c r="L1383" s="305" t="str">
        <x:f>IF(COUNTIFS($B$5:$B$1629,B1383,$E$5:$E$1629,E1383)=1,"UNIQUE","DUPLICATE")</x:f>
        <x:v>UNIQUE</x:v>
      </x:c>
      <x:c r="M1383" s="305" t="str">
        <x:f>IF(COUNTIF($C$5:$C$1629,F1383)=1,"LINKED","ORPHAN")</x:f>
        <x:v>LINKED</x:v>
      </x:c>
      <x:c r="N1383" s="305" t="str">
        <x:f>IF(AND(LEFT(C1383,10)="SEBI-CORE-",MID(C1383,11,3)=B1383,LEN(C1383)=20),"VALID","INVALID")</x:f>
        <x:v>VALID</x:v>
      </x:c>
      <x:c r="O1383" s="305" t="str">
        <x:v>NO COLLISION — OBJECT CODE ISOLATED</x:v>
      </x:c>
    </x:row>
    <x:row r="1384" ht="48" customHeight="1">
      <x:c r="A1384" s="305" t="str">
        <x:v>Applicability rule</x:v>
      </x:c>
      <x:c r="B1384" s="305" t="str">
        <x:v>APP</x:v>
      </x:c>
      <x:c r="C1384" s="305" t="str">
        <x:v>SEBI-CORE-APP-000099</x:v>
      </x:c>
      <x:c r="D1384" s="305" t="n">
        <x:v>99</x:v>
      </x:c>
      <x:c r="E1384" s="305" t="str">
        <x:v>CAP-LAW239|Reg. 24(i)(ea) operationalisation</x:v>
      </x:c>
      <x:c r="F1384" s="305" t="str">
        <x:v>SEBI-CORE-PRV-000099</x:v>
      </x:c>
      <x:c r="G1384" s="305" t="str">
        <x:v>CAP-LAW239|Reg. 24(i)(ea) operationalisation</x:v>
      </x:c>
      <x:c r="H1384" s="305" t="str">
        <x:v>CAP-LAW239</x:v>
      </x:c>
      <x:c r="I1384" s="305" t="str">
        <x:v>MIGRATED — FROZEN</x:v>
      </x:c>
      <x:c r="J1384" s="305" t="str">
        <x:v>FROZEN</x:v>
      </x:c>
      <x:c r="K1384" s="305" t="str">
        <x:f>IF(COUNTIF($C$5:$C$1629,C1384)=1,"UNIQUE","DUPLICATE")</x:f>
        <x:v>UNIQUE</x:v>
      </x:c>
      <x:c r="L1384" s="305" t="str">
        <x:f>IF(COUNTIFS($B$5:$B$1629,B1384,$E$5:$E$1629,E1384)=1,"UNIQUE","DUPLICATE")</x:f>
        <x:v>UNIQUE</x:v>
      </x:c>
      <x:c r="M1384" s="305" t="str">
        <x:f>IF(COUNTIF($C$5:$C$1629,F1384)=1,"LINKED","ORPHAN")</x:f>
        <x:v>LINKED</x:v>
      </x:c>
      <x:c r="N1384" s="305" t="str">
        <x:f>IF(AND(LEFT(C1384,10)="SEBI-CORE-",MID(C1384,11,3)=B1384,LEN(C1384)=20),"VALID","INVALID")</x:f>
        <x:v>VALID</x:v>
      </x:c>
      <x:c r="O1384" s="305" t="str">
        <x:v>NO COLLISION — OBJECT CODE ISOLATED</x:v>
      </x:c>
    </x:row>
    <x:row r="1385" ht="48" customHeight="1">
      <x:c r="A1385" s="305" t="str">
        <x:v>Applicability rule</x:v>
      </x:c>
      <x:c r="B1385" s="305" t="str">
        <x:v>APP</x:v>
      </x:c>
      <x:c r="C1385" s="305" t="str">
        <x:v>SEBI-CORE-APP-000100</x:v>
      </x:c>
      <x:c r="D1385" s="305" t="n">
        <x:v>100</x:v>
      </x:c>
      <x:c r="E1385" s="305" t="str">
        <x:v>CAP-LAW040|Reg. 8</x:v>
      </x:c>
      <x:c r="F1385" s="305" t="str">
        <x:v>SEBI-CORE-PRV-000100</x:v>
      </x:c>
      <x:c r="G1385" s="305" t="str">
        <x:v>CAP-LAW040|Reg. 8</x:v>
      </x:c>
      <x:c r="H1385" s="305" t="str">
        <x:v>CAP-LAW040</x:v>
      </x:c>
      <x:c r="I1385" s="305" t="str">
        <x:v>MIGRATED — FROZEN</x:v>
      </x:c>
      <x:c r="J1385" s="305" t="str">
        <x:v>FROZEN</x:v>
      </x:c>
      <x:c r="K1385" s="305" t="str">
        <x:f>IF(COUNTIF($C$5:$C$1629,C1385)=1,"UNIQUE","DUPLICATE")</x:f>
        <x:v>UNIQUE</x:v>
      </x:c>
      <x:c r="L1385" s="305" t="str">
        <x:f>IF(COUNTIFS($B$5:$B$1629,B1385,$E$5:$E$1629,E1385)=1,"UNIQUE","DUPLICATE")</x:f>
        <x:v>UNIQUE</x:v>
      </x:c>
      <x:c r="M1385" s="305" t="str">
        <x:f>IF(COUNTIF($C$5:$C$1629,F1385)=1,"LINKED","ORPHAN")</x:f>
        <x:v>LINKED</x:v>
      </x:c>
      <x:c r="N1385" s="305" t="str">
        <x:f>IF(AND(LEFT(C1385,10)="SEBI-CORE-",MID(C1385,11,3)=B1385,LEN(C1385)=20),"VALID","INVALID")</x:f>
        <x:v>VALID</x:v>
      </x:c>
      <x:c r="O1385" s="305" t="str">
        <x:v>NO COLLISION — OBJECT CODE ISOLATED</x:v>
      </x:c>
    </x:row>
    <x:row r="1386" ht="48" customHeight="1">
      <x:c r="A1386" s="305" t="str">
        <x:v>Applicability rule</x:v>
      </x:c>
      <x:c r="B1386" s="305" t="str">
        <x:v>APP</x:v>
      </x:c>
      <x:c r="C1386" s="305" t="str">
        <x:v>SEBI-CORE-APP-000101</x:v>
      </x:c>
      <x:c r="D1386" s="305" t="n">
        <x:v>101</x:v>
      </x:c>
      <x:c r="E1386" s="305" t="str">
        <x:v>CAP-LAW040|Regs. 9 and 10(2)-(3)</x:v>
      </x:c>
      <x:c r="F1386" s="305" t="str">
        <x:v>SEBI-CORE-PRV-000101</x:v>
      </x:c>
      <x:c r="G1386" s="305" t="str">
        <x:v>CAP-LAW040|Regs. 9 and 10(2)-(3)</x:v>
      </x:c>
      <x:c r="H1386" s="305" t="str">
        <x:v>CAP-LAW040</x:v>
      </x:c>
      <x:c r="I1386" s="305" t="str">
        <x:v>MIGRATED — FROZEN</x:v>
      </x:c>
      <x:c r="J1386" s="305" t="str">
        <x:v>FROZEN</x:v>
      </x:c>
      <x:c r="K1386" s="305" t="str">
        <x:f>IF(COUNTIF($C$5:$C$1629,C1386)=1,"UNIQUE","DUPLICATE")</x:f>
        <x:v>UNIQUE</x:v>
      </x:c>
      <x:c r="L1386" s="305" t="str">
        <x:f>IF(COUNTIFS($B$5:$B$1629,B1386,$E$5:$E$1629,E1386)=1,"UNIQUE","DUPLICATE")</x:f>
        <x:v>UNIQUE</x:v>
      </x:c>
      <x:c r="M1386" s="305" t="str">
        <x:f>IF(COUNTIF($C$5:$C$1629,F1386)=1,"LINKED","ORPHAN")</x:f>
        <x:v>LINKED</x:v>
      </x:c>
      <x:c r="N1386" s="305" t="str">
        <x:f>IF(AND(LEFT(C1386,10)="SEBI-CORE-",MID(C1386,11,3)=B1386,LEN(C1386)=20),"VALID","INVALID")</x:f>
        <x:v>VALID</x:v>
      </x:c>
      <x:c r="O1386" s="305" t="str">
        <x:v>NO COLLISION — OBJECT CODE ISOLATED</x:v>
      </x:c>
    </x:row>
    <x:row r="1387" ht="48" customHeight="1">
      <x:c r="A1387" s="305" t="str">
        <x:v>Applicability rule</x:v>
      </x:c>
      <x:c r="B1387" s="305" t="str">
        <x:v>APP</x:v>
      </x:c>
      <x:c r="C1387" s="305" t="str">
        <x:v>SEBI-CORE-APP-000102</x:v>
      </x:c>
      <x:c r="D1387" s="305" t="n">
        <x:v>102</x:v>
      </x:c>
      <x:c r="E1387" s="305" t="str">
        <x:v>CAP-LAW040|Reg. 10(1),(4)-(6)</x:v>
      </x:c>
      <x:c r="F1387" s="305" t="str">
        <x:v>SEBI-CORE-PRV-000102</x:v>
      </x:c>
      <x:c r="G1387" s="305" t="str">
        <x:v>CAP-LAW040|Reg. 10(1),(4)-(6)</x:v>
      </x:c>
      <x:c r="H1387" s="305" t="str">
        <x:v>CAP-LAW040</x:v>
      </x:c>
      <x:c r="I1387" s="305" t="str">
        <x:v>MIGRATED — FROZEN</x:v>
      </x:c>
      <x:c r="J1387" s="305" t="str">
        <x:v>FROZEN</x:v>
      </x:c>
      <x:c r="K1387" s="305" t="str">
        <x:f>IF(COUNTIF($C$5:$C$1629,C1387)=1,"UNIQUE","DUPLICATE")</x:f>
        <x:v>UNIQUE</x:v>
      </x:c>
      <x:c r="L1387" s="305" t="str">
        <x:f>IF(COUNTIFS($B$5:$B$1629,B1387,$E$5:$E$1629,E1387)=1,"UNIQUE","DUPLICATE")</x:f>
        <x:v>UNIQUE</x:v>
      </x:c>
      <x:c r="M1387" s="305" t="str">
        <x:f>IF(COUNTIF($C$5:$C$1629,F1387)=1,"LINKED","ORPHAN")</x:f>
        <x:v>LINKED</x:v>
      </x:c>
      <x:c r="N1387" s="305" t="str">
        <x:f>IF(AND(LEFT(C1387,10)="SEBI-CORE-",MID(C1387,11,3)=B1387,LEN(C1387)=20),"VALID","INVALID")</x:f>
        <x:v>VALID</x:v>
      </x:c>
      <x:c r="O1387" s="305" t="str">
        <x:v>NO COLLISION — OBJECT CODE ISOLATED</x:v>
      </x:c>
    </x:row>
    <x:row r="1388" ht="48" customHeight="1">
      <x:c r="A1388" s="305" t="str">
        <x:v>Applicability rule</x:v>
      </x:c>
      <x:c r="B1388" s="305" t="str">
        <x:v>APP</x:v>
      </x:c>
      <x:c r="C1388" s="305" t="str">
        <x:v>SEBI-CORE-APP-000103</x:v>
      </x:c>
      <x:c r="D1388" s="305" t="n">
        <x:v>103</x:v>
      </x:c>
      <x:c r="E1388" s="305" t="str">
        <x:v>CAP-LAW040|Reg. 11</x:v>
      </x:c>
      <x:c r="F1388" s="305" t="str">
        <x:v>SEBI-CORE-PRV-000103</x:v>
      </x:c>
      <x:c r="G1388" s="305" t="str">
        <x:v>CAP-LAW040|Reg. 11</x:v>
      </x:c>
      <x:c r="H1388" s="305" t="str">
        <x:v>CAP-LAW040</x:v>
      </x:c>
      <x:c r="I1388" s="305" t="str">
        <x:v>MIGRATED — FROZEN</x:v>
      </x:c>
      <x:c r="J1388" s="305" t="str">
        <x:v>FROZEN</x:v>
      </x:c>
      <x:c r="K1388" s="305" t="str">
        <x:f>IF(COUNTIF($C$5:$C$1629,C1388)=1,"UNIQUE","DUPLICATE")</x:f>
        <x:v>UNIQUE</x:v>
      </x:c>
      <x:c r="L1388" s="305" t="str">
        <x:f>IF(COUNTIFS($B$5:$B$1629,B1388,$E$5:$E$1629,E1388)=1,"UNIQUE","DUPLICATE")</x:f>
        <x:v>UNIQUE</x:v>
      </x:c>
      <x:c r="M1388" s="305" t="str">
        <x:f>IF(COUNTIF($C$5:$C$1629,F1388)=1,"LINKED","ORPHAN")</x:f>
        <x:v>LINKED</x:v>
      </x:c>
      <x:c r="N1388" s="305" t="str">
        <x:f>IF(AND(LEFT(C1388,10)="SEBI-CORE-",MID(C1388,11,3)=B1388,LEN(C1388)=20),"VALID","INVALID")</x:f>
        <x:v>VALID</x:v>
      </x:c>
      <x:c r="O1388" s="305" t="str">
        <x:v>NO COLLISION — OBJECT CODE ISOLATED</x:v>
      </x:c>
    </x:row>
    <x:row r="1389" ht="48" customHeight="1">
      <x:c r="A1389" s="305" t="str">
        <x:v>Applicability rule</x:v>
      </x:c>
      <x:c r="B1389" s="305" t="str">
        <x:v>APP</x:v>
      </x:c>
      <x:c r="C1389" s="305" t="str">
        <x:v>SEBI-CORE-APP-000104</x:v>
      </x:c>
      <x:c r="D1389" s="305" t="n">
        <x:v>104</x:v>
      </x:c>
      <x:c r="E1389" s="305" t="str">
        <x:v>CAP-LAW040|Reg. 12</x:v>
      </x:c>
      <x:c r="F1389" s="305" t="str">
        <x:v>SEBI-CORE-PRV-000104</x:v>
      </x:c>
      <x:c r="G1389" s="305" t="str">
        <x:v>CAP-LAW040|Reg. 12</x:v>
      </x:c>
      <x:c r="H1389" s="305" t="str">
        <x:v>CAP-LAW040</x:v>
      </x:c>
      <x:c r="I1389" s="305" t="str">
        <x:v>MIGRATED — FROZEN</x:v>
      </x:c>
      <x:c r="J1389" s="305" t="str">
        <x:v>FROZEN</x:v>
      </x:c>
      <x:c r="K1389" s="305" t="str">
        <x:f>IF(COUNTIF($C$5:$C$1629,C1389)=1,"UNIQUE","DUPLICATE")</x:f>
        <x:v>UNIQUE</x:v>
      </x:c>
      <x:c r="L1389" s="305" t="str">
        <x:f>IF(COUNTIFS($B$5:$B$1629,B1389,$E$5:$E$1629,E1389)=1,"UNIQUE","DUPLICATE")</x:f>
        <x:v>UNIQUE</x:v>
      </x:c>
      <x:c r="M1389" s="305" t="str">
        <x:f>IF(COUNTIF($C$5:$C$1629,F1389)=1,"LINKED","ORPHAN")</x:f>
        <x:v>LINKED</x:v>
      </x:c>
      <x:c r="N1389" s="305" t="str">
        <x:f>IF(AND(LEFT(C1389,10)="SEBI-CORE-",MID(C1389,11,3)=B1389,LEN(C1389)=20),"VALID","INVALID")</x:f>
        <x:v>VALID</x:v>
      </x:c>
      <x:c r="O1389" s="305" t="str">
        <x:v>NO COLLISION — OBJECT CODE ISOLATED</x:v>
      </x:c>
    </x:row>
    <x:row r="1390" ht="48" customHeight="1">
      <x:c r="A1390" s="305" t="str">
        <x:v>Applicability rule</x:v>
      </x:c>
      <x:c r="B1390" s="305" t="str">
        <x:v>APP</x:v>
      </x:c>
      <x:c r="C1390" s="305" t="str">
        <x:v>SEBI-CORE-APP-000105</x:v>
      </x:c>
      <x:c r="D1390" s="305" t="n">
        <x:v>105</x:v>
      </x:c>
      <x:c r="E1390" s="305" t="str">
        <x:v>CAP-LAW040|Reg. 14</x:v>
      </x:c>
      <x:c r="F1390" s="305" t="str">
        <x:v>SEBI-CORE-PRV-000105</x:v>
      </x:c>
      <x:c r="G1390" s="305" t="str">
        <x:v>CAP-LAW040|Reg. 14</x:v>
      </x:c>
      <x:c r="H1390" s="305" t="str">
        <x:v>CAP-LAW040</x:v>
      </x:c>
      <x:c r="I1390" s="305" t="str">
        <x:v>MIGRATED — FROZEN</x:v>
      </x:c>
      <x:c r="J1390" s="305" t="str">
        <x:v>FROZEN</x:v>
      </x:c>
      <x:c r="K1390" s="305" t="str">
        <x:f>IF(COUNTIF($C$5:$C$1629,C1390)=1,"UNIQUE","DUPLICATE")</x:f>
        <x:v>UNIQUE</x:v>
      </x:c>
      <x:c r="L1390" s="305" t="str">
        <x:f>IF(COUNTIFS($B$5:$B$1629,B1390,$E$5:$E$1629,E1390)=1,"UNIQUE","DUPLICATE")</x:f>
        <x:v>UNIQUE</x:v>
      </x:c>
      <x:c r="M1390" s="305" t="str">
        <x:f>IF(COUNTIF($C$5:$C$1629,F1390)=1,"LINKED","ORPHAN")</x:f>
        <x:v>LINKED</x:v>
      </x:c>
      <x:c r="N1390" s="305" t="str">
        <x:f>IF(AND(LEFT(C1390,10)="SEBI-CORE-",MID(C1390,11,3)=B1390,LEN(C1390)=20),"VALID","INVALID")</x:f>
        <x:v>VALID</x:v>
      </x:c>
      <x:c r="O1390" s="305" t="str">
        <x:v>NO COLLISION — OBJECT CODE ISOLATED</x:v>
      </x:c>
    </x:row>
    <x:row r="1391" ht="48" customHeight="1">
      <x:c r="A1391" s="305" t="str">
        <x:v>Applicability rule</x:v>
      </x:c>
      <x:c r="B1391" s="305" t="str">
        <x:v>APP</x:v>
      </x:c>
      <x:c r="C1391" s="305" t="str">
        <x:v>SEBI-CORE-APP-000106</x:v>
      </x:c>
      <x:c r="D1391" s="305" t="n">
        <x:v>106</x:v>
      </x:c>
      <x:c r="E1391" s="305" t="str">
        <x:v>CAP-LAW040|Reg. 15</x:v>
      </x:c>
      <x:c r="F1391" s="305" t="str">
        <x:v>SEBI-CORE-PRV-000106</x:v>
      </x:c>
      <x:c r="G1391" s="305" t="str">
        <x:v>CAP-LAW040|Reg. 15</x:v>
      </x:c>
      <x:c r="H1391" s="305" t="str">
        <x:v>CAP-LAW040</x:v>
      </x:c>
      <x:c r="I1391" s="305" t="str">
        <x:v>MIGRATED — FROZEN</x:v>
      </x:c>
      <x:c r="J1391" s="305" t="str">
        <x:v>FROZEN</x:v>
      </x:c>
      <x:c r="K1391" s="305" t="str">
        <x:f>IF(COUNTIF($C$5:$C$1629,C1391)=1,"UNIQUE","DUPLICATE")</x:f>
        <x:v>UNIQUE</x:v>
      </x:c>
      <x:c r="L1391" s="305" t="str">
        <x:f>IF(COUNTIFS($B$5:$B$1629,B1391,$E$5:$E$1629,E1391)=1,"UNIQUE","DUPLICATE")</x:f>
        <x:v>UNIQUE</x:v>
      </x:c>
      <x:c r="M1391" s="305" t="str">
        <x:f>IF(COUNTIF($C$5:$C$1629,F1391)=1,"LINKED","ORPHAN")</x:f>
        <x:v>LINKED</x:v>
      </x:c>
      <x:c r="N1391" s="305" t="str">
        <x:f>IF(AND(LEFT(C1391,10)="SEBI-CORE-",MID(C1391,11,3)=B1391,LEN(C1391)=20),"VALID","INVALID")</x:f>
        <x:v>VALID</x:v>
      </x:c>
      <x:c r="O1391" s="305" t="str">
        <x:v>NO COLLISION — OBJECT CODE ISOLATED</x:v>
      </x:c>
    </x:row>
    <x:row r="1392" ht="48" customHeight="1">
      <x:c r="A1392" s="305" t="str">
        <x:v>Applicability rule</x:v>
      </x:c>
      <x:c r="B1392" s="305" t="str">
        <x:v>APP</x:v>
      </x:c>
      <x:c r="C1392" s="305" t="str">
        <x:v>SEBI-CORE-APP-000107</x:v>
      </x:c>
      <x:c r="D1392" s="305" t="n">
        <x:v>107</x:v>
      </x:c>
      <x:c r="E1392" s="305" t="str">
        <x:v>CAP-LAW040|Reg. 16</x:v>
      </x:c>
      <x:c r="F1392" s="305" t="str">
        <x:v>SEBI-CORE-PRV-000107</x:v>
      </x:c>
      <x:c r="G1392" s="305" t="str">
        <x:v>CAP-LAW040|Reg. 16</x:v>
      </x:c>
      <x:c r="H1392" s="305" t="str">
        <x:v>CAP-LAW040</x:v>
      </x:c>
      <x:c r="I1392" s="305" t="str">
        <x:v>MIGRATED — FROZEN</x:v>
      </x:c>
      <x:c r="J1392" s="305" t="str">
        <x:v>FROZEN</x:v>
      </x:c>
      <x:c r="K1392" s="305" t="str">
        <x:f>IF(COUNTIF($C$5:$C$1629,C1392)=1,"UNIQUE","DUPLICATE")</x:f>
        <x:v>UNIQUE</x:v>
      </x:c>
      <x:c r="L1392" s="305" t="str">
        <x:f>IF(COUNTIFS($B$5:$B$1629,B1392,$E$5:$E$1629,E1392)=1,"UNIQUE","DUPLICATE")</x:f>
        <x:v>UNIQUE</x:v>
      </x:c>
      <x:c r="M1392" s="305" t="str">
        <x:f>IF(COUNTIF($C$5:$C$1629,F1392)=1,"LINKED","ORPHAN")</x:f>
        <x:v>LINKED</x:v>
      </x:c>
      <x:c r="N1392" s="305" t="str">
        <x:f>IF(AND(LEFT(C1392,10)="SEBI-CORE-",MID(C1392,11,3)=B1392,LEN(C1392)=20),"VALID","INVALID")</x:f>
        <x:v>VALID</x:v>
      </x:c>
      <x:c r="O1392" s="305" t="str">
        <x:v>NO COLLISION — OBJECT CODE ISOLATED</x:v>
      </x:c>
    </x:row>
    <x:row r="1393" ht="48" customHeight="1">
      <x:c r="A1393" s="305" t="str">
        <x:v>Applicability rule</x:v>
      </x:c>
      <x:c r="B1393" s="305" t="str">
        <x:v>APP</x:v>
      </x:c>
      <x:c r="C1393" s="305" t="str">
        <x:v>SEBI-CORE-APP-000108</x:v>
      </x:c>
      <x:c r="D1393" s="305" t="n">
        <x:v>108</x:v>
      </x:c>
      <x:c r="E1393" s="305" t="str">
        <x:v>CAP-LAW040|Regs. 19A-23 and Schedules II/IV</x:v>
      </x:c>
      <x:c r="F1393" s="305" t="str">
        <x:v>SEBI-CORE-PRV-000108</x:v>
      </x:c>
      <x:c r="G1393" s="305" t="str">
        <x:v>CAP-LAW040|Regs. 19A-23 and Schedules II/IV</x:v>
      </x:c>
      <x:c r="H1393" s="305" t="str">
        <x:v>CAP-LAW040</x:v>
      </x:c>
      <x:c r="I1393" s="305" t="str">
        <x:v>MIGRATED — FROZEN</x:v>
      </x:c>
      <x:c r="J1393" s="305" t="str">
        <x:v>FROZEN</x:v>
      </x:c>
      <x:c r="K1393" s="305" t="str">
        <x:f>IF(COUNTIF($C$5:$C$1629,C1393)=1,"UNIQUE","DUPLICATE")</x:f>
        <x:v>UNIQUE</x:v>
      </x:c>
      <x:c r="L1393" s="305" t="str">
        <x:f>IF(COUNTIFS($B$5:$B$1629,B1393,$E$5:$E$1629,E1393)=1,"UNIQUE","DUPLICATE")</x:f>
        <x:v>UNIQUE</x:v>
      </x:c>
      <x:c r="M1393" s="305" t="str">
        <x:f>IF(COUNTIF($C$5:$C$1629,F1393)=1,"LINKED","ORPHAN")</x:f>
        <x:v>LINKED</x:v>
      </x:c>
      <x:c r="N1393" s="305" t="str">
        <x:f>IF(AND(LEFT(C1393,10)="SEBI-CORE-",MID(C1393,11,3)=B1393,LEN(C1393)=20),"VALID","INVALID")</x:f>
        <x:v>VALID</x:v>
      </x:c>
      <x:c r="O1393" s="305" t="str">
        <x:v>NO COLLISION — OBJECT CODE ISOLATED</x:v>
      </x:c>
    </x:row>
    <x:row r="1394" ht="48" customHeight="1">
      <x:c r="A1394" s="305" t="str">
        <x:v>Applicability rule</x:v>
      </x:c>
      <x:c r="B1394" s="305" t="str">
        <x:v>APP</x:v>
      </x:c>
      <x:c r="C1394" s="305" t="str">
        <x:v>SEBI-CORE-APP-000109</x:v>
      </x:c>
      <x:c r="D1394" s="305" t="n">
        <x:v>109</x:v>
      </x:c>
      <x:c r="E1394" s="305" t="str">
        <x:v>CAP-LAW040|Reg. 24</x:v>
      </x:c>
      <x:c r="F1394" s="305" t="str">
        <x:v>SEBI-CORE-PRV-000109</x:v>
      </x:c>
      <x:c r="G1394" s="305" t="str">
        <x:v>CAP-LAW040|Reg. 24</x:v>
      </x:c>
      <x:c r="H1394" s="305" t="str">
        <x:v>CAP-LAW040</x:v>
      </x:c>
      <x:c r="I1394" s="305" t="str">
        <x:v>MIGRATED — FROZEN</x:v>
      </x:c>
      <x:c r="J1394" s="305" t="str">
        <x:v>FROZEN</x:v>
      </x:c>
      <x:c r="K1394" s="305" t="str">
        <x:f>IF(COUNTIF($C$5:$C$1629,C1394)=1,"UNIQUE","DUPLICATE")</x:f>
        <x:v>UNIQUE</x:v>
      </x:c>
      <x:c r="L1394" s="305" t="str">
        <x:f>IF(COUNTIFS($B$5:$B$1629,B1394,$E$5:$E$1629,E1394)=1,"UNIQUE","DUPLICATE")</x:f>
        <x:v>UNIQUE</x:v>
      </x:c>
      <x:c r="M1394" s="305" t="str">
        <x:f>IF(COUNTIF($C$5:$C$1629,F1394)=1,"LINKED","ORPHAN")</x:f>
        <x:v>LINKED</x:v>
      </x:c>
      <x:c r="N1394" s="305" t="str">
        <x:f>IF(AND(LEFT(C1394,10)="SEBI-CORE-",MID(C1394,11,3)=B1394,LEN(C1394)=20),"VALID","INVALID")</x:f>
        <x:v>VALID</x:v>
      </x:c>
      <x:c r="O1394" s="305" t="str">
        <x:v>NO COLLISION — OBJECT CODE ISOLATED</x:v>
      </x:c>
    </x:row>
    <x:row r="1395" ht="48" customHeight="1">
      <x:c r="A1395" s="305" t="str">
        <x:v>Applicability rule</x:v>
      </x:c>
      <x:c r="B1395" s="305" t="str">
        <x:v>APP</x:v>
      </x:c>
      <x:c r="C1395" s="305" t="str">
        <x:v>SEBI-CORE-APP-000110</x:v>
      </x:c>
      <x:c r="D1395" s="305" t="n">
        <x:v>110</x:v>
      </x:c>
      <x:c r="E1395" s="305" t="str">
        <x:v>CAP-LAW040|Reg. 25</x:v>
      </x:c>
      <x:c r="F1395" s="305" t="str">
        <x:v>SEBI-CORE-PRV-000110</x:v>
      </x:c>
      <x:c r="G1395" s="305" t="str">
        <x:v>CAP-LAW040|Reg. 25</x:v>
      </x:c>
      <x:c r="H1395" s="305" t="str">
        <x:v>CAP-LAW040</x:v>
      </x:c>
      <x:c r="I1395" s="305" t="str">
        <x:v>MIGRATED — FROZEN</x:v>
      </x:c>
      <x:c r="J1395" s="305" t="str">
        <x:v>FROZEN</x:v>
      </x:c>
      <x:c r="K1395" s="305" t="str">
        <x:f>IF(COUNTIF($C$5:$C$1629,C1395)=1,"UNIQUE","DUPLICATE")</x:f>
        <x:v>UNIQUE</x:v>
      </x:c>
      <x:c r="L1395" s="305" t="str">
        <x:f>IF(COUNTIFS($B$5:$B$1629,B1395,$E$5:$E$1629,E1395)=1,"UNIQUE","DUPLICATE")</x:f>
        <x:v>UNIQUE</x:v>
      </x:c>
      <x:c r="M1395" s="305" t="str">
        <x:f>IF(COUNTIF($C$5:$C$1629,F1395)=1,"LINKED","ORPHAN")</x:f>
        <x:v>LINKED</x:v>
      </x:c>
      <x:c r="N1395" s="305" t="str">
        <x:f>IF(AND(LEFT(C1395,10)="SEBI-CORE-",MID(C1395,11,3)=B1395,LEN(C1395)=20),"VALID","INVALID")</x:f>
        <x:v>VALID</x:v>
      </x:c>
      <x:c r="O1395" s="305" t="str">
        <x:v>NO COLLISION — OBJECT CODE ISOLATED</x:v>
      </x:c>
    </x:row>
    <x:row r="1396" ht="48" customHeight="1">
      <x:c r="A1396" s="305" t="str">
        <x:v>Applicability rule</x:v>
      </x:c>
      <x:c r="B1396" s="305" t="str">
        <x:v>APP</x:v>
      </x:c>
      <x:c r="C1396" s="305" t="str">
        <x:v>SEBI-CORE-APP-000111</x:v>
      </x:c>
      <x:c r="D1396" s="305" t="n">
        <x:v>111</x:v>
      </x:c>
      <x:c r="E1396" s="305" t="str">
        <x:v>CAP-LAW042|Reg. 5</x:v>
      </x:c>
      <x:c r="F1396" s="305" t="str">
        <x:v>SEBI-CORE-PRV-000111</x:v>
      </x:c>
      <x:c r="G1396" s="305" t="str">
        <x:v>CAP-LAW042|Reg. 5</x:v>
      </x:c>
      <x:c r="H1396" s="305" t="str">
        <x:v>CAP-LAW042</x:v>
      </x:c>
      <x:c r="I1396" s="305" t="str">
        <x:v>MIGRATED — FROZEN</x:v>
      </x:c>
      <x:c r="J1396" s="305" t="str">
        <x:v>FROZEN</x:v>
      </x:c>
      <x:c r="K1396" s="305" t="str">
        <x:f>IF(COUNTIF($C$5:$C$1629,C1396)=1,"UNIQUE","DUPLICATE")</x:f>
        <x:v>UNIQUE</x:v>
      </x:c>
      <x:c r="L1396" s="305" t="str">
        <x:f>IF(COUNTIFS($B$5:$B$1629,B1396,$E$5:$E$1629,E1396)=1,"UNIQUE","DUPLICATE")</x:f>
        <x:v>UNIQUE</x:v>
      </x:c>
      <x:c r="M1396" s="305" t="str">
        <x:f>IF(COUNTIF($C$5:$C$1629,F1396)=1,"LINKED","ORPHAN")</x:f>
        <x:v>LINKED</x:v>
      </x:c>
      <x:c r="N1396" s="305" t="str">
        <x:f>IF(AND(LEFT(C1396,10)="SEBI-CORE-",MID(C1396,11,3)=B1396,LEN(C1396)=20),"VALID","INVALID")</x:f>
        <x:v>VALID</x:v>
      </x:c>
      <x:c r="O1396" s="305" t="str">
        <x:v>NO COLLISION — OBJECT CODE ISOLATED</x:v>
      </x:c>
    </x:row>
    <x:row r="1397" ht="48" customHeight="1">
      <x:c r="A1397" s="305" t="str">
        <x:v>Applicability rule</x:v>
      </x:c>
      <x:c r="B1397" s="305" t="str">
        <x:v>APP</x:v>
      </x:c>
      <x:c r="C1397" s="305" t="str">
        <x:v>SEBI-CORE-APP-000112</x:v>
      </x:c>
      <x:c r="D1397" s="305" t="n">
        <x:v>112</x:v>
      </x:c>
      <x:c r="E1397" s="305" t="str">
        <x:v>CAP-LAW042|Reg. 6</x:v>
      </x:c>
      <x:c r="F1397" s="305" t="str">
        <x:v>SEBI-CORE-PRV-000112</x:v>
      </x:c>
      <x:c r="G1397" s="305" t="str">
        <x:v>CAP-LAW042|Reg. 6</x:v>
      </x:c>
      <x:c r="H1397" s="305" t="str">
        <x:v>CAP-LAW042</x:v>
      </x:c>
      <x:c r="I1397" s="305" t="str">
        <x:v>MIGRATED — FROZEN</x:v>
      </x:c>
      <x:c r="J1397" s="305" t="str">
        <x:v>FROZEN</x:v>
      </x:c>
      <x:c r="K1397" s="305" t="str">
        <x:f>IF(COUNTIF($C$5:$C$1629,C1397)=1,"UNIQUE","DUPLICATE")</x:f>
        <x:v>UNIQUE</x:v>
      </x:c>
      <x:c r="L1397" s="305" t="str">
        <x:f>IF(COUNTIFS($B$5:$B$1629,B1397,$E$5:$E$1629,E1397)=1,"UNIQUE","DUPLICATE")</x:f>
        <x:v>UNIQUE</x:v>
      </x:c>
      <x:c r="M1397" s="305" t="str">
        <x:f>IF(COUNTIF($C$5:$C$1629,F1397)=1,"LINKED","ORPHAN")</x:f>
        <x:v>LINKED</x:v>
      </x:c>
      <x:c r="N1397" s="305" t="str">
        <x:f>IF(AND(LEFT(C1397,10)="SEBI-CORE-",MID(C1397,11,3)=B1397,LEN(C1397)=20),"VALID","INVALID")</x:f>
        <x:v>VALID</x:v>
      </x:c>
      <x:c r="O1397" s="305" t="str">
        <x:v>NO COLLISION — OBJECT CODE ISOLATED</x:v>
      </x:c>
    </x:row>
    <x:row r="1398" ht="48" customHeight="1">
      <x:c r="A1398" s="305" t="str">
        <x:v>Applicability rule</x:v>
      </x:c>
      <x:c r="B1398" s="305" t="str">
        <x:v>APP</x:v>
      </x:c>
      <x:c r="C1398" s="305" t="str">
        <x:v>SEBI-CORE-APP-000113</x:v>
      </x:c>
      <x:c r="D1398" s="305" t="n">
        <x:v>113</x:v>
      </x:c>
      <x:c r="E1398" s="305" t="str">
        <x:v>CAP-LAW042|Regs. 6 and 14 / Schedule I</x:v>
      </x:c>
      <x:c r="F1398" s="305" t="str">
        <x:v>SEBI-CORE-PRV-000113</x:v>
      </x:c>
      <x:c r="G1398" s="305" t="str">
        <x:v>CAP-LAW042|Regs. 6 and 14 / Schedule I</x:v>
      </x:c>
      <x:c r="H1398" s="305" t="str">
        <x:v>CAP-LAW042</x:v>
      </x:c>
      <x:c r="I1398" s="305" t="str">
        <x:v>MIGRATED — FROZEN</x:v>
      </x:c>
      <x:c r="J1398" s="305" t="str">
        <x:v>FROZEN</x:v>
      </x:c>
      <x:c r="K1398" s="305" t="str">
        <x:f>IF(COUNTIF($C$5:$C$1629,C1398)=1,"UNIQUE","DUPLICATE")</x:f>
        <x:v>UNIQUE</x:v>
      </x:c>
      <x:c r="L1398" s="305" t="str">
        <x:f>IF(COUNTIFS($B$5:$B$1629,B1398,$E$5:$E$1629,E1398)=1,"UNIQUE","DUPLICATE")</x:f>
        <x:v>UNIQUE</x:v>
      </x:c>
      <x:c r="M1398" s="305" t="str">
        <x:f>IF(COUNTIF($C$5:$C$1629,F1398)=1,"LINKED","ORPHAN")</x:f>
        <x:v>LINKED</x:v>
      </x:c>
      <x:c r="N1398" s="305" t="str">
        <x:f>IF(AND(LEFT(C1398,10)="SEBI-CORE-",MID(C1398,11,3)=B1398,LEN(C1398)=20),"VALID","INVALID")</x:f>
        <x:v>VALID</x:v>
      </x:c>
      <x:c r="O1398" s="305" t="str">
        <x:v>NO COLLISION — OBJECT CODE ISOLATED</x:v>
      </x:c>
    </x:row>
    <x:row r="1399" ht="48" customHeight="1">
      <x:c r="A1399" s="305" t="str">
        <x:v>Applicability rule</x:v>
      </x:c>
      <x:c r="B1399" s="305" t="str">
        <x:v>APP</x:v>
      </x:c>
      <x:c r="C1399" s="305" t="str">
        <x:v>SEBI-CORE-APP-000114</x:v>
      </x:c>
      <x:c r="D1399" s="305" t="n">
        <x:v>114</x:v>
      </x:c>
      <x:c r="E1399" s="305" t="str">
        <x:v>CAP-LAW042|Reg. 3</x:v>
      </x:c>
      <x:c r="F1399" s="305" t="str">
        <x:v>SEBI-CORE-PRV-000114</x:v>
      </x:c>
      <x:c r="G1399" s="305" t="str">
        <x:v>CAP-LAW042|Reg. 3</x:v>
      </x:c>
      <x:c r="H1399" s="305" t="str">
        <x:v>CAP-LAW042</x:v>
      </x:c>
      <x:c r="I1399" s="305" t="str">
        <x:v>MIGRATED — FROZEN</x:v>
      </x:c>
      <x:c r="J1399" s="305" t="str">
        <x:v>FROZEN</x:v>
      </x:c>
      <x:c r="K1399" s="305" t="str">
        <x:f>IF(COUNTIF($C$5:$C$1629,C1399)=1,"UNIQUE","DUPLICATE")</x:f>
        <x:v>UNIQUE</x:v>
      </x:c>
      <x:c r="L1399" s="305" t="str">
        <x:f>IF(COUNTIFS($B$5:$B$1629,B1399,$E$5:$E$1629,E1399)=1,"UNIQUE","DUPLICATE")</x:f>
        <x:v>UNIQUE</x:v>
      </x:c>
      <x:c r="M1399" s="305" t="str">
        <x:f>IF(COUNTIF($C$5:$C$1629,F1399)=1,"LINKED","ORPHAN")</x:f>
        <x:v>LINKED</x:v>
      </x:c>
      <x:c r="N1399" s="305" t="str">
        <x:f>IF(AND(LEFT(C1399,10)="SEBI-CORE-",MID(C1399,11,3)=B1399,LEN(C1399)=20),"VALID","INVALID")</x:f>
        <x:v>VALID</x:v>
      </x:c>
      <x:c r="O1399" s="305" t="str">
        <x:v>NO COLLISION — OBJECT CODE ISOLATED</x:v>
      </x:c>
    </x:row>
    <x:row r="1400" ht="48" customHeight="1">
      <x:c r="A1400" s="305" t="str">
        <x:v>Applicability rule</x:v>
      </x:c>
      <x:c r="B1400" s="305" t="str">
        <x:v>APP</x:v>
      </x:c>
      <x:c r="C1400" s="305" t="str">
        <x:v>SEBI-CORE-APP-000115</x:v>
      </x:c>
      <x:c r="D1400" s="305" t="n">
        <x:v>115</x:v>
      </x:c>
      <x:c r="E1400" s="305" t="str">
        <x:v>CAP-LAW042|Reg. 12(3)</x:v>
      </x:c>
      <x:c r="F1400" s="305" t="str">
        <x:v>SEBI-CORE-PRV-000115</x:v>
      </x:c>
      <x:c r="G1400" s="305" t="str">
        <x:v>CAP-LAW042|Reg. 12(3)</x:v>
      </x:c>
      <x:c r="H1400" s="305" t="str">
        <x:v>CAP-LAW042</x:v>
      </x:c>
      <x:c r="I1400" s="305" t="str">
        <x:v>MIGRATED — FROZEN</x:v>
      </x:c>
      <x:c r="J1400" s="305" t="str">
        <x:v>FROZEN</x:v>
      </x:c>
      <x:c r="K1400" s="305" t="str">
        <x:f>IF(COUNTIF($C$5:$C$1629,C1400)=1,"UNIQUE","DUPLICATE")</x:f>
        <x:v>UNIQUE</x:v>
      </x:c>
      <x:c r="L1400" s="305" t="str">
        <x:f>IF(COUNTIFS($B$5:$B$1629,B1400,$E$5:$E$1629,E1400)=1,"UNIQUE","DUPLICATE")</x:f>
        <x:v>UNIQUE</x:v>
      </x:c>
      <x:c r="M1400" s="305" t="str">
        <x:f>IF(COUNTIF($C$5:$C$1629,F1400)=1,"LINKED","ORPHAN")</x:f>
        <x:v>LINKED</x:v>
      </x:c>
      <x:c r="N1400" s="305" t="str">
        <x:f>IF(AND(LEFT(C1400,10)="SEBI-CORE-",MID(C1400,11,3)=B1400,LEN(C1400)=20),"VALID","INVALID")</x:f>
        <x:v>VALID</x:v>
      </x:c>
      <x:c r="O1400" s="305" t="str">
        <x:v>NO COLLISION — OBJECT CODE ISOLATED</x:v>
      </x:c>
    </x:row>
    <x:row r="1401" ht="48" customHeight="1">
      <x:c r="A1401" s="305" t="str">
        <x:v>Applicability rule</x:v>
      </x:c>
      <x:c r="B1401" s="305" t="str">
        <x:v>APP</x:v>
      </x:c>
      <x:c r="C1401" s="305" t="str">
        <x:v>SEBI-CORE-APP-000116</x:v>
      </x:c>
      <x:c r="D1401" s="305" t="n">
        <x:v>116</x:v>
      </x:c>
      <x:c r="E1401" s="305" t="str">
        <x:v>CAP-LAW042|Regs. 10 and 12</x:v>
      </x:c>
      <x:c r="F1401" s="305" t="str">
        <x:v>SEBI-CORE-PRV-000116</x:v>
      </x:c>
      <x:c r="G1401" s="305" t="str">
        <x:v>CAP-LAW042|Regs. 10 and 12</x:v>
      </x:c>
      <x:c r="H1401" s="305" t="str">
        <x:v>CAP-LAW042</x:v>
      </x:c>
      <x:c r="I1401" s="305" t="str">
        <x:v>MIGRATED — FROZEN</x:v>
      </x:c>
      <x:c r="J1401" s="305" t="str">
        <x:v>FROZEN</x:v>
      </x:c>
      <x:c r="K1401" s="305" t="str">
        <x:f>IF(COUNTIF($C$5:$C$1629,C1401)=1,"UNIQUE","DUPLICATE")</x:f>
        <x:v>UNIQUE</x:v>
      </x:c>
      <x:c r="L1401" s="305" t="str">
        <x:f>IF(COUNTIFS($B$5:$B$1629,B1401,$E$5:$E$1629,E1401)=1,"UNIQUE","DUPLICATE")</x:f>
        <x:v>UNIQUE</x:v>
      </x:c>
      <x:c r="M1401" s="305" t="str">
        <x:f>IF(COUNTIF($C$5:$C$1629,F1401)=1,"LINKED","ORPHAN")</x:f>
        <x:v>LINKED</x:v>
      </x:c>
      <x:c r="N1401" s="305" t="str">
        <x:f>IF(AND(LEFT(C1401,10)="SEBI-CORE-",MID(C1401,11,3)=B1401,LEN(C1401)=20),"VALID","INVALID")</x:f>
        <x:v>VALID</x:v>
      </x:c>
      <x:c r="O1401" s="305" t="str">
        <x:v>NO COLLISION — OBJECT CODE ISOLATED</x:v>
      </x:c>
    </x:row>
    <x:row r="1402" ht="48" customHeight="1">
      <x:c r="A1402" s="305" t="str">
        <x:v>Applicability rule</x:v>
      </x:c>
      <x:c r="B1402" s="305" t="str">
        <x:v>APP</x:v>
      </x:c>
      <x:c r="C1402" s="305" t="str">
        <x:v>SEBI-CORE-APP-000117</x:v>
      </x:c>
      <x:c r="D1402" s="305" t="n">
        <x:v>117</x:v>
      </x:c>
      <x:c r="E1402" s="305" t="str">
        <x:v>CAP-LAW042|Reg. 14 / Schedule I Part F</x:v>
      </x:c>
      <x:c r="F1402" s="305" t="str">
        <x:v>SEBI-CORE-PRV-000117</x:v>
      </x:c>
      <x:c r="G1402" s="305" t="str">
        <x:v>CAP-LAW042|Reg. 14 / Schedule I Part F</x:v>
      </x:c>
      <x:c r="H1402" s="305" t="str">
        <x:v>CAP-LAW042</x:v>
      </x:c>
      <x:c r="I1402" s="305" t="str">
        <x:v>MIGRATED — FROZEN</x:v>
      </x:c>
      <x:c r="J1402" s="305" t="str">
        <x:v>FROZEN</x:v>
      </x:c>
      <x:c r="K1402" s="305" t="str">
        <x:f>IF(COUNTIF($C$5:$C$1629,C1402)=1,"UNIQUE","DUPLICATE")</x:f>
        <x:v>UNIQUE</x:v>
      </x:c>
      <x:c r="L1402" s="305" t="str">
        <x:f>IF(COUNTIFS($B$5:$B$1629,B1402,$E$5:$E$1629,E1402)=1,"UNIQUE","DUPLICATE")</x:f>
        <x:v>UNIQUE</x:v>
      </x:c>
      <x:c r="M1402" s="305" t="str">
        <x:f>IF(COUNTIF($C$5:$C$1629,F1402)=1,"LINKED","ORPHAN")</x:f>
        <x:v>LINKED</x:v>
      </x:c>
      <x:c r="N1402" s="305" t="str">
        <x:f>IF(AND(LEFT(C1402,10)="SEBI-CORE-",MID(C1402,11,3)=B1402,LEN(C1402)=20),"VALID","INVALID")</x:f>
        <x:v>VALID</x:v>
      </x:c>
      <x:c r="O1402" s="305" t="str">
        <x:v>NO COLLISION — OBJECT CODE ISOLATED</x:v>
      </x:c>
    </x:row>
    <x:row r="1403" ht="48" customHeight="1">
      <x:c r="A1403" s="305" t="str">
        <x:v>Applicability rule</x:v>
      </x:c>
      <x:c r="B1403" s="305" t="str">
        <x:v>APP</x:v>
      </x:c>
      <x:c r="C1403" s="305" t="str">
        <x:v>SEBI-CORE-APP-000118</x:v>
      </x:c>
      <x:c r="D1403" s="305" t="n">
        <x:v>118</x:v>
      </x:c>
      <x:c r="E1403" s="305" t="str">
        <x:v>CAP-LAW042|Reg. 13</x:v>
      </x:c>
      <x:c r="F1403" s="305" t="str">
        <x:v>SEBI-CORE-PRV-000118</x:v>
      </x:c>
      <x:c r="G1403" s="305" t="str">
        <x:v>CAP-LAW042|Reg. 13</x:v>
      </x:c>
      <x:c r="H1403" s="305" t="str">
        <x:v>CAP-LAW042</x:v>
      </x:c>
      <x:c r="I1403" s="305" t="str">
        <x:v>MIGRATED — FROZEN</x:v>
      </x:c>
      <x:c r="J1403" s="305" t="str">
        <x:v>FROZEN</x:v>
      </x:c>
      <x:c r="K1403" s="305" t="str">
        <x:f>IF(COUNTIF($C$5:$C$1629,C1403)=1,"UNIQUE","DUPLICATE")</x:f>
        <x:v>UNIQUE</x:v>
      </x:c>
      <x:c r="L1403" s="305" t="str">
        <x:f>IF(COUNTIFS($B$5:$B$1629,B1403,$E$5:$E$1629,E1403)=1,"UNIQUE","DUPLICATE")</x:f>
        <x:v>UNIQUE</x:v>
      </x:c>
      <x:c r="M1403" s="305" t="str">
        <x:f>IF(COUNTIF($C$5:$C$1629,F1403)=1,"LINKED","ORPHAN")</x:f>
        <x:v>LINKED</x:v>
      </x:c>
      <x:c r="N1403" s="305" t="str">
        <x:f>IF(AND(LEFT(C1403,10)="SEBI-CORE-",MID(C1403,11,3)=B1403,LEN(C1403)=20),"VALID","INVALID")</x:f>
        <x:v>VALID</x:v>
      </x:c>
      <x:c r="O1403" s="305" t="str">
        <x:v>NO COLLISION — OBJECT CODE ISOLATED</x:v>
      </x:c>
    </x:row>
    <x:row r="1404" ht="48" customHeight="1">
      <x:c r="A1404" s="305" t="str">
        <x:v>Applicability rule</x:v>
      </x:c>
      <x:c r="B1404" s="305" t="str">
        <x:v>APP</x:v>
      </x:c>
      <x:c r="C1404" s="305" t="str">
        <x:v>SEBI-CORE-APP-000119</x:v>
      </x:c>
      <x:c r="D1404" s="305" t="n">
        <x:v>119</x:v>
      </x:c>
      <x:c r="E1404" s="305" t="str">
        <x:v>CAP-LAW042|Chapter IV (Regs. 28-38)</x:v>
      </x:c>
      <x:c r="F1404" s="305" t="str">
        <x:v>SEBI-CORE-PRV-000119</x:v>
      </x:c>
      <x:c r="G1404" s="305" t="str">
        <x:v>CAP-LAW042|Chapter IV (Regs. 28-38)</x:v>
      </x:c>
      <x:c r="H1404" s="305" t="str">
        <x:v>CAP-LAW042</x:v>
      </x:c>
      <x:c r="I1404" s="305" t="str">
        <x:v>MIGRATED — FROZEN</x:v>
      </x:c>
      <x:c r="J1404" s="305" t="str">
        <x:v>FROZEN</x:v>
      </x:c>
      <x:c r="K1404" s="305" t="str">
        <x:f>IF(COUNTIF($C$5:$C$1629,C1404)=1,"UNIQUE","DUPLICATE")</x:f>
        <x:v>UNIQUE</x:v>
      </x:c>
      <x:c r="L1404" s="305" t="str">
        <x:f>IF(COUNTIFS($B$5:$B$1629,B1404,$E$5:$E$1629,E1404)=1,"UNIQUE","DUPLICATE")</x:f>
        <x:v>UNIQUE</x:v>
      </x:c>
      <x:c r="M1404" s="305" t="str">
        <x:f>IF(COUNTIF($C$5:$C$1629,F1404)=1,"LINKED","ORPHAN")</x:f>
        <x:v>LINKED</x:v>
      </x:c>
      <x:c r="N1404" s="305" t="str">
        <x:f>IF(AND(LEFT(C1404,10)="SEBI-CORE-",MID(C1404,11,3)=B1404,LEN(C1404)=20),"VALID","INVALID")</x:f>
        <x:v>VALID</x:v>
      </x:c>
      <x:c r="O1404" s="305" t="str">
        <x:v>NO COLLISION — OBJECT CODE ISOLATED</x:v>
      </x:c>
    </x:row>
    <x:row r="1405" ht="48" customHeight="1">
      <x:c r="A1405" s="305" t="str">
        <x:v>Applicability rule</x:v>
      </x:c>
      <x:c r="B1405" s="305" t="str">
        <x:v>APP</x:v>
      </x:c>
      <x:c r="C1405" s="305" t="str">
        <x:v>SEBI-CORE-APP-000120</x:v>
      </x:c>
      <x:c r="D1405" s="305" t="n">
        <x:v>120</x:v>
      </x:c>
      <x:c r="E1405" s="305" t="str">
        <x:v>CAP-LAW041|Eligibility / general conditions</x:v>
      </x:c>
      <x:c r="F1405" s="305" t="str">
        <x:v>SEBI-CORE-PRV-000120</x:v>
      </x:c>
      <x:c r="G1405" s="305" t="str">
        <x:v>CAP-LAW041|Eligibility / general conditions</x:v>
      </x:c>
      <x:c r="H1405" s="305" t="str">
        <x:v>CAP-LAW041</x:v>
      </x:c>
      <x:c r="I1405" s="305" t="str">
        <x:v>MIGRATED — FROZEN</x:v>
      </x:c>
      <x:c r="J1405" s="305" t="str">
        <x:v>FROZEN</x:v>
      </x:c>
      <x:c r="K1405" s="305" t="str">
        <x:f>IF(COUNTIF($C$5:$C$1629,C1405)=1,"UNIQUE","DUPLICATE")</x:f>
        <x:v>UNIQUE</x:v>
      </x:c>
      <x:c r="L1405" s="305" t="str">
        <x:f>IF(COUNTIFS($B$5:$B$1629,B1405,$E$5:$E$1629,E1405)=1,"UNIQUE","DUPLICATE")</x:f>
        <x:v>UNIQUE</x:v>
      </x:c>
      <x:c r="M1405" s="305" t="str">
        <x:f>IF(COUNTIF($C$5:$C$1629,F1405)=1,"LINKED","ORPHAN")</x:f>
        <x:v>LINKED</x:v>
      </x:c>
      <x:c r="N1405" s="305" t="str">
        <x:f>IF(AND(LEFT(C1405,10)="SEBI-CORE-",MID(C1405,11,3)=B1405,LEN(C1405)=20),"VALID","INVALID")</x:f>
        <x:v>VALID</x:v>
      </x:c>
      <x:c r="O1405" s="305" t="str">
        <x:v>NO COLLISION — OBJECT CODE ISOLATED</x:v>
      </x:c>
    </x:row>
    <x:row r="1406" ht="48" customHeight="1">
      <x:c r="A1406" s="305" t="str">
        <x:v>Applicability rule</x:v>
      </x:c>
      <x:c r="B1406" s="305" t="str">
        <x:v>APP</x:v>
      </x:c>
      <x:c r="C1406" s="305" t="str">
        <x:v>SEBI-CORE-APP-000121</x:v>
      </x:c>
      <x:c r="D1406" s="305" t="n">
        <x:v>121</x:v>
      </x:c>
      <x:c r="E1406" s="305" t="str">
        <x:v>CAP-LAW041|Offer document / placement memorandum</x:v>
      </x:c>
      <x:c r="F1406" s="305" t="str">
        <x:v>SEBI-CORE-PRV-000121</x:v>
      </x:c>
      <x:c r="G1406" s="305" t="str">
        <x:v>CAP-LAW041|Offer document / placement memorandum</x:v>
      </x:c>
      <x:c r="H1406" s="305" t="str">
        <x:v>CAP-LAW041</x:v>
      </x:c>
      <x:c r="I1406" s="305" t="str">
        <x:v>MIGRATED — FROZEN</x:v>
      </x:c>
      <x:c r="J1406" s="305" t="str">
        <x:v>FROZEN</x:v>
      </x:c>
      <x:c r="K1406" s="305" t="str">
        <x:f>IF(COUNTIF($C$5:$C$1629,C1406)=1,"UNIQUE","DUPLICATE")</x:f>
        <x:v>UNIQUE</x:v>
      </x:c>
      <x:c r="L1406" s="305" t="str">
        <x:f>IF(COUNTIFS($B$5:$B$1629,B1406,$E$5:$E$1629,E1406)=1,"UNIQUE","DUPLICATE")</x:f>
        <x:v>UNIQUE</x:v>
      </x:c>
      <x:c r="M1406" s="305" t="str">
        <x:f>IF(COUNTIF($C$5:$C$1629,F1406)=1,"LINKED","ORPHAN")</x:f>
        <x:v>LINKED</x:v>
      </x:c>
      <x:c r="N1406" s="305" t="str">
        <x:f>IF(AND(LEFT(C1406,10)="SEBI-CORE-",MID(C1406,11,3)=B1406,LEN(C1406)=20),"VALID","INVALID")</x:f>
        <x:v>VALID</x:v>
      </x:c>
      <x:c r="O1406" s="305" t="str">
        <x:v>NO COLLISION — OBJECT CODE ISOLATED</x:v>
      </x:c>
    </x:row>
    <x:row r="1407" ht="48" customHeight="1">
      <x:c r="A1407" s="305" t="str">
        <x:v>Applicability rule</x:v>
      </x:c>
      <x:c r="B1407" s="305" t="str">
        <x:v>APP</x:v>
      </x:c>
      <x:c r="C1407" s="305" t="str">
        <x:v>SEBI-CORE-APP-000122</x:v>
      </x:c>
      <x:c r="D1407" s="305" t="n">
        <x:v>122</x:v>
      </x:c>
      <x:c r="E1407" s="305" t="str">
        <x:v>CAP-LAW041|Debenture trustee / security / rating provisions</x:v>
      </x:c>
      <x:c r="F1407" s="305" t="str">
        <x:v>SEBI-CORE-PRV-000122</x:v>
      </x:c>
      <x:c r="G1407" s="305" t="str">
        <x:v>CAP-LAW041|Debenture trustee / security / rating provisions</x:v>
      </x:c>
      <x:c r="H1407" s="305" t="str">
        <x:v>CAP-LAW041</x:v>
      </x:c>
      <x:c r="I1407" s="305" t="str">
        <x:v>MIGRATED — FROZEN</x:v>
      </x:c>
      <x:c r="J1407" s="305" t="str">
        <x:v>FROZEN</x:v>
      </x:c>
      <x:c r="K1407" s="305" t="str">
        <x:f>IF(COUNTIF($C$5:$C$1629,C1407)=1,"UNIQUE","DUPLICATE")</x:f>
        <x:v>UNIQUE</x:v>
      </x:c>
      <x:c r="L1407" s="305" t="str">
        <x:f>IF(COUNTIFS($B$5:$B$1629,B1407,$E$5:$E$1629,E1407)=1,"UNIQUE","DUPLICATE")</x:f>
        <x:v>UNIQUE</x:v>
      </x:c>
      <x:c r="M1407" s="305" t="str">
        <x:f>IF(COUNTIF($C$5:$C$1629,F1407)=1,"LINKED","ORPHAN")</x:f>
        <x:v>LINKED</x:v>
      </x:c>
      <x:c r="N1407" s="305" t="str">
        <x:f>IF(AND(LEFT(C1407,10)="SEBI-CORE-",MID(C1407,11,3)=B1407,LEN(C1407)=20),"VALID","INVALID")</x:f>
        <x:v>VALID</x:v>
      </x:c>
      <x:c r="O1407" s="305" t="str">
        <x:v>NO COLLISION — OBJECT CODE ISOLATED</x:v>
      </x:c>
    </x:row>
    <x:row r="1408" ht="48" customHeight="1">
      <x:c r="A1408" s="305" t="str">
        <x:v>Applicability rule</x:v>
      </x:c>
      <x:c r="B1408" s="305" t="str">
        <x:v>APP</x:v>
      </x:c>
      <x:c r="C1408" s="305" t="str">
        <x:v>SEBI-CORE-APP-000123</x:v>
      </x:c>
      <x:c r="D1408" s="305" t="n">
        <x:v>123</x:v>
      </x:c>
      <x:c r="E1408" s="305" t="str">
        <x:v>CAP-LAW041|Allotment / listing provisions</x:v>
      </x:c>
      <x:c r="F1408" s="305" t="str">
        <x:v>SEBI-CORE-PRV-000123</x:v>
      </x:c>
      <x:c r="G1408" s="305" t="str">
        <x:v>CAP-LAW041|Allotment / listing provisions</x:v>
      </x:c>
      <x:c r="H1408" s="305" t="str">
        <x:v>CAP-LAW041</x:v>
      </x:c>
      <x:c r="I1408" s="305" t="str">
        <x:v>MIGRATED — FROZEN</x:v>
      </x:c>
      <x:c r="J1408" s="305" t="str">
        <x:v>FROZEN</x:v>
      </x:c>
      <x:c r="K1408" s="305" t="str">
        <x:f>IF(COUNTIF($C$5:$C$1629,C1408)=1,"UNIQUE","DUPLICATE")</x:f>
        <x:v>UNIQUE</x:v>
      </x:c>
      <x:c r="L1408" s="305" t="str">
        <x:f>IF(COUNTIFS($B$5:$B$1629,B1408,$E$5:$E$1629,E1408)=1,"UNIQUE","DUPLICATE")</x:f>
        <x:v>UNIQUE</x:v>
      </x:c>
      <x:c r="M1408" s="305" t="str">
        <x:f>IF(COUNTIF($C$5:$C$1629,F1408)=1,"LINKED","ORPHAN")</x:f>
        <x:v>LINKED</x:v>
      </x:c>
      <x:c r="N1408" s="305" t="str">
        <x:f>IF(AND(LEFT(C1408,10)="SEBI-CORE-",MID(C1408,11,3)=B1408,LEN(C1408)=20),"VALID","INVALID")</x:f>
        <x:v>VALID</x:v>
      </x:c>
      <x:c r="O1408" s="305" t="str">
        <x:v>NO COLLISION — OBJECT CODE ISOLATED</x:v>
      </x:c>
    </x:row>
    <x:row r="1409" ht="48" customHeight="1">
      <x:c r="A1409" s="305" t="str">
        <x:v>Applicability rule</x:v>
      </x:c>
      <x:c r="B1409" s="305" t="str">
        <x:v>APP</x:v>
      </x:c>
      <x:c r="C1409" s="305" t="str">
        <x:v>SEBI-CORE-APP-000124</x:v>
      </x:c>
      <x:c r="D1409" s="305" t="n">
        <x:v>124</x:v>
      </x:c>
      <x:c r="E1409" s="305" t="str">
        <x:v>CAP-LAW085|Public issue / ASBA chapter</x:v>
      </x:c>
      <x:c r="F1409" s="305" t="str">
        <x:v>SEBI-CORE-PRV-000124</x:v>
      </x:c>
      <x:c r="G1409" s="305" t="str">
        <x:v>CAP-LAW085|Public issue / ASBA chapter</x:v>
      </x:c>
      <x:c r="H1409" s="305" t="str">
        <x:v>CAP-LAW085</x:v>
      </x:c>
      <x:c r="I1409" s="305" t="str">
        <x:v>MIGRATED — FROZEN</x:v>
      </x:c>
      <x:c r="J1409" s="305" t="str">
        <x:v>FROZEN</x:v>
      </x:c>
      <x:c r="K1409" s="305" t="str">
        <x:f>IF(COUNTIF($C$5:$C$1629,C1409)=1,"UNIQUE","DUPLICATE")</x:f>
        <x:v>UNIQUE</x:v>
      </x:c>
      <x:c r="L1409" s="305" t="str">
        <x:f>IF(COUNTIFS($B$5:$B$1629,B1409,$E$5:$E$1629,E1409)=1,"UNIQUE","DUPLICATE")</x:f>
        <x:v>UNIQUE</x:v>
      </x:c>
      <x:c r="M1409" s="305" t="str">
        <x:f>IF(COUNTIF($C$5:$C$1629,F1409)=1,"LINKED","ORPHAN")</x:f>
        <x:v>LINKED</x:v>
      </x:c>
      <x:c r="N1409" s="305" t="str">
        <x:f>IF(AND(LEFT(C1409,10)="SEBI-CORE-",MID(C1409,11,3)=B1409,LEN(C1409)=20),"VALID","INVALID")</x:f>
        <x:v>VALID</x:v>
      </x:c>
      <x:c r="O1409" s="305" t="str">
        <x:v>NO COLLISION — OBJECT CODE ISOLATED</x:v>
      </x:c>
    </x:row>
    <x:row r="1410" ht="48" customHeight="1">
      <x:c r="A1410" s="305" t="str">
        <x:v>Applicability rule</x:v>
      </x:c>
      <x:c r="B1410" s="305" t="str">
        <x:v>APP</x:v>
      </x:c>
      <x:c r="C1410" s="305" t="str">
        <x:v>SEBI-CORE-APP-000125</x:v>
      </x:c>
      <x:c r="D1410" s="305" t="n">
        <x:v>125</x:v>
      </x:c>
      <x:c r="E1410" s="305" t="str">
        <x:v>CAP-LAW085|Private placement / EBP chapter</x:v>
      </x:c>
      <x:c r="F1410" s="305" t="str">
        <x:v>SEBI-CORE-PRV-000125</x:v>
      </x:c>
      <x:c r="G1410" s="305" t="str">
        <x:v>CAP-LAW085|Private placement / EBP chapter</x:v>
      </x:c>
      <x:c r="H1410" s="305" t="str">
        <x:v>CAP-LAW085</x:v>
      </x:c>
      <x:c r="I1410" s="305" t="str">
        <x:v>MIGRATED — FROZEN</x:v>
      </x:c>
      <x:c r="J1410" s="305" t="str">
        <x:v>FROZEN</x:v>
      </x:c>
      <x:c r="K1410" s="305" t="str">
        <x:f>IF(COUNTIF($C$5:$C$1629,C1410)=1,"UNIQUE","DUPLICATE")</x:f>
        <x:v>UNIQUE</x:v>
      </x:c>
      <x:c r="L1410" s="305" t="str">
        <x:f>IF(COUNTIFS($B$5:$B$1629,B1410,$E$5:$E$1629,E1410)=1,"UNIQUE","DUPLICATE")</x:f>
        <x:v>UNIQUE</x:v>
      </x:c>
      <x:c r="M1410" s="305" t="str">
        <x:f>IF(COUNTIF($C$5:$C$1629,F1410)=1,"LINKED","ORPHAN")</x:f>
        <x:v>LINKED</x:v>
      </x:c>
      <x:c r="N1410" s="305" t="str">
        <x:f>IF(AND(LEFT(C1410,10)="SEBI-CORE-",MID(C1410,11,3)=B1410,LEN(C1410)=20),"VALID","INVALID")</x:f>
        <x:v>VALID</x:v>
      </x:c>
      <x:c r="O1410" s="305" t="str">
        <x:v>NO COLLISION — OBJECT CODE ISOLATED</x:v>
      </x:c>
    </x:row>
    <x:row r="1411" ht="48" customHeight="1">
      <x:c r="A1411" s="305" t="str">
        <x:v>Applicability rule</x:v>
      </x:c>
      <x:c r="B1411" s="305" t="str">
        <x:v>APP</x:v>
      </x:c>
      <x:c r="C1411" s="305" t="str">
        <x:v>SEBI-CORE-APP-000126</x:v>
      </x:c>
      <x:c r="D1411" s="305" t="n">
        <x:v>126</x:v>
      </x:c>
      <x:c r="E1411" s="305" t="str">
        <x:v>CAP-LAW085|ISIN / dematerialisation chapter</x:v>
      </x:c>
      <x:c r="F1411" s="305" t="str">
        <x:v>SEBI-CORE-PRV-000126</x:v>
      </x:c>
      <x:c r="G1411" s="305" t="str">
        <x:v>CAP-LAW085|ISIN / dematerialisation chapter</x:v>
      </x:c>
      <x:c r="H1411" s="305" t="str">
        <x:v>CAP-LAW085</x:v>
      </x:c>
      <x:c r="I1411" s="305" t="str">
        <x:v>MIGRATED — FROZEN</x:v>
      </x:c>
      <x:c r="J1411" s="305" t="str">
        <x:v>FROZEN</x:v>
      </x:c>
      <x:c r="K1411" s="305" t="str">
        <x:f>IF(COUNTIF($C$5:$C$1629,C1411)=1,"UNIQUE","DUPLICATE")</x:f>
        <x:v>UNIQUE</x:v>
      </x:c>
      <x:c r="L1411" s="305" t="str">
        <x:f>IF(COUNTIFS($B$5:$B$1629,B1411,$E$5:$E$1629,E1411)=1,"UNIQUE","DUPLICATE")</x:f>
        <x:v>UNIQUE</x:v>
      </x:c>
      <x:c r="M1411" s="305" t="str">
        <x:f>IF(COUNTIF($C$5:$C$1629,F1411)=1,"LINKED","ORPHAN")</x:f>
        <x:v>LINKED</x:v>
      </x:c>
      <x:c r="N1411" s="305" t="str">
        <x:f>IF(AND(LEFT(C1411,10)="SEBI-CORE-",MID(C1411,11,3)=B1411,LEN(C1411)=20),"VALID","INVALID")</x:f>
        <x:v>VALID</x:v>
      </x:c>
      <x:c r="O1411" s="305" t="str">
        <x:v>NO COLLISION — OBJECT CODE ISOLATED</x:v>
      </x:c>
    </x:row>
    <x:row r="1412" ht="48" customHeight="1">
      <x:c r="A1412" s="305" t="str">
        <x:v>Applicability rule</x:v>
      </x:c>
      <x:c r="B1412" s="305" t="str">
        <x:v>APP</x:v>
      </x:c>
      <x:c r="C1412" s="305" t="str">
        <x:v>SEBI-CORE-APP-000127</x:v>
      </x:c>
      <x:c r="D1412" s="305" t="n">
        <x:v>127</x:v>
      </x:c>
      <x:c r="E1412" s="305" t="str">
        <x:v>CAP-LAW085|Centralised bond database / reporting chapter</x:v>
      </x:c>
      <x:c r="F1412" s="305" t="str">
        <x:v>SEBI-CORE-PRV-000127</x:v>
      </x:c>
      <x:c r="G1412" s="305" t="str">
        <x:v>CAP-LAW085|Centralised bond database / reporting chapter</x:v>
      </x:c>
      <x:c r="H1412" s="305" t="str">
        <x:v>CAP-LAW085</x:v>
      </x:c>
      <x:c r="I1412" s="305" t="str">
        <x:v>MIGRATED — FROZEN</x:v>
      </x:c>
      <x:c r="J1412" s="305" t="str">
        <x:v>FROZEN</x:v>
      </x:c>
      <x:c r="K1412" s="305" t="str">
        <x:f>IF(COUNTIF($C$5:$C$1629,C1412)=1,"UNIQUE","DUPLICATE")</x:f>
        <x:v>UNIQUE</x:v>
      </x:c>
      <x:c r="L1412" s="305" t="str">
        <x:f>IF(COUNTIFS($B$5:$B$1629,B1412,$E$5:$E$1629,E1412)=1,"UNIQUE","DUPLICATE")</x:f>
        <x:v>UNIQUE</x:v>
      </x:c>
      <x:c r="M1412" s="305" t="str">
        <x:f>IF(COUNTIF($C$5:$C$1629,F1412)=1,"LINKED","ORPHAN")</x:f>
        <x:v>LINKED</x:v>
      </x:c>
      <x:c r="N1412" s="305" t="str">
        <x:f>IF(AND(LEFT(C1412,10)="SEBI-CORE-",MID(C1412,11,3)=B1412,LEN(C1412)=20),"VALID","INVALID")</x:f>
        <x:v>VALID</x:v>
      </x:c>
      <x:c r="O1412" s="305" t="str">
        <x:v>NO COLLISION — OBJECT CODE ISOLATED</x:v>
      </x:c>
    </x:row>
    <x:row r="1413" ht="48" customHeight="1">
      <x:c r="A1413" s="305" t="str">
        <x:v>Applicability rule</x:v>
      </x:c>
      <x:c r="B1413" s="305" t="str">
        <x:v>APP</x:v>
      </x:c>
      <x:c r="C1413" s="305" t="str">
        <x:v>SEBI-CORE-APP-000128</x:v>
      </x:c>
      <x:c r="D1413" s="305" t="n">
        <x:v>128</x:v>
      </x:c>
      <x:c r="E1413" s="305" t="str">
        <x:v>CAP-LAW085|Commercial paper chapter</x:v>
      </x:c>
      <x:c r="F1413" s="305" t="str">
        <x:v>SEBI-CORE-PRV-000128</x:v>
      </x:c>
      <x:c r="G1413" s="305" t="str">
        <x:v>CAP-LAW085|Commercial paper chapter</x:v>
      </x:c>
      <x:c r="H1413" s="305" t="str">
        <x:v>CAP-LAW085</x:v>
      </x:c>
      <x:c r="I1413" s="305" t="str">
        <x:v>MIGRATED — FROZEN</x:v>
      </x:c>
      <x:c r="J1413" s="305" t="str">
        <x:v>FROZEN</x:v>
      </x:c>
      <x:c r="K1413" s="305" t="str">
        <x:f>IF(COUNTIF($C$5:$C$1629,C1413)=1,"UNIQUE","DUPLICATE")</x:f>
        <x:v>UNIQUE</x:v>
      </x:c>
      <x:c r="L1413" s="305" t="str">
        <x:f>IF(COUNTIFS($B$5:$B$1629,B1413,$E$5:$E$1629,E1413)=1,"UNIQUE","DUPLICATE")</x:f>
        <x:v>UNIQUE</x:v>
      </x:c>
      <x:c r="M1413" s="305" t="str">
        <x:f>IF(COUNTIF($C$5:$C$1629,F1413)=1,"LINKED","ORPHAN")</x:f>
        <x:v>LINKED</x:v>
      </x:c>
      <x:c r="N1413" s="305" t="str">
        <x:f>IF(AND(LEFT(C1413,10)="SEBI-CORE-",MID(C1413,11,3)=B1413,LEN(C1413)=20),"VALID","INVALID")</x:f>
        <x:v>VALID</x:v>
      </x:c>
      <x:c r="O1413" s="305" t="str">
        <x:v>NO COLLISION — OBJECT CODE ISOLATED</x:v>
      </x:c>
    </x:row>
    <x:row r="1414" ht="48" customHeight="1">
      <x:c r="A1414" s="305" t="str">
        <x:v>Applicability rule</x:v>
      </x:c>
      <x:c r="B1414" s="305" t="str">
        <x:v>APP</x:v>
      </x:c>
      <x:c r="C1414" s="305" t="str">
        <x:v>SEBI-CORE-APP-000129</x:v>
      </x:c>
      <x:c r="D1414" s="305" t="n">
        <x:v>129</x:v>
      </x:c>
      <x:c r="E1414" s="305" t="str">
        <x:v>CAP-LAW085|LEI chapter</x:v>
      </x:c>
      <x:c r="F1414" s="305" t="str">
        <x:v>SEBI-CORE-PRV-000129</x:v>
      </x:c>
      <x:c r="G1414" s="305" t="str">
        <x:v>CAP-LAW085|LEI chapter</x:v>
      </x:c>
      <x:c r="H1414" s="305" t="str">
        <x:v>CAP-LAW085</x:v>
      </x:c>
      <x:c r="I1414" s="305" t="str">
        <x:v>MIGRATED — FROZEN</x:v>
      </x:c>
      <x:c r="J1414" s="305" t="str">
        <x:v>FROZEN</x:v>
      </x:c>
      <x:c r="K1414" s="305" t="str">
        <x:f>IF(COUNTIF($C$5:$C$1629,C1414)=1,"UNIQUE","DUPLICATE")</x:f>
        <x:v>UNIQUE</x:v>
      </x:c>
      <x:c r="L1414" s="305" t="str">
        <x:f>IF(COUNTIFS($B$5:$B$1629,B1414,$E$5:$E$1629,E1414)=1,"UNIQUE","DUPLICATE")</x:f>
        <x:v>UNIQUE</x:v>
      </x:c>
      <x:c r="M1414" s="305" t="str">
        <x:f>IF(COUNTIF($C$5:$C$1629,F1414)=1,"LINKED","ORPHAN")</x:f>
        <x:v>LINKED</x:v>
      </x:c>
      <x:c r="N1414" s="305" t="str">
        <x:f>IF(AND(LEFT(C1414,10)="SEBI-CORE-",MID(C1414,11,3)=B1414,LEN(C1414)=20),"VALID","INVALID")</x:f>
        <x:v>VALID</x:v>
      </x:c>
      <x:c r="O1414" s="305" t="str">
        <x:v>NO COLLISION — OBJECT CODE ISOLATED</x:v>
      </x:c>
    </x:row>
    <x:row r="1415" ht="48" customHeight="1">
      <x:c r="A1415" s="305" t="str">
        <x:v>Applicability rule</x:v>
      </x:c>
      <x:c r="B1415" s="305" t="str">
        <x:v>APP</x:v>
      </x:c>
      <x:c r="C1415" s="305" t="str">
        <x:v>SEBI-CORE-APP-000130</x:v>
      </x:c>
      <x:c r="D1415" s="305" t="n">
        <x:v>130</x:v>
      </x:c>
      <x:c r="E1415" s="305" t="str">
        <x:v>CAP-LAW247|NCS MC Ch. V para 1.3</x:v>
      </x:c>
      <x:c r="F1415" s="305" t="str">
        <x:v>SEBI-CORE-PRV-000130</x:v>
      </x:c>
      <x:c r="G1415" s="305" t="str">
        <x:v>CAP-LAW247|NCS MC Ch. V para 1.3</x:v>
      </x:c>
      <x:c r="H1415" s="305" t="str">
        <x:v>CAP-LAW247</x:v>
      </x:c>
      <x:c r="I1415" s="305" t="str">
        <x:v>MIGRATED — FROZEN</x:v>
      </x:c>
      <x:c r="J1415" s="305" t="str">
        <x:v>FROZEN</x:v>
      </x:c>
      <x:c r="K1415" s="305" t="str">
        <x:f>IF(COUNTIF($C$5:$C$1629,C1415)=1,"UNIQUE","DUPLICATE")</x:f>
        <x:v>UNIQUE</x:v>
      </x:c>
      <x:c r="L1415" s="305" t="str">
        <x:f>IF(COUNTIFS($B$5:$B$1629,B1415,$E$5:$E$1629,E1415)=1,"UNIQUE","DUPLICATE")</x:f>
        <x:v>UNIQUE</x:v>
      </x:c>
      <x:c r="M1415" s="305" t="str">
        <x:f>IF(COUNTIF($C$5:$C$1629,F1415)=1,"LINKED","ORPHAN")</x:f>
        <x:v>LINKED</x:v>
      </x:c>
      <x:c r="N1415" s="305" t="str">
        <x:f>IF(AND(LEFT(C1415,10)="SEBI-CORE-",MID(C1415,11,3)=B1415,LEN(C1415)=20),"VALID","INVALID")</x:f>
        <x:v>VALID</x:v>
      </x:c>
      <x:c r="O1415" s="305" t="str">
        <x:v>NO COLLISION — OBJECT CODE ISOLATED</x:v>
      </x:c>
    </x:row>
    <x:row r="1416" ht="48" customHeight="1">
      <x:c r="A1416" s="305" t="str">
        <x:v>Applicability rule</x:v>
      </x:c>
      <x:c r="B1416" s="305" t="str">
        <x:v>APP</x:v>
      </x:c>
      <x:c r="C1416" s="305" t="str">
        <x:v>SEBI-CORE-APP-000131</x:v>
      </x:c>
      <x:c r="D1416" s="305" t="n">
        <x:v>131</x:v>
      </x:c>
      <x:c r="E1416" s="305" t="str">
        <x:v>CAP-LAW085|Green / ESG debt disclosure chapter</x:v>
      </x:c>
      <x:c r="F1416" s="305" t="str">
        <x:v>SEBI-CORE-PRV-000131</x:v>
      </x:c>
      <x:c r="G1416" s="305" t="str">
        <x:v>CAP-LAW085|Green / ESG debt disclosure chapter</x:v>
      </x:c>
      <x:c r="H1416" s="305" t="str">
        <x:v>CAP-LAW085</x:v>
      </x:c>
      <x:c r="I1416" s="305" t="str">
        <x:v>MIGRATED — FROZEN</x:v>
      </x:c>
      <x:c r="J1416" s="305" t="str">
        <x:v>FROZEN</x:v>
      </x:c>
      <x:c r="K1416" s="305" t="str">
        <x:f>IF(COUNTIF($C$5:$C$1629,C1416)=1,"UNIQUE","DUPLICATE")</x:f>
        <x:v>UNIQUE</x:v>
      </x:c>
      <x:c r="L1416" s="305" t="str">
        <x:f>IF(COUNTIFS($B$5:$B$1629,B1416,$E$5:$E$1629,E1416)=1,"UNIQUE","DUPLICATE")</x:f>
        <x:v>UNIQUE</x:v>
      </x:c>
      <x:c r="M1416" s="305" t="str">
        <x:f>IF(COUNTIF($C$5:$C$1629,F1416)=1,"LINKED","ORPHAN")</x:f>
        <x:v>LINKED</x:v>
      </x:c>
      <x:c r="N1416" s="305" t="str">
        <x:f>IF(AND(LEFT(C1416,10)="SEBI-CORE-",MID(C1416,11,3)=B1416,LEN(C1416)=20),"VALID","INVALID")</x:f>
        <x:v>VALID</x:v>
      </x:c>
      <x:c r="O1416" s="305" t="str">
        <x:v>NO COLLISION — OBJECT CODE ISOLATED</x:v>
      </x:c>
    </x:row>
    <x:row r="1417" ht="48" customHeight="1">
      <x:c r="A1417" s="305" t="str">
        <x:v>Applicability rule</x:v>
      </x:c>
      <x:c r="B1417" s="305" t="str">
        <x:v>APP</x:v>
      </x:c>
      <x:c r="C1417" s="305" t="str">
        <x:v>SEBI-CORE-APP-000132</x:v>
      </x:c>
      <x:c r="D1417" s="305" t="n">
        <x:v>132</x:v>
      </x:c>
      <x:c r="E1417" s="305" t="str">
        <x:v>CAP-LAW249|Ch. IX para 5.1</x:v>
      </x:c>
      <x:c r="F1417" s="305" t="str">
        <x:v>SEBI-CORE-PRV-000132</x:v>
      </x:c>
      <x:c r="G1417" s="305" t="str">
        <x:v>CAP-LAW249|Ch. IX para 5.1</x:v>
      </x:c>
      <x:c r="H1417" s="305" t="str">
        <x:v>CAP-LAW249</x:v>
      </x:c>
      <x:c r="I1417" s="305" t="str">
        <x:v>MIGRATED — FROZEN</x:v>
      </x:c>
      <x:c r="J1417" s="305" t="str">
        <x:v>FROZEN</x:v>
      </x:c>
      <x:c r="K1417" s="305" t="str">
        <x:f>IF(COUNTIF($C$5:$C$1629,C1417)=1,"UNIQUE","DUPLICATE")</x:f>
        <x:v>UNIQUE</x:v>
      </x:c>
      <x:c r="L1417" s="305" t="str">
        <x:f>IF(COUNTIFS($B$5:$B$1629,B1417,$E$5:$E$1629,E1417)=1,"UNIQUE","DUPLICATE")</x:f>
        <x:v>UNIQUE</x:v>
      </x:c>
      <x:c r="M1417" s="305" t="str">
        <x:f>IF(COUNTIF($C$5:$C$1629,F1417)=1,"LINKED","ORPHAN")</x:f>
        <x:v>LINKED</x:v>
      </x:c>
      <x:c r="N1417" s="305" t="str">
        <x:f>IF(AND(LEFT(C1417,10)="SEBI-CORE-",MID(C1417,11,3)=B1417,LEN(C1417)=20),"VALID","INVALID")</x:f>
        <x:v>VALID</x:v>
      </x:c>
      <x:c r="O1417" s="305" t="str">
        <x:v>NO COLLISION — OBJECT CODE ISOLATED</x:v>
      </x:c>
    </x:row>
    <x:row r="1418" ht="48" customHeight="1">
      <x:c r="A1418" s="305" t="str">
        <x:v>Applicability rule</x:v>
      </x:c>
      <x:c r="B1418" s="305" t="str">
        <x:v>APP</x:v>
      </x:c>
      <x:c r="C1418" s="305" t="str">
        <x:v>SEBI-CORE-APP-000133</x:v>
      </x:c>
      <x:c r="D1418" s="305" t="n">
        <x:v>133</x:v>
      </x:c>
      <x:c r="E1418" s="305" t="str">
        <x:v>CAP-LAW249|Ch. IX paras 5.2-5.4</x:v>
      </x:c>
      <x:c r="F1418" s="305" t="str">
        <x:v>SEBI-CORE-PRV-000133</x:v>
      </x:c>
      <x:c r="G1418" s="305" t="str">
        <x:v>CAP-LAW249|Ch. IX paras 5.2-5.4</x:v>
      </x:c>
      <x:c r="H1418" s="305" t="str">
        <x:v>CAP-LAW249</x:v>
      </x:c>
      <x:c r="I1418" s="305" t="str">
        <x:v>MIGRATED — FROZEN</x:v>
      </x:c>
      <x:c r="J1418" s="305" t="str">
        <x:v>FROZEN</x:v>
      </x:c>
      <x:c r="K1418" s="305" t="str">
        <x:f>IF(COUNTIF($C$5:$C$1629,C1418)=1,"UNIQUE","DUPLICATE")</x:f>
        <x:v>UNIQUE</x:v>
      </x:c>
      <x:c r="L1418" s="305" t="str">
        <x:f>IF(COUNTIFS($B$5:$B$1629,B1418,$E$5:$E$1629,E1418)=1,"UNIQUE","DUPLICATE")</x:f>
        <x:v>UNIQUE</x:v>
      </x:c>
      <x:c r="M1418" s="305" t="str">
        <x:f>IF(COUNTIF($C$5:$C$1629,F1418)=1,"LINKED","ORPHAN")</x:f>
        <x:v>LINKED</x:v>
      </x:c>
      <x:c r="N1418" s="305" t="str">
        <x:f>IF(AND(LEFT(C1418,10)="SEBI-CORE-",MID(C1418,11,3)=B1418,LEN(C1418)=20),"VALID","INVALID")</x:f>
        <x:v>VALID</x:v>
      </x:c>
      <x:c r="O1418" s="305" t="str">
        <x:v>NO COLLISION — OBJECT CODE ISOLATED</x:v>
      </x:c>
    </x:row>
    <x:row r="1419" ht="48" customHeight="1">
      <x:c r="A1419" s="305" t="str">
        <x:v>Applicability rule</x:v>
      </x:c>
      <x:c r="B1419" s="305" t="str">
        <x:v>APP</x:v>
      </x:c>
      <x:c r="C1419" s="305" t="str">
        <x:v>SEBI-CORE-APP-000134</x:v>
      </x:c>
      <x:c r="D1419" s="305" t="n">
        <x:v>134</x:v>
      </x:c>
      <x:c r="E1419" s="305" t="str">
        <x:v>CAP-LAW090|Reg. 50</x:v>
      </x:c>
      <x:c r="F1419" s="305" t="str">
        <x:v>SEBI-CORE-PRV-000134</x:v>
      </x:c>
      <x:c r="G1419" s="305" t="str">
        <x:v>CAP-LAW090|Reg. 50</x:v>
      </x:c>
      <x:c r="H1419" s="305" t="str">
        <x:v>CAP-LAW090</x:v>
      </x:c>
      <x:c r="I1419" s="305" t="str">
        <x:v>MIGRATED — FROZEN</x:v>
      </x:c>
      <x:c r="J1419" s="305" t="str">
        <x:v>FROZEN</x:v>
      </x:c>
      <x:c r="K1419" s="305" t="str">
        <x:f>IF(COUNTIF($C$5:$C$1629,C1419)=1,"UNIQUE","DUPLICATE")</x:f>
        <x:v>UNIQUE</x:v>
      </x:c>
      <x:c r="L1419" s="305" t="str">
        <x:f>IF(COUNTIFS($B$5:$B$1629,B1419,$E$5:$E$1629,E1419)=1,"UNIQUE","DUPLICATE")</x:f>
        <x:v>UNIQUE</x:v>
      </x:c>
      <x:c r="M1419" s="305" t="str">
        <x:f>IF(COUNTIF($C$5:$C$1629,F1419)=1,"LINKED","ORPHAN")</x:f>
        <x:v>LINKED</x:v>
      </x:c>
      <x:c r="N1419" s="305" t="str">
        <x:f>IF(AND(LEFT(C1419,10)="SEBI-CORE-",MID(C1419,11,3)=B1419,LEN(C1419)=20),"VALID","INVALID")</x:f>
        <x:v>VALID</x:v>
      </x:c>
      <x:c r="O1419" s="305" t="str">
        <x:v>NO COLLISION — OBJECT CODE ISOLATED</x:v>
      </x:c>
    </x:row>
    <x:row r="1420" ht="48" customHeight="1">
      <x:c r="A1420" s="305" t="str">
        <x:v>Applicability rule</x:v>
      </x:c>
      <x:c r="B1420" s="305" t="str">
        <x:v>APP</x:v>
      </x:c>
      <x:c r="C1420" s="305" t="str">
        <x:v>SEBI-CORE-APP-000135</x:v>
      </x:c>
      <x:c r="D1420" s="305" t="n">
        <x:v>135</x:v>
      </x:c>
      <x:c r="E1420" s="305" t="str">
        <x:v>CAP-LAW090|Reg. 51</x:v>
      </x:c>
      <x:c r="F1420" s="305" t="str">
        <x:v>SEBI-CORE-PRV-000135</x:v>
      </x:c>
      <x:c r="G1420" s="305" t="str">
        <x:v>CAP-LAW090|Reg. 51</x:v>
      </x:c>
      <x:c r="H1420" s="305" t="str">
        <x:v>CAP-LAW090</x:v>
      </x:c>
      <x:c r="I1420" s="305" t="str">
        <x:v>MIGRATED — FROZEN</x:v>
      </x:c>
      <x:c r="J1420" s="305" t="str">
        <x:v>FROZEN</x:v>
      </x:c>
      <x:c r="K1420" s="305" t="str">
        <x:f>IF(COUNTIF($C$5:$C$1629,C1420)=1,"UNIQUE","DUPLICATE")</x:f>
        <x:v>UNIQUE</x:v>
      </x:c>
      <x:c r="L1420" s="305" t="str">
        <x:f>IF(COUNTIFS($B$5:$B$1629,B1420,$E$5:$E$1629,E1420)=1,"UNIQUE","DUPLICATE")</x:f>
        <x:v>UNIQUE</x:v>
      </x:c>
      <x:c r="M1420" s="305" t="str">
        <x:f>IF(COUNTIF($C$5:$C$1629,F1420)=1,"LINKED","ORPHAN")</x:f>
        <x:v>LINKED</x:v>
      </x:c>
      <x:c r="N1420" s="305" t="str">
        <x:f>IF(AND(LEFT(C1420,10)="SEBI-CORE-",MID(C1420,11,3)=B1420,LEN(C1420)=20),"VALID","INVALID")</x:f>
        <x:v>VALID</x:v>
      </x:c>
      <x:c r="O1420" s="305" t="str">
        <x:v>NO COLLISION — OBJECT CODE ISOLATED</x:v>
      </x:c>
    </x:row>
    <x:row r="1421" ht="48" customHeight="1">
      <x:c r="A1421" s="305" t="str">
        <x:v>Applicability rule</x:v>
      </x:c>
      <x:c r="B1421" s="305" t="str">
        <x:v>APP</x:v>
      </x:c>
      <x:c r="C1421" s="305" t="str">
        <x:v>SEBI-CORE-APP-000136</x:v>
      </x:c>
      <x:c r="D1421" s="305" t="n">
        <x:v>136</x:v>
      </x:c>
      <x:c r="E1421" s="305" t="str">
        <x:v>CAP-LAW090|Reg. 52(1)-(2)</x:v>
      </x:c>
      <x:c r="F1421" s="305" t="str">
        <x:v>SEBI-CORE-PRV-000136</x:v>
      </x:c>
      <x:c r="G1421" s="305" t="str">
        <x:v>CAP-LAW090|Reg. 52(1)-(2)</x:v>
      </x:c>
      <x:c r="H1421" s="305" t="str">
        <x:v>CAP-LAW090</x:v>
      </x:c>
      <x:c r="I1421" s="305" t="str">
        <x:v>MIGRATED — FROZEN</x:v>
      </x:c>
      <x:c r="J1421" s="305" t="str">
        <x:v>FROZEN</x:v>
      </x:c>
      <x:c r="K1421" s="305" t="str">
        <x:f>IF(COUNTIF($C$5:$C$1629,C1421)=1,"UNIQUE","DUPLICATE")</x:f>
        <x:v>UNIQUE</x:v>
      </x:c>
      <x:c r="L1421" s="305" t="str">
        <x:f>IF(COUNTIFS($B$5:$B$1629,B1421,$E$5:$E$1629,E1421)=1,"UNIQUE","DUPLICATE")</x:f>
        <x:v>UNIQUE</x:v>
      </x:c>
      <x:c r="M1421" s="305" t="str">
        <x:f>IF(COUNTIF($C$5:$C$1629,F1421)=1,"LINKED","ORPHAN")</x:f>
        <x:v>LINKED</x:v>
      </x:c>
      <x:c r="N1421" s="305" t="str">
        <x:f>IF(AND(LEFT(C1421,10)="SEBI-CORE-",MID(C1421,11,3)=B1421,LEN(C1421)=20),"VALID","INVALID")</x:f>
        <x:v>VALID</x:v>
      </x:c>
      <x:c r="O1421" s="305" t="str">
        <x:v>NO COLLISION — OBJECT CODE ISOLATED</x:v>
      </x:c>
    </x:row>
    <x:row r="1422" ht="48" customHeight="1">
      <x:c r="A1422" s="305" t="str">
        <x:v>Applicability rule</x:v>
      </x:c>
      <x:c r="B1422" s="305" t="str">
        <x:v>APP</x:v>
      </x:c>
      <x:c r="C1422" s="305" t="str">
        <x:v>SEBI-CORE-APP-000137</x:v>
      </x:c>
      <x:c r="D1422" s="305" t="n">
        <x:v>137</x:v>
      </x:c>
      <x:c r="E1422" s="305" t="str">
        <x:v>CAP-LAW090|Reg. 52 delay notice</x:v>
      </x:c>
      <x:c r="F1422" s="305" t="str">
        <x:v>SEBI-CORE-PRV-000137</x:v>
      </x:c>
      <x:c r="G1422" s="305" t="str">
        <x:v>CAP-LAW090|Reg. 52 delay notice</x:v>
      </x:c>
      <x:c r="H1422" s="305" t="str">
        <x:v>CAP-LAW090</x:v>
      </x:c>
      <x:c r="I1422" s="305" t="str">
        <x:v>MIGRATED — FROZEN</x:v>
      </x:c>
      <x:c r="J1422" s="305" t="str">
        <x:v>FROZEN</x:v>
      </x:c>
      <x:c r="K1422" s="305" t="str">
        <x:f>IF(COUNTIF($C$5:$C$1629,C1422)=1,"UNIQUE","DUPLICATE")</x:f>
        <x:v>UNIQUE</x:v>
      </x:c>
      <x:c r="L1422" s="305" t="str">
        <x:f>IF(COUNTIFS($B$5:$B$1629,B1422,$E$5:$E$1629,E1422)=1,"UNIQUE","DUPLICATE")</x:f>
        <x:v>UNIQUE</x:v>
      </x:c>
      <x:c r="M1422" s="305" t="str">
        <x:f>IF(COUNTIF($C$5:$C$1629,F1422)=1,"LINKED","ORPHAN")</x:f>
        <x:v>LINKED</x:v>
      </x:c>
      <x:c r="N1422" s="305" t="str">
        <x:f>IF(AND(LEFT(C1422,10)="SEBI-CORE-",MID(C1422,11,3)=B1422,LEN(C1422)=20),"VALID","INVALID")</x:f>
        <x:v>VALID</x:v>
      </x:c>
      <x:c r="O1422" s="305" t="str">
        <x:v>NO COLLISION — OBJECT CODE ISOLATED</x:v>
      </x:c>
    </x:row>
    <x:row r="1423" ht="48" customHeight="1">
      <x:c r="A1423" s="305" t="str">
        <x:v>Applicability rule</x:v>
      </x:c>
      <x:c r="B1423" s="305" t="str">
        <x:v>APP</x:v>
      </x:c>
      <x:c r="C1423" s="305" t="str">
        <x:v>SEBI-CORE-APP-000138</x:v>
      </x:c>
      <x:c r="D1423" s="305" t="n">
        <x:v>138</x:v>
      </x:c>
      <x:c r="E1423" s="305" t="str">
        <x:v>CAP-LAW090|Reg. 52 use-of-proceeds statements</x:v>
      </x:c>
      <x:c r="F1423" s="305" t="str">
        <x:v>SEBI-CORE-PRV-000138</x:v>
      </x:c>
      <x:c r="G1423" s="305" t="str">
        <x:v>CAP-LAW090|Reg. 52 use-of-proceeds statements</x:v>
      </x:c>
      <x:c r="H1423" s="305" t="str">
        <x:v>CAP-LAW090</x:v>
      </x:c>
      <x:c r="I1423" s="305" t="str">
        <x:v>MIGRATED — FROZEN</x:v>
      </x:c>
      <x:c r="J1423" s="305" t="str">
        <x:v>FROZEN</x:v>
      </x:c>
      <x:c r="K1423" s="305" t="str">
        <x:f>IF(COUNTIF($C$5:$C$1629,C1423)=1,"UNIQUE","DUPLICATE")</x:f>
        <x:v>UNIQUE</x:v>
      </x:c>
      <x:c r="L1423" s="305" t="str">
        <x:f>IF(COUNTIFS($B$5:$B$1629,B1423,$E$5:$E$1629,E1423)=1,"UNIQUE","DUPLICATE")</x:f>
        <x:v>UNIQUE</x:v>
      </x:c>
      <x:c r="M1423" s="305" t="str">
        <x:f>IF(COUNTIF($C$5:$C$1629,F1423)=1,"LINKED","ORPHAN")</x:f>
        <x:v>LINKED</x:v>
      </x:c>
      <x:c r="N1423" s="305" t="str">
        <x:f>IF(AND(LEFT(C1423,10)="SEBI-CORE-",MID(C1423,11,3)=B1423,LEN(C1423)=20),"VALID","INVALID")</x:f>
        <x:v>VALID</x:v>
      </x:c>
      <x:c r="O1423" s="305" t="str">
        <x:v>NO COLLISION — OBJECT CODE ISOLATED</x:v>
      </x:c>
    </x:row>
    <x:row r="1424" ht="48" customHeight="1">
      <x:c r="A1424" s="305" t="str">
        <x:v>Applicability rule</x:v>
      </x:c>
      <x:c r="B1424" s="305" t="str">
        <x:v>APP</x:v>
      </x:c>
      <x:c r="C1424" s="305" t="str">
        <x:v>SEBI-CORE-APP-000139</x:v>
      </x:c>
      <x:c r="D1424" s="305" t="n">
        <x:v>139</x:v>
      </x:c>
      <x:c r="E1424" s="305" t="str">
        <x:v>CAP-LAW090|Reg. 53</x:v>
      </x:c>
      <x:c r="F1424" s="305" t="str">
        <x:v>SEBI-CORE-PRV-000139</x:v>
      </x:c>
      <x:c r="G1424" s="305" t="str">
        <x:v>CAP-LAW090|Reg. 53</x:v>
      </x:c>
      <x:c r="H1424" s="305" t="str">
        <x:v>CAP-LAW090</x:v>
      </x:c>
      <x:c r="I1424" s="305" t="str">
        <x:v>MIGRATED — FROZEN</x:v>
      </x:c>
      <x:c r="J1424" s="305" t="str">
        <x:v>FROZEN</x:v>
      </x:c>
      <x:c r="K1424" s="305" t="str">
        <x:f>IF(COUNTIF($C$5:$C$1629,C1424)=1,"UNIQUE","DUPLICATE")</x:f>
        <x:v>UNIQUE</x:v>
      </x:c>
      <x:c r="L1424" s="305" t="str">
        <x:f>IF(COUNTIFS($B$5:$B$1629,B1424,$E$5:$E$1629,E1424)=1,"UNIQUE","DUPLICATE")</x:f>
        <x:v>UNIQUE</x:v>
      </x:c>
      <x:c r="M1424" s="305" t="str">
        <x:f>IF(COUNTIF($C$5:$C$1629,F1424)=1,"LINKED","ORPHAN")</x:f>
        <x:v>LINKED</x:v>
      </x:c>
      <x:c r="N1424" s="305" t="str">
        <x:f>IF(AND(LEFT(C1424,10)="SEBI-CORE-",MID(C1424,11,3)=B1424,LEN(C1424)=20),"VALID","INVALID")</x:f>
        <x:v>VALID</x:v>
      </x:c>
      <x:c r="O1424" s="305" t="str">
        <x:v>NO COLLISION — OBJECT CODE ISOLATED</x:v>
      </x:c>
    </x:row>
    <x:row r="1425" ht="48" customHeight="1">
      <x:c r="A1425" s="305" t="str">
        <x:v>Applicability rule</x:v>
      </x:c>
      <x:c r="B1425" s="305" t="str">
        <x:v>APP</x:v>
      </x:c>
      <x:c r="C1425" s="305" t="str">
        <x:v>SEBI-CORE-APP-000140</x:v>
      </x:c>
      <x:c r="D1425" s="305" t="n">
        <x:v>140</x:v>
      </x:c>
      <x:c r="E1425" s="305" t="str">
        <x:v>CAP-LAW090|Reg. 54</x:v>
      </x:c>
      <x:c r="F1425" s="305" t="str">
        <x:v>SEBI-CORE-PRV-000140</x:v>
      </x:c>
      <x:c r="G1425" s="305" t="str">
        <x:v>CAP-LAW090|Reg. 54</x:v>
      </x:c>
      <x:c r="H1425" s="305" t="str">
        <x:v>CAP-LAW090</x:v>
      </x:c>
      <x:c r="I1425" s="305" t="str">
        <x:v>MIGRATED — FROZEN</x:v>
      </x:c>
      <x:c r="J1425" s="305" t="str">
        <x:v>FROZEN</x:v>
      </x:c>
      <x:c r="K1425" s="305" t="str">
        <x:f>IF(COUNTIF($C$5:$C$1629,C1425)=1,"UNIQUE","DUPLICATE")</x:f>
        <x:v>UNIQUE</x:v>
      </x:c>
      <x:c r="L1425" s="305" t="str">
        <x:f>IF(COUNTIFS($B$5:$B$1629,B1425,$E$5:$E$1629,E1425)=1,"UNIQUE","DUPLICATE")</x:f>
        <x:v>UNIQUE</x:v>
      </x:c>
      <x:c r="M1425" s="305" t="str">
        <x:f>IF(COUNTIF($C$5:$C$1629,F1425)=1,"LINKED","ORPHAN")</x:f>
        <x:v>LINKED</x:v>
      </x:c>
      <x:c r="N1425" s="305" t="str">
        <x:f>IF(AND(LEFT(C1425,10)="SEBI-CORE-",MID(C1425,11,3)=B1425,LEN(C1425)=20),"VALID","INVALID")</x:f>
        <x:v>VALID</x:v>
      </x:c>
      <x:c r="O1425" s="305" t="str">
        <x:v>NO COLLISION — OBJECT CODE ISOLATED</x:v>
      </x:c>
    </x:row>
    <x:row r="1426" ht="48" customHeight="1">
      <x:c r="A1426" s="305" t="str">
        <x:v>Applicability rule</x:v>
      </x:c>
      <x:c r="B1426" s="305" t="str">
        <x:v>APP</x:v>
      </x:c>
      <x:c r="C1426" s="305" t="str">
        <x:v>SEBI-CORE-APP-000141</x:v>
      </x:c>
      <x:c r="D1426" s="305" t="n">
        <x:v>141</x:v>
      </x:c>
      <x:c r="E1426" s="305" t="str">
        <x:v>CAP-LAW090|Reg. 55</x:v>
      </x:c>
      <x:c r="F1426" s="305" t="str">
        <x:v>SEBI-CORE-PRV-000141</x:v>
      </x:c>
      <x:c r="G1426" s="305" t="str">
        <x:v>CAP-LAW090|Reg. 55</x:v>
      </x:c>
      <x:c r="H1426" s="305" t="str">
        <x:v>CAP-LAW090</x:v>
      </x:c>
      <x:c r="I1426" s="305" t="str">
        <x:v>MIGRATED — FROZEN</x:v>
      </x:c>
      <x:c r="J1426" s="305" t="str">
        <x:v>FROZEN</x:v>
      </x:c>
      <x:c r="K1426" s="305" t="str">
        <x:f>IF(COUNTIF($C$5:$C$1629,C1426)=1,"UNIQUE","DUPLICATE")</x:f>
        <x:v>UNIQUE</x:v>
      </x:c>
      <x:c r="L1426" s="305" t="str">
        <x:f>IF(COUNTIFS($B$5:$B$1629,B1426,$E$5:$E$1629,E1426)=1,"UNIQUE","DUPLICATE")</x:f>
        <x:v>UNIQUE</x:v>
      </x:c>
      <x:c r="M1426" s="305" t="str">
        <x:f>IF(COUNTIF($C$5:$C$1629,F1426)=1,"LINKED","ORPHAN")</x:f>
        <x:v>LINKED</x:v>
      </x:c>
      <x:c r="N1426" s="305" t="str">
        <x:f>IF(AND(LEFT(C1426,10)="SEBI-CORE-",MID(C1426,11,3)=B1426,LEN(C1426)=20),"VALID","INVALID")</x:f>
        <x:v>VALID</x:v>
      </x:c>
      <x:c r="O1426" s="305" t="str">
        <x:v>NO COLLISION — OBJECT CODE ISOLATED</x:v>
      </x:c>
    </x:row>
    <x:row r="1427" ht="48" customHeight="1">
      <x:c r="A1427" s="305" t="str">
        <x:v>Applicability rule</x:v>
      </x:c>
      <x:c r="B1427" s="305" t="str">
        <x:v>APP</x:v>
      </x:c>
      <x:c r="C1427" s="305" t="str">
        <x:v>SEBI-CORE-APP-000142</x:v>
      </x:c>
      <x:c r="D1427" s="305" t="n">
        <x:v>142</x:v>
      </x:c>
      <x:c r="E1427" s="305" t="str">
        <x:v>CAP-LAW090|Reg. 56</x:v>
      </x:c>
      <x:c r="F1427" s="305" t="str">
        <x:v>SEBI-CORE-PRV-000142</x:v>
      </x:c>
      <x:c r="G1427" s="305" t="str">
        <x:v>CAP-LAW090|Reg. 56</x:v>
      </x:c>
      <x:c r="H1427" s="305" t="str">
        <x:v>CAP-LAW090</x:v>
      </x:c>
      <x:c r="I1427" s="305" t="str">
        <x:v>MIGRATED — FROZEN</x:v>
      </x:c>
      <x:c r="J1427" s="305" t="str">
        <x:v>FROZEN</x:v>
      </x:c>
      <x:c r="K1427" s="305" t="str">
        <x:f>IF(COUNTIF($C$5:$C$1629,C1427)=1,"UNIQUE","DUPLICATE")</x:f>
        <x:v>UNIQUE</x:v>
      </x:c>
      <x:c r="L1427" s="305" t="str">
        <x:f>IF(COUNTIFS($B$5:$B$1629,B1427,$E$5:$E$1629,E1427)=1,"UNIQUE","DUPLICATE")</x:f>
        <x:v>UNIQUE</x:v>
      </x:c>
      <x:c r="M1427" s="305" t="str">
        <x:f>IF(COUNTIF($C$5:$C$1629,F1427)=1,"LINKED","ORPHAN")</x:f>
        <x:v>LINKED</x:v>
      </x:c>
      <x:c r="N1427" s="305" t="str">
        <x:f>IF(AND(LEFT(C1427,10)="SEBI-CORE-",MID(C1427,11,3)=B1427,LEN(C1427)=20),"VALID","INVALID")</x:f>
        <x:v>VALID</x:v>
      </x:c>
      <x:c r="O1427" s="305" t="str">
        <x:v>NO COLLISION — OBJECT CODE ISOLATED</x:v>
      </x:c>
    </x:row>
    <x:row r="1428" ht="48" customHeight="1">
      <x:c r="A1428" s="305" t="str">
        <x:v>Applicability rule</x:v>
      </x:c>
      <x:c r="B1428" s="305" t="str">
        <x:v>APP</x:v>
      </x:c>
      <x:c r="C1428" s="305" t="str">
        <x:v>SEBI-CORE-APP-000143</x:v>
      </x:c>
      <x:c r="D1428" s="305" t="n">
        <x:v>143</x:v>
      </x:c>
      <x:c r="E1428" s="305" t="str">
        <x:v>CAP-LAW090|Reg. 57</x:v>
      </x:c>
      <x:c r="F1428" s="305" t="str">
        <x:v>SEBI-CORE-PRV-000143</x:v>
      </x:c>
      <x:c r="G1428" s="305" t="str">
        <x:v>CAP-LAW090|Reg. 57</x:v>
      </x:c>
      <x:c r="H1428" s="305" t="str">
        <x:v>CAP-LAW090</x:v>
      </x:c>
      <x:c r="I1428" s="305" t="str">
        <x:v>MIGRATED — FROZEN</x:v>
      </x:c>
      <x:c r="J1428" s="305" t="str">
        <x:v>FROZEN</x:v>
      </x:c>
      <x:c r="K1428" s="305" t="str">
        <x:f>IF(COUNTIF($C$5:$C$1629,C1428)=1,"UNIQUE","DUPLICATE")</x:f>
        <x:v>UNIQUE</x:v>
      </x:c>
      <x:c r="L1428" s="305" t="str">
        <x:f>IF(COUNTIFS($B$5:$B$1629,B1428,$E$5:$E$1629,E1428)=1,"UNIQUE","DUPLICATE")</x:f>
        <x:v>UNIQUE</x:v>
      </x:c>
      <x:c r="M1428" s="305" t="str">
        <x:f>IF(COUNTIF($C$5:$C$1629,F1428)=1,"LINKED","ORPHAN")</x:f>
        <x:v>LINKED</x:v>
      </x:c>
      <x:c r="N1428" s="305" t="str">
        <x:f>IF(AND(LEFT(C1428,10)="SEBI-CORE-",MID(C1428,11,3)=B1428,LEN(C1428)=20),"VALID","INVALID")</x:f>
        <x:v>VALID</x:v>
      </x:c>
      <x:c r="O1428" s="305" t="str">
        <x:v>NO COLLISION — OBJECT CODE ISOLATED</x:v>
      </x:c>
    </x:row>
    <x:row r="1429" ht="48" customHeight="1">
      <x:c r="A1429" s="305" t="str">
        <x:v>Applicability rule</x:v>
      </x:c>
      <x:c r="B1429" s="305" t="str">
        <x:v>APP</x:v>
      </x:c>
      <x:c r="C1429" s="305" t="str">
        <x:v>SEBI-CORE-APP-000144</x:v>
      </x:c>
      <x:c r="D1429" s="305" t="n">
        <x:v>144</x:v>
      </x:c>
      <x:c r="E1429" s="305" t="str">
        <x:v>CAP-LAW090|Reg. 58</x:v>
      </x:c>
      <x:c r="F1429" s="305" t="str">
        <x:v>SEBI-CORE-PRV-000144</x:v>
      </x:c>
      <x:c r="G1429" s="305" t="str">
        <x:v>CAP-LAW090|Reg. 58</x:v>
      </x:c>
      <x:c r="H1429" s="305" t="str">
        <x:v>CAP-LAW090</x:v>
      </x:c>
      <x:c r="I1429" s="305" t="str">
        <x:v>MIGRATED — FROZEN</x:v>
      </x:c>
      <x:c r="J1429" s="305" t="str">
        <x:v>FROZEN</x:v>
      </x:c>
      <x:c r="K1429" s="305" t="str">
        <x:f>IF(COUNTIF($C$5:$C$1629,C1429)=1,"UNIQUE","DUPLICATE")</x:f>
        <x:v>UNIQUE</x:v>
      </x:c>
      <x:c r="L1429" s="305" t="str">
        <x:f>IF(COUNTIFS($B$5:$B$1629,B1429,$E$5:$E$1629,E1429)=1,"UNIQUE","DUPLICATE")</x:f>
        <x:v>UNIQUE</x:v>
      </x:c>
      <x:c r="M1429" s="305" t="str">
        <x:f>IF(COUNTIF($C$5:$C$1629,F1429)=1,"LINKED","ORPHAN")</x:f>
        <x:v>LINKED</x:v>
      </x:c>
      <x:c r="N1429" s="305" t="str">
        <x:f>IF(AND(LEFT(C1429,10)="SEBI-CORE-",MID(C1429,11,3)=B1429,LEN(C1429)=20),"VALID","INVALID")</x:f>
        <x:v>VALID</x:v>
      </x:c>
      <x:c r="O1429" s="305" t="str">
        <x:v>NO COLLISION — OBJECT CODE ISOLATED</x:v>
      </x:c>
    </x:row>
    <x:row r="1430" ht="48" customHeight="1">
      <x:c r="A1430" s="305" t="str">
        <x:v>Applicability rule</x:v>
      </x:c>
      <x:c r="B1430" s="305" t="str">
        <x:v>APP</x:v>
      </x:c>
      <x:c r="C1430" s="305" t="str">
        <x:v>SEBI-CORE-APP-000145</x:v>
      </x:c>
      <x:c r="D1430" s="305" t="n">
        <x:v>145</x:v>
      </x:c>
      <x:c r="E1430" s="305" t="str">
        <x:v>CAP-LAW090|Reg. 59</x:v>
      </x:c>
      <x:c r="F1430" s="305" t="str">
        <x:v>SEBI-CORE-PRV-000145</x:v>
      </x:c>
      <x:c r="G1430" s="305" t="str">
        <x:v>CAP-LAW090|Reg. 59</x:v>
      </x:c>
      <x:c r="H1430" s="305" t="str">
        <x:v>CAP-LAW090</x:v>
      </x:c>
      <x:c r="I1430" s="305" t="str">
        <x:v>MIGRATED — FROZEN</x:v>
      </x:c>
      <x:c r="J1430" s="305" t="str">
        <x:v>FROZEN</x:v>
      </x:c>
      <x:c r="K1430" s="305" t="str">
        <x:f>IF(COUNTIF($C$5:$C$1629,C1430)=1,"UNIQUE","DUPLICATE")</x:f>
        <x:v>UNIQUE</x:v>
      </x:c>
      <x:c r="L1430" s="305" t="str">
        <x:f>IF(COUNTIFS($B$5:$B$1629,B1430,$E$5:$E$1629,E1430)=1,"UNIQUE","DUPLICATE")</x:f>
        <x:v>UNIQUE</x:v>
      </x:c>
      <x:c r="M1430" s="305" t="str">
        <x:f>IF(COUNTIF($C$5:$C$1629,F1430)=1,"LINKED","ORPHAN")</x:f>
        <x:v>LINKED</x:v>
      </x:c>
      <x:c r="N1430" s="305" t="str">
        <x:f>IF(AND(LEFT(C1430,10)="SEBI-CORE-",MID(C1430,11,3)=B1430,LEN(C1430)=20),"VALID","INVALID")</x:f>
        <x:v>VALID</x:v>
      </x:c>
      <x:c r="O1430" s="305" t="str">
        <x:v>NO COLLISION — OBJECT CODE ISOLATED</x:v>
      </x:c>
    </x:row>
    <x:row r="1431" ht="48" customHeight="1">
      <x:c r="A1431" s="305" t="str">
        <x:v>Applicability rule</x:v>
      </x:c>
      <x:c r="B1431" s="305" t="str">
        <x:v>APP</x:v>
      </x:c>
      <x:c r="C1431" s="305" t="str">
        <x:v>SEBI-CORE-APP-000146</x:v>
      </x:c>
      <x:c r="D1431" s="305" t="n">
        <x:v>146</x:v>
      </x:c>
      <x:c r="E1431" s="305" t="str">
        <x:v>CAP-LAW090|Reg. 60</x:v>
      </x:c>
      <x:c r="F1431" s="305" t="str">
        <x:v>SEBI-CORE-PRV-000146</x:v>
      </x:c>
      <x:c r="G1431" s="305" t="str">
        <x:v>CAP-LAW090|Reg. 60</x:v>
      </x:c>
      <x:c r="H1431" s="305" t="str">
        <x:v>CAP-LAW090</x:v>
      </x:c>
      <x:c r="I1431" s="305" t="str">
        <x:v>MIGRATED — FROZEN</x:v>
      </x:c>
      <x:c r="J1431" s="305" t="str">
        <x:v>FROZEN</x:v>
      </x:c>
      <x:c r="K1431" s="305" t="str">
        <x:f>IF(COUNTIF($C$5:$C$1629,C1431)=1,"UNIQUE","DUPLICATE")</x:f>
        <x:v>UNIQUE</x:v>
      </x:c>
      <x:c r="L1431" s="305" t="str">
        <x:f>IF(COUNTIFS($B$5:$B$1629,B1431,$E$5:$E$1629,E1431)=1,"UNIQUE","DUPLICATE")</x:f>
        <x:v>UNIQUE</x:v>
      </x:c>
      <x:c r="M1431" s="305" t="str">
        <x:f>IF(COUNTIF($C$5:$C$1629,F1431)=1,"LINKED","ORPHAN")</x:f>
        <x:v>LINKED</x:v>
      </x:c>
      <x:c r="N1431" s="305" t="str">
        <x:f>IF(AND(LEFT(C1431,10)="SEBI-CORE-",MID(C1431,11,3)=B1431,LEN(C1431)=20),"VALID","INVALID")</x:f>
        <x:v>VALID</x:v>
      </x:c>
      <x:c r="O1431" s="305" t="str">
        <x:v>NO COLLISION — OBJECT CODE ISOLATED</x:v>
      </x:c>
    </x:row>
    <x:row r="1432" ht="48" customHeight="1">
      <x:c r="A1432" s="305" t="str">
        <x:v>Applicability rule</x:v>
      </x:c>
      <x:c r="B1432" s="305" t="str">
        <x:v>APP</x:v>
      </x:c>
      <x:c r="C1432" s="305" t="str">
        <x:v>SEBI-CORE-APP-000147</x:v>
      </x:c>
      <x:c r="D1432" s="305" t="n">
        <x:v>147</x:v>
      </x:c>
      <x:c r="E1432" s="305" t="str">
        <x:v>CAP-LAW090|Reg. 61B / unclaimed amounts</x:v>
      </x:c>
      <x:c r="F1432" s="305" t="str">
        <x:v>SEBI-CORE-PRV-000147</x:v>
      </x:c>
      <x:c r="G1432" s="305" t="str">
        <x:v>CAP-LAW090|Reg. 61B / unclaimed amounts</x:v>
      </x:c>
      <x:c r="H1432" s="305" t="str">
        <x:v>CAP-LAW090</x:v>
      </x:c>
      <x:c r="I1432" s="305" t="str">
        <x:v>MIGRATED — FROZEN</x:v>
      </x:c>
      <x:c r="J1432" s="305" t="str">
        <x:v>FROZEN</x:v>
      </x:c>
      <x:c r="K1432" s="305" t="str">
        <x:f>IF(COUNTIF($C$5:$C$1629,C1432)=1,"UNIQUE","DUPLICATE")</x:f>
        <x:v>UNIQUE</x:v>
      </x:c>
      <x:c r="L1432" s="305" t="str">
        <x:f>IF(COUNTIFS($B$5:$B$1629,B1432,$E$5:$E$1629,E1432)=1,"UNIQUE","DUPLICATE")</x:f>
        <x:v>UNIQUE</x:v>
      </x:c>
      <x:c r="M1432" s="305" t="str">
        <x:f>IF(COUNTIF($C$5:$C$1629,F1432)=1,"LINKED","ORPHAN")</x:f>
        <x:v>LINKED</x:v>
      </x:c>
      <x:c r="N1432" s="305" t="str">
        <x:f>IF(AND(LEFT(C1432,10)="SEBI-CORE-",MID(C1432,11,3)=B1432,LEN(C1432)=20),"VALID","INVALID")</x:f>
        <x:v>VALID</x:v>
      </x:c>
      <x:c r="O1432" s="305" t="str">
        <x:v>NO COLLISION — OBJECT CODE ISOLATED</x:v>
      </x:c>
    </x:row>
    <x:row r="1433" ht="48" customHeight="1">
      <x:c r="A1433" s="305" t="str">
        <x:v>Applicability rule</x:v>
      </x:c>
      <x:c r="B1433" s="305" t="str">
        <x:v>APP</x:v>
      </x:c>
      <x:c r="C1433" s="305" t="str">
        <x:v>SEBI-CORE-APP-000148</x:v>
      </x:c>
      <x:c r="D1433" s="305" t="n">
        <x:v>148</x:v>
      </x:c>
      <x:c r="E1433" s="305" t="str">
        <x:v>CAP-LAW090|Reg. 62</x:v>
      </x:c>
      <x:c r="F1433" s="305" t="str">
        <x:v>SEBI-CORE-PRV-000148</x:v>
      </x:c>
      <x:c r="G1433" s="305" t="str">
        <x:v>CAP-LAW090|Reg. 62</x:v>
      </x:c>
      <x:c r="H1433" s="305" t="str">
        <x:v>CAP-LAW090</x:v>
      </x:c>
      <x:c r="I1433" s="305" t="str">
        <x:v>MIGRATED — FROZEN</x:v>
      </x:c>
      <x:c r="J1433" s="305" t="str">
        <x:v>FROZEN</x:v>
      </x:c>
      <x:c r="K1433" s="305" t="str">
        <x:f>IF(COUNTIF($C$5:$C$1629,C1433)=1,"UNIQUE","DUPLICATE")</x:f>
        <x:v>UNIQUE</x:v>
      </x:c>
      <x:c r="L1433" s="305" t="str">
        <x:f>IF(COUNTIFS($B$5:$B$1629,B1433,$E$5:$E$1629,E1433)=1,"UNIQUE","DUPLICATE")</x:f>
        <x:v>UNIQUE</x:v>
      </x:c>
      <x:c r="M1433" s="305" t="str">
        <x:f>IF(COUNTIF($C$5:$C$1629,F1433)=1,"LINKED","ORPHAN")</x:f>
        <x:v>LINKED</x:v>
      </x:c>
      <x:c r="N1433" s="305" t="str">
        <x:f>IF(AND(LEFT(C1433,10)="SEBI-CORE-",MID(C1433,11,3)=B1433,LEN(C1433)=20),"VALID","INVALID")</x:f>
        <x:v>VALID</x:v>
      </x:c>
      <x:c r="O1433" s="305" t="str">
        <x:v>NO COLLISION — OBJECT CODE ISOLATED</x:v>
      </x:c>
    </x:row>
    <x:row r="1434" ht="48" customHeight="1">
      <x:c r="A1434" s="305" t="str">
        <x:v>Applicability rule</x:v>
      </x:c>
      <x:c r="B1434" s="305" t="str">
        <x:v>APP</x:v>
      </x:c>
      <x:c r="C1434" s="305" t="str">
        <x:v>SEBI-CORE-APP-000149</x:v>
      </x:c>
      <x:c r="D1434" s="305" t="n">
        <x:v>149</x:v>
      </x:c>
      <x:c r="E1434" s="305" t="str">
        <x:v>CAP-LAW090|HVDLE corporate-governance chapter</x:v>
      </x:c>
      <x:c r="F1434" s="305" t="str">
        <x:v>SEBI-CORE-PRV-000149</x:v>
      </x:c>
      <x:c r="G1434" s="305" t="str">
        <x:v>CAP-LAW090|HVDLE corporate-governance chapter</x:v>
      </x:c>
      <x:c r="H1434" s="305" t="str">
        <x:v>CAP-LAW090</x:v>
      </x:c>
      <x:c r="I1434" s="305" t="str">
        <x:v>MIGRATED — FROZEN</x:v>
      </x:c>
      <x:c r="J1434" s="305" t="str">
        <x:v>FROZEN</x:v>
      </x:c>
      <x:c r="K1434" s="305" t="str">
        <x:f>IF(COUNTIF($C$5:$C$1629,C1434)=1,"UNIQUE","DUPLICATE")</x:f>
        <x:v>UNIQUE</x:v>
      </x:c>
      <x:c r="L1434" s="305" t="str">
        <x:f>IF(COUNTIFS($B$5:$B$1629,B1434,$E$5:$E$1629,E1434)=1,"UNIQUE","DUPLICATE")</x:f>
        <x:v>UNIQUE</x:v>
      </x:c>
      <x:c r="M1434" s="305" t="str">
        <x:f>IF(COUNTIF($C$5:$C$1629,F1434)=1,"LINKED","ORPHAN")</x:f>
        <x:v>LINKED</x:v>
      </x:c>
      <x:c r="N1434" s="305" t="str">
        <x:f>IF(AND(LEFT(C1434,10)="SEBI-CORE-",MID(C1434,11,3)=B1434,LEN(C1434)=20),"VALID","INVALID")</x:f>
        <x:v>VALID</x:v>
      </x:c>
      <x:c r="O1434" s="305" t="str">
        <x:v>NO COLLISION — OBJECT CODE ISOLATED</x:v>
      </x:c>
    </x:row>
    <x:row r="1435" ht="48" customHeight="1">
      <x:c r="A1435" s="305" t="str">
        <x:v>Applicability rule</x:v>
      </x:c>
      <x:c r="B1435" s="305" t="str">
        <x:v>APP</x:v>
      </x:c>
      <x:c r="C1435" s="305" t="str">
        <x:v>SEBI-CORE-APP-000150</x:v>
      </x:c>
      <x:c r="D1435" s="305" t="n">
        <x:v>150</x:v>
      </x:c>
      <x:c r="E1435" s="305" t="str">
        <x:v>CAP-LAW064|Issue/listing provisions</x:v>
      </x:c>
      <x:c r="F1435" s="305" t="str">
        <x:v>SEBI-CORE-PRV-000150</x:v>
      </x:c>
      <x:c r="G1435" s="305" t="str">
        <x:v>CAP-LAW064|Issue/listing provisions</x:v>
      </x:c>
      <x:c r="H1435" s="305" t="str">
        <x:v>CAP-LAW064</x:v>
      </x:c>
      <x:c r="I1435" s="305" t="str">
        <x:v>MIGRATED — FROZEN</x:v>
      </x:c>
      <x:c r="J1435" s="305" t="str">
        <x:v>FROZEN</x:v>
      </x:c>
      <x:c r="K1435" s="305" t="str">
        <x:f>IF(COUNTIF($C$5:$C$1629,C1435)=1,"UNIQUE","DUPLICATE")</x:f>
        <x:v>UNIQUE</x:v>
      </x:c>
      <x:c r="L1435" s="305" t="str">
        <x:f>IF(COUNTIFS($B$5:$B$1629,B1435,$E$5:$E$1629,E1435)=1,"UNIQUE","DUPLICATE")</x:f>
        <x:v>UNIQUE</x:v>
      </x:c>
      <x:c r="M1435" s="305" t="str">
        <x:f>IF(COUNTIF($C$5:$C$1629,F1435)=1,"LINKED","ORPHAN")</x:f>
        <x:v>LINKED</x:v>
      </x:c>
      <x:c r="N1435" s="305" t="str">
        <x:f>IF(AND(LEFT(C1435,10)="SEBI-CORE-",MID(C1435,11,3)=B1435,LEN(C1435)=20),"VALID","INVALID")</x:f>
        <x:v>VALID</x:v>
      </x:c>
      <x:c r="O1435" s="305" t="str">
        <x:v>NO COLLISION — OBJECT CODE ISOLATED</x:v>
      </x:c>
    </x:row>
    <x:row r="1436" ht="48" customHeight="1">
      <x:c r="A1436" s="305" t="str">
        <x:v>Applicability rule</x:v>
      </x:c>
      <x:c r="B1436" s="305" t="str">
        <x:v>APP</x:v>
      </x:c>
      <x:c r="C1436" s="305" t="str">
        <x:v>SEBI-CORE-APP-000151</x:v>
      </x:c>
      <x:c r="D1436" s="305" t="n">
        <x:v>151</x:v>
      </x:c>
      <x:c r="E1436" s="305" t="str">
        <x:v>CAP-LAW248|Reg. 11B / Circular para 2</x:v>
      </x:c>
      <x:c r="F1436" s="305" t="str">
        <x:v>SEBI-CORE-PRV-000151</x:v>
      </x:c>
      <x:c r="G1436" s="305" t="str">
        <x:v>CAP-LAW248|Reg. 11B / Circular para 2</x:v>
      </x:c>
      <x:c r="H1436" s="305" t="str">
        <x:v>CAP-LAW248</x:v>
      </x:c>
      <x:c r="I1436" s="305" t="str">
        <x:v>MIGRATED — FROZEN</x:v>
      </x:c>
      <x:c r="J1436" s="305" t="str">
        <x:v>FROZEN</x:v>
      </x:c>
      <x:c r="K1436" s="305" t="str">
        <x:f>IF(COUNTIF($C$5:$C$1629,C1436)=1,"UNIQUE","DUPLICATE")</x:f>
        <x:v>UNIQUE</x:v>
      </x:c>
      <x:c r="L1436" s="305" t="str">
        <x:f>IF(COUNTIFS($B$5:$B$1629,B1436,$E$5:$E$1629,E1436)=1,"UNIQUE","DUPLICATE")</x:f>
        <x:v>UNIQUE</x:v>
      </x:c>
      <x:c r="M1436" s="305" t="str">
        <x:f>IF(COUNTIF($C$5:$C$1629,F1436)=1,"LINKED","ORPHAN")</x:f>
        <x:v>LINKED</x:v>
      </x:c>
      <x:c r="N1436" s="305" t="str">
        <x:f>IF(AND(LEFT(C1436,10)="SEBI-CORE-",MID(C1436,11,3)=B1436,LEN(C1436)=20),"VALID","INVALID")</x:f>
        <x:v>VALID</x:v>
      </x:c>
      <x:c r="O1436" s="305" t="str">
        <x:v>NO COLLISION — OBJECT CODE ISOLATED</x:v>
      </x:c>
    </x:row>
    <x:row r="1437" ht="48" customHeight="1">
      <x:c r="A1437" s="305" t="str">
        <x:v>Applicability rule</x:v>
      </x:c>
      <x:c r="B1437" s="305" t="str">
        <x:v>APP</x:v>
      </x:c>
      <x:c r="C1437" s="305" t="str">
        <x:v>SEBI-CORE-APP-000152</x:v>
      </x:c>
      <x:c r="D1437" s="305" t="n">
        <x:v>152</x:v>
      </x:c>
      <x:c r="E1437" s="305" t="str">
        <x:v>P1-GAP003|Paras 2-4</x:v>
      </x:c>
      <x:c r="F1437" s="305" t="str">
        <x:v>SEBI-CORE-PRV-000152</x:v>
      </x:c>
      <x:c r="G1437" s="305" t="str">
        <x:v>P1-GAP003|Paras 2-4</x:v>
      </x:c>
      <x:c r="H1437" s="305" t="str">
        <x:v>P1-GAP003</x:v>
      </x:c>
      <x:c r="I1437" s="305" t="str">
        <x:v>MIGRATED — FROZEN</x:v>
      </x:c>
      <x:c r="J1437" s="305" t="str">
        <x:v>FROZEN</x:v>
      </x:c>
      <x:c r="K1437" s="305" t="str">
        <x:f>IF(COUNTIF($C$5:$C$1629,C1437)=1,"UNIQUE","DUPLICATE")</x:f>
        <x:v>UNIQUE</x:v>
      </x:c>
      <x:c r="L1437" s="305" t="str">
        <x:f>IF(COUNTIFS($B$5:$B$1629,B1437,$E$5:$E$1629,E1437)=1,"UNIQUE","DUPLICATE")</x:f>
        <x:v>UNIQUE</x:v>
      </x:c>
      <x:c r="M1437" s="305" t="str">
        <x:f>IF(COUNTIF($C$5:$C$1629,F1437)=1,"LINKED","ORPHAN")</x:f>
        <x:v>LINKED</x:v>
      </x:c>
      <x:c r="N1437" s="305" t="str">
        <x:f>IF(AND(LEFT(C1437,10)="SEBI-CORE-",MID(C1437,11,3)=B1437,LEN(C1437)=20),"VALID","INVALID")</x:f>
        <x:v>VALID</x:v>
      </x:c>
      <x:c r="O1437" s="305" t="str">
        <x:v>NO COLLISION — OBJECT CODE ISOLATED</x:v>
      </x:c>
    </x:row>
    <x:row r="1438" ht="48" customHeight="1">
      <x:c r="A1438" s="305" t="str">
        <x:v>Applicability rule</x:v>
      </x:c>
      <x:c r="B1438" s="305" t="str">
        <x:v>APP</x:v>
      </x:c>
      <x:c r="C1438" s="305" t="str">
        <x:v>SEBI-CORE-APP-000153</x:v>
      </x:c>
      <x:c r="D1438" s="305" t="n">
        <x:v>153</x:v>
      </x:c>
      <x:c r="E1438" s="305" t="str">
        <x:v>P1-GAP003|Demat and lock-in conditions</x:v>
      </x:c>
      <x:c r="F1438" s="305" t="str">
        <x:v>SEBI-CORE-PRV-000153</x:v>
      </x:c>
      <x:c r="G1438" s="305" t="str">
        <x:v>P1-GAP003|Demat and lock-in conditions</x:v>
      </x:c>
      <x:c r="H1438" s="305" t="str">
        <x:v>P1-GAP003</x:v>
      </x:c>
      <x:c r="I1438" s="305" t="str">
        <x:v>MIGRATED — FROZEN</x:v>
      </x:c>
      <x:c r="J1438" s="305" t="str">
        <x:v>FROZEN</x:v>
      </x:c>
      <x:c r="K1438" s="305" t="str">
        <x:f>IF(COUNTIF($C$5:$C$1629,C1438)=1,"UNIQUE","DUPLICATE")</x:f>
        <x:v>UNIQUE</x:v>
      </x:c>
      <x:c r="L1438" s="305" t="str">
        <x:f>IF(COUNTIFS($B$5:$B$1629,B1438,$E$5:$E$1629,E1438)=1,"UNIQUE","DUPLICATE")</x:f>
        <x:v>UNIQUE</x:v>
      </x:c>
      <x:c r="M1438" s="305" t="str">
        <x:f>IF(COUNTIF($C$5:$C$1629,F1438)=1,"LINKED","ORPHAN")</x:f>
        <x:v>LINKED</x:v>
      </x:c>
      <x:c r="N1438" s="305" t="str">
        <x:f>IF(AND(LEFT(C1438,10)="SEBI-CORE-",MID(C1438,11,3)=B1438,LEN(C1438)=20),"VALID","INVALID")</x:f>
        <x:v>VALID</x:v>
      </x:c>
      <x:c r="O1438" s="305" t="str">
        <x:v>NO COLLISION — OBJECT CODE ISOLATED</x:v>
      </x:c>
    </x:row>
    <x:row r="1439" ht="48" customHeight="1">
      <x:c r="A1439" s="305" t="str">
        <x:v>Applicability rule</x:v>
      </x:c>
      <x:c r="B1439" s="305" t="str">
        <x:v>APP</x:v>
      </x:c>
      <x:c r="C1439" s="305" t="str">
        <x:v>SEBI-CORE-APP-000154</x:v>
      </x:c>
      <x:c r="D1439" s="305" t="n">
        <x:v>154</x:v>
      </x:c>
      <x:c r="E1439" s="305" t="str">
        <x:v>P1-GAP003|Verification / notice process</x:v>
      </x:c>
      <x:c r="F1439" s="305" t="str">
        <x:v>SEBI-CORE-PRV-000154</x:v>
      </x:c>
      <x:c r="G1439" s="305" t="str">
        <x:v>P1-GAP003|Verification / notice process</x:v>
      </x:c>
      <x:c r="H1439" s="305" t="str">
        <x:v>P1-GAP003</x:v>
      </x:c>
      <x:c r="I1439" s="305" t="str">
        <x:v>MIGRATED — FROZEN</x:v>
      </x:c>
      <x:c r="J1439" s="305" t="str">
        <x:v>FROZEN</x:v>
      </x:c>
      <x:c r="K1439" s="305" t="str">
        <x:f>IF(COUNTIF($C$5:$C$1629,C1439)=1,"UNIQUE","DUPLICATE")</x:f>
        <x:v>UNIQUE</x:v>
      </x:c>
      <x:c r="L1439" s="305" t="str">
        <x:f>IF(COUNTIFS($B$5:$B$1629,B1439,$E$5:$E$1629,E1439)=1,"UNIQUE","DUPLICATE")</x:f>
        <x:v>UNIQUE</x:v>
      </x:c>
      <x:c r="M1439" s="305" t="str">
        <x:f>IF(COUNTIF($C$5:$C$1629,F1439)=1,"LINKED","ORPHAN")</x:f>
        <x:v>LINKED</x:v>
      </x:c>
      <x:c r="N1439" s="305" t="str">
        <x:f>IF(AND(LEFT(C1439,10)="SEBI-CORE-",MID(C1439,11,3)=B1439,LEN(C1439)=20),"VALID","INVALID")</x:f>
        <x:v>VALID</x:v>
      </x:c>
      <x:c r="O1439" s="305" t="str">
        <x:v>NO COLLISION — OBJECT CODE ISOLATED</x:v>
      </x:c>
    </x:row>
    <x:row r="1440" ht="48" customHeight="1">
      <x:c r="A1440" s="305" t="str">
        <x:v>Applicability rule</x:v>
      </x:c>
      <x:c r="B1440" s="305" t="str">
        <x:v>APP</x:v>
      </x:c>
      <x:c r="C1440" s="305" t="str">
        <x:v>SEBI-CORE-APP-000155</x:v>
      </x:c>
      <x:c r="D1440" s="305" t="n">
        <x:v>155</x:v>
      </x:c>
      <x:c r="E1440" s="305" t="str">
        <x:v>P1-GAP003|Processing timeline</x:v>
      </x:c>
      <x:c r="F1440" s="305" t="str">
        <x:v>SEBI-CORE-PRV-000155</x:v>
      </x:c>
      <x:c r="G1440" s="305" t="str">
        <x:v>P1-GAP003|Processing timeline</x:v>
      </x:c>
      <x:c r="H1440" s="305" t="str">
        <x:v>P1-GAP003</x:v>
      </x:c>
      <x:c r="I1440" s="305" t="str">
        <x:v>MIGRATED — FROZEN</x:v>
      </x:c>
      <x:c r="J1440" s="305" t="str">
        <x:v>FROZEN</x:v>
      </x:c>
      <x:c r="K1440" s="305" t="str">
        <x:f>IF(COUNTIF($C$5:$C$1629,C1440)=1,"UNIQUE","DUPLICATE")</x:f>
        <x:v>UNIQUE</x:v>
      </x:c>
      <x:c r="L1440" s="305" t="str">
        <x:f>IF(COUNTIFS($B$5:$B$1629,B1440,$E$5:$E$1629,E1440)=1,"UNIQUE","DUPLICATE")</x:f>
        <x:v>UNIQUE</x:v>
      </x:c>
      <x:c r="M1440" s="305" t="str">
        <x:f>IF(COUNTIF($C$5:$C$1629,F1440)=1,"LINKED","ORPHAN")</x:f>
        <x:v>LINKED</x:v>
      </x:c>
      <x:c r="N1440" s="305" t="str">
        <x:f>IF(AND(LEFT(C1440,10)="SEBI-CORE-",MID(C1440,11,3)=B1440,LEN(C1440)=20),"VALID","INVALID")</x:f>
        <x:v>VALID</x:v>
      </x:c>
      <x:c r="O1440" s="305" t="str">
        <x:v>NO COLLISION — OBJECT CODE ISOLATED</x:v>
      </x:c>
    </x:row>
    <x:row r="1441" ht="48" customHeight="1">
      <x:c r="A1441" s="305" t="str">
        <x:v>Applicability rule</x:v>
      </x:c>
      <x:c r="B1441" s="305" t="str">
        <x:v>APP</x:v>
      </x:c>
      <x:c r="C1441" s="305" t="str">
        <x:v>SEBI-CORE-APP-000156</x:v>
      </x:c>
      <x:c r="D1441" s="305" t="n">
        <x:v>156</x:v>
      </x:c>
      <x:c r="E1441" s="305" t="str">
        <x:v>P1-GAP003|Publicity requirement</x:v>
      </x:c>
      <x:c r="F1441" s="305" t="str">
        <x:v>SEBI-CORE-PRV-000156</x:v>
      </x:c>
      <x:c r="G1441" s="305" t="str">
        <x:v>P1-GAP003|Publicity requirement</x:v>
      </x:c>
      <x:c r="H1441" s="305" t="str">
        <x:v>P1-GAP003</x:v>
      </x:c>
      <x:c r="I1441" s="305" t="str">
        <x:v>MIGRATED — FROZEN</x:v>
      </x:c>
      <x:c r="J1441" s="305" t="str">
        <x:v>FROZEN</x:v>
      </x:c>
      <x:c r="K1441" s="305" t="str">
        <x:f>IF(COUNTIF($C$5:$C$1629,C1441)=1,"UNIQUE","DUPLICATE")</x:f>
        <x:v>UNIQUE</x:v>
      </x:c>
      <x:c r="L1441" s="305" t="str">
        <x:f>IF(COUNTIFS($B$5:$B$1629,B1441,$E$5:$E$1629,E1441)=1,"UNIQUE","DUPLICATE")</x:f>
        <x:v>UNIQUE</x:v>
      </x:c>
      <x:c r="M1441" s="305" t="str">
        <x:f>IF(COUNTIF($C$5:$C$1629,F1441)=1,"LINKED","ORPHAN")</x:f>
        <x:v>LINKED</x:v>
      </x:c>
      <x:c r="N1441" s="305" t="str">
        <x:f>IF(AND(LEFT(C1441,10)="SEBI-CORE-",MID(C1441,11,3)=B1441,LEN(C1441)=20),"VALID","INVALID")</x:f>
        <x:v>VALID</x:v>
      </x:c>
      <x:c r="O1441" s="305" t="str">
        <x:v>NO COLLISION — OBJECT CODE ISOLATED</x:v>
      </x:c>
    </x:row>
    <x:row r="1442" ht="48" customHeight="1">
      <x:c r="A1442" s="305" t="str">
        <x:v>Applicability rule</x:v>
      </x:c>
      <x:c r="B1442" s="305" t="str">
        <x:v>APP</x:v>
      </x:c>
      <x:c r="C1442" s="305" t="str">
        <x:v>SEBI-CORE-APP-000157</x:v>
      </x:c>
      <x:c r="D1442" s="305" t="n">
        <x:v>157</x:v>
      </x:c>
      <x:c r="E1442" s="305" t="str">
        <x:v>P1-GAP004|Paras 2-4</x:v>
      </x:c>
      <x:c r="F1442" s="305" t="str">
        <x:v>SEBI-CORE-PRV-000157</x:v>
      </x:c>
      <x:c r="G1442" s="305" t="str">
        <x:v>P1-GAP004|Paras 2-4</x:v>
      </x:c>
      <x:c r="H1442" s="305" t="str">
        <x:v>P1-GAP004</x:v>
      </x:c>
      <x:c r="I1442" s="305" t="str">
        <x:v>MIGRATED — FROZEN</x:v>
      </x:c>
      <x:c r="J1442" s="305" t="str">
        <x:v>FROZEN</x:v>
      </x:c>
      <x:c r="K1442" s="305" t="str">
        <x:f>IF(COUNTIF($C$5:$C$1629,C1442)=1,"UNIQUE","DUPLICATE")</x:f>
        <x:v>UNIQUE</x:v>
      </x:c>
      <x:c r="L1442" s="305" t="str">
        <x:f>IF(COUNTIFS($B$5:$B$1629,B1442,$E$5:$E$1629,E1442)=1,"UNIQUE","DUPLICATE")</x:f>
        <x:v>UNIQUE</x:v>
      </x:c>
      <x:c r="M1442" s="305" t="str">
        <x:f>IF(COUNTIF($C$5:$C$1629,F1442)=1,"LINKED","ORPHAN")</x:f>
        <x:v>LINKED</x:v>
      </x:c>
      <x:c r="N1442" s="305" t="str">
        <x:f>IF(AND(LEFT(C1442,10)="SEBI-CORE-",MID(C1442,11,3)=B1442,LEN(C1442)=20),"VALID","INVALID")</x:f>
        <x:v>VALID</x:v>
      </x:c>
      <x:c r="O1442" s="305" t="str">
        <x:v>NO COLLISION — OBJECT CODE ISOLATED</x:v>
      </x:c>
    </x:row>
    <x:row r="1443" ht="48" customHeight="1">
      <x:c r="A1443" s="305" t="str">
        <x:v>Applicability rule</x:v>
      </x:c>
      <x:c r="B1443" s="305" t="str">
        <x:v>APP</x:v>
      </x:c>
      <x:c r="C1443" s="305" t="str">
        <x:v>SEBI-CORE-APP-000158</x:v>
      </x:c>
      <x:c r="D1443" s="305" t="n">
        <x:v>158</x:v>
      </x:c>
      <x:c r="E1443" s="305" t="str">
        <x:v>P1-GAP004|Direct-credit timeline</x:v>
      </x:c>
      <x:c r="F1443" s="305" t="str">
        <x:v>SEBI-CORE-PRV-000158</x:v>
      </x:c>
      <x:c r="G1443" s="305" t="str">
        <x:v>P1-GAP004|Direct-credit timeline</x:v>
      </x:c>
      <x:c r="H1443" s="305" t="str">
        <x:v>P1-GAP004</x:v>
      </x:c>
      <x:c r="I1443" s="305" t="str">
        <x:v>MIGRATED — FROZEN</x:v>
      </x:c>
      <x:c r="J1443" s="305" t="str">
        <x:v>FROZEN</x:v>
      </x:c>
      <x:c r="K1443" s="305" t="str">
        <x:f>IF(COUNTIF($C$5:$C$1629,C1443)=1,"UNIQUE","DUPLICATE")</x:f>
        <x:v>UNIQUE</x:v>
      </x:c>
      <x:c r="L1443" s="305" t="str">
        <x:f>IF(COUNTIFS($B$5:$B$1629,B1443,$E$5:$E$1629,E1443)=1,"UNIQUE","DUPLICATE")</x:f>
        <x:v>UNIQUE</x:v>
      </x:c>
      <x:c r="M1443" s="305" t="str">
        <x:f>IF(COUNTIF($C$5:$C$1629,F1443)=1,"LINKED","ORPHAN")</x:f>
        <x:v>LINKED</x:v>
      </x:c>
      <x:c r="N1443" s="305" t="str">
        <x:f>IF(AND(LEFT(C1443,10)="SEBI-CORE-",MID(C1443,11,3)=B1443,LEN(C1443)=20),"VALID","INVALID")</x:f>
        <x:v>VALID</x:v>
      </x:c>
      <x:c r="O1443" s="305" t="str">
        <x:v>NO COLLISION — OBJECT CODE ISOLATED</x:v>
      </x:c>
    </x:row>
    <x:row r="1444" ht="48" customHeight="1">
      <x:c r="A1444" s="305" t="str">
        <x:v>Applicability rule</x:v>
      </x:c>
      <x:c r="B1444" s="305" t="str">
        <x:v>APP</x:v>
      </x:c>
      <x:c r="C1444" s="305" t="str">
        <x:v>SEBI-CORE-APP-000159</x:v>
      </x:c>
      <x:c r="D1444" s="305" t="n">
        <x:v>159</x:v>
      </x:c>
      <x:c r="E1444" s="305" t="str">
        <x:v>P1-GAP004|Investor notification</x:v>
      </x:c>
      <x:c r="F1444" s="305" t="str">
        <x:v>SEBI-CORE-PRV-000159</x:v>
      </x:c>
      <x:c r="G1444" s="305" t="str">
        <x:v>P1-GAP004|Investor notification</x:v>
      </x:c>
      <x:c r="H1444" s="305" t="str">
        <x:v>P1-GAP004</x:v>
      </x:c>
      <x:c r="I1444" s="305" t="str">
        <x:v>MIGRATED — FROZEN</x:v>
      </x:c>
      <x:c r="J1444" s="305" t="str">
        <x:v>FROZEN</x:v>
      </x:c>
      <x:c r="K1444" s="305" t="str">
        <x:f>IF(COUNTIF($C$5:$C$1629,C1444)=1,"UNIQUE","DUPLICATE")</x:f>
        <x:v>UNIQUE</x:v>
      </x:c>
      <x:c r="L1444" s="305" t="str">
        <x:f>IF(COUNTIFS($B$5:$B$1629,B1444,$E$5:$E$1629,E1444)=1,"UNIQUE","DUPLICATE")</x:f>
        <x:v>UNIQUE</x:v>
      </x:c>
      <x:c r="M1444" s="305" t="str">
        <x:f>IF(COUNTIF($C$5:$C$1629,F1444)=1,"LINKED","ORPHAN")</x:f>
        <x:v>LINKED</x:v>
      </x:c>
      <x:c r="N1444" s="305" t="str">
        <x:f>IF(AND(LEFT(C1444,10)="SEBI-CORE-",MID(C1444,11,3)=B1444,LEN(C1444)=20),"VALID","INVALID")</x:f>
        <x:v>VALID</x:v>
      </x:c>
      <x:c r="O1444" s="305" t="str">
        <x:v>NO COLLISION — OBJECT CODE ISOLATED</x:v>
      </x:c>
    </x:row>
    <x:row r="1445" ht="48" customHeight="1">
      <x:c r="A1445" s="305" t="str">
        <x:v>Applicability rule</x:v>
      </x:c>
      <x:c r="B1445" s="305" t="str">
        <x:v>APP</x:v>
      </x:c>
      <x:c r="C1445" s="305" t="str">
        <x:v>SEBI-CORE-APP-000160</x:v>
      </x:c>
      <x:c r="D1445" s="305" t="n">
        <x:v>160</x:v>
      </x:c>
      <x:c r="E1445" s="305" t="str">
        <x:v>P1-GAP004|Form ISR-4 website</x:v>
      </x:c>
      <x:c r="F1445" s="305" t="str">
        <x:v>SEBI-CORE-PRV-000160</x:v>
      </x:c>
      <x:c r="G1445" s="305" t="str">
        <x:v>P1-GAP004|Form ISR-4 website</x:v>
      </x:c>
      <x:c r="H1445" s="305" t="str">
        <x:v>P1-GAP004</x:v>
      </x:c>
      <x:c r="I1445" s="305" t="str">
        <x:v>MIGRATED — FROZEN</x:v>
      </x:c>
      <x:c r="J1445" s="305" t="str">
        <x:v>FROZEN</x:v>
      </x:c>
      <x:c r="K1445" s="305" t="str">
        <x:f>IF(COUNTIF($C$5:$C$1629,C1445)=1,"UNIQUE","DUPLICATE")</x:f>
        <x:v>UNIQUE</x:v>
      </x:c>
      <x:c r="L1445" s="305" t="str">
        <x:f>IF(COUNTIFS($B$5:$B$1629,B1445,$E$5:$E$1629,E1445)=1,"UNIQUE","DUPLICATE")</x:f>
        <x:v>UNIQUE</x:v>
      </x:c>
      <x:c r="M1445" s="305" t="str">
        <x:f>IF(COUNTIF($C$5:$C$1629,F1445)=1,"LINKED","ORPHAN")</x:f>
        <x:v>LINKED</x:v>
      </x:c>
      <x:c r="N1445" s="305" t="str">
        <x:f>IF(AND(LEFT(C1445,10)="SEBI-CORE-",MID(C1445,11,3)=B1445,LEN(C1445)=20),"VALID","INVALID")</x:f>
        <x:v>VALID</x:v>
      </x:c>
      <x:c r="O1445" s="305" t="str">
        <x:v>NO COLLISION — OBJECT CODE ISOLATED</x:v>
      </x:c>
    </x:row>
    <x:row r="1446" ht="48" customHeight="1">
      <x:c r="A1446" s="305" t="str">
        <x:v>Applicability rule</x:v>
      </x:c>
      <x:c r="B1446" s="305" t="str">
        <x:v>APP</x:v>
      </x:c>
      <x:c r="C1446" s="305" t="str">
        <x:v>SEBI-CORE-APP-000161</x:v>
      </x:c>
      <x:c r="D1446" s="305" t="n">
        <x:v>161</x:v>
      </x:c>
      <x:c r="E1446" s="305" t="str">
        <x:v>P1-GAP005|Paras 6.1.1-6.1.4</x:v>
      </x:c>
      <x:c r="F1446" s="305" t="str">
        <x:v>SEBI-CORE-PRV-000161</x:v>
      </x:c>
      <x:c r="G1446" s="305" t="str">
        <x:v>P1-GAP005|Paras 6.1.1-6.1.4</x:v>
      </x:c>
      <x:c r="H1446" s="305" t="str">
        <x:v>P1-GAP005</x:v>
      </x:c>
      <x:c r="I1446" s="305" t="str">
        <x:v>MIGRATED — FROZEN</x:v>
      </x:c>
      <x:c r="J1446" s="305" t="str">
        <x:v>FROZEN</x:v>
      </x:c>
      <x:c r="K1446" s="305" t="str">
        <x:f>IF(COUNTIF($C$5:$C$1629,C1446)=1,"UNIQUE","DUPLICATE")</x:f>
        <x:v>UNIQUE</x:v>
      </x:c>
      <x:c r="L1446" s="305" t="str">
        <x:f>IF(COUNTIFS($B$5:$B$1629,B1446,$E$5:$E$1629,E1446)=1,"UNIQUE","DUPLICATE")</x:f>
        <x:v>UNIQUE</x:v>
      </x:c>
      <x:c r="M1446" s="305" t="str">
        <x:f>IF(COUNTIF($C$5:$C$1629,F1446)=1,"LINKED","ORPHAN")</x:f>
        <x:v>LINKED</x:v>
      </x:c>
      <x:c r="N1446" s="305" t="str">
        <x:f>IF(AND(LEFT(C1446,10)="SEBI-CORE-",MID(C1446,11,3)=B1446,LEN(C1446)=20),"VALID","INVALID")</x:f>
        <x:v>VALID</x:v>
      </x:c>
      <x:c r="O1446" s="305" t="str">
        <x:v>NO COLLISION — OBJECT CODE ISOLATED</x:v>
      </x:c>
    </x:row>
    <x:row r="1447" ht="48" customHeight="1">
      <x:c r="A1447" s="305" t="str">
        <x:v>Applicability rule</x:v>
      </x:c>
      <x:c r="B1447" s="305" t="str">
        <x:v>APP</x:v>
      </x:c>
      <x:c r="C1447" s="305" t="str">
        <x:v>SEBI-CORE-APP-000162</x:v>
      </x:c>
      <x:c r="D1447" s="305" t="n">
        <x:v>162</x:v>
      </x:c>
      <x:c r="E1447" s="305" t="str">
        <x:v>P1-GAP005|Quick transmission procedure thresholds</x:v>
      </x:c>
      <x:c r="F1447" s="305" t="str">
        <x:v>SEBI-CORE-PRV-000162</x:v>
      </x:c>
      <x:c r="G1447" s="305" t="str">
        <x:v>P1-GAP005|Quick transmission procedure thresholds</x:v>
      </x:c>
      <x:c r="H1447" s="305" t="str">
        <x:v>P1-GAP005</x:v>
      </x:c>
      <x:c r="I1447" s="305" t="str">
        <x:v>MIGRATED — FROZEN</x:v>
      </x:c>
      <x:c r="J1447" s="305" t="str">
        <x:v>FROZEN</x:v>
      </x:c>
      <x:c r="K1447" s="305" t="str">
        <x:f>IF(COUNTIF($C$5:$C$1629,C1447)=1,"UNIQUE","DUPLICATE")</x:f>
        <x:v>UNIQUE</x:v>
      </x:c>
      <x:c r="L1447" s="305" t="str">
        <x:f>IF(COUNTIFS($B$5:$B$1629,B1447,$E$5:$E$1629,E1447)=1,"UNIQUE","DUPLICATE")</x:f>
        <x:v>UNIQUE</x:v>
      </x:c>
      <x:c r="M1447" s="305" t="str">
        <x:f>IF(COUNTIF($C$5:$C$1629,F1447)=1,"LINKED","ORPHAN")</x:f>
        <x:v>LINKED</x:v>
      </x:c>
      <x:c r="N1447" s="305" t="str">
        <x:f>IF(AND(LEFT(C1447,10)="SEBI-CORE-",MID(C1447,11,3)=B1447,LEN(C1447)=20),"VALID","INVALID")</x:f>
        <x:v>VALID</x:v>
      </x:c>
      <x:c r="O1447" s="305" t="str">
        <x:v>NO COLLISION — OBJECT CODE ISOLATED</x:v>
      </x:c>
    </x:row>
    <x:row r="1448" ht="48" customHeight="1">
      <x:c r="A1448" s="305" t="str">
        <x:v>Applicability rule</x:v>
      </x:c>
      <x:c r="B1448" s="305" t="str">
        <x:v>APP</x:v>
      </x:c>
      <x:c r="C1448" s="305" t="str">
        <x:v>SEBI-CORE-APP-000163</x:v>
      </x:c>
      <x:c r="D1448" s="305" t="n">
        <x:v>163</x:v>
      </x:c>
      <x:c r="E1448" s="305" t="str">
        <x:v>P1-GAP005|Simplified-documentation thresholds</x:v>
      </x:c>
      <x:c r="F1448" s="305" t="str">
        <x:v>SEBI-CORE-PRV-000163</x:v>
      </x:c>
      <x:c r="G1448" s="305" t="str">
        <x:v>P1-GAP005|Simplified-documentation thresholds</x:v>
      </x:c>
      <x:c r="H1448" s="305" t="str">
        <x:v>P1-GAP005</x:v>
      </x:c>
      <x:c r="I1448" s="305" t="str">
        <x:v>MIGRATED — FROZEN</x:v>
      </x:c>
      <x:c r="J1448" s="305" t="str">
        <x:v>FROZEN</x:v>
      </x:c>
      <x:c r="K1448" s="305" t="str">
        <x:f>IF(COUNTIF($C$5:$C$1629,C1448)=1,"UNIQUE","DUPLICATE")</x:f>
        <x:v>UNIQUE</x:v>
      </x:c>
      <x:c r="L1448" s="305" t="str">
        <x:f>IF(COUNTIFS($B$5:$B$1629,B1448,$E$5:$E$1629,E1448)=1,"UNIQUE","DUPLICATE")</x:f>
        <x:v>UNIQUE</x:v>
      </x:c>
      <x:c r="M1448" s="305" t="str">
        <x:f>IF(COUNTIF($C$5:$C$1629,F1448)=1,"LINKED","ORPHAN")</x:f>
        <x:v>LINKED</x:v>
      </x:c>
      <x:c r="N1448" s="305" t="str">
        <x:f>IF(AND(LEFT(C1448,10)="SEBI-CORE-",MID(C1448,11,3)=B1448,LEN(C1448)=20),"VALID","INVALID")</x:f>
        <x:v>VALID</x:v>
      </x:c>
      <x:c r="O1448" s="305" t="str">
        <x:v>NO COLLISION — OBJECT CODE ISOLATED</x:v>
      </x:c>
    </x:row>
    <x:row r="1449" ht="48" customHeight="1">
      <x:c r="A1449" s="305" t="str">
        <x:v>Applicability rule</x:v>
      </x:c>
      <x:c r="B1449" s="305" t="str">
        <x:v>APP</x:v>
      </x:c>
      <x:c r="C1449" s="305" t="str">
        <x:v>SEBI-CORE-APP-000164</x:v>
      </x:c>
      <x:c r="D1449" s="305" t="n">
        <x:v>164</x:v>
      </x:c>
      <x:c r="E1449" s="305" t="str">
        <x:v>P1-GAP005|Processing timeline</x:v>
      </x:c>
      <x:c r="F1449" s="305" t="str">
        <x:v>SEBI-CORE-PRV-000164</x:v>
      </x:c>
      <x:c r="G1449" s="305" t="str">
        <x:v>P1-GAP005|Processing timeline</x:v>
      </x:c>
      <x:c r="H1449" s="305" t="str">
        <x:v>P1-GAP005</x:v>
      </x:c>
      <x:c r="I1449" s="305" t="str">
        <x:v>MIGRATED — FROZEN</x:v>
      </x:c>
      <x:c r="J1449" s="305" t="str">
        <x:v>FROZEN</x:v>
      </x:c>
      <x:c r="K1449" s="305" t="str">
        <x:f>IF(COUNTIF($C$5:$C$1629,C1449)=1,"UNIQUE","DUPLICATE")</x:f>
        <x:v>UNIQUE</x:v>
      </x:c>
      <x:c r="L1449" s="305" t="str">
        <x:f>IF(COUNTIFS($B$5:$B$1629,B1449,$E$5:$E$1629,E1449)=1,"UNIQUE","DUPLICATE")</x:f>
        <x:v>UNIQUE</x:v>
      </x:c>
      <x:c r="M1449" s="305" t="str">
        <x:f>IF(COUNTIF($C$5:$C$1629,F1449)=1,"LINKED","ORPHAN")</x:f>
        <x:v>LINKED</x:v>
      </x:c>
      <x:c r="N1449" s="305" t="str">
        <x:f>IF(AND(LEFT(C1449,10)="SEBI-CORE-",MID(C1449,11,3)=B1449,LEN(C1449)=20),"VALID","INVALID")</x:f>
        <x:v>VALID</x:v>
      </x:c>
      <x:c r="O1449" s="305" t="str">
        <x:v>NO COLLISION — OBJECT CODE ISOLATED</x:v>
      </x:c>
    </x:row>
    <x:row r="1450" ht="48" customHeight="1">
      <x:c r="A1450" s="305" t="str">
        <x:v>Applicability rule</x:v>
      </x:c>
      <x:c r="B1450" s="305" t="str">
        <x:v>APP</x:v>
      </x:c>
      <x:c r="C1450" s="305" t="str">
        <x:v>SEBI-CORE-APP-000165</x:v>
      </x:c>
      <x:c r="D1450" s="305" t="n">
        <x:v>165</x:v>
      </x:c>
      <x:c r="E1450" s="305" t="str">
        <x:v>P1-GAP005|Delay / rejection reasons</x:v>
      </x:c>
      <x:c r="F1450" s="305" t="str">
        <x:v>SEBI-CORE-PRV-000165</x:v>
      </x:c>
      <x:c r="G1450" s="305" t="str">
        <x:v>P1-GAP005|Delay / rejection reasons</x:v>
      </x:c>
      <x:c r="H1450" s="305" t="str">
        <x:v>P1-GAP005</x:v>
      </x:c>
      <x:c r="I1450" s="305" t="str">
        <x:v>MIGRATED — FROZEN</x:v>
      </x:c>
      <x:c r="J1450" s="305" t="str">
        <x:v>FROZEN</x:v>
      </x:c>
      <x:c r="K1450" s="305" t="str">
        <x:f>IF(COUNTIF($C$5:$C$1629,C1450)=1,"UNIQUE","DUPLICATE")</x:f>
        <x:v>UNIQUE</x:v>
      </x:c>
      <x:c r="L1450" s="305" t="str">
        <x:f>IF(COUNTIFS($B$5:$B$1629,B1450,$E$5:$E$1629,E1450)=1,"UNIQUE","DUPLICATE")</x:f>
        <x:v>UNIQUE</x:v>
      </x:c>
      <x:c r="M1450" s="305" t="str">
        <x:f>IF(COUNTIF($C$5:$C$1629,F1450)=1,"LINKED","ORPHAN")</x:f>
        <x:v>LINKED</x:v>
      </x:c>
      <x:c r="N1450" s="305" t="str">
        <x:f>IF(AND(LEFT(C1450,10)="SEBI-CORE-",MID(C1450,11,3)=B1450,LEN(C1450)=20),"VALID","INVALID")</x:f>
        <x:v>VALID</x:v>
      </x:c>
      <x:c r="O1450" s="305" t="str">
        <x:v>NO COLLISION — OBJECT CODE ISOLATED</x:v>
      </x:c>
    </x:row>
    <x:row r="1451" ht="48" customHeight="1">
      <x:c r="A1451" s="305" t="str">
        <x:v>Applicability rule</x:v>
      </x:c>
      <x:c r="B1451" s="305" t="str">
        <x:v>APP</x:v>
      </x:c>
      <x:c r="C1451" s="305" t="str">
        <x:v>SEBI-CORE-APP-000166</x:v>
      </x:c>
      <x:c r="D1451" s="305" t="n">
        <x:v>166</x:v>
      </x:c>
      <x:c r="E1451" s="305" t="str">
        <x:v>P1-GAP005|Survivorship claim</x:v>
      </x:c>
      <x:c r="F1451" s="305" t="str">
        <x:v>SEBI-CORE-PRV-000166</x:v>
      </x:c>
      <x:c r="G1451" s="305" t="str">
        <x:v>P1-GAP005|Survivorship claim</x:v>
      </x:c>
      <x:c r="H1451" s="305" t="str">
        <x:v>P1-GAP005</x:v>
      </x:c>
      <x:c r="I1451" s="305" t="str">
        <x:v>MIGRATED — FROZEN</x:v>
      </x:c>
      <x:c r="J1451" s="305" t="str">
        <x:v>FROZEN</x:v>
      </x:c>
      <x:c r="K1451" s="305" t="str">
        <x:f>IF(COUNTIF($C$5:$C$1629,C1451)=1,"UNIQUE","DUPLICATE")</x:f>
        <x:v>UNIQUE</x:v>
      </x:c>
      <x:c r="L1451" s="305" t="str">
        <x:f>IF(COUNTIFS($B$5:$B$1629,B1451,$E$5:$E$1629,E1451)=1,"UNIQUE","DUPLICATE")</x:f>
        <x:v>UNIQUE</x:v>
      </x:c>
      <x:c r="M1451" s="305" t="str">
        <x:f>IF(COUNTIF($C$5:$C$1629,F1451)=1,"LINKED","ORPHAN")</x:f>
        <x:v>LINKED</x:v>
      </x:c>
      <x:c r="N1451" s="305" t="str">
        <x:f>IF(AND(LEFT(C1451,10)="SEBI-CORE-",MID(C1451,11,3)=B1451,LEN(C1451)=20),"VALID","INVALID")</x:f>
        <x:v>VALID</x:v>
      </x:c>
      <x:c r="O1451" s="305" t="str">
        <x:v>NO COLLISION — OBJECT CODE ISOLATED</x:v>
      </x:c>
    </x:row>
    <x:row r="1452" ht="48" customHeight="1">
      <x:c r="A1452" s="305" t="str">
        <x:v>Applicability rule</x:v>
      </x:c>
      <x:c r="B1452" s="305" t="str">
        <x:v>APP</x:v>
      </x:c>
      <x:c r="C1452" s="305" t="str">
        <x:v>SEBI-CORE-APP-000167</x:v>
      </x:c>
      <x:c r="D1452" s="305" t="n">
        <x:v>167</x:v>
      </x:c>
      <x:c r="E1452" s="305" t="str">
        <x:v>P1-GAP005|Physical-to-demat credit</x:v>
      </x:c>
      <x:c r="F1452" s="305" t="str">
        <x:v>SEBI-CORE-PRV-000167</x:v>
      </x:c>
      <x:c r="G1452" s="305" t="str">
        <x:v>P1-GAP005|Physical-to-demat credit</x:v>
      </x:c>
      <x:c r="H1452" s="305" t="str">
        <x:v>P1-GAP005</x:v>
      </x:c>
      <x:c r="I1452" s="305" t="str">
        <x:v>MIGRATED — FROZEN</x:v>
      </x:c>
      <x:c r="J1452" s="305" t="str">
        <x:v>FROZEN</x:v>
      </x:c>
      <x:c r="K1452" s="305" t="str">
        <x:f>IF(COUNTIF($C$5:$C$1629,C1452)=1,"UNIQUE","DUPLICATE")</x:f>
        <x:v>UNIQUE</x:v>
      </x:c>
      <x:c r="L1452" s="305" t="str">
        <x:f>IF(COUNTIFS($B$5:$B$1629,B1452,$E$5:$E$1629,E1452)=1,"UNIQUE","DUPLICATE")</x:f>
        <x:v>UNIQUE</x:v>
      </x:c>
      <x:c r="M1452" s="305" t="str">
        <x:f>IF(COUNTIF($C$5:$C$1629,F1452)=1,"LINKED","ORPHAN")</x:f>
        <x:v>LINKED</x:v>
      </x:c>
      <x:c r="N1452" s="305" t="str">
        <x:f>IF(AND(LEFT(C1452,10)="SEBI-CORE-",MID(C1452,11,3)=B1452,LEN(C1452)=20),"VALID","INVALID")</x:f>
        <x:v>VALID</x:v>
      </x:c>
      <x:c r="O1452" s="305" t="str">
        <x:v>NO COLLISION — OBJECT CODE ISOLATED</x:v>
      </x:c>
    </x:row>
    <x:row r="1453" ht="48" customHeight="1">
      <x:c r="A1453" s="305" t="str">
        <x:v>Applicability rule</x:v>
      </x:c>
      <x:c r="B1453" s="305" t="str">
        <x:v>APP</x:v>
      </x:c>
      <x:c r="C1453" s="305" t="str">
        <x:v>SEBI-CORE-APP-000168</x:v>
      </x:c>
      <x:c r="D1453" s="305" t="n">
        <x:v>168</x:v>
      </x:c>
      <x:c r="E1453" s="305" t="str">
        <x:v>P1-GAP005|Implementation reporting</x:v>
      </x:c>
      <x:c r="F1453" s="305" t="str">
        <x:v>SEBI-CORE-PRV-000168</x:v>
      </x:c>
      <x:c r="G1453" s="305" t="str">
        <x:v>P1-GAP005|Implementation reporting</x:v>
      </x:c>
      <x:c r="H1453" s="305" t="str">
        <x:v>P1-GAP005</x:v>
      </x:c>
      <x:c r="I1453" s="305" t="str">
        <x:v>MIGRATED — FROZEN</x:v>
      </x:c>
      <x:c r="J1453" s="305" t="str">
        <x:v>FROZEN</x:v>
      </x:c>
      <x:c r="K1453" s="305" t="str">
        <x:f>IF(COUNTIF($C$5:$C$1629,C1453)=1,"UNIQUE","DUPLICATE")</x:f>
        <x:v>UNIQUE</x:v>
      </x:c>
      <x:c r="L1453" s="305" t="str">
        <x:f>IF(COUNTIFS($B$5:$B$1629,B1453,$E$5:$E$1629,E1453)=1,"UNIQUE","DUPLICATE")</x:f>
        <x:v>UNIQUE</x:v>
      </x:c>
      <x:c r="M1453" s="305" t="str">
        <x:f>IF(COUNTIF($C$5:$C$1629,F1453)=1,"LINKED","ORPHAN")</x:f>
        <x:v>LINKED</x:v>
      </x:c>
      <x:c r="N1453" s="305" t="str">
        <x:f>IF(AND(LEFT(C1453,10)="SEBI-CORE-",MID(C1453,11,3)=B1453,LEN(C1453)=20),"VALID","INVALID")</x:f>
        <x:v>VALID</x:v>
      </x:c>
      <x:c r="O1453" s="305" t="str">
        <x:v>NO COLLISION — OBJECT CODE ISOLATED</x:v>
      </x:c>
    </x:row>
    <x:row r="1454" ht="48" customHeight="1">
      <x:c r="A1454" s="305" t="str">
        <x:v>Applicability rule</x:v>
      </x:c>
      <x:c r="B1454" s="305" t="str">
        <x:v>APP</x:v>
      </x:c>
      <x:c r="C1454" s="305" t="str">
        <x:v>SEBI-CORE-APP-000169</x:v>
      </x:c>
      <x:c r="D1454" s="305" t="n">
        <x:v>169</x:v>
      </x:c>
      <x:c r="E1454" s="305" t="str">
        <x:v>CAP-LAW285|SCORES registration/interface</x:v>
      </x:c>
      <x:c r="F1454" s="305" t="str">
        <x:v>SEBI-CORE-PRV-000169</x:v>
      </x:c>
      <x:c r="G1454" s="305" t="str">
        <x:v>CAP-LAW285|SCORES registration/interface</x:v>
      </x:c>
      <x:c r="H1454" s="305" t="str">
        <x:v>CAP-LAW285</x:v>
      </x:c>
      <x:c r="I1454" s="305" t="str">
        <x:v>MIGRATED — FROZEN</x:v>
      </x:c>
      <x:c r="J1454" s="305" t="str">
        <x:v>FROZEN</x:v>
      </x:c>
      <x:c r="K1454" s="305" t="str">
        <x:f>IF(COUNTIF($C$5:$C$1629,C1454)=1,"UNIQUE","DUPLICATE")</x:f>
        <x:v>UNIQUE</x:v>
      </x:c>
      <x:c r="L1454" s="305" t="str">
        <x:f>IF(COUNTIFS($B$5:$B$1629,B1454,$E$5:$E$1629,E1454)=1,"UNIQUE","DUPLICATE")</x:f>
        <x:v>UNIQUE</x:v>
      </x:c>
      <x:c r="M1454" s="305" t="str">
        <x:f>IF(COUNTIF($C$5:$C$1629,F1454)=1,"LINKED","ORPHAN")</x:f>
        <x:v>LINKED</x:v>
      </x:c>
      <x:c r="N1454" s="305" t="str">
        <x:f>IF(AND(LEFT(C1454,10)="SEBI-CORE-",MID(C1454,11,3)=B1454,LEN(C1454)=20),"VALID","INVALID")</x:f>
        <x:v>VALID</x:v>
      </x:c>
      <x:c r="O1454" s="305" t="str">
        <x:v>NO COLLISION — OBJECT CODE ISOLATED</x:v>
      </x:c>
    </x:row>
    <x:row r="1455" ht="48" customHeight="1">
      <x:c r="A1455" s="305" t="str">
        <x:v>Applicability rule</x:v>
      </x:c>
      <x:c r="B1455" s="305" t="str">
        <x:v>APP</x:v>
      </x:c>
      <x:c r="C1455" s="305" t="str">
        <x:v>SEBI-CORE-APP-000170</x:v>
      </x:c>
      <x:c r="D1455" s="305" t="n">
        <x:v>170</x:v>
      </x:c>
      <x:c r="E1455" s="305" t="str">
        <x:v>CAP-LAW285|SCORES complaint handling</x:v>
      </x:c>
      <x:c r="F1455" s="305" t="str">
        <x:v>SEBI-CORE-PRV-000170</x:v>
      </x:c>
      <x:c r="G1455" s="305" t="str">
        <x:v>CAP-LAW285|SCORES complaint handling</x:v>
      </x:c>
      <x:c r="H1455" s="305" t="str">
        <x:v>CAP-LAW285</x:v>
      </x:c>
      <x:c r="I1455" s="305" t="str">
        <x:v>MIGRATED — FROZEN</x:v>
      </x:c>
      <x:c r="J1455" s="305" t="str">
        <x:v>FROZEN</x:v>
      </x:c>
      <x:c r="K1455" s="305" t="str">
        <x:f>IF(COUNTIF($C$5:$C$1629,C1455)=1,"UNIQUE","DUPLICATE")</x:f>
        <x:v>UNIQUE</x:v>
      </x:c>
      <x:c r="L1455" s="305" t="str">
        <x:f>IF(COUNTIFS($B$5:$B$1629,B1455,$E$5:$E$1629,E1455)=1,"UNIQUE","DUPLICATE")</x:f>
        <x:v>UNIQUE</x:v>
      </x:c>
      <x:c r="M1455" s="305" t="str">
        <x:f>IF(COUNTIF($C$5:$C$1629,F1455)=1,"LINKED","ORPHAN")</x:f>
        <x:v>LINKED</x:v>
      </x:c>
      <x:c r="N1455" s="305" t="str">
        <x:f>IF(AND(LEFT(C1455,10)="SEBI-CORE-",MID(C1455,11,3)=B1455,LEN(C1455)=20),"VALID","INVALID")</x:f>
        <x:v>VALID</x:v>
      </x:c>
      <x:c r="O1455" s="305" t="str">
        <x:v>NO COLLISION — OBJECT CODE ISOLATED</x:v>
      </x:c>
    </x:row>
    <x:row r="1456" ht="48" customHeight="1">
      <x:c r="A1456" s="305" t="str">
        <x:v>Applicability rule</x:v>
      </x:c>
      <x:c r="B1456" s="305" t="str">
        <x:v>APP</x:v>
      </x:c>
      <x:c r="C1456" s="305" t="str">
        <x:v>SEBI-CORE-APP-000171</x:v>
      </x:c>
      <x:c r="D1456" s="305" t="n">
        <x:v>171</x:v>
      </x:c>
      <x:c r="E1456" s="305" t="str">
        <x:v>CAP-LAW099|ODR participation</x:v>
      </x:c>
      <x:c r="F1456" s="305" t="str">
        <x:v>SEBI-CORE-PRV-000171</x:v>
      </x:c>
      <x:c r="G1456" s="305" t="str">
        <x:v>CAP-LAW099|ODR participation</x:v>
      </x:c>
      <x:c r="H1456" s="305" t="str">
        <x:v>CAP-LAW099</x:v>
      </x:c>
      <x:c r="I1456" s="305" t="str">
        <x:v>MIGRATED — FROZEN</x:v>
      </x:c>
      <x:c r="J1456" s="305" t="str">
        <x:v>FROZEN</x:v>
      </x:c>
      <x:c r="K1456" s="305" t="str">
        <x:f>IF(COUNTIF($C$5:$C$1629,C1456)=1,"UNIQUE","DUPLICATE")</x:f>
        <x:v>UNIQUE</x:v>
      </x:c>
      <x:c r="L1456" s="305" t="str">
        <x:f>IF(COUNTIFS($B$5:$B$1629,B1456,$E$5:$E$1629,E1456)=1,"UNIQUE","DUPLICATE")</x:f>
        <x:v>UNIQUE</x:v>
      </x:c>
      <x:c r="M1456" s="305" t="str">
        <x:f>IF(COUNTIF($C$5:$C$1629,F1456)=1,"LINKED","ORPHAN")</x:f>
        <x:v>LINKED</x:v>
      </x:c>
      <x:c r="N1456" s="305" t="str">
        <x:f>IF(AND(LEFT(C1456,10)="SEBI-CORE-",MID(C1456,11,3)=B1456,LEN(C1456)=20),"VALID","INVALID")</x:f>
        <x:v>VALID</x:v>
      </x:c>
      <x:c r="O1456" s="305" t="str">
        <x:v>NO COLLISION — OBJECT CODE ISOLATED</x:v>
      </x:c>
    </x:row>
    <x:row r="1457" ht="48" customHeight="1">
      <x:c r="A1457" s="305" t="str">
        <x:v>Applicability rule</x:v>
      </x:c>
      <x:c r="B1457" s="305" t="str">
        <x:v>APP</x:v>
      </x:c>
      <x:c r="C1457" s="305" t="str">
        <x:v>SEBI-CORE-APP-000172</x:v>
      </x:c>
      <x:c r="D1457" s="305" t="n">
        <x:v>172</x:v>
      </x:c>
      <x:c r="E1457" s="305" t="str">
        <x:v>CAP-LAW099|ODR outcome</x:v>
      </x:c>
      <x:c r="F1457" s="305" t="str">
        <x:v>SEBI-CORE-PRV-000172</x:v>
      </x:c>
      <x:c r="G1457" s="305" t="str">
        <x:v>CAP-LAW099|ODR outcome</x:v>
      </x:c>
      <x:c r="H1457" s="305" t="str">
        <x:v>CAP-LAW099</x:v>
      </x:c>
      <x:c r="I1457" s="305" t="str">
        <x:v>MIGRATED — FROZEN</x:v>
      </x:c>
      <x:c r="J1457" s="305" t="str">
        <x:v>FROZEN</x:v>
      </x:c>
      <x:c r="K1457" s="305" t="str">
        <x:f>IF(COUNTIF($C$5:$C$1629,C1457)=1,"UNIQUE","DUPLICATE")</x:f>
        <x:v>UNIQUE</x:v>
      </x:c>
      <x:c r="L1457" s="305" t="str">
        <x:f>IF(COUNTIFS($B$5:$B$1629,B1457,$E$5:$E$1629,E1457)=1,"UNIQUE","DUPLICATE")</x:f>
        <x:v>UNIQUE</x:v>
      </x:c>
      <x:c r="M1457" s="305" t="str">
        <x:f>IF(COUNTIF($C$5:$C$1629,F1457)=1,"LINKED","ORPHAN")</x:f>
        <x:v>LINKED</x:v>
      </x:c>
      <x:c r="N1457" s="305" t="str">
        <x:f>IF(AND(LEFT(C1457,10)="SEBI-CORE-",MID(C1457,11,3)=B1457,LEN(C1457)=20),"VALID","INVALID")</x:f>
        <x:v>VALID</x:v>
      </x:c>
      <x:c r="O1457" s="305" t="str">
        <x:v>NO COLLISION — OBJECT CODE ISOLATED</x:v>
      </x:c>
    </x:row>
    <x:row r="1458" ht="48" customHeight="1">
      <x:c r="A1458" s="305" t="str">
        <x:v>Traceability record</x:v>
      </x:c>
      <x:c r="B1458" s="305" t="str">
        <x:v>TRC</x:v>
      </x:c>
      <x:c r="C1458" s="305" t="str">
        <x:v>SEBI-CORE-TRC-000001</x:v>
      </x:c>
      <x:c r="D1458" s="305" t="n">
        <x:v>1</x:v>
      </x:c>
      <x:c r="E1458" s="305" t="str">
        <x:v>CAP-LAW003|Rule 19(2)(b)|TRC01</x:v>
      </x:c>
      <x:c r="F1458" s="305" t="str">
        <x:v>SEBI-CORE-PRV-000001</x:v>
      </x:c>
      <x:c r="G1458" s="305" t="str">
        <x:v>CAP-LAW003|Rule 19(2)(b)</x:v>
      </x:c>
      <x:c r="H1458" s="305" t="str">
        <x:v>CAP-LAW003</x:v>
      </x:c>
      <x:c r="I1458" s="305" t="str">
        <x:v>MIGRATED — FROZEN</x:v>
      </x:c>
      <x:c r="J1458" s="305" t="str">
        <x:v>FROZEN</x:v>
      </x:c>
      <x:c r="K1458" s="305" t="str">
        <x:f>IF(COUNTIF($C$5:$C$1629,C1458)=1,"UNIQUE","DUPLICATE")</x:f>
        <x:v>UNIQUE</x:v>
      </x:c>
      <x:c r="L1458" s="305" t="str">
        <x:f>IF(COUNTIFS($B$5:$B$1629,B1458,$E$5:$E$1629,E1458)=1,"UNIQUE","DUPLICATE")</x:f>
        <x:v>UNIQUE</x:v>
      </x:c>
      <x:c r="M1458" s="305" t="str">
        <x:f>IF(COUNTIF($C$5:$C$1629,F1458)=1,"LINKED","ORPHAN")</x:f>
        <x:v>LINKED</x:v>
      </x:c>
      <x:c r="N1458" s="305" t="str">
        <x:f>IF(AND(LEFT(C1458,10)="SEBI-CORE-",MID(C1458,11,3)=B1458,LEN(C1458)=20),"VALID","INVALID")</x:f>
        <x:v>VALID</x:v>
      </x:c>
      <x:c r="O1458" s="305" t="str">
        <x:v>NO COLLISION — OBJECT CODE ISOLATED</x:v>
      </x:c>
    </x:row>
    <x:row r="1459" ht="48" customHeight="1">
      <x:c r="A1459" s="305" t="str">
        <x:v>Traceability record</x:v>
      </x:c>
      <x:c r="B1459" s="305" t="str">
        <x:v>TRC</x:v>
      </x:c>
      <x:c r="C1459" s="305" t="str">
        <x:v>SEBI-CORE-TRC-000002</x:v>
      </x:c>
      <x:c r="D1459" s="305" t="n">
        <x:v>2</x:v>
      </x:c>
      <x:c r="E1459" s="305" t="str">
        <x:v>CAP-LAW003|Rule 19A|TRC01</x:v>
      </x:c>
      <x:c r="F1459" s="305" t="str">
        <x:v>SEBI-CORE-PRV-000002</x:v>
      </x:c>
      <x:c r="G1459" s="305" t="str">
        <x:v>CAP-LAW003|Rule 19A</x:v>
      </x:c>
      <x:c r="H1459" s="305" t="str">
        <x:v>CAP-LAW003</x:v>
      </x:c>
      <x:c r="I1459" s="305" t="str">
        <x:v>MIGRATED — FROZEN</x:v>
      </x:c>
      <x:c r="J1459" s="305" t="str">
        <x:v>FROZEN</x:v>
      </x:c>
      <x:c r="K1459" s="305" t="str">
        <x:f>IF(COUNTIF($C$5:$C$1629,C1459)=1,"UNIQUE","DUPLICATE")</x:f>
        <x:v>UNIQUE</x:v>
      </x:c>
      <x:c r="L1459" s="305" t="str">
        <x:f>IF(COUNTIFS($B$5:$B$1629,B1459,$E$5:$E$1629,E1459)=1,"UNIQUE","DUPLICATE")</x:f>
        <x:v>UNIQUE</x:v>
      </x:c>
      <x:c r="M1459" s="305" t="str">
        <x:f>IF(COUNTIF($C$5:$C$1629,F1459)=1,"LINKED","ORPHAN")</x:f>
        <x:v>LINKED</x:v>
      </x:c>
      <x:c r="N1459" s="305" t="str">
        <x:f>IF(AND(LEFT(C1459,10)="SEBI-CORE-",MID(C1459,11,3)=B1459,LEN(C1459)=20),"VALID","INVALID")</x:f>
        <x:v>VALID</x:v>
      </x:c>
      <x:c r="O1459" s="305" t="str">
        <x:v>NO COLLISION — OBJECT CODE ISOLATED</x:v>
      </x:c>
    </x:row>
    <x:row r="1460" ht="48" customHeight="1">
      <x:c r="A1460" s="305" t="str">
        <x:v>Traceability record</x:v>
      </x:c>
      <x:c r="B1460" s="305" t="str">
        <x:v>TRC</x:v>
      </x:c>
      <x:c r="C1460" s="305" t="str">
        <x:v>SEBI-CORE-TRC-000003</x:v>
      </x:c>
      <x:c r="D1460" s="305" t="n">
        <x:v>3</x:v>
      </x:c>
      <x:c r="E1460" s="305" t="str">
        <x:v>CAP-LAW053|Reg. 5|TRC01</x:v>
      </x:c>
      <x:c r="F1460" s="305" t="str">
        <x:v>SEBI-CORE-PRV-000003</x:v>
      </x:c>
      <x:c r="G1460" s="305" t="str">
        <x:v>CAP-LAW053|Reg. 5</x:v>
      </x:c>
      <x:c r="H1460" s="305" t="str">
        <x:v>CAP-LAW053</x:v>
      </x:c>
      <x:c r="I1460" s="305" t="str">
        <x:v>MIGRATED — FROZEN</x:v>
      </x:c>
      <x:c r="J1460" s="305" t="str">
        <x:v>FROZEN</x:v>
      </x:c>
      <x:c r="K1460" s="305" t="str">
        <x:f>IF(COUNTIF($C$5:$C$1629,C1460)=1,"UNIQUE","DUPLICATE")</x:f>
        <x:v>UNIQUE</x:v>
      </x:c>
      <x:c r="L1460" s="305" t="str">
        <x:f>IF(COUNTIFS($B$5:$B$1629,B1460,$E$5:$E$1629,E1460)=1,"UNIQUE","DUPLICATE")</x:f>
        <x:v>UNIQUE</x:v>
      </x:c>
      <x:c r="M1460" s="305" t="str">
        <x:f>IF(COUNTIF($C$5:$C$1629,F1460)=1,"LINKED","ORPHAN")</x:f>
        <x:v>LINKED</x:v>
      </x:c>
      <x:c r="N1460" s="305" t="str">
        <x:f>IF(AND(LEFT(C1460,10)="SEBI-CORE-",MID(C1460,11,3)=B1460,LEN(C1460)=20),"VALID","INVALID")</x:f>
        <x:v>VALID</x:v>
      </x:c>
      <x:c r="O1460" s="305" t="str">
        <x:v>NO COLLISION — OBJECT CODE ISOLATED</x:v>
      </x:c>
    </x:row>
    <x:row r="1461" ht="48" customHeight="1">
      <x:c r="A1461" s="305" t="str">
        <x:v>Traceability record</x:v>
      </x:c>
      <x:c r="B1461" s="305" t="str">
        <x:v>TRC</x:v>
      </x:c>
      <x:c r="C1461" s="305" t="str">
        <x:v>SEBI-CORE-TRC-000004</x:v>
      </x:c>
      <x:c r="D1461" s="305" t="n">
        <x:v>4</x:v>
      </x:c>
      <x:c r="E1461" s="305" t="str">
        <x:v>CAP-LAW053|Reg. 6|TRC01</x:v>
      </x:c>
      <x:c r="F1461" s="305" t="str">
        <x:v>SEBI-CORE-PRV-000004</x:v>
      </x:c>
      <x:c r="G1461" s="305" t="str">
        <x:v>CAP-LAW053|Reg. 6</x:v>
      </x:c>
      <x:c r="H1461" s="305" t="str">
        <x:v>CAP-LAW053</x:v>
      </x:c>
      <x:c r="I1461" s="305" t="str">
        <x:v>MIGRATED — FROZEN</x:v>
      </x:c>
      <x:c r="J1461" s="305" t="str">
        <x:v>FROZEN</x:v>
      </x:c>
      <x:c r="K1461" s="305" t="str">
        <x:f>IF(COUNTIF($C$5:$C$1629,C1461)=1,"UNIQUE","DUPLICATE")</x:f>
        <x:v>UNIQUE</x:v>
      </x:c>
      <x:c r="L1461" s="305" t="str">
        <x:f>IF(COUNTIFS($B$5:$B$1629,B1461,$E$5:$E$1629,E1461)=1,"UNIQUE","DUPLICATE")</x:f>
        <x:v>UNIQUE</x:v>
      </x:c>
      <x:c r="M1461" s="305" t="str">
        <x:f>IF(COUNTIF($C$5:$C$1629,F1461)=1,"LINKED","ORPHAN")</x:f>
        <x:v>LINKED</x:v>
      </x:c>
      <x:c r="N1461" s="305" t="str">
        <x:f>IF(AND(LEFT(C1461,10)="SEBI-CORE-",MID(C1461,11,3)=B1461,LEN(C1461)=20),"VALID","INVALID")</x:f>
        <x:v>VALID</x:v>
      </x:c>
      <x:c r="O1461" s="305" t="str">
        <x:v>NO COLLISION — OBJECT CODE ISOLATED</x:v>
      </x:c>
    </x:row>
    <x:row r="1462" ht="48" customHeight="1">
      <x:c r="A1462" s="305" t="str">
        <x:v>Traceability record</x:v>
      </x:c>
      <x:c r="B1462" s="305" t="str">
        <x:v>TRC</x:v>
      </x:c>
      <x:c r="C1462" s="305" t="str">
        <x:v>SEBI-CORE-TRC-000005</x:v>
      </x:c>
      <x:c r="D1462" s="305" t="n">
        <x:v>5</x:v>
      </x:c>
      <x:c r="E1462" s="305" t="str">
        <x:v>CAP-LAW053|Reg. 7|TRC01</x:v>
      </x:c>
      <x:c r="F1462" s="305" t="str">
        <x:v>SEBI-CORE-PRV-000005</x:v>
      </x:c>
      <x:c r="G1462" s="305" t="str">
        <x:v>CAP-LAW053|Reg. 7</x:v>
      </x:c>
      <x:c r="H1462" s="305" t="str">
        <x:v>CAP-LAW053</x:v>
      </x:c>
      <x:c r="I1462" s="305" t="str">
        <x:v>MIGRATED — FROZEN</x:v>
      </x:c>
      <x:c r="J1462" s="305" t="str">
        <x:v>FROZEN</x:v>
      </x:c>
      <x:c r="K1462" s="305" t="str">
        <x:f>IF(COUNTIF($C$5:$C$1629,C1462)=1,"UNIQUE","DUPLICATE")</x:f>
        <x:v>UNIQUE</x:v>
      </x:c>
      <x:c r="L1462" s="305" t="str">
        <x:f>IF(COUNTIFS($B$5:$B$1629,B1462,$E$5:$E$1629,E1462)=1,"UNIQUE","DUPLICATE")</x:f>
        <x:v>UNIQUE</x:v>
      </x:c>
      <x:c r="M1462" s="305" t="str">
        <x:f>IF(COUNTIF($C$5:$C$1629,F1462)=1,"LINKED","ORPHAN")</x:f>
        <x:v>LINKED</x:v>
      </x:c>
      <x:c r="N1462" s="305" t="str">
        <x:f>IF(AND(LEFT(C1462,10)="SEBI-CORE-",MID(C1462,11,3)=B1462,LEN(C1462)=20),"VALID","INVALID")</x:f>
        <x:v>VALID</x:v>
      </x:c>
      <x:c r="O1462" s="305" t="str">
        <x:v>NO COLLISION — OBJECT CODE ISOLATED</x:v>
      </x:c>
    </x:row>
    <x:row r="1463" ht="48" customHeight="1">
      <x:c r="A1463" s="305" t="str">
        <x:v>Traceability record</x:v>
      </x:c>
      <x:c r="B1463" s="305" t="str">
        <x:v>TRC</x:v>
      </x:c>
      <x:c r="C1463" s="305" t="str">
        <x:v>SEBI-CORE-TRC-000006</x:v>
      </x:c>
      <x:c r="D1463" s="305" t="n">
        <x:v>6</x:v>
      </x:c>
      <x:c r="E1463" s="305" t="str">
        <x:v>CAP-LAW053|Reg. 9|TRC01</x:v>
      </x:c>
      <x:c r="F1463" s="305" t="str">
        <x:v>SEBI-CORE-PRV-000006</x:v>
      </x:c>
      <x:c r="G1463" s="305" t="str">
        <x:v>CAP-LAW053|Reg. 9</x:v>
      </x:c>
      <x:c r="H1463" s="305" t="str">
        <x:v>CAP-LAW053</x:v>
      </x:c>
      <x:c r="I1463" s="305" t="str">
        <x:v>MIGRATED — FROZEN</x:v>
      </x:c>
      <x:c r="J1463" s="305" t="str">
        <x:v>FROZEN</x:v>
      </x:c>
      <x:c r="K1463" s="305" t="str">
        <x:f>IF(COUNTIF($C$5:$C$1629,C1463)=1,"UNIQUE","DUPLICATE")</x:f>
        <x:v>UNIQUE</x:v>
      </x:c>
      <x:c r="L1463" s="305" t="str">
        <x:f>IF(COUNTIFS($B$5:$B$1629,B1463,$E$5:$E$1629,E1463)=1,"UNIQUE","DUPLICATE")</x:f>
        <x:v>UNIQUE</x:v>
      </x:c>
      <x:c r="M1463" s="305" t="str">
        <x:f>IF(COUNTIF($C$5:$C$1629,F1463)=1,"LINKED","ORPHAN")</x:f>
        <x:v>LINKED</x:v>
      </x:c>
      <x:c r="N1463" s="305" t="str">
        <x:f>IF(AND(LEFT(C1463,10)="SEBI-CORE-",MID(C1463,11,3)=B1463,LEN(C1463)=20),"VALID","INVALID")</x:f>
        <x:v>VALID</x:v>
      </x:c>
      <x:c r="O1463" s="305" t="str">
        <x:v>NO COLLISION — OBJECT CODE ISOLATED</x:v>
      </x:c>
    </x:row>
    <x:row r="1464" ht="48" customHeight="1">
      <x:c r="A1464" s="305" t="str">
        <x:v>Traceability record</x:v>
      </x:c>
      <x:c r="B1464" s="305" t="str">
        <x:v>TRC</x:v>
      </x:c>
      <x:c r="C1464" s="305" t="str">
        <x:v>SEBI-CORE-TRC-000007</x:v>
      </x:c>
      <x:c r="D1464" s="305" t="n">
        <x:v>7</x:v>
      </x:c>
      <x:c r="E1464" s="305" t="str">
        <x:v>CAP-LAW053|Reg. 10|TRC01</x:v>
      </x:c>
      <x:c r="F1464" s="305" t="str">
        <x:v>SEBI-CORE-PRV-000007</x:v>
      </x:c>
      <x:c r="G1464" s="305" t="str">
        <x:v>CAP-LAW053|Reg. 10</x:v>
      </x:c>
      <x:c r="H1464" s="305" t="str">
        <x:v>CAP-LAW053</x:v>
      </x:c>
      <x:c r="I1464" s="305" t="str">
        <x:v>MIGRATED — FROZEN</x:v>
      </x:c>
      <x:c r="J1464" s="305" t="str">
        <x:v>FROZEN</x:v>
      </x:c>
      <x:c r="K1464" s="305" t="str">
        <x:f>IF(COUNTIF($C$5:$C$1629,C1464)=1,"UNIQUE","DUPLICATE")</x:f>
        <x:v>UNIQUE</x:v>
      </x:c>
      <x:c r="L1464" s="305" t="str">
        <x:f>IF(COUNTIFS($B$5:$B$1629,B1464,$E$5:$E$1629,E1464)=1,"UNIQUE","DUPLICATE")</x:f>
        <x:v>UNIQUE</x:v>
      </x:c>
      <x:c r="M1464" s="305" t="str">
        <x:f>IF(COUNTIF($C$5:$C$1629,F1464)=1,"LINKED","ORPHAN")</x:f>
        <x:v>LINKED</x:v>
      </x:c>
      <x:c r="N1464" s="305" t="str">
        <x:f>IF(AND(LEFT(C1464,10)="SEBI-CORE-",MID(C1464,11,3)=B1464,LEN(C1464)=20),"VALID","INVALID")</x:f>
        <x:v>VALID</x:v>
      </x:c>
      <x:c r="O1464" s="305" t="str">
        <x:v>NO COLLISION — OBJECT CODE ISOLATED</x:v>
      </x:c>
    </x:row>
    <x:row r="1465" ht="48" customHeight="1">
      <x:c r="A1465" s="305" t="str">
        <x:v>Traceability record</x:v>
      </x:c>
      <x:c r="B1465" s="305" t="str">
        <x:v>TRC</x:v>
      </x:c>
      <x:c r="C1465" s="305" t="str">
        <x:v>SEBI-CORE-TRC-000008</x:v>
      </x:c>
      <x:c r="D1465" s="305" t="n">
        <x:v>8</x:v>
      </x:c>
      <x:c r="E1465" s="305" t="str">
        <x:v>CAP-LAW053|Reg. 12|TRC01</x:v>
      </x:c>
      <x:c r="F1465" s="305" t="str">
        <x:v>SEBI-CORE-PRV-000008</x:v>
      </x:c>
      <x:c r="G1465" s="305" t="str">
        <x:v>CAP-LAW053|Reg. 12</x:v>
      </x:c>
      <x:c r="H1465" s="305" t="str">
        <x:v>CAP-LAW053</x:v>
      </x:c>
      <x:c r="I1465" s="305" t="str">
        <x:v>MIGRATED — FROZEN</x:v>
      </x:c>
      <x:c r="J1465" s="305" t="str">
        <x:v>FROZEN</x:v>
      </x:c>
      <x:c r="K1465" s="305" t="str">
        <x:f>IF(COUNTIF($C$5:$C$1629,C1465)=1,"UNIQUE","DUPLICATE")</x:f>
        <x:v>UNIQUE</x:v>
      </x:c>
      <x:c r="L1465" s="305" t="str">
        <x:f>IF(COUNTIFS($B$5:$B$1629,B1465,$E$5:$E$1629,E1465)=1,"UNIQUE","DUPLICATE")</x:f>
        <x:v>UNIQUE</x:v>
      </x:c>
      <x:c r="M1465" s="305" t="str">
        <x:f>IF(COUNTIF($C$5:$C$1629,F1465)=1,"LINKED","ORPHAN")</x:f>
        <x:v>LINKED</x:v>
      </x:c>
      <x:c r="N1465" s="305" t="str">
        <x:f>IF(AND(LEFT(C1465,10)="SEBI-CORE-",MID(C1465,11,3)=B1465,LEN(C1465)=20),"VALID","INVALID")</x:f>
        <x:v>VALID</x:v>
      </x:c>
      <x:c r="O1465" s="305" t="str">
        <x:v>NO COLLISION — OBJECT CODE ISOLATED</x:v>
      </x:c>
    </x:row>
    <x:row r="1466" ht="48" customHeight="1">
      <x:c r="A1466" s="305" t="str">
        <x:v>Traceability record</x:v>
      </x:c>
      <x:c r="B1466" s="305" t="str">
        <x:v>TRC</x:v>
      </x:c>
      <x:c r="C1466" s="305" t="str">
        <x:v>SEBI-CORE-TRC-000009</x:v>
      </x:c>
      <x:c r="D1466" s="305" t="n">
        <x:v>9</x:v>
      </x:c>
      <x:c r="E1466" s="305" t="str">
        <x:v>CAP-LAW053|Reg. 13|TRC01</x:v>
      </x:c>
      <x:c r="F1466" s="305" t="str">
        <x:v>SEBI-CORE-PRV-000009</x:v>
      </x:c>
      <x:c r="G1466" s="305" t="str">
        <x:v>CAP-LAW053|Reg. 13</x:v>
      </x:c>
      <x:c r="H1466" s="305" t="str">
        <x:v>CAP-LAW053</x:v>
      </x:c>
      <x:c r="I1466" s="305" t="str">
        <x:v>MIGRATED — FROZEN</x:v>
      </x:c>
      <x:c r="J1466" s="305" t="str">
        <x:v>FROZEN</x:v>
      </x:c>
      <x:c r="K1466" s="305" t="str">
        <x:f>IF(COUNTIF($C$5:$C$1629,C1466)=1,"UNIQUE","DUPLICATE")</x:f>
        <x:v>UNIQUE</x:v>
      </x:c>
      <x:c r="L1466" s="305" t="str">
        <x:f>IF(COUNTIFS($B$5:$B$1629,B1466,$E$5:$E$1629,E1466)=1,"UNIQUE","DUPLICATE")</x:f>
        <x:v>UNIQUE</x:v>
      </x:c>
      <x:c r="M1466" s="305" t="str">
        <x:f>IF(COUNTIF($C$5:$C$1629,F1466)=1,"LINKED","ORPHAN")</x:f>
        <x:v>LINKED</x:v>
      </x:c>
      <x:c r="N1466" s="305" t="str">
        <x:f>IF(AND(LEFT(C1466,10)="SEBI-CORE-",MID(C1466,11,3)=B1466,LEN(C1466)=20),"VALID","INVALID")</x:f>
        <x:v>VALID</x:v>
      </x:c>
      <x:c r="O1466" s="305" t="str">
        <x:v>NO COLLISION — OBJECT CODE ISOLATED</x:v>
      </x:c>
    </x:row>
    <x:row r="1467" ht="48" customHeight="1">
      <x:c r="A1467" s="305" t="str">
        <x:v>Traceability record</x:v>
      </x:c>
      <x:c r="B1467" s="305" t="str">
        <x:v>TRC</x:v>
      </x:c>
      <x:c r="C1467" s="305" t="str">
        <x:v>SEBI-CORE-TRC-000010</x:v>
      </x:c>
      <x:c r="D1467" s="305" t="n">
        <x:v>10</x:v>
      </x:c>
      <x:c r="E1467" s="305" t="str">
        <x:v>CAP-LAW053|Reg. 14|TRC01</x:v>
      </x:c>
      <x:c r="F1467" s="305" t="str">
        <x:v>SEBI-CORE-PRV-000010</x:v>
      </x:c>
      <x:c r="G1467" s="305" t="str">
        <x:v>CAP-LAW053|Reg. 14</x:v>
      </x:c>
      <x:c r="H1467" s="305" t="str">
        <x:v>CAP-LAW053</x:v>
      </x:c>
      <x:c r="I1467" s="305" t="str">
        <x:v>MIGRATED — FROZEN</x:v>
      </x:c>
      <x:c r="J1467" s="305" t="str">
        <x:v>FROZEN</x:v>
      </x:c>
      <x:c r="K1467" s="305" t="str">
        <x:f>IF(COUNTIF($C$5:$C$1629,C1467)=1,"UNIQUE","DUPLICATE")</x:f>
        <x:v>UNIQUE</x:v>
      </x:c>
      <x:c r="L1467" s="305" t="str">
        <x:f>IF(COUNTIFS($B$5:$B$1629,B1467,$E$5:$E$1629,E1467)=1,"UNIQUE","DUPLICATE")</x:f>
        <x:v>UNIQUE</x:v>
      </x:c>
      <x:c r="M1467" s="305" t="str">
        <x:f>IF(COUNTIF($C$5:$C$1629,F1467)=1,"LINKED","ORPHAN")</x:f>
        <x:v>LINKED</x:v>
      </x:c>
      <x:c r="N1467" s="305" t="str">
        <x:f>IF(AND(LEFT(C1467,10)="SEBI-CORE-",MID(C1467,11,3)=B1467,LEN(C1467)=20),"VALID","INVALID")</x:f>
        <x:v>VALID</x:v>
      </x:c>
      <x:c r="O1467" s="305" t="str">
        <x:v>NO COLLISION — OBJECT CODE ISOLATED</x:v>
      </x:c>
    </x:row>
    <x:row r="1468" ht="48" customHeight="1">
      <x:c r="A1468" s="305" t="str">
        <x:v>Traceability record</x:v>
      </x:c>
      <x:c r="B1468" s="305" t="str">
        <x:v>TRC</x:v>
      </x:c>
      <x:c r="C1468" s="305" t="str">
        <x:v>SEBI-CORE-TRC-000011</x:v>
      </x:c>
      <x:c r="D1468" s="305" t="n">
        <x:v>11</x:v>
      </x:c>
      <x:c r="E1468" s="305" t="str">
        <x:v>CAP-LAW053|Reg. 15|TRC01</x:v>
      </x:c>
      <x:c r="F1468" s="305" t="str">
        <x:v>SEBI-CORE-PRV-000011</x:v>
      </x:c>
      <x:c r="G1468" s="305" t="str">
        <x:v>CAP-LAW053|Reg. 15</x:v>
      </x:c>
      <x:c r="H1468" s="305" t="str">
        <x:v>CAP-LAW053</x:v>
      </x:c>
      <x:c r="I1468" s="305" t="str">
        <x:v>MIGRATED — FROZEN</x:v>
      </x:c>
      <x:c r="J1468" s="305" t="str">
        <x:v>FROZEN</x:v>
      </x:c>
      <x:c r="K1468" s="305" t="str">
        <x:f>IF(COUNTIF($C$5:$C$1629,C1468)=1,"UNIQUE","DUPLICATE")</x:f>
        <x:v>UNIQUE</x:v>
      </x:c>
      <x:c r="L1468" s="305" t="str">
        <x:f>IF(COUNTIFS($B$5:$B$1629,B1468,$E$5:$E$1629,E1468)=1,"UNIQUE","DUPLICATE")</x:f>
        <x:v>UNIQUE</x:v>
      </x:c>
      <x:c r="M1468" s="305" t="str">
        <x:f>IF(COUNTIF($C$5:$C$1629,F1468)=1,"LINKED","ORPHAN")</x:f>
        <x:v>LINKED</x:v>
      </x:c>
      <x:c r="N1468" s="305" t="str">
        <x:f>IF(AND(LEFT(C1468,10)="SEBI-CORE-",MID(C1468,11,3)=B1468,LEN(C1468)=20),"VALID","INVALID")</x:f>
        <x:v>VALID</x:v>
      </x:c>
      <x:c r="O1468" s="305" t="str">
        <x:v>NO COLLISION — OBJECT CODE ISOLATED</x:v>
      </x:c>
    </x:row>
    <x:row r="1469" ht="48" customHeight="1">
      <x:c r="A1469" s="305" t="str">
        <x:v>Traceability record</x:v>
      </x:c>
      <x:c r="B1469" s="305" t="str">
        <x:v>TRC</x:v>
      </x:c>
      <x:c r="C1469" s="305" t="str">
        <x:v>SEBI-CORE-TRC-000012</x:v>
      </x:c>
      <x:c r="D1469" s="305" t="n">
        <x:v>12</x:v>
      </x:c>
      <x:c r="E1469" s="305" t="str">
        <x:v>CAP-LAW053|Reg. 17(1)-(2)|TRC01</x:v>
      </x:c>
      <x:c r="F1469" s="305" t="str">
        <x:v>SEBI-CORE-PRV-000012</x:v>
      </x:c>
      <x:c r="G1469" s="305" t="str">
        <x:v>CAP-LAW053|Reg. 17(1)-(2)</x:v>
      </x:c>
      <x:c r="H1469" s="305" t="str">
        <x:v>CAP-LAW053</x:v>
      </x:c>
      <x:c r="I1469" s="305" t="str">
        <x:v>MIGRATED — FROZEN</x:v>
      </x:c>
      <x:c r="J1469" s="305" t="str">
        <x:v>FROZEN</x:v>
      </x:c>
      <x:c r="K1469" s="305" t="str">
        <x:f>IF(COUNTIF($C$5:$C$1629,C1469)=1,"UNIQUE","DUPLICATE")</x:f>
        <x:v>UNIQUE</x:v>
      </x:c>
      <x:c r="L1469" s="305" t="str">
        <x:f>IF(COUNTIFS($B$5:$B$1629,B1469,$E$5:$E$1629,E1469)=1,"UNIQUE","DUPLICATE")</x:f>
        <x:v>UNIQUE</x:v>
      </x:c>
      <x:c r="M1469" s="305" t="str">
        <x:f>IF(COUNTIF($C$5:$C$1629,F1469)=1,"LINKED","ORPHAN")</x:f>
        <x:v>LINKED</x:v>
      </x:c>
      <x:c r="N1469" s="305" t="str">
        <x:f>IF(AND(LEFT(C1469,10)="SEBI-CORE-",MID(C1469,11,3)=B1469,LEN(C1469)=20),"VALID","INVALID")</x:f>
        <x:v>VALID</x:v>
      </x:c>
      <x:c r="O1469" s="305" t="str">
        <x:v>NO COLLISION — OBJECT CODE ISOLATED</x:v>
      </x:c>
    </x:row>
    <x:row r="1470" ht="48" customHeight="1">
      <x:c r="A1470" s="305" t="str">
        <x:v>Traceability record</x:v>
      </x:c>
      <x:c r="B1470" s="305" t="str">
        <x:v>TRC</x:v>
      </x:c>
      <x:c r="C1470" s="305" t="str">
        <x:v>SEBI-CORE-TRC-000013</x:v>
      </x:c>
      <x:c r="D1470" s="305" t="n">
        <x:v>13</x:v>
      </x:c>
      <x:c r="E1470" s="305" t="str">
        <x:v>CAP-LAW053|Reg. 17(8)|TRC01</x:v>
      </x:c>
      <x:c r="F1470" s="305" t="str">
        <x:v>SEBI-CORE-PRV-000013</x:v>
      </x:c>
      <x:c r="G1470" s="305" t="str">
        <x:v>CAP-LAW053|Reg. 17(8)</x:v>
      </x:c>
      <x:c r="H1470" s="305" t="str">
        <x:v>CAP-LAW053</x:v>
      </x:c>
      <x:c r="I1470" s="305" t="str">
        <x:v>MIGRATED — FROZEN</x:v>
      </x:c>
      <x:c r="J1470" s="305" t="str">
        <x:v>FROZEN</x:v>
      </x:c>
      <x:c r="K1470" s="305" t="str">
        <x:f>IF(COUNTIF($C$5:$C$1629,C1470)=1,"UNIQUE","DUPLICATE")</x:f>
        <x:v>UNIQUE</x:v>
      </x:c>
      <x:c r="L1470" s="305" t="str">
        <x:f>IF(COUNTIFS($B$5:$B$1629,B1470,$E$5:$E$1629,E1470)=1,"UNIQUE","DUPLICATE")</x:f>
        <x:v>UNIQUE</x:v>
      </x:c>
      <x:c r="M1470" s="305" t="str">
        <x:f>IF(COUNTIF($C$5:$C$1629,F1470)=1,"LINKED","ORPHAN")</x:f>
        <x:v>LINKED</x:v>
      </x:c>
      <x:c r="N1470" s="305" t="str">
        <x:f>IF(AND(LEFT(C1470,10)="SEBI-CORE-",MID(C1470,11,3)=B1470,LEN(C1470)=20),"VALID","INVALID")</x:f>
        <x:v>VALID</x:v>
      </x:c>
      <x:c r="O1470" s="305" t="str">
        <x:v>NO COLLISION — OBJECT CODE ISOLATED</x:v>
      </x:c>
    </x:row>
    <x:row r="1471" ht="48" customHeight="1">
      <x:c r="A1471" s="305" t="str">
        <x:v>Traceability record</x:v>
      </x:c>
      <x:c r="B1471" s="305" t="str">
        <x:v>TRC</x:v>
      </x:c>
      <x:c r="C1471" s="305" t="str">
        <x:v>SEBI-CORE-TRC-000014</x:v>
      </x:c>
      <x:c r="D1471" s="305" t="n">
        <x:v>14</x:v>
      </x:c>
      <x:c r="E1471" s="305" t="str">
        <x:v>CAP-LAW053|Reg. 18|TRC01</x:v>
      </x:c>
      <x:c r="F1471" s="305" t="str">
        <x:v>SEBI-CORE-PRV-000014</x:v>
      </x:c>
      <x:c r="G1471" s="305" t="str">
        <x:v>CAP-LAW053|Reg. 18</x:v>
      </x:c>
      <x:c r="H1471" s="305" t="str">
        <x:v>CAP-LAW053</x:v>
      </x:c>
      <x:c r="I1471" s="305" t="str">
        <x:v>MIGRATED — FROZEN</x:v>
      </x:c>
      <x:c r="J1471" s="305" t="str">
        <x:v>FROZEN</x:v>
      </x:c>
      <x:c r="K1471" s="305" t="str">
        <x:f>IF(COUNTIF($C$5:$C$1629,C1471)=1,"UNIQUE","DUPLICATE")</x:f>
        <x:v>UNIQUE</x:v>
      </x:c>
      <x:c r="L1471" s="305" t="str">
        <x:f>IF(COUNTIFS($B$5:$B$1629,B1471,$E$5:$E$1629,E1471)=1,"UNIQUE","DUPLICATE")</x:f>
        <x:v>UNIQUE</x:v>
      </x:c>
      <x:c r="M1471" s="305" t="str">
        <x:f>IF(COUNTIF($C$5:$C$1629,F1471)=1,"LINKED","ORPHAN")</x:f>
        <x:v>LINKED</x:v>
      </x:c>
      <x:c r="N1471" s="305" t="str">
        <x:f>IF(AND(LEFT(C1471,10)="SEBI-CORE-",MID(C1471,11,3)=B1471,LEN(C1471)=20),"VALID","INVALID")</x:f>
        <x:v>VALID</x:v>
      </x:c>
      <x:c r="O1471" s="305" t="str">
        <x:v>NO COLLISION — OBJECT CODE ISOLATED</x:v>
      </x:c>
    </x:row>
    <x:row r="1472" ht="48" customHeight="1">
      <x:c r="A1472" s="305" t="str">
        <x:v>Traceability record</x:v>
      </x:c>
      <x:c r="B1472" s="305" t="str">
        <x:v>TRC</x:v>
      </x:c>
      <x:c r="C1472" s="305" t="str">
        <x:v>SEBI-CORE-TRC-000015</x:v>
      </x:c>
      <x:c r="D1472" s="305" t="n">
        <x:v>15</x:v>
      </x:c>
      <x:c r="E1472" s="305" t="str">
        <x:v>CAP-LAW053|Reg. 19|TRC01</x:v>
      </x:c>
      <x:c r="F1472" s="305" t="str">
        <x:v>SEBI-CORE-PRV-000015</x:v>
      </x:c>
      <x:c r="G1472" s="305" t="str">
        <x:v>CAP-LAW053|Reg. 19</x:v>
      </x:c>
      <x:c r="H1472" s="305" t="str">
        <x:v>CAP-LAW053</x:v>
      </x:c>
      <x:c r="I1472" s="305" t="str">
        <x:v>MIGRATED — FROZEN</x:v>
      </x:c>
      <x:c r="J1472" s="305" t="str">
        <x:v>FROZEN</x:v>
      </x:c>
      <x:c r="K1472" s="305" t="str">
        <x:f>IF(COUNTIF($C$5:$C$1629,C1472)=1,"UNIQUE","DUPLICATE")</x:f>
        <x:v>UNIQUE</x:v>
      </x:c>
      <x:c r="L1472" s="305" t="str">
        <x:f>IF(COUNTIFS($B$5:$B$1629,B1472,$E$5:$E$1629,E1472)=1,"UNIQUE","DUPLICATE")</x:f>
        <x:v>UNIQUE</x:v>
      </x:c>
      <x:c r="M1472" s="305" t="str">
        <x:f>IF(COUNTIF($C$5:$C$1629,F1472)=1,"LINKED","ORPHAN")</x:f>
        <x:v>LINKED</x:v>
      </x:c>
      <x:c r="N1472" s="305" t="str">
        <x:f>IF(AND(LEFT(C1472,10)="SEBI-CORE-",MID(C1472,11,3)=B1472,LEN(C1472)=20),"VALID","INVALID")</x:f>
        <x:v>VALID</x:v>
      </x:c>
      <x:c r="O1472" s="305" t="str">
        <x:v>NO COLLISION — OBJECT CODE ISOLATED</x:v>
      </x:c>
    </x:row>
    <x:row r="1473" ht="48" customHeight="1">
      <x:c r="A1473" s="305" t="str">
        <x:v>Traceability record</x:v>
      </x:c>
      <x:c r="B1473" s="305" t="str">
        <x:v>TRC</x:v>
      </x:c>
      <x:c r="C1473" s="305" t="str">
        <x:v>SEBI-CORE-TRC-000016</x:v>
      </x:c>
      <x:c r="D1473" s="305" t="n">
        <x:v>16</x:v>
      </x:c>
      <x:c r="E1473" s="305" t="str">
        <x:v>CAP-LAW053|Reg. 20|TRC01</x:v>
      </x:c>
      <x:c r="F1473" s="305" t="str">
        <x:v>SEBI-CORE-PRV-000016</x:v>
      </x:c>
      <x:c r="G1473" s="305" t="str">
        <x:v>CAP-LAW053|Reg. 20</x:v>
      </x:c>
      <x:c r="H1473" s="305" t="str">
        <x:v>CAP-LAW053</x:v>
      </x:c>
      <x:c r="I1473" s="305" t="str">
        <x:v>MIGRATED — FROZEN</x:v>
      </x:c>
      <x:c r="J1473" s="305" t="str">
        <x:v>FROZEN</x:v>
      </x:c>
      <x:c r="K1473" s="305" t="str">
        <x:f>IF(COUNTIF($C$5:$C$1629,C1473)=1,"UNIQUE","DUPLICATE")</x:f>
        <x:v>UNIQUE</x:v>
      </x:c>
      <x:c r="L1473" s="305" t="str">
        <x:f>IF(COUNTIFS($B$5:$B$1629,B1473,$E$5:$E$1629,E1473)=1,"UNIQUE","DUPLICATE")</x:f>
        <x:v>UNIQUE</x:v>
      </x:c>
      <x:c r="M1473" s="305" t="str">
        <x:f>IF(COUNTIF($C$5:$C$1629,F1473)=1,"LINKED","ORPHAN")</x:f>
        <x:v>LINKED</x:v>
      </x:c>
      <x:c r="N1473" s="305" t="str">
        <x:f>IF(AND(LEFT(C1473,10)="SEBI-CORE-",MID(C1473,11,3)=B1473,LEN(C1473)=20),"VALID","INVALID")</x:f>
        <x:v>VALID</x:v>
      </x:c>
      <x:c r="O1473" s="305" t="str">
        <x:v>NO COLLISION — OBJECT CODE ISOLATED</x:v>
      </x:c>
    </x:row>
    <x:row r="1474" ht="48" customHeight="1">
      <x:c r="A1474" s="305" t="str">
        <x:v>Traceability record</x:v>
      </x:c>
      <x:c r="B1474" s="305" t="str">
        <x:v>TRC</x:v>
      </x:c>
      <x:c r="C1474" s="305" t="str">
        <x:v>SEBI-CORE-TRC-000017</x:v>
      </x:c>
      <x:c r="D1474" s="305" t="n">
        <x:v>17</x:v>
      </x:c>
      <x:c r="E1474" s="305" t="str">
        <x:v>CAP-LAW053|Reg. 21|TRC01</x:v>
      </x:c>
      <x:c r="F1474" s="305" t="str">
        <x:v>SEBI-CORE-PRV-000017</x:v>
      </x:c>
      <x:c r="G1474" s="305" t="str">
        <x:v>CAP-LAW053|Reg. 21</x:v>
      </x:c>
      <x:c r="H1474" s="305" t="str">
        <x:v>CAP-LAW053</x:v>
      </x:c>
      <x:c r="I1474" s="305" t="str">
        <x:v>MIGRATED — FROZEN</x:v>
      </x:c>
      <x:c r="J1474" s="305" t="str">
        <x:v>FROZEN</x:v>
      </x:c>
      <x:c r="K1474" s="305" t="str">
        <x:f>IF(COUNTIF($C$5:$C$1629,C1474)=1,"UNIQUE","DUPLICATE")</x:f>
        <x:v>UNIQUE</x:v>
      </x:c>
      <x:c r="L1474" s="305" t="str">
        <x:f>IF(COUNTIFS($B$5:$B$1629,B1474,$E$5:$E$1629,E1474)=1,"UNIQUE","DUPLICATE")</x:f>
        <x:v>UNIQUE</x:v>
      </x:c>
      <x:c r="M1474" s="305" t="str">
        <x:f>IF(COUNTIF($C$5:$C$1629,F1474)=1,"LINKED","ORPHAN")</x:f>
        <x:v>LINKED</x:v>
      </x:c>
      <x:c r="N1474" s="305" t="str">
        <x:f>IF(AND(LEFT(C1474,10)="SEBI-CORE-",MID(C1474,11,3)=B1474,LEN(C1474)=20),"VALID","INVALID")</x:f>
        <x:v>VALID</x:v>
      </x:c>
      <x:c r="O1474" s="305" t="str">
        <x:v>NO COLLISION — OBJECT CODE ISOLATED</x:v>
      </x:c>
    </x:row>
    <x:row r="1475" ht="48" customHeight="1">
      <x:c r="A1475" s="305" t="str">
        <x:v>Traceability record</x:v>
      </x:c>
      <x:c r="B1475" s="305" t="str">
        <x:v>TRC</x:v>
      </x:c>
      <x:c r="C1475" s="305" t="str">
        <x:v>SEBI-CORE-TRC-000018</x:v>
      </x:c>
      <x:c r="D1475" s="305" t="n">
        <x:v>18</x:v>
      </x:c>
      <x:c r="E1475" s="305" t="str">
        <x:v>CAP-LAW053|Reg. 22|TRC01</x:v>
      </x:c>
      <x:c r="F1475" s="305" t="str">
        <x:v>SEBI-CORE-PRV-000018</x:v>
      </x:c>
      <x:c r="G1475" s="305" t="str">
        <x:v>CAP-LAW053|Reg. 22</x:v>
      </x:c>
      <x:c r="H1475" s="305" t="str">
        <x:v>CAP-LAW053</x:v>
      </x:c>
      <x:c r="I1475" s="305" t="str">
        <x:v>MIGRATED — FROZEN</x:v>
      </x:c>
      <x:c r="J1475" s="305" t="str">
        <x:v>FROZEN</x:v>
      </x:c>
      <x:c r="K1475" s="305" t="str">
        <x:f>IF(COUNTIF($C$5:$C$1629,C1475)=1,"UNIQUE","DUPLICATE")</x:f>
        <x:v>UNIQUE</x:v>
      </x:c>
      <x:c r="L1475" s="305" t="str">
        <x:f>IF(COUNTIFS($B$5:$B$1629,B1475,$E$5:$E$1629,E1475)=1,"UNIQUE","DUPLICATE")</x:f>
        <x:v>UNIQUE</x:v>
      </x:c>
      <x:c r="M1475" s="305" t="str">
        <x:f>IF(COUNTIF($C$5:$C$1629,F1475)=1,"LINKED","ORPHAN")</x:f>
        <x:v>LINKED</x:v>
      </x:c>
      <x:c r="N1475" s="305" t="str">
        <x:f>IF(AND(LEFT(C1475,10)="SEBI-CORE-",MID(C1475,11,3)=B1475,LEN(C1475)=20),"VALID","INVALID")</x:f>
        <x:v>VALID</x:v>
      </x:c>
      <x:c r="O1475" s="305" t="str">
        <x:v>NO COLLISION — OBJECT CODE ISOLATED</x:v>
      </x:c>
    </x:row>
    <x:row r="1476" ht="48" customHeight="1">
      <x:c r="A1476" s="305" t="str">
        <x:v>Traceability record</x:v>
      </x:c>
      <x:c r="B1476" s="305" t="str">
        <x:v>TRC</x:v>
      </x:c>
      <x:c r="C1476" s="305" t="str">
        <x:v>SEBI-CORE-TRC-000019</x:v>
      </x:c>
      <x:c r="D1476" s="305" t="n">
        <x:v>19</x:v>
      </x:c>
      <x:c r="E1476" s="305" t="str">
        <x:v>CAP-LAW053|Reg. 23(1)|TRC01</x:v>
      </x:c>
      <x:c r="F1476" s="305" t="str">
        <x:v>SEBI-CORE-PRV-000019</x:v>
      </x:c>
      <x:c r="G1476" s="305" t="str">
        <x:v>CAP-LAW053|Reg. 23(1)</x:v>
      </x:c>
      <x:c r="H1476" s="305" t="str">
        <x:v>CAP-LAW053</x:v>
      </x:c>
      <x:c r="I1476" s="305" t="str">
        <x:v>MIGRATED — FROZEN</x:v>
      </x:c>
      <x:c r="J1476" s="305" t="str">
        <x:v>FROZEN</x:v>
      </x:c>
      <x:c r="K1476" s="305" t="str">
        <x:f>IF(COUNTIF($C$5:$C$1629,C1476)=1,"UNIQUE","DUPLICATE")</x:f>
        <x:v>UNIQUE</x:v>
      </x:c>
      <x:c r="L1476" s="305" t="str">
        <x:f>IF(COUNTIFS($B$5:$B$1629,B1476,$E$5:$E$1629,E1476)=1,"UNIQUE","DUPLICATE")</x:f>
        <x:v>UNIQUE</x:v>
      </x:c>
      <x:c r="M1476" s="305" t="str">
        <x:f>IF(COUNTIF($C$5:$C$1629,F1476)=1,"LINKED","ORPHAN")</x:f>
        <x:v>LINKED</x:v>
      </x:c>
      <x:c r="N1476" s="305" t="str">
        <x:f>IF(AND(LEFT(C1476,10)="SEBI-CORE-",MID(C1476,11,3)=B1476,LEN(C1476)=20),"VALID","INVALID")</x:f>
        <x:v>VALID</x:v>
      </x:c>
      <x:c r="O1476" s="305" t="str">
        <x:v>NO COLLISION — OBJECT CODE ISOLATED</x:v>
      </x:c>
    </x:row>
    <x:row r="1477" ht="48" customHeight="1">
      <x:c r="A1477" s="305" t="str">
        <x:v>Traceability record</x:v>
      </x:c>
      <x:c r="B1477" s="305" t="str">
        <x:v>TRC</x:v>
      </x:c>
      <x:c r="C1477" s="305" t="str">
        <x:v>SEBI-CORE-TRC-000020</x:v>
      </x:c>
      <x:c r="D1477" s="305" t="n">
        <x:v>20</x:v>
      </x:c>
      <x:c r="E1477" s="305" t="str">
        <x:v>CAP-LAW053|Reg. 23(2)-(4)|TRC01</x:v>
      </x:c>
      <x:c r="F1477" s="305" t="str">
        <x:v>SEBI-CORE-PRV-000020</x:v>
      </x:c>
      <x:c r="G1477" s="305" t="str">
        <x:v>CAP-LAW053|Reg. 23(2)-(4)</x:v>
      </x:c>
      <x:c r="H1477" s="305" t="str">
        <x:v>CAP-LAW053</x:v>
      </x:c>
      <x:c r="I1477" s="305" t="str">
        <x:v>MIGRATED — FROZEN</x:v>
      </x:c>
      <x:c r="J1477" s="305" t="str">
        <x:v>FROZEN</x:v>
      </x:c>
      <x:c r="K1477" s="305" t="str">
        <x:f>IF(COUNTIF($C$5:$C$1629,C1477)=1,"UNIQUE","DUPLICATE")</x:f>
        <x:v>UNIQUE</x:v>
      </x:c>
      <x:c r="L1477" s="305" t="str">
        <x:f>IF(COUNTIFS($B$5:$B$1629,B1477,$E$5:$E$1629,E1477)=1,"UNIQUE","DUPLICATE")</x:f>
        <x:v>UNIQUE</x:v>
      </x:c>
      <x:c r="M1477" s="305" t="str">
        <x:f>IF(COUNTIF($C$5:$C$1629,F1477)=1,"LINKED","ORPHAN")</x:f>
        <x:v>LINKED</x:v>
      </x:c>
      <x:c r="N1477" s="305" t="str">
        <x:f>IF(AND(LEFT(C1477,10)="SEBI-CORE-",MID(C1477,11,3)=B1477,LEN(C1477)=20),"VALID","INVALID")</x:f>
        <x:v>VALID</x:v>
      </x:c>
      <x:c r="O1477" s="305" t="str">
        <x:v>NO COLLISION — OBJECT CODE ISOLATED</x:v>
      </x:c>
    </x:row>
    <x:row r="1478" ht="48" customHeight="1">
      <x:c r="A1478" s="305" t="str">
        <x:v>Traceability record</x:v>
      </x:c>
      <x:c r="B1478" s="305" t="str">
        <x:v>TRC</x:v>
      </x:c>
      <x:c r="C1478" s="305" t="str">
        <x:v>SEBI-CORE-TRC-000021</x:v>
      </x:c>
      <x:c r="D1478" s="305" t="n">
        <x:v>21</x:v>
      </x:c>
      <x:c r="E1478" s="305" t="str">
        <x:v>CAP-LAW053|Reg. 23(9)|TRC01</x:v>
      </x:c>
      <x:c r="F1478" s="305" t="str">
        <x:v>SEBI-CORE-PRV-000021</x:v>
      </x:c>
      <x:c r="G1478" s="305" t="str">
        <x:v>CAP-LAW053|Reg. 23(9)</x:v>
      </x:c>
      <x:c r="H1478" s="305" t="str">
        <x:v>CAP-LAW053</x:v>
      </x:c>
      <x:c r="I1478" s="305" t="str">
        <x:v>MIGRATED — FROZEN</x:v>
      </x:c>
      <x:c r="J1478" s="305" t="str">
        <x:v>FROZEN</x:v>
      </x:c>
      <x:c r="K1478" s="305" t="str">
        <x:f>IF(COUNTIF($C$5:$C$1629,C1478)=1,"UNIQUE","DUPLICATE")</x:f>
        <x:v>UNIQUE</x:v>
      </x:c>
      <x:c r="L1478" s="305" t="str">
        <x:f>IF(COUNTIFS($B$5:$B$1629,B1478,$E$5:$E$1629,E1478)=1,"UNIQUE","DUPLICATE")</x:f>
        <x:v>UNIQUE</x:v>
      </x:c>
      <x:c r="M1478" s="305" t="str">
        <x:f>IF(COUNTIF($C$5:$C$1629,F1478)=1,"LINKED","ORPHAN")</x:f>
        <x:v>LINKED</x:v>
      </x:c>
      <x:c r="N1478" s="305" t="str">
        <x:f>IF(AND(LEFT(C1478,10)="SEBI-CORE-",MID(C1478,11,3)=B1478,LEN(C1478)=20),"VALID","INVALID")</x:f>
        <x:v>VALID</x:v>
      </x:c>
      <x:c r="O1478" s="305" t="str">
        <x:v>NO COLLISION — OBJECT CODE ISOLATED</x:v>
      </x:c>
    </x:row>
    <x:row r="1479" ht="48" customHeight="1">
      <x:c r="A1479" s="305" t="str">
        <x:v>Traceability record</x:v>
      </x:c>
      <x:c r="B1479" s="305" t="str">
        <x:v>TRC</x:v>
      </x:c>
      <x:c r="C1479" s="305" t="str">
        <x:v>SEBI-CORE-TRC-000022</x:v>
      </x:c>
      <x:c r="D1479" s="305" t="n">
        <x:v>22</x:v>
      </x:c>
      <x:c r="E1479" s="305" t="str">
        <x:v>CAP-LAW053|Reg. 24(1)|TRC01</x:v>
      </x:c>
      <x:c r="F1479" s="305" t="str">
        <x:v>SEBI-CORE-PRV-000022</x:v>
      </x:c>
      <x:c r="G1479" s="305" t="str">
        <x:v>CAP-LAW053|Reg. 24(1)</x:v>
      </x:c>
      <x:c r="H1479" s="305" t="str">
        <x:v>CAP-LAW053</x:v>
      </x:c>
      <x:c r="I1479" s="305" t="str">
        <x:v>MIGRATED — FROZEN</x:v>
      </x:c>
      <x:c r="J1479" s="305" t="str">
        <x:v>FROZEN</x:v>
      </x:c>
      <x:c r="K1479" s="305" t="str">
        <x:f>IF(COUNTIF($C$5:$C$1629,C1479)=1,"UNIQUE","DUPLICATE")</x:f>
        <x:v>UNIQUE</x:v>
      </x:c>
      <x:c r="L1479" s="305" t="str">
        <x:f>IF(COUNTIFS($B$5:$B$1629,B1479,$E$5:$E$1629,E1479)=1,"UNIQUE","DUPLICATE")</x:f>
        <x:v>UNIQUE</x:v>
      </x:c>
      <x:c r="M1479" s="305" t="str">
        <x:f>IF(COUNTIF($C$5:$C$1629,F1479)=1,"LINKED","ORPHAN")</x:f>
        <x:v>LINKED</x:v>
      </x:c>
      <x:c r="N1479" s="305" t="str">
        <x:f>IF(AND(LEFT(C1479,10)="SEBI-CORE-",MID(C1479,11,3)=B1479,LEN(C1479)=20),"VALID","INVALID")</x:f>
        <x:v>VALID</x:v>
      </x:c>
      <x:c r="O1479" s="305" t="str">
        <x:v>NO COLLISION — OBJECT CODE ISOLATED</x:v>
      </x:c>
    </x:row>
    <x:row r="1480" ht="48" customHeight="1">
      <x:c r="A1480" s="305" t="str">
        <x:v>Traceability record</x:v>
      </x:c>
      <x:c r="B1480" s="305" t="str">
        <x:v>TRC</x:v>
      </x:c>
      <x:c r="C1480" s="305" t="str">
        <x:v>SEBI-CORE-TRC-000023</x:v>
      </x:c>
      <x:c r="D1480" s="305" t="n">
        <x:v>23</x:v>
      </x:c>
      <x:c r="E1480" s="305" t="str">
        <x:v>CAP-LAW053|Reg. 24(2)|TRC01</x:v>
      </x:c>
      <x:c r="F1480" s="305" t="str">
        <x:v>SEBI-CORE-PRV-000023</x:v>
      </x:c>
      <x:c r="G1480" s="305" t="str">
        <x:v>CAP-LAW053|Reg. 24(2)</x:v>
      </x:c>
      <x:c r="H1480" s="305" t="str">
        <x:v>CAP-LAW053</x:v>
      </x:c>
      <x:c r="I1480" s="305" t="str">
        <x:v>MIGRATED — FROZEN</x:v>
      </x:c>
      <x:c r="J1480" s="305" t="str">
        <x:v>FROZEN</x:v>
      </x:c>
      <x:c r="K1480" s="305" t="str">
        <x:f>IF(COUNTIF($C$5:$C$1629,C1480)=1,"UNIQUE","DUPLICATE")</x:f>
        <x:v>UNIQUE</x:v>
      </x:c>
      <x:c r="L1480" s="305" t="str">
        <x:f>IF(COUNTIFS($B$5:$B$1629,B1480,$E$5:$E$1629,E1480)=1,"UNIQUE","DUPLICATE")</x:f>
        <x:v>UNIQUE</x:v>
      </x:c>
      <x:c r="M1480" s="305" t="str">
        <x:f>IF(COUNTIF($C$5:$C$1629,F1480)=1,"LINKED","ORPHAN")</x:f>
        <x:v>LINKED</x:v>
      </x:c>
      <x:c r="N1480" s="305" t="str">
        <x:f>IF(AND(LEFT(C1480,10)="SEBI-CORE-",MID(C1480,11,3)=B1480,LEN(C1480)=20),"VALID","INVALID")</x:f>
        <x:v>VALID</x:v>
      </x:c>
      <x:c r="O1480" s="305" t="str">
        <x:v>NO COLLISION — OBJECT CODE ISOLATED</x:v>
      </x:c>
    </x:row>
    <x:row r="1481" ht="48" customHeight="1">
      <x:c r="A1481" s="305" t="str">
        <x:v>Traceability record</x:v>
      </x:c>
      <x:c r="B1481" s="305" t="str">
        <x:v>TRC</x:v>
      </x:c>
      <x:c r="C1481" s="305" t="str">
        <x:v>SEBI-CORE-TRC-000024</x:v>
      </x:c>
      <x:c r="D1481" s="305" t="n">
        <x:v>24</x:v>
      </x:c>
      <x:c r="E1481" s="305" t="str">
        <x:v>CAP-LAW053|Reg. 24(3)|TRC01</x:v>
      </x:c>
      <x:c r="F1481" s="305" t="str">
        <x:v>SEBI-CORE-PRV-000024</x:v>
      </x:c>
      <x:c r="G1481" s="305" t="str">
        <x:v>CAP-LAW053|Reg. 24(3)</x:v>
      </x:c>
      <x:c r="H1481" s="305" t="str">
        <x:v>CAP-LAW053</x:v>
      </x:c>
      <x:c r="I1481" s="305" t="str">
        <x:v>MIGRATED — FROZEN</x:v>
      </x:c>
      <x:c r="J1481" s="305" t="str">
        <x:v>FROZEN</x:v>
      </x:c>
      <x:c r="K1481" s="305" t="str">
        <x:f>IF(COUNTIF($C$5:$C$1629,C1481)=1,"UNIQUE","DUPLICATE")</x:f>
        <x:v>UNIQUE</x:v>
      </x:c>
      <x:c r="L1481" s="305" t="str">
        <x:f>IF(COUNTIFS($B$5:$B$1629,B1481,$E$5:$E$1629,E1481)=1,"UNIQUE","DUPLICATE")</x:f>
        <x:v>UNIQUE</x:v>
      </x:c>
      <x:c r="M1481" s="305" t="str">
        <x:f>IF(COUNTIF($C$5:$C$1629,F1481)=1,"LINKED","ORPHAN")</x:f>
        <x:v>LINKED</x:v>
      </x:c>
      <x:c r="N1481" s="305" t="str">
        <x:f>IF(AND(LEFT(C1481,10)="SEBI-CORE-",MID(C1481,11,3)=B1481,LEN(C1481)=20),"VALID","INVALID")</x:f>
        <x:v>VALID</x:v>
      </x:c>
      <x:c r="O1481" s="305" t="str">
        <x:v>NO COLLISION — OBJECT CODE ISOLATED</x:v>
      </x:c>
    </x:row>
    <x:row r="1482" ht="48" customHeight="1">
      <x:c r="A1482" s="305" t="str">
        <x:v>Traceability record</x:v>
      </x:c>
      <x:c r="B1482" s="305" t="str">
        <x:v>TRC</x:v>
      </x:c>
      <x:c r="C1482" s="305" t="str">
        <x:v>SEBI-CORE-TRC-000025</x:v>
      </x:c>
      <x:c r="D1482" s="305" t="n">
        <x:v>25</x:v>
      </x:c>
      <x:c r="E1482" s="305" t="str">
        <x:v>CAP-LAW053|Reg. 24(4)|TRC01</x:v>
      </x:c>
      <x:c r="F1482" s="305" t="str">
        <x:v>SEBI-CORE-PRV-000025</x:v>
      </x:c>
      <x:c r="G1482" s="305" t="str">
        <x:v>CAP-LAW053|Reg. 24(4)</x:v>
      </x:c>
      <x:c r="H1482" s="305" t="str">
        <x:v>CAP-LAW053</x:v>
      </x:c>
      <x:c r="I1482" s="305" t="str">
        <x:v>MIGRATED — FROZEN</x:v>
      </x:c>
      <x:c r="J1482" s="305" t="str">
        <x:v>FROZEN</x:v>
      </x:c>
      <x:c r="K1482" s="305" t="str">
        <x:f>IF(COUNTIF($C$5:$C$1629,C1482)=1,"UNIQUE","DUPLICATE")</x:f>
        <x:v>UNIQUE</x:v>
      </x:c>
      <x:c r="L1482" s="305" t="str">
        <x:f>IF(COUNTIFS($B$5:$B$1629,B1482,$E$5:$E$1629,E1482)=1,"UNIQUE","DUPLICATE")</x:f>
        <x:v>UNIQUE</x:v>
      </x:c>
      <x:c r="M1482" s="305" t="str">
        <x:f>IF(COUNTIF($C$5:$C$1629,F1482)=1,"LINKED","ORPHAN")</x:f>
        <x:v>LINKED</x:v>
      </x:c>
      <x:c r="N1482" s="305" t="str">
        <x:f>IF(AND(LEFT(C1482,10)="SEBI-CORE-",MID(C1482,11,3)=B1482,LEN(C1482)=20),"VALID","INVALID")</x:f>
        <x:v>VALID</x:v>
      </x:c>
      <x:c r="O1482" s="305" t="str">
        <x:v>NO COLLISION — OBJECT CODE ISOLATED</x:v>
      </x:c>
    </x:row>
    <x:row r="1483" ht="48" customHeight="1">
      <x:c r="A1483" s="305" t="str">
        <x:v>Traceability record</x:v>
      </x:c>
      <x:c r="B1483" s="305" t="str">
        <x:v>TRC</x:v>
      </x:c>
      <x:c r="C1483" s="305" t="str">
        <x:v>SEBI-CORE-TRC-000026</x:v>
      </x:c>
      <x:c r="D1483" s="305" t="n">
        <x:v>26</x:v>
      </x:c>
      <x:c r="E1483" s="305" t="str">
        <x:v>CAP-LAW053|Reg. 24(5)-(6)|TRC01</x:v>
      </x:c>
      <x:c r="F1483" s="305" t="str">
        <x:v>SEBI-CORE-PRV-000026</x:v>
      </x:c>
      <x:c r="G1483" s="305" t="str">
        <x:v>CAP-LAW053|Reg. 24(5)-(6)</x:v>
      </x:c>
      <x:c r="H1483" s="305" t="str">
        <x:v>CAP-LAW053</x:v>
      </x:c>
      <x:c r="I1483" s="305" t="str">
        <x:v>MIGRATED — FROZEN</x:v>
      </x:c>
      <x:c r="J1483" s="305" t="str">
        <x:v>FROZEN</x:v>
      </x:c>
      <x:c r="K1483" s="305" t="str">
        <x:f>IF(COUNTIF($C$5:$C$1629,C1483)=1,"UNIQUE","DUPLICATE")</x:f>
        <x:v>UNIQUE</x:v>
      </x:c>
      <x:c r="L1483" s="305" t="str">
        <x:f>IF(COUNTIFS($B$5:$B$1629,B1483,$E$5:$E$1629,E1483)=1,"UNIQUE","DUPLICATE")</x:f>
        <x:v>UNIQUE</x:v>
      </x:c>
      <x:c r="M1483" s="305" t="str">
        <x:f>IF(COUNTIF($C$5:$C$1629,F1483)=1,"LINKED","ORPHAN")</x:f>
        <x:v>LINKED</x:v>
      </x:c>
      <x:c r="N1483" s="305" t="str">
        <x:f>IF(AND(LEFT(C1483,10)="SEBI-CORE-",MID(C1483,11,3)=B1483,LEN(C1483)=20),"VALID","INVALID")</x:f>
        <x:v>VALID</x:v>
      </x:c>
      <x:c r="O1483" s="305" t="str">
        <x:v>NO COLLISION — OBJECT CODE ISOLATED</x:v>
      </x:c>
    </x:row>
    <x:row r="1484" ht="48" customHeight="1">
      <x:c r="A1484" s="305" t="str">
        <x:v>Traceability record</x:v>
      </x:c>
      <x:c r="B1484" s="305" t="str">
        <x:v>TRC</x:v>
      </x:c>
      <x:c r="C1484" s="305" t="str">
        <x:v>SEBI-CORE-TRC-000027</x:v>
      </x:c>
      <x:c r="D1484" s="305" t="n">
        <x:v>27</x:v>
      </x:c>
      <x:c r="E1484" s="305" t="str">
        <x:v>CAP-LAW053|Reg. 24A|TRC01</x:v>
      </x:c>
      <x:c r="F1484" s="305" t="str">
        <x:v>SEBI-CORE-PRV-000027</x:v>
      </x:c>
      <x:c r="G1484" s="305" t="str">
        <x:v>CAP-LAW053|Reg. 24A</x:v>
      </x:c>
      <x:c r="H1484" s="305" t="str">
        <x:v>CAP-LAW053</x:v>
      </x:c>
      <x:c r="I1484" s="305" t="str">
        <x:v>MIGRATED — FROZEN</x:v>
      </x:c>
      <x:c r="J1484" s="305" t="str">
        <x:v>FROZEN</x:v>
      </x:c>
      <x:c r="K1484" s="305" t="str">
        <x:f>IF(COUNTIF($C$5:$C$1629,C1484)=1,"UNIQUE","DUPLICATE")</x:f>
        <x:v>UNIQUE</x:v>
      </x:c>
      <x:c r="L1484" s="305" t="str">
        <x:f>IF(COUNTIFS($B$5:$B$1629,B1484,$E$5:$E$1629,E1484)=1,"UNIQUE","DUPLICATE")</x:f>
        <x:v>UNIQUE</x:v>
      </x:c>
      <x:c r="M1484" s="305" t="str">
        <x:f>IF(COUNTIF($C$5:$C$1629,F1484)=1,"LINKED","ORPHAN")</x:f>
        <x:v>LINKED</x:v>
      </x:c>
      <x:c r="N1484" s="305" t="str">
        <x:f>IF(AND(LEFT(C1484,10)="SEBI-CORE-",MID(C1484,11,3)=B1484,LEN(C1484)=20),"VALID","INVALID")</x:f>
        <x:v>VALID</x:v>
      </x:c>
      <x:c r="O1484" s="305" t="str">
        <x:v>NO COLLISION — OBJECT CODE ISOLATED</x:v>
      </x:c>
    </x:row>
    <x:row r="1485" ht="48" customHeight="1">
      <x:c r="A1485" s="305" t="str">
        <x:v>Traceability record</x:v>
      </x:c>
      <x:c r="B1485" s="305" t="str">
        <x:v>TRC</x:v>
      </x:c>
      <x:c r="C1485" s="305" t="str">
        <x:v>SEBI-CORE-TRC-000028</x:v>
      </x:c>
      <x:c r="D1485" s="305" t="n">
        <x:v>28</x:v>
      </x:c>
      <x:c r="E1485" s="305" t="str">
        <x:v>CAP-LAW053|Reg. 25|TRC01</x:v>
      </x:c>
      <x:c r="F1485" s="305" t="str">
        <x:v>SEBI-CORE-PRV-000028</x:v>
      </x:c>
      <x:c r="G1485" s="305" t="str">
        <x:v>CAP-LAW053|Reg. 25</x:v>
      </x:c>
      <x:c r="H1485" s="305" t="str">
        <x:v>CAP-LAW053</x:v>
      </x:c>
      <x:c r="I1485" s="305" t="str">
        <x:v>MIGRATED — FROZEN</x:v>
      </x:c>
      <x:c r="J1485" s="305" t="str">
        <x:v>FROZEN</x:v>
      </x:c>
      <x:c r="K1485" s="305" t="str">
        <x:f>IF(COUNTIF($C$5:$C$1629,C1485)=1,"UNIQUE","DUPLICATE")</x:f>
        <x:v>UNIQUE</x:v>
      </x:c>
      <x:c r="L1485" s="305" t="str">
        <x:f>IF(COUNTIFS($B$5:$B$1629,B1485,$E$5:$E$1629,E1485)=1,"UNIQUE","DUPLICATE")</x:f>
        <x:v>UNIQUE</x:v>
      </x:c>
      <x:c r="M1485" s="305" t="str">
        <x:f>IF(COUNTIF($C$5:$C$1629,F1485)=1,"LINKED","ORPHAN")</x:f>
        <x:v>LINKED</x:v>
      </x:c>
      <x:c r="N1485" s="305" t="str">
        <x:f>IF(AND(LEFT(C1485,10)="SEBI-CORE-",MID(C1485,11,3)=B1485,LEN(C1485)=20),"VALID","INVALID")</x:f>
        <x:v>VALID</x:v>
      </x:c>
      <x:c r="O1485" s="305" t="str">
        <x:v>NO COLLISION — OBJECT CODE ISOLATED</x:v>
      </x:c>
    </x:row>
    <x:row r="1486" ht="48" customHeight="1">
      <x:c r="A1486" s="305" t="str">
        <x:v>Traceability record</x:v>
      </x:c>
      <x:c r="B1486" s="305" t="str">
        <x:v>TRC</x:v>
      </x:c>
      <x:c r="C1486" s="305" t="str">
        <x:v>SEBI-CORE-TRC-000029</x:v>
      </x:c>
      <x:c r="D1486" s="305" t="n">
        <x:v>29</x:v>
      </x:c>
      <x:c r="E1486" s="305" t="str">
        <x:v>CAP-LAW053|Reg. 26|TRC01</x:v>
      </x:c>
      <x:c r="F1486" s="305" t="str">
        <x:v>SEBI-CORE-PRV-000029</x:v>
      </x:c>
      <x:c r="G1486" s="305" t="str">
        <x:v>CAP-LAW053|Reg. 26</x:v>
      </x:c>
      <x:c r="H1486" s="305" t="str">
        <x:v>CAP-LAW053</x:v>
      </x:c>
      <x:c r="I1486" s="305" t="str">
        <x:v>MIGRATED — FROZEN</x:v>
      </x:c>
      <x:c r="J1486" s="305" t="str">
        <x:v>FROZEN</x:v>
      </x:c>
      <x:c r="K1486" s="305" t="str">
        <x:f>IF(COUNTIF($C$5:$C$1629,C1486)=1,"UNIQUE","DUPLICATE")</x:f>
        <x:v>UNIQUE</x:v>
      </x:c>
      <x:c r="L1486" s="305" t="str">
        <x:f>IF(COUNTIFS($B$5:$B$1629,B1486,$E$5:$E$1629,E1486)=1,"UNIQUE","DUPLICATE")</x:f>
        <x:v>UNIQUE</x:v>
      </x:c>
      <x:c r="M1486" s="305" t="str">
        <x:f>IF(COUNTIF($C$5:$C$1629,F1486)=1,"LINKED","ORPHAN")</x:f>
        <x:v>LINKED</x:v>
      </x:c>
      <x:c r="N1486" s="305" t="str">
        <x:f>IF(AND(LEFT(C1486,10)="SEBI-CORE-",MID(C1486,11,3)=B1486,LEN(C1486)=20),"VALID","INVALID")</x:f>
        <x:v>VALID</x:v>
      </x:c>
      <x:c r="O1486" s="305" t="str">
        <x:v>NO COLLISION — OBJECT CODE ISOLATED</x:v>
      </x:c>
    </x:row>
    <x:row r="1487" ht="48" customHeight="1">
      <x:c r="A1487" s="305" t="str">
        <x:v>Traceability record</x:v>
      </x:c>
      <x:c r="B1487" s="305" t="str">
        <x:v>TRC</x:v>
      </x:c>
      <x:c r="C1487" s="305" t="str">
        <x:v>SEBI-CORE-TRC-000030</x:v>
      </x:c>
      <x:c r="D1487" s="305" t="n">
        <x:v>30</x:v>
      </x:c>
      <x:c r="E1487" s="305" t="str">
        <x:v>CAP-LAW053|Reg. 27|TRC01</x:v>
      </x:c>
      <x:c r="F1487" s="305" t="str">
        <x:v>SEBI-CORE-PRV-000030</x:v>
      </x:c>
      <x:c r="G1487" s="305" t="str">
        <x:v>CAP-LAW053|Reg. 27</x:v>
      </x:c>
      <x:c r="H1487" s="305" t="str">
        <x:v>CAP-LAW053</x:v>
      </x:c>
      <x:c r="I1487" s="305" t="str">
        <x:v>MIGRATED — FROZEN</x:v>
      </x:c>
      <x:c r="J1487" s="305" t="str">
        <x:v>FROZEN</x:v>
      </x:c>
      <x:c r="K1487" s="305" t="str">
        <x:f>IF(COUNTIF($C$5:$C$1629,C1487)=1,"UNIQUE","DUPLICATE")</x:f>
        <x:v>UNIQUE</x:v>
      </x:c>
      <x:c r="L1487" s="305" t="str">
        <x:f>IF(COUNTIFS($B$5:$B$1629,B1487,$E$5:$E$1629,E1487)=1,"UNIQUE","DUPLICATE")</x:f>
        <x:v>UNIQUE</x:v>
      </x:c>
      <x:c r="M1487" s="305" t="str">
        <x:f>IF(COUNTIF($C$5:$C$1629,F1487)=1,"LINKED","ORPHAN")</x:f>
        <x:v>LINKED</x:v>
      </x:c>
      <x:c r="N1487" s="305" t="str">
        <x:f>IF(AND(LEFT(C1487,10)="SEBI-CORE-",MID(C1487,11,3)=B1487,LEN(C1487)=20),"VALID","INVALID")</x:f>
        <x:v>VALID</x:v>
      </x:c>
      <x:c r="O1487" s="305" t="str">
        <x:v>NO COLLISION — OBJECT CODE ISOLATED</x:v>
      </x:c>
    </x:row>
    <x:row r="1488" ht="48" customHeight="1">
      <x:c r="A1488" s="305" t="str">
        <x:v>Traceability record</x:v>
      </x:c>
      <x:c r="B1488" s="305" t="str">
        <x:v>TRC</x:v>
      </x:c>
      <x:c r="C1488" s="305" t="str">
        <x:v>SEBI-CORE-TRC-000031</x:v>
      </x:c>
      <x:c r="D1488" s="305" t="n">
        <x:v>31</x:v>
      </x:c>
      <x:c r="E1488" s="305" t="str">
        <x:v>CAP-LAW053|Reg. 29|TRC01</x:v>
      </x:c>
      <x:c r="F1488" s="305" t="str">
        <x:v>SEBI-CORE-PRV-000031</x:v>
      </x:c>
      <x:c r="G1488" s="305" t="str">
        <x:v>CAP-LAW053|Reg. 29</x:v>
      </x:c>
      <x:c r="H1488" s="305" t="str">
        <x:v>CAP-LAW053</x:v>
      </x:c>
      <x:c r="I1488" s="305" t="str">
        <x:v>MIGRATED — FROZEN</x:v>
      </x:c>
      <x:c r="J1488" s="305" t="str">
        <x:v>FROZEN</x:v>
      </x:c>
      <x:c r="K1488" s="305" t="str">
        <x:f>IF(COUNTIF($C$5:$C$1629,C1488)=1,"UNIQUE","DUPLICATE")</x:f>
        <x:v>UNIQUE</x:v>
      </x:c>
      <x:c r="L1488" s="305" t="str">
        <x:f>IF(COUNTIFS($B$5:$B$1629,B1488,$E$5:$E$1629,E1488)=1,"UNIQUE","DUPLICATE")</x:f>
        <x:v>UNIQUE</x:v>
      </x:c>
      <x:c r="M1488" s="305" t="str">
        <x:f>IF(COUNTIF($C$5:$C$1629,F1488)=1,"LINKED","ORPHAN")</x:f>
        <x:v>LINKED</x:v>
      </x:c>
      <x:c r="N1488" s="305" t="str">
        <x:f>IF(AND(LEFT(C1488,10)="SEBI-CORE-",MID(C1488,11,3)=B1488,LEN(C1488)=20),"VALID","INVALID")</x:f>
        <x:v>VALID</x:v>
      </x:c>
      <x:c r="O1488" s="305" t="str">
        <x:v>NO COLLISION — OBJECT CODE ISOLATED</x:v>
      </x:c>
    </x:row>
    <x:row r="1489" ht="48" customHeight="1">
      <x:c r="A1489" s="305" t="str">
        <x:v>Traceability record</x:v>
      </x:c>
      <x:c r="B1489" s="305" t="str">
        <x:v>TRC</x:v>
      </x:c>
      <x:c r="C1489" s="305" t="str">
        <x:v>SEBI-CORE-TRC-000032</x:v>
      </x:c>
      <x:c r="D1489" s="305" t="n">
        <x:v>32</x:v>
      </x:c>
      <x:c r="E1489" s="305" t="str">
        <x:v>CAP-LAW053|Reg. 30|TRC01</x:v>
      </x:c>
      <x:c r="F1489" s="305" t="str">
        <x:v>SEBI-CORE-PRV-000032</x:v>
      </x:c>
      <x:c r="G1489" s="305" t="str">
        <x:v>CAP-LAW053|Reg. 30</x:v>
      </x:c>
      <x:c r="H1489" s="305" t="str">
        <x:v>CAP-LAW053</x:v>
      </x:c>
      <x:c r="I1489" s="305" t="str">
        <x:v>MIGRATED — FROZEN</x:v>
      </x:c>
      <x:c r="J1489" s="305" t="str">
        <x:v>FROZEN</x:v>
      </x:c>
      <x:c r="K1489" s="305" t="str">
        <x:f>IF(COUNTIF($C$5:$C$1629,C1489)=1,"UNIQUE","DUPLICATE")</x:f>
        <x:v>UNIQUE</x:v>
      </x:c>
      <x:c r="L1489" s="305" t="str">
        <x:f>IF(COUNTIFS($B$5:$B$1629,B1489,$E$5:$E$1629,E1489)=1,"UNIQUE","DUPLICATE")</x:f>
        <x:v>UNIQUE</x:v>
      </x:c>
      <x:c r="M1489" s="305" t="str">
        <x:f>IF(COUNTIF($C$5:$C$1629,F1489)=1,"LINKED","ORPHAN")</x:f>
        <x:v>LINKED</x:v>
      </x:c>
      <x:c r="N1489" s="305" t="str">
        <x:f>IF(AND(LEFT(C1489,10)="SEBI-CORE-",MID(C1489,11,3)=B1489,LEN(C1489)=20),"VALID","INVALID")</x:f>
        <x:v>VALID</x:v>
      </x:c>
      <x:c r="O1489" s="305" t="str">
        <x:v>NO COLLISION — OBJECT CODE ISOLATED</x:v>
      </x:c>
    </x:row>
    <x:row r="1490" ht="48" customHeight="1">
      <x:c r="A1490" s="305" t="str">
        <x:v>Traceability record</x:v>
      </x:c>
      <x:c r="B1490" s="305" t="str">
        <x:v>TRC</x:v>
      </x:c>
      <x:c r="C1490" s="305" t="str">
        <x:v>SEBI-CORE-TRC-000033</x:v>
      </x:c>
      <x:c r="D1490" s="305" t="n">
        <x:v>33</x:v>
      </x:c>
      <x:c r="E1490" s="305" t="str">
        <x:v>CAP-LAW053|Reg. 30A|TRC01</x:v>
      </x:c>
      <x:c r="F1490" s="305" t="str">
        <x:v>SEBI-CORE-PRV-000033</x:v>
      </x:c>
      <x:c r="G1490" s="305" t="str">
        <x:v>CAP-LAW053|Reg. 30A</x:v>
      </x:c>
      <x:c r="H1490" s="305" t="str">
        <x:v>CAP-LAW053</x:v>
      </x:c>
      <x:c r="I1490" s="305" t="str">
        <x:v>MIGRATED — FROZEN</x:v>
      </x:c>
      <x:c r="J1490" s="305" t="str">
        <x:v>FROZEN</x:v>
      </x:c>
      <x:c r="K1490" s="305" t="str">
        <x:f>IF(COUNTIF($C$5:$C$1629,C1490)=1,"UNIQUE","DUPLICATE")</x:f>
        <x:v>UNIQUE</x:v>
      </x:c>
      <x:c r="L1490" s="305" t="str">
        <x:f>IF(COUNTIFS($B$5:$B$1629,B1490,$E$5:$E$1629,E1490)=1,"UNIQUE","DUPLICATE")</x:f>
        <x:v>UNIQUE</x:v>
      </x:c>
      <x:c r="M1490" s="305" t="str">
        <x:f>IF(COUNTIF($C$5:$C$1629,F1490)=1,"LINKED","ORPHAN")</x:f>
        <x:v>LINKED</x:v>
      </x:c>
      <x:c r="N1490" s="305" t="str">
        <x:f>IF(AND(LEFT(C1490,10)="SEBI-CORE-",MID(C1490,11,3)=B1490,LEN(C1490)=20),"VALID","INVALID")</x:f>
        <x:v>VALID</x:v>
      </x:c>
      <x:c r="O1490" s="305" t="str">
        <x:v>NO COLLISION — OBJECT CODE ISOLATED</x:v>
      </x:c>
    </x:row>
    <x:row r="1491" ht="48" customHeight="1">
      <x:c r="A1491" s="305" t="str">
        <x:v>Traceability record</x:v>
      </x:c>
      <x:c r="B1491" s="305" t="str">
        <x:v>TRC</x:v>
      </x:c>
      <x:c r="C1491" s="305" t="str">
        <x:v>SEBI-CORE-TRC-000034</x:v>
      </x:c>
      <x:c r="D1491" s="305" t="n">
        <x:v>34</x:v>
      </x:c>
      <x:c r="E1491" s="305" t="str">
        <x:v>CAP-LAW053|Reg. 31|TRC01</x:v>
      </x:c>
      <x:c r="F1491" s="305" t="str">
        <x:v>SEBI-CORE-PRV-000034</x:v>
      </x:c>
      <x:c r="G1491" s="305" t="str">
        <x:v>CAP-LAW053|Reg. 31</x:v>
      </x:c>
      <x:c r="H1491" s="305" t="str">
        <x:v>CAP-LAW053</x:v>
      </x:c>
      <x:c r="I1491" s="305" t="str">
        <x:v>MIGRATED — FROZEN</x:v>
      </x:c>
      <x:c r="J1491" s="305" t="str">
        <x:v>FROZEN</x:v>
      </x:c>
      <x:c r="K1491" s="305" t="str">
        <x:f>IF(COUNTIF($C$5:$C$1629,C1491)=1,"UNIQUE","DUPLICATE")</x:f>
        <x:v>UNIQUE</x:v>
      </x:c>
      <x:c r="L1491" s="305" t="str">
        <x:f>IF(COUNTIFS($B$5:$B$1629,B1491,$E$5:$E$1629,E1491)=1,"UNIQUE","DUPLICATE")</x:f>
        <x:v>UNIQUE</x:v>
      </x:c>
      <x:c r="M1491" s="305" t="str">
        <x:f>IF(COUNTIF($C$5:$C$1629,F1491)=1,"LINKED","ORPHAN")</x:f>
        <x:v>LINKED</x:v>
      </x:c>
      <x:c r="N1491" s="305" t="str">
        <x:f>IF(AND(LEFT(C1491,10)="SEBI-CORE-",MID(C1491,11,3)=B1491,LEN(C1491)=20),"VALID","INVALID")</x:f>
        <x:v>VALID</x:v>
      </x:c>
      <x:c r="O1491" s="305" t="str">
        <x:v>NO COLLISION — OBJECT CODE ISOLATED</x:v>
      </x:c>
    </x:row>
    <x:row r="1492" ht="48" customHeight="1">
      <x:c r="A1492" s="305" t="str">
        <x:v>Traceability record</x:v>
      </x:c>
      <x:c r="B1492" s="305" t="str">
        <x:v>TRC</x:v>
      </x:c>
      <x:c r="C1492" s="305" t="str">
        <x:v>SEBI-CORE-TRC-000035</x:v>
      </x:c>
      <x:c r="D1492" s="305" t="n">
        <x:v>35</x:v>
      </x:c>
      <x:c r="E1492" s="305" t="str">
        <x:v>CAP-LAW053|Reg. 31A|TRC01</x:v>
      </x:c>
      <x:c r="F1492" s="305" t="str">
        <x:v>SEBI-CORE-PRV-000035</x:v>
      </x:c>
      <x:c r="G1492" s="305" t="str">
        <x:v>CAP-LAW053|Reg. 31A</x:v>
      </x:c>
      <x:c r="H1492" s="305" t="str">
        <x:v>CAP-LAW053</x:v>
      </x:c>
      <x:c r="I1492" s="305" t="str">
        <x:v>MIGRATED — FROZEN</x:v>
      </x:c>
      <x:c r="J1492" s="305" t="str">
        <x:v>FROZEN</x:v>
      </x:c>
      <x:c r="K1492" s="305" t="str">
        <x:f>IF(COUNTIF($C$5:$C$1629,C1492)=1,"UNIQUE","DUPLICATE")</x:f>
        <x:v>UNIQUE</x:v>
      </x:c>
      <x:c r="L1492" s="305" t="str">
        <x:f>IF(COUNTIFS($B$5:$B$1629,B1492,$E$5:$E$1629,E1492)=1,"UNIQUE","DUPLICATE")</x:f>
        <x:v>UNIQUE</x:v>
      </x:c>
      <x:c r="M1492" s="305" t="str">
        <x:f>IF(COUNTIF($C$5:$C$1629,F1492)=1,"LINKED","ORPHAN")</x:f>
        <x:v>LINKED</x:v>
      </x:c>
      <x:c r="N1492" s="305" t="str">
        <x:f>IF(AND(LEFT(C1492,10)="SEBI-CORE-",MID(C1492,11,3)=B1492,LEN(C1492)=20),"VALID","INVALID")</x:f>
        <x:v>VALID</x:v>
      </x:c>
      <x:c r="O1492" s="305" t="str">
        <x:v>NO COLLISION — OBJECT CODE ISOLATED</x:v>
      </x:c>
    </x:row>
    <x:row r="1493" ht="48" customHeight="1">
      <x:c r="A1493" s="305" t="str">
        <x:v>Traceability record</x:v>
      </x:c>
      <x:c r="B1493" s="305" t="str">
        <x:v>TRC</x:v>
      </x:c>
      <x:c r="C1493" s="305" t="str">
        <x:v>SEBI-CORE-TRC-000036</x:v>
      </x:c>
      <x:c r="D1493" s="305" t="n">
        <x:v>36</x:v>
      </x:c>
      <x:c r="E1493" s="305" t="str">
        <x:v>CAP-LAW053|Reg. 32|TRC01</x:v>
      </x:c>
      <x:c r="F1493" s="305" t="str">
        <x:v>SEBI-CORE-PRV-000036</x:v>
      </x:c>
      <x:c r="G1493" s="305" t="str">
        <x:v>CAP-LAW053|Reg. 32</x:v>
      </x:c>
      <x:c r="H1493" s="305" t="str">
        <x:v>CAP-LAW053</x:v>
      </x:c>
      <x:c r="I1493" s="305" t="str">
        <x:v>MIGRATED — FROZEN</x:v>
      </x:c>
      <x:c r="J1493" s="305" t="str">
        <x:v>FROZEN</x:v>
      </x:c>
      <x:c r="K1493" s="305" t="str">
        <x:f>IF(COUNTIF($C$5:$C$1629,C1493)=1,"UNIQUE","DUPLICATE")</x:f>
        <x:v>UNIQUE</x:v>
      </x:c>
      <x:c r="L1493" s="305" t="str">
        <x:f>IF(COUNTIFS($B$5:$B$1629,B1493,$E$5:$E$1629,E1493)=1,"UNIQUE","DUPLICATE")</x:f>
        <x:v>UNIQUE</x:v>
      </x:c>
      <x:c r="M1493" s="305" t="str">
        <x:f>IF(COUNTIF($C$5:$C$1629,F1493)=1,"LINKED","ORPHAN")</x:f>
        <x:v>LINKED</x:v>
      </x:c>
      <x:c r="N1493" s="305" t="str">
        <x:f>IF(AND(LEFT(C1493,10)="SEBI-CORE-",MID(C1493,11,3)=B1493,LEN(C1493)=20),"VALID","INVALID")</x:f>
        <x:v>VALID</x:v>
      </x:c>
      <x:c r="O1493" s="305" t="str">
        <x:v>NO COLLISION — OBJECT CODE ISOLATED</x:v>
      </x:c>
    </x:row>
    <x:row r="1494" ht="48" customHeight="1">
      <x:c r="A1494" s="305" t="str">
        <x:v>Traceability record</x:v>
      </x:c>
      <x:c r="B1494" s="305" t="str">
        <x:v>TRC</x:v>
      </x:c>
      <x:c r="C1494" s="305" t="str">
        <x:v>SEBI-CORE-TRC-000037</x:v>
      </x:c>
      <x:c r="D1494" s="305" t="n">
        <x:v>37</x:v>
      </x:c>
      <x:c r="E1494" s="305" t="str">
        <x:v>CAP-LAW053|Reg. 33|TRC01</x:v>
      </x:c>
      <x:c r="F1494" s="305" t="str">
        <x:v>SEBI-CORE-PRV-000037</x:v>
      </x:c>
      <x:c r="G1494" s="305" t="str">
        <x:v>CAP-LAW053|Reg. 33</x:v>
      </x:c>
      <x:c r="H1494" s="305" t="str">
        <x:v>CAP-LAW053</x:v>
      </x:c>
      <x:c r="I1494" s="305" t="str">
        <x:v>MIGRATED — FROZEN</x:v>
      </x:c>
      <x:c r="J1494" s="305" t="str">
        <x:v>FROZEN</x:v>
      </x:c>
      <x:c r="K1494" s="305" t="str">
        <x:f>IF(COUNTIF($C$5:$C$1629,C1494)=1,"UNIQUE","DUPLICATE")</x:f>
        <x:v>UNIQUE</x:v>
      </x:c>
      <x:c r="L1494" s="305" t="str">
        <x:f>IF(COUNTIFS($B$5:$B$1629,B1494,$E$5:$E$1629,E1494)=1,"UNIQUE","DUPLICATE")</x:f>
        <x:v>UNIQUE</x:v>
      </x:c>
      <x:c r="M1494" s="305" t="str">
        <x:f>IF(COUNTIF($C$5:$C$1629,F1494)=1,"LINKED","ORPHAN")</x:f>
        <x:v>LINKED</x:v>
      </x:c>
      <x:c r="N1494" s="305" t="str">
        <x:f>IF(AND(LEFT(C1494,10)="SEBI-CORE-",MID(C1494,11,3)=B1494,LEN(C1494)=20),"VALID","INVALID")</x:f>
        <x:v>VALID</x:v>
      </x:c>
      <x:c r="O1494" s="305" t="str">
        <x:v>NO COLLISION — OBJECT CODE ISOLATED</x:v>
      </x:c>
    </x:row>
    <x:row r="1495" ht="48" customHeight="1">
      <x:c r="A1495" s="305" t="str">
        <x:v>Traceability record</x:v>
      </x:c>
      <x:c r="B1495" s="305" t="str">
        <x:v>TRC</x:v>
      </x:c>
      <x:c r="C1495" s="305" t="str">
        <x:v>SEBI-CORE-TRC-000038</x:v>
      </x:c>
      <x:c r="D1495" s="305" t="n">
        <x:v>38</x:v>
      </x:c>
      <x:c r="E1495" s="305" t="str">
        <x:v>CAP-LAW053|Reg. 34|TRC01</x:v>
      </x:c>
      <x:c r="F1495" s="305" t="str">
        <x:v>SEBI-CORE-PRV-000038</x:v>
      </x:c>
      <x:c r="G1495" s="305" t="str">
        <x:v>CAP-LAW053|Reg. 34</x:v>
      </x:c>
      <x:c r="H1495" s="305" t="str">
        <x:v>CAP-LAW053</x:v>
      </x:c>
      <x:c r="I1495" s="305" t="str">
        <x:v>MIGRATED — FROZEN</x:v>
      </x:c>
      <x:c r="J1495" s="305" t="str">
        <x:v>FROZEN</x:v>
      </x:c>
      <x:c r="K1495" s="305" t="str">
        <x:f>IF(COUNTIF($C$5:$C$1629,C1495)=1,"UNIQUE","DUPLICATE")</x:f>
        <x:v>UNIQUE</x:v>
      </x:c>
      <x:c r="L1495" s="305" t="str">
        <x:f>IF(COUNTIFS($B$5:$B$1629,B1495,$E$5:$E$1629,E1495)=1,"UNIQUE","DUPLICATE")</x:f>
        <x:v>UNIQUE</x:v>
      </x:c>
      <x:c r="M1495" s="305" t="str">
        <x:f>IF(COUNTIF($C$5:$C$1629,F1495)=1,"LINKED","ORPHAN")</x:f>
        <x:v>LINKED</x:v>
      </x:c>
      <x:c r="N1495" s="305" t="str">
        <x:f>IF(AND(LEFT(C1495,10)="SEBI-CORE-",MID(C1495,11,3)=B1495,LEN(C1495)=20),"VALID","INVALID")</x:f>
        <x:v>VALID</x:v>
      </x:c>
      <x:c r="O1495" s="305" t="str">
        <x:v>NO COLLISION — OBJECT CODE ISOLATED</x:v>
      </x:c>
    </x:row>
    <x:row r="1496" ht="48" customHeight="1">
      <x:c r="A1496" s="305" t="str">
        <x:v>Traceability record</x:v>
      </x:c>
      <x:c r="B1496" s="305" t="str">
        <x:v>TRC</x:v>
      </x:c>
      <x:c r="C1496" s="305" t="str">
        <x:v>SEBI-CORE-TRC-000039</x:v>
      </x:c>
      <x:c r="D1496" s="305" t="n">
        <x:v>39</x:v>
      </x:c>
      <x:c r="E1496" s="305" t="str">
        <x:v>CAP-LAW053|Reg. 36|TRC01</x:v>
      </x:c>
      <x:c r="F1496" s="305" t="str">
        <x:v>SEBI-CORE-PRV-000039</x:v>
      </x:c>
      <x:c r="G1496" s="305" t="str">
        <x:v>CAP-LAW053|Reg. 36</x:v>
      </x:c>
      <x:c r="H1496" s="305" t="str">
        <x:v>CAP-LAW053</x:v>
      </x:c>
      <x:c r="I1496" s="305" t="str">
        <x:v>MIGRATED — FROZEN</x:v>
      </x:c>
      <x:c r="J1496" s="305" t="str">
        <x:v>FROZEN</x:v>
      </x:c>
      <x:c r="K1496" s="305" t="str">
        <x:f>IF(COUNTIF($C$5:$C$1629,C1496)=1,"UNIQUE","DUPLICATE")</x:f>
        <x:v>UNIQUE</x:v>
      </x:c>
      <x:c r="L1496" s="305" t="str">
        <x:f>IF(COUNTIFS($B$5:$B$1629,B1496,$E$5:$E$1629,E1496)=1,"UNIQUE","DUPLICATE")</x:f>
        <x:v>UNIQUE</x:v>
      </x:c>
      <x:c r="M1496" s="305" t="str">
        <x:f>IF(COUNTIF($C$5:$C$1629,F1496)=1,"LINKED","ORPHAN")</x:f>
        <x:v>LINKED</x:v>
      </x:c>
      <x:c r="N1496" s="305" t="str">
        <x:f>IF(AND(LEFT(C1496,10)="SEBI-CORE-",MID(C1496,11,3)=B1496,LEN(C1496)=20),"VALID","INVALID")</x:f>
        <x:v>VALID</x:v>
      </x:c>
      <x:c r="O1496" s="305" t="str">
        <x:v>NO COLLISION — OBJECT CODE ISOLATED</x:v>
      </x:c>
    </x:row>
    <x:row r="1497" ht="48" customHeight="1">
      <x:c r="A1497" s="305" t="str">
        <x:v>Traceability record</x:v>
      </x:c>
      <x:c r="B1497" s="305" t="str">
        <x:v>TRC</x:v>
      </x:c>
      <x:c r="C1497" s="305" t="str">
        <x:v>SEBI-CORE-TRC-000040</x:v>
      </x:c>
      <x:c r="D1497" s="305" t="n">
        <x:v>40</x:v>
      </x:c>
      <x:c r="E1497" s="305" t="str">
        <x:v>CAP-LAW053|Reg. 37|TRC01</x:v>
      </x:c>
      <x:c r="F1497" s="305" t="str">
        <x:v>SEBI-CORE-PRV-000040</x:v>
      </x:c>
      <x:c r="G1497" s="305" t="str">
        <x:v>CAP-LAW053|Reg. 37</x:v>
      </x:c>
      <x:c r="H1497" s="305" t="str">
        <x:v>CAP-LAW053</x:v>
      </x:c>
      <x:c r="I1497" s="305" t="str">
        <x:v>MIGRATED — FROZEN</x:v>
      </x:c>
      <x:c r="J1497" s="305" t="str">
        <x:v>FROZEN</x:v>
      </x:c>
      <x:c r="K1497" s="305" t="str">
        <x:f>IF(COUNTIF($C$5:$C$1629,C1497)=1,"UNIQUE","DUPLICATE")</x:f>
        <x:v>UNIQUE</x:v>
      </x:c>
      <x:c r="L1497" s="305" t="str">
        <x:f>IF(COUNTIFS($B$5:$B$1629,B1497,$E$5:$E$1629,E1497)=1,"UNIQUE","DUPLICATE")</x:f>
        <x:v>UNIQUE</x:v>
      </x:c>
      <x:c r="M1497" s="305" t="str">
        <x:f>IF(COUNTIF($C$5:$C$1629,F1497)=1,"LINKED","ORPHAN")</x:f>
        <x:v>LINKED</x:v>
      </x:c>
      <x:c r="N1497" s="305" t="str">
        <x:f>IF(AND(LEFT(C1497,10)="SEBI-CORE-",MID(C1497,11,3)=B1497,LEN(C1497)=20),"VALID","INVALID")</x:f>
        <x:v>VALID</x:v>
      </x:c>
      <x:c r="O1497" s="305" t="str">
        <x:v>NO COLLISION — OBJECT CODE ISOLATED</x:v>
      </x:c>
    </x:row>
    <x:row r="1498" ht="48" customHeight="1">
      <x:c r="A1498" s="305" t="str">
        <x:v>Traceability record</x:v>
      </x:c>
      <x:c r="B1498" s="305" t="str">
        <x:v>TRC</x:v>
      </x:c>
      <x:c r="C1498" s="305" t="str">
        <x:v>SEBI-CORE-TRC-000041</x:v>
      </x:c>
      <x:c r="D1498" s="305" t="n">
        <x:v>41</x:v>
      </x:c>
      <x:c r="E1498" s="305" t="str">
        <x:v>CAP-LAW053|Reg. 38|TRC01</x:v>
      </x:c>
      <x:c r="F1498" s="305" t="str">
        <x:v>SEBI-CORE-PRV-000041</x:v>
      </x:c>
      <x:c r="G1498" s="305" t="str">
        <x:v>CAP-LAW053|Reg. 38</x:v>
      </x:c>
      <x:c r="H1498" s="305" t="str">
        <x:v>CAP-LAW053</x:v>
      </x:c>
      <x:c r="I1498" s="305" t="str">
        <x:v>MIGRATED — FROZEN</x:v>
      </x:c>
      <x:c r="J1498" s="305" t="str">
        <x:v>FROZEN</x:v>
      </x:c>
      <x:c r="K1498" s="305" t="str">
        <x:f>IF(COUNTIF($C$5:$C$1629,C1498)=1,"UNIQUE","DUPLICATE")</x:f>
        <x:v>UNIQUE</x:v>
      </x:c>
      <x:c r="L1498" s="305" t="str">
        <x:f>IF(COUNTIFS($B$5:$B$1629,B1498,$E$5:$E$1629,E1498)=1,"UNIQUE","DUPLICATE")</x:f>
        <x:v>UNIQUE</x:v>
      </x:c>
      <x:c r="M1498" s="305" t="str">
        <x:f>IF(COUNTIF($C$5:$C$1629,F1498)=1,"LINKED","ORPHAN")</x:f>
        <x:v>LINKED</x:v>
      </x:c>
      <x:c r="N1498" s="305" t="str">
        <x:f>IF(AND(LEFT(C1498,10)="SEBI-CORE-",MID(C1498,11,3)=B1498,LEN(C1498)=20),"VALID","INVALID")</x:f>
        <x:v>VALID</x:v>
      </x:c>
      <x:c r="O1498" s="305" t="str">
        <x:v>NO COLLISION — OBJECT CODE ISOLATED</x:v>
      </x:c>
    </x:row>
    <x:row r="1499" ht="48" customHeight="1">
      <x:c r="A1499" s="305" t="str">
        <x:v>Traceability record</x:v>
      </x:c>
      <x:c r="B1499" s="305" t="str">
        <x:v>TRC</x:v>
      </x:c>
      <x:c r="C1499" s="305" t="str">
        <x:v>SEBI-CORE-TRC-000042</x:v>
      </x:c>
      <x:c r="D1499" s="305" t="n">
        <x:v>42</x:v>
      </x:c>
      <x:c r="E1499" s="305" t="str">
        <x:v>CAP-LAW053|Reg. 39|TRC01</x:v>
      </x:c>
      <x:c r="F1499" s="305" t="str">
        <x:v>SEBI-CORE-PRV-000042</x:v>
      </x:c>
      <x:c r="G1499" s="305" t="str">
        <x:v>CAP-LAW053|Reg. 39</x:v>
      </x:c>
      <x:c r="H1499" s="305" t="str">
        <x:v>CAP-LAW053</x:v>
      </x:c>
      <x:c r="I1499" s="305" t="str">
        <x:v>MIGRATED — FROZEN</x:v>
      </x:c>
      <x:c r="J1499" s="305" t="str">
        <x:v>FROZEN</x:v>
      </x:c>
      <x:c r="K1499" s="305" t="str">
        <x:f>IF(COUNTIF($C$5:$C$1629,C1499)=1,"UNIQUE","DUPLICATE")</x:f>
        <x:v>UNIQUE</x:v>
      </x:c>
      <x:c r="L1499" s="305" t="str">
        <x:f>IF(COUNTIFS($B$5:$B$1629,B1499,$E$5:$E$1629,E1499)=1,"UNIQUE","DUPLICATE")</x:f>
        <x:v>UNIQUE</x:v>
      </x:c>
      <x:c r="M1499" s="305" t="str">
        <x:f>IF(COUNTIF($C$5:$C$1629,F1499)=1,"LINKED","ORPHAN")</x:f>
        <x:v>LINKED</x:v>
      </x:c>
      <x:c r="N1499" s="305" t="str">
        <x:f>IF(AND(LEFT(C1499,10)="SEBI-CORE-",MID(C1499,11,3)=B1499,LEN(C1499)=20),"VALID","INVALID")</x:f>
        <x:v>VALID</x:v>
      </x:c>
      <x:c r="O1499" s="305" t="str">
        <x:v>NO COLLISION — OBJECT CODE ISOLATED</x:v>
      </x:c>
    </x:row>
    <x:row r="1500" ht="48" customHeight="1">
      <x:c r="A1500" s="305" t="str">
        <x:v>Traceability record</x:v>
      </x:c>
      <x:c r="B1500" s="305" t="str">
        <x:v>TRC</x:v>
      </x:c>
      <x:c r="C1500" s="305" t="str">
        <x:v>SEBI-CORE-TRC-000043</x:v>
      </x:c>
      <x:c r="D1500" s="305" t="n">
        <x:v>43</x:v>
      </x:c>
      <x:c r="E1500" s="305" t="str">
        <x:v>CAP-LAW053|Reg. 40|TRC01</x:v>
      </x:c>
      <x:c r="F1500" s="305" t="str">
        <x:v>SEBI-CORE-PRV-000043</x:v>
      </x:c>
      <x:c r="G1500" s="305" t="str">
        <x:v>CAP-LAW053|Reg. 40</x:v>
      </x:c>
      <x:c r="H1500" s="305" t="str">
        <x:v>CAP-LAW053</x:v>
      </x:c>
      <x:c r="I1500" s="305" t="str">
        <x:v>MIGRATED — FROZEN</x:v>
      </x:c>
      <x:c r="J1500" s="305" t="str">
        <x:v>FROZEN</x:v>
      </x:c>
      <x:c r="K1500" s="305" t="str">
        <x:f>IF(COUNTIF($C$5:$C$1629,C1500)=1,"UNIQUE","DUPLICATE")</x:f>
        <x:v>UNIQUE</x:v>
      </x:c>
      <x:c r="L1500" s="305" t="str">
        <x:f>IF(COUNTIFS($B$5:$B$1629,B1500,$E$5:$E$1629,E1500)=1,"UNIQUE","DUPLICATE")</x:f>
        <x:v>UNIQUE</x:v>
      </x:c>
      <x:c r="M1500" s="305" t="str">
        <x:f>IF(COUNTIF($C$5:$C$1629,F1500)=1,"LINKED","ORPHAN")</x:f>
        <x:v>LINKED</x:v>
      </x:c>
      <x:c r="N1500" s="305" t="str">
        <x:f>IF(AND(LEFT(C1500,10)="SEBI-CORE-",MID(C1500,11,3)=B1500,LEN(C1500)=20),"VALID","INVALID")</x:f>
        <x:v>VALID</x:v>
      </x:c>
      <x:c r="O1500" s="305" t="str">
        <x:v>NO COLLISION — OBJECT CODE ISOLATED</x:v>
      </x:c>
    </x:row>
    <x:row r="1501" ht="48" customHeight="1">
      <x:c r="A1501" s="305" t="str">
        <x:v>Traceability record</x:v>
      </x:c>
      <x:c r="B1501" s="305" t="str">
        <x:v>TRC</x:v>
      </x:c>
      <x:c r="C1501" s="305" t="str">
        <x:v>SEBI-CORE-TRC-000044</x:v>
      </x:c>
      <x:c r="D1501" s="305" t="n">
        <x:v>44</x:v>
      </x:c>
      <x:c r="E1501" s="305" t="str">
        <x:v>CAP-LAW053|Reg. 42|TRC01</x:v>
      </x:c>
      <x:c r="F1501" s="305" t="str">
        <x:v>SEBI-CORE-PRV-000044</x:v>
      </x:c>
      <x:c r="G1501" s="305" t="str">
        <x:v>CAP-LAW053|Reg. 42</x:v>
      </x:c>
      <x:c r="H1501" s="305" t="str">
        <x:v>CAP-LAW053</x:v>
      </x:c>
      <x:c r="I1501" s="305" t="str">
        <x:v>MIGRATED — FROZEN</x:v>
      </x:c>
      <x:c r="J1501" s="305" t="str">
        <x:v>FROZEN</x:v>
      </x:c>
      <x:c r="K1501" s="305" t="str">
        <x:f>IF(COUNTIF($C$5:$C$1629,C1501)=1,"UNIQUE","DUPLICATE")</x:f>
        <x:v>UNIQUE</x:v>
      </x:c>
      <x:c r="L1501" s="305" t="str">
        <x:f>IF(COUNTIFS($B$5:$B$1629,B1501,$E$5:$E$1629,E1501)=1,"UNIQUE","DUPLICATE")</x:f>
        <x:v>UNIQUE</x:v>
      </x:c>
      <x:c r="M1501" s="305" t="str">
        <x:f>IF(COUNTIF($C$5:$C$1629,F1501)=1,"LINKED","ORPHAN")</x:f>
        <x:v>LINKED</x:v>
      </x:c>
      <x:c r="N1501" s="305" t="str">
        <x:f>IF(AND(LEFT(C1501,10)="SEBI-CORE-",MID(C1501,11,3)=B1501,LEN(C1501)=20),"VALID","INVALID")</x:f>
        <x:v>VALID</x:v>
      </x:c>
      <x:c r="O1501" s="305" t="str">
        <x:v>NO COLLISION — OBJECT CODE ISOLATED</x:v>
      </x:c>
    </x:row>
    <x:row r="1502" ht="48" customHeight="1">
      <x:c r="A1502" s="305" t="str">
        <x:v>Traceability record</x:v>
      </x:c>
      <x:c r="B1502" s="305" t="str">
        <x:v>TRC</x:v>
      </x:c>
      <x:c r="C1502" s="305" t="str">
        <x:v>SEBI-CORE-TRC-000045</x:v>
      </x:c>
      <x:c r="D1502" s="305" t="n">
        <x:v>45</x:v>
      </x:c>
      <x:c r="E1502" s="305" t="str">
        <x:v>CAP-LAW053|Reg. 43A|TRC01</x:v>
      </x:c>
      <x:c r="F1502" s="305" t="str">
        <x:v>SEBI-CORE-PRV-000045</x:v>
      </x:c>
      <x:c r="G1502" s="305" t="str">
        <x:v>CAP-LAW053|Reg. 43A</x:v>
      </x:c>
      <x:c r="H1502" s="305" t="str">
        <x:v>CAP-LAW053</x:v>
      </x:c>
      <x:c r="I1502" s="305" t="str">
        <x:v>MIGRATED — FROZEN</x:v>
      </x:c>
      <x:c r="J1502" s="305" t="str">
        <x:v>FROZEN</x:v>
      </x:c>
      <x:c r="K1502" s="305" t="str">
        <x:f>IF(COUNTIF($C$5:$C$1629,C1502)=1,"UNIQUE","DUPLICATE")</x:f>
        <x:v>UNIQUE</x:v>
      </x:c>
      <x:c r="L1502" s="305" t="str">
        <x:f>IF(COUNTIFS($B$5:$B$1629,B1502,$E$5:$E$1629,E1502)=1,"UNIQUE","DUPLICATE")</x:f>
        <x:v>UNIQUE</x:v>
      </x:c>
      <x:c r="M1502" s="305" t="str">
        <x:f>IF(COUNTIF($C$5:$C$1629,F1502)=1,"LINKED","ORPHAN")</x:f>
        <x:v>LINKED</x:v>
      </x:c>
      <x:c r="N1502" s="305" t="str">
        <x:f>IF(AND(LEFT(C1502,10)="SEBI-CORE-",MID(C1502,11,3)=B1502,LEN(C1502)=20),"VALID","INVALID")</x:f>
        <x:v>VALID</x:v>
      </x:c>
      <x:c r="O1502" s="305" t="str">
        <x:v>NO COLLISION — OBJECT CODE ISOLATED</x:v>
      </x:c>
    </x:row>
    <x:row r="1503" ht="48" customHeight="1">
      <x:c r="A1503" s="305" t="str">
        <x:v>Traceability record</x:v>
      </x:c>
      <x:c r="B1503" s="305" t="str">
        <x:v>TRC</x:v>
      </x:c>
      <x:c r="C1503" s="305" t="str">
        <x:v>SEBI-CORE-TRC-000046</x:v>
      </x:c>
      <x:c r="D1503" s="305" t="n">
        <x:v>46</x:v>
      </x:c>
      <x:c r="E1503" s="305" t="str">
        <x:v>CAP-LAW053|Reg. 44|TRC01</x:v>
      </x:c>
      <x:c r="F1503" s="305" t="str">
        <x:v>SEBI-CORE-PRV-000046</x:v>
      </x:c>
      <x:c r="G1503" s="305" t="str">
        <x:v>CAP-LAW053|Reg. 44</x:v>
      </x:c>
      <x:c r="H1503" s="305" t="str">
        <x:v>CAP-LAW053</x:v>
      </x:c>
      <x:c r="I1503" s="305" t="str">
        <x:v>MIGRATED — FROZEN</x:v>
      </x:c>
      <x:c r="J1503" s="305" t="str">
        <x:v>FROZEN</x:v>
      </x:c>
      <x:c r="K1503" s="305" t="str">
        <x:f>IF(COUNTIF($C$5:$C$1629,C1503)=1,"UNIQUE","DUPLICATE")</x:f>
        <x:v>UNIQUE</x:v>
      </x:c>
      <x:c r="L1503" s="305" t="str">
        <x:f>IF(COUNTIFS($B$5:$B$1629,B1503,$E$5:$E$1629,E1503)=1,"UNIQUE","DUPLICATE")</x:f>
        <x:v>UNIQUE</x:v>
      </x:c>
      <x:c r="M1503" s="305" t="str">
        <x:f>IF(COUNTIF($C$5:$C$1629,F1503)=1,"LINKED","ORPHAN")</x:f>
        <x:v>LINKED</x:v>
      </x:c>
      <x:c r="N1503" s="305" t="str">
        <x:f>IF(AND(LEFT(C1503,10)="SEBI-CORE-",MID(C1503,11,3)=B1503,LEN(C1503)=20),"VALID","INVALID")</x:f>
        <x:v>VALID</x:v>
      </x:c>
      <x:c r="O1503" s="305" t="str">
        <x:v>NO COLLISION — OBJECT CODE ISOLATED</x:v>
      </x:c>
    </x:row>
    <x:row r="1504" ht="48" customHeight="1">
      <x:c r="A1504" s="305" t="str">
        <x:v>Traceability record</x:v>
      </x:c>
      <x:c r="B1504" s="305" t="str">
        <x:v>TRC</x:v>
      </x:c>
      <x:c r="C1504" s="305" t="str">
        <x:v>SEBI-CORE-TRC-000047</x:v>
      </x:c>
      <x:c r="D1504" s="305" t="n">
        <x:v>47</x:v>
      </x:c>
      <x:c r="E1504" s="305" t="str">
        <x:v>CAP-LAW053|Reg. 45|TRC01</x:v>
      </x:c>
      <x:c r="F1504" s="305" t="str">
        <x:v>SEBI-CORE-PRV-000047</x:v>
      </x:c>
      <x:c r="G1504" s="305" t="str">
        <x:v>CAP-LAW053|Reg. 45</x:v>
      </x:c>
      <x:c r="H1504" s="305" t="str">
        <x:v>CAP-LAW053</x:v>
      </x:c>
      <x:c r="I1504" s="305" t="str">
        <x:v>MIGRATED — FROZEN</x:v>
      </x:c>
      <x:c r="J1504" s="305" t="str">
        <x:v>FROZEN</x:v>
      </x:c>
      <x:c r="K1504" s="305" t="str">
        <x:f>IF(COUNTIF($C$5:$C$1629,C1504)=1,"UNIQUE","DUPLICATE")</x:f>
        <x:v>UNIQUE</x:v>
      </x:c>
      <x:c r="L1504" s="305" t="str">
        <x:f>IF(COUNTIFS($B$5:$B$1629,B1504,$E$5:$E$1629,E1504)=1,"UNIQUE","DUPLICATE")</x:f>
        <x:v>UNIQUE</x:v>
      </x:c>
      <x:c r="M1504" s="305" t="str">
        <x:f>IF(COUNTIF($C$5:$C$1629,F1504)=1,"LINKED","ORPHAN")</x:f>
        <x:v>LINKED</x:v>
      </x:c>
      <x:c r="N1504" s="305" t="str">
        <x:f>IF(AND(LEFT(C1504,10)="SEBI-CORE-",MID(C1504,11,3)=B1504,LEN(C1504)=20),"VALID","INVALID")</x:f>
        <x:v>VALID</x:v>
      </x:c>
      <x:c r="O1504" s="305" t="str">
        <x:v>NO COLLISION — OBJECT CODE ISOLATED</x:v>
      </x:c>
    </x:row>
    <x:row r="1505" ht="48" customHeight="1">
      <x:c r="A1505" s="305" t="str">
        <x:v>Traceability record</x:v>
      </x:c>
      <x:c r="B1505" s="305" t="str">
        <x:v>TRC</x:v>
      </x:c>
      <x:c r="C1505" s="305" t="str">
        <x:v>SEBI-CORE-TRC-000048</x:v>
      </x:c>
      <x:c r="D1505" s="305" t="n">
        <x:v>48</x:v>
      </x:c>
      <x:c r="E1505" s="305" t="str">
        <x:v>CAP-LAW053|Reg. 46|TRC01</x:v>
      </x:c>
      <x:c r="F1505" s="305" t="str">
        <x:v>SEBI-CORE-PRV-000048</x:v>
      </x:c>
      <x:c r="G1505" s="305" t="str">
        <x:v>CAP-LAW053|Reg. 46</x:v>
      </x:c>
      <x:c r="H1505" s="305" t="str">
        <x:v>CAP-LAW053</x:v>
      </x:c>
      <x:c r="I1505" s="305" t="str">
        <x:v>MIGRATED — FROZEN</x:v>
      </x:c>
      <x:c r="J1505" s="305" t="str">
        <x:v>FROZEN</x:v>
      </x:c>
      <x:c r="K1505" s="305" t="str">
        <x:f>IF(COUNTIF($C$5:$C$1629,C1505)=1,"UNIQUE","DUPLICATE")</x:f>
        <x:v>UNIQUE</x:v>
      </x:c>
      <x:c r="L1505" s="305" t="str">
        <x:f>IF(COUNTIFS($B$5:$B$1629,B1505,$E$5:$E$1629,E1505)=1,"UNIQUE","DUPLICATE")</x:f>
        <x:v>UNIQUE</x:v>
      </x:c>
      <x:c r="M1505" s="305" t="str">
        <x:f>IF(COUNTIF($C$5:$C$1629,F1505)=1,"LINKED","ORPHAN")</x:f>
        <x:v>LINKED</x:v>
      </x:c>
      <x:c r="N1505" s="305" t="str">
        <x:f>IF(AND(LEFT(C1505,10)="SEBI-CORE-",MID(C1505,11,3)=B1505,LEN(C1505)=20),"VALID","INVALID")</x:f>
        <x:v>VALID</x:v>
      </x:c>
      <x:c r="O1505" s="305" t="str">
        <x:v>NO COLLISION — OBJECT CODE ISOLATED</x:v>
      </x:c>
    </x:row>
    <x:row r="1506" ht="48" customHeight="1">
      <x:c r="A1506" s="305" t="str">
        <x:v>Traceability record</x:v>
      </x:c>
      <x:c r="B1506" s="305" t="str">
        <x:v>TRC</x:v>
      </x:c>
      <x:c r="C1506" s="305" t="str">
        <x:v>SEBI-CORE-TRC-000049</x:v>
      </x:c>
      <x:c r="D1506" s="305" t="n">
        <x:v>49</x:v>
      </x:c>
      <x:c r="E1506" s="305" t="str">
        <x:v>CAP-LAW053|Reg. 47|TRC01</x:v>
      </x:c>
      <x:c r="F1506" s="305" t="str">
        <x:v>SEBI-CORE-PRV-000049</x:v>
      </x:c>
      <x:c r="G1506" s="305" t="str">
        <x:v>CAP-LAW053|Reg. 47</x:v>
      </x:c>
      <x:c r="H1506" s="305" t="str">
        <x:v>CAP-LAW053</x:v>
      </x:c>
      <x:c r="I1506" s="305" t="str">
        <x:v>MIGRATED — FROZEN</x:v>
      </x:c>
      <x:c r="J1506" s="305" t="str">
        <x:v>FROZEN</x:v>
      </x:c>
      <x:c r="K1506" s="305" t="str">
        <x:f>IF(COUNTIF($C$5:$C$1629,C1506)=1,"UNIQUE","DUPLICATE")</x:f>
        <x:v>UNIQUE</x:v>
      </x:c>
      <x:c r="L1506" s="305" t="str">
        <x:f>IF(COUNTIFS($B$5:$B$1629,B1506,$E$5:$E$1629,E1506)=1,"UNIQUE","DUPLICATE")</x:f>
        <x:v>UNIQUE</x:v>
      </x:c>
      <x:c r="M1506" s="305" t="str">
        <x:f>IF(COUNTIF($C$5:$C$1629,F1506)=1,"LINKED","ORPHAN")</x:f>
        <x:v>LINKED</x:v>
      </x:c>
      <x:c r="N1506" s="305" t="str">
        <x:f>IF(AND(LEFT(C1506,10)="SEBI-CORE-",MID(C1506,11,3)=B1506,LEN(C1506)=20),"VALID","INVALID")</x:f>
        <x:v>VALID</x:v>
      </x:c>
      <x:c r="O1506" s="305" t="str">
        <x:v>NO COLLISION — OBJECT CODE ISOLATED</x:v>
      </x:c>
    </x:row>
    <x:row r="1507" ht="48" customHeight="1">
      <x:c r="A1507" s="305" t="str">
        <x:v>Traceability record</x:v>
      </x:c>
      <x:c r="B1507" s="305" t="str">
        <x:v>TRC</x:v>
      </x:c>
      <x:c r="C1507" s="305" t="str">
        <x:v>SEBI-CORE-TRC-000050</x:v>
      </x:c>
      <x:c r="D1507" s="305" t="n">
        <x:v>50</x:v>
      </x:c>
      <x:c r="E1507" s="305" t="str">
        <x:v>CAP-LAW083|Ch. II|TRC01</x:v>
      </x:c>
      <x:c r="F1507" s="305" t="str">
        <x:v>SEBI-CORE-PRV-000050</x:v>
      </x:c>
      <x:c r="G1507" s="305" t="str">
        <x:v>CAP-LAW083|Ch. II</x:v>
      </x:c>
      <x:c r="H1507" s="305" t="str">
        <x:v>CAP-LAW083</x:v>
      </x:c>
      <x:c r="I1507" s="305" t="str">
        <x:v>MIGRATED — FROZEN</x:v>
      </x:c>
      <x:c r="J1507" s="305" t="str">
        <x:v>FROZEN</x:v>
      </x:c>
      <x:c r="K1507" s="305" t="str">
        <x:f>IF(COUNTIF($C$5:$C$1629,C1507)=1,"UNIQUE","DUPLICATE")</x:f>
        <x:v>UNIQUE</x:v>
      </x:c>
      <x:c r="L1507" s="305" t="str">
        <x:f>IF(COUNTIFS($B$5:$B$1629,B1507,$E$5:$E$1629,E1507)=1,"UNIQUE","DUPLICATE")</x:f>
        <x:v>UNIQUE</x:v>
      </x:c>
      <x:c r="M1507" s="305" t="str">
        <x:f>IF(COUNTIF($C$5:$C$1629,F1507)=1,"LINKED","ORPHAN")</x:f>
        <x:v>LINKED</x:v>
      </x:c>
      <x:c r="N1507" s="305" t="str">
        <x:f>IF(AND(LEFT(C1507,10)="SEBI-CORE-",MID(C1507,11,3)=B1507,LEN(C1507)=20),"VALID","INVALID")</x:f>
        <x:v>VALID</x:v>
      </x:c>
      <x:c r="O1507" s="305" t="str">
        <x:v>NO COLLISION — OBJECT CODE ISOLATED</x:v>
      </x:c>
    </x:row>
    <x:row r="1508" ht="48" customHeight="1">
      <x:c r="A1508" s="305" t="str">
        <x:v>Traceability record</x:v>
      </x:c>
      <x:c r="B1508" s="305" t="str">
        <x:v>TRC</x:v>
      </x:c>
      <x:c r="C1508" s="305" t="str">
        <x:v>SEBI-CORE-TRC-000051</x:v>
      </x:c>
      <x:c r="D1508" s="305" t="n">
        <x:v>51</x:v>
      </x:c>
      <x:c r="E1508" s="305" t="str">
        <x:v>CAP-LAW083|RPT chapter|TRC01</x:v>
      </x:c>
      <x:c r="F1508" s="305" t="str">
        <x:v>SEBI-CORE-PRV-000051</x:v>
      </x:c>
      <x:c r="G1508" s="305" t="str">
        <x:v>CAP-LAW083|RPT chapter</x:v>
      </x:c>
      <x:c r="H1508" s="305" t="str">
        <x:v>CAP-LAW083</x:v>
      </x:c>
      <x:c r="I1508" s="305" t="str">
        <x:v>MIGRATED — FROZEN</x:v>
      </x:c>
      <x:c r="J1508" s="305" t="str">
        <x:v>FROZEN</x:v>
      </x:c>
      <x:c r="K1508" s="305" t="str">
        <x:f>IF(COUNTIF($C$5:$C$1629,C1508)=1,"UNIQUE","DUPLICATE")</x:f>
        <x:v>UNIQUE</x:v>
      </x:c>
      <x:c r="L1508" s="305" t="str">
        <x:f>IF(COUNTIFS($B$5:$B$1629,B1508,$E$5:$E$1629,E1508)=1,"UNIQUE","DUPLICATE")</x:f>
        <x:v>UNIQUE</x:v>
      </x:c>
      <x:c r="M1508" s="305" t="str">
        <x:f>IF(COUNTIF($C$5:$C$1629,F1508)=1,"LINKED","ORPHAN")</x:f>
        <x:v>LINKED</x:v>
      </x:c>
      <x:c r="N1508" s="305" t="str">
        <x:f>IF(AND(LEFT(C1508,10)="SEBI-CORE-",MID(C1508,11,3)=B1508,LEN(C1508)=20),"VALID","INVALID")</x:f>
        <x:v>VALID</x:v>
      </x:c>
      <x:c r="O1508" s="305" t="str">
        <x:v>NO COLLISION — OBJECT CODE ISOLATED</x:v>
      </x:c>
    </x:row>
    <x:row r="1509" ht="48" customHeight="1">
      <x:c r="A1509" s="305" t="str">
        <x:v>Traceability record</x:v>
      </x:c>
      <x:c r="B1509" s="305" t="str">
        <x:v>TRC</x:v>
      </x:c>
      <x:c r="C1509" s="305" t="str">
        <x:v>SEBI-CORE-TRC-000052</x:v>
      </x:c>
      <x:c r="D1509" s="305" t="n">
        <x:v>52</x:v>
      </x:c>
      <x:c r="E1509" s="305" t="str">
        <x:v>CAP-LAW083|BRSR chapter|TRC01</x:v>
      </x:c>
      <x:c r="F1509" s="305" t="str">
        <x:v>SEBI-CORE-PRV-000052</x:v>
      </x:c>
      <x:c r="G1509" s="305" t="str">
        <x:v>CAP-LAW083|BRSR chapter</x:v>
      </x:c>
      <x:c r="H1509" s="305" t="str">
        <x:v>CAP-LAW083</x:v>
      </x:c>
      <x:c r="I1509" s="305" t="str">
        <x:v>MIGRATED — FROZEN</x:v>
      </x:c>
      <x:c r="J1509" s="305" t="str">
        <x:v>FROZEN</x:v>
      </x:c>
      <x:c r="K1509" s="305" t="str">
        <x:f>IF(COUNTIF($C$5:$C$1629,C1509)=1,"UNIQUE","DUPLICATE")</x:f>
        <x:v>UNIQUE</x:v>
      </x:c>
      <x:c r="L1509" s="305" t="str">
        <x:f>IF(COUNTIFS($B$5:$B$1629,B1509,$E$5:$E$1629,E1509)=1,"UNIQUE","DUPLICATE")</x:f>
        <x:v>UNIQUE</x:v>
      </x:c>
      <x:c r="M1509" s="305" t="str">
        <x:f>IF(COUNTIF($C$5:$C$1629,F1509)=1,"LINKED","ORPHAN")</x:f>
        <x:v>LINKED</x:v>
      </x:c>
      <x:c r="N1509" s="305" t="str">
        <x:f>IF(AND(LEFT(C1509,10)="SEBI-CORE-",MID(C1509,11,3)=B1509,LEN(C1509)=20),"VALID","INVALID")</x:f>
        <x:v>VALID</x:v>
      </x:c>
      <x:c r="O1509" s="305" t="str">
        <x:v>NO COLLISION — OBJECT CODE ISOLATED</x:v>
      </x:c>
    </x:row>
    <x:row r="1510" ht="48" customHeight="1">
      <x:c r="A1510" s="305" t="str">
        <x:v>Traceability record</x:v>
      </x:c>
      <x:c r="B1510" s="305" t="str">
        <x:v>TRC</x:v>
      </x:c>
      <x:c r="C1510" s="305" t="str">
        <x:v>SEBI-CORE-TRC-000053</x:v>
      </x:c>
      <x:c r="D1510" s="305" t="n">
        <x:v>53</x:v>
      </x:c>
      <x:c r="E1510" s="305" t="str">
        <x:v>CAP-LAW083|Material-event chapter|TRC01</x:v>
      </x:c>
      <x:c r="F1510" s="305" t="str">
        <x:v>SEBI-CORE-PRV-000053</x:v>
      </x:c>
      <x:c r="G1510" s="305" t="str">
        <x:v>CAP-LAW083|Material-event chapter</x:v>
      </x:c>
      <x:c r="H1510" s="305" t="str">
        <x:v>CAP-LAW083</x:v>
      </x:c>
      <x:c r="I1510" s="305" t="str">
        <x:v>MIGRATED — FROZEN</x:v>
      </x:c>
      <x:c r="J1510" s="305" t="str">
        <x:v>FROZEN</x:v>
      </x:c>
      <x:c r="K1510" s="305" t="str">
        <x:f>IF(COUNTIF($C$5:$C$1629,C1510)=1,"UNIQUE","DUPLICATE")</x:f>
        <x:v>UNIQUE</x:v>
      </x:c>
      <x:c r="L1510" s="305" t="str">
        <x:f>IF(COUNTIFS($B$5:$B$1629,B1510,$E$5:$E$1629,E1510)=1,"UNIQUE","DUPLICATE")</x:f>
        <x:v>UNIQUE</x:v>
      </x:c>
      <x:c r="M1510" s="305" t="str">
        <x:f>IF(COUNTIF($C$5:$C$1629,F1510)=1,"LINKED","ORPHAN")</x:f>
        <x:v>LINKED</x:v>
      </x:c>
      <x:c r="N1510" s="305" t="str">
        <x:f>IF(AND(LEFT(C1510,10)="SEBI-CORE-",MID(C1510,11,3)=B1510,LEN(C1510)=20),"VALID","INVALID")</x:f>
        <x:v>VALID</x:v>
      </x:c>
      <x:c r="O1510" s="305" t="str">
        <x:v>NO COLLISION — OBJECT CODE ISOLATED</x:v>
      </x:c>
    </x:row>
    <x:row r="1511" ht="48" customHeight="1">
      <x:c r="A1511" s="305" t="str">
        <x:v>Traceability record</x:v>
      </x:c>
      <x:c r="B1511" s="305" t="str">
        <x:v>TRC</x:v>
      </x:c>
      <x:c r="C1511" s="305" t="str">
        <x:v>SEBI-CORE-TRC-000054</x:v>
      </x:c>
      <x:c r="D1511" s="305" t="n">
        <x:v>54</x:v>
      </x:c>
      <x:c r="E1511" s="305" t="str">
        <x:v>CAP-LAW083|Rumour-verification chapter|TRC01</x:v>
      </x:c>
      <x:c r="F1511" s="305" t="str">
        <x:v>SEBI-CORE-PRV-000054</x:v>
      </x:c>
      <x:c r="G1511" s="305" t="str">
        <x:v>CAP-LAW083|Rumour-verification chapter</x:v>
      </x:c>
      <x:c r="H1511" s="305" t="str">
        <x:v>CAP-LAW083</x:v>
      </x:c>
      <x:c r="I1511" s="305" t="str">
        <x:v>MIGRATED — FROZEN</x:v>
      </x:c>
      <x:c r="J1511" s="305" t="str">
        <x:v>FROZEN</x:v>
      </x:c>
      <x:c r="K1511" s="305" t="str">
        <x:f>IF(COUNTIF($C$5:$C$1629,C1511)=1,"UNIQUE","DUPLICATE")</x:f>
        <x:v>UNIQUE</x:v>
      </x:c>
      <x:c r="L1511" s="305" t="str">
        <x:f>IF(COUNTIFS($B$5:$B$1629,B1511,$E$5:$E$1629,E1511)=1,"UNIQUE","DUPLICATE")</x:f>
        <x:v>UNIQUE</x:v>
      </x:c>
      <x:c r="M1511" s="305" t="str">
        <x:f>IF(COUNTIF($C$5:$C$1629,F1511)=1,"LINKED","ORPHAN")</x:f>
        <x:v>LINKED</x:v>
      </x:c>
      <x:c r="N1511" s="305" t="str">
        <x:f>IF(AND(LEFT(C1511,10)="SEBI-CORE-",MID(C1511,11,3)=B1511,LEN(C1511)=20),"VALID","INVALID")</x:f>
        <x:v>VALID</x:v>
      </x:c>
      <x:c r="O1511" s="305" t="str">
        <x:v>NO COLLISION — OBJECT CODE ISOLATED</x:v>
      </x:c>
    </x:row>
    <x:row r="1512" ht="48" customHeight="1">
      <x:c r="A1512" s="305" t="str">
        <x:v>Traceability record</x:v>
      </x:c>
      <x:c r="B1512" s="305" t="str">
        <x:v>TRC</x:v>
      </x:c>
      <x:c r="C1512" s="305" t="str">
        <x:v>SEBI-CORE-TRC-000055</x:v>
      </x:c>
      <x:c r="D1512" s="305" t="n">
        <x:v>55</x:v>
      </x:c>
      <x:c r="E1512" s="305" t="str">
        <x:v>CAP-LAW083|Integrated Filing chapter|TRC01</x:v>
      </x:c>
      <x:c r="F1512" s="305" t="str">
        <x:v>SEBI-CORE-PRV-000055</x:v>
      </x:c>
      <x:c r="G1512" s="305" t="str">
        <x:v>CAP-LAW083|Integrated Filing chapter</x:v>
      </x:c>
      <x:c r="H1512" s="305" t="str">
        <x:v>CAP-LAW083</x:v>
      </x:c>
      <x:c r="I1512" s="305" t="str">
        <x:v>MIGRATED — FROZEN</x:v>
      </x:c>
      <x:c r="J1512" s="305" t="str">
        <x:v>FROZEN</x:v>
      </x:c>
      <x:c r="K1512" s="305" t="str">
        <x:f>IF(COUNTIF($C$5:$C$1629,C1512)=1,"UNIQUE","DUPLICATE")</x:f>
        <x:v>UNIQUE</x:v>
      </x:c>
      <x:c r="L1512" s="305" t="str">
        <x:f>IF(COUNTIFS($B$5:$B$1629,B1512,$E$5:$E$1629,E1512)=1,"UNIQUE","DUPLICATE")</x:f>
        <x:v>UNIQUE</x:v>
      </x:c>
      <x:c r="M1512" s="305" t="str">
        <x:f>IF(COUNTIF($C$5:$C$1629,F1512)=1,"LINKED","ORPHAN")</x:f>
        <x:v>LINKED</x:v>
      </x:c>
      <x:c r="N1512" s="305" t="str">
        <x:f>IF(AND(LEFT(C1512,10)="SEBI-CORE-",MID(C1512,11,3)=B1512,LEN(C1512)=20),"VALID","INVALID")</x:f>
        <x:v>VALID</x:v>
      </x:c>
      <x:c r="O1512" s="305" t="str">
        <x:v>NO COLLISION — OBJECT CODE ISOLATED</x:v>
      </x:c>
    </x:row>
    <x:row r="1513" ht="48" customHeight="1">
      <x:c r="A1513" s="305" t="str">
        <x:v>Traceability record</x:v>
      </x:c>
      <x:c r="B1513" s="305" t="str">
        <x:v>TRC</x:v>
      </x:c>
      <x:c r="C1513" s="305" t="str">
        <x:v>SEBI-CORE-TRC-000056</x:v>
      </x:c>
      <x:c r="D1513" s="305" t="n">
        <x:v>56</x:v>
      </x:c>
      <x:c r="E1513" s="305" t="str">
        <x:v>CAP-LAW054|Reg. 3(1)|TRC01</x:v>
      </x:c>
      <x:c r="F1513" s="305" t="str">
        <x:v>SEBI-CORE-PRV-000056</x:v>
      </x:c>
      <x:c r="G1513" s="305" t="str">
        <x:v>CAP-LAW054|Reg. 3(1)</x:v>
      </x:c>
      <x:c r="H1513" s="305" t="str">
        <x:v>CAP-LAW054</x:v>
      </x:c>
      <x:c r="I1513" s="305" t="str">
        <x:v>MIGRATED — FROZEN</x:v>
      </x:c>
      <x:c r="J1513" s="305" t="str">
        <x:v>FROZEN</x:v>
      </x:c>
      <x:c r="K1513" s="305" t="str">
        <x:f>IF(COUNTIF($C$5:$C$1629,C1513)=1,"UNIQUE","DUPLICATE")</x:f>
        <x:v>UNIQUE</x:v>
      </x:c>
      <x:c r="L1513" s="305" t="str">
        <x:f>IF(COUNTIFS($B$5:$B$1629,B1513,$E$5:$E$1629,E1513)=1,"UNIQUE","DUPLICATE")</x:f>
        <x:v>UNIQUE</x:v>
      </x:c>
      <x:c r="M1513" s="305" t="str">
        <x:f>IF(COUNTIF($C$5:$C$1629,F1513)=1,"LINKED","ORPHAN")</x:f>
        <x:v>LINKED</x:v>
      </x:c>
      <x:c r="N1513" s="305" t="str">
        <x:f>IF(AND(LEFT(C1513,10)="SEBI-CORE-",MID(C1513,11,3)=B1513,LEN(C1513)=20),"VALID","INVALID")</x:f>
        <x:v>VALID</x:v>
      </x:c>
      <x:c r="O1513" s="305" t="str">
        <x:v>NO COLLISION — OBJECT CODE ISOLATED</x:v>
      </x:c>
    </x:row>
    <x:row r="1514" ht="48" customHeight="1">
      <x:c r="A1514" s="305" t="str">
        <x:v>Traceability record</x:v>
      </x:c>
      <x:c r="B1514" s="305" t="str">
        <x:v>TRC</x:v>
      </x:c>
      <x:c r="C1514" s="305" t="str">
        <x:v>SEBI-CORE-TRC-000057</x:v>
      </x:c>
      <x:c r="D1514" s="305" t="n">
        <x:v>57</x:v>
      </x:c>
      <x:c r="E1514" s="305" t="str">
        <x:v>CAP-LAW054|Reg. 3(2A)|TRC01</x:v>
      </x:c>
      <x:c r="F1514" s="305" t="str">
        <x:v>SEBI-CORE-PRV-000057</x:v>
      </x:c>
      <x:c r="G1514" s="305" t="str">
        <x:v>CAP-LAW054|Reg. 3(2A)</x:v>
      </x:c>
      <x:c r="H1514" s="305" t="str">
        <x:v>CAP-LAW054</x:v>
      </x:c>
      <x:c r="I1514" s="305" t="str">
        <x:v>MIGRATED — FROZEN</x:v>
      </x:c>
      <x:c r="J1514" s="305" t="str">
        <x:v>FROZEN</x:v>
      </x:c>
      <x:c r="K1514" s="305" t="str">
        <x:f>IF(COUNTIF($C$5:$C$1629,C1514)=1,"UNIQUE","DUPLICATE")</x:f>
        <x:v>UNIQUE</x:v>
      </x:c>
      <x:c r="L1514" s="305" t="str">
        <x:f>IF(COUNTIFS($B$5:$B$1629,B1514,$E$5:$E$1629,E1514)=1,"UNIQUE","DUPLICATE")</x:f>
        <x:v>UNIQUE</x:v>
      </x:c>
      <x:c r="M1514" s="305" t="str">
        <x:f>IF(COUNTIF($C$5:$C$1629,F1514)=1,"LINKED","ORPHAN")</x:f>
        <x:v>LINKED</x:v>
      </x:c>
      <x:c r="N1514" s="305" t="str">
        <x:f>IF(AND(LEFT(C1514,10)="SEBI-CORE-",MID(C1514,11,3)=B1514,LEN(C1514)=20),"VALID","INVALID")</x:f>
        <x:v>VALID</x:v>
      </x:c>
      <x:c r="O1514" s="305" t="str">
        <x:v>NO COLLISION — OBJECT CODE ISOLATED</x:v>
      </x:c>
    </x:row>
    <x:row r="1515" ht="48" customHeight="1">
      <x:c r="A1515" s="305" t="str">
        <x:v>Traceability record</x:v>
      </x:c>
      <x:c r="B1515" s="305" t="str">
        <x:v>TRC</x:v>
      </x:c>
      <x:c r="C1515" s="305" t="str">
        <x:v>SEBI-CORE-TRC-000058</x:v>
      </x:c>
      <x:c r="D1515" s="305" t="n">
        <x:v>58</x:v>
      </x:c>
      <x:c r="E1515" s="305" t="str">
        <x:v>CAP-LAW054|Reg. 3(5)|TRC01</x:v>
      </x:c>
      <x:c r="F1515" s="305" t="str">
        <x:v>SEBI-CORE-PRV-000058</x:v>
      </x:c>
      <x:c r="G1515" s="305" t="str">
        <x:v>CAP-LAW054|Reg. 3(5)</x:v>
      </x:c>
      <x:c r="H1515" s="305" t="str">
        <x:v>CAP-LAW054</x:v>
      </x:c>
      <x:c r="I1515" s="305" t="str">
        <x:v>MIGRATED — FROZEN</x:v>
      </x:c>
      <x:c r="J1515" s="305" t="str">
        <x:v>FROZEN</x:v>
      </x:c>
      <x:c r="K1515" s="305" t="str">
        <x:f>IF(COUNTIF($C$5:$C$1629,C1515)=1,"UNIQUE","DUPLICATE")</x:f>
        <x:v>UNIQUE</x:v>
      </x:c>
      <x:c r="L1515" s="305" t="str">
        <x:f>IF(COUNTIFS($B$5:$B$1629,B1515,$E$5:$E$1629,E1515)=1,"UNIQUE","DUPLICATE")</x:f>
        <x:v>UNIQUE</x:v>
      </x:c>
      <x:c r="M1515" s="305" t="str">
        <x:f>IF(COUNTIF($C$5:$C$1629,F1515)=1,"LINKED","ORPHAN")</x:f>
        <x:v>LINKED</x:v>
      </x:c>
      <x:c r="N1515" s="305" t="str">
        <x:f>IF(AND(LEFT(C1515,10)="SEBI-CORE-",MID(C1515,11,3)=B1515,LEN(C1515)=20),"VALID","INVALID")</x:f>
        <x:v>VALID</x:v>
      </x:c>
      <x:c r="O1515" s="305" t="str">
        <x:v>NO COLLISION — OBJECT CODE ISOLATED</x:v>
      </x:c>
    </x:row>
    <x:row r="1516" ht="48" customHeight="1">
      <x:c r="A1516" s="305" t="str">
        <x:v>Traceability record</x:v>
      </x:c>
      <x:c r="B1516" s="305" t="str">
        <x:v>TRC</x:v>
      </x:c>
      <x:c r="C1516" s="305" t="str">
        <x:v>SEBI-CORE-TRC-000059</x:v>
      </x:c>
      <x:c r="D1516" s="305" t="n">
        <x:v>59</x:v>
      </x:c>
      <x:c r="E1516" s="305" t="str">
        <x:v>CAP-LAW054|Reg. 4|TRC01</x:v>
      </x:c>
      <x:c r="F1516" s="305" t="str">
        <x:v>SEBI-CORE-PRV-000059</x:v>
      </x:c>
      <x:c r="G1516" s="305" t="str">
        <x:v>CAP-LAW054|Reg. 4</x:v>
      </x:c>
      <x:c r="H1516" s="305" t="str">
        <x:v>CAP-LAW054</x:v>
      </x:c>
      <x:c r="I1516" s="305" t="str">
        <x:v>MIGRATED — FROZEN</x:v>
      </x:c>
      <x:c r="J1516" s="305" t="str">
        <x:v>FROZEN</x:v>
      </x:c>
      <x:c r="K1516" s="305" t="str">
        <x:f>IF(COUNTIF($C$5:$C$1629,C1516)=1,"UNIQUE","DUPLICATE")</x:f>
        <x:v>UNIQUE</x:v>
      </x:c>
      <x:c r="L1516" s="305" t="str">
        <x:f>IF(COUNTIFS($B$5:$B$1629,B1516,$E$5:$E$1629,E1516)=1,"UNIQUE","DUPLICATE")</x:f>
        <x:v>UNIQUE</x:v>
      </x:c>
      <x:c r="M1516" s="305" t="str">
        <x:f>IF(COUNTIF($C$5:$C$1629,F1516)=1,"LINKED","ORPHAN")</x:f>
        <x:v>LINKED</x:v>
      </x:c>
      <x:c r="N1516" s="305" t="str">
        <x:f>IF(AND(LEFT(C1516,10)="SEBI-CORE-",MID(C1516,11,3)=B1516,LEN(C1516)=20),"VALID","INVALID")</x:f>
        <x:v>VALID</x:v>
      </x:c>
      <x:c r="O1516" s="305" t="str">
        <x:v>NO COLLISION — OBJECT CODE ISOLATED</x:v>
      </x:c>
    </x:row>
    <x:row r="1517" ht="48" customHeight="1">
      <x:c r="A1517" s="305" t="str">
        <x:v>Traceability record</x:v>
      </x:c>
      <x:c r="B1517" s="305" t="str">
        <x:v>TRC</x:v>
      </x:c>
      <x:c r="C1517" s="305" t="str">
        <x:v>SEBI-CORE-TRC-000060</x:v>
      </x:c>
      <x:c r="D1517" s="305" t="n">
        <x:v>60</x:v>
      </x:c>
      <x:c r="E1517" s="305" t="str">
        <x:v>CAP-LAW054|Reg. 5|TRC01</x:v>
      </x:c>
      <x:c r="F1517" s="305" t="str">
        <x:v>SEBI-CORE-PRV-000060</x:v>
      </x:c>
      <x:c r="G1517" s="305" t="str">
        <x:v>CAP-LAW054|Reg. 5</x:v>
      </x:c>
      <x:c r="H1517" s="305" t="str">
        <x:v>CAP-LAW054</x:v>
      </x:c>
      <x:c r="I1517" s="305" t="str">
        <x:v>MIGRATED — FROZEN</x:v>
      </x:c>
      <x:c r="J1517" s="305" t="str">
        <x:v>FROZEN</x:v>
      </x:c>
      <x:c r="K1517" s="305" t="str">
        <x:f>IF(COUNTIF($C$5:$C$1629,C1517)=1,"UNIQUE","DUPLICATE")</x:f>
        <x:v>UNIQUE</x:v>
      </x:c>
      <x:c r="L1517" s="305" t="str">
        <x:f>IF(COUNTIFS($B$5:$B$1629,B1517,$E$5:$E$1629,E1517)=1,"UNIQUE","DUPLICATE")</x:f>
        <x:v>UNIQUE</x:v>
      </x:c>
      <x:c r="M1517" s="305" t="str">
        <x:f>IF(COUNTIF($C$5:$C$1629,F1517)=1,"LINKED","ORPHAN")</x:f>
        <x:v>LINKED</x:v>
      </x:c>
      <x:c r="N1517" s="305" t="str">
        <x:f>IF(AND(LEFT(C1517,10)="SEBI-CORE-",MID(C1517,11,3)=B1517,LEN(C1517)=20),"VALID","INVALID")</x:f>
        <x:v>VALID</x:v>
      </x:c>
      <x:c r="O1517" s="305" t="str">
        <x:v>NO COLLISION — OBJECT CODE ISOLATED</x:v>
      </x:c>
    </x:row>
    <x:row r="1518" ht="48" customHeight="1">
      <x:c r="A1518" s="305" t="str">
        <x:v>Traceability record</x:v>
      </x:c>
      <x:c r="B1518" s="305" t="str">
        <x:v>TRC</x:v>
      </x:c>
      <x:c r="C1518" s="305" t="str">
        <x:v>SEBI-CORE-TRC-000061</x:v>
      </x:c>
      <x:c r="D1518" s="305" t="n">
        <x:v>61</x:v>
      </x:c>
      <x:c r="E1518" s="305" t="str">
        <x:v>CAP-LAW054|Reg. 7|TRC01</x:v>
      </x:c>
      <x:c r="F1518" s="305" t="str">
        <x:v>SEBI-CORE-PRV-000061</x:v>
      </x:c>
      <x:c r="G1518" s="305" t="str">
        <x:v>CAP-LAW054|Reg. 7</x:v>
      </x:c>
      <x:c r="H1518" s="305" t="str">
        <x:v>CAP-LAW054</x:v>
      </x:c>
      <x:c r="I1518" s="305" t="str">
        <x:v>MIGRATED — FROZEN</x:v>
      </x:c>
      <x:c r="J1518" s="305" t="str">
        <x:v>FROZEN</x:v>
      </x:c>
      <x:c r="K1518" s="305" t="str">
        <x:f>IF(COUNTIF($C$5:$C$1629,C1518)=1,"UNIQUE","DUPLICATE")</x:f>
        <x:v>UNIQUE</x:v>
      </x:c>
      <x:c r="L1518" s="305" t="str">
        <x:f>IF(COUNTIFS($B$5:$B$1629,B1518,$E$5:$E$1629,E1518)=1,"UNIQUE","DUPLICATE")</x:f>
        <x:v>UNIQUE</x:v>
      </x:c>
      <x:c r="M1518" s="305" t="str">
        <x:f>IF(COUNTIF($C$5:$C$1629,F1518)=1,"LINKED","ORPHAN")</x:f>
        <x:v>LINKED</x:v>
      </x:c>
      <x:c r="N1518" s="305" t="str">
        <x:f>IF(AND(LEFT(C1518,10)="SEBI-CORE-",MID(C1518,11,3)=B1518,LEN(C1518)=20),"VALID","INVALID")</x:f>
        <x:v>VALID</x:v>
      </x:c>
      <x:c r="O1518" s="305" t="str">
        <x:v>NO COLLISION — OBJECT CODE ISOLATED</x:v>
      </x:c>
    </x:row>
    <x:row r="1519" ht="48" customHeight="1">
      <x:c r="A1519" s="305" t="str">
        <x:v>Traceability record</x:v>
      </x:c>
      <x:c r="B1519" s="305" t="str">
        <x:v>TRC</x:v>
      </x:c>
      <x:c r="C1519" s="305" t="str">
        <x:v>SEBI-CORE-TRC-000062</x:v>
      </x:c>
      <x:c r="D1519" s="305" t="n">
        <x:v>62</x:v>
      </x:c>
      <x:c r="E1519" s="305" t="str">
        <x:v>CAP-LAW054|Reg. 8|TRC01</x:v>
      </x:c>
      <x:c r="F1519" s="305" t="str">
        <x:v>SEBI-CORE-PRV-000062</x:v>
      </x:c>
      <x:c r="G1519" s="305" t="str">
        <x:v>CAP-LAW054|Reg. 8</x:v>
      </x:c>
      <x:c r="H1519" s="305" t="str">
        <x:v>CAP-LAW054</x:v>
      </x:c>
      <x:c r="I1519" s="305" t="str">
        <x:v>MIGRATED — FROZEN</x:v>
      </x:c>
      <x:c r="J1519" s="305" t="str">
        <x:v>FROZEN</x:v>
      </x:c>
      <x:c r="K1519" s="305" t="str">
        <x:f>IF(COUNTIF($C$5:$C$1629,C1519)=1,"UNIQUE","DUPLICATE")</x:f>
        <x:v>UNIQUE</x:v>
      </x:c>
      <x:c r="L1519" s="305" t="str">
        <x:f>IF(COUNTIFS($B$5:$B$1629,B1519,$E$5:$E$1629,E1519)=1,"UNIQUE","DUPLICATE")</x:f>
        <x:v>UNIQUE</x:v>
      </x:c>
      <x:c r="M1519" s="305" t="str">
        <x:f>IF(COUNTIF($C$5:$C$1629,F1519)=1,"LINKED","ORPHAN")</x:f>
        <x:v>LINKED</x:v>
      </x:c>
      <x:c r="N1519" s="305" t="str">
        <x:f>IF(AND(LEFT(C1519,10)="SEBI-CORE-",MID(C1519,11,3)=B1519,LEN(C1519)=20),"VALID","INVALID")</x:f>
        <x:v>VALID</x:v>
      </x:c>
      <x:c r="O1519" s="305" t="str">
        <x:v>NO COLLISION — OBJECT CODE ISOLATED</x:v>
      </x:c>
    </x:row>
    <x:row r="1520" ht="48" customHeight="1">
      <x:c r="A1520" s="305" t="str">
        <x:v>Traceability record</x:v>
      </x:c>
      <x:c r="B1520" s="305" t="str">
        <x:v>TRC</x:v>
      </x:c>
      <x:c r="C1520" s="305" t="str">
        <x:v>SEBI-CORE-TRC-000063</x:v>
      </x:c>
      <x:c r="D1520" s="305" t="n">
        <x:v>63</x:v>
      </x:c>
      <x:c r="E1520" s="305" t="str">
        <x:v>CAP-LAW054|Reg. 9|TRC01</x:v>
      </x:c>
      <x:c r="F1520" s="305" t="str">
        <x:v>SEBI-CORE-PRV-000063</x:v>
      </x:c>
      <x:c r="G1520" s="305" t="str">
        <x:v>CAP-LAW054|Reg. 9</x:v>
      </x:c>
      <x:c r="H1520" s="305" t="str">
        <x:v>CAP-LAW054</x:v>
      </x:c>
      <x:c r="I1520" s="305" t="str">
        <x:v>MIGRATED — FROZEN</x:v>
      </x:c>
      <x:c r="J1520" s="305" t="str">
        <x:v>FROZEN</x:v>
      </x:c>
      <x:c r="K1520" s="305" t="str">
        <x:f>IF(COUNTIF($C$5:$C$1629,C1520)=1,"UNIQUE","DUPLICATE")</x:f>
        <x:v>UNIQUE</x:v>
      </x:c>
      <x:c r="L1520" s="305" t="str">
        <x:f>IF(COUNTIFS($B$5:$B$1629,B1520,$E$5:$E$1629,E1520)=1,"UNIQUE","DUPLICATE")</x:f>
        <x:v>UNIQUE</x:v>
      </x:c>
      <x:c r="M1520" s="305" t="str">
        <x:f>IF(COUNTIF($C$5:$C$1629,F1520)=1,"LINKED","ORPHAN")</x:f>
        <x:v>LINKED</x:v>
      </x:c>
      <x:c r="N1520" s="305" t="str">
        <x:f>IF(AND(LEFT(C1520,10)="SEBI-CORE-",MID(C1520,11,3)=B1520,LEN(C1520)=20),"VALID","INVALID")</x:f>
        <x:v>VALID</x:v>
      </x:c>
      <x:c r="O1520" s="305" t="str">
        <x:v>NO COLLISION — OBJECT CODE ISOLATED</x:v>
      </x:c>
    </x:row>
    <x:row r="1521" ht="48" customHeight="1">
      <x:c r="A1521" s="305" t="str">
        <x:v>Traceability record</x:v>
      </x:c>
      <x:c r="B1521" s="305" t="str">
        <x:v>TRC</x:v>
      </x:c>
      <x:c r="C1521" s="305" t="str">
        <x:v>SEBI-CORE-TRC-000064</x:v>
      </x:c>
      <x:c r="D1521" s="305" t="n">
        <x:v>64</x:v>
      </x:c>
      <x:c r="E1521" s="305" t="str">
        <x:v>CAP-LAW054|Reg. 9A|TRC01</x:v>
      </x:c>
      <x:c r="F1521" s="305" t="str">
        <x:v>SEBI-CORE-PRV-000064</x:v>
      </x:c>
      <x:c r="G1521" s="305" t="str">
        <x:v>CAP-LAW054|Reg. 9A</x:v>
      </x:c>
      <x:c r="H1521" s="305" t="str">
        <x:v>CAP-LAW054</x:v>
      </x:c>
      <x:c r="I1521" s="305" t="str">
        <x:v>MIGRATED — FROZEN</x:v>
      </x:c>
      <x:c r="J1521" s="305" t="str">
        <x:v>FROZEN</x:v>
      </x:c>
      <x:c r="K1521" s="305" t="str">
        <x:f>IF(COUNTIF($C$5:$C$1629,C1521)=1,"UNIQUE","DUPLICATE")</x:f>
        <x:v>UNIQUE</x:v>
      </x:c>
      <x:c r="L1521" s="305" t="str">
        <x:f>IF(COUNTIFS($B$5:$B$1629,B1521,$E$5:$E$1629,E1521)=1,"UNIQUE","DUPLICATE")</x:f>
        <x:v>UNIQUE</x:v>
      </x:c>
      <x:c r="M1521" s="305" t="str">
        <x:f>IF(COUNTIF($C$5:$C$1629,F1521)=1,"LINKED","ORPHAN")</x:f>
        <x:v>LINKED</x:v>
      </x:c>
      <x:c r="N1521" s="305" t="str">
        <x:f>IF(AND(LEFT(C1521,10)="SEBI-CORE-",MID(C1521,11,3)=B1521,LEN(C1521)=20),"VALID","INVALID")</x:f>
        <x:v>VALID</x:v>
      </x:c>
      <x:c r="O1521" s="305" t="str">
        <x:v>NO COLLISION — OBJECT CODE ISOLATED</x:v>
      </x:c>
    </x:row>
    <x:row r="1522" ht="48" customHeight="1">
      <x:c r="A1522" s="305" t="str">
        <x:v>Traceability record</x:v>
      </x:c>
      <x:c r="B1522" s="305" t="str">
        <x:v>TRC</x:v>
      </x:c>
      <x:c r="C1522" s="305" t="str">
        <x:v>SEBI-CORE-TRC-000065</x:v>
      </x:c>
      <x:c r="D1522" s="305" t="n">
        <x:v>65</x:v>
      </x:c>
      <x:c r="E1522" s="305" t="str">
        <x:v>P1-GAP001|PIT surveillance chapters|TRC01</x:v>
      </x:c>
      <x:c r="F1522" s="305" t="str">
        <x:v>SEBI-CORE-PRV-000065</x:v>
      </x:c>
      <x:c r="G1522" s="305" t="str">
        <x:v>P1-GAP001|PIT surveillance chapters</x:v>
      </x:c>
      <x:c r="H1522" s="305" t="str">
        <x:v>P1-GAP001</x:v>
      </x:c>
      <x:c r="I1522" s="305" t="str">
        <x:v>MIGRATED — FROZEN</x:v>
      </x:c>
      <x:c r="J1522" s="305" t="str">
        <x:v>FROZEN</x:v>
      </x:c>
      <x:c r="K1522" s="305" t="str">
        <x:f>IF(COUNTIF($C$5:$C$1629,C1522)=1,"UNIQUE","DUPLICATE")</x:f>
        <x:v>UNIQUE</x:v>
      </x:c>
      <x:c r="L1522" s="305" t="str">
        <x:f>IF(COUNTIFS($B$5:$B$1629,B1522,$E$5:$E$1629,E1522)=1,"UNIQUE","DUPLICATE")</x:f>
        <x:v>UNIQUE</x:v>
      </x:c>
      <x:c r="M1522" s="305" t="str">
        <x:f>IF(COUNTIF($C$5:$C$1629,F1522)=1,"LINKED","ORPHAN")</x:f>
        <x:v>LINKED</x:v>
      </x:c>
      <x:c r="N1522" s="305" t="str">
        <x:f>IF(AND(LEFT(C1522,10)="SEBI-CORE-",MID(C1522,11,3)=B1522,LEN(C1522)=20),"VALID","INVALID")</x:f>
        <x:v>VALID</x:v>
      </x:c>
      <x:c r="O1522" s="305" t="str">
        <x:v>NO COLLISION — OBJECT CODE ISOLATED</x:v>
      </x:c>
    </x:row>
    <x:row r="1523" ht="48" customHeight="1">
      <x:c r="A1523" s="305" t="str">
        <x:v>Traceability record</x:v>
      </x:c>
      <x:c r="B1523" s="305" t="str">
        <x:v>TRC</x:v>
      </x:c>
      <x:c r="C1523" s="305" t="str">
        <x:v>SEBI-CORE-TRC-000066</x:v>
      </x:c>
      <x:c r="D1523" s="305" t="n">
        <x:v>66</x:v>
      </x:c>
      <x:c r="E1523" s="305" t="str">
        <x:v>CAP-LAW067|Reg. 3|TRC01</x:v>
      </x:c>
      <x:c r="F1523" s="305" t="str">
        <x:v>SEBI-CORE-PRV-000066</x:v>
      </x:c>
      <x:c r="G1523" s="305" t="str">
        <x:v>CAP-LAW067|Reg. 3</x:v>
      </x:c>
      <x:c r="H1523" s="305" t="str">
        <x:v>CAP-LAW067</x:v>
      </x:c>
      <x:c r="I1523" s="305" t="str">
        <x:v>MIGRATED — FROZEN</x:v>
      </x:c>
      <x:c r="J1523" s="305" t="str">
        <x:v>FROZEN</x:v>
      </x:c>
      <x:c r="K1523" s="305" t="str">
        <x:f>IF(COUNTIF($C$5:$C$1629,C1523)=1,"UNIQUE","DUPLICATE")</x:f>
        <x:v>UNIQUE</x:v>
      </x:c>
      <x:c r="L1523" s="305" t="str">
        <x:f>IF(COUNTIFS($B$5:$B$1629,B1523,$E$5:$E$1629,E1523)=1,"UNIQUE","DUPLICATE")</x:f>
        <x:v>UNIQUE</x:v>
      </x:c>
      <x:c r="M1523" s="305" t="str">
        <x:f>IF(COUNTIF($C$5:$C$1629,F1523)=1,"LINKED","ORPHAN")</x:f>
        <x:v>LINKED</x:v>
      </x:c>
      <x:c r="N1523" s="305" t="str">
        <x:f>IF(AND(LEFT(C1523,10)="SEBI-CORE-",MID(C1523,11,3)=B1523,LEN(C1523)=20),"VALID","INVALID")</x:f>
        <x:v>VALID</x:v>
      </x:c>
      <x:c r="O1523" s="305" t="str">
        <x:v>NO COLLISION — OBJECT CODE ISOLATED</x:v>
      </x:c>
    </x:row>
    <x:row r="1524" ht="48" customHeight="1">
      <x:c r="A1524" s="305" t="str">
        <x:v>Traceability record</x:v>
      </x:c>
      <x:c r="B1524" s="305" t="str">
        <x:v>TRC</x:v>
      </x:c>
      <x:c r="C1524" s="305" t="str">
        <x:v>SEBI-CORE-TRC-000067</x:v>
      </x:c>
      <x:c r="D1524" s="305" t="n">
        <x:v>67</x:v>
      </x:c>
      <x:c r="E1524" s="305" t="str">
        <x:v>CAP-LAW067|Reg. 4|TRC01</x:v>
      </x:c>
      <x:c r="F1524" s="305" t="str">
        <x:v>SEBI-CORE-PRV-000067</x:v>
      </x:c>
      <x:c r="G1524" s="305" t="str">
        <x:v>CAP-LAW067|Reg. 4</x:v>
      </x:c>
      <x:c r="H1524" s="305" t="str">
        <x:v>CAP-LAW067</x:v>
      </x:c>
      <x:c r="I1524" s="305" t="str">
        <x:v>MIGRATED — FROZEN</x:v>
      </x:c>
      <x:c r="J1524" s="305" t="str">
        <x:v>FROZEN</x:v>
      </x:c>
      <x:c r="K1524" s="305" t="str">
        <x:f>IF(COUNTIF($C$5:$C$1629,C1524)=1,"UNIQUE","DUPLICATE")</x:f>
        <x:v>UNIQUE</x:v>
      </x:c>
      <x:c r="L1524" s="305" t="str">
        <x:f>IF(COUNTIFS($B$5:$B$1629,B1524,$E$5:$E$1629,E1524)=1,"UNIQUE","DUPLICATE")</x:f>
        <x:v>UNIQUE</x:v>
      </x:c>
      <x:c r="M1524" s="305" t="str">
        <x:f>IF(COUNTIF($C$5:$C$1629,F1524)=1,"LINKED","ORPHAN")</x:f>
        <x:v>LINKED</x:v>
      </x:c>
      <x:c r="N1524" s="305" t="str">
        <x:f>IF(AND(LEFT(C1524,10)="SEBI-CORE-",MID(C1524,11,3)=B1524,LEN(C1524)=20),"VALID","INVALID")</x:f>
        <x:v>VALID</x:v>
      </x:c>
      <x:c r="O1524" s="305" t="str">
        <x:v>NO COLLISION — OBJECT CODE ISOLATED</x:v>
      </x:c>
    </x:row>
    <x:row r="1525" ht="48" customHeight="1">
      <x:c r="A1525" s="305" t="str">
        <x:v>Traceability record</x:v>
      </x:c>
      <x:c r="B1525" s="305" t="str">
        <x:v>TRC</x:v>
      </x:c>
      <x:c r="C1525" s="305" t="str">
        <x:v>SEBI-CORE-TRC-000068</x:v>
      </x:c>
      <x:c r="D1525" s="305" t="n">
        <x:v>68</x:v>
      </x:c>
      <x:c r="E1525" s="305" t="str">
        <x:v>CAP-LAW060|Reg. 26(2)|TRC01</x:v>
      </x:c>
      <x:c r="F1525" s="305" t="str">
        <x:v>SEBI-CORE-PRV-000068</x:v>
      </x:c>
      <x:c r="G1525" s="305" t="str">
        <x:v>CAP-LAW060|Reg. 26(2)</x:v>
      </x:c>
      <x:c r="H1525" s="305" t="str">
        <x:v>CAP-LAW060</x:v>
      </x:c>
      <x:c r="I1525" s="305" t="str">
        <x:v>MIGRATED — FROZEN</x:v>
      </x:c>
      <x:c r="J1525" s="305" t="str">
        <x:v>FROZEN</x:v>
      </x:c>
      <x:c r="K1525" s="305" t="str">
        <x:f>IF(COUNTIF($C$5:$C$1629,C1525)=1,"UNIQUE","DUPLICATE")</x:f>
        <x:v>UNIQUE</x:v>
      </x:c>
      <x:c r="L1525" s="305" t="str">
        <x:f>IF(COUNTIFS($B$5:$B$1629,B1525,$E$5:$E$1629,E1525)=1,"UNIQUE","DUPLICATE")</x:f>
        <x:v>UNIQUE</x:v>
      </x:c>
      <x:c r="M1525" s="305" t="str">
        <x:f>IF(COUNTIF($C$5:$C$1629,F1525)=1,"LINKED","ORPHAN")</x:f>
        <x:v>LINKED</x:v>
      </x:c>
      <x:c r="N1525" s="305" t="str">
        <x:f>IF(AND(LEFT(C1525,10)="SEBI-CORE-",MID(C1525,11,3)=B1525,LEN(C1525)=20),"VALID","INVALID")</x:f>
        <x:v>VALID</x:v>
      </x:c>
      <x:c r="O1525" s="305" t="str">
        <x:v>NO COLLISION — OBJECT CODE ISOLATED</x:v>
      </x:c>
    </x:row>
    <x:row r="1526" ht="48" customHeight="1">
      <x:c r="A1526" s="305" t="str">
        <x:v>Traceability record</x:v>
      </x:c>
      <x:c r="B1526" s="305" t="str">
        <x:v>TRC</x:v>
      </x:c>
      <x:c r="C1526" s="305" t="str">
        <x:v>SEBI-CORE-TRC-000069</x:v>
      </x:c>
      <x:c r="D1526" s="305" t="n">
        <x:v>69</x:v>
      </x:c>
      <x:c r="E1526" s="305" t="str">
        <x:v>CAP-LAW060|Reg. 26(4)|TRC01</x:v>
      </x:c>
      <x:c r="F1526" s="305" t="str">
        <x:v>SEBI-CORE-PRV-000069</x:v>
      </x:c>
      <x:c r="G1526" s="305" t="str">
        <x:v>CAP-LAW060|Reg. 26(4)</x:v>
      </x:c>
      <x:c r="H1526" s="305" t="str">
        <x:v>CAP-LAW060</x:v>
      </x:c>
      <x:c r="I1526" s="305" t="str">
        <x:v>MIGRATED — FROZEN</x:v>
      </x:c>
      <x:c r="J1526" s="305" t="str">
        <x:v>FROZEN</x:v>
      </x:c>
      <x:c r="K1526" s="305" t="str">
        <x:f>IF(COUNTIF($C$5:$C$1629,C1526)=1,"UNIQUE","DUPLICATE")</x:f>
        <x:v>UNIQUE</x:v>
      </x:c>
      <x:c r="L1526" s="305" t="str">
        <x:f>IF(COUNTIFS($B$5:$B$1629,B1526,$E$5:$E$1629,E1526)=1,"UNIQUE","DUPLICATE")</x:f>
        <x:v>UNIQUE</x:v>
      </x:c>
      <x:c r="M1526" s="305" t="str">
        <x:f>IF(COUNTIF($C$5:$C$1629,F1526)=1,"LINKED","ORPHAN")</x:f>
        <x:v>LINKED</x:v>
      </x:c>
      <x:c r="N1526" s="305" t="str">
        <x:f>IF(AND(LEFT(C1526,10)="SEBI-CORE-",MID(C1526,11,3)=B1526,LEN(C1526)=20),"VALID","INVALID")</x:f>
        <x:v>VALID</x:v>
      </x:c>
      <x:c r="O1526" s="305" t="str">
        <x:v>NO COLLISION — OBJECT CODE ISOLATED</x:v>
      </x:c>
    </x:row>
    <x:row r="1527" ht="48" customHeight="1">
      <x:c r="A1527" s="305" t="str">
        <x:v>Traceability record</x:v>
      </x:c>
      <x:c r="B1527" s="305" t="str">
        <x:v>TRC</x:v>
      </x:c>
      <x:c r="C1527" s="305" t="str">
        <x:v>SEBI-CORE-TRC-000070</x:v>
      </x:c>
      <x:c r="D1527" s="305" t="n">
        <x:v>70</x:v>
      </x:c>
      <x:c r="E1527" s="305" t="str">
        <x:v>CAP-LAW060|Reg. 26(6)|TRC01</x:v>
      </x:c>
      <x:c r="F1527" s="305" t="str">
        <x:v>SEBI-CORE-PRV-000070</x:v>
      </x:c>
      <x:c r="G1527" s="305" t="str">
        <x:v>CAP-LAW060|Reg. 26(6)</x:v>
      </x:c>
      <x:c r="H1527" s="305" t="str">
        <x:v>CAP-LAW060</x:v>
      </x:c>
      <x:c r="I1527" s="305" t="str">
        <x:v>MIGRATED — FROZEN</x:v>
      </x:c>
      <x:c r="J1527" s="305" t="str">
        <x:v>FROZEN</x:v>
      </x:c>
      <x:c r="K1527" s="305" t="str">
        <x:f>IF(COUNTIF($C$5:$C$1629,C1527)=1,"UNIQUE","DUPLICATE")</x:f>
        <x:v>UNIQUE</x:v>
      </x:c>
      <x:c r="L1527" s="305" t="str">
        <x:f>IF(COUNTIFS($B$5:$B$1629,B1527,$E$5:$E$1629,E1527)=1,"UNIQUE","DUPLICATE")</x:f>
        <x:v>UNIQUE</x:v>
      </x:c>
      <x:c r="M1527" s="305" t="str">
        <x:f>IF(COUNTIF($C$5:$C$1629,F1527)=1,"LINKED","ORPHAN")</x:f>
        <x:v>LINKED</x:v>
      </x:c>
      <x:c r="N1527" s="305" t="str">
        <x:f>IF(AND(LEFT(C1527,10)="SEBI-CORE-",MID(C1527,11,3)=B1527,LEN(C1527)=20),"VALID","INVALID")</x:f>
        <x:v>VALID</x:v>
      </x:c>
      <x:c r="O1527" s="305" t="str">
        <x:v>NO COLLISION — OBJECT CODE ISOLATED</x:v>
      </x:c>
    </x:row>
    <x:row r="1528" ht="48" customHeight="1">
      <x:c r="A1528" s="305" t="str">
        <x:v>Traceability record</x:v>
      </x:c>
      <x:c r="B1528" s="305" t="str">
        <x:v>TRC</x:v>
      </x:c>
      <x:c r="C1528" s="305" t="str">
        <x:v>SEBI-CORE-TRC-000071</x:v>
      </x:c>
      <x:c r="D1528" s="305" t="n">
        <x:v>71</x:v>
      </x:c>
      <x:c r="E1528" s="305" t="str">
        <x:v>CAP-LAW060|Reg. 26(6A)|TRC01</x:v>
      </x:c>
      <x:c r="F1528" s="305" t="str">
        <x:v>SEBI-CORE-PRV-000071</x:v>
      </x:c>
      <x:c r="G1528" s="305" t="str">
        <x:v>CAP-LAW060|Reg. 26(6A)</x:v>
      </x:c>
      <x:c r="H1528" s="305" t="str">
        <x:v>CAP-LAW060</x:v>
      </x:c>
      <x:c r="I1528" s="305" t="str">
        <x:v>MIGRATED — FROZEN</x:v>
      </x:c>
      <x:c r="J1528" s="305" t="str">
        <x:v>FROZEN</x:v>
      </x:c>
      <x:c r="K1528" s="305" t="str">
        <x:f>IF(COUNTIF($C$5:$C$1629,C1528)=1,"UNIQUE","DUPLICATE")</x:f>
        <x:v>UNIQUE</x:v>
      </x:c>
      <x:c r="L1528" s="305" t="str">
        <x:f>IF(COUNTIFS($B$5:$B$1629,B1528,$E$5:$E$1629,E1528)=1,"UNIQUE","DUPLICATE")</x:f>
        <x:v>UNIQUE</x:v>
      </x:c>
      <x:c r="M1528" s="305" t="str">
        <x:f>IF(COUNTIF($C$5:$C$1629,F1528)=1,"LINKED","ORPHAN")</x:f>
        <x:v>LINKED</x:v>
      </x:c>
      <x:c r="N1528" s="305" t="str">
        <x:f>IF(AND(LEFT(C1528,10)="SEBI-CORE-",MID(C1528,11,3)=B1528,LEN(C1528)=20),"VALID","INVALID")</x:f>
        <x:v>VALID</x:v>
      </x:c>
      <x:c r="O1528" s="305" t="str">
        <x:v>NO COLLISION — OBJECT CODE ISOLATED</x:v>
      </x:c>
    </x:row>
    <x:row r="1529" ht="48" customHeight="1">
      <x:c r="A1529" s="305" t="str">
        <x:v>Traceability record</x:v>
      </x:c>
      <x:c r="B1529" s="305" t="str">
        <x:v>TRC</x:v>
      </x:c>
      <x:c r="C1529" s="305" t="str">
        <x:v>SEBI-CORE-TRC-000072</x:v>
      </x:c>
      <x:c r="D1529" s="305" t="n">
        <x:v>72</x:v>
      </x:c>
      <x:c r="E1529" s="305" t="str">
        <x:v>CAP-LAW060|Reg. 26(7)|TRC01</x:v>
      </x:c>
      <x:c r="F1529" s="305" t="str">
        <x:v>SEBI-CORE-PRV-000072</x:v>
      </x:c>
      <x:c r="G1529" s="305" t="str">
        <x:v>CAP-LAW060|Reg. 26(7)</x:v>
      </x:c>
      <x:c r="H1529" s="305" t="str">
        <x:v>CAP-LAW060</x:v>
      </x:c>
      <x:c r="I1529" s="305" t="str">
        <x:v>MIGRATED — FROZEN</x:v>
      </x:c>
      <x:c r="J1529" s="305" t="str">
        <x:v>FROZEN</x:v>
      </x:c>
      <x:c r="K1529" s="305" t="str">
        <x:f>IF(COUNTIF($C$5:$C$1629,C1529)=1,"UNIQUE","DUPLICATE")</x:f>
        <x:v>UNIQUE</x:v>
      </x:c>
      <x:c r="L1529" s="305" t="str">
        <x:f>IF(COUNTIFS($B$5:$B$1629,B1529,$E$5:$E$1629,E1529)=1,"UNIQUE","DUPLICATE")</x:f>
        <x:v>UNIQUE</x:v>
      </x:c>
      <x:c r="M1529" s="305" t="str">
        <x:f>IF(COUNTIF($C$5:$C$1629,F1529)=1,"LINKED","ORPHAN")</x:f>
        <x:v>LINKED</x:v>
      </x:c>
      <x:c r="N1529" s="305" t="str">
        <x:f>IF(AND(LEFT(C1529,10)="SEBI-CORE-",MID(C1529,11,3)=B1529,LEN(C1529)=20),"VALID","INVALID")</x:f>
        <x:v>VALID</x:v>
      </x:c>
      <x:c r="O1529" s="305" t="str">
        <x:v>NO COLLISION — OBJECT CODE ISOLATED</x:v>
      </x:c>
    </x:row>
    <x:row r="1530" ht="48" customHeight="1">
      <x:c r="A1530" s="305" t="str">
        <x:v>Traceability record</x:v>
      </x:c>
      <x:c r="B1530" s="305" t="str">
        <x:v>TRC</x:v>
      </x:c>
      <x:c r="C1530" s="305" t="str">
        <x:v>SEBI-CORE-TRC-000073</x:v>
      </x:c>
      <x:c r="D1530" s="305" t="n">
        <x:v>73</x:v>
      </x:c>
      <x:c r="E1530" s="305" t="str">
        <x:v>CAP-LAW060|Reg. 26(8)|TRC01</x:v>
      </x:c>
      <x:c r="F1530" s="305" t="str">
        <x:v>SEBI-CORE-PRV-000073</x:v>
      </x:c>
      <x:c r="G1530" s="305" t="str">
        <x:v>CAP-LAW060|Reg. 26(8)</x:v>
      </x:c>
      <x:c r="H1530" s="305" t="str">
        <x:v>CAP-LAW060</x:v>
      </x:c>
      <x:c r="I1530" s="305" t="str">
        <x:v>MIGRATED — FROZEN</x:v>
      </x:c>
      <x:c r="J1530" s="305" t="str">
        <x:v>FROZEN</x:v>
      </x:c>
      <x:c r="K1530" s="305" t="str">
        <x:f>IF(COUNTIF($C$5:$C$1629,C1530)=1,"UNIQUE","DUPLICATE")</x:f>
        <x:v>UNIQUE</x:v>
      </x:c>
      <x:c r="L1530" s="305" t="str">
        <x:f>IF(COUNTIFS($B$5:$B$1629,B1530,$E$5:$E$1629,E1530)=1,"UNIQUE","DUPLICATE")</x:f>
        <x:v>UNIQUE</x:v>
      </x:c>
      <x:c r="M1530" s="305" t="str">
        <x:f>IF(COUNTIF($C$5:$C$1629,F1530)=1,"LINKED","ORPHAN")</x:f>
        <x:v>LINKED</x:v>
      </x:c>
      <x:c r="N1530" s="305" t="str">
        <x:f>IF(AND(LEFT(C1530,10)="SEBI-CORE-",MID(C1530,11,3)=B1530,LEN(C1530)=20),"VALID","INVALID")</x:f>
        <x:v>VALID</x:v>
      </x:c>
      <x:c r="O1530" s="305" t="str">
        <x:v>NO COLLISION — OBJECT CODE ISOLATED</x:v>
      </x:c>
    </x:row>
    <x:row r="1531" ht="48" customHeight="1">
      <x:c r="A1531" s="305" t="str">
        <x:v>Traceability record</x:v>
      </x:c>
      <x:c r="B1531" s="305" t="str">
        <x:v>TRC</x:v>
      </x:c>
      <x:c r="C1531" s="305" t="str">
        <x:v>SEBI-CORE-TRC-000074</x:v>
      </x:c>
      <x:c r="D1531" s="305" t="n">
        <x:v>74</x:v>
      </x:c>
      <x:c r="E1531" s="305" t="str">
        <x:v>CAP-LAW060|Reg. 26(9)|TRC01</x:v>
      </x:c>
      <x:c r="F1531" s="305" t="str">
        <x:v>SEBI-CORE-PRV-000074</x:v>
      </x:c>
      <x:c r="G1531" s="305" t="str">
        <x:v>CAP-LAW060|Reg. 26(9)</x:v>
      </x:c>
      <x:c r="H1531" s="305" t="str">
        <x:v>CAP-LAW060</x:v>
      </x:c>
      <x:c r="I1531" s="305" t="str">
        <x:v>MIGRATED — FROZEN</x:v>
      </x:c>
      <x:c r="J1531" s="305" t="str">
        <x:v>FROZEN</x:v>
      </x:c>
      <x:c r="K1531" s="305" t="str">
        <x:f>IF(COUNTIF($C$5:$C$1629,C1531)=1,"UNIQUE","DUPLICATE")</x:f>
        <x:v>UNIQUE</x:v>
      </x:c>
      <x:c r="L1531" s="305" t="str">
        <x:f>IF(COUNTIFS($B$5:$B$1629,B1531,$E$5:$E$1629,E1531)=1,"UNIQUE","DUPLICATE")</x:f>
        <x:v>UNIQUE</x:v>
      </x:c>
      <x:c r="M1531" s="305" t="str">
        <x:f>IF(COUNTIF($C$5:$C$1629,F1531)=1,"LINKED","ORPHAN")</x:f>
        <x:v>LINKED</x:v>
      </x:c>
      <x:c r="N1531" s="305" t="str">
        <x:f>IF(AND(LEFT(C1531,10)="SEBI-CORE-",MID(C1531,11,3)=B1531,LEN(C1531)=20),"VALID","INVALID")</x:f>
        <x:v>VALID</x:v>
      </x:c>
      <x:c r="O1531" s="305" t="str">
        <x:v>NO COLLISION — OBJECT CODE ISOLATED</x:v>
      </x:c>
    </x:row>
    <x:row r="1532" ht="48" customHeight="1">
      <x:c r="A1532" s="305" t="str">
        <x:v>Traceability record</x:v>
      </x:c>
      <x:c r="B1532" s="305" t="str">
        <x:v>TRC</x:v>
      </x:c>
      <x:c r="C1532" s="305" t="str">
        <x:v>SEBI-CORE-TRC-000075</x:v>
      </x:c>
      <x:c r="D1532" s="305" t="n">
        <x:v>75</x:v>
      </x:c>
      <x:c r="E1532" s="305" t="str">
        <x:v>CAP-LAW060|Reg. 26(10)|TRC01</x:v>
      </x:c>
      <x:c r="F1532" s="305" t="str">
        <x:v>SEBI-CORE-PRV-000075</x:v>
      </x:c>
      <x:c r="G1532" s="305" t="str">
        <x:v>CAP-LAW060|Reg. 26(10)</x:v>
      </x:c>
      <x:c r="H1532" s="305" t="str">
        <x:v>CAP-LAW060</x:v>
      </x:c>
      <x:c r="I1532" s="305" t="str">
        <x:v>MIGRATED — FROZEN</x:v>
      </x:c>
      <x:c r="J1532" s="305" t="str">
        <x:v>FROZEN</x:v>
      </x:c>
      <x:c r="K1532" s="305" t="str">
        <x:f>IF(COUNTIF($C$5:$C$1629,C1532)=1,"UNIQUE","DUPLICATE")</x:f>
        <x:v>UNIQUE</x:v>
      </x:c>
      <x:c r="L1532" s="305" t="str">
        <x:f>IF(COUNTIFS($B$5:$B$1629,B1532,$E$5:$E$1629,E1532)=1,"UNIQUE","DUPLICATE")</x:f>
        <x:v>UNIQUE</x:v>
      </x:c>
      <x:c r="M1532" s="305" t="str">
        <x:f>IF(COUNTIF($C$5:$C$1629,F1532)=1,"LINKED","ORPHAN")</x:f>
        <x:v>LINKED</x:v>
      </x:c>
      <x:c r="N1532" s="305" t="str">
        <x:f>IF(AND(LEFT(C1532,10)="SEBI-CORE-",MID(C1532,11,3)=B1532,LEN(C1532)=20),"VALID","INVALID")</x:f>
        <x:v>VALID</x:v>
      </x:c>
      <x:c r="O1532" s="305" t="str">
        <x:v>NO COLLISION — OBJECT CODE ISOLATED</x:v>
      </x:c>
    </x:row>
    <x:row r="1533" ht="48" customHeight="1">
      <x:c r="A1533" s="305" t="str">
        <x:v>Traceability record</x:v>
      </x:c>
      <x:c r="B1533" s="305" t="str">
        <x:v>TRC</x:v>
      </x:c>
      <x:c r="C1533" s="305" t="str">
        <x:v>SEBI-CORE-TRC-000076</x:v>
      </x:c>
      <x:c r="D1533" s="305" t="n">
        <x:v>76</x:v>
      </x:c>
      <x:c r="E1533" s="305" t="str">
        <x:v>CAP-LAW060|Reg. 29|TRC01</x:v>
      </x:c>
      <x:c r="F1533" s="305" t="str">
        <x:v>SEBI-CORE-PRV-000076</x:v>
      </x:c>
      <x:c r="G1533" s="305" t="str">
        <x:v>CAP-LAW060|Reg. 29</x:v>
      </x:c>
      <x:c r="H1533" s="305" t="str">
        <x:v>CAP-LAW060</x:v>
      </x:c>
      <x:c r="I1533" s="305" t="str">
        <x:v>MIGRATED — FROZEN</x:v>
      </x:c>
      <x:c r="J1533" s="305" t="str">
        <x:v>FROZEN</x:v>
      </x:c>
      <x:c r="K1533" s="305" t="str">
        <x:f>IF(COUNTIF($C$5:$C$1629,C1533)=1,"UNIQUE","DUPLICATE")</x:f>
        <x:v>UNIQUE</x:v>
      </x:c>
      <x:c r="L1533" s="305" t="str">
        <x:f>IF(COUNTIFS($B$5:$B$1629,B1533,$E$5:$E$1629,E1533)=1,"UNIQUE","DUPLICATE")</x:f>
        <x:v>UNIQUE</x:v>
      </x:c>
      <x:c r="M1533" s="305" t="str">
        <x:f>IF(COUNTIF($C$5:$C$1629,F1533)=1,"LINKED","ORPHAN")</x:f>
        <x:v>LINKED</x:v>
      </x:c>
      <x:c r="N1533" s="305" t="str">
        <x:f>IF(AND(LEFT(C1533,10)="SEBI-CORE-",MID(C1533,11,3)=B1533,LEN(C1533)=20),"VALID","INVALID")</x:f>
        <x:v>VALID</x:v>
      </x:c>
      <x:c r="O1533" s="305" t="str">
        <x:v>NO COLLISION — OBJECT CODE ISOLATED</x:v>
      </x:c>
    </x:row>
    <x:row r="1534" ht="48" customHeight="1">
      <x:c r="A1534" s="305" t="str">
        <x:v>Traceability record</x:v>
      </x:c>
      <x:c r="B1534" s="305" t="str">
        <x:v>TRC</x:v>
      </x:c>
      <x:c r="C1534" s="305" t="str">
        <x:v>SEBI-CORE-TRC-000077</x:v>
      </x:c>
      <x:c r="D1534" s="305" t="n">
        <x:v>77</x:v>
      </x:c>
      <x:c r="E1534" s="305" t="str">
        <x:v>CAP-LAW060|Reg. 31|TRC01</x:v>
      </x:c>
      <x:c r="F1534" s="305" t="str">
        <x:v>SEBI-CORE-PRV-000077</x:v>
      </x:c>
      <x:c r="G1534" s="305" t="str">
        <x:v>CAP-LAW060|Reg. 31</x:v>
      </x:c>
      <x:c r="H1534" s="305" t="str">
        <x:v>CAP-LAW060</x:v>
      </x:c>
      <x:c r="I1534" s="305" t="str">
        <x:v>MIGRATED — FROZEN</x:v>
      </x:c>
      <x:c r="J1534" s="305" t="str">
        <x:v>FROZEN</x:v>
      </x:c>
      <x:c r="K1534" s="305" t="str">
        <x:f>IF(COUNTIF($C$5:$C$1629,C1534)=1,"UNIQUE","DUPLICATE")</x:f>
        <x:v>UNIQUE</x:v>
      </x:c>
      <x:c r="L1534" s="305" t="str">
        <x:f>IF(COUNTIFS($B$5:$B$1629,B1534,$E$5:$E$1629,E1534)=1,"UNIQUE","DUPLICATE")</x:f>
        <x:v>UNIQUE</x:v>
      </x:c>
      <x:c r="M1534" s="305" t="str">
        <x:f>IF(COUNTIF($C$5:$C$1629,F1534)=1,"LINKED","ORPHAN")</x:f>
        <x:v>LINKED</x:v>
      </x:c>
      <x:c r="N1534" s="305" t="str">
        <x:f>IF(AND(LEFT(C1534,10)="SEBI-CORE-",MID(C1534,11,3)=B1534,LEN(C1534)=20),"VALID","INVALID")</x:f>
        <x:v>VALID</x:v>
      </x:c>
      <x:c r="O1534" s="305" t="str">
        <x:v>NO COLLISION — OBJECT CODE ISOLATED</x:v>
      </x:c>
    </x:row>
    <x:row r="1535" ht="48" customHeight="1">
      <x:c r="A1535" s="305" t="str">
        <x:v>Traceability record</x:v>
      </x:c>
      <x:c r="B1535" s="305" t="str">
        <x:v>TRC</x:v>
      </x:c>
      <x:c r="C1535" s="305" t="str">
        <x:v>SEBI-CORE-TRC-000078</x:v>
      </x:c>
      <x:c r="D1535" s="305" t="n">
        <x:v>78</x:v>
      </x:c>
      <x:c r="E1535" s="305" t="str">
        <x:v>CAP-LAW238|Reg. 10(7) online filing|TRC01</x:v>
      </x:c>
      <x:c r="F1535" s="305" t="str">
        <x:v>SEBI-CORE-PRV-000078</x:v>
      </x:c>
      <x:c r="G1535" s="305" t="str">
        <x:v>CAP-LAW238|Reg. 10(7) online filing</x:v>
      </x:c>
      <x:c r="H1535" s="305" t="str">
        <x:v>CAP-LAW238</x:v>
      </x:c>
      <x:c r="I1535" s="305" t="str">
        <x:v>MIGRATED — FROZEN</x:v>
      </x:c>
      <x:c r="J1535" s="305" t="str">
        <x:v>FROZEN</x:v>
      </x:c>
      <x:c r="K1535" s="305" t="str">
        <x:f>IF(COUNTIF($C$5:$C$1629,C1535)=1,"UNIQUE","DUPLICATE")</x:f>
        <x:v>UNIQUE</x:v>
      </x:c>
      <x:c r="L1535" s="305" t="str">
        <x:f>IF(COUNTIFS($B$5:$B$1629,B1535,$E$5:$E$1629,E1535)=1,"UNIQUE","DUPLICATE")</x:f>
        <x:v>UNIQUE</x:v>
      </x:c>
      <x:c r="M1535" s="305" t="str">
        <x:f>IF(COUNTIF($C$5:$C$1629,F1535)=1,"LINKED","ORPHAN")</x:f>
        <x:v>LINKED</x:v>
      </x:c>
      <x:c r="N1535" s="305" t="str">
        <x:f>IF(AND(LEFT(C1535,10)="SEBI-CORE-",MID(C1535,11,3)=B1535,LEN(C1535)=20),"VALID","INVALID")</x:f>
        <x:v>VALID</x:v>
      </x:c>
      <x:c r="O1535" s="305" t="str">
        <x:v>NO COLLISION — OBJECT CODE ISOLATED</x:v>
      </x:c>
    </x:row>
    <x:row r="1536" ht="48" customHeight="1">
      <x:c r="A1536" s="305" t="str">
        <x:v>Traceability record</x:v>
      </x:c>
      <x:c r="B1536" s="305" t="str">
        <x:v>TRC</x:v>
      </x:c>
      <x:c r="C1536" s="305" t="str">
        <x:v>SEBI-CORE-TRC-000079</x:v>
      </x:c>
      <x:c r="D1536" s="305" t="n">
        <x:v>79</x:v>
      </x:c>
      <x:c r="E1536" s="305" t="str">
        <x:v>CAP-LAW049|Ch. II / Reg. 6|TRC01</x:v>
      </x:c>
      <x:c r="F1536" s="305" t="str">
        <x:v>SEBI-CORE-PRV-000079</x:v>
      </x:c>
      <x:c r="G1536" s="305" t="str">
        <x:v>CAP-LAW049|Ch. II / Reg. 6</x:v>
      </x:c>
      <x:c r="H1536" s="305" t="str">
        <x:v>CAP-LAW049</x:v>
      </x:c>
      <x:c r="I1536" s="305" t="str">
        <x:v>MIGRATED — FROZEN</x:v>
      </x:c>
      <x:c r="J1536" s="305" t="str">
        <x:v>FROZEN</x:v>
      </x:c>
      <x:c r="K1536" s="305" t="str">
        <x:f>IF(COUNTIF($C$5:$C$1629,C1536)=1,"UNIQUE","DUPLICATE")</x:f>
        <x:v>UNIQUE</x:v>
      </x:c>
      <x:c r="L1536" s="305" t="str">
        <x:f>IF(COUNTIFS($B$5:$B$1629,B1536,$E$5:$E$1629,E1536)=1,"UNIQUE","DUPLICATE")</x:f>
        <x:v>UNIQUE</x:v>
      </x:c>
      <x:c r="M1536" s="305" t="str">
        <x:f>IF(COUNTIF($C$5:$C$1629,F1536)=1,"LINKED","ORPHAN")</x:f>
        <x:v>LINKED</x:v>
      </x:c>
      <x:c r="N1536" s="305" t="str">
        <x:f>IF(AND(LEFT(C1536,10)="SEBI-CORE-",MID(C1536,11,3)=B1536,LEN(C1536)=20),"VALID","INVALID")</x:f>
        <x:v>VALID</x:v>
      </x:c>
      <x:c r="O1536" s="305" t="str">
        <x:v>NO COLLISION — OBJECT CODE ISOLATED</x:v>
      </x:c>
    </x:row>
    <x:row r="1537" ht="48" customHeight="1">
      <x:c r="A1537" s="305" t="str">
        <x:v>Traceability record</x:v>
      </x:c>
      <x:c r="B1537" s="305" t="str">
        <x:v>TRC</x:v>
      </x:c>
      <x:c r="C1537" s="305" t="str">
        <x:v>SEBI-CORE-TRC-000080</x:v>
      </x:c>
      <x:c r="D1537" s="305" t="n">
        <x:v>80</x:v>
      </x:c>
      <x:c r="E1537" s="305" t="str">
        <x:v>CAP-LAW049|Ch. II offer document|TRC01</x:v>
      </x:c>
      <x:c r="F1537" s="305" t="str">
        <x:v>SEBI-CORE-PRV-000080</x:v>
      </x:c>
      <x:c r="G1537" s="305" t="str">
        <x:v>CAP-LAW049|Ch. II offer document</x:v>
      </x:c>
      <x:c r="H1537" s="305" t="str">
        <x:v>CAP-LAW049</x:v>
      </x:c>
      <x:c r="I1537" s="305" t="str">
        <x:v>MIGRATED — FROZEN</x:v>
      </x:c>
      <x:c r="J1537" s="305" t="str">
        <x:v>FROZEN</x:v>
      </x:c>
      <x:c r="K1537" s="305" t="str">
        <x:f>IF(COUNTIF($C$5:$C$1629,C1537)=1,"UNIQUE","DUPLICATE")</x:f>
        <x:v>UNIQUE</x:v>
      </x:c>
      <x:c r="L1537" s="305" t="str">
        <x:f>IF(COUNTIFS($B$5:$B$1629,B1537,$E$5:$E$1629,E1537)=1,"UNIQUE","DUPLICATE")</x:f>
        <x:v>UNIQUE</x:v>
      </x:c>
      <x:c r="M1537" s="305" t="str">
        <x:f>IF(COUNTIF($C$5:$C$1629,F1537)=1,"LINKED","ORPHAN")</x:f>
        <x:v>LINKED</x:v>
      </x:c>
      <x:c r="N1537" s="305" t="str">
        <x:f>IF(AND(LEFT(C1537,10)="SEBI-CORE-",MID(C1537,11,3)=B1537,LEN(C1537)=20),"VALID","INVALID")</x:f>
        <x:v>VALID</x:v>
      </x:c>
      <x:c r="O1537" s="305" t="str">
        <x:v>NO COLLISION — OBJECT CODE ISOLATED</x:v>
      </x:c>
    </x:row>
    <x:row r="1538" ht="48" customHeight="1">
      <x:c r="A1538" s="305" t="str">
        <x:v>Traceability record</x:v>
      </x:c>
      <x:c r="B1538" s="305" t="str">
        <x:v>TRC</x:v>
      </x:c>
      <x:c r="C1538" s="305" t="str">
        <x:v>SEBI-CORE-TRC-000081</x:v>
      </x:c>
      <x:c r="D1538" s="305" t="n">
        <x:v>81</x:v>
      </x:c>
      <x:c r="E1538" s="305" t="str">
        <x:v>CAP-LAW049|Ch. II issue process|TRC01</x:v>
      </x:c>
      <x:c r="F1538" s="305" t="str">
        <x:v>SEBI-CORE-PRV-000081</x:v>
      </x:c>
      <x:c r="G1538" s="305" t="str">
        <x:v>CAP-LAW049|Ch. II issue process</x:v>
      </x:c>
      <x:c r="H1538" s="305" t="str">
        <x:v>CAP-LAW049</x:v>
      </x:c>
      <x:c r="I1538" s="305" t="str">
        <x:v>MIGRATED — FROZEN</x:v>
      </x:c>
      <x:c r="J1538" s="305" t="str">
        <x:v>FROZEN</x:v>
      </x:c>
      <x:c r="K1538" s="305" t="str">
        <x:f>IF(COUNTIF($C$5:$C$1629,C1538)=1,"UNIQUE","DUPLICATE")</x:f>
        <x:v>UNIQUE</x:v>
      </x:c>
      <x:c r="L1538" s="305" t="str">
        <x:f>IF(COUNTIFS($B$5:$B$1629,B1538,$E$5:$E$1629,E1538)=1,"UNIQUE","DUPLICATE")</x:f>
        <x:v>UNIQUE</x:v>
      </x:c>
      <x:c r="M1538" s="305" t="str">
        <x:f>IF(COUNTIF($C$5:$C$1629,F1538)=1,"LINKED","ORPHAN")</x:f>
        <x:v>LINKED</x:v>
      </x:c>
      <x:c r="N1538" s="305" t="str">
        <x:f>IF(AND(LEFT(C1538,10)="SEBI-CORE-",MID(C1538,11,3)=B1538,LEN(C1538)=20),"VALID","INVALID")</x:f>
        <x:v>VALID</x:v>
      </x:c>
      <x:c r="O1538" s="305" t="str">
        <x:v>NO COLLISION — OBJECT CODE ISOLATED</x:v>
      </x:c>
    </x:row>
    <x:row r="1539" ht="48" customHeight="1">
      <x:c r="A1539" s="305" t="str">
        <x:v>Traceability record</x:v>
      </x:c>
      <x:c r="B1539" s="305" t="str">
        <x:v>TRC</x:v>
      </x:c>
      <x:c r="C1539" s="305" t="str">
        <x:v>SEBI-CORE-TRC-000082</x:v>
      </x:c>
      <x:c r="D1539" s="305" t="n">
        <x:v>82</x:v>
      </x:c>
      <x:c r="E1539" s="305" t="str">
        <x:v>CAP-LAW049|Ch. III|TRC01</x:v>
      </x:c>
      <x:c r="F1539" s="305" t="str">
        <x:v>SEBI-CORE-PRV-000082</x:v>
      </x:c>
      <x:c r="G1539" s="305" t="str">
        <x:v>CAP-LAW049|Ch. III</x:v>
      </x:c>
      <x:c r="H1539" s="305" t="str">
        <x:v>CAP-LAW049</x:v>
      </x:c>
      <x:c r="I1539" s="305" t="str">
        <x:v>MIGRATED — FROZEN</x:v>
      </x:c>
      <x:c r="J1539" s="305" t="str">
        <x:v>FROZEN</x:v>
      </x:c>
      <x:c r="K1539" s="305" t="str">
        <x:f>IF(COUNTIF($C$5:$C$1629,C1539)=1,"UNIQUE","DUPLICATE")</x:f>
        <x:v>UNIQUE</x:v>
      </x:c>
      <x:c r="L1539" s="305" t="str">
        <x:f>IF(COUNTIFS($B$5:$B$1629,B1539,$E$5:$E$1629,E1539)=1,"UNIQUE","DUPLICATE")</x:f>
        <x:v>UNIQUE</x:v>
      </x:c>
      <x:c r="M1539" s="305" t="str">
        <x:f>IF(COUNTIF($C$5:$C$1629,F1539)=1,"LINKED","ORPHAN")</x:f>
        <x:v>LINKED</x:v>
      </x:c>
      <x:c r="N1539" s="305" t="str">
        <x:f>IF(AND(LEFT(C1539,10)="SEBI-CORE-",MID(C1539,11,3)=B1539,LEN(C1539)=20),"VALID","INVALID")</x:f>
        <x:v>VALID</x:v>
      </x:c>
      <x:c r="O1539" s="305" t="str">
        <x:v>NO COLLISION — OBJECT CODE ISOLATED</x:v>
      </x:c>
    </x:row>
    <x:row r="1540" ht="48" customHeight="1">
      <x:c r="A1540" s="305" t="str">
        <x:v>Traceability record</x:v>
      </x:c>
      <x:c r="B1540" s="305" t="str">
        <x:v>TRC</x:v>
      </x:c>
      <x:c r="C1540" s="305" t="str">
        <x:v>SEBI-CORE-TRC-000083</x:v>
      </x:c>
      <x:c r="D1540" s="305" t="n">
        <x:v>83</x:v>
      </x:c>
      <x:c r="E1540" s="305" t="str">
        <x:v>CAP-LAW049|Ch. IV|TRC01</x:v>
      </x:c>
      <x:c r="F1540" s="305" t="str">
        <x:v>SEBI-CORE-PRV-000083</x:v>
      </x:c>
      <x:c r="G1540" s="305" t="str">
        <x:v>CAP-LAW049|Ch. IV</x:v>
      </x:c>
      <x:c r="H1540" s="305" t="str">
        <x:v>CAP-LAW049</x:v>
      </x:c>
      <x:c r="I1540" s="305" t="str">
        <x:v>MIGRATED — FROZEN</x:v>
      </x:c>
      <x:c r="J1540" s="305" t="str">
        <x:v>FROZEN</x:v>
      </x:c>
      <x:c r="K1540" s="305" t="str">
        <x:f>IF(COUNTIF($C$5:$C$1629,C1540)=1,"UNIQUE","DUPLICATE")</x:f>
        <x:v>UNIQUE</x:v>
      </x:c>
      <x:c r="L1540" s="305" t="str">
        <x:f>IF(COUNTIFS($B$5:$B$1629,B1540,$E$5:$E$1629,E1540)=1,"UNIQUE","DUPLICATE")</x:f>
        <x:v>UNIQUE</x:v>
      </x:c>
      <x:c r="M1540" s="305" t="str">
        <x:f>IF(COUNTIF($C$5:$C$1629,F1540)=1,"LINKED","ORPHAN")</x:f>
        <x:v>LINKED</x:v>
      </x:c>
      <x:c r="N1540" s="305" t="str">
        <x:f>IF(AND(LEFT(C1540,10)="SEBI-CORE-",MID(C1540,11,3)=B1540,LEN(C1540)=20),"VALID","INVALID")</x:f>
        <x:v>VALID</x:v>
      </x:c>
      <x:c r="O1540" s="305" t="str">
        <x:v>NO COLLISION — OBJECT CODE ISOLATED</x:v>
      </x:c>
    </x:row>
    <x:row r="1541" ht="48" customHeight="1">
      <x:c r="A1541" s="305" t="str">
        <x:v>Traceability record</x:v>
      </x:c>
      <x:c r="B1541" s="305" t="str">
        <x:v>TRC</x:v>
      </x:c>
      <x:c r="C1541" s="305" t="str">
        <x:v>SEBI-CORE-TRC-000084</x:v>
      </x:c>
      <x:c r="D1541" s="305" t="n">
        <x:v>84</x:v>
      </x:c>
      <x:c r="E1541" s="305" t="str">
        <x:v>CAP-LAW049|Ch. V|TRC01</x:v>
      </x:c>
      <x:c r="F1541" s="305" t="str">
        <x:v>SEBI-CORE-PRV-000084</x:v>
      </x:c>
      <x:c r="G1541" s="305" t="str">
        <x:v>CAP-LAW049|Ch. V</x:v>
      </x:c>
      <x:c r="H1541" s="305" t="str">
        <x:v>CAP-LAW049</x:v>
      </x:c>
      <x:c r="I1541" s="305" t="str">
        <x:v>MIGRATED — FROZEN</x:v>
      </x:c>
      <x:c r="J1541" s="305" t="str">
        <x:v>FROZEN</x:v>
      </x:c>
      <x:c r="K1541" s="305" t="str">
        <x:f>IF(COUNTIF($C$5:$C$1629,C1541)=1,"UNIQUE","DUPLICATE")</x:f>
        <x:v>UNIQUE</x:v>
      </x:c>
      <x:c r="L1541" s="305" t="str">
        <x:f>IF(COUNTIFS($B$5:$B$1629,B1541,$E$5:$E$1629,E1541)=1,"UNIQUE","DUPLICATE")</x:f>
        <x:v>UNIQUE</x:v>
      </x:c>
      <x:c r="M1541" s="305" t="str">
        <x:f>IF(COUNTIF($C$5:$C$1629,F1541)=1,"LINKED","ORPHAN")</x:f>
        <x:v>LINKED</x:v>
      </x:c>
      <x:c r="N1541" s="305" t="str">
        <x:f>IF(AND(LEFT(C1541,10)="SEBI-CORE-",MID(C1541,11,3)=B1541,LEN(C1541)=20),"VALID","INVALID")</x:f>
        <x:v>VALID</x:v>
      </x:c>
      <x:c r="O1541" s="305" t="str">
        <x:v>NO COLLISION — OBJECT CODE ISOLATED</x:v>
      </x:c>
    </x:row>
    <x:row r="1542" ht="48" customHeight="1">
      <x:c r="A1542" s="305" t="str">
        <x:v>Traceability record</x:v>
      </x:c>
      <x:c r="B1542" s="305" t="str">
        <x:v>TRC</x:v>
      </x:c>
      <x:c r="C1542" s="305" t="str">
        <x:v>SEBI-CORE-TRC-000085</x:v>
      </x:c>
      <x:c r="D1542" s="305" t="n">
        <x:v>85</x:v>
      </x:c>
      <x:c r="E1542" s="305" t="str">
        <x:v>CAP-LAW049|Ch. VI|TRC01</x:v>
      </x:c>
      <x:c r="F1542" s="305" t="str">
        <x:v>SEBI-CORE-PRV-000085</x:v>
      </x:c>
      <x:c r="G1542" s="305" t="str">
        <x:v>CAP-LAW049|Ch. VI</x:v>
      </x:c>
      <x:c r="H1542" s="305" t="str">
        <x:v>CAP-LAW049</x:v>
      </x:c>
      <x:c r="I1542" s="305" t="str">
        <x:v>MIGRATED — FROZEN</x:v>
      </x:c>
      <x:c r="J1542" s="305" t="str">
        <x:v>FROZEN</x:v>
      </x:c>
      <x:c r="K1542" s="305" t="str">
        <x:f>IF(COUNTIF($C$5:$C$1629,C1542)=1,"UNIQUE","DUPLICATE")</x:f>
        <x:v>UNIQUE</x:v>
      </x:c>
      <x:c r="L1542" s="305" t="str">
        <x:f>IF(COUNTIFS($B$5:$B$1629,B1542,$E$5:$E$1629,E1542)=1,"UNIQUE","DUPLICATE")</x:f>
        <x:v>UNIQUE</x:v>
      </x:c>
      <x:c r="M1542" s="305" t="str">
        <x:f>IF(COUNTIF($C$5:$C$1629,F1542)=1,"LINKED","ORPHAN")</x:f>
        <x:v>LINKED</x:v>
      </x:c>
      <x:c r="N1542" s="305" t="str">
        <x:f>IF(AND(LEFT(C1542,10)="SEBI-CORE-",MID(C1542,11,3)=B1542,LEN(C1542)=20),"VALID","INVALID")</x:f>
        <x:v>VALID</x:v>
      </x:c>
      <x:c r="O1542" s="305" t="str">
        <x:v>NO COLLISION — OBJECT CODE ISOLATED</x:v>
      </x:c>
    </x:row>
    <x:row r="1543" ht="48" customHeight="1">
      <x:c r="A1543" s="305" t="str">
        <x:v>Traceability record</x:v>
      </x:c>
      <x:c r="B1543" s="305" t="str">
        <x:v>TRC</x:v>
      </x:c>
      <x:c r="C1543" s="305" t="str">
        <x:v>SEBI-CORE-TRC-000086</x:v>
      </x:c>
      <x:c r="D1543" s="305" t="n">
        <x:v>86</x:v>
      </x:c>
      <x:c r="E1543" s="305" t="str">
        <x:v>CAP-LAW049|Ch. IX|TRC01</x:v>
      </x:c>
      <x:c r="F1543" s="305" t="str">
        <x:v>SEBI-CORE-PRV-000086</x:v>
      </x:c>
      <x:c r="G1543" s="305" t="str">
        <x:v>CAP-LAW049|Ch. IX</x:v>
      </x:c>
      <x:c r="H1543" s="305" t="str">
        <x:v>CAP-LAW049</x:v>
      </x:c>
      <x:c r="I1543" s="305" t="str">
        <x:v>MIGRATED — FROZEN</x:v>
      </x:c>
      <x:c r="J1543" s="305" t="str">
        <x:v>FROZEN</x:v>
      </x:c>
      <x:c r="K1543" s="305" t="str">
        <x:f>IF(COUNTIF($C$5:$C$1629,C1543)=1,"UNIQUE","DUPLICATE")</x:f>
        <x:v>UNIQUE</x:v>
      </x:c>
      <x:c r="L1543" s="305" t="str">
        <x:f>IF(COUNTIFS($B$5:$B$1629,B1543,$E$5:$E$1629,E1543)=1,"UNIQUE","DUPLICATE")</x:f>
        <x:v>UNIQUE</x:v>
      </x:c>
      <x:c r="M1543" s="305" t="str">
        <x:f>IF(COUNTIF($C$5:$C$1629,F1543)=1,"LINKED","ORPHAN")</x:f>
        <x:v>LINKED</x:v>
      </x:c>
      <x:c r="N1543" s="305" t="str">
        <x:f>IF(AND(LEFT(C1543,10)="SEBI-CORE-",MID(C1543,11,3)=B1543,LEN(C1543)=20),"VALID","INVALID")</x:f>
        <x:v>VALID</x:v>
      </x:c>
      <x:c r="O1543" s="305" t="str">
        <x:v>NO COLLISION — OBJECT CODE ISOLATED</x:v>
      </x:c>
    </x:row>
    <x:row r="1544" ht="48" customHeight="1">
      <x:c r="A1544" s="305" t="str">
        <x:v>Traceability record</x:v>
      </x:c>
      <x:c r="B1544" s="305" t="str">
        <x:v>TRC</x:v>
      </x:c>
      <x:c r="C1544" s="305" t="str">
        <x:v>SEBI-CORE-TRC-000087</x:v>
      </x:c>
      <x:c r="D1544" s="305" t="n">
        <x:v>87</x:v>
      </x:c>
      <x:c r="E1544" s="305" t="str">
        <x:v>CAP-LAW079|Operational chapters|TRC01</x:v>
      </x:c>
      <x:c r="F1544" s="305" t="str">
        <x:v>SEBI-CORE-PRV-000087</x:v>
      </x:c>
      <x:c r="G1544" s="305" t="str">
        <x:v>CAP-LAW079|Operational chapters</x:v>
      </x:c>
      <x:c r="H1544" s="305" t="str">
        <x:v>CAP-LAW079</x:v>
      </x:c>
      <x:c r="I1544" s="305" t="str">
        <x:v>MIGRATED — FROZEN</x:v>
      </x:c>
      <x:c r="J1544" s="305" t="str">
        <x:v>FROZEN</x:v>
      </x:c>
      <x:c r="K1544" s="305" t="str">
        <x:f>IF(COUNTIF($C$5:$C$1629,C1544)=1,"UNIQUE","DUPLICATE")</x:f>
        <x:v>UNIQUE</x:v>
      </x:c>
      <x:c r="L1544" s="305" t="str">
        <x:f>IF(COUNTIFS($B$5:$B$1629,B1544,$E$5:$E$1629,E1544)=1,"UNIQUE","DUPLICATE")</x:f>
        <x:v>UNIQUE</x:v>
      </x:c>
      <x:c r="M1544" s="305" t="str">
        <x:f>IF(COUNTIF($C$5:$C$1629,F1544)=1,"LINKED","ORPHAN")</x:f>
        <x:v>LINKED</x:v>
      </x:c>
      <x:c r="N1544" s="305" t="str">
        <x:f>IF(AND(LEFT(C1544,10)="SEBI-CORE-",MID(C1544,11,3)=B1544,LEN(C1544)=20),"VALID","INVALID")</x:f>
        <x:v>VALID</x:v>
      </x:c>
      <x:c r="O1544" s="305" t="str">
        <x:v>NO COLLISION — OBJECT CODE ISOLATED</x:v>
      </x:c>
    </x:row>
    <x:row r="1545" ht="48" customHeight="1">
      <x:c r="A1545" s="305" t="str">
        <x:v>Traceability record</x:v>
      </x:c>
      <x:c r="B1545" s="305" t="str">
        <x:v>TRC</x:v>
      </x:c>
      <x:c r="C1545" s="305" t="str">
        <x:v>SEBI-CORE-TRC-000088</x:v>
      </x:c>
      <x:c r="D1545" s="305" t="n">
        <x:v>88</x:v>
      </x:c>
      <x:c r="E1545" s="305" t="str">
        <x:v>CAP-LAW218|Pledged-share lock-in mechanism|TRC01</x:v>
      </x:c>
      <x:c r="F1545" s="305" t="str">
        <x:v>SEBI-CORE-PRV-000088</x:v>
      </x:c>
      <x:c r="G1545" s="305" t="str">
        <x:v>CAP-LAW218|Pledged-share lock-in mechanism</x:v>
      </x:c>
      <x:c r="H1545" s="305" t="str">
        <x:v>CAP-LAW218</x:v>
      </x:c>
      <x:c r="I1545" s="305" t="str">
        <x:v>MIGRATED — FROZEN</x:v>
      </x:c>
      <x:c r="J1545" s="305" t="str">
        <x:v>FROZEN</x:v>
      </x:c>
      <x:c r="K1545" s="305" t="str">
        <x:f>IF(COUNTIF($C$5:$C$1629,C1545)=1,"UNIQUE","DUPLICATE")</x:f>
        <x:v>UNIQUE</x:v>
      </x:c>
      <x:c r="L1545" s="305" t="str">
        <x:f>IF(COUNTIFS($B$5:$B$1629,B1545,$E$5:$E$1629,E1545)=1,"UNIQUE","DUPLICATE")</x:f>
        <x:v>UNIQUE</x:v>
      </x:c>
      <x:c r="M1545" s="305" t="str">
        <x:f>IF(COUNTIF($C$5:$C$1629,F1545)=1,"LINKED","ORPHAN")</x:f>
        <x:v>LINKED</x:v>
      </x:c>
      <x:c r="N1545" s="305" t="str">
        <x:f>IF(AND(LEFT(C1545,10)="SEBI-CORE-",MID(C1545,11,3)=B1545,LEN(C1545)=20),"VALID","INVALID")</x:f>
        <x:v>VALID</x:v>
      </x:c>
      <x:c r="O1545" s="305" t="str">
        <x:v>NO COLLISION — OBJECT CODE ISOLATED</x:v>
      </x:c>
    </x:row>
    <x:row r="1546" ht="48" customHeight="1">
      <x:c r="A1546" s="305" t="str">
        <x:v>Traceability record</x:v>
      </x:c>
      <x:c r="B1546" s="305" t="str">
        <x:v>TRC</x:v>
      </x:c>
      <x:c r="C1546" s="305" t="str">
        <x:v>SEBI-CORE-TRC-000089</x:v>
      </x:c>
      <x:c r="D1546" s="305" t="n">
        <x:v>89</x:v>
      </x:c>
      <x:c r="E1546" s="305" t="str">
        <x:v>CAP-LAW047|Reg. 4|TRC01</x:v>
      </x:c>
      <x:c r="F1546" s="305" t="str">
        <x:v>SEBI-CORE-PRV-000089</x:v>
      </x:c>
      <x:c r="G1546" s="305" t="str">
        <x:v>CAP-LAW047|Reg. 4</x:v>
      </x:c>
      <x:c r="H1546" s="305" t="str">
        <x:v>CAP-LAW047</x:v>
      </x:c>
      <x:c r="I1546" s="305" t="str">
        <x:v>MIGRATED — FROZEN</x:v>
      </x:c>
      <x:c r="J1546" s="305" t="str">
        <x:v>FROZEN</x:v>
      </x:c>
      <x:c r="K1546" s="305" t="str">
        <x:f>IF(COUNTIF($C$5:$C$1629,C1546)=1,"UNIQUE","DUPLICATE")</x:f>
        <x:v>UNIQUE</x:v>
      </x:c>
      <x:c r="L1546" s="305" t="str">
        <x:f>IF(COUNTIFS($B$5:$B$1629,B1546,$E$5:$E$1629,E1546)=1,"UNIQUE","DUPLICATE")</x:f>
        <x:v>UNIQUE</x:v>
      </x:c>
      <x:c r="M1546" s="305" t="str">
        <x:f>IF(COUNTIF($C$5:$C$1629,F1546)=1,"LINKED","ORPHAN")</x:f>
        <x:v>LINKED</x:v>
      </x:c>
      <x:c r="N1546" s="305" t="str">
        <x:f>IF(AND(LEFT(C1546,10)="SEBI-CORE-",MID(C1546,11,3)=B1546,LEN(C1546)=20),"VALID","INVALID")</x:f>
        <x:v>VALID</x:v>
      </x:c>
      <x:c r="O1546" s="305" t="str">
        <x:v>NO COLLISION — OBJECT CODE ISOLATED</x:v>
      </x:c>
    </x:row>
    <x:row r="1547" ht="48" customHeight="1">
      <x:c r="A1547" s="305" t="str">
        <x:v>Traceability record</x:v>
      </x:c>
      <x:c r="B1547" s="305" t="str">
        <x:v>TRC</x:v>
      </x:c>
      <x:c r="C1547" s="305" t="str">
        <x:v>SEBI-CORE-TRC-000090</x:v>
      </x:c>
      <x:c r="D1547" s="305" t="n">
        <x:v>90</x:v>
      </x:c>
      <x:c r="E1547" s="305" t="str">
        <x:v>CAP-LAW047|Reg. 6|TRC01</x:v>
      </x:c>
      <x:c r="F1547" s="305" t="str">
        <x:v>SEBI-CORE-PRV-000090</x:v>
      </x:c>
      <x:c r="G1547" s="305" t="str">
        <x:v>CAP-LAW047|Reg. 6</x:v>
      </x:c>
      <x:c r="H1547" s="305" t="str">
        <x:v>CAP-LAW047</x:v>
      </x:c>
      <x:c r="I1547" s="305" t="str">
        <x:v>MIGRATED — FROZEN</x:v>
      </x:c>
      <x:c r="J1547" s="305" t="str">
        <x:v>FROZEN</x:v>
      </x:c>
      <x:c r="K1547" s="305" t="str">
        <x:f>IF(COUNTIF($C$5:$C$1629,C1547)=1,"UNIQUE","DUPLICATE")</x:f>
        <x:v>UNIQUE</x:v>
      </x:c>
      <x:c r="L1547" s="305" t="str">
        <x:f>IF(COUNTIFS($B$5:$B$1629,B1547,$E$5:$E$1629,E1547)=1,"UNIQUE","DUPLICATE")</x:f>
        <x:v>UNIQUE</x:v>
      </x:c>
      <x:c r="M1547" s="305" t="str">
        <x:f>IF(COUNTIF($C$5:$C$1629,F1547)=1,"LINKED","ORPHAN")</x:f>
        <x:v>LINKED</x:v>
      </x:c>
      <x:c r="N1547" s="305" t="str">
        <x:f>IF(AND(LEFT(C1547,10)="SEBI-CORE-",MID(C1547,11,3)=B1547,LEN(C1547)=20),"VALID","INVALID")</x:f>
        <x:v>VALID</x:v>
      </x:c>
      <x:c r="O1547" s="305" t="str">
        <x:v>NO COLLISION — OBJECT CODE ISOLATED</x:v>
      </x:c>
    </x:row>
    <x:row r="1548" ht="48" customHeight="1">
      <x:c r="A1548" s="305" t="str">
        <x:v>Traceability record</x:v>
      </x:c>
      <x:c r="B1548" s="305" t="str">
        <x:v>TRC</x:v>
      </x:c>
      <x:c r="C1548" s="305" t="str">
        <x:v>SEBI-CORE-TRC-000091</x:v>
      </x:c>
      <x:c r="D1548" s="305" t="n">
        <x:v>91</x:v>
      </x:c>
      <x:c r="E1548" s="305" t="str">
        <x:v>CAP-LAW047|Reg. 5|TRC01</x:v>
      </x:c>
      <x:c r="F1548" s="305" t="str">
        <x:v>SEBI-CORE-PRV-000091</x:v>
      </x:c>
      <x:c r="G1548" s="305" t="str">
        <x:v>CAP-LAW047|Reg. 5</x:v>
      </x:c>
      <x:c r="H1548" s="305" t="str">
        <x:v>CAP-LAW047</x:v>
      </x:c>
      <x:c r="I1548" s="305" t="str">
        <x:v>MIGRATED — FROZEN</x:v>
      </x:c>
      <x:c r="J1548" s="305" t="str">
        <x:v>FROZEN</x:v>
      </x:c>
      <x:c r="K1548" s="305" t="str">
        <x:f>IF(COUNTIF($C$5:$C$1629,C1548)=1,"UNIQUE","DUPLICATE")</x:f>
        <x:v>UNIQUE</x:v>
      </x:c>
      <x:c r="L1548" s="305" t="str">
        <x:f>IF(COUNTIFS($B$5:$B$1629,B1548,$E$5:$E$1629,E1548)=1,"UNIQUE","DUPLICATE")</x:f>
        <x:v>UNIQUE</x:v>
      </x:c>
      <x:c r="M1548" s="305" t="str">
        <x:f>IF(COUNTIF($C$5:$C$1629,F1548)=1,"LINKED","ORPHAN")</x:f>
        <x:v>LINKED</x:v>
      </x:c>
      <x:c r="N1548" s="305" t="str">
        <x:f>IF(AND(LEFT(C1548,10)="SEBI-CORE-",MID(C1548,11,3)=B1548,LEN(C1548)=20),"VALID","INVALID")</x:f>
        <x:v>VALID</x:v>
      </x:c>
      <x:c r="O1548" s="305" t="str">
        <x:v>NO COLLISION — OBJECT CODE ISOLATED</x:v>
      </x:c>
    </x:row>
    <x:row r="1549" ht="48" customHeight="1">
      <x:c r="A1549" s="305" t="str">
        <x:v>Traceability record</x:v>
      </x:c>
      <x:c r="B1549" s="305" t="str">
        <x:v>TRC</x:v>
      </x:c>
      <x:c r="C1549" s="305" t="str">
        <x:v>SEBI-CORE-TRC-000092</x:v>
      </x:c>
      <x:c r="D1549" s="305" t="n">
        <x:v>92</x:v>
      </x:c>
      <x:c r="E1549" s="305" t="str">
        <x:v>CAP-LAW047|Reg. 7|TRC01</x:v>
      </x:c>
      <x:c r="F1549" s="305" t="str">
        <x:v>SEBI-CORE-PRV-000092</x:v>
      </x:c>
      <x:c r="G1549" s="305" t="str">
        <x:v>CAP-LAW047|Reg. 7</x:v>
      </x:c>
      <x:c r="H1549" s="305" t="str">
        <x:v>CAP-LAW047</x:v>
      </x:c>
      <x:c r="I1549" s="305" t="str">
        <x:v>MIGRATED — FROZEN</x:v>
      </x:c>
      <x:c r="J1549" s="305" t="str">
        <x:v>FROZEN</x:v>
      </x:c>
      <x:c r="K1549" s="305" t="str">
        <x:f>IF(COUNTIF($C$5:$C$1629,C1549)=1,"UNIQUE","DUPLICATE")</x:f>
        <x:v>UNIQUE</x:v>
      </x:c>
      <x:c r="L1549" s="305" t="str">
        <x:f>IF(COUNTIFS($B$5:$B$1629,B1549,$E$5:$E$1629,E1549)=1,"UNIQUE","DUPLICATE")</x:f>
        <x:v>UNIQUE</x:v>
      </x:c>
      <x:c r="M1549" s="305" t="str">
        <x:f>IF(COUNTIF($C$5:$C$1629,F1549)=1,"LINKED","ORPHAN")</x:f>
        <x:v>LINKED</x:v>
      </x:c>
      <x:c r="N1549" s="305" t="str">
        <x:f>IF(AND(LEFT(C1549,10)="SEBI-CORE-",MID(C1549,11,3)=B1549,LEN(C1549)=20),"VALID","INVALID")</x:f>
        <x:v>VALID</x:v>
      </x:c>
      <x:c r="O1549" s="305" t="str">
        <x:v>NO COLLISION — OBJECT CODE ISOLATED</x:v>
      </x:c>
    </x:row>
    <x:row r="1550" ht="48" customHeight="1">
      <x:c r="A1550" s="305" t="str">
        <x:v>Traceability record</x:v>
      </x:c>
      <x:c r="B1550" s="305" t="str">
        <x:v>TRC</x:v>
      </x:c>
      <x:c r="C1550" s="305" t="str">
        <x:v>SEBI-CORE-TRC-000093</x:v>
      </x:c>
      <x:c r="D1550" s="305" t="n">
        <x:v>93</x:v>
      </x:c>
      <x:c r="E1550" s="305" t="str">
        <x:v>CAP-LAW047|Reg. 8|TRC01</x:v>
      </x:c>
      <x:c r="F1550" s="305" t="str">
        <x:v>SEBI-CORE-PRV-000093</x:v>
      </x:c>
      <x:c r="G1550" s="305" t="str">
        <x:v>CAP-LAW047|Reg. 8</x:v>
      </x:c>
      <x:c r="H1550" s="305" t="str">
        <x:v>CAP-LAW047</x:v>
      </x:c>
      <x:c r="I1550" s="305" t="str">
        <x:v>MIGRATED — FROZEN</x:v>
      </x:c>
      <x:c r="J1550" s="305" t="str">
        <x:v>FROZEN</x:v>
      </x:c>
      <x:c r="K1550" s="305" t="str">
        <x:f>IF(COUNTIF($C$5:$C$1629,C1550)=1,"UNIQUE","DUPLICATE")</x:f>
        <x:v>UNIQUE</x:v>
      </x:c>
      <x:c r="L1550" s="305" t="str">
        <x:f>IF(COUNTIFS($B$5:$B$1629,B1550,$E$5:$E$1629,E1550)=1,"UNIQUE","DUPLICATE")</x:f>
        <x:v>UNIQUE</x:v>
      </x:c>
      <x:c r="M1550" s="305" t="str">
        <x:f>IF(COUNTIF($C$5:$C$1629,F1550)=1,"LINKED","ORPHAN")</x:f>
        <x:v>LINKED</x:v>
      </x:c>
      <x:c r="N1550" s="305" t="str">
        <x:f>IF(AND(LEFT(C1550,10)="SEBI-CORE-",MID(C1550,11,3)=B1550,LEN(C1550)=20),"VALID","INVALID")</x:f>
        <x:v>VALID</x:v>
      </x:c>
      <x:c r="O1550" s="305" t="str">
        <x:v>NO COLLISION — OBJECT CODE ISOLATED</x:v>
      </x:c>
    </x:row>
    <x:row r="1551" ht="48" customHeight="1">
      <x:c r="A1551" s="305" t="str">
        <x:v>Traceability record</x:v>
      </x:c>
      <x:c r="B1551" s="305" t="str">
        <x:v>TRC</x:v>
      </x:c>
      <x:c r="C1551" s="305" t="str">
        <x:v>SEBI-CORE-TRC-000094</x:v>
      </x:c>
      <x:c r="D1551" s="305" t="n">
        <x:v>94</x:v>
      </x:c>
      <x:c r="E1551" s="305" t="str">
        <x:v>CAP-LAW047|Reg. 9(xi)|TRC01</x:v>
      </x:c>
      <x:c r="F1551" s="305" t="str">
        <x:v>SEBI-CORE-PRV-000094</x:v>
      </x:c>
      <x:c r="G1551" s="305" t="str">
        <x:v>CAP-LAW047|Reg. 9(xi)</x:v>
      </x:c>
      <x:c r="H1551" s="305" t="str">
        <x:v>CAP-LAW047</x:v>
      </x:c>
      <x:c r="I1551" s="305" t="str">
        <x:v>MIGRATED — FROZEN</x:v>
      </x:c>
      <x:c r="J1551" s="305" t="str">
        <x:v>FROZEN</x:v>
      </x:c>
      <x:c r="K1551" s="305" t="str">
        <x:f>IF(COUNTIF($C$5:$C$1629,C1551)=1,"UNIQUE","DUPLICATE")</x:f>
        <x:v>UNIQUE</x:v>
      </x:c>
      <x:c r="L1551" s="305" t="str">
        <x:f>IF(COUNTIFS($B$5:$B$1629,B1551,$E$5:$E$1629,E1551)=1,"UNIQUE","DUPLICATE")</x:f>
        <x:v>UNIQUE</x:v>
      </x:c>
      <x:c r="M1551" s="305" t="str">
        <x:f>IF(COUNTIF($C$5:$C$1629,F1551)=1,"LINKED","ORPHAN")</x:f>
        <x:v>LINKED</x:v>
      </x:c>
      <x:c r="N1551" s="305" t="str">
        <x:f>IF(AND(LEFT(C1551,10)="SEBI-CORE-",MID(C1551,11,3)=B1551,LEN(C1551)=20),"VALID","INVALID")</x:f>
        <x:v>VALID</x:v>
      </x:c>
      <x:c r="O1551" s="305" t="str">
        <x:v>NO COLLISION — OBJECT CODE ISOLATED</x:v>
      </x:c>
    </x:row>
    <x:row r="1552" ht="48" customHeight="1">
      <x:c r="A1552" s="305" t="str">
        <x:v>Traceability record</x:v>
      </x:c>
      <x:c r="B1552" s="305" t="str">
        <x:v>TRC</x:v>
      </x:c>
      <x:c r="C1552" s="305" t="str">
        <x:v>SEBI-CORE-TRC-000095</x:v>
      </x:c>
      <x:c r="D1552" s="305" t="n">
        <x:v>95</x:v>
      </x:c>
      <x:c r="E1552" s="305" t="str">
        <x:v>CAP-LAW047|Reg. 9|TRC01</x:v>
      </x:c>
      <x:c r="F1552" s="305" t="str">
        <x:v>SEBI-CORE-PRV-000095</x:v>
      </x:c>
      <x:c r="G1552" s="305" t="str">
        <x:v>CAP-LAW047|Reg. 9</x:v>
      </x:c>
      <x:c r="H1552" s="305" t="str">
        <x:v>CAP-LAW047</x:v>
      </x:c>
      <x:c r="I1552" s="305" t="str">
        <x:v>MIGRATED — FROZEN</x:v>
      </x:c>
      <x:c r="J1552" s="305" t="str">
        <x:v>FROZEN</x:v>
      </x:c>
      <x:c r="K1552" s="305" t="str">
        <x:f>IF(COUNTIF($C$5:$C$1629,C1552)=1,"UNIQUE","DUPLICATE")</x:f>
        <x:v>UNIQUE</x:v>
      </x:c>
      <x:c r="L1552" s="305" t="str">
        <x:f>IF(COUNTIFS($B$5:$B$1629,B1552,$E$5:$E$1629,E1552)=1,"UNIQUE","DUPLICATE")</x:f>
        <x:v>UNIQUE</x:v>
      </x:c>
      <x:c r="M1552" s="305" t="str">
        <x:f>IF(COUNTIF($C$5:$C$1629,F1552)=1,"LINKED","ORPHAN")</x:f>
        <x:v>LINKED</x:v>
      </x:c>
      <x:c r="N1552" s="305" t="str">
        <x:f>IF(AND(LEFT(C1552,10)="SEBI-CORE-",MID(C1552,11,3)=B1552,LEN(C1552)=20),"VALID","INVALID")</x:f>
        <x:v>VALID</x:v>
      </x:c>
      <x:c r="O1552" s="305" t="str">
        <x:v>NO COLLISION — OBJECT CODE ISOLATED</x:v>
      </x:c>
    </x:row>
    <x:row r="1553" ht="48" customHeight="1">
      <x:c r="A1553" s="305" t="str">
        <x:v>Traceability record</x:v>
      </x:c>
      <x:c r="B1553" s="305" t="str">
        <x:v>TRC</x:v>
      </x:c>
      <x:c r="C1553" s="305" t="str">
        <x:v>SEBI-CORE-TRC-000096</x:v>
      </x:c>
      <x:c r="D1553" s="305" t="n">
        <x:v>96</x:v>
      </x:c>
      <x:c r="E1553" s="305" t="str">
        <x:v>CAP-LAW047|Reg. 10|TRC01</x:v>
      </x:c>
      <x:c r="F1553" s="305" t="str">
        <x:v>SEBI-CORE-PRV-000096</x:v>
      </x:c>
      <x:c r="G1553" s="305" t="str">
        <x:v>CAP-LAW047|Reg. 10</x:v>
      </x:c>
      <x:c r="H1553" s="305" t="str">
        <x:v>CAP-LAW047</x:v>
      </x:c>
      <x:c r="I1553" s="305" t="str">
        <x:v>MIGRATED — FROZEN</x:v>
      </x:c>
      <x:c r="J1553" s="305" t="str">
        <x:v>FROZEN</x:v>
      </x:c>
      <x:c r="K1553" s="305" t="str">
        <x:f>IF(COUNTIF($C$5:$C$1629,C1553)=1,"UNIQUE","DUPLICATE")</x:f>
        <x:v>UNIQUE</x:v>
      </x:c>
      <x:c r="L1553" s="305" t="str">
        <x:f>IF(COUNTIFS($B$5:$B$1629,B1553,$E$5:$E$1629,E1553)=1,"UNIQUE","DUPLICATE")</x:f>
        <x:v>UNIQUE</x:v>
      </x:c>
      <x:c r="M1553" s="305" t="str">
        <x:f>IF(COUNTIF($C$5:$C$1629,F1553)=1,"LINKED","ORPHAN")</x:f>
        <x:v>LINKED</x:v>
      </x:c>
      <x:c r="N1553" s="305" t="str">
        <x:f>IF(AND(LEFT(C1553,10)="SEBI-CORE-",MID(C1553,11,3)=B1553,LEN(C1553)=20),"VALID","INVALID")</x:f>
        <x:v>VALID</x:v>
      </x:c>
      <x:c r="O1553" s="305" t="str">
        <x:v>NO COLLISION — OBJECT CODE ISOLATED</x:v>
      </x:c>
    </x:row>
    <x:row r="1554" ht="48" customHeight="1">
      <x:c r="A1554" s="305" t="str">
        <x:v>Traceability record</x:v>
      </x:c>
      <x:c r="B1554" s="305" t="str">
        <x:v>TRC</x:v>
      </x:c>
      <x:c r="C1554" s="305" t="str">
        <x:v>SEBI-CORE-TRC-000097</x:v>
      </x:c>
      <x:c r="D1554" s="305" t="n">
        <x:v>97</x:v>
      </x:c>
      <x:c r="E1554" s="305" t="str">
        <x:v>CAP-LAW047|Reg. 11|TRC01</x:v>
      </x:c>
      <x:c r="F1554" s="305" t="str">
        <x:v>SEBI-CORE-PRV-000097</x:v>
      </x:c>
      <x:c r="G1554" s="305" t="str">
        <x:v>CAP-LAW047|Reg. 11</x:v>
      </x:c>
      <x:c r="H1554" s="305" t="str">
        <x:v>CAP-LAW047</x:v>
      </x:c>
      <x:c r="I1554" s="305" t="str">
        <x:v>MIGRATED — FROZEN</x:v>
      </x:c>
      <x:c r="J1554" s="305" t="str">
        <x:v>FROZEN</x:v>
      </x:c>
      <x:c r="K1554" s="305" t="str">
        <x:f>IF(COUNTIF($C$5:$C$1629,C1554)=1,"UNIQUE","DUPLICATE")</x:f>
        <x:v>UNIQUE</x:v>
      </x:c>
      <x:c r="L1554" s="305" t="str">
        <x:f>IF(COUNTIFS($B$5:$B$1629,B1554,$E$5:$E$1629,E1554)=1,"UNIQUE","DUPLICATE")</x:f>
        <x:v>UNIQUE</x:v>
      </x:c>
      <x:c r="M1554" s="305" t="str">
        <x:f>IF(COUNTIF($C$5:$C$1629,F1554)=1,"LINKED","ORPHAN")</x:f>
        <x:v>LINKED</x:v>
      </x:c>
      <x:c r="N1554" s="305" t="str">
        <x:f>IF(AND(LEFT(C1554,10)="SEBI-CORE-",MID(C1554,11,3)=B1554,LEN(C1554)=20),"VALID","INVALID")</x:f>
        <x:v>VALID</x:v>
      </x:c>
      <x:c r="O1554" s="305" t="str">
        <x:v>NO COLLISION — OBJECT CODE ISOLATED</x:v>
      </x:c>
    </x:row>
    <x:row r="1555" ht="48" customHeight="1">
      <x:c r="A1555" s="305" t="str">
        <x:v>Traceability record</x:v>
      </x:c>
      <x:c r="B1555" s="305" t="str">
        <x:v>TRC</x:v>
      </x:c>
      <x:c r="C1555" s="305" t="str">
        <x:v>SEBI-CORE-TRC-000098</x:v>
      </x:c>
      <x:c r="D1555" s="305" t="n">
        <x:v>98</x:v>
      </x:c>
      <x:c r="E1555" s="305" t="str">
        <x:v>CAP-LAW047|Reg. 24 general obligations|TRC01</x:v>
      </x:c>
      <x:c r="F1555" s="305" t="str">
        <x:v>SEBI-CORE-PRV-000098</x:v>
      </x:c>
      <x:c r="G1555" s="305" t="str">
        <x:v>CAP-LAW047|Reg. 24 general obligations</x:v>
      </x:c>
      <x:c r="H1555" s="305" t="str">
        <x:v>CAP-LAW047</x:v>
      </x:c>
      <x:c r="I1555" s="305" t="str">
        <x:v>MIGRATED — FROZEN</x:v>
      </x:c>
      <x:c r="J1555" s="305" t="str">
        <x:v>FROZEN</x:v>
      </x:c>
      <x:c r="K1555" s="305" t="str">
        <x:f>IF(COUNTIF($C$5:$C$1629,C1555)=1,"UNIQUE","DUPLICATE")</x:f>
        <x:v>UNIQUE</x:v>
      </x:c>
      <x:c r="L1555" s="305" t="str">
        <x:f>IF(COUNTIFS($B$5:$B$1629,B1555,$E$5:$E$1629,E1555)=1,"UNIQUE","DUPLICATE")</x:f>
        <x:v>UNIQUE</x:v>
      </x:c>
      <x:c r="M1555" s="305" t="str">
        <x:f>IF(COUNTIF($C$5:$C$1629,F1555)=1,"LINKED","ORPHAN")</x:f>
        <x:v>LINKED</x:v>
      </x:c>
      <x:c r="N1555" s="305" t="str">
        <x:f>IF(AND(LEFT(C1555,10)="SEBI-CORE-",MID(C1555,11,3)=B1555,LEN(C1555)=20),"VALID","INVALID")</x:f>
        <x:v>VALID</x:v>
      </x:c>
      <x:c r="O1555" s="305" t="str">
        <x:v>NO COLLISION — OBJECT CODE ISOLATED</x:v>
      </x:c>
    </x:row>
    <x:row r="1556" ht="48" customHeight="1">
      <x:c r="A1556" s="305" t="str">
        <x:v>Traceability record</x:v>
      </x:c>
      <x:c r="B1556" s="305" t="str">
        <x:v>TRC</x:v>
      </x:c>
      <x:c r="C1556" s="305" t="str">
        <x:v>SEBI-CORE-TRC-000099</x:v>
      </x:c>
      <x:c r="D1556" s="305" t="n">
        <x:v>99</x:v>
      </x:c>
      <x:c r="E1556" s="305" t="str">
        <x:v>CAP-LAW239|Reg. 24(i)(ea) operationalisation|TRC01</x:v>
      </x:c>
      <x:c r="F1556" s="305" t="str">
        <x:v>SEBI-CORE-PRV-000099</x:v>
      </x:c>
      <x:c r="G1556" s="305" t="str">
        <x:v>CAP-LAW239|Reg. 24(i)(ea) operationalisation</x:v>
      </x:c>
      <x:c r="H1556" s="305" t="str">
        <x:v>CAP-LAW239</x:v>
      </x:c>
      <x:c r="I1556" s="305" t="str">
        <x:v>MIGRATED — FROZEN</x:v>
      </x:c>
      <x:c r="J1556" s="305" t="str">
        <x:v>FROZEN</x:v>
      </x:c>
      <x:c r="K1556" s="305" t="str">
        <x:f>IF(COUNTIF($C$5:$C$1629,C1556)=1,"UNIQUE","DUPLICATE")</x:f>
        <x:v>UNIQUE</x:v>
      </x:c>
      <x:c r="L1556" s="305" t="str">
        <x:f>IF(COUNTIFS($B$5:$B$1629,B1556,$E$5:$E$1629,E1556)=1,"UNIQUE","DUPLICATE")</x:f>
        <x:v>UNIQUE</x:v>
      </x:c>
      <x:c r="M1556" s="305" t="str">
        <x:f>IF(COUNTIF($C$5:$C$1629,F1556)=1,"LINKED","ORPHAN")</x:f>
        <x:v>LINKED</x:v>
      </x:c>
      <x:c r="N1556" s="305" t="str">
        <x:f>IF(AND(LEFT(C1556,10)="SEBI-CORE-",MID(C1556,11,3)=B1556,LEN(C1556)=20),"VALID","INVALID")</x:f>
        <x:v>VALID</x:v>
      </x:c>
      <x:c r="O1556" s="305" t="str">
        <x:v>NO COLLISION — OBJECT CODE ISOLATED</x:v>
      </x:c>
    </x:row>
    <x:row r="1557" ht="48" customHeight="1">
      <x:c r="A1557" s="305" t="str">
        <x:v>Traceability record</x:v>
      </x:c>
      <x:c r="B1557" s="305" t="str">
        <x:v>TRC</x:v>
      </x:c>
      <x:c r="C1557" s="305" t="str">
        <x:v>SEBI-CORE-TRC-000100</x:v>
      </x:c>
      <x:c r="D1557" s="305" t="n">
        <x:v>100</x:v>
      </x:c>
      <x:c r="E1557" s="305" t="str">
        <x:v>CAP-LAW040|Reg. 8|TRC01</x:v>
      </x:c>
      <x:c r="F1557" s="305" t="str">
        <x:v>SEBI-CORE-PRV-000100</x:v>
      </x:c>
      <x:c r="G1557" s="305" t="str">
        <x:v>CAP-LAW040|Reg. 8</x:v>
      </x:c>
      <x:c r="H1557" s="305" t="str">
        <x:v>CAP-LAW040</x:v>
      </x:c>
      <x:c r="I1557" s="305" t="str">
        <x:v>MIGRATED — FROZEN</x:v>
      </x:c>
      <x:c r="J1557" s="305" t="str">
        <x:v>FROZEN</x:v>
      </x:c>
      <x:c r="K1557" s="305" t="str">
        <x:f>IF(COUNTIF($C$5:$C$1629,C1557)=1,"UNIQUE","DUPLICATE")</x:f>
        <x:v>UNIQUE</x:v>
      </x:c>
      <x:c r="L1557" s="305" t="str">
        <x:f>IF(COUNTIFS($B$5:$B$1629,B1557,$E$5:$E$1629,E1557)=1,"UNIQUE","DUPLICATE")</x:f>
        <x:v>UNIQUE</x:v>
      </x:c>
      <x:c r="M1557" s="305" t="str">
        <x:f>IF(COUNTIF($C$5:$C$1629,F1557)=1,"LINKED","ORPHAN")</x:f>
        <x:v>LINKED</x:v>
      </x:c>
      <x:c r="N1557" s="305" t="str">
        <x:f>IF(AND(LEFT(C1557,10)="SEBI-CORE-",MID(C1557,11,3)=B1557,LEN(C1557)=20),"VALID","INVALID")</x:f>
        <x:v>VALID</x:v>
      </x:c>
      <x:c r="O1557" s="305" t="str">
        <x:v>NO COLLISION — OBJECT CODE ISOLATED</x:v>
      </x:c>
    </x:row>
    <x:row r="1558" ht="48" customHeight="1">
      <x:c r="A1558" s="305" t="str">
        <x:v>Traceability record</x:v>
      </x:c>
      <x:c r="B1558" s="305" t="str">
        <x:v>TRC</x:v>
      </x:c>
      <x:c r="C1558" s="305" t="str">
        <x:v>SEBI-CORE-TRC-000101</x:v>
      </x:c>
      <x:c r="D1558" s="305" t="n">
        <x:v>101</x:v>
      </x:c>
      <x:c r="E1558" s="305" t="str">
        <x:v>CAP-LAW040|Regs. 9 and 10(2)-(3)|TRC01</x:v>
      </x:c>
      <x:c r="F1558" s="305" t="str">
        <x:v>SEBI-CORE-PRV-000101</x:v>
      </x:c>
      <x:c r="G1558" s="305" t="str">
        <x:v>CAP-LAW040|Regs. 9 and 10(2)-(3)</x:v>
      </x:c>
      <x:c r="H1558" s="305" t="str">
        <x:v>CAP-LAW040</x:v>
      </x:c>
      <x:c r="I1558" s="305" t="str">
        <x:v>MIGRATED — FROZEN</x:v>
      </x:c>
      <x:c r="J1558" s="305" t="str">
        <x:v>FROZEN</x:v>
      </x:c>
      <x:c r="K1558" s="305" t="str">
        <x:f>IF(COUNTIF($C$5:$C$1629,C1558)=1,"UNIQUE","DUPLICATE")</x:f>
        <x:v>UNIQUE</x:v>
      </x:c>
      <x:c r="L1558" s="305" t="str">
        <x:f>IF(COUNTIFS($B$5:$B$1629,B1558,$E$5:$E$1629,E1558)=1,"UNIQUE","DUPLICATE")</x:f>
        <x:v>UNIQUE</x:v>
      </x:c>
      <x:c r="M1558" s="305" t="str">
        <x:f>IF(COUNTIF($C$5:$C$1629,F1558)=1,"LINKED","ORPHAN")</x:f>
        <x:v>LINKED</x:v>
      </x:c>
      <x:c r="N1558" s="305" t="str">
        <x:f>IF(AND(LEFT(C1558,10)="SEBI-CORE-",MID(C1558,11,3)=B1558,LEN(C1558)=20),"VALID","INVALID")</x:f>
        <x:v>VALID</x:v>
      </x:c>
      <x:c r="O1558" s="305" t="str">
        <x:v>NO COLLISION — OBJECT CODE ISOLATED</x:v>
      </x:c>
    </x:row>
    <x:row r="1559" ht="48" customHeight="1">
      <x:c r="A1559" s="305" t="str">
        <x:v>Traceability record</x:v>
      </x:c>
      <x:c r="B1559" s="305" t="str">
        <x:v>TRC</x:v>
      </x:c>
      <x:c r="C1559" s="305" t="str">
        <x:v>SEBI-CORE-TRC-000102</x:v>
      </x:c>
      <x:c r="D1559" s="305" t="n">
        <x:v>102</x:v>
      </x:c>
      <x:c r="E1559" s="305" t="str">
        <x:v>CAP-LAW040|Reg. 10(1),(4)-(6)|TRC01</x:v>
      </x:c>
      <x:c r="F1559" s="305" t="str">
        <x:v>SEBI-CORE-PRV-000102</x:v>
      </x:c>
      <x:c r="G1559" s="305" t="str">
        <x:v>CAP-LAW040|Reg. 10(1),(4)-(6)</x:v>
      </x:c>
      <x:c r="H1559" s="305" t="str">
        <x:v>CAP-LAW040</x:v>
      </x:c>
      <x:c r="I1559" s="305" t="str">
        <x:v>MIGRATED — FROZEN</x:v>
      </x:c>
      <x:c r="J1559" s="305" t="str">
        <x:v>FROZEN</x:v>
      </x:c>
      <x:c r="K1559" s="305" t="str">
        <x:f>IF(COUNTIF($C$5:$C$1629,C1559)=1,"UNIQUE","DUPLICATE")</x:f>
        <x:v>UNIQUE</x:v>
      </x:c>
      <x:c r="L1559" s="305" t="str">
        <x:f>IF(COUNTIFS($B$5:$B$1629,B1559,$E$5:$E$1629,E1559)=1,"UNIQUE","DUPLICATE")</x:f>
        <x:v>UNIQUE</x:v>
      </x:c>
      <x:c r="M1559" s="305" t="str">
        <x:f>IF(COUNTIF($C$5:$C$1629,F1559)=1,"LINKED","ORPHAN")</x:f>
        <x:v>LINKED</x:v>
      </x:c>
      <x:c r="N1559" s="305" t="str">
        <x:f>IF(AND(LEFT(C1559,10)="SEBI-CORE-",MID(C1559,11,3)=B1559,LEN(C1559)=20),"VALID","INVALID")</x:f>
        <x:v>VALID</x:v>
      </x:c>
      <x:c r="O1559" s="305" t="str">
        <x:v>NO COLLISION — OBJECT CODE ISOLATED</x:v>
      </x:c>
    </x:row>
    <x:row r="1560" ht="48" customHeight="1">
      <x:c r="A1560" s="305" t="str">
        <x:v>Traceability record</x:v>
      </x:c>
      <x:c r="B1560" s="305" t="str">
        <x:v>TRC</x:v>
      </x:c>
      <x:c r="C1560" s="305" t="str">
        <x:v>SEBI-CORE-TRC-000103</x:v>
      </x:c>
      <x:c r="D1560" s="305" t="n">
        <x:v>103</x:v>
      </x:c>
      <x:c r="E1560" s="305" t="str">
        <x:v>CAP-LAW040|Reg. 11|TRC01</x:v>
      </x:c>
      <x:c r="F1560" s="305" t="str">
        <x:v>SEBI-CORE-PRV-000103</x:v>
      </x:c>
      <x:c r="G1560" s="305" t="str">
        <x:v>CAP-LAW040|Reg. 11</x:v>
      </x:c>
      <x:c r="H1560" s="305" t="str">
        <x:v>CAP-LAW040</x:v>
      </x:c>
      <x:c r="I1560" s="305" t="str">
        <x:v>MIGRATED — FROZEN</x:v>
      </x:c>
      <x:c r="J1560" s="305" t="str">
        <x:v>FROZEN</x:v>
      </x:c>
      <x:c r="K1560" s="305" t="str">
        <x:f>IF(COUNTIF($C$5:$C$1629,C1560)=1,"UNIQUE","DUPLICATE")</x:f>
        <x:v>UNIQUE</x:v>
      </x:c>
      <x:c r="L1560" s="305" t="str">
        <x:f>IF(COUNTIFS($B$5:$B$1629,B1560,$E$5:$E$1629,E1560)=1,"UNIQUE","DUPLICATE")</x:f>
        <x:v>UNIQUE</x:v>
      </x:c>
      <x:c r="M1560" s="305" t="str">
        <x:f>IF(COUNTIF($C$5:$C$1629,F1560)=1,"LINKED","ORPHAN")</x:f>
        <x:v>LINKED</x:v>
      </x:c>
      <x:c r="N1560" s="305" t="str">
        <x:f>IF(AND(LEFT(C1560,10)="SEBI-CORE-",MID(C1560,11,3)=B1560,LEN(C1560)=20),"VALID","INVALID")</x:f>
        <x:v>VALID</x:v>
      </x:c>
      <x:c r="O1560" s="305" t="str">
        <x:v>NO COLLISION — OBJECT CODE ISOLATED</x:v>
      </x:c>
    </x:row>
    <x:row r="1561" ht="48" customHeight="1">
      <x:c r="A1561" s="305" t="str">
        <x:v>Traceability record</x:v>
      </x:c>
      <x:c r="B1561" s="305" t="str">
        <x:v>TRC</x:v>
      </x:c>
      <x:c r="C1561" s="305" t="str">
        <x:v>SEBI-CORE-TRC-000104</x:v>
      </x:c>
      <x:c r="D1561" s="305" t="n">
        <x:v>104</x:v>
      </x:c>
      <x:c r="E1561" s="305" t="str">
        <x:v>CAP-LAW040|Reg. 12|TRC01</x:v>
      </x:c>
      <x:c r="F1561" s="305" t="str">
        <x:v>SEBI-CORE-PRV-000104</x:v>
      </x:c>
      <x:c r="G1561" s="305" t="str">
        <x:v>CAP-LAW040|Reg. 12</x:v>
      </x:c>
      <x:c r="H1561" s="305" t="str">
        <x:v>CAP-LAW040</x:v>
      </x:c>
      <x:c r="I1561" s="305" t="str">
        <x:v>MIGRATED — FROZEN</x:v>
      </x:c>
      <x:c r="J1561" s="305" t="str">
        <x:v>FROZEN</x:v>
      </x:c>
      <x:c r="K1561" s="305" t="str">
        <x:f>IF(COUNTIF($C$5:$C$1629,C1561)=1,"UNIQUE","DUPLICATE")</x:f>
        <x:v>UNIQUE</x:v>
      </x:c>
      <x:c r="L1561" s="305" t="str">
        <x:f>IF(COUNTIFS($B$5:$B$1629,B1561,$E$5:$E$1629,E1561)=1,"UNIQUE","DUPLICATE")</x:f>
        <x:v>UNIQUE</x:v>
      </x:c>
      <x:c r="M1561" s="305" t="str">
        <x:f>IF(COUNTIF($C$5:$C$1629,F1561)=1,"LINKED","ORPHAN")</x:f>
        <x:v>LINKED</x:v>
      </x:c>
      <x:c r="N1561" s="305" t="str">
        <x:f>IF(AND(LEFT(C1561,10)="SEBI-CORE-",MID(C1561,11,3)=B1561,LEN(C1561)=20),"VALID","INVALID")</x:f>
        <x:v>VALID</x:v>
      </x:c>
      <x:c r="O1561" s="305" t="str">
        <x:v>NO COLLISION — OBJECT CODE ISOLATED</x:v>
      </x:c>
    </x:row>
    <x:row r="1562" ht="48" customHeight="1">
      <x:c r="A1562" s="305" t="str">
        <x:v>Traceability record</x:v>
      </x:c>
      <x:c r="B1562" s="305" t="str">
        <x:v>TRC</x:v>
      </x:c>
      <x:c r="C1562" s="305" t="str">
        <x:v>SEBI-CORE-TRC-000105</x:v>
      </x:c>
      <x:c r="D1562" s="305" t="n">
        <x:v>105</x:v>
      </x:c>
      <x:c r="E1562" s="305" t="str">
        <x:v>CAP-LAW040|Reg. 14|TRC01</x:v>
      </x:c>
      <x:c r="F1562" s="305" t="str">
        <x:v>SEBI-CORE-PRV-000105</x:v>
      </x:c>
      <x:c r="G1562" s="305" t="str">
        <x:v>CAP-LAW040|Reg. 14</x:v>
      </x:c>
      <x:c r="H1562" s="305" t="str">
        <x:v>CAP-LAW040</x:v>
      </x:c>
      <x:c r="I1562" s="305" t="str">
        <x:v>MIGRATED — FROZEN</x:v>
      </x:c>
      <x:c r="J1562" s="305" t="str">
        <x:v>FROZEN</x:v>
      </x:c>
      <x:c r="K1562" s="305" t="str">
        <x:f>IF(COUNTIF($C$5:$C$1629,C1562)=1,"UNIQUE","DUPLICATE")</x:f>
        <x:v>UNIQUE</x:v>
      </x:c>
      <x:c r="L1562" s="305" t="str">
        <x:f>IF(COUNTIFS($B$5:$B$1629,B1562,$E$5:$E$1629,E1562)=1,"UNIQUE","DUPLICATE")</x:f>
        <x:v>UNIQUE</x:v>
      </x:c>
      <x:c r="M1562" s="305" t="str">
        <x:f>IF(COUNTIF($C$5:$C$1629,F1562)=1,"LINKED","ORPHAN")</x:f>
        <x:v>LINKED</x:v>
      </x:c>
      <x:c r="N1562" s="305" t="str">
        <x:f>IF(AND(LEFT(C1562,10)="SEBI-CORE-",MID(C1562,11,3)=B1562,LEN(C1562)=20),"VALID","INVALID")</x:f>
        <x:v>VALID</x:v>
      </x:c>
      <x:c r="O1562" s="305" t="str">
        <x:v>NO COLLISION — OBJECT CODE ISOLATED</x:v>
      </x:c>
    </x:row>
    <x:row r="1563" ht="48" customHeight="1">
      <x:c r="A1563" s="305" t="str">
        <x:v>Traceability record</x:v>
      </x:c>
      <x:c r="B1563" s="305" t="str">
        <x:v>TRC</x:v>
      </x:c>
      <x:c r="C1563" s="305" t="str">
        <x:v>SEBI-CORE-TRC-000106</x:v>
      </x:c>
      <x:c r="D1563" s="305" t="n">
        <x:v>106</x:v>
      </x:c>
      <x:c r="E1563" s="305" t="str">
        <x:v>CAP-LAW040|Reg. 15|TRC01</x:v>
      </x:c>
      <x:c r="F1563" s="305" t="str">
        <x:v>SEBI-CORE-PRV-000106</x:v>
      </x:c>
      <x:c r="G1563" s="305" t="str">
        <x:v>CAP-LAW040|Reg. 15</x:v>
      </x:c>
      <x:c r="H1563" s="305" t="str">
        <x:v>CAP-LAW040</x:v>
      </x:c>
      <x:c r="I1563" s="305" t="str">
        <x:v>MIGRATED — FROZEN</x:v>
      </x:c>
      <x:c r="J1563" s="305" t="str">
        <x:v>FROZEN</x:v>
      </x:c>
      <x:c r="K1563" s="305" t="str">
        <x:f>IF(COUNTIF($C$5:$C$1629,C1563)=1,"UNIQUE","DUPLICATE")</x:f>
        <x:v>UNIQUE</x:v>
      </x:c>
      <x:c r="L1563" s="305" t="str">
        <x:f>IF(COUNTIFS($B$5:$B$1629,B1563,$E$5:$E$1629,E1563)=1,"UNIQUE","DUPLICATE")</x:f>
        <x:v>UNIQUE</x:v>
      </x:c>
      <x:c r="M1563" s="305" t="str">
        <x:f>IF(COUNTIF($C$5:$C$1629,F1563)=1,"LINKED","ORPHAN")</x:f>
        <x:v>LINKED</x:v>
      </x:c>
      <x:c r="N1563" s="305" t="str">
        <x:f>IF(AND(LEFT(C1563,10)="SEBI-CORE-",MID(C1563,11,3)=B1563,LEN(C1563)=20),"VALID","INVALID")</x:f>
        <x:v>VALID</x:v>
      </x:c>
      <x:c r="O1563" s="305" t="str">
        <x:v>NO COLLISION — OBJECT CODE ISOLATED</x:v>
      </x:c>
    </x:row>
    <x:row r="1564" ht="48" customHeight="1">
      <x:c r="A1564" s="305" t="str">
        <x:v>Traceability record</x:v>
      </x:c>
      <x:c r="B1564" s="305" t="str">
        <x:v>TRC</x:v>
      </x:c>
      <x:c r="C1564" s="305" t="str">
        <x:v>SEBI-CORE-TRC-000107</x:v>
      </x:c>
      <x:c r="D1564" s="305" t="n">
        <x:v>107</x:v>
      </x:c>
      <x:c r="E1564" s="305" t="str">
        <x:v>CAP-LAW040|Reg. 16|TRC01</x:v>
      </x:c>
      <x:c r="F1564" s="305" t="str">
        <x:v>SEBI-CORE-PRV-000107</x:v>
      </x:c>
      <x:c r="G1564" s="305" t="str">
        <x:v>CAP-LAW040|Reg. 16</x:v>
      </x:c>
      <x:c r="H1564" s="305" t="str">
        <x:v>CAP-LAW040</x:v>
      </x:c>
      <x:c r="I1564" s="305" t="str">
        <x:v>MIGRATED — FROZEN</x:v>
      </x:c>
      <x:c r="J1564" s="305" t="str">
        <x:v>FROZEN</x:v>
      </x:c>
      <x:c r="K1564" s="305" t="str">
        <x:f>IF(COUNTIF($C$5:$C$1629,C1564)=1,"UNIQUE","DUPLICATE")</x:f>
        <x:v>UNIQUE</x:v>
      </x:c>
      <x:c r="L1564" s="305" t="str">
        <x:f>IF(COUNTIFS($B$5:$B$1629,B1564,$E$5:$E$1629,E1564)=1,"UNIQUE","DUPLICATE")</x:f>
        <x:v>UNIQUE</x:v>
      </x:c>
      <x:c r="M1564" s="305" t="str">
        <x:f>IF(COUNTIF($C$5:$C$1629,F1564)=1,"LINKED","ORPHAN")</x:f>
        <x:v>LINKED</x:v>
      </x:c>
      <x:c r="N1564" s="305" t="str">
        <x:f>IF(AND(LEFT(C1564,10)="SEBI-CORE-",MID(C1564,11,3)=B1564,LEN(C1564)=20),"VALID","INVALID")</x:f>
        <x:v>VALID</x:v>
      </x:c>
      <x:c r="O1564" s="305" t="str">
        <x:v>NO COLLISION — OBJECT CODE ISOLATED</x:v>
      </x:c>
    </x:row>
    <x:row r="1565" ht="48" customHeight="1">
      <x:c r="A1565" s="305" t="str">
        <x:v>Traceability record</x:v>
      </x:c>
      <x:c r="B1565" s="305" t="str">
        <x:v>TRC</x:v>
      </x:c>
      <x:c r="C1565" s="305" t="str">
        <x:v>SEBI-CORE-TRC-000108</x:v>
      </x:c>
      <x:c r="D1565" s="305" t="n">
        <x:v>108</x:v>
      </x:c>
      <x:c r="E1565" s="305" t="str">
        <x:v>CAP-LAW040|Regs. 19A-23 and Schedules II/IV|TRC01</x:v>
      </x:c>
      <x:c r="F1565" s="305" t="str">
        <x:v>SEBI-CORE-PRV-000108</x:v>
      </x:c>
      <x:c r="G1565" s="305" t="str">
        <x:v>CAP-LAW040|Regs. 19A-23 and Schedules II/IV</x:v>
      </x:c>
      <x:c r="H1565" s="305" t="str">
        <x:v>CAP-LAW040</x:v>
      </x:c>
      <x:c r="I1565" s="305" t="str">
        <x:v>MIGRATED — FROZEN</x:v>
      </x:c>
      <x:c r="J1565" s="305" t="str">
        <x:v>FROZEN</x:v>
      </x:c>
      <x:c r="K1565" s="305" t="str">
        <x:f>IF(COUNTIF($C$5:$C$1629,C1565)=1,"UNIQUE","DUPLICATE")</x:f>
        <x:v>UNIQUE</x:v>
      </x:c>
      <x:c r="L1565" s="305" t="str">
        <x:f>IF(COUNTIFS($B$5:$B$1629,B1565,$E$5:$E$1629,E1565)=1,"UNIQUE","DUPLICATE")</x:f>
        <x:v>UNIQUE</x:v>
      </x:c>
      <x:c r="M1565" s="305" t="str">
        <x:f>IF(COUNTIF($C$5:$C$1629,F1565)=1,"LINKED","ORPHAN")</x:f>
        <x:v>LINKED</x:v>
      </x:c>
      <x:c r="N1565" s="305" t="str">
        <x:f>IF(AND(LEFT(C1565,10)="SEBI-CORE-",MID(C1565,11,3)=B1565,LEN(C1565)=20),"VALID","INVALID")</x:f>
        <x:v>VALID</x:v>
      </x:c>
      <x:c r="O1565" s="305" t="str">
        <x:v>NO COLLISION — OBJECT CODE ISOLATED</x:v>
      </x:c>
    </x:row>
    <x:row r="1566" ht="48" customHeight="1">
      <x:c r="A1566" s="305" t="str">
        <x:v>Traceability record</x:v>
      </x:c>
      <x:c r="B1566" s="305" t="str">
        <x:v>TRC</x:v>
      </x:c>
      <x:c r="C1566" s="305" t="str">
        <x:v>SEBI-CORE-TRC-000109</x:v>
      </x:c>
      <x:c r="D1566" s="305" t="n">
        <x:v>109</x:v>
      </x:c>
      <x:c r="E1566" s="305" t="str">
        <x:v>CAP-LAW040|Reg. 24|TRC01</x:v>
      </x:c>
      <x:c r="F1566" s="305" t="str">
        <x:v>SEBI-CORE-PRV-000109</x:v>
      </x:c>
      <x:c r="G1566" s="305" t="str">
        <x:v>CAP-LAW040|Reg. 24</x:v>
      </x:c>
      <x:c r="H1566" s="305" t="str">
        <x:v>CAP-LAW040</x:v>
      </x:c>
      <x:c r="I1566" s="305" t="str">
        <x:v>MIGRATED — FROZEN</x:v>
      </x:c>
      <x:c r="J1566" s="305" t="str">
        <x:v>FROZEN</x:v>
      </x:c>
      <x:c r="K1566" s="305" t="str">
        <x:f>IF(COUNTIF($C$5:$C$1629,C1566)=1,"UNIQUE","DUPLICATE")</x:f>
        <x:v>UNIQUE</x:v>
      </x:c>
      <x:c r="L1566" s="305" t="str">
        <x:f>IF(COUNTIFS($B$5:$B$1629,B1566,$E$5:$E$1629,E1566)=1,"UNIQUE","DUPLICATE")</x:f>
        <x:v>UNIQUE</x:v>
      </x:c>
      <x:c r="M1566" s="305" t="str">
        <x:f>IF(COUNTIF($C$5:$C$1629,F1566)=1,"LINKED","ORPHAN")</x:f>
        <x:v>LINKED</x:v>
      </x:c>
      <x:c r="N1566" s="305" t="str">
        <x:f>IF(AND(LEFT(C1566,10)="SEBI-CORE-",MID(C1566,11,3)=B1566,LEN(C1566)=20),"VALID","INVALID")</x:f>
        <x:v>VALID</x:v>
      </x:c>
      <x:c r="O1566" s="305" t="str">
        <x:v>NO COLLISION — OBJECT CODE ISOLATED</x:v>
      </x:c>
    </x:row>
    <x:row r="1567" ht="48" customHeight="1">
      <x:c r="A1567" s="305" t="str">
        <x:v>Traceability record</x:v>
      </x:c>
      <x:c r="B1567" s="305" t="str">
        <x:v>TRC</x:v>
      </x:c>
      <x:c r="C1567" s="305" t="str">
        <x:v>SEBI-CORE-TRC-000110</x:v>
      </x:c>
      <x:c r="D1567" s="305" t="n">
        <x:v>110</x:v>
      </x:c>
      <x:c r="E1567" s="305" t="str">
        <x:v>CAP-LAW040|Reg. 25|TRC01</x:v>
      </x:c>
      <x:c r="F1567" s="305" t="str">
        <x:v>SEBI-CORE-PRV-000110</x:v>
      </x:c>
      <x:c r="G1567" s="305" t="str">
        <x:v>CAP-LAW040|Reg. 25</x:v>
      </x:c>
      <x:c r="H1567" s="305" t="str">
        <x:v>CAP-LAW040</x:v>
      </x:c>
      <x:c r="I1567" s="305" t="str">
        <x:v>MIGRATED — FROZEN</x:v>
      </x:c>
      <x:c r="J1567" s="305" t="str">
        <x:v>FROZEN</x:v>
      </x:c>
      <x:c r="K1567" s="305" t="str">
        <x:f>IF(COUNTIF($C$5:$C$1629,C1567)=1,"UNIQUE","DUPLICATE")</x:f>
        <x:v>UNIQUE</x:v>
      </x:c>
      <x:c r="L1567" s="305" t="str">
        <x:f>IF(COUNTIFS($B$5:$B$1629,B1567,$E$5:$E$1629,E1567)=1,"UNIQUE","DUPLICATE")</x:f>
        <x:v>UNIQUE</x:v>
      </x:c>
      <x:c r="M1567" s="305" t="str">
        <x:f>IF(COUNTIF($C$5:$C$1629,F1567)=1,"LINKED","ORPHAN")</x:f>
        <x:v>LINKED</x:v>
      </x:c>
      <x:c r="N1567" s="305" t="str">
        <x:f>IF(AND(LEFT(C1567,10)="SEBI-CORE-",MID(C1567,11,3)=B1567,LEN(C1567)=20),"VALID","INVALID")</x:f>
        <x:v>VALID</x:v>
      </x:c>
      <x:c r="O1567" s="305" t="str">
        <x:v>NO COLLISION — OBJECT CODE ISOLATED</x:v>
      </x:c>
    </x:row>
    <x:row r="1568" ht="48" customHeight="1">
      <x:c r="A1568" s="305" t="str">
        <x:v>Traceability record</x:v>
      </x:c>
      <x:c r="B1568" s="305" t="str">
        <x:v>TRC</x:v>
      </x:c>
      <x:c r="C1568" s="305" t="str">
        <x:v>SEBI-CORE-TRC-000111</x:v>
      </x:c>
      <x:c r="D1568" s="305" t="n">
        <x:v>111</x:v>
      </x:c>
      <x:c r="E1568" s="305" t="str">
        <x:v>CAP-LAW042|Reg. 5|TRC01</x:v>
      </x:c>
      <x:c r="F1568" s="305" t="str">
        <x:v>SEBI-CORE-PRV-000111</x:v>
      </x:c>
      <x:c r="G1568" s="305" t="str">
        <x:v>CAP-LAW042|Reg. 5</x:v>
      </x:c>
      <x:c r="H1568" s="305" t="str">
        <x:v>CAP-LAW042</x:v>
      </x:c>
      <x:c r="I1568" s="305" t="str">
        <x:v>MIGRATED — FROZEN</x:v>
      </x:c>
      <x:c r="J1568" s="305" t="str">
        <x:v>FROZEN</x:v>
      </x:c>
      <x:c r="K1568" s="305" t="str">
        <x:f>IF(COUNTIF($C$5:$C$1629,C1568)=1,"UNIQUE","DUPLICATE")</x:f>
        <x:v>UNIQUE</x:v>
      </x:c>
      <x:c r="L1568" s="305" t="str">
        <x:f>IF(COUNTIFS($B$5:$B$1629,B1568,$E$5:$E$1629,E1568)=1,"UNIQUE","DUPLICATE")</x:f>
        <x:v>UNIQUE</x:v>
      </x:c>
      <x:c r="M1568" s="305" t="str">
        <x:f>IF(COUNTIF($C$5:$C$1629,F1568)=1,"LINKED","ORPHAN")</x:f>
        <x:v>LINKED</x:v>
      </x:c>
      <x:c r="N1568" s="305" t="str">
        <x:f>IF(AND(LEFT(C1568,10)="SEBI-CORE-",MID(C1568,11,3)=B1568,LEN(C1568)=20),"VALID","INVALID")</x:f>
        <x:v>VALID</x:v>
      </x:c>
      <x:c r="O1568" s="305" t="str">
        <x:v>NO COLLISION — OBJECT CODE ISOLATED</x:v>
      </x:c>
    </x:row>
    <x:row r="1569" ht="48" customHeight="1">
      <x:c r="A1569" s="305" t="str">
        <x:v>Traceability record</x:v>
      </x:c>
      <x:c r="B1569" s="305" t="str">
        <x:v>TRC</x:v>
      </x:c>
      <x:c r="C1569" s="305" t="str">
        <x:v>SEBI-CORE-TRC-000112</x:v>
      </x:c>
      <x:c r="D1569" s="305" t="n">
        <x:v>112</x:v>
      </x:c>
      <x:c r="E1569" s="305" t="str">
        <x:v>CAP-LAW042|Reg. 6|TRC01</x:v>
      </x:c>
      <x:c r="F1569" s="305" t="str">
        <x:v>SEBI-CORE-PRV-000112</x:v>
      </x:c>
      <x:c r="G1569" s="305" t="str">
        <x:v>CAP-LAW042|Reg. 6</x:v>
      </x:c>
      <x:c r="H1569" s="305" t="str">
        <x:v>CAP-LAW042</x:v>
      </x:c>
      <x:c r="I1569" s="305" t="str">
        <x:v>MIGRATED — FROZEN</x:v>
      </x:c>
      <x:c r="J1569" s="305" t="str">
        <x:v>FROZEN</x:v>
      </x:c>
      <x:c r="K1569" s="305" t="str">
        <x:f>IF(COUNTIF($C$5:$C$1629,C1569)=1,"UNIQUE","DUPLICATE")</x:f>
        <x:v>UNIQUE</x:v>
      </x:c>
      <x:c r="L1569" s="305" t="str">
        <x:f>IF(COUNTIFS($B$5:$B$1629,B1569,$E$5:$E$1629,E1569)=1,"UNIQUE","DUPLICATE")</x:f>
        <x:v>UNIQUE</x:v>
      </x:c>
      <x:c r="M1569" s="305" t="str">
        <x:f>IF(COUNTIF($C$5:$C$1629,F1569)=1,"LINKED","ORPHAN")</x:f>
        <x:v>LINKED</x:v>
      </x:c>
      <x:c r="N1569" s="305" t="str">
        <x:f>IF(AND(LEFT(C1569,10)="SEBI-CORE-",MID(C1569,11,3)=B1569,LEN(C1569)=20),"VALID","INVALID")</x:f>
        <x:v>VALID</x:v>
      </x:c>
      <x:c r="O1569" s="305" t="str">
        <x:v>NO COLLISION — OBJECT CODE ISOLATED</x:v>
      </x:c>
    </x:row>
    <x:row r="1570" ht="48" customHeight="1">
      <x:c r="A1570" s="305" t="str">
        <x:v>Traceability record</x:v>
      </x:c>
      <x:c r="B1570" s="305" t="str">
        <x:v>TRC</x:v>
      </x:c>
      <x:c r="C1570" s="305" t="str">
        <x:v>SEBI-CORE-TRC-000113</x:v>
      </x:c>
      <x:c r="D1570" s="305" t="n">
        <x:v>113</x:v>
      </x:c>
      <x:c r="E1570" s="305" t="str">
        <x:v>CAP-LAW042|Regs. 6 and 14 / Schedule I|TRC01</x:v>
      </x:c>
      <x:c r="F1570" s="305" t="str">
        <x:v>SEBI-CORE-PRV-000113</x:v>
      </x:c>
      <x:c r="G1570" s="305" t="str">
        <x:v>CAP-LAW042|Regs. 6 and 14 / Schedule I</x:v>
      </x:c>
      <x:c r="H1570" s="305" t="str">
        <x:v>CAP-LAW042</x:v>
      </x:c>
      <x:c r="I1570" s="305" t="str">
        <x:v>MIGRATED — FROZEN</x:v>
      </x:c>
      <x:c r="J1570" s="305" t="str">
        <x:v>FROZEN</x:v>
      </x:c>
      <x:c r="K1570" s="305" t="str">
        <x:f>IF(COUNTIF($C$5:$C$1629,C1570)=1,"UNIQUE","DUPLICATE")</x:f>
        <x:v>UNIQUE</x:v>
      </x:c>
      <x:c r="L1570" s="305" t="str">
        <x:f>IF(COUNTIFS($B$5:$B$1629,B1570,$E$5:$E$1629,E1570)=1,"UNIQUE","DUPLICATE")</x:f>
        <x:v>UNIQUE</x:v>
      </x:c>
      <x:c r="M1570" s="305" t="str">
        <x:f>IF(COUNTIF($C$5:$C$1629,F1570)=1,"LINKED","ORPHAN")</x:f>
        <x:v>LINKED</x:v>
      </x:c>
      <x:c r="N1570" s="305" t="str">
        <x:f>IF(AND(LEFT(C1570,10)="SEBI-CORE-",MID(C1570,11,3)=B1570,LEN(C1570)=20),"VALID","INVALID")</x:f>
        <x:v>VALID</x:v>
      </x:c>
      <x:c r="O1570" s="305" t="str">
        <x:v>NO COLLISION — OBJECT CODE ISOLATED</x:v>
      </x:c>
    </x:row>
    <x:row r="1571" ht="48" customHeight="1">
      <x:c r="A1571" s="305" t="str">
        <x:v>Traceability record</x:v>
      </x:c>
      <x:c r="B1571" s="305" t="str">
        <x:v>TRC</x:v>
      </x:c>
      <x:c r="C1571" s="305" t="str">
        <x:v>SEBI-CORE-TRC-000114</x:v>
      </x:c>
      <x:c r="D1571" s="305" t="n">
        <x:v>114</x:v>
      </x:c>
      <x:c r="E1571" s="305" t="str">
        <x:v>CAP-LAW042|Reg. 3|TRC01</x:v>
      </x:c>
      <x:c r="F1571" s="305" t="str">
        <x:v>SEBI-CORE-PRV-000114</x:v>
      </x:c>
      <x:c r="G1571" s="305" t="str">
        <x:v>CAP-LAW042|Reg. 3</x:v>
      </x:c>
      <x:c r="H1571" s="305" t="str">
        <x:v>CAP-LAW042</x:v>
      </x:c>
      <x:c r="I1571" s="305" t="str">
        <x:v>MIGRATED — FROZEN</x:v>
      </x:c>
      <x:c r="J1571" s="305" t="str">
        <x:v>FROZEN</x:v>
      </x:c>
      <x:c r="K1571" s="305" t="str">
        <x:f>IF(COUNTIF($C$5:$C$1629,C1571)=1,"UNIQUE","DUPLICATE")</x:f>
        <x:v>UNIQUE</x:v>
      </x:c>
      <x:c r="L1571" s="305" t="str">
        <x:f>IF(COUNTIFS($B$5:$B$1629,B1571,$E$5:$E$1629,E1571)=1,"UNIQUE","DUPLICATE")</x:f>
        <x:v>UNIQUE</x:v>
      </x:c>
      <x:c r="M1571" s="305" t="str">
        <x:f>IF(COUNTIF($C$5:$C$1629,F1571)=1,"LINKED","ORPHAN")</x:f>
        <x:v>LINKED</x:v>
      </x:c>
      <x:c r="N1571" s="305" t="str">
        <x:f>IF(AND(LEFT(C1571,10)="SEBI-CORE-",MID(C1571,11,3)=B1571,LEN(C1571)=20),"VALID","INVALID")</x:f>
        <x:v>VALID</x:v>
      </x:c>
      <x:c r="O1571" s="305" t="str">
        <x:v>NO COLLISION — OBJECT CODE ISOLATED</x:v>
      </x:c>
    </x:row>
    <x:row r="1572" ht="48" customHeight="1">
      <x:c r="A1572" s="305" t="str">
        <x:v>Traceability record</x:v>
      </x:c>
      <x:c r="B1572" s="305" t="str">
        <x:v>TRC</x:v>
      </x:c>
      <x:c r="C1572" s="305" t="str">
        <x:v>SEBI-CORE-TRC-000115</x:v>
      </x:c>
      <x:c r="D1572" s="305" t="n">
        <x:v>115</x:v>
      </x:c>
      <x:c r="E1572" s="305" t="str">
        <x:v>CAP-LAW042|Reg. 12(3)|TRC01</x:v>
      </x:c>
      <x:c r="F1572" s="305" t="str">
        <x:v>SEBI-CORE-PRV-000115</x:v>
      </x:c>
      <x:c r="G1572" s="305" t="str">
        <x:v>CAP-LAW042|Reg. 12(3)</x:v>
      </x:c>
      <x:c r="H1572" s="305" t="str">
        <x:v>CAP-LAW042</x:v>
      </x:c>
      <x:c r="I1572" s="305" t="str">
        <x:v>MIGRATED — FROZEN</x:v>
      </x:c>
      <x:c r="J1572" s="305" t="str">
        <x:v>FROZEN</x:v>
      </x:c>
      <x:c r="K1572" s="305" t="str">
        <x:f>IF(COUNTIF($C$5:$C$1629,C1572)=1,"UNIQUE","DUPLICATE")</x:f>
        <x:v>UNIQUE</x:v>
      </x:c>
      <x:c r="L1572" s="305" t="str">
        <x:f>IF(COUNTIFS($B$5:$B$1629,B1572,$E$5:$E$1629,E1572)=1,"UNIQUE","DUPLICATE")</x:f>
        <x:v>UNIQUE</x:v>
      </x:c>
      <x:c r="M1572" s="305" t="str">
        <x:f>IF(COUNTIF($C$5:$C$1629,F1572)=1,"LINKED","ORPHAN")</x:f>
        <x:v>LINKED</x:v>
      </x:c>
      <x:c r="N1572" s="305" t="str">
        <x:f>IF(AND(LEFT(C1572,10)="SEBI-CORE-",MID(C1572,11,3)=B1572,LEN(C1572)=20),"VALID","INVALID")</x:f>
        <x:v>VALID</x:v>
      </x:c>
      <x:c r="O1572" s="305" t="str">
        <x:v>NO COLLISION — OBJECT CODE ISOLATED</x:v>
      </x:c>
    </x:row>
    <x:row r="1573" ht="48" customHeight="1">
      <x:c r="A1573" s="305" t="str">
        <x:v>Traceability record</x:v>
      </x:c>
      <x:c r="B1573" s="305" t="str">
        <x:v>TRC</x:v>
      </x:c>
      <x:c r="C1573" s="305" t="str">
        <x:v>SEBI-CORE-TRC-000116</x:v>
      </x:c>
      <x:c r="D1573" s="305" t="n">
        <x:v>116</x:v>
      </x:c>
      <x:c r="E1573" s="305" t="str">
        <x:v>CAP-LAW042|Regs. 10 and 12|TRC01</x:v>
      </x:c>
      <x:c r="F1573" s="305" t="str">
        <x:v>SEBI-CORE-PRV-000116</x:v>
      </x:c>
      <x:c r="G1573" s="305" t="str">
        <x:v>CAP-LAW042|Regs. 10 and 12</x:v>
      </x:c>
      <x:c r="H1573" s="305" t="str">
        <x:v>CAP-LAW042</x:v>
      </x:c>
      <x:c r="I1573" s="305" t="str">
        <x:v>MIGRATED — FROZEN</x:v>
      </x:c>
      <x:c r="J1573" s="305" t="str">
        <x:v>FROZEN</x:v>
      </x:c>
      <x:c r="K1573" s="305" t="str">
        <x:f>IF(COUNTIF($C$5:$C$1629,C1573)=1,"UNIQUE","DUPLICATE")</x:f>
        <x:v>UNIQUE</x:v>
      </x:c>
      <x:c r="L1573" s="305" t="str">
        <x:f>IF(COUNTIFS($B$5:$B$1629,B1573,$E$5:$E$1629,E1573)=1,"UNIQUE","DUPLICATE")</x:f>
        <x:v>UNIQUE</x:v>
      </x:c>
      <x:c r="M1573" s="305" t="str">
        <x:f>IF(COUNTIF($C$5:$C$1629,F1573)=1,"LINKED","ORPHAN")</x:f>
        <x:v>LINKED</x:v>
      </x:c>
      <x:c r="N1573" s="305" t="str">
        <x:f>IF(AND(LEFT(C1573,10)="SEBI-CORE-",MID(C1573,11,3)=B1573,LEN(C1573)=20),"VALID","INVALID")</x:f>
        <x:v>VALID</x:v>
      </x:c>
      <x:c r="O1573" s="305" t="str">
        <x:v>NO COLLISION — OBJECT CODE ISOLATED</x:v>
      </x:c>
    </x:row>
    <x:row r="1574" ht="48" customHeight="1">
      <x:c r="A1574" s="305" t="str">
        <x:v>Traceability record</x:v>
      </x:c>
      <x:c r="B1574" s="305" t="str">
        <x:v>TRC</x:v>
      </x:c>
      <x:c r="C1574" s="305" t="str">
        <x:v>SEBI-CORE-TRC-000117</x:v>
      </x:c>
      <x:c r="D1574" s="305" t="n">
        <x:v>117</x:v>
      </x:c>
      <x:c r="E1574" s="305" t="str">
        <x:v>CAP-LAW042|Reg. 14 / Schedule I Part F|TRC01</x:v>
      </x:c>
      <x:c r="F1574" s="305" t="str">
        <x:v>SEBI-CORE-PRV-000117</x:v>
      </x:c>
      <x:c r="G1574" s="305" t="str">
        <x:v>CAP-LAW042|Reg. 14 / Schedule I Part F</x:v>
      </x:c>
      <x:c r="H1574" s="305" t="str">
        <x:v>CAP-LAW042</x:v>
      </x:c>
      <x:c r="I1574" s="305" t="str">
        <x:v>MIGRATED — FROZEN</x:v>
      </x:c>
      <x:c r="J1574" s="305" t="str">
        <x:v>FROZEN</x:v>
      </x:c>
      <x:c r="K1574" s="305" t="str">
        <x:f>IF(COUNTIF($C$5:$C$1629,C1574)=1,"UNIQUE","DUPLICATE")</x:f>
        <x:v>UNIQUE</x:v>
      </x:c>
      <x:c r="L1574" s="305" t="str">
        <x:f>IF(COUNTIFS($B$5:$B$1629,B1574,$E$5:$E$1629,E1574)=1,"UNIQUE","DUPLICATE")</x:f>
        <x:v>UNIQUE</x:v>
      </x:c>
      <x:c r="M1574" s="305" t="str">
        <x:f>IF(COUNTIF($C$5:$C$1629,F1574)=1,"LINKED","ORPHAN")</x:f>
        <x:v>LINKED</x:v>
      </x:c>
      <x:c r="N1574" s="305" t="str">
        <x:f>IF(AND(LEFT(C1574,10)="SEBI-CORE-",MID(C1574,11,3)=B1574,LEN(C1574)=20),"VALID","INVALID")</x:f>
        <x:v>VALID</x:v>
      </x:c>
      <x:c r="O1574" s="305" t="str">
        <x:v>NO COLLISION — OBJECT CODE ISOLATED</x:v>
      </x:c>
    </x:row>
    <x:row r="1575" ht="48" customHeight="1">
      <x:c r="A1575" s="305" t="str">
        <x:v>Traceability record</x:v>
      </x:c>
      <x:c r="B1575" s="305" t="str">
        <x:v>TRC</x:v>
      </x:c>
      <x:c r="C1575" s="305" t="str">
        <x:v>SEBI-CORE-TRC-000118</x:v>
      </x:c>
      <x:c r="D1575" s="305" t="n">
        <x:v>118</x:v>
      </x:c>
      <x:c r="E1575" s="305" t="str">
        <x:v>CAP-LAW042|Reg. 13|TRC01</x:v>
      </x:c>
      <x:c r="F1575" s="305" t="str">
        <x:v>SEBI-CORE-PRV-000118</x:v>
      </x:c>
      <x:c r="G1575" s="305" t="str">
        <x:v>CAP-LAW042|Reg. 13</x:v>
      </x:c>
      <x:c r="H1575" s="305" t="str">
        <x:v>CAP-LAW042</x:v>
      </x:c>
      <x:c r="I1575" s="305" t="str">
        <x:v>MIGRATED — FROZEN</x:v>
      </x:c>
      <x:c r="J1575" s="305" t="str">
        <x:v>FROZEN</x:v>
      </x:c>
      <x:c r="K1575" s="305" t="str">
        <x:f>IF(COUNTIF($C$5:$C$1629,C1575)=1,"UNIQUE","DUPLICATE")</x:f>
        <x:v>UNIQUE</x:v>
      </x:c>
      <x:c r="L1575" s="305" t="str">
        <x:f>IF(COUNTIFS($B$5:$B$1629,B1575,$E$5:$E$1629,E1575)=1,"UNIQUE","DUPLICATE")</x:f>
        <x:v>UNIQUE</x:v>
      </x:c>
      <x:c r="M1575" s="305" t="str">
        <x:f>IF(COUNTIF($C$5:$C$1629,F1575)=1,"LINKED","ORPHAN")</x:f>
        <x:v>LINKED</x:v>
      </x:c>
      <x:c r="N1575" s="305" t="str">
        <x:f>IF(AND(LEFT(C1575,10)="SEBI-CORE-",MID(C1575,11,3)=B1575,LEN(C1575)=20),"VALID","INVALID")</x:f>
        <x:v>VALID</x:v>
      </x:c>
      <x:c r="O1575" s="305" t="str">
        <x:v>NO COLLISION — OBJECT CODE ISOLATED</x:v>
      </x:c>
    </x:row>
    <x:row r="1576" ht="48" customHeight="1">
      <x:c r="A1576" s="305" t="str">
        <x:v>Traceability record</x:v>
      </x:c>
      <x:c r="B1576" s="305" t="str">
        <x:v>TRC</x:v>
      </x:c>
      <x:c r="C1576" s="305" t="str">
        <x:v>SEBI-CORE-TRC-000119</x:v>
      </x:c>
      <x:c r="D1576" s="305" t="n">
        <x:v>119</x:v>
      </x:c>
      <x:c r="E1576" s="305" t="str">
        <x:v>CAP-LAW042|Chapter IV (Regs. 28-38)|TRC01</x:v>
      </x:c>
      <x:c r="F1576" s="305" t="str">
        <x:v>SEBI-CORE-PRV-000119</x:v>
      </x:c>
      <x:c r="G1576" s="305" t="str">
        <x:v>CAP-LAW042|Chapter IV (Regs. 28-38)</x:v>
      </x:c>
      <x:c r="H1576" s="305" t="str">
        <x:v>CAP-LAW042</x:v>
      </x:c>
      <x:c r="I1576" s="305" t="str">
        <x:v>MIGRATED — FROZEN</x:v>
      </x:c>
      <x:c r="J1576" s="305" t="str">
        <x:v>FROZEN</x:v>
      </x:c>
      <x:c r="K1576" s="305" t="str">
        <x:f>IF(COUNTIF($C$5:$C$1629,C1576)=1,"UNIQUE","DUPLICATE")</x:f>
        <x:v>UNIQUE</x:v>
      </x:c>
      <x:c r="L1576" s="305" t="str">
        <x:f>IF(COUNTIFS($B$5:$B$1629,B1576,$E$5:$E$1629,E1576)=1,"UNIQUE","DUPLICATE")</x:f>
        <x:v>UNIQUE</x:v>
      </x:c>
      <x:c r="M1576" s="305" t="str">
        <x:f>IF(COUNTIF($C$5:$C$1629,F1576)=1,"LINKED","ORPHAN")</x:f>
        <x:v>LINKED</x:v>
      </x:c>
      <x:c r="N1576" s="305" t="str">
        <x:f>IF(AND(LEFT(C1576,10)="SEBI-CORE-",MID(C1576,11,3)=B1576,LEN(C1576)=20),"VALID","INVALID")</x:f>
        <x:v>VALID</x:v>
      </x:c>
      <x:c r="O1576" s="305" t="str">
        <x:v>NO COLLISION — OBJECT CODE ISOLATED</x:v>
      </x:c>
    </x:row>
    <x:row r="1577" ht="48" customHeight="1">
      <x:c r="A1577" s="305" t="str">
        <x:v>Traceability record</x:v>
      </x:c>
      <x:c r="B1577" s="305" t="str">
        <x:v>TRC</x:v>
      </x:c>
      <x:c r="C1577" s="305" t="str">
        <x:v>SEBI-CORE-TRC-000120</x:v>
      </x:c>
      <x:c r="D1577" s="305" t="n">
        <x:v>120</x:v>
      </x:c>
      <x:c r="E1577" s="305" t="str">
        <x:v>CAP-LAW041|Eligibility / general conditions|TRC01</x:v>
      </x:c>
      <x:c r="F1577" s="305" t="str">
        <x:v>SEBI-CORE-PRV-000120</x:v>
      </x:c>
      <x:c r="G1577" s="305" t="str">
        <x:v>CAP-LAW041|Eligibility / general conditions</x:v>
      </x:c>
      <x:c r="H1577" s="305" t="str">
        <x:v>CAP-LAW041</x:v>
      </x:c>
      <x:c r="I1577" s="305" t="str">
        <x:v>MIGRATED — FROZEN</x:v>
      </x:c>
      <x:c r="J1577" s="305" t="str">
        <x:v>FROZEN</x:v>
      </x:c>
      <x:c r="K1577" s="305" t="str">
        <x:f>IF(COUNTIF($C$5:$C$1629,C1577)=1,"UNIQUE","DUPLICATE")</x:f>
        <x:v>UNIQUE</x:v>
      </x:c>
      <x:c r="L1577" s="305" t="str">
        <x:f>IF(COUNTIFS($B$5:$B$1629,B1577,$E$5:$E$1629,E1577)=1,"UNIQUE","DUPLICATE")</x:f>
        <x:v>UNIQUE</x:v>
      </x:c>
      <x:c r="M1577" s="305" t="str">
        <x:f>IF(COUNTIF($C$5:$C$1629,F1577)=1,"LINKED","ORPHAN")</x:f>
        <x:v>LINKED</x:v>
      </x:c>
      <x:c r="N1577" s="305" t="str">
        <x:f>IF(AND(LEFT(C1577,10)="SEBI-CORE-",MID(C1577,11,3)=B1577,LEN(C1577)=20),"VALID","INVALID")</x:f>
        <x:v>VALID</x:v>
      </x:c>
      <x:c r="O1577" s="305" t="str">
        <x:v>NO COLLISION — OBJECT CODE ISOLATED</x:v>
      </x:c>
    </x:row>
    <x:row r="1578" ht="48" customHeight="1">
      <x:c r="A1578" s="305" t="str">
        <x:v>Traceability record</x:v>
      </x:c>
      <x:c r="B1578" s="305" t="str">
        <x:v>TRC</x:v>
      </x:c>
      <x:c r="C1578" s="305" t="str">
        <x:v>SEBI-CORE-TRC-000121</x:v>
      </x:c>
      <x:c r="D1578" s="305" t="n">
        <x:v>121</x:v>
      </x:c>
      <x:c r="E1578" s="305" t="str">
        <x:v>CAP-LAW041|Offer document / placement memorandum|TRC01</x:v>
      </x:c>
      <x:c r="F1578" s="305" t="str">
        <x:v>SEBI-CORE-PRV-000121</x:v>
      </x:c>
      <x:c r="G1578" s="305" t="str">
        <x:v>CAP-LAW041|Offer document / placement memorandum</x:v>
      </x:c>
      <x:c r="H1578" s="305" t="str">
        <x:v>CAP-LAW041</x:v>
      </x:c>
      <x:c r="I1578" s="305" t="str">
        <x:v>MIGRATED — FROZEN</x:v>
      </x:c>
      <x:c r="J1578" s="305" t="str">
        <x:v>FROZEN</x:v>
      </x:c>
      <x:c r="K1578" s="305" t="str">
        <x:f>IF(COUNTIF($C$5:$C$1629,C1578)=1,"UNIQUE","DUPLICATE")</x:f>
        <x:v>UNIQUE</x:v>
      </x:c>
      <x:c r="L1578" s="305" t="str">
        <x:f>IF(COUNTIFS($B$5:$B$1629,B1578,$E$5:$E$1629,E1578)=1,"UNIQUE","DUPLICATE")</x:f>
        <x:v>UNIQUE</x:v>
      </x:c>
      <x:c r="M1578" s="305" t="str">
        <x:f>IF(COUNTIF($C$5:$C$1629,F1578)=1,"LINKED","ORPHAN")</x:f>
        <x:v>LINKED</x:v>
      </x:c>
      <x:c r="N1578" s="305" t="str">
        <x:f>IF(AND(LEFT(C1578,10)="SEBI-CORE-",MID(C1578,11,3)=B1578,LEN(C1578)=20),"VALID","INVALID")</x:f>
        <x:v>VALID</x:v>
      </x:c>
      <x:c r="O1578" s="305" t="str">
        <x:v>NO COLLISION — OBJECT CODE ISOLATED</x:v>
      </x:c>
    </x:row>
    <x:row r="1579" ht="48" customHeight="1">
      <x:c r="A1579" s="305" t="str">
        <x:v>Traceability record</x:v>
      </x:c>
      <x:c r="B1579" s="305" t="str">
        <x:v>TRC</x:v>
      </x:c>
      <x:c r="C1579" s="305" t="str">
        <x:v>SEBI-CORE-TRC-000122</x:v>
      </x:c>
      <x:c r="D1579" s="305" t="n">
        <x:v>122</x:v>
      </x:c>
      <x:c r="E1579" s="305" t="str">
        <x:v>CAP-LAW041|Debenture trustee / security / rating provisions|TRC01</x:v>
      </x:c>
      <x:c r="F1579" s="305" t="str">
        <x:v>SEBI-CORE-PRV-000122</x:v>
      </x:c>
      <x:c r="G1579" s="305" t="str">
        <x:v>CAP-LAW041|Debenture trustee / security / rating provisions</x:v>
      </x:c>
      <x:c r="H1579" s="305" t="str">
        <x:v>CAP-LAW041</x:v>
      </x:c>
      <x:c r="I1579" s="305" t="str">
        <x:v>MIGRATED — FROZEN</x:v>
      </x:c>
      <x:c r="J1579" s="305" t="str">
        <x:v>FROZEN</x:v>
      </x:c>
      <x:c r="K1579" s="305" t="str">
        <x:f>IF(COUNTIF($C$5:$C$1629,C1579)=1,"UNIQUE","DUPLICATE")</x:f>
        <x:v>UNIQUE</x:v>
      </x:c>
      <x:c r="L1579" s="305" t="str">
        <x:f>IF(COUNTIFS($B$5:$B$1629,B1579,$E$5:$E$1629,E1579)=1,"UNIQUE","DUPLICATE")</x:f>
        <x:v>UNIQUE</x:v>
      </x:c>
      <x:c r="M1579" s="305" t="str">
        <x:f>IF(COUNTIF($C$5:$C$1629,F1579)=1,"LINKED","ORPHAN")</x:f>
        <x:v>LINKED</x:v>
      </x:c>
      <x:c r="N1579" s="305" t="str">
        <x:f>IF(AND(LEFT(C1579,10)="SEBI-CORE-",MID(C1579,11,3)=B1579,LEN(C1579)=20),"VALID","INVALID")</x:f>
        <x:v>VALID</x:v>
      </x:c>
      <x:c r="O1579" s="305" t="str">
        <x:v>NO COLLISION — OBJECT CODE ISOLATED</x:v>
      </x:c>
    </x:row>
    <x:row r="1580" ht="48" customHeight="1">
      <x:c r="A1580" s="305" t="str">
        <x:v>Traceability record</x:v>
      </x:c>
      <x:c r="B1580" s="305" t="str">
        <x:v>TRC</x:v>
      </x:c>
      <x:c r="C1580" s="305" t="str">
        <x:v>SEBI-CORE-TRC-000123</x:v>
      </x:c>
      <x:c r="D1580" s="305" t="n">
        <x:v>123</x:v>
      </x:c>
      <x:c r="E1580" s="305" t="str">
        <x:v>CAP-LAW041|Allotment / listing provisions|TRC01</x:v>
      </x:c>
      <x:c r="F1580" s="305" t="str">
        <x:v>SEBI-CORE-PRV-000123</x:v>
      </x:c>
      <x:c r="G1580" s="305" t="str">
        <x:v>CAP-LAW041|Allotment / listing provisions</x:v>
      </x:c>
      <x:c r="H1580" s="305" t="str">
        <x:v>CAP-LAW041</x:v>
      </x:c>
      <x:c r="I1580" s="305" t="str">
        <x:v>MIGRATED — FROZEN</x:v>
      </x:c>
      <x:c r="J1580" s="305" t="str">
        <x:v>FROZEN</x:v>
      </x:c>
      <x:c r="K1580" s="305" t="str">
        <x:f>IF(COUNTIF($C$5:$C$1629,C1580)=1,"UNIQUE","DUPLICATE")</x:f>
        <x:v>UNIQUE</x:v>
      </x:c>
      <x:c r="L1580" s="305" t="str">
        <x:f>IF(COUNTIFS($B$5:$B$1629,B1580,$E$5:$E$1629,E1580)=1,"UNIQUE","DUPLICATE")</x:f>
        <x:v>UNIQUE</x:v>
      </x:c>
      <x:c r="M1580" s="305" t="str">
        <x:f>IF(COUNTIF($C$5:$C$1629,F1580)=1,"LINKED","ORPHAN")</x:f>
        <x:v>LINKED</x:v>
      </x:c>
      <x:c r="N1580" s="305" t="str">
        <x:f>IF(AND(LEFT(C1580,10)="SEBI-CORE-",MID(C1580,11,3)=B1580,LEN(C1580)=20),"VALID","INVALID")</x:f>
        <x:v>VALID</x:v>
      </x:c>
      <x:c r="O1580" s="305" t="str">
        <x:v>NO COLLISION — OBJECT CODE ISOLATED</x:v>
      </x:c>
    </x:row>
    <x:row r="1581" ht="48" customHeight="1">
      <x:c r="A1581" s="305" t="str">
        <x:v>Traceability record</x:v>
      </x:c>
      <x:c r="B1581" s="305" t="str">
        <x:v>TRC</x:v>
      </x:c>
      <x:c r="C1581" s="305" t="str">
        <x:v>SEBI-CORE-TRC-000124</x:v>
      </x:c>
      <x:c r="D1581" s="305" t="n">
        <x:v>124</x:v>
      </x:c>
      <x:c r="E1581" s="305" t="str">
        <x:v>CAP-LAW085|Public issue / ASBA chapter|TRC01</x:v>
      </x:c>
      <x:c r="F1581" s="305" t="str">
        <x:v>SEBI-CORE-PRV-000124</x:v>
      </x:c>
      <x:c r="G1581" s="305" t="str">
        <x:v>CAP-LAW085|Public issue / ASBA chapter</x:v>
      </x:c>
      <x:c r="H1581" s="305" t="str">
        <x:v>CAP-LAW085</x:v>
      </x:c>
      <x:c r="I1581" s="305" t="str">
        <x:v>MIGRATED — FROZEN</x:v>
      </x:c>
      <x:c r="J1581" s="305" t="str">
        <x:v>FROZEN</x:v>
      </x:c>
      <x:c r="K1581" s="305" t="str">
        <x:f>IF(COUNTIF($C$5:$C$1629,C1581)=1,"UNIQUE","DUPLICATE")</x:f>
        <x:v>UNIQUE</x:v>
      </x:c>
      <x:c r="L1581" s="305" t="str">
        <x:f>IF(COUNTIFS($B$5:$B$1629,B1581,$E$5:$E$1629,E1581)=1,"UNIQUE","DUPLICATE")</x:f>
        <x:v>UNIQUE</x:v>
      </x:c>
      <x:c r="M1581" s="305" t="str">
        <x:f>IF(COUNTIF($C$5:$C$1629,F1581)=1,"LINKED","ORPHAN")</x:f>
        <x:v>LINKED</x:v>
      </x:c>
      <x:c r="N1581" s="305" t="str">
        <x:f>IF(AND(LEFT(C1581,10)="SEBI-CORE-",MID(C1581,11,3)=B1581,LEN(C1581)=20),"VALID","INVALID")</x:f>
        <x:v>VALID</x:v>
      </x:c>
      <x:c r="O1581" s="305" t="str">
        <x:v>NO COLLISION — OBJECT CODE ISOLATED</x:v>
      </x:c>
    </x:row>
    <x:row r="1582" ht="48" customHeight="1">
      <x:c r="A1582" s="305" t="str">
        <x:v>Traceability record</x:v>
      </x:c>
      <x:c r="B1582" s="305" t="str">
        <x:v>TRC</x:v>
      </x:c>
      <x:c r="C1582" s="305" t="str">
        <x:v>SEBI-CORE-TRC-000125</x:v>
      </x:c>
      <x:c r="D1582" s="305" t="n">
        <x:v>125</x:v>
      </x:c>
      <x:c r="E1582" s="305" t="str">
        <x:v>CAP-LAW085|Private placement / EBP chapter|TRC01</x:v>
      </x:c>
      <x:c r="F1582" s="305" t="str">
        <x:v>SEBI-CORE-PRV-000125</x:v>
      </x:c>
      <x:c r="G1582" s="305" t="str">
        <x:v>CAP-LAW085|Private placement / EBP chapter</x:v>
      </x:c>
      <x:c r="H1582" s="305" t="str">
        <x:v>CAP-LAW085</x:v>
      </x:c>
      <x:c r="I1582" s="305" t="str">
        <x:v>MIGRATED — FROZEN</x:v>
      </x:c>
      <x:c r="J1582" s="305" t="str">
        <x:v>FROZEN</x:v>
      </x:c>
      <x:c r="K1582" s="305" t="str">
        <x:f>IF(COUNTIF($C$5:$C$1629,C1582)=1,"UNIQUE","DUPLICATE")</x:f>
        <x:v>UNIQUE</x:v>
      </x:c>
      <x:c r="L1582" s="305" t="str">
        <x:f>IF(COUNTIFS($B$5:$B$1629,B1582,$E$5:$E$1629,E1582)=1,"UNIQUE","DUPLICATE")</x:f>
        <x:v>UNIQUE</x:v>
      </x:c>
      <x:c r="M1582" s="305" t="str">
        <x:f>IF(COUNTIF($C$5:$C$1629,F1582)=1,"LINKED","ORPHAN")</x:f>
        <x:v>LINKED</x:v>
      </x:c>
      <x:c r="N1582" s="305" t="str">
        <x:f>IF(AND(LEFT(C1582,10)="SEBI-CORE-",MID(C1582,11,3)=B1582,LEN(C1582)=20),"VALID","INVALID")</x:f>
        <x:v>VALID</x:v>
      </x:c>
      <x:c r="O1582" s="305" t="str">
        <x:v>NO COLLISION — OBJECT CODE ISOLATED</x:v>
      </x:c>
    </x:row>
    <x:row r="1583" ht="48" customHeight="1">
      <x:c r="A1583" s="305" t="str">
        <x:v>Traceability record</x:v>
      </x:c>
      <x:c r="B1583" s="305" t="str">
        <x:v>TRC</x:v>
      </x:c>
      <x:c r="C1583" s="305" t="str">
        <x:v>SEBI-CORE-TRC-000126</x:v>
      </x:c>
      <x:c r="D1583" s="305" t="n">
        <x:v>126</x:v>
      </x:c>
      <x:c r="E1583" s="305" t="str">
        <x:v>CAP-LAW085|ISIN / dematerialisation chapter|TRC01</x:v>
      </x:c>
      <x:c r="F1583" s="305" t="str">
        <x:v>SEBI-CORE-PRV-000126</x:v>
      </x:c>
      <x:c r="G1583" s="305" t="str">
        <x:v>CAP-LAW085|ISIN / dematerialisation chapter</x:v>
      </x:c>
      <x:c r="H1583" s="305" t="str">
        <x:v>CAP-LAW085</x:v>
      </x:c>
      <x:c r="I1583" s="305" t="str">
        <x:v>MIGRATED — FROZEN</x:v>
      </x:c>
      <x:c r="J1583" s="305" t="str">
        <x:v>FROZEN</x:v>
      </x:c>
      <x:c r="K1583" s="305" t="str">
        <x:f>IF(COUNTIF($C$5:$C$1629,C1583)=1,"UNIQUE","DUPLICATE")</x:f>
        <x:v>UNIQUE</x:v>
      </x:c>
      <x:c r="L1583" s="305" t="str">
        <x:f>IF(COUNTIFS($B$5:$B$1629,B1583,$E$5:$E$1629,E1583)=1,"UNIQUE","DUPLICATE")</x:f>
        <x:v>UNIQUE</x:v>
      </x:c>
      <x:c r="M1583" s="305" t="str">
        <x:f>IF(COUNTIF($C$5:$C$1629,F1583)=1,"LINKED","ORPHAN")</x:f>
        <x:v>LINKED</x:v>
      </x:c>
      <x:c r="N1583" s="305" t="str">
        <x:f>IF(AND(LEFT(C1583,10)="SEBI-CORE-",MID(C1583,11,3)=B1583,LEN(C1583)=20),"VALID","INVALID")</x:f>
        <x:v>VALID</x:v>
      </x:c>
      <x:c r="O1583" s="305" t="str">
        <x:v>NO COLLISION — OBJECT CODE ISOLATED</x:v>
      </x:c>
    </x:row>
    <x:row r="1584" ht="48" customHeight="1">
      <x:c r="A1584" s="305" t="str">
        <x:v>Traceability record</x:v>
      </x:c>
      <x:c r="B1584" s="305" t="str">
        <x:v>TRC</x:v>
      </x:c>
      <x:c r="C1584" s="305" t="str">
        <x:v>SEBI-CORE-TRC-000127</x:v>
      </x:c>
      <x:c r="D1584" s="305" t="n">
        <x:v>127</x:v>
      </x:c>
      <x:c r="E1584" s="305" t="str">
        <x:v>CAP-LAW085|Centralised bond database / reporting chapter|TRC01</x:v>
      </x:c>
      <x:c r="F1584" s="305" t="str">
        <x:v>SEBI-CORE-PRV-000127</x:v>
      </x:c>
      <x:c r="G1584" s="305" t="str">
        <x:v>CAP-LAW085|Centralised bond database / reporting chapter</x:v>
      </x:c>
      <x:c r="H1584" s="305" t="str">
        <x:v>CAP-LAW085</x:v>
      </x:c>
      <x:c r="I1584" s="305" t="str">
        <x:v>MIGRATED — FROZEN</x:v>
      </x:c>
      <x:c r="J1584" s="305" t="str">
        <x:v>FROZEN</x:v>
      </x:c>
      <x:c r="K1584" s="305" t="str">
        <x:f>IF(COUNTIF($C$5:$C$1629,C1584)=1,"UNIQUE","DUPLICATE")</x:f>
        <x:v>UNIQUE</x:v>
      </x:c>
      <x:c r="L1584" s="305" t="str">
        <x:f>IF(COUNTIFS($B$5:$B$1629,B1584,$E$5:$E$1629,E1584)=1,"UNIQUE","DUPLICATE")</x:f>
        <x:v>UNIQUE</x:v>
      </x:c>
      <x:c r="M1584" s="305" t="str">
        <x:f>IF(COUNTIF($C$5:$C$1629,F1584)=1,"LINKED","ORPHAN")</x:f>
        <x:v>LINKED</x:v>
      </x:c>
      <x:c r="N1584" s="305" t="str">
        <x:f>IF(AND(LEFT(C1584,10)="SEBI-CORE-",MID(C1584,11,3)=B1584,LEN(C1584)=20),"VALID","INVALID")</x:f>
        <x:v>VALID</x:v>
      </x:c>
      <x:c r="O1584" s="305" t="str">
        <x:v>NO COLLISION — OBJECT CODE ISOLATED</x:v>
      </x:c>
    </x:row>
    <x:row r="1585" ht="48" customHeight="1">
      <x:c r="A1585" s="305" t="str">
        <x:v>Traceability record</x:v>
      </x:c>
      <x:c r="B1585" s="305" t="str">
        <x:v>TRC</x:v>
      </x:c>
      <x:c r="C1585" s="305" t="str">
        <x:v>SEBI-CORE-TRC-000128</x:v>
      </x:c>
      <x:c r="D1585" s="305" t="n">
        <x:v>128</x:v>
      </x:c>
      <x:c r="E1585" s="305" t="str">
        <x:v>CAP-LAW085|Commercial paper chapter|TRC01</x:v>
      </x:c>
      <x:c r="F1585" s="305" t="str">
        <x:v>SEBI-CORE-PRV-000128</x:v>
      </x:c>
      <x:c r="G1585" s="305" t="str">
        <x:v>CAP-LAW085|Commercial paper chapter</x:v>
      </x:c>
      <x:c r="H1585" s="305" t="str">
        <x:v>CAP-LAW085</x:v>
      </x:c>
      <x:c r="I1585" s="305" t="str">
        <x:v>MIGRATED — FROZEN</x:v>
      </x:c>
      <x:c r="J1585" s="305" t="str">
        <x:v>FROZEN</x:v>
      </x:c>
      <x:c r="K1585" s="305" t="str">
        <x:f>IF(COUNTIF($C$5:$C$1629,C1585)=1,"UNIQUE","DUPLICATE")</x:f>
        <x:v>UNIQUE</x:v>
      </x:c>
      <x:c r="L1585" s="305" t="str">
        <x:f>IF(COUNTIFS($B$5:$B$1629,B1585,$E$5:$E$1629,E1585)=1,"UNIQUE","DUPLICATE")</x:f>
        <x:v>UNIQUE</x:v>
      </x:c>
      <x:c r="M1585" s="305" t="str">
        <x:f>IF(COUNTIF($C$5:$C$1629,F1585)=1,"LINKED","ORPHAN")</x:f>
        <x:v>LINKED</x:v>
      </x:c>
      <x:c r="N1585" s="305" t="str">
        <x:f>IF(AND(LEFT(C1585,10)="SEBI-CORE-",MID(C1585,11,3)=B1585,LEN(C1585)=20),"VALID","INVALID")</x:f>
        <x:v>VALID</x:v>
      </x:c>
      <x:c r="O1585" s="305" t="str">
        <x:v>NO COLLISION — OBJECT CODE ISOLATED</x:v>
      </x:c>
    </x:row>
    <x:row r="1586" ht="48" customHeight="1">
      <x:c r="A1586" s="305" t="str">
        <x:v>Traceability record</x:v>
      </x:c>
      <x:c r="B1586" s="305" t="str">
        <x:v>TRC</x:v>
      </x:c>
      <x:c r="C1586" s="305" t="str">
        <x:v>SEBI-CORE-TRC-000129</x:v>
      </x:c>
      <x:c r="D1586" s="305" t="n">
        <x:v>129</x:v>
      </x:c>
      <x:c r="E1586" s="305" t="str">
        <x:v>CAP-LAW085|LEI chapter|TRC01</x:v>
      </x:c>
      <x:c r="F1586" s="305" t="str">
        <x:v>SEBI-CORE-PRV-000129</x:v>
      </x:c>
      <x:c r="G1586" s="305" t="str">
        <x:v>CAP-LAW085|LEI chapter</x:v>
      </x:c>
      <x:c r="H1586" s="305" t="str">
        <x:v>CAP-LAW085</x:v>
      </x:c>
      <x:c r="I1586" s="305" t="str">
        <x:v>MIGRATED — FROZEN</x:v>
      </x:c>
      <x:c r="J1586" s="305" t="str">
        <x:v>FROZEN</x:v>
      </x:c>
      <x:c r="K1586" s="305" t="str">
        <x:f>IF(COUNTIF($C$5:$C$1629,C1586)=1,"UNIQUE","DUPLICATE")</x:f>
        <x:v>UNIQUE</x:v>
      </x:c>
      <x:c r="L1586" s="305" t="str">
        <x:f>IF(COUNTIFS($B$5:$B$1629,B1586,$E$5:$E$1629,E1586)=1,"UNIQUE","DUPLICATE")</x:f>
        <x:v>UNIQUE</x:v>
      </x:c>
      <x:c r="M1586" s="305" t="str">
        <x:f>IF(COUNTIF($C$5:$C$1629,F1586)=1,"LINKED","ORPHAN")</x:f>
        <x:v>LINKED</x:v>
      </x:c>
      <x:c r="N1586" s="305" t="str">
        <x:f>IF(AND(LEFT(C1586,10)="SEBI-CORE-",MID(C1586,11,3)=B1586,LEN(C1586)=20),"VALID","INVALID")</x:f>
        <x:v>VALID</x:v>
      </x:c>
      <x:c r="O1586" s="305" t="str">
        <x:v>NO COLLISION — OBJECT CODE ISOLATED</x:v>
      </x:c>
    </x:row>
    <x:row r="1587" ht="48" customHeight="1">
      <x:c r="A1587" s="305" t="str">
        <x:v>Traceability record</x:v>
      </x:c>
      <x:c r="B1587" s="305" t="str">
        <x:v>TRC</x:v>
      </x:c>
      <x:c r="C1587" s="305" t="str">
        <x:v>SEBI-CORE-TRC-000130</x:v>
      </x:c>
      <x:c r="D1587" s="305" t="n">
        <x:v>130</x:v>
      </x:c>
      <x:c r="E1587" s="305" t="str">
        <x:v>CAP-LAW247|NCS MC Ch. V para 1.3|TRC01</x:v>
      </x:c>
      <x:c r="F1587" s="305" t="str">
        <x:v>SEBI-CORE-PRV-000130</x:v>
      </x:c>
      <x:c r="G1587" s="305" t="str">
        <x:v>CAP-LAW247|NCS MC Ch. V para 1.3</x:v>
      </x:c>
      <x:c r="H1587" s="305" t="str">
        <x:v>CAP-LAW247</x:v>
      </x:c>
      <x:c r="I1587" s="305" t="str">
        <x:v>MIGRATED — FROZEN</x:v>
      </x:c>
      <x:c r="J1587" s="305" t="str">
        <x:v>FROZEN</x:v>
      </x:c>
      <x:c r="K1587" s="305" t="str">
        <x:f>IF(COUNTIF($C$5:$C$1629,C1587)=1,"UNIQUE","DUPLICATE")</x:f>
        <x:v>UNIQUE</x:v>
      </x:c>
      <x:c r="L1587" s="305" t="str">
        <x:f>IF(COUNTIFS($B$5:$B$1629,B1587,$E$5:$E$1629,E1587)=1,"UNIQUE","DUPLICATE")</x:f>
        <x:v>UNIQUE</x:v>
      </x:c>
      <x:c r="M1587" s="305" t="str">
        <x:f>IF(COUNTIF($C$5:$C$1629,F1587)=1,"LINKED","ORPHAN")</x:f>
        <x:v>LINKED</x:v>
      </x:c>
      <x:c r="N1587" s="305" t="str">
        <x:f>IF(AND(LEFT(C1587,10)="SEBI-CORE-",MID(C1587,11,3)=B1587,LEN(C1587)=20),"VALID","INVALID")</x:f>
        <x:v>VALID</x:v>
      </x:c>
      <x:c r="O1587" s="305" t="str">
        <x:v>NO COLLISION — OBJECT CODE ISOLATED</x:v>
      </x:c>
    </x:row>
    <x:row r="1588" ht="48" customHeight="1">
      <x:c r="A1588" s="305" t="str">
        <x:v>Traceability record</x:v>
      </x:c>
      <x:c r="B1588" s="305" t="str">
        <x:v>TRC</x:v>
      </x:c>
      <x:c r="C1588" s="305" t="str">
        <x:v>SEBI-CORE-TRC-000131</x:v>
      </x:c>
      <x:c r="D1588" s="305" t="n">
        <x:v>131</x:v>
      </x:c>
      <x:c r="E1588" s="305" t="str">
        <x:v>CAP-LAW085|Green / ESG debt disclosure chapter|TRC01</x:v>
      </x:c>
      <x:c r="F1588" s="305" t="str">
        <x:v>SEBI-CORE-PRV-000131</x:v>
      </x:c>
      <x:c r="G1588" s="305" t="str">
        <x:v>CAP-LAW085|Green / ESG debt disclosure chapter</x:v>
      </x:c>
      <x:c r="H1588" s="305" t="str">
        <x:v>CAP-LAW085</x:v>
      </x:c>
      <x:c r="I1588" s="305" t="str">
        <x:v>MIGRATED — FROZEN</x:v>
      </x:c>
      <x:c r="J1588" s="305" t="str">
        <x:v>FROZEN</x:v>
      </x:c>
      <x:c r="K1588" s="305" t="str">
        <x:f>IF(COUNTIF($C$5:$C$1629,C1588)=1,"UNIQUE","DUPLICATE")</x:f>
        <x:v>UNIQUE</x:v>
      </x:c>
      <x:c r="L1588" s="305" t="str">
        <x:f>IF(COUNTIFS($B$5:$B$1629,B1588,$E$5:$E$1629,E1588)=1,"UNIQUE","DUPLICATE")</x:f>
        <x:v>UNIQUE</x:v>
      </x:c>
      <x:c r="M1588" s="305" t="str">
        <x:f>IF(COUNTIF($C$5:$C$1629,F1588)=1,"LINKED","ORPHAN")</x:f>
        <x:v>LINKED</x:v>
      </x:c>
      <x:c r="N1588" s="305" t="str">
        <x:f>IF(AND(LEFT(C1588,10)="SEBI-CORE-",MID(C1588,11,3)=B1588,LEN(C1588)=20),"VALID","INVALID")</x:f>
        <x:v>VALID</x:v>
      </x:c>
      <x:c r="O1588" s="305" t="str">
        <x:v>NO COLLISION — OBJECT CODE ISOLATED</x:v>
      </x:c>
    </x:row>
    <x:row r="1589" ht="48" customHeight="1">
      <x:c r="A1589" s="305" t="str">
        <x:v>Traceability record</x:v>
      </x:c>
      <x:c r="B1589" s="305" t="str">
        <x:v>TRC</x:v>
      </x:c>
      <x:c r="C1589" s="305" t="str">
        <x:v>SEBI-CORE-TRC-000132</x:v>
      </x:c>
      <x:c r="D1589" s="305" t="n">
        <x:v>132</x:v>
      </x:c>
      <x:c r="E1589" s="305" t="str">
        <x:v>CAP-LAW249|Ch. IX para 5.1|TRC01</x:v>
      </x:c>
      <x:c r="F1589" s="305" t="str">
        <x:v>SEBI-CORE-PRV-000132</x:v>
      </x:c>
      <x:c r="G1589" s="305" t="str">
        <x:v>CAP-LAW249|Ch. IX para 5.1</x:v>
      </x:c>
      <x:c r="H1589" s="305" t="str">
        <x:v>CAP-LAW249</x:v>
      </x:c>
      <x:c r="I1589" s="305" t="str">
        <x:v>MIGRATED — FROZEN</x:v>
      </x:c>
      <x:c r="J1589" s="305" t="str">
        <x:v>FROZEN</x:v>
      </x:c>
      <x:c r="K1589" s="305" t="str">
        <x:f>IF(COUNTIF($C$5:$C$1629,C1589)=1,"UNIQUE","DUPLICATE")</x:f>
        <x:v>UNIQUE</x:v>
      </x:c>
      <x:c r="L1589" s="305" t="str">
        <x:f>IF(COUNTIFS($B$5:$B$1629,B1589,$E$5:$E$1629,E1589)=1,"UNIQUE","DUPLICATE")</x:f>
        <x:v>UNIQUE</x:v>
      </x:c>
      <x:c r="M1589" s="305" t="str">
        <x:f>IF(COUNTIF($C$5:$C$1629,F1589)=1,"LINKED","ORPHAN")</x:f>
        <x:v>LINKED</x:v>
      </x:c>
      <x:c r="N1589" s="305" t="str">
        <x:f>IF(AND(LEFT(C1589,10)="SEBI-CORE-",MID(C1589,11,3)=B1589,LEN(C1589)=20),"VALID","INVALID")</x:f>
        <x:v>VALID</x:v>
      </x:c>
      <x:c r="O1589" s="305" t="str">
        <x:v>NO COLLISION — OBJECT CODE ISOLATED</x:v>
      </x:c>
    </x:row>
    <x:row r="1590" ht="48" customHeight="1">
      <x:c r="A1590" s="305" t="str">
        <x:v>Traceability record</x:v>
      </x:c>
      <x:c r="B1590" s="305" t="str">
        <x:v>TRC</x:v>
      </x:c>
      <x:c r="C1590" s="305" t="str">
        <x:v>SEBI-CORE-TRC-000133</x:v>
      </x:c>
      <x:c r="D1590" s="305" t="n">
        <x:v>133</x:v>
      </x:c>
      <x:c r="E1590" s="305" t="str">
        <x:v>CAP-LAW249|Ch. IX paras 5.2-5.4|TRC01</x:v>
      </x:c>
      <x:c r="F1590" s="305" t="str">
        <x:v>SEBI-CORE-PRV-000133</x:v>
      </x:c>
      <x:c r="G1590" s="305" t="str">
        <x:v>CAP-LAW249|Ch. IX paras 5.2-5.4</x:v>
      </x:c>
      <x:c r="H1590" s="305" t="str">
        <x:v>CAP-LAW249</x:v>
      </x:c>
      <x:c r="I1590" s="305" t="str">
        <x:v>MIGRATED — FROZEN</x:v>
      </x:c>
      <x:c r="J1590" s="305" t="str">
        <x:v>FROZEN</x:v>
      </x:c>
      <x:c r="K1590" s="305" t="str">
        <x:f>IF(COUNTIF($C$5:$C$1629,C1590)=1,"UNIQUE","DUPLICATE")</x:f>
        <x:v>UNIQUE</x:v>
      </x:c>
      <x:c r="L1590" s="305" t="str">
        <x:f>IF(COUNTIFS($B$5:$B$1629,B1590,$E$5:$E$1629,E1590)=1,"UNIQUE","DUPLICATE")</x:f>
        <x:v>UNIQUE</x:v>
      </x:c>
      <x:c r="M1590" s="305" t="str">
        <x:f>IF(COUNTIF($C$5:$C$1629,F1590)=1,"LINKED","ORPHAN")</x:f>
        <x:v>LINKED</x:v>
      </x:c>
      <x:c r="N1590" s="305" t="str">
        <x:f>IF(AND(LEFT(C1590,10)="SEBI-CORE-",MID(C1590,11,3)=B1590,LEN(C1590)=20),"VALID","INVALID")</x:f>
        <x:v>VALID</x:v>
      </x:c>
      <x:c r="O1590" s="305" t="str">
        <x:v>NO COLLISION — OBJECT CODE ISOLATED</x:v>
      </x:c>
    </x:row>
    <x:row r="1591" ht="48" customHeight="1">
      <x:c r="A1591" s="305" t="str">
        <x:v>Traceability record</x:v>
      </x:c>
      <x:c r="B1591" s="305" t="str">
        <x:v>TRC</x:v>
      </x:c>
      <x:c r="C1591" s="305" t="str">
        <x:v>SEBI-CORE-TRC-000134</x:v>
      </x:c>
      <x:c r="D1591" s="305" t="n">
        <x:v>134</x:v>
      </x:c>
      <x:c r="E1591" s="305" t="str">
        <x:v>CAP-LAW090|Reg. 50|TRC01</x:v>
      </x:c>
      <x:c r="F1591" s="305" t="str">
        <x:v>SEBI-CORE-PRV-000134</x:v>
      </x:c>
      <x:c r="G1591" s="305" t="str">
        <x:v>CAP-LAW090|Reg. 50</x:v>
      </x:c>
      <x:c r="H1591" s="305" t="str">
        <x:v>CAP-LAW090</x:v>
      </x:c>
      <x:c r="I1591" s="305" t="str">
        <x:v>MIGRATED — FROZEN</x:v>
      </x:c>
      <x:c r="J1591" s="305" t="str">
        <x:v>FROZEN</x:v>
      </x:c>
      <x:c r="K1591" s="305" t="str">
        <x:f>IF(COUNTIF($C$5:$C$1629,C1591)=1,"UNIQUE","DUPLICATE")</x:f>
        <x:v>UNIQUE</x:v>
      </x:c>
      <x:c r="L1591" s="305" t="str">
        <x:f>IF(COUNTIFS($B$5:$B$1629,B1591,$E$5:$E$1629,E1591)=1,"UNIQUE","DUPLICATE")</x:f>
        <x:v>UNIQUE</x:v>
      </x:c>
      <x:c r="M1591" s="305" t="str">
        <x:f>IF(COUNTIF($C$5:$C$1629,F1591)=1,"LINKED","ORPHAN")</x:f>
        <x:v>LINKED</x:v>
      </x:c>
      <x:c r="N1591" s="305" t="str">
        <x:f>IF(AND(LEFT(C1591,10)="SEBI-CORE-",MID(C1591,11,3)=B1591,LEN(C1591)=20),"VALID","INVALID")</x:f>
        <x:v>VALID</x:v>
      </x:c>
      <x:c r="O1591" s="305" t="str">
        <x:v>NO COLLISION — OBJECT CODE ISOLATED</x:v>
      </x:c>
    </x:row>
    <x:row r="1592" ht="48" customHeight="1">
      <x:c r="A1592" s="305" t="str">
        <x:v>Traceability record</x:v>
      </x:c>
      <x:c r="B1592" s="305" t="str">
        <x:v>TRC</x:v>
      </x:c>
      <x:c r="C1592" s="305" t="str">
        <x:v>SEBI-CORE-TRC-000135</x:v>
      </x:c>
      <x:c r="D1592" s="305" t="n">
        <x:v>135</x:v>
      </x:c>
      <x:c r="E1592" s="305" t="str">
        <x:v>CAP-LAW090|Reg. 51|TRC01</x:v>
      </x:c>
      <x:c r="F1592" s="305" t="str">
        <x:v>SEBI-CORE-PRV-000135</x:v>
      </x:c>
      <x:c r="G1592" s="305" t="str">
        <x:v>CAP-LAW090|Reg. 51</x:v>
      </x:c>
      <x:c r="H1592" s="305" t="str">
        <x:v>CAP-LAW090</x:v>
      </x:c>
      <x:c r="I1592" s="305" t="str">
        <x:v>MIGRATED — FROZEN</x:v>
      </x:c>
      <x:c r="J1592" s="305" t="str">
        <x:v>FROZEN</x:v>
      </x:c>
      <x:c r="K1592" s="305" t="str">
        <x:f>IF(COUNTIF($C$5:$C$1629,C1592)=1,"UNIQUE","DUPLICATE")</x:f>
        <x:v>UNIQUE</x:v>
      </x:c>
      <x:c r="L1592" s="305" t="str">
        <x:f>IF(COUNTIFS($B$5:$B$1629,B1592,$E$5:$E$1629,E1592)=1,"UNIQUE","DUPLICATE")</x:f>
        <x:v>UNIQUE</x:v>
      </x:c>
      <x:c r="M1592" s="305" t="str">
        <x:f>IF(COUNTIF($C$5:$C$1629,F1592)=1,"LINKED","ORPHAN")</x:f>
        <x:v>LINKED</x:v>
      </x:c>
      <x:c r="N1592" s="305" t="str">
        <x:f>IF(AND(LEFT(C1592,10)="SEBI-CORE-",MID(C1592,11,3)=B1592,LEN(C1592)=20),"VALID","INVALID")</x:f>
        <x:v>VALID</x:v>
      </x:c>
      <x:c r="O1592" s="305" t="str">
        <x:v>NO COLLISION — OBJECT CODE ISOLATED</x:v>
      </x:c>
    </x:row>
    <x:row r="1593" ht="48" customHeight="1">
      <x:c r="A1593" s="305" t="str">
        <x:v>Traceability record</x:v>
      </x:c>
      <x:c r="B1593" s="305" t="str">
        <x:v>TRC</x:v>
      </x:c>
      <x:c r="C1593" s="305" t="str">
        <x:v>SEBI-CORE-TRC-000136</x:v>
      </x:c>
      <x:c r="D1593" s="305" t="n">
        <x:v>136</x:v>
      </x:c>
      <x:c r="E1593" s="305" t="str">
        <x:v>CAP-LAW090|Reg. 52(1)-(2)|TRC01</x:v>
      </x:c>
      <x:c r="F1593" s="305" t="str">
        <x:v>SEBI-CORE-PRV-000136</x:v>
      </x:c>
      <x:c r="G1593" s="305" t="str">
        <x:v>CAP-LAW090|Reg. 52(1)-(2)</x:v>
      </x:c>
      <x:c r="H1593" s="305" t="str">
        <x:v>CAP-LAW090</x:v>
      </x:c>
      <x:c r="I1593" s="305" t="str">
        <x:v>MIGRATED — FROZEN</x:v>
      </x:c>
      <x:c r="J1593" s="305" t="str">
        <x:v>FROZEN</x:v>
      </x:c>
      <x:c r="K1593" s="305" t="str">
        <x:f>IF(COUNTIF($C$5:$C$1629,C1593)=1,"UNIQUE","DUPLICATE")</x:f>
        <x:v>UNIQUE</x:v>
      </x:c>
      <x:c r="L1593" s="305" t="str">
        <x:f>IF(COUNTIFS($B$5:$B$1629,B1593,$E$5:$E$1629,E1593)=1,"UNIQUE","DUPLICATE")</x:f>
        <x:v>UNIQUE</x:v>
      </x:c>
      <x:c r="M1593" s="305" t="str">
        <x:f>IF(COUNTIF($C$5:$C$1629,F1593)=1,"LINKED","ORPHAN")</x:f>
        <x:v>LINKED</x:v>
      </x:c>
      <x:c r="N1593" s="305" t="str">
        <x:f>IF(AND(LEFT(C1593,10)="SEBI-CORE-",MID(C1593,11,3)=B1593,LEN(C1593)=20),"VALID","INVALID")</x:f>
        <x:v>VALID</x:v>
      </x:c>
      <x:c r="O1593" s="305" t="str">
        <x:v>NO COLLISION — OBJECT CODE ISOLATED</x:v>
      </x:c>
    </x:row>
    <x:row r="1594" ht="48" customHeight="1">
      <x:c r="A1594" s="305" t="str">
        <x:v>Traceability record</x:v>
      </x:c>
      <x:c r="B1594" s="305" t="str">
        <x:v>TRC</x:v>
      </x:c>
      <x:c r="C1594" s="305" t="str">
        <x:v>SEBI-CORE-TRC-000137</x:v>
      </x:c>
      <x:c r="D1594" s="305" t="n">
        <x:v>137</x:v>
      </x:c>
      <x:c r="E1594" s="305" t="str">
        <x:v>CAP-LAW090|Reg. 52 delay notice|TRC01</x:v>
      </x:c>
      <x:c r="F1594" s="305" t="str">
        <x:v>SEBI-CORE-PRV-000137</x:v>
      </x:c>
      <x:c r="G1594" s="305" t="str">
        <x:v>CAP-LAW090|Reg. 52 delay notice</x:v>
      </x:c>
      <x:c r="H1594" s="305" t="str">
        <x:v>CAP-LAW090</x:v>
      </x:c>
      <x:c r="I1594" s="305" t="str">
        <x:v>MIGRATED — FROZEN</x:v>
      </x:c>
      <x:c r="J1594" s="305" t="str">
        <x:v>FROZEN</x:v>
      </x:c>
      <x:c r="K1594" s="305" t="str">
        <x:f>IF(COUNTIF($C$5:$C$1629,C1594)=1,"UNIQUE","DUPLICATE")</x:f>
        <x:v>UNIQUE</x:v>
      </x:c>
      <x:c r="L1594" s="305" t="str">
        <x:f>IF(COUNTIFS($B$5:$B$1629,B1594,$E$5:$E$1629,E1594)=1,"UNIQUE","DUPLICATE")</x:f>
        <x:v>UNIQUE</x:v>
      </x:c>
      <x:c r="M1594" s="305" t="str">
        <x:f>IF(COUNTIF($C$5:$C$1629,F1594)=1,"LINKED","ORPHAN")</x:f>
        <x:v>LINKED</x:v>
      </x:c>
      <x:c r="N1594" s="305" t="str">
        <x:f>IF(AND(LEFT(C1594,10)="SEBI-CORE-",MID(C1594,11,3)=B1594,LEN(C1594)=20),"VALID","INVALID")</x:f>
        <x:v>VALID</x:v>
      </x:c>
      <x:c r="O1594" s="305" t="str">
        <x:v>NO COLLISION — OBJECT CODE ISOLATED</x:v>
      </x:c>
    </x:row>
    <x:row r="1595" ht="48" customHeight="1">
      <x:c r="A1595" s="305" t="str">
        <x:v>Traceability record</x:v>
      </x:c>
      <x:c r="B1595" s="305" t="str">
        <x:v>TRC</x:v>
      </x:c>
      <x:c r="C1595" s="305" t="str">
        <x:v>SEBI-CORE-TRC-000138</x:v>
      </x:c>
      <x:c r="D1595" s="305" t="n">
        <x:v>138</x:v>
      </x:c>
      <x:c r="E1595" s="305" t="str">
        <x:v>CAP-LAW090|Reg. 52 use-of-proceeds statements|TRC01</x:v>
      </x:c>
      <x:c r="F1595" s="305" t="str">
        <x:v>SEBI-CORE-PRV-000138</x:v>
      </x:c>
      <x:c r="G1595" s="305" t="str">
        <x:v>CAP-LAW090|Reg. 52 use-of-proceeds statements</x:v>
      </x:c>
      <x:c r="H1595" s="305" t="str">
        <x:v>CAP-LAW090</x:v>
      </x:c>
      <x:c r="I1595" s="305" t="str">
        <x:v>MIGRATED — FROZEN</x:v>
      </x:c>
      <x:c r="J1595" s="305" t="str">
        <x:v>FROZEN</x:v>
      </x:c>
      <x:c r="K1595" s="305" t="str">
        <x:f>IF(COUNTIF($C$5:$C$1629,C1595)=1,"UNIQUE","DUPLICATE")</x:f>
        <x:v>UNIQUE</x:v>
      </x:c>
      <x:c r="L1595" s="305" t="str">
        <x:f>IF(COUNTIFS($B$5:$B$1629,B1595,$E$5:$E$1629,E1595)=1,"UNIQUE","DUPLICATE")</x:f>
        <x:v>UNIQUE</x:v>
      </x:c>
      <x:c r="M1595" s="305" t="str">
        <x:f>IF(COUNTIF($C$5:$C$1629,F1595)=1,"LINKED","ORPHAN")</x:f>
        <x:v>LINKED</x:v>
      </x:c>
      <x:c r="N1595" s="305" t="str">
        <x:f>IF(AND(LEFT(C1595,10)="SEBI-CORE-",MID(C1595,11,3)=B1595,LEN(C1595)=20),"VALID","INVALID")</x:f>
        <x:v>VALID</x:v>
      </x:c>
      <x:c r="O1595" s="305" t="str">
        <x:v>NO COLLISION — OBJECT CODE ISOLATED</x:v>
      </x:c>
    </x:row>
    <x:row r="1596" ht="48" customHeight="1">
      <x:c r="A1596" s="305" t="str">
        <x:v>Traceability record</x:v>
      </x:c>
      <x:c r="B1596" s="305" t="str">
        <x:v>TRC</x:v>
      </x:c>
      <x:c r="C1596" s="305" t="str">
        <x:v>SEBI-CORE-TRC-000139</x:v>
      </x:c>
      <x:c r="D1596" s="305" t="n">
        <x:v>139</x:v>
      </x:c>
      <x:c r="E1596" s="305" t="str">
        <x:v>CAP-LAW090|Reg. 53|TRC01</x:v>
      </x:c>
      <x:c r="F1596" s="305" t="str">
        <x:v>SEBI-CORE-PRV-000139</x:v>
      </x:c>
      <x:c r="G1596" s="305" t="str">
        <x:v>CAP-LAW090|Reg. 53</x:v>
      </x:c>
      <x:c r="H1596" s="305" t="str">
        <x:v>CAP-LAW090</x:v>
      </x:c>
      <x:c r="I1596" s="305" t="str">
        <x:v>MIGRATED — FROZEN</x:v>
      </x:c>
      <x:c r="J1596" s="305" t="str">
        <x:v>FROZEN</x:v>
      </x:c>
      <x:c r="K1596" s="305" t="str">
        <x:f>IF(COUNTIF($C$5:$C$1629,C1596)=1,"UNIQUE","DUPLICATE")</x:f>
        <x:v>UNIQUE</x:v>
      </x:c>
      <x:c r="L1596" s="305" t="str">
        <x:f>IF(COUNTIFS($B$5:$B$1629,B1596,$E$5:$E$1629,E1596)=1,"UNIQUE","DUPLICATE")</x:f>
        <x:v>UNIQUE</x:v>
      </x:c>
      <x:c r="M1596" s="305" t="str">
        <x:f>IF(COUNTIF($C$5:$C$1629,F1596)=1,"LINKED","ORPHAN")</x:f>
        <x:v>LINKED</x:v>
      </x:c>
      <x:c r="N1596" s="305" t="str">
        <x:f>IF(AND(LEFT(C1596,10)="SEBI-CORE-",MID(C1596,11,3)=B1596,LEN(C1596)=20),"VALID","INVALID")</x:f>
        <x:v>VALID</x:v>
      </x:c>
      <x:c r="O1596" s="305" t="str">
        <x:v>NO COLLISION — OBJECT CODE ISOLATED</x:v>
      </x:c>
    </x:row>
    <x:row r="1597" ht="48" customHeight="1">
      <x:c r="A1597" s="305" t="str">
        <x:v>Traceability record</x:v>
      </x:c>
      <x:c r="B1597" s="305" t="str">
        <x:v>TRC</x:v>
      </x:c>
      <x:c r="C1597" s="305" t="str">
        <x:v>SEBI-CORE-TRC-000140</x:v>
      </x:c>
      <x:c r="D1597" s="305" t="n">
        <x:v>140</x:v>
      </x:c>
      <x:c r="E1597" s="305" t="str">
        <x:v>CAP-LAW090|Reg. 54|TRC01</x:v>
      </x:c>
      <x:c r="F1597" s="305" t="str">
        <x:v>SEBI-CORE-PRV-000140</x:v>
      </x:c>
      <x:c r="G1597" s="305" t="str">
        <x:v>CAP-LAW090|Reg. 54</x:v>
      </x:c>
      <x:c r="H1597" s="305" t="str">
        <x:v>CAP-LAW090</x:v>
      </x:c>
      <x:c r="I1597" s="305" t="str">
        <x:v>MIGRATED — FROZEN</x:v>
      </x:c>
      <x:c r="J1597" s="305" t="str">
        <x:v>FROZEN</x:v>
      </x:c>
      <x:c r="K1597" s="305" t="str">
        <x:f>IF(COUNTIF($C$5:$C$1629,C1597)=1,"UNIQUE","DUPLICATE")</x:f>
        <x:v>UNIQUE</x:v>
      </x:c>
      <x:c r="L1597" s="305" t="str">
        <x:f>IF(COUNTIFS($B$5:$B$1629,B1597,$E$5:$E$1629,E1597)=1,"UNIQUE","DUPLICATE")</x:f>
        <x:v>UNIQUE</x:v>
      </x:c>
      <x:c r="M1597" s="305" t="str">
        <x:f>IF(COUNTIF($C$5:$C$1629,F1597)=1,"LINKED","ORPHAN")</x:f>
        <x:v>LINKED</x:v>
      </x:c>
      <x:c r="N1597" s="305" t="str">
        <x:f>IF(AND(LEFT(C1597,10)="SEBI-CORE-",MID(C1597,11,3)=B1597,LEN(C1597)=20),"VALID","INVALID")</x:f>
        <x:v>VALID</x:v>
      </x:c>
      <x:c r="O1597" s="305" t="str">
        <x:v>NO COLLISION — OBJECT CODE ISOLATED</x:v>
      </x:c>
    </x:row>
    <x:row r="1598" ht="48" customHeight="1">
      <x:c r="A1598" s="305" t="str">
        <x:v>Traceability record</x:v>
      </x:c>
      <x:c r="B1598" s="305" t="str">
        <x:v>TRC</x:v>
      </x:c>
      <x:c r="C1598" s="305" t="str">
        <x:v>SEBI-CORE-TRC-000141</x:v>
      </x:c>
      <x:c r="D1598" s="305" t="n">
        <x:v>141</x:v>
      </x:c>
      <x:c r="E1598" s="305" t="str">
        <x:v>CAP-LAW090|Reg. 55|TRC01</x:v>
      </x:c>
      <x:c r="F1598" s="305" t="str">
        <x:v>SEBI-CORE-PRV-000141</x:v>
      </x:c>
      <x:c r="G1598" s="305" t="str">
        <x:v>CAP-LAW090|Reg. 55</x:v>
      </x:c>
      <x:c r="H1598" s="305" t="str">
        <x:v>CAP-LAW090</x:v>
      </x:c>
      <x:c r="I1598" s="305" t="str">
        <x:v>MIGRATED — FROZEN</x:v>
      </x:c>
      <x:c r="J1598" s="305" t="str">
        <x:v>FROZEN</x:v>
      </x:c>
      <x:c r="K1598" s="305" t="str">
        <x:f>IF(COUNTIF($C$5:$C$1629,C1598)=1,"UNIQUE","DUPLICATE")</x:f>
        <x:v>UNIQUE</x:v>
      </x:c>
      <x:c r="L1598" s="305" t="str">
        <x:f>IF(COUNTIFS($B$5:$B$1629,B1598,$E$5:$E$1629,E1598)=1,"UNIQUE","DUPLICATE")</x:f>
        <x:v>UNIQUE</x:v>
      </x:c>
      <x:c r="M1598" s="305" t="str">
        <x:f>IF(COUNTIF($C$5:$C$1629,F1598)=1,"LINKED","ORPHAN")</x:f>
        <x:v>LINKED</x:v>
      </x:c>
      <x:c r="N1598" s="305" t="str">
        <x:f>IF(AND(LEFT(C1598,10)="SEBI-CORE-",MID(C1598,11,3)=B1598,LEN(C1598)=20),"VALID","INVALID")</x:f>
        <x:v>VALID</x:v>
      </x:c>
      <x:c r="O1598" s="305" t="str">
        <x:v>NO COLLISION — OBJECT CODE ISOLATED</x:v>
      </x:c>
    </x:row>
    <x:row r="1599" ht="48" customHeight="1">
      <x:c r="A1599" s="305" t="str">
        <x:v>Traceability record</x:v>
      </x:c>
      <x:c r="B1599" s="305" t="str">
        <x:v>TRC</x:v>
      </x:c>
      <x:c r="C1599" s="305" t="str">
        <x:v>SEBI-CORE-TRC-000142</x:v>
      </x:c>
      <x:c r="D1599" s="305" t="n">
        <x:v>142</x:v>
      </x:c>
      <x:c r="E1599" s="305" t="str">
        <x:v>CAP-LAW090|Reg. 56|TRC01</x:v>
      </x:c>
      <x:c r="F1599" s="305" t="str">
        <x:v>SEBI-CORE-PRV-000142</x:v>
      </x:c>
      <x:c r="G1599" s="305" t="str">
        <x:v>CAP-LAW090|Reg. 56</x:v>
      </x:c>
      <x:c r="H1599" s="305" t="str">
        <x:v>CAP-LAW090</x:v>
      </x:c>
      <x:c r="I1599" s="305" t="str">
        <x:v>MIGRATED — FROZEN</x:v>
      </x:c>
      <x:c r="J1599" s="305" t="str">
        <x:v>FROZEN</x:v>
      </x:c>
      <x:c r="K1599" s="305" t="str">
        <x:f>IF(COUNTIF($C$5:$C$1629,C1599)=1,"UNIQUE","DUPLICATE")</x:f>
        <x:v>UNIQUE</x:v>
      </x:c>
      <x:c r="L1599" s="305" t="str">
        <x:f>IF(COUNTIFS($B$5:$B$1629,B1599,$E$5:$E$1629,E1599)=1,"UNIQUE","DUPLICATE")</x:f>
        <x:v>UNIQUE</x:v>
      </x:c>
      <x:c r="M1599" s="305" t="str">
        <x:f>IF(COUNTIF($C$5:$C$1629,F1599)=1,"LINKED","ORPHAN")</x:f>
        <x:v>LINKED</x:v>
      </x:c>
      <x:c r="N1599" s="305" t="str">
        <x:f>IF(AND(LEFT(C1599,10)="SEBI-CORE-",MID(C1599,11,3)=B1599,LEN(C1599)=20),"VALID","INVALID")</x:f>
        <x:v>VALID</x:v>
      </x:c>
      <x:c r="O1599" s="305" t="str">
        <x:v>NO COLLISION — OBJECT CODE ISOLATED</x:v>
      </x:c>
    </x:row>
    <x:row r="1600" ht="48" customHeight="1">
      <x:c r="A1600" s="305" t="str">
        <x:v>Traceability record</x:v>
      </x:c>
      <x:c r="B1600" s="305" t="str">
        <x:v>TRC</x:v>
      </x:c>
      <x:c r="C1600" s="305" t="str">
        <x:v>SEBI-CORE-TRC-000143</x:v>
      </x:c>
      <x:c r="D1600" s="305" t="n">
        <x:v>143</x:v>
      </x:c>
      <x:c r="E1600" s="305" t="str">
        <x:v>CAP-LAW090|Reg. 57|TRC01</x:v>
      </x:c>
      <x:c r="F1600" s="305" t="str">
        <x:v>SEBI-CORE-PRV-000143</x:v>
      </x:c>
      <x:c r="G1600" s="305" t="str">
        <x:v>CAP-LAW090|Reg. 57</x:v>
      </x:c>
      <x:c r="H1600" s="305" t="str">
        <x:v>CAP-LAW090</x:v>
      </x:c>
      <x:c r="I1600" s="305" t="str">
        <x:v>MIGRATED — FROZEN</x:v>
      </x:c>
      <x:c r="J1600" s="305" t="str">
        <x:v>FROZEN</x:v>
      </x:c>
      <x:c r="K1600" s="305" t="str">
        <x:f>IF(COUNTIF($C$5:$C$1629,C1600)=1,"UNIQUE","DUPLICATE")</x:f>
        <x:v>UNIQUE</x:v>
      </x:c>
      <x:c r="L1600" s="305" t="str">
        <x:f>IF(COUNTIFS($B$5:$B$1629,B1600,$E$5:$E$1629,E1600)=1,"UNIQUE","DUPLICATE")</x:f>
        <x:v>UNIQUE</x:v>
      </x:c>
      <x:c r="M1600" s="305" t="str">
        <x:f>IF(COUNTIF($C$5:$C$1629,F1600)=1,"LINKED","ORPHAN")</x:f>
        <x:v>LINKED</x:v>
      </x:c>
      <x:c r="N1600" s="305" t="str">
        <x:f>IF(AND(LEFT(C1600,10)="SEBI-CORE-",MID(C1600,11,3)=B1600,LEN(C1600)=20),"VALID","INVALID")</x:f>
        <x:v>VALID</x:v>
      </x:c>
      <x:c r="O1600" s="305" t="str">
        <x:v>NO COLLISION — OBJECT CODE ISOLATED</x:v>
      </x:c>
    </x:row>
    <x:row r="1601" ht="48" customHeight="1">
      <x:c r="A1601" s="305" t="str">
        <x:v>Traceability record</x:v>
      </x:c>
      <x:c r="B1601" s="305" t="str">
        <x:v>TRC</x:v>
      </x:c>
      <x:c r="C1601" s="305" t="str">
        <x:v>SEBI-CORE-TRC-000144</x:v>
      </x:c>
      <x:c r="D1601" s="305" t="n">
        <x:v>144</x:v>
      </x:c>
      <x:c r="E1601" s="305" t="str">
        <x:v>CAP-LAW090|Reg. 58|TRC01</x:v>
      </x:c>
      <x:c r="F1601" s="305" t="str">
        <x:v>SEBI-CORE-PRV-000144</x:v>
      </x:c>
      <x:c r="G1601" s="305" t="str">
        <x:v>CAP-LAW090|Reg. 58</x:v>
      </x:c>
      <x:c r="H1601" s="305" t="str">
        <x:v>CAP-LAW090</x:v>
      </x:c>
      <x:c r="I1601" s="305" t="str">
        <x:v>MIGRATED — FROZEN</x:v>
      </x:c>
      <x:c r="J1601" s="305" t="str">
        <x:v>FROZEN</x:v>
      </x:c>
      <x:c r="K1601" s="305" t="str">
        <x:f>IF(COUNTIF($C$5:$C$1629,C1601)=1,"UNIQUE","DUPLICATE")</x:f>
        <x:v>UNIQUE</x:v>
      </x:c>
      <x:c r="L1601" s="305" t="str">
        <x:f>IF(COUNTIFS($B$5:$B$1629,B1601,$E$5:$E$1629,E1601)=1,"UNIQUE","DUPLICATE")</x:f>
        <x:v>UNIQUE</x:v>
      </x:c>
      <x:c r="M1601" s="305" t="str">
        <x:f>IF(COUNTIF($C$5:$C$1629,F1601)=1,"LINKED","ORPHAN")</x:f>
        <x:v>LINKED</x:v>
      </x:c>
      <x:c r="N1601" s="305" t="str">
        <x:f>IF(AND(LEFT(C1601,10)="SEBI-CORE-",MID(C1601,11,3)=B1601,LEN(C1601)=20),"VALID","INVALID")</x:f>
        <x:v>VALID</x:v>
      </x:c>
      <x:c r="O1601" s="305" t="str">
        <x:v>NO COLLISION — OBJECT CODE ISOLATED</x:v>
      </x:c>
    </x:row>
    <x:row r="1602" ht="48" customHeight="1">
      <x:c r="A1602" s="305" t="str">
        <x:v>Traceability record</x:v>
      </x:c>
      <x:c r="B1602" s="305" t="str">
        <x:v>TRC</x:v>
      </x:c>
      <x:c r="C1602" s="305" t="str">
        <x:v>SEBI-CORE-TRC-000145</x:v>
      </x:c>
      <x:c r="D1602" s="305" t="n">
        <x:v>145</x:v>
      </x:c>
      <x:c r="E1602" s="305" t="str">
        <x:v>CAP-LAW090|Reg. 59|TRC01</x:v>
      </x:c>
      <x:c r="F1602" s="305" t="str">
        <x:v>SEBI-CORE-PRV-000145</x:v>
      </x:c>
      <x:c r="G1602" s="305" t="str">
        <x:v>CAP-LAW090|Reg. 59</x:v>
      </x:c>
      <x:c r="H1602" s="305" t="str">
        <x:v>CAP-LAW090</x:v>
      </x:c>
      <x:c r="I1602" s="305" t="str">
        <x:v>MIGRATED — FROZEN</x:v>
      </x:c>
      <x:c r="J1602" s="305" t="str">
        <x:v>FROZEN</x:v>
      </x:c>
      <x:c r="K1602" s="305" t="str">
        <x:f>IF(COUNTIF($C$5:$C$1629,C1602)=1,"UNIQUE","DUPLICATE")</x:f>
        <x:v>UNIQUE</x:v>
      </x:c>
      <x:c r="L1602" s="305" t="str">
        <x:f>IF(COUNTIFS($B$5:$B$1629,B1602,$E$5:$E$1629,E1602)=1,"UNIQUE","DUPLICATE")</x:f>
        <x:v>UNIQUE</x:v>
      </x:c>
      <x:c r="M1602" s="305" t="str">
        <x:f>IF(COUNTIF($C$5:$C$1629,F1602)=1,"LINKED","ORPHAN")</x:f>
        <x:v>LINKED</x:v>
      </x:c>
      <x:c r="N1602" s="305" t="str">
        <x:f>IF(AND(LEFT(C1602,10)="SEBI-CORE-",MID(C1602,11,3)=B1602,LEN(C1602)=20),"VALID","INVALID")</x:f>
        <x:v>VALID</x:v>
      </x:c>
      <x:c r="O1602" s="305" t="str">
        <x:v>NO COLLISION — OBJECT CODE ISOLATED</x:v>
      </x:c>
    </x:row>
    <x:row r="1603" ht="48" customHeight="1">
      <x:c r="A1603" s="305" t="str">
        <x:v>Traceability record</x:v>
      </x:c>
      <x:c r="B1603" s="305" t="str">
        <x:v>TRC</x:v>
      </x:c>
      <x:c r="C1603" s="305" t="str">
        <x:v>SEBI-CORE-TRC-000146</x:v>
      </x:c>
      <x:c r="D1603" s="305" t="n">
        <x:v>146</x:v>
      </x:c>
      <x:c r="E1603" s="305" t="str">
        <x:v>CAP-LAW090|Reg. 60|TRC01</x:v>
      </x:c>
      <x:c r="F1603" s="305" t="str">
        <x:v>SEBI-CORE-PRV-000146</x:v>
      </x:c>
      <x:c r="G1603" s="305" t="str">
        <x:v>CAP-LAW090|Reg. 60</x:v>
      </x:c>
      <x:c r="H1603" s="305" t="str">
        <x:v>CAP-LAW090</x:v>
      </x:c>
      <x:c r="I1603" s="305" t="str">
        <x:v>MIGRATED — FROZEN</x:v>
      </x:c>
      <x:c r="J1603" s="305" t="str">
        <x:v>FROZEN</x:v>
      </x:c>
      <x:c r="K1603" s="305" t="str">
        <x:f>IF(COUNTIF($C$5:$C$1629,C1603)=1,"UNIQUE","DUPLICATE")</x:f>
        <x:v>UNIQUE</x:v>
      </x:c>
      <x:c r="L1603" s="305" t="str">
        <x:f>IF(COUNTIFS($B$5:$B$1629,B1603,$E$5:$E$1629,E1603)=1,"UNIQUE","DUPLICATE")</x:f>
        <x:v>UNIQUE</x:v>
      </x:c>
      <x:c r="M1603" s="305" t="str">
        <x:f>IF(COUNTIF($C$5:$C$1629,F1603)=1,"LINKED","ORPHAN")</x:f>
        <x:v>LINKED</x:v>
      </x:c>
      <x:c r="N1603" s="305" t="str">
        <x:f>IF(AND(LEFT(C1603,10)="SEBI-CORE-",MID(C1603,11,3)=B1603,LEN(C1603)=20),"VALID","INVALID")</x:f>
        <x:v>VALID</x:v>
      </x:c>
      <x:c r="O1603" s="305" t="str">
        <x:v>NO COLLISION — OBJECT CODE ISOLATED</x:v>
      </x:c>
    </x:row>
    <x:row r="1604" ht="48" customHeight="1">
      <x:c r="A1604" s="305" t="str">
        <x:v>Traceability record</x:v>
      </x:c>
      <x:c r="B1604" s="305" t="str">
        <x:v>TRC</x:v>
      </x:c>
      <x:c r="C1604" s="305" t="str">
        <x:v>SEBI-CORE-TRC-000147</x:v>
      </x:c>
      <x:c r="D1604" s="305" t="n">
        <x:v>147</x:v>
      </x:c>
      <x:c r="E1604" s="305" t="str">
        <x:v>CAP-LAW090|Reg. 61B / unclaimed amounts|TRC01</x:v>
      </x:c>
      <x:c r="F1604" s="305" t="str">
        <x:v>SEBI-CORE-PRV-000147</x:v>
      </x:c>
      <x:c r="G1604" s="305" t="str">
        <x:v>CAP-LAW090|Reg. 61B / unclaimed amounts</x:v>
      </x:c>
      <x:c r="H1604" s="305" t="str">
        <x:v>CAP-LAW090</x:v>
      </x:c>
      <x:c r="I1604" s="305" t="str">
        <x:v>MIGRATED — FROZEN</x:v>
      </x:c>
      <x:c r="J1604" s="305" t="str">
        <x:v>FROZEN</x:v>
      </x:c>
      <x:c r="K1604" s="305" t="str">
        <x:f>IF(COUNTIF($C$5:$C$1629,C1604)=1,"UNIQUE","DUPLICATE")</x:f>
        <x:v>UNIQUE</x:v>
      </x:c>
      <x:c r="L1604" s="305" t="str">
        <x:f>IF(COUNTIFS($B$5:$B$1629,B1604,$E$5:$E$1629,E1604)=1,"UNIQUE","DUPLICATE")</x:f>
        <x:v>UNIQUE</x:v>
      </x:c>
      <x:c r="M1604" s="305" t="str">
        <x:f>IF(COUNTIF($C$5:$C$1629,F1604)=1,"LINKED","ORPHAN")</x:f>
        <x:v>LINKED</x:v>
      </x:c>
      <x:c r="N1604" s="305" t="str">
        <x:f>IF(AND(LEFT(C1604,10)="SEBI-CORE-",MID(C1604,11,3)=B1604,LEN(C1604)=20),"VALID","INVALID")</x:f>
        <x:v>VALID</x:v>
      </x:c>
      <x:c r="O1604" s="305" t="str">
        <x:v>NO COLLISION — OBJECT CODE ISOLATED</x:v>
      </x:c>
    </x:row>
    <x:row r="1605" ht="48" customHeight="1">
      <x:c r="A1605" s="305" t="str">
        <x:v>Traceability record</x:v>
      </x:c>
      <x:c r="B1605" s="305" t="str">
        <x:v>TRC</x:v>
      </x:c>
      <x:c r="C1605" s="305" t="str">
        <x:v>SEBI-CORE-TRC-000148</x:v>
      </x:c>
      <x:c r="D1605" s="305" t="n">
        <x:v>148</x:v>
      </x:c>
      <x:c r="E1605" s="305" t="str">
        <x:v>CAP-LAW090|Reg. 62|TRC01</x:v>
      </x:c>
      <x:c r="F1605" s="305" t="str">
        <x:v>SEBI-CORE-PRV-000148</x:v>
      </x:c>
      <x:c r="G1605" s="305" t="str">
        <x:v>CAP-LAW090|Reg. 62</x:v>
      </x:c>
      <x:c r="H1605" s="305" t="str">
        <x:v>CAP-LAW090</x:v>
      </x:c>
      <x:c r="I1605" s="305" t="str">
        <x:v>MIGRATED — FROZEN</x:v>
      </x:c>
      <x:c r="J1605" s="305" t="str">
        <x:v>FROZEN</x:v>
      </x:c>
      <x:c r="K1605" s="305" t="str">
        <x:f>IF(COUNTIF($C$5:$C$1629,C1605)=1,"UNIQUE","DUPLICATE")</x:f>
        <x:v>UNIQUE</x:v>
      </x:c>
      <x:c r="L1605" s="305" t="str">
        <x:f>IF(COUNTIFS($B$5:$B$1629,B1605,$E$5:$E$1629,E1605)=1,"UNIQUE","DUPLICATE")</x:f>
        <x:v>UNIQUE</x:v>
      </x:c>
      <x:c r="M1605" s="305" t="str">
        <x:f>IF(COUNTIF($C$5:$C$1629,F1605)=1,"LINKED","ORPHAN")</x:f>
        <x:v>LINKED</x:v>
      </x:c>
      <x:c r="N1605" s="305" t="str">
        <x:f>IF(AND(LEFT(C1605,10)="SEBI-CORE-",MID(C1605,11,3)=B1605,LEN(C1605)=20),"VALID","INVALID")</x:f>
        <x:v>VALID</x:v>
      </x:c>
      <x:c r="O1605" s="305" t="str">
        <x:v>NO COLLISION — OBJECT CODE ISOLATED</x:v>
      </x:c>
    </x:row>
    <x:row r="1606" ht="48" customHeight="1">
      <x:c r="A1606" s="305" t="str">
        <x:v>Traceability record</x:v>
      </x:c>
      <x:c r="B1606" s="305" t="str">
        <x:v>TRC</x:v>
      </x:c>
      <x:c r="C1606" s="305" t="str">
        <x:v>SEBI-CORE-TRC-000149</x:v>
      </x:c>
      <x:c r="D1606" s="305" t="n">
        <x:v>149</x:v>
      </x:c>
      <x:c r="E1606" s="305" t="str">
        <x:v>CAP-LAW090|HVDLE corporate-governance chapter|TRC01</x:v>
      </x:c>
      <x:c r="F1606" s="305" t="str">
        <x:v>SEBI-CORE-PRV-000149</x:v>
      </x:c>
      <x:c r="G1606" s="305" t="str">
        <x:v>CAP-LAW090|HVDLE corporate-governance chapter</x:v>
      </x:c>
      <x:c r="H1606" s="305" t="str">
        <x:v>CAP-LAW090</x:v>
      </x:c>
      <x:c r="I1606" s="305" t="str">
        <x:v>MIGRATED — FROZEN</x:v>
      </x:c>
      <x:c r="J1606" s="305" t="str">
        <x:v>FROZEN</x:v>
      </x:c>
      <x:c r="K1606" s="305" t="str">
        <x:f>IF(COUNTIF($C$5:$C$1629,C1606)=1,"UNIQUE","DUPLICATE")</x:f>
        <x:v>UNIQUE</x:v>
      </x:c>
      <x:c r="L1606" s="305" t="str">
        <x:f>IF(COUNTIFS($B$5:$B$1629,B1606,$E$5:$E$1629,E1606)=1,"UNIQUE","DUPLICATE")</x:f>
        <x:v>UNIQUE</x:v>
      </x:c>
      <x:c r="M1606" s="305" t="str">
        <x:f>IF(COUNTIF($C$5:$C$1629,F1606)=1,"LINKED","ORPHAN")</x:f>
        <x:v>LINKED</x:v>
      </x:c>
      <x:c r="N1606" s="305" t="str">
        <x:f>IF(AND(LEFT(C1606,10)="SEBI-CORE-",MID(C1606,11,3)=B1606,LEN(C1606)=20),"VALID","INVALID")</x:f>
        <x:v>VALID</x:v>
      </x:c>
      <x:c r="O1606" s="305" t="str">
        <x:v>NO COLLISION — OBJECT CODE ISOLATED</x:v>
      </x:c>
    </x:row>
    <x:row r="1607" ht="48" customHeight="1">
      <x:c r="A1607" s="305" t="str">
        <x:v>Traceability record</x:v>
      </x:c>
      <x:c r="B1607" s="305" t="str">
        <x:v>TRC</x:v>
      </x:c>
      <x:c r="C1607" s="305" t="str">
        <x:v>SEBI-CORE-TRC-000150</x:v>
      </x:c>
      <x:c r="D1607" s="305" t="n">
        <x:v>150</x:v>
      </x:c>
      <x:c r="E1607" s="305" t="str">
        <x:v>CAP-LAW064|Issue/listing provisions|TRC01</x:v>
      </x:c>
      <x:c r="F1607" s="305" t="str">
        <x:v>SEBI-CORE-PRV-000150</x:v>
      </x:c>
      <x:c r="G1607" s="305" t="str">
        <x:v>CAP-LAW064|Issue/listing provisions</x:v>
      </x:c>
      <x:c r="H1607" s="305" t="str">
        <x:v>CAP-LAW064</x:v>
      </x:c>
      <x:c r="I1607" s="305" t="str">
        <x:v>MIGRATED — FROZEN</x:v>
      </x:c>
      <x:c r="J1607" s="305" t="str">
        <x:v>FROZEN</x:v>
      </x:c>
      <x:c r="K1607" s="305" t="str">
        <x:f>IF(COUNTIF($C$5:$C$1629,C1607)=1,"UNIQUE","DUPLICATE")</x:f>
        <x:v>UNIQUE</x:v>
      </x:c>
      <x:c r="L1607" s="305" t="str">
        <x:f>IF(COUNTIFS($B$5:$B$1629,B1607,$E$5:$E$1629,E1607)=1,"UNIQUE","DUPLICATE")</x:f>
        <x:v>UNIQUE</x:v>
      </x:c>
      <x:c r="M1607" s="305" t="str">
        <x:f>IF(COUNTIF($C$5:$C$1629,F1607)=1,"LINKED","ORPHAN")</x:f>
        <x:v>LINKED</x:v>
      </x:c>
      <x:c r="N1607" s="305" t="str">
        <x:f>IF(AND(LEFT(C1607,10)="SEBI-CORE-",MID(C1607,11,3)=B1607,LEN(C1607)=20),"VALID","INVALID")</x:f>
        <x:v>VALID</x:v>
      </x:c>
      <x:c r="O1607" s="305" t="str">
        <x:v>NO COLLISION — OBJECT CODE ISOLATED</x:v>
      </x:c>
    </x:row>
    <x:row r="1608" ht="48" customHeight="1">
      <x:c r="A1608" s="305" t="str">
        <x:v>Traceability record</x:v>
      </x:c>
      <x:c r="B1608" s="305" t="str">
        <x:v>TRC</x:v>
      </x:c>
      <x:c r="C1608" s="305" t="str">
        <x:v>SEBI-CORE-TRC-000151</x:v>
      </x:c>
      <x:c r="D1608" s="305" t="n">
        <x:v>151</x:v>
      </x:c>
      <x:c r="E1608" s="305" t="str">
        <x:v>CAP-LAW248|Reg. 11B / Circular para 2|TRC01</x:v>
      </x:c>
      <x:c r="F1608" s="305" t="str">
        <x:v>SEBI-CORE-PRV-000151</x:v>
      </x:c>
      <x:c r="G1608" s="305" t="str">
        <x:v>CAP-LAW248|Reg. 11B / Circular para 2</x:v>
      </x:c>
      <x:c r="H1608" s="305" t="str">
        <x:v>CAP-LAW248</x:v>
      </x:c>
      <x:c r="I1608" s="305" t="str">
        <x:v>MIGRATED — FROZEN</x:v>
      </x:c>
      <x:c r="J1608" s="305" t="str">
        <x:v>FROZEN</x:v>
      </x:c>
      <x:c r="K1608" s="305" t="str">
        <x:f>IF(COUNTIF($C$5:$C$1629,C1608)=1,"UNIQUE","DUPLICATE")</x:f>
        <x:v>UNIQUE</x:v>
      </x:c>
      <x:c r="L1608" s="305" t="str">
        <x:f>IF(COUNTIFS($B$5:$B$1629,B1608,$E$5:$E$1629,E1608)=1,"UNIQUE","DUPLICATE")</x:f>
        <x:v>UNIQUE</x:v>
      </x:c>
      <x:c r="M1608" s="305" t="str">
        <x:f>IF(COUNTIF($C$5:$C$1629,F1608)=1,"LINKED","ORPHAN")</x:f>
        <x:v>LINKED</x:v>
      </x:c>
      <x:c r="N1608" s="305" t="str">
        <x:f>IF(AND(LEFT(C1608,10)="SEBI-CORE-",MID(C1608,11,3)=B1608,LEN(C1608)=20),"VALID","INVALID")</x:f>
        <x:v>VALID</x:v>
      </x:c>
      <x:c r="O1608" s="305" t="str">
        <x:v>NO COLLISION — OBJECT CODE ISOLATED</x:v>
      </x:c>
    </x:row>
    <x:row r="1609" ht="48" customHeight="1">
      <x:c r="A1609" s="305" t="str">
        <x:v>Traceability record</x:v>
      </x:c>
      <x:c r="B1609" s="305" t="str">
        <x:v>TRC</x:v>
      </x:c>
      <x:c r="C1609" s="305" t="str">
        <x:v>SEBI-CORE-TRC-000152</x:v>
      </x:c>
      <x:c r="D1609" s="305" t="n">
        <x:v>152</x:v>
      </x:c>
      <x:c r="E1609" s="305" t="str">
        <x:v>P1-GAP003|Paras 2-4|TRC01</x:v>
      </x:c>
      <x:c r="F1609" s="305" t="str">
        <x:v>SEBI-CORE-PRV-000152</x:v>
      </x:c>
      <x:c r="G1609" s="305" t="str">
        <x:v>P1-GAP003|Paras 2-4</x:v>
      </x:c>
      <x:c r="H1609" s="305" t="str">
        <x:v>P1-GAP003</x:v>
      </x:c>
      <x:c r="I1609" s="305" t="str">
        <x:v>MIGRATED — FROZEN</x:v>
      </x:c>
      <x:c r="J1609" s="305" t="str">
        <x:v>FROZEN</x:v>
      </x:c>
      <x:c r="K1609" s="305" t="str">
        <x:f>IF(COUNTIF($C$5:$C$1629,C1609)=1,"UNIQUE","DUPLICATE")</x:f>
        <x:v>UNIQUE</x:v>
      </x:c>
      <x:c r="L1609" s="305" t="str">
        <x:f>IF(COUNTIFS($B$5:$B$1629,B1609,$E$5:$E$1629,E1609)=1,"UNIQUE","DUPLICATE")</x:f>
        <x:v>UNIQUE</x:v>
      </x:c>
      <x:c r="M1609" s="305" t="str">
        <x:f>IF(COUNTIF($C$5:$C$1629,F1609)=1,"LINKED","ORPHAN")</x:f>
        <x:v>LINKED</x:v>
      </x:c>
      <x:c r="N1609" s="305" t="str">
        <x:f>IF(AND(LEFT(C1609,10)="SEBI-CORE-",MID(C1609,11,3)=B1609,LEN(C1609)=20),"VALID","INVALID")</x:f>
        <x:v>VALID</x:v>
      </x:c>
      <x:c r="O1609" s="305" t="str">
        <x:v>NO COLLISION — OBJECT CODE ISOLATED</x:v>
      </x:c>
    </x:row>
    <x:row r="1610" ht="48" customHeight="1">
      <x:c r="A1610" s="305" t="str">
        <x:v>Traceability record</x:v>
      </x:c>
      <x:c r="B1610" s="305" t="str">
        <x:v>TRC</x:v>
      </x:c>
      <x:c r="C1610" s="305" t="str">
        <x:v>SEBI-CORE-TRC-000153</x:v>
      </x:c>
      <x:c r="D1610" s="305" t="n">
        <x:v>153</x:v>
      </x:c>
      <x:c r="E1610" s="305" t="str">
        <x:v>P1-GAP003|Demat and lock-in conditions|TRC01</x:v>
      </x:c>
      <x:c r="F1610" s="305" t="str">
        <x:v>SEBI-CORE-PRV-000153</x:v>
      </x:c>
      <x:c r="G1610" s="305" t="str">
        <x:v>P1-GAP003|Demat and lock-in conditions</x:v>
      </x:c>
      <x:c r="H1610" s="305" t="str">
        <x:v>P1-GAP003</x:v>
      </x:c>
      <x:c r="I1610" s="305" t="str">
        <x:v>MIGRATED — FROZEN</x:v>
      </x:c>
      <x:c r="J1610" s="305" t="str">
        <x:v>FROZEN</x:v>
      </x:c>
      <x:c r="K1610" s="305" t="str">
        <x:f>IF(COUNTIF($C$5:$C$1629,C1610)=1,"UNIQUE","DUPLICATE")</x:f>
        <x:v>UNIQUE</x:v>
      </x:c>
      <x:c r="L1610" s="305" t="str">
        <x:f>IF(COUNTIFS($B$5:$B$1629,B1610,$E$5:$E$1629,E1610)=1,"UNIQUE","DUPLICATE")</x:f>
        <x:v>UNIQUE</x:v>
      </x:c>
      <x:c r="M1610" s="305" t="str">
        <x:f>IF(COUNTIF($C$5:$C$1629,F1610)=1,"LINKED","ORPHAN")</x:f>
        <x:v>LINKED</x:v>
      </x:c>
      <x:c r="N1610" s="305" t="str">
        <x:f>IF(AND(LEFT(C1610,10)="SEBI-CORE-",MID(C1610,11,3)=B1610,LEN(C1610)=20),"VALID","INVALID")</x:f>
        <x:v>VALID</x:v>
      </x:c>
      <x:c r="O1610" s="305" t="str">
        <x:v>NO COLLISION — OBJECT CODE ISOLATED</x:v>
      </x:c>
    </x:row>
    <x:row r="1611" ht="48" customHeight="1">
      <x:c r="A1611" s="305" t="str">
        <x:v>Traceability record</x:v>
      </x:c>
      <x:c r="B1611" s="305" t="str">
        <x:v>TRC</x:v>
      </x:c>
      <x:c r="C1611" s="305" t="str">
        <x:v>SEBI-CORE-TRC-000154</x:v>
      </x:c>
      <x:c r="D1611" s="305" t="n">
        <x:v>154</x:v>
      </x:c>
      <x:c r="E1611" s="305" t="str">
        <x:v>P1-GAP003|Verification / notice process|TRC01</x:v>
      </x:c>
      <x:c r="F1611" s="305" t="str">
        <x:v>SEBI-CORE-PRV-000154</x:v>
      </x:c>
      <x:c r="G1611" s="305" t="str">
        <x:v>P1-GAP003|Verification / notice process</x:v>
      </x:c>
      <x:c r="H1611" s="305" t="str">
        <x:v>P1-GAP003</x:v>
      </x:c>
      <x:c r="I1611" s="305" t="str">
        <x:v>MIGRATED — FROZEN</x:v>
      </x:c>
      <x:c r="J1611" s="305" t="str">
        <x:v>FROZEN</x:v>
      </x:c>
      <x:c r="K1611" s="305" t="str">
        <x:f>IF(COUNTIF($C$5:$C$1629,C1611)=1,"UNIQUE","DUPLICATE")</x:f>
        <x:v>UNIQUE</x:v>
      </x:c>
      <x:c r="L1611" s="305" t="str">
        <x:f>IF(COUNTIFS($B$5:$B$1629,B1611,$E$5:$E$1629,E1611)=1,"UNIQUE","DUPLICATE")</x:f>
        <x:v>UNIQUE</x:v>
      </x:c>
      <x:c r="M1611" s="305" t="str">
        <x:f>IF(COUNTIF($C$5:$C$1629,F1611)=1,"LINKED","ORPHAN")</x:f>
        <x:v>LINKED</x:v>
      </x:c>
      <x:c r="N1611" s="305" t="str">
        <x:f>IF(AND(LEFT(C1611,10)="SEBI-CORE-",MID(C1611,11,3)=B1611,LEN(C1611)=20),"VALID","INVALID")</x:f>
        <x:v>VALID</x:v>
      </x:c>
      <x:c r="O1611" s="305" t="str">
        <x:v>NO COLLISION — OBJECT CODE ISOLATED</x:v>
      </x:c>
    </x:row>
    <x:row r="1612" ht="48" customHeight="1">
      <x:c r="A1612" s="305" t="str">
        <x:v>Traceability record</x:v>
      </x:c>
      <x:c r="B1612" s="305" t="str">
        <x:v>TRC</x:v>
      </x:c>
      <x:c r="C1612" s="305" t="str">
        <x:v>SEBI-CORE-TRC-000155</x:v>
      </x:c>
      <x:c r="D1612" s="305" t="n">
        <x:v>155</x:v>
      </x:c>
      <x:c r="E1612" s="305" t="str">
        <x:v>P1-GAP003|Processing timeline|TRC01</x:v>
      </x:c>
      <x:c r="F1612" s="305" t="str">
        <x:v>SEBI-CORE-PRV-000155</x:v>
      </x:c>
      <x:c r="G1612" s="305" t="str">
        <x:v>P1-GAP003|Processing timeline</x:v>
      </x:c>
      <x:c r="H1612" s="305" t="str">
        <x:v>P1-GAP003</x:v>
      </x:c>
      <x:c r="I1612" s="305" t="str">
        <x:v>MIGRATED — FROZEN</x:v>
      </x:c>
      <x:c r="J1612" s="305" t="str">
        <x:v>FROZEN</x:v>
      </x:c>
      <x:c r="K1612" s="305" t="str">
        <x:f>IF(COUNTIF($C$5:$C$1629,C1612)=1,"UNIQUE","DUPLICATE")</x:f>
        <x:v>UNIQUE</x:v>
      </x:c>
      <x:c r="L1612" s="305" t="str">
        <x:f>IF(COUNTIFS($B$5:$B$1629,B1612,$E$5:$E$1629,E1612)=1,"UNIQUE","DUPLICATE")</x:f>
        <x:v>UNIQUE</x:v>
      </x:c>
      <x:c r="M1612" s="305" t="str">
        <x:f>IF(COUNTIF($C$5:$C$1629,F1612)=1,"LINKED","ORPHAN")</x:f>
        <x:v>LINKED</x:v>
      </x:c>
      <x:c r="N1612" s="305" t="str">
        <x:f>IF(AND(LEFT(C1612,10)="SEBI-CORE-",MID(C1612,11,3)=B1612,LEN(C1612)=20),"VALID","INVALID")</x:f>
        <x:v>VALID</x:v>
      </x:c>
      <x:c r="O1612" s="305" t="str">
        <x:v>NO COLLISION — OBJECT CODE ISOLATED</x:v>
      </x:c>
    </x:row>
    <x:row r="1613" ht="48" customHeight="1">
      <x:c r="A1613" s="305" t="str">
        <x:v>Traceability record</x:v>
      </x:c>
      <x:c r="B1613" s="305" t="str">
        <x:v>TRC</x:v>
      </x:c>
      <x:c r="C1613" s="305" t="str">
        <x:v>SEBI-CORE-TRC-000156</x:v>
      </x:c>
      <x:c r="D1613" s="305" t="n">
        <x:v>156</x:v>
      </x:c>
      <x:c r="E1613" s="305" t="str">
        <x:v>P1-GAP003|Publicity requirement|TRC01</x:v>
      </x:c>
      <x:c r="F1613" s="305" t="str">
        <x:v>SEBI-CORE-PRV-000156</x:v>
      </x:c>
      <x:c r="G1613" s="305" t="str">
        <x:v>P1-GAP003|Publicity requirement</x:v>
      </x:c>
      <x:c r="H1613" s="305" t="str">
        <x:v>P1-GAP003</x:v>
      </x:c>
      <x:c r="I1613" s="305" t="str">
        <x:v>MIGRATED — FROZEN</x:v>
      </x:c>
      <x:c r="J1613" s="305" t="str">
        <x:v>FROZEN</x:v>
      </x:c>
      <x:c r="K1613" s="305" t="str">
        <x:f>IF(COUNTIF($C$5:$C$1629,C1613)=1,"UNIQUE","DUPLICATE")</x:f>
        <x:v>UNIQUE</x:v>
      </x:c>
      <x:c r="L1613" s="305" t="str">
        <x:f>IF(COUNTIFS($B$5:$B$1629,B1613,$E$5:$E$1629,E1613)=1,"UNIQUE","DUPLICATE")</x:f>
        <x:v>UNIQUE</x:v>
      </x:c>
      <x:c r="M1613" s="305" t="str">
        <x:f>IF(COUNTIF($C$5:$C$1629,F1613)=1,"LINKED","ORPHAN")</x:f>
        <x:v>LINKED</x:v>
      </x:c>
      <x:c r="N1613" s="305" t="str">
        <x:f>IF(AND(LEFT(C1613,10)="SEBI-CORE-",MID(C1613,11,3)=B1613,LEN(C1613)=20),"VALID","INVALID")</x:f>
        <x:v>VALID</x:v>
      </x:c>
      <x:c r="O1613" s="305" t="str">
        <x:v>NO COLLISION — OBJECT CODE ISOLATED</x:v>
      </x:c>
    </x:row>
    <x:row r="1614" ht="48" customHeight="1">
      <x:c r="A1614" s="305" t="str">
        <x:v>Traceability record</x:v>
      </x:c>
      <x:c r="B1614" s="305" t="str">
        <x:v>TRC</x:v>
      </x:c>
      <x:c r="C1614" s="305" t="str">
        <x:v>SEBI-CORE-TRC-000157</x:v>
      </x:c>
      <x:c r="D1614" s="305" t="n">
        <x:v>157</x:v>
      </x:c>
      <x:c r="E1614" s="305" t="str">
        <x:v>P1-GAP004|Paras 2-4|TRC01</x:v>
      </x:c>
      <x:c r="F1614" s="305" t="str">
        <x:v>SEBI-CORE-PRV-000157</x:v>
      </x:c>
      <x:c r="G1614" s="305" t="str">
        <x:v>P1-GAP004|Paras 2-4</x:v>
      </x:c>
      <x:c r="H1614" s="305" t="str">
        <x:v>P1-GAP004</x:v>
      </x:c>
      <x:c r="I1614" s="305" t="str">
        <x:v>MIGRATED — FROZEN</x:v>
      </x:c>
      <x:c r="J1614" s="305" t="str">
        <x:v>FROZEN</x:v>
      </x:c>
      <x:c r="K1614" s="305" t="str">
        <x:f>IF(COUNTIF($C$5:$C$1629,C1614)=1,"UNIQUE","DUPLICATE")</x:f>
        <x:v>UNIQUE</x:v>
      </x:c>
      <x:c r="L1614" s="305" t="str">
        <x:f>IF(COUNTIFS($B$5:$B$1629,B1614,$E$5:$E$1629,E1614)=1,"UNIQUE","DUPLICATE")</x:f>
        <x:v>UNIQUE</x:v>
      </x:c>
      <x:c r="M1614" s="305" t="str">
        <x:f>IF(COUNTIF($C$5:$C$1629,F1614)=1,"LINKED","ORPHAN")</x:f>
        <x:v>LINKED</x:v>
      </x:c>
      <x:c r="N1614" s="305" t="str">
        <x:f>IF(AND(LEFT(C1614,10)="SEBI-CORE-",MID(C1614,11,3)=B1614,LEN(C1614)=20),"VALID","INVALID")</x:f>
        <x:v>VALID</x:v>
      </x:c>
      <x:c r="O1614" s="305" t="str">
        <x:v>NO COLLISION — OBJECT CODE ISOLATED</x:v>
      </x:c>
    </x:row>
    <x:row r="1615" ht="48" customHeight="1">
      <x:c r="A1615" s="305" t="str">
        <x:v>Traceability record</x:v>
      </x:c>
      <x:c r="B1615" s="305" t="str">
        <x:v>TRC</x:v>
      </x:c>
      <x:c r="C1615" s="305" t="str">
        <x:v>SEBI-CORE-TRC-000158</x:v>
      </x:c>
      <x:c r="D1615" s="305" t="n">
        <x:v>158</x:v>
      </x:c>
      <x:c r="E1615" s="305" t="str">
        <x:v>P1-GAP004|Direct-credit timeline|TRC01</x:v>
      </x:c>
      <x:c r="F1615" s="305" t="str">
        <x:v>SEBI-CORE-PRV-000158</x:v>
      </x:c>
      <x:c r="G1615" s="305" t="str">
        <x:v>P1-GAP004|Direct-credit timeline</x:v>
      </x:c>
      <x:c r="H1615" s="305" t="str">
        <x:v>P1-GAP004</x:v>
      </x:c>
      <x:c r="I1615" s="305" t="str">
        <x:v>MIGRATED — FROZEN</x:v>
      </x:c>
      <x:c r="J1615" s="305" t="str">
        <x:v>FROZEN</x:v>
      </x:c>
      <x:c r="K1615" s="305" t="str">
        <x:f>IF(COUNTIF($C$5:$C$1629,C1615)=1,"UNIQUE","DUPLICATE")</x:f>
        <x:v>UNIQUE</x:v>
      </x:c>
      <x:c r="L1615" s="305" t="str">
        <x:f>IF(COUNTIFS($B$5:$B$1629,B1615,$E$5:$E$1629,E1615)=1,"UNIQUE","DUPLICATE")</x:f>
        <x:v>UNIQUE</x:v>
      </x:c>
      <x:c r="M1615" s="305" t="str">
        <x:f>IF(COUNTIF($C$5:$C$1629,F1615)=1,"LINKED","ORPHAN")</x:f>
        <x:v>LINKED</x:v>
      </x:c>
      <x:c r="N1615" s="305" t="str">
        <x:f>IF(AND(LEFT(C1615,10)="SEBI-CORE-",MID(C1615,11,3)=B1615,LEN(C1615)=20),"VALID","INVALID")</x:f>
        <x:v>VALID</x:v>
      </x:c>
      <x:c r="O1615" s="305" t="str">
        <x:v>NO COLLISION — OBJECT CODE ISOLATED</x:v>
      </x:c>
    </x:row>
    <x:row r="1616" ht="48" customHeight="1">
      <x:c r="A1616" s="305" t="str">
        <x:v>Traceability record</x:v>
      </x:c>
      <x:c r="B1616" s="305" t="str">
        <x:v>TRC</x:v>
      </x:c>
      <x:c r="C1616" s="305" t="str">
        <x:v>SEBI-CORE-TRC-000159</x:v>
      </x:c>
      <x:c r="D1616" s="305" t="n">
        <x:v>159</x:v>
      </x:c>
      <x:c r="E1616" s="305" t="str">
        <x:v>P1-GAP004|Investor notification|TRC01</x:v>
      </x:c>
      <x:c r="F1616" s="305" t="str">
        <x:v>SEBI-CORE-PRV-000159</x:v>
      </x:c>
      <x:c r="G1616" s="305" t="str">
        <x:v>P1-GAP004|Investor notification</x:v>
      </x:c>
      <x:c r="H1616" s="305" t="str">
        <x:v>P1-GAP004</x:v>
      </x:c>
      <x:c r="I1616" s="305" t="str">
        <x:v>MIGRATED — FROZEN</x:v>
      </x:c>
      <x:c r="J1616" s="305" t="str">
        <x:v>FROZEN</x:v>
      </x:c>
      <x:c r="K1616" s="305" t="str">
        <x:f>IF(COUNTIF($C$5:$C$1629,C1616)=1,"UNIQUE","DUPLICATE")</x:f>
        <x:v>UNIQUE</x:v>
      </x:c>
      <x:c r="L1616" s="305" t="str">
        <x:f>IF(COUNTIFS($B$5:$B$1629,B1616,$E$5:$E$1629,E1616)=1,"UNIQUE","DUPLICATE")</x:f>
        <x:v>UNIQUE</x:v>
      </x:c>
      <x:c r="M1616" s="305" t="str">
        <x:f>IF(COUNTIF($C$5:$C$1629,F1616)=1,"LINKED","ORPHAN")</x:f>
        <x:v>LINKED</x:v>
      </x:c>
      <x:c r="N1616" s="305" t="str">
        <x:f>IF(AND(LEFT(C1616,10)="SEBI-CORE-",MID(C1616,11,3)=B1616,LEN(C1616)=20),"VALID","INVALID")</x:f>
        <x:v>VALID</x:v>
      </x:c>
      <x:c r="O1616" s="305" t="str">
        <x:v>NO COLLISION — OBJECT CODE ISOLATED</x:v>
      </x:c>
    </x:row>
    <x:row r="1617" ht="48" customHeight="1">
      <x:c r="A1617" s="305" t="str">
        <x:v>Traceability record</x:v>
      </x:c>
      <x:c r="B1617" s="305" t="str">
        <x:v>TRC</x:v>
      </x:c>
      <x:c r="C1617" s="305" t="str">
        <x:v>SEBI-CORE-TRC-000160</x:v>
      </x:c>
      <x:c r="D1617" s="305" t="n">
        <x:v>160</x:v>
      </x:c>
      <x:c r="E1617" s="305" t="str">
        <x:v>P1-GAP004|Form ISR-4 website|TRC01</x:v>
      </x:c>
      <x:c r="F1617" s="305" t="str">
        <x:v>SEBI-CORE-PRV-000160</x:v>
      </x:c>
      <x:c r="G1617" s="305" t="str">
        <x:v>P1-GAP004|Form ISR-4 website</x:v>
      </x:c>
      <x:c r="H1617" s="305" t="str">
        <x:v>P1-GAP004</x:v>
      </x:c>
      <x:c r="I1617" s="305" t="str">
        <x:v>MIGRATED — FROZEN</x:v>
      </x:c>
      <x:c r="J1617" s="305" t="str">
        <x:v>FROZEN</x:v>
      </x:c>
      <x:c r="K1617" s="305" t="str">
        <x:f>IF(COUNTIF($C$5:$C$1629,C1617)=1,"UNIQUE","DUPLICATE")</x:f>
        <x:v>UNIQUE</x:v>
      </x:c>
      <x:c r="L1617" s="305" t="str">
        <x:f>IF(COUNTIFS($B$5:$B$1629,B1617,$E$5:$E$1629,E1617)=1,"UNIQUE","DUPLICATE")</x:f>
        <x:v>UNIQUE</x:v>
      </x:c>
      <x:c r="M1617" s="305" t="str">
        <x:f>IF(COUNTIF($C$5:$C$1629,F1617)=1,"LINKED","ORPHAN")</x:f>
        <x:v>LINKED</x:v>
      </x:c>
      <x:c r="N1617" s="305" t="str">
        <x:f>IF(AND(LEFT(C1617,10)="SEBI-CORE-",MID(C1617,11,3)=B1617,LEN(C1617)=20),"VALID","INVALID")</x:f>
        <x:v>VALID</x:v>
      </x:c>
      <x:c r="O1617" s="305" t="str">
        <x:v>NO COLLISION — OBJECT CODE ISOLATED</x:v>
      </x:c>
    </x:row>
    <x:row r="1618" ht="48" customHeight="1">
      <x:c r="A1618" s="305" t="str">
        <x:v>Traceability record</x:v>
      </x:c>
      <x:c r="B1618" s="305" t="str">
        <x:v>TRC</x:v>
      </x:c>
      <x:c r="C1618" s="305" t="str">
        <x:v>SEBI-CORE-TRC-000161</x:v>
      </x:c>
      <x:c r="D1618" s="305" t="n">
        <x:v>161</x:v>
      </x:c>
      <x:c r="E1618" s="305" t="str">
        <x:v>P1-GAP005|Paras 6.1.1-6.1.4|TRC01</x:v>
      </x:c>
      <x:c r="F1618" s="305" t="str">
        <x:v>SEBI-CORE-PRV-000161</x:v>
      </x:c>
      <x:c r="G1618" s="305" t="str">
        <x:v>P1-GAP005|Paras 6.1.1-6.1.4</x:v>
      </x:c>
      <x:c r="H1618" s="305" t="str">
        <x:v>P1-GAP005</x:v>
      </x:c>
      <x:c r="I1618" s="305" t="str">
        <x:v>MIGRATED — FROZEN</x:v>
      </x:c>
      <x:c r="J1618" s="305" t="str">
        <x:v>FROZEN</x:v>
      </x:c>
      <x:c r="K1618" s="305" t="str">
        <x:f>IF(COUNTIF($C$5:$C$1629,C1618)=1,"UNIQUE","DUPLICATE")</x:f>
        <x:v>UNIQUE</x:v>
      </x:c>
      <x:c r="L1618" s="305" t="str">
        <x:f>IF(COUNTIFS($B$5:$B$1629,B1618,$E$5:$E$1629,E1618)=1,"UNIQUE","DUPLICATE")</x:f>
        <x:v>UNIQUE</x:v>
      </x:c>
      <x:c r="M1618" s="305" t="str">
        <x:f>IF(COUNTIF($C$5:$C$1629,F1618)=1,"LINKED","ORPHAN")</x:f>
        <x:v>LINKED</x:v>
      </x:c>
      <x:c r="N1618" s="305" t="str">
        <x:f>IF(AND(LEFT(C1618,10)="SEBI-CORE-",MID(C1618,11,3)=B1618,LEN(C1618)=20),"VALID","INVALID")</x:f>
        <x:v>VALID</x:v>
      </x:c>
      <x:c r="O1618" s="305" t="str">
        <x:v>NO COLLISION — OBJECT CODE ISOLATED</x:v>
      </x:c>
    </x:row>
    <x:row r="1619" ht="48" customHeight="1">
      <x:c r="A1619" s="305" t="str">
        <x:v>Traceability record</x:v>
      </x:c>
      <x:c r="B1619" s="305" t="str">
        <x:v>TRC</x:v>
      </x:c>
      <x:c r="C1619" s="305" t="str">
        <x:v>SEBI-CORE-TRC-000162</x:v>
      </x:c>
      <x:c r="D1619" s="305" t="n">
        <x:v>162</x:v>
      </x:c>
      <x:c r="E1619" s="305" t="str">
        <x:v>P1-GAP005|Quick transmission procedure thresholds|TRC01</x:v>
      </x:c>
      <x:c r="F1619" s="305" t="str">
        <x:v>SEBI-CORE-PRV-000162</x:v>
      </x:c>
      <x:c r="G1619" s="305" t="str">
        <x:v>P1-GAP005|Quick transmission procedure thresholds</x:v>
      </x:c>
      <x:c r="H1619" s="305" t="str">
        <x:v>P1-GAP005</x:v>
      </x:c>
      <x:c r="I1619" s="305" t="str">
        <x:v>MIGRATED — FROZEN</x:v>
      </x:c>
      <x:c r="J1619" s="305" t="str">
        <x:v>FROZEN</x:v>
      </x:c>
      <x:c r="K1619" s="305" t="str">
        <x:f>IF(COUNTIF($C$5:$C$1629,C1619)=1,"UNIQUE","DUPLICATE")</x:f>
        <x:v>UNIQUE</x:v>
      </x:c>
      <x:c r="L1619" s="305" t="str">
        <x:f>IF(COUNTIFS($B$5:$B$1629,B1619,$E$5:$E$1629,E1619)=1,"UNIQUE","DUPLICATE")</x:f>
        <x:v>UNIQUE</x:v>
      </x:c>
      <x:c r="M1619" s="305" t="str">
        <x:f>IF(COUNTIF($C$5:$C$1629,F1619)=1,"LINKED","ORPHAN")</x:f>
        <x:v>LINKED</x:v>
      </x:c>
      <x:c r="N1619" s="305" t="str">
        <x:f>IF(AND(LEFT(C1619,10)="SEBI-CORE-",MID(C1619,11,3)=B1619,LEN(C1619)=20),"VALID","INVALID")</x:f>
        <x:v>VALID</x:v>
      </x:c>
      <x:c r="O1619" s="305" t="str">
        <x:v>NO COLLISION — OBJECT CODE ISOLATED</x:v>
      </x:c>
    </x:row>
    <x:row r="1620" ht="48" customHeight="1">
      <x:c r="A1620" s="305" t="str">
        <x:v>Traceability record</x:v>
      </x:c>
      <x:c r="B1620" s="305" t="str">
        <x:v>TRC</x:v>
      </x:c>
      <x:c r="C1620" s="305" t="str">
        <x:v>SEBI-CORE-TRC-000163</x:v>
      </x:c>
      <x:c r="D1620" s="305" t="n">
        <x:v>163</x:v>
      </x:c>
      <x:c r="E1620" s="305" t="str">
        <x:v>P1-GAP005|Simplified-documentation thresholds|TRC01</x:v>
      </x:c>
      <x:c r="F1620" s="305" t="str">
        <x:v>SEBI-CORE-PRV-000163</x:v>
      </x:c>
      <x:c r="G1620" s="305" t="str">
        <x:v>P1-GAP005|Simplified-documentation thresholds</x:v>
      </x:c>
      <x:c r="H1620" s="305" t="str">
        <x:v>P1-GAP005</x:v>
      </x:c>
      <x:c r="I1620" s="305" t="str">
        <x:v>MIGRATED — FROZEN</x:v>
      </x:c>
      <x:c r="J1620" s="305" t="str">
        <x:v>FROZEN</x:v>
      </x:c>
      <x:c r="K1620" s="305" t="str">
        <x:f>IF(COUNTIF($C$5:$C$1629,C1620)=1,"UNIQUE","DUPLICATE")</x:f>
        <x:v>UNIQUE</x:v>
      </x:c>
      <x:c r="L1620" s="305" t="str">
        <x:f>IF(COUNTIFS($B$5:$B$1629,B1620,$E$5:$E$1629,E1620)=1,"UNIQUE","DUPLICATE")</x:f>
        <x:v>UNIQUE</x:v>
      </x:c>
      <x:c r="M1620" s="305" t="str">
        <x:f>IF(COUNTIF($C$5:$C$1629,F1620)=1,"LINKED","ORPHAN")</x:f>
        <x:v>LINKED</x:v>
      </x:c>
      <x:c r="N1620" s="305" t="str">
        <x:f>IF(AND(LEFT(C1620,10)="SEBI-CORE-",MID(C1620,11,3)=B1620,LEN(C1620)=20),"VALID","INVALID")</x:f>
        <x:v>VALID</x:v>
      </x:c>
      <x:c r="O1620" s="305" t="str">
        <x:v>NO COLLISION — OBJECT CODE ISOLATED</x:v>
      </x:c>
    </x:row>
    <x:row r="1621" ht="48" customHeight="1">
      <x:c r="A1621" s="305" t="str">
        <x:v>Traceability record</x:v>
      </x:c>
      <x:c r="B1621" s="305" t="str">
        <x:v>TRC</x:v>
      </x:c>
      <x:c r="C1621" s="305" t="str">
        <x:v>SEBI-CORE-TRC-000164</x:v>
      </x:c>
      <x:c r="D1621" s="305" t="n">
        <x:v>164</x:v>
      </x:c>
      <x:c r="E1621" s="305" t="str">
        <x:v>P1-GAP005|Processing timeline|TRC01</x:v>
      </x:c>
      <x:c r="F1621" s="305" t="str">
        <x:v>SEBI-CORE-PRV-000164</x:v>
      </x:c>
      <x:c r="G1621" s="305" t="str">
        <x:v>P1-GAP005|Processing timeline</x:v>
      </x:c>
      <x:c r="H1621" s="305" t="str">
        <x:v>P1-GAP005</x:v>
      </x:c>
      <x:c r="I1621" s="305" t="str">
        <x:v>MIGRATED — FROZEN</x:v>
      </x:c>
      <x:c r="J1621" s="305" t="str">
        <x:v>FROZEN</x:v>
      </x:c>
      <x:c r="K1621" s="305" t="str">
        <x:f>IF(COUNTIF($C$5:$C$1629,C1621)=1,"UNIQUE","DUPLICATE")</x:f>
        <x:v>UNIQUE</x:v>
      </x:c>
      <x:c r="L1621" s="305" t="str">
        <x:f>IF(COUNTIFS($B$5:$B$1629,B1621,$E$5:$E$1629,E1621)=1,"UNIQUE","DUPLICATE")</x:f>
        <x:v>UNIQUE</x:v>
      </x:c>
      <x:c r="M1621" s="305" t="str">
        <x:f>IF(COUNTIF($C$5:$C$1629,F1621)=1,"LINKED","ORPHAN")</x:f>
        <x:v>LINKED</x:v>
      </x:c>
      <x:c r="N1621" s="305" t="str">
        <x:f>IF(AND(LEFT(C1621,10)="SEBI-CORE-",MID(C1621,11,3)=B1621,LEN(C1621)=20),"VALID","INVALID")</x:f>
        <x:v>VALID</x:v>
      </x:c>
      <x:c r="O1621" s="305" t="str">
        <x:v>NO COLLISION — OBJECT CODE ISOLATED</x:v>
      </x:c>
    </x:row>
    <x:row r="1622" ht="48" customHeight="1">
      <x:c r="A1622" s="305" t="str">
        <x:v>Traceability record</x:v>
      </x:c>
      <x:c r="B1622" s="305" t="str">
        <x:v>TRC</x:v>
      </x:c>
      <x:c r="C1622" s="305" t="str">
        <x:v>SEBI-CORE-TRC-000165</x:v>
      </x:c>
      <x:c r="D1622" s="305" t="n">
        <x:v>165</x:v>
      </x:c>
      <x:c r="E1622" s="305" t="str">
        <x:v>P1-GAP005|Delay / rejection reasons|TRC01</x:v>
      </x:c>
      <x:c r="F1622" s="305" t="str">
        <x:v>SEBI-CORE-PRV-000165</x:v>
      </x:c>
      <x:c r="G1622" s="305" t="str">
        <x:v>P1-GAP005|Delay / rejection reasons</x:v>
      </x:c>
      <x:c r="H1622" s="305" t="str">
        <x:v>P1-GAP005</x:v>
      </x:c>
      <x:c r="I1622" s="305" t="str">
        <x:v>MIGRATED — FROZEN</x:v>
      </x:c>
      <x:c r="J1622" s="305" t="str">
        <x:v>FROZEN</x:v>
      </x:c>
      <x:c r="K1622" s="305" t="str">
        <x:f>IF(COUNTIF($C$5:$C$1629,C1622)=1,"UNIQUE","DUPLICATE")</x:f>
        <x:v>UNIQUE</x:v>
      </x:c>
      <x:c r="L1622" s="305" t="str">
        <x:f>IF(COUNTIFS($B$5:$B$1629,B1622,$E$5:$E$1629,E1622)=1,"UNIQUE","DUPLICATE")</x:f>
        <x:v>UNIQUE</x:v>
      </x:c>
      <x:c r="M1622" s="305" t="str">
        <x:f>IF(COUNTIF($C$5:$C$1629,F1622)=1,"LINKED","ORPHAN")</x:f>
        <x:v>LINKED</x:v>
      </x:c>
      <x:c r="N1622" s="305" t="str">
        <x:f>IF(AND(LEFT(C1622,10)="SEBI-CORE-",MID(C1622,11,3)=B1622,LEN(C1622)=20),"VALID","INVALID")</x:f>
        <x:v>VALID</x:v>
      </x:c>
      <x:c r="O1622" s="305" t="str">
        <x:v>NO COLLISION — OBJECT CODE ISOLATED</x:v>
      </x:c>
    </x:row>
    <x:row r="1623" ht="48" customHeight="1">
      <x:c r="A1623" s="305" t="str">
        <x:v>Traceability record</x:v>
      </x:c>
      <x:c r="B1623" s="305" t="str">
        <x:v>TRC</x:v>
      </x:c>
      <x:c r="C1623" s="305" t="str">
        <x:v>SEBI-CORE-TRC-000166</x:v>
      </x:c>
      <x:c r="D1623" s="305" t="n">
        <x:v>166</x:v>
      </x:c>
      <x:c r="E1623" s="305" t="str">
        <x:v>P1-GAP005|Survivorship claim|TRC01</x:v>
      </x:c>
      <x:c r="F1623" s="305" t="str">
        <x:v>SEBI-CORE-PRV-000166</x:v>
      </x:c>
      <x:c r="G1623" s="305" t="str">
        <x:v>P1-GAP005|Survivorship claim</x:v>
      </x:c>
      <x:c r="H1623" s="305" t="str">
        <x:v>P1-GAP005</x:v>
      </x:c>
      <x:c r="I1623" s="305" t="str">
        <x:v>MIGRATED — FROZEN</x:v>
      </x:c>
      <x:c r="J1623" s="305" t="str">
        <x:v>FROZEN</x:v>
      </x:c>
      <x:c r="K1623" s="305" t="str">
        <x:f>IF(COUNTIF($C$5:$C$1629,C1623)=1,"UNIQUE","DUPLICATE")</x:f>
        <x:v>UNIQUE</x:v>
      </x:c>
      <x:c r="L1623" s="305" t="str">
        <x:f>IF(COUNTIFS($B$5:$B$1629,B1623,$E$5:$E$1629,E1623)=1,"UNIQUE","DUPLICATE")</x:f>
        <x:v>UNIQUE</x:v>
      </x:c>
      <x:c r="M1623" s="305" t="str">
        <x:f>IF(COUNTIF($C$5:$C$1629,F1623)=1,"LINKED","ORPHAN")</x:f>
        <x:v>LINKED</x:v>
      </x:c>
      <x:c r="N1623" s="305" t="str">
        <x:f>IF(AND(LEFT(C1623,10)="SEBI-CORE-",MID(C1623,11,3)=B1623,LEN(C1623)=20),"VALID","INVALID")</x:f>
        <x:v>VALID</x:v>
      </x:c>
      <x:c r="O1623" s="305" t="str">
        <x:v>NO COLLISION — OBJECT CODE ISOLATED</x:v>
      </x:c>
    </x:row>
    <x:row r="1624" ht="48" customHeight="1">
      <x:c r="A1624" s="305" t="str">
        <x:v>Traceability record</x:v>
      </x:c>
      <x:c r="B1624" s="305" t="str">
        <x:v>TRC</x:v>
      </x:c>
      <x:c r="C1624" s="305" t="str">
        <x:v>SEBI-CORE-TRC-000167</x:v>
      </x:c>
      <x:c r="D1624" s="305" t="n">
        <x:v>167</x:v>
      </x:c>
      <x:c r="E1624" s="305" t="str">
        <x:v>P1-GAP005|Physical-to-demat credit|TRC01</x:v>
      </x:c>
      <x:c r="F1624" s="305" t="str">
        <x:v>SEBI-CORE-PRV-000167</x:v>
      </x:c>
      <x:c r="G1624" s="305" t="str">
        <x:v>P1-GAP005|Physical-to-demat credit</x:v>
      </x:c>
      <x:c r="H1624" s="305" t="str">
        <x:v>P1-GAP005</x:v>
      </x:c>
      <x:c r="I1624" s="305" t="str">
        <x:v>MIGRATED — FROZEN</x:v>
      </x:c>
      <x:c r="J1624" s="305" t="str">
        <x:v>FROZEN</x:v>
      </x:c>
      <x:c r="K1624" s="305" t="str">
        <x:f>IF(COUNTIF($C$5:$C$1629,C1624)=1,"UNIQUE","DUPLICATE")</x:f>
        <x:v>UNIQUE</x:v>
      </x:c>
      <x:c r="L1624" s="305" t="str">
        <x:f>IF(COUNTIFS($B$5:$B$1629,B1624,$E$5:$E$1629,E1624)=1,"UNIQUE","DUPLICATE")</x:f>
        <x:v>UNIQUE</x:v>
      </x:c>
      <x:c r="M1624" s="305" t="str">
        <x:f>IF(COUNTIF($C$5:$C$1629,F1624)=1,"LINKED","ORPHAN")</x:f>
        <x:v>LINKED</x:v>
      </x:c>
      <x:c r="N1624" s="305" t="str">
        <x:f>IF(AND(LEFT(C1624,10)="SEBI-CORE-",MID(C1624,11,3)=B1624,LEN(C1624)=20),"VALID","INVALID")</x:f>
        <x:v>VALID</x:v>
      </x:c>
      <x:c r="O1624" s="305" t="str">
        <x:v>NO COLLISION — OBJECT CODE ISOLATED</x:v>
      </x:c>
    </x:row>
    <x:row r="1625" ht="48" customHeight="1">
      <x:c r="A1625" s="305" t="str">
        <x:v>Traceability record</x:v>
      </x:c>
      <x:c r="B1625" s="305" t="str">
        <x:v>TRC</x:v>
      </x:c>
      <x:c r="C1625" s="305" t="str">
        <x:v>SEBI-CORE-TRC-000168</x:v>
      </x:c>
      <x:c r="D1625" s="305" t="n">
        <x:v>168</x:v>
      </x:c>
      <x:c r="E1625" s="305" t="str">
        <x:v>P1-GAP005|Implementation reporting|TRC01</x:v>
      </x:c>
      <x:c r="F1625" s="305" t="str">
        <x:v>SEBI-CORE-PRV-000168</x:v>
      </x:c>
      <x:c r="G1625" s="305" t="str">
        <x:v>P1-GAP005|Implementation reporting</x:v>
      </x:c>
      <x:c r="H1625" s="305" t="str">
        <x:v>P1-GAP005</x:v>
      </x:c>
      <x:c r="I1625" s="305" t="str">
        <x:v>MIGRATED — FROZEN</x:v>
      </x:c>
      <x:c r="J1625" s="305" t="str">
        <x:v>FROZEN</x:v>
      </x:c>
      <x:c r="K1625" s="305" t="str">
        <x:f>IF(COUNTIF($C$5:$C$1629,C1625)=1,"UNIQUE","DUPLICATE")</x:f>
        <x:v>UNIQUE</x:v>
      </x:c>
      <x:c r="L1625" s="305" t="str">
        <x:f>IF(COUNTIFS($B$5:$B$1629,B1625,$E$5:$E$1629,E1625)=1,"UNIQUE","DUPLICATE")</x:f>
        <x:v>UNIQUE</x:v>
      </x:c>
      <x:c r="M1625" s="305" t="str">
        <x:f>IF(COUNTIF($C$5:$C$1629,F1625)=1,"LINKED","ORPHAN")</x:f>
        <x:v>LINKED</x:v>
      </x:c>
      <x:c r="N1625" s="305" t="str">
        <x:f>IF(AND(LEFT(C1625,10)="SEBI-CORE-",MID(C1625,11,3)=B1625,LEN(C1625)=20),"VALID","INVALID")</x:f>
        <x:v>VALID</x:v>
      </x:c>
      <x:c r="O1625" s="305" t="str">
        <x:v>NO COLLISION — OBJECT CODE ISOLATED</x:v>
      </x:c>
    </x:row>
    <x:row r="1626" ht="48" customHeight="1">
      <x:c r="A1626" s="305" t="str">
        <x:v>Traceability record</x:v>
      </x:c>
      <x:c r="B1626" s="305" t="str">
        <x:v>TRC</x:v>
      </x:c>
      <x:c r="C1626" s="305" t="str">
        <x:v>SEBI-CORE-TRC-000169</x:v>
      </x:c>
      <x:c r="D1626" s="305" t="n">
        <x:v>169</x:v>
      </x:c>
      <x:c r="E1626" s="305" t="str">
        <x:v>CAP-LAW285|SCORES registration/interface|TRC01</x:v>
      </x:c>
      <x:c r="F1626" s="305" t="str">
        <x:v>SEBI-CORE-PRV-000169</x:v>
      </x:c>
      <x:c r="G1626" s="305" t="str">
        <x:v>CAP-LAW285|SCORES registration/interface</x:v>
      </x:c>
      <x:c r="H1626" s="305" t="str">
        <x:v>CAP-LAW285</x:v>
      </x:c>
      <x:c r="I1626" s="305" t="str">
        <x:v>MIGRATED — FROZEN</x:v>
      </x:c>
      <x:c r="J1626" s="305" t="str">
        <x:v>FROZEN</x:v>
      </x:c>
      <x:c r="K1626" s="305" t="str">
        <x:f>IF(COUNTIF($C$5:$C$1629,C1626)=1,"UNIQUE","DUPLICATE")</x:f>
        <x:v>UNIQUE</x:v>
      </x:c>
      <x:c r="L1626" s="305" t="str">
        <x:f>IF(COUNTIFS($B$5:$B$1629,B1626,$E$5:$E$1629,E1626)=1,"UNIQUE","DUPLICATE")</x:f>
        <x:v>UNIQUE</x:v>
      </x:c>
      <x:c r="M1626" s="305" t="str">
        <x:f>IF(COUNTIF($C$5:$C$1629,F1626)=1,"LINKED","ORPHAN")</x:f>
        <x:v>LINKED</x:v>
      </x:c>
      <x:c r="N1626" s="305" t="str">
        <x:f>IF(AND(LEFT(C1626,10)="SEBI-CORE-",MID(C1626,11,3)=B1626,LEN(C1626)=20),"VALID","INVALID")</x:f>
        <x:v>VALID</x:v>
      </x:c>
      <x:c r="O1626" s="305" t="str">
        <x:v>NO COLLISION — OBJECT CODE ISOLATED</x:v>
      </x:c>
    </x:row>
    <x:row r="1627" ht="48" customHeight="1">
      <x:c r="A1627" s="305" t="str">
        <x:v>Traceability record</x:v>
      </x:c>
      <x:c r="B1627" s="305" t="str">
        <x:v>TRC</x:v>
      </x:c>
      <x:c r="C1627" s="305" t="str">
        <x:v>SEBI-CORE-TRC-000170</x:v>
      </x:c>
      <x:c r="D1627" s="305" t="n">
        <x:v>170</x:v>
      </x:c>
      <x:c r="E1627" s="305" t="str">
        <x:v>CAP-LAW285|SCORES complaint handling|TRC01</x:v>
      </x:c>
      <x:c r="F1627" s="305" t="str">
        <x:v>SEBI-CORE-PRV-000170</x:v>
      </x:c>
      <x:c r="G1627" s="305" t="str">
        <x:v>CAP-LAW285|SCORES complaint handling</x:v>
      </x:c>
      <x:c r="H1627" s="305" t="str">
        <x:v>CAP-LAW285</x:v>
      </x:c>
      <x:c r="I1627" s="305" t="str">
        <x:v>MIGRATED — FROZEN</x:v>
      </x:c>
      <x:c r="J1627" s="305" t="str">
        <x:v>FROZEN</x:v>
      </x:c>
      <x:c r="K1627" s="305" t="str">
        <x:f>IF(COUNTIF($C$5:$C$1629,C1627)=1,"UNIQUE","DUPLICATE")</x:f>
        <x:v>UNIQUE</x:v>
      </x:c>
      <x:c r="L1627" s="305" t="str">
        <x:f>IF(COUNTIFS($B$5:$B$1629,B1627,$E$5:$E$1629,E1627)=1,"UNIQUE","DUPLICATE")</x:f>
        <x:v>UNIQUE</x:v>
      </x:c>
      <x:c r="M1627" s="305" t="str">
        <x:f>IF(COUNTIF($C$5:$C$1629,F1627)=1,"LINKED","ORPHAN")</x:f>
        <x:v>LINKED</x:v>
      </x:c>
      <x:c r="N1627" s="305" t="str">
        <x:f>IF(AND(LEFT(C1627,10)="SEBI-CORE-",MID(C1627,11,3)=B1627,LEN(C1627)=20),"VALID","INVALID")</x:f>
        <x:v>VALID</x:v>
      </x:c>
      <x:c r="O1627" s="305" t="str">
        <x:v>NO COLLISION — OBJECT CODE ISOLATED</x:v>
      </x:c>
    </x:row>
    <x:row r="1628" ht="48" customHeight="1">
      <x:c r="A1628" s="305" t="str">
        <x:v>Traceability record</x:v>
      </x:c>
      <x:c r="B1628" s="305" t="str">
        <x:v>TRC</x:v>
      </x:c>
      <x:c r="C1628" s="305" t="str">
        <x:v>SEBI-CORE-TRC-000171</x:v>
      </x:c>
      <x:c r="D1628" s="305" t="n">
        <x:v>171</x:v>
      </x:c>
      <x:c r="E1628" s="305" t="str">
        <x:v>CAP-LAW099|ODR participation|TRC01</x:v>
      </x:c>
      <x:c r="F1628" s="305" t="str">
        <x:v>SEBI-CORE-PRV-000171</x:v>
      </x:c>
      <x:c r="G1628" s="305" t="str">
        <x:v>CAP-LAW099|ODR participation</x:v>
      </x:c>
      <x:c r="H1628" s="305" t="str">
        <x:v>CAP-LAW099</x:v>
      </x:c>
      <x:c r="I1628" s="305" t="str">
        <x:v>MIGRATED — FROZEN</x:v>
      </x:c>
      <x:c r="J1628" s="305" t="str">
        <x:v>FROZEN</x:v>
      </x:c>
      <x:c r="K1628" s="305" t="str">
        <x:f>IF(COUNTIF($C$5:$C$1629,C1628)=1,"UNIQUE","DUPLICATE")</x:f>
        <x:v>UNIQUE</x:v>
      </x:c>
      <x:c r="L1628" s="305" t="str">
        <x:f>IF(COUNTIFS($B$5:$B$1629,B1628,$E$5:$E$1629,E1628)=1,"UNIQUE","DUPLICATE")</x:f>
        <x:v>UNIQUE</x:v>
      </x:c>
      <x:c r="M1628" s="305" t="str">
        <x:f>IF(COUNTIF($C$5:$C$1629,F1628)=1,"LINKED","ORPHAN")</x:f>
        <x:v>LINKED</x:v>
      </x:c>
      <x:c r="N1628" s="305" t="str">
        <x:f>IF(AND(LEFT(C1628,10)="SEBI-CORE-",MID(C1628,11,3)=B1628,LEN(C1628)=20),"VALID","INVALID")</x:f>
        <x:v>VALID</x:v>
      </x:c>
      <x:c r="O1628" s="305" t="str">
        <x:v>NO COLLISION — OBJECT CODE ISOLATED</x:v>
      </x:c>
    </x:row>
    <x:row r="1629" ht="48" customHeight="1">
      <x:c r="A1629" s="306" t="str">
        <x:v>Traceability record</x:v>
      </x:c>
      <x:c r="B1629" s="306" t="str">
        <x:v>TRC</x:v>
      </x:c>
      <x:c r="C1629" s="306" t="str">
        <x:v>SEBI-CORE-TRC-000172</x:v>
      </x:c>
      <x:c r="D1629" s="306" t="n">
        <x:v>172</x:v>
      </x:c>
      <x:c r="E1629" s="306" t="str">
        <x:v>CAP-LAW099|ODR outcome|TRC01</x:v>
      </x:c>
      <x:c r="F1629" s="306" t="str">
        <x:v>SEBI-CORE-PRV-000172</x:v>
      </x:c>
      <x:c r="G1629" s="306" t="str">
        <x:v>CAP-LAW099|ODR outcome</x:v>
      </x:c>
      <x:c r="H1629" s="306" t="str">
        <x:v>CAP-LAW099</x:v>
      </x:c>
      <x:c r="I1629" s="306" t="str">
        <x:v>MIGRATED — FROZEN</x:v>
      </x:c>
      <x:c r="J1629" s="306" t="str">
        <x:v>FROZEN</x:v>
      </x:c>
      <x:c r="K1629" s="306" t="str">
        <x:f>IF(COUNTIF($C$5:$C$1629,C1629)=1,"UNIQUE","DUPLICATE")</x:f>
        <x:v>UNIQUE</x:v>
      </x:c>
      <x:c r="L1629" s="306" t="str">
        <x:f>IF(COUNTIFS($B$5:$B$1629,B1629,$E$5:$E$1629,E1629)=1,"UNIQUE","DUPLICATE")</x:f>
        <x:v>UNIQUE</x:v>
      </x:c>
      <x:c r="M1629" s="306" t="str">
        <x:f>IF(COUNTIF($C$5:$C$1629,F1629)=1,"LINKED","ORPHAN")</x:f>
        <x:v>LINKED</x:v>
      </x:c>
      <x:c r="N1629" s="306" t="str">
        <x:f>IF(AND(LEFT(C1629,10)="SEBI-CORE-",MID(C1629,11,3)=B1629,LEN(C1629)=20),"VALID","INVALID")</x:f>
        <x:v>VALID</x:v>
      </x:c>
      <x:c r="O1629" s="306" t="str">
        <x:v>NO COLLISION — OBJECT CODE ISOLATED</x:v>
      </x:c>
    </x:row>
  </x:sheetData>
  <x:mergeCells>
    <x:mergeCell ref="A1:O1"/>
    <x:mergeCell ref="A2:O2"/>
  </x:mergeCells>
  <x:conditionalFormatting sqref="I5:O1629">
    <x:cfRule type="containsText" dxfId="207" priority="1" operator="containsText" text="PASS"/>
    <x:cfRule type="containsText" dxfId="208" priority="2" operator="containsText" text="YES"/>
    <x:cfRule type="containsText" dxfId="209" priority="3" operator="containsText" text="UNIQUE"/>
    <x:cfRule type="containsText" dxfId="210" priority="4" operator="containsText" text="VALID"/>
    <x:cfRule type="containsText" dxfId="211" priority="5" operator="containsText" text="COMPLETE"/>
    <x:cfRule type="containsText" dxfId="212" priority="6" operator="containsText" text="FROZEN"/>
    <x:cfRule type="containsText" dxfId="213" priority="7" operator="containsText" text="APPROVED"/>
    <x:cfRule type="containsText" dxfId="214" priority="8" operator="containsText" text="LINKED"/>
    <x:cfRule type="containsText" dxfId="215" priority="9" operator="containsText" text="NO"/>
    <x:cfRule type="containsText" dxfId="216" priority="10" operator="containsText" text="FAIL"/>
    <x:cfRule type="containsText" dxfId="217" priority="11" operator="containsText" text="DUPLICATE"/>
    <x:cfRule type="containsText" dxfId="218" priority="12" operator="containsText" text="INVALID"/>
    <x:cfRule type="containsText" dxfId="219" priority="13" operator="containsText" text="INCOMPLETE"/>
    <x:cfRule type="containsText" dxfId="220" priority="14" operator="containsText" text="ORPHAN"/>
  </x:conditionalFormatting>
  <x:pageMargins left="0.7" right="0.7" top="0.75" bottom="0.75" header="0.3" footer="0.3"/>
  <x:tableParts count="1">
    <x:tablePart xmlns:r="http://schemas.openxmlformats.org/officeDocument/2006/relationships" r:id="R73ddc66073244b7e"/>
  </x:tableParts>
</x:worksheet>
</file>

<file path=xl/worksheets/sheet54.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18" hidden="0" customWidth="1"/>
    <x:col min="4" max="4" width="24" hidden="0" customWidth="1"/>
    <x:col min="5" max="5" width="20" hidden="0" customWidth="1"/>
    <x:col min="6" max="6" width="18" hidden="0" customWidth="1"/>
    <x:col min="7" max="7" width="24" hidden="0" customWidth="1"/>
    <x:col min="8" max="8" width="22" hidden="0" customWidth="1"/>
    <x:col min="9" max="9" width="16" hidden="0" customWidth="1"/>
  </x:cols>
  <x:sheetData>
    <x:row r="1" ht="30" customHeight="1">
      <x:c r="A1" s="499" t="str">
        <x:v>P4-R Namespace Collision, Sequence and Referential QA</x:v>
      </x:c>
      <x:c r="B1" s="499" t="str">
        <x:v>P4-R Namespace Collision, Sequence and Referential QA</x:v>
      </x:c>
      <x:c r="C1" s="499" t="str">
        <x:v>P4-R Namespace Collision, Sequence and Referential QA</x:v>
      </x:c>
      <x:c r="D1" s="499" t="str">
        <x:v>P4-R Namespace Collision, Sequence and Referential QA</x:v>
      </x:c>
      <x:c r="E1" s="499" t="str">
        <x:v>P4-R Namespace Collision, Sequence and Referential QA</x:v>
      </x:c>
      <x:c r="F1" s="499" t="str">
        <x:v>P4-R Namespace Collision, Sequence and Referential QA</x:v>
      </x:c>
      <x:c r="G1" s="499" t="str">
        <x:v>P4-R Namespace Collision, Sequence and Referential QA</x:v>
      </x:c>
      <x:c r="H1" s="499" t="str">
        <x:v>P4-R Namespace Collision, Sequence and Referential QA</x:v>
      </x:c>
      <x:c r="I1" s="499" t="str">
        <x:v>P4-R Namespace Collision, Sequence and Referential QA</x:v>
      </x:c>
    </x:row>
    <x:row r="2" ht="38" customHeight="1">
      <x:c r="A2" s="503" t="str">
        <x:v>Every object sequence must match its approved population, contain no duplicate production ID or alias, have no sequence gap, meet the canonical format and retain every parent link.</x:v>
      </x:c>
      <x:c r="B2" s="503" t="str">
        <x:v>Every object sequence must match its approved population, contain no duplicate production ID or alias, have no sequence gap, meet the canonical format and retain every parent link.</x:v>
      </x:c>
      <x:c r="C2" s="503" t="str">
        <x:v>Every object sequence must match its approved population, contain no duplicate production ID or alias, have no sequence gap, meet the canonical format and retain every parent link.</x:v>
      </x:c>
      <x:c r="D2" s="503" t="str">
        <x:v>Every object sequence must match its approved population, contain no duplicate production ID or alias, have no sequence gap, meet the canonical format and retain every parent link.</x:v>
      </x:c>
      <x:c r="E2" s="503" t="str">
        <x:v>Every object sequence must match its approved population, contain no duplicate production ID or alias, have no sequence gap, meet the canonical format and retain every parent link.</x:v>
      </x:c>
      <x:c r="F2" s="503" t="str">
        <x:v>Every object sequence must match its approved population, contain no duplicate production ID or alias, have no sequence gap, meet the canonical format and retain every parent link.</x:v>
      </x:c>
      <x:c r="G2" s="503" t="str">
        <x:v>Every object sequence must match its approved population, contain no duplicate production ID or alias, have no sequence gap, meet the canonical format and retain every parent link.</x:v>
      </x:c>
      <x:c r="H2" s="503" t="str">
        <x:v>Every object sequence must match its approved population, contain no duplicate production ID or alias, have no sequence gap, meet the canonical format and retain every parent link.</x:v>
      </x:c>
      <x:c r="I2" s="503" t="str">
        <x:v>Every object sequence must match its approved population, contain no duplicate production ID or alias, have no sequence gap, meet the canonical format and retain every parent link.</x:v>
      </x:c>
    </x:row>
    <x:row r="4" ht="38" customHeight="1">
      <x:c r="A4" s="515" t="str">
        <x:v>Object Code</x:v>
      </x:c>
      <x:c r="B4" s="516" t="str">
        <x:v>Expected Population</x:v>
      </x:c>
      <x:c r="C4" s="516" t="str">
        <x:v>Actual Population</x:v>
      </x:c>
      <x:c r="D4" s="516" t="str">
        <x:v>Duplicate Production IDs</x:v>
      </x:c>
      <x:c r="E4" s="516" t="str">
        <x:v>Format Exceptions</x:v>
      </x:c>
      <x:c r="F4" s="516" t="str">
        <x:v>Sequence Gaps</x:v>
      </x:c>
      <x:c r="G4" s="516" t="str">
        <x:v>Duplicate Working Aliases</x:v>
      </x:c>
      <x:c r="H4" s="516" t="str">
        <x:v>Orphan Parent Links</x:v>
      </x:c>
      <x:c r="I4" s="517" t="str">
        <x:v>Status</x:v>
      </x:c>
    </x:row>
    <x:row r="5" ht="48" customHeight="1">
      <x:c r="A5" s="26" t="str">
        <x:v>LAW</x:v>
      </x:c>
      <x:c r="B5" s="26" t="n">
        <x:v>77</x:v>
      </x:c>
      <x:c r="C5" s="26" t="n">
        <x:f>COUNTIF('P4R ID Migration Map'!$B$5:$B$1629,A5)</x:f>
        <x:v>77</x:v>
      </x:c>
      <x:c r="D5" s="26" t="n">
        <x:f>COUNTIFS('P4R ID Migration Map'!$B$5:$B$1629,A5,'P4R ID Migration Map'!$K$5:$K$1629,"DUPLICATE")</x:f>
        <x:v>0</x:v>
      </x:c>
      <x:c r="E5" s="26" t="n">
        <x:f>COUNTIFS('P4R ID Migration Map'!$B$5:$B$1629,A5,'P4R ID Migration Map'!$N$5:$N$1629,"INVALID")</x:f>
        <x:v>0</x:v>
      </x:c>
      <x:c r="F5" s="26" t="n">
        <x:f>B5*(B5+1)/2-SUMIFS('P4R ID Migration Map'!$D$5:$D$1629,'P4R ID Migration Map'!$B$5:$B$1629,A5)</x:f>
        <x:v>0</x:v>
      </x:c>
      <x:c r="G5" s="26" t="n">
        <x:f>COUNTIFS('P4R ID Migration Map'!$B$5:$B$1629,A5,'P4R ID Migration Map'!$L$5:$L$1629,"DUPLICATE")</x:f>
        <x:v>0</x:v>
      </x:c>
      <x:c r="H5" s="26" t="n">
        <x:f>COUNTIFS('P4R ID Migration Map'!$B$5:$B$1629,A5,'P4R ID Migration Map'!$M$5:$M$1629,"ORPHAN")</x:f>
        <x:v>0</x:v>
      </x:c>
      <x:c r="I5" s="26" t="str">
        <x:f>IF(AND(B5=C5,SUM(D5:H5)=0),"PASS","FAIL")</x:f>
        <x:v>PASS</x:v>
      </x:c>
    </x:row>
    <x:row r="6" ht="48" customHeight="1">
      <x:c r="A6" s="27" t="str">
        <x:v>PRV</x:v>
      </x:c>
      <x:c r="B6" s="27" t="n">
        <x:v>172</x:v>
      </x:c>
      <x:c r="C6" s="27" t="n">
        <x:f>COUNTIF('P4R ID Migration Map'!$B$5:$B$1629,A6)</x:f>
        <x:v>172</x:v>
      </x:c>
      <x:c r="D6" s="27" t="n">
        <x:f>COUNTIFS('P4R ID Migration Map'!$B$5:$B$1629,A6,'P4R ID Migration Map'!$K$5:$K$1629,"DUPLICATE")</x:f>
        <x:v>0</x:v>
      </x:c>
      <x:c r="E6" s="27" t="n">
        <x:f>COUNTIFS('P4R ID Migration Map'!$B$5:$B$1629,A6,'P4R ID Migration Map'!$N$5:$N$1629,"INVALID")</x:f>
        <x:v>0</x:v>
      </x:c>
      <x:c r="F6" s="27" t="n">
        <x:f>B6*(B6+1)/2-SUMIFS('P4R ID Migration Map'!$D$5:$D$1629,'P4R ID Migration Map'!$B$5:$B$1629,A6)</x:f>
        <x:v>0</x:v>
      </x:c>
      <x:c r="G6" s="27" t="n">
        <x:f>COUNTIFS('P4R ID Migration Map'!$B$5:$B$1629,A6,'P4R ID Migration Map'!$L$5:$L$1629,"DUPLICATE")</x:f>
        <x:v>0</x:v>
      </x:c>
      <x:c r="H6" s="27" t="n">
        <x:f>COUNTIFS('P4R ID Migration Map'!$B$5:$B$1629,A6,'P4R ID Migration Map'!$M$5:$M$1629,"ORPHAN")</x:f>
        <x:v>0</x:v>
      </x:c>
      <x:c r="I6" s="27" t="str">
        <x:f>IF(AND(B6=C6,SUM(D6:H6)=0),"PASS","FAIL")</x:f>
        <x:v>PASS</x:v>
      </x:c>
    </x:row>
    <x:row r="7" ht="48" customHeight="1">
      <x:c r="A7" s="27" t="str">
        <x:v>CMP</x:v>
      </x:c>
      <x:c r="B7" s="27" t="n">
        <x:v>172</x:v>
      </x:c>
      <x:c r="C7" s="27" t="n">
        <x:f>COUNTIF('P4R ID Migration Map'!$B$5:$B$1629,A7)</x:f>
        <x:v>172</x:v>
      </x:c>
      <x:c r="D7" s="27" t="n">
        <x:f>COUNTIFS('P4R ID Migration Map'!$B$5:$B$1629,A7,'P4R ID Migration Map'!$K$5:$K$1629,"DUPLICATE")</x:f>
        <x:v>0</x:v>
      </x:c>
      <x:c r="E7" s="27" t="n">
        <x:f>COUNTIFS('P4R ID Migration Map'!$B$5:$B$1629,A7,'P4R ID Migration Map'!$N$5:$N$1629,"INVALID")</x:f>
        <x:v>0</x:v>
      </x:c>
      <x:c r="F7" s="27" t="n">
        <x:f>B7*(B7+1)/2-SUMIFS('P4R ID Migration Map'!$D$5:$D$1629,'P4R ID Migration Map'!$B$5:$B$1629,A7)</x:f>
        <x:v>0</x:v>
      </x:c>
      <x:c r="G7" s="27" t="n">
        <x:f>COUNTIFS('P4R ID Migration Map'!$B$5:$B$1629,A7,'P4R ID Migration Map'!$L$5:$L$1629,"DUPLICATE")</x:f>
        <x:v>0</x:v>
      </x:c>
      <x:c r="H7" s="27" t="n">
        <x:f>COUNTIFS('P4R ID Migration Map'!$B$5:$B$1629,A7,'P4R ID Migration Map'!$M$5:$M$1629,"ORPHAN")</x:f>
        <x:v>0</x:v>
      </x:c>
      <x:c r="I7" s="27" t="str">
        <x:f>IF(AND(B7=C7,SUM(D7:H7)=0),"PASS","FAIL")</x:f>
        <x:v>PASS</x:v>
      </x:c>
    </x:row>
    <x:row r="8" ht="48" customHeight="1">
      <x:c r="A8" s="27" t="str">
        <x:v>AUD</x:v>
      </x:c>
      <x:c r="B8" s="27" t="n">
        <x:v>172</x:v>
      </x:c>
      <x:c r="C8" s="27" t="n">
        <x:f>COUNTIF('P4R ID Migration Map'!$B$5:$B$1629,A8)</x:f>
        <x:v>172</x:v>
      </x:c>
      <x:c r="D8" s="27" t="n">
        <x:f>COUNTIFS('P4R ID Migration Map'!$B$5:$B$1629,A8,'P4R ID Migration Map'!$K$5:$K$1629,"DUPLICATE")</x:f>
        <x:v>0</x:v>
      </x:c>
      <x:c r="E8" s="27" t="n">
        <x:f>COUNTIFS('P4R ID Migration Map'!$B$5:$B$1629,A8,'P4R ID Migration Map'!$N$5:$N$1629,"INVALID")</x:f>
        <x:v>0</x:v>
      </x:c>
      <x:c r="F8" s="27" t="n">
        <x:f>B8*(B8+1)/2-SUMIFS('P4R ID Migration Map'!$D$5:$D$1629,'P4R ID Migration Map'!$B$5:$B$1629,A8)</x:f>
        <x:v>0</x:v>
      </x:c>
      <x:c r="G8" s="27" t="n">
        <x:f>COUNTIFS('P4R ID Migration Map'!$B$5:$B$1629,A8,'P4R ID Migration Map'!$L$5:$L$1629,"DUPLICATE")</x:f>
        <x:v>0</x:v>
      </x:c>
      <x:c r="H8" s="27" t="n">
        <x:f>COUNTIFS('P4R ID Migration Map'!$B$5:$B$1629,A8,'P4R ID Migration Map'!$M$5:$M$1629,"ORPHAN")</x:f>
        <x:v>0</x:v>
      </x:c>
      <x:c r="I8" s="27" t="str">
        <x:f>IF(AND(B8=C8,SUM(D8:H8)=0),"PASS","FAIL")</x:f>
        <x:v>PASS</x:v>
      </x:c>
    </x:row>
    <x:row r="9" ht="48" customHeight="1">
      <x:c r="A9" s="27" t="str">
        <x:v>EVD</x:v>
      </x:c>
      <x:c r="B9" s="27" t="n">
        <x:v>344</x:v>
      </x:c>
      <x:c r="C9" s="27" t="n">
        <x:f>COUNTIF('P4R ID Migration Map'!$B$5:$B$1629,A9)</x:f>
        <x:v>344</x:v>
      </x:c>
      <x:c r="D9" s="27" t="n">
        <x:f>COUNTIFS('P4R ID Migration Map'!$B$5:$B$1629,A9,'P4R ID Migration Map'!$K$5:$K$1629,"DUPLICATE")</x:f>
        <x:v>0</x:v>
      </x:c>
      <x:c r="E9" s="27" t="n">
        <x:f>COUNTIFS('P4R ID Migration Map'!$B$5:$B$1629,A9,'P4R ID Migration Map'!$N$5:$N$1629,"INVALID")</x:f>
        <x:v>0</x:v>
      </x:c>
      <x:c r="F9" s="27" t="n">
        <x:f>B9*(B9+1)/2-SUMIFS('P4R ID Migration Map'!$D$5:$D$1629,'P4R ID Migration Map'!$B$5:$B$1629,A9)</x:f>
        <x:v>0</x:v>
      </x:c>
      <x:c r="G9" s="27" t="n">
        <x:f>COUNTIFS('P4R ID Migration Map'!$B$5:$B$1629,A9,'P4R ID Migration Map'!$L$5:$L$1629,"DUPLICATE")</x:f>
        <x:v>0</x:v>
      </x:c>
      <x:c r="H9" s="27" t="n">
        <x:f>COUNTIFS('P4R ID Migration Map'!$B$5:$B$1629,A9,'P4R ID Migration Map'!$M$5:$M$1629,"ORPHAN")</x:f>
        <x:v>0</x:v>
      </x:c>
      <x:c r="I9" s="27" t="str">
        <x:f>IF(AND(B9=C9,SUM(D9:H9)=0),"PASS","FAIL")</x:f>
        <x:v>PASS</x:v>
      </x:c>
    </x:row>
    <x:row r="10" ht="48" customHeight="1">
      <x:c r="A10" s="27" t="str">
        <x:v>OBS</x:v>
      </x:c>
      <x:c r="B10" s="27" t="n">
        <x:v>172</x:v>
      </x:c>
      <x:c r="C10" s="27" t="n">
        <x:f>COUNTIF('P4R ID Migration Map'!$B$5:$B$1629,A10)</x:f>
        <x:v>172</x:v>
      </x:c>
      <x:c r="D10" s="27" t="n">
        <x:f>COUNTIFS('P4R ID Migration Map'!$B$5:$B$1629,A10,'P4R ID Migration Map'!$K$5:$K$1629,"DUPLICATE")</x:f>
        <x:v>0</x:v>
      </x:c>
      <x:c r="E10" s="27" t="n">
        <x:f>COUNTIFS('P4R ID Migration Map'!$B$5:$B$1629,A10,'P4R ID Migration Map'!$N$5:$N$1629,"INVALID")</x:f>
        <x:v>0</x:v>
      </x:c>
      <x:c r="F10" s="27" t="n">
        <x:f>B10*(B10+1)/2-SUMIFS('P4R ID Migration Map'!$D$5:$D$1629,'P4R ID Migration Map'!$B$5:$B$1629,A10)</x:f>
        <x:v>0</x:v>
      </x:c>
      <x:c r="G10" s="27" t="n">
        <x:f>COUNTIFS('P4R ID Migration Map'!$B$5:$B$1629,A10,'P4R ID Migration Map'!$L$5:$L$1629,"DUPLICATE")</x:f>
        <x:v>0</x:v>
      </x:c>
      <x:c r="H10" s="27" t="n">
        <x:f>COUNTIFS('P4R ID Migration Map'!$B$5:$B$1629,A10,'P4R ID Migration Map'!$M$5:$M$1629,"ORPHAN")</x:f>
        <x:v>0</x:v>
      </x:c>
      <x:c r="I10" s="27" t="str">
        <x:f>IF(AND(B10=C10,SUM(D10:H10)=0),"PASS","FAIL")</x:f>
        <x:v>PASS</x:v>
      </x:c>
    </x:row>
    <x:row r="11" ht="48" customHeight="1">
      <x:c r="A11" s="27" t="str">
        <x:v>CAL</x:v>
      </x:c>
      <x:c r="B11" s="27" t="n">
        <x:v>172</x:v>
      </x:c>
      <x:c r="C11" s="27" t="n">
        <x:f>COUNTIF('P4R ID Migration Map'!$B$5:$B$1629,A11)</x:f>
        <x:v>172</x:v>
      </x:c>
      <x:c r="D11" s="27" t="n">
        <x:f>COUNTIFS('P4R ID Migration Map'!$B$5:$B$1629,A11,'P4R ID Migration Map'!$K$5:$K$1629,"DUPLICATE")</x:f>
        <x:v>0</x:v>
      </x:c>
      <x:c r="E11" s="27" t="n">
        <x:f>COUNTIFS('P4R ID Migration Map'!$B$5:$B$1629,A11,'P4R ID Migration Map'!$N$5:$N$1629,"INVALID")</x:f>
        <x:v>0</x:v>
      </x:c>
      <x:c r="F11" s="27" t="n">
        <x:f>B11*(B11+1)/2-SUMIFS('P4R ID Migration Map'!$D$5:$D$1629,'P4R ID Migration Map'!$B$5:$B$1629,A11)</x:f>
        <x:v>0</x:v>
      </x:c>
      <x:c r="G11" s="27" t="n">
        <x:f>COUNTIFS('P4R ID Migration Map'!$B$5:$B$1629,A11,'P4R ID Migration Map'!$L$5:$L$1629,"DUPLICATE")</x:f>
        <x:v>0</x:v>
      </x:c>
      <x:c r="H11" s="27" t="n">
        <x:f>COUNTIFS('P4R ID Migration Map'!$B$5:$B$1629,A11,'P4R ID Migration Map'!$M$5:$M$1629,"ORPHAN")</x:f>
        <x:v>0</x:v>
      </x:c>
      <x:c r="I11" s="27" t="str">
        <x:f>IF(AND(B11=C11,SUM(D11:H11)=0),"PASS","FAIL")</x:f>
        <x:v>PASS</x:v>
      </x:c>
    </x:row>
    <x:row r="12" ht="48" customHeight="1">
      <x:c r="A12" s="27" t="str">
        <x:v>APP</x:v>
      </x:c>
      <x:c r="B12" s="27" t="n">
        <x:v>172</x:v>
      </x:c>
      <x:c r="C12" s="27" t="n">
        <x:f>COUNTIF('P4R ID Migration Map'!$B$5:$B$1629,A12)</x:f>
        <x:v>172</x:v>
      </x:c>
      <x:c r="D12" s="27" t="n">
        <x:f>COUNTIFS('P4R ID Migration Map'!$B$5:$B$1629,A12,'P4R ID Migration Map'!$K$5:$K$1629,"DUPLICATE")</x:f>
        <x:v>0</x:v>
      </x:c>
      <x:c r="E12" s="27" t="n">
        <x:f>COUNTIFS('P4R ID Migration Map'!$B$5:$B$1629,A12,'P4R ID Migration Map'!$N$5:$N$1629,"INVALID")</x:f>
        <x:v>0</x:v>
      </x:c>
      <x:c r="F12" s="27" t="n">
        <x:f>B12*(B12+1)/2-SUMIFS('P4R ID Migration Map'!$D$5:$D$1629,'P4R ID Migration Map'!$B$5:$B$1629,A12)</x:f>
        <x:v>0</x:v>
      </x:c>
      <x:c r="G12" s="27" t="n">
        <x:f>COUNTIFS('P4R ID Migration Map'!$B$5:$B$1629,A12,'P4R ID Migration Map'!$L$5:$L$1629,"DUPLICATE")</x:f>
        <x:v>0</x:v>
      </x:c>
      <x:c r="H12" s="27" t="n">
        <x:f>COUNTIFS('P4R ID Migration Map'!$B$5:$B$1629,A12,'P4R ID Migration Map'!$M$5:$M$1629,"ORPHAN")</x:f>
        <x:v>0</x:v>
      </x:c>
      <x:c r="I12" s="27" t="str">
        <x:f>IF(AND(B12=C12,SUM(D12:H12)=0),"PASS","FAIL")</x:f>
        <x:v>PASS</x:v>
      </x:c>
    </x:row>
    <x:row r="13" ht="48" customHeight="1">
      <x:c r="A13" s="28" t="str">
        <x:v>TRC</x:v>
      </x:c>
      <x:c r="B13" s="28" t="n">
        <x:v>172</x:v>
      </x:c>
      <x:c r="C13" s="28" t="n">
        <x:f>COUNTIF('P4R ID Migration Map'!$B$5:$B$1629,A13)</x:f>
        <x:v>172</x:v>
      </x:c>
      <x:c r="D13" s="28" t="n">
        <x:f>COUNTIFS('P4R ID Migration Map'!$B$5:$B$1629,A13,'P4R ID Migration Map'!$K$5:$K$1629,"DUPLICATE")</x:f>
        <x:v>0</x:v>
      </x:c>
      <x:c r="E13" s="28" t="n">
        <x:f>COUNTIFS('P4R ID Migration Map'!$B$5:$B$1629,A13,'P4R ID Migration Map'!$N$5:$N$1629,"INVALID")</x:f>
        <x:v>0</x:v>
      </x:c>
      <x:c r="F13" s="28" t="n">
        <x:f>B13*(B13+1)/2-SUMIFS('P4R ID Migration Map'!$D$5:$D$1629,'P4R ID Migration Map'!$B$5:$B$1629,A13)</x:f>
        <x:v>0</x:v>
      </x:c>
      <x:c r="G13" s="28" t="n">
        <x:f>COUNTIFS('P4R ID Migration Map'!$B$5:$B$1629,A13,'P4R ID Migration Map'!$L$5:$L$1629,"DUPLICATE")</x:f>
        <x:v>0</x:v>
      </x:c>
      <x:c r="H13" s="28" t="n">
        <x:f>COUNTIFS('P4R ID Migration Map'!$B$5:$B$1629,A13,'P4R ID Migration Map'!$M$5:$M$1629,"ORPHAN")</x:f>
        <x:v>0</x:v>
      </x:c>
      <x:c r="I13" s="28" t="str">
        <x:f>IF(AND(B13=C13,SUM(D13:H13)=0),"PASS","FAIL")</x:f>
        <x:v>PASS</x:v>
      </x:c>
    </x:row>
  </x:sheetData>
  <x:mergeCells>
    <x:mergeCell ref="A1:I1"/>
    <x:mergeCell ref="A2:I2"/>
  </x:mergeCells>
  <x:conditionalFormatting sqref="I5:I13">
    <x:cfRule type="containsText" dxfId="221" priority="1" operator="containsText" text="PASS"/>
    <x:cfRule type="containsText" dxfId="222" priority="2" operator="containsText" text="YES"/>
    <x:cfRule type="containsText" dxfId="223" priority="3" operator="containsText" text="UNIQUE"/>
    <x:cfRule type="containsText" dxfId="224" priority="4" operator="containsText" text="VALID"/>
    <x:cfRule type="containsText" dxfId="225" priority="5" operator="containsText" text="COMPLETE"/>
    <x:cfRule type="containsText" dxfId="226" priority="6" operator="containsText" text="FROZEN"/>
    <x:cfRule type="containsText" dxfId="227" priority="7" operator="containsText" text="APPROVED"/>
    <x:cfRule type="containsText" dxfId="228" priority="8" operator="containsText" text="LINKED"/>
    <x:cfRule type="containsText" dxfId="229" priority="9" operator="containsText" text="NO"/>
    <x:cfRule type="containsText" dxfId="230" priority="10" operator="containsText" text="FAIL"/>
    <x:cfRule type="containsText" dxfId="231" priority="11" operator="containsText" text="DUPLICATE"/>
    <x:cfRule type="containsText" dxfId="232" priority="12" operator="containsText" text="INVALID"/>
    <x:cfRule type="containsText" dxfId="233" priority="13" operator="containsText" text="INCOMPLETE"/>
    <x:cfRule type="containsText" dxfId="234" priority="14" operator="containsText" text="ORPHAN"/>
  </x:conditionalFormatting>
  <x:pageMargins left="0.7" right="0.7" top="0.75" bottom="0.75" header="0.3" footer="0.3"/>
  <x:tableParts count="1">
    <x:tablePart xmlns:r="http://schemas.openxmlformats.org/officeDocument/2006/relationships" r:id="R018c0002fb5b4472"/>
  </x:tableParts>
</x:worksheet>
</file>

<file path=xl/worksheets/sheet55.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 min="3" max="3" width="16" hidden="0" customWidth="1"/>
    <x:col min="4" max="4" width="34" hidden="0" customWidth="1"/>
    <x:col min="5" max="5" width="56" hidden="0" customWidth="1"/>
    <x:col min="6" max="6" width="74" hidden="0" customWidth="1"/>
    <x:col min="7" max="7" width="28" hidden="0" customWidth="1"/>
    <x:col min="8" max="8" width="18" hidden="0" customWidth="1"/>
    <x:col min="9" max="9" width="14" hidden="0" customWidth="1"/>
  </x:cols>
  <x:sheetData>
    <x:row r="1" ht="30" customHeight="1">
      <x:c r="A1" s="499" t="str">
        <x:v>P4-R Final Hold Closure Register</x:v>
      </x:c>
      <x:c r="B1" s="499" t="str">
        <x:v>P4-R Final Hold Closure Register</x:v>
      </x:c>
      <x:c r="C1" s="499" t="str">
        <x:v>P4-R Final Hold Closure Register</x:v>
      </x:c>
      <x:c r="D1" s="499" t="str">
        <x:v>P4-R Final Hold Closure Register</x:v>
      </x:c>
      <x:c r="E1" s="499" t="str">
        <x:v>P4-R Final Hold Closure Register</x:v>
      </x:c>
      <x:c r="F1" s="499" t="str">
        <x:v>P4-R Final Hold Closure Register</x:v>
      </x:c>
      <x:c r="G1" s="499" t="str">
        <x:v>P4-R Final Hold Closure Register</x:v>
      </x:c>
      <x:c r="H1" s="499" t="str">
        <x:v>P4-R Final Hold Closure Register</x:v>
      </x:c>
      <x:c r="I1" s="499" t="str">
        <x:v>P4-R Final Hold Closure Register</x:v>
      </x:c>
    </x:row>
    <x:row r="2" ht="38" customHeight="1">
      <x:c r="A2" s="503" t="str">
        <x:v>SEBI-P0-H002 is closed only after approval, deterministic allocation, migration, collision testing and referential QA. All earlier P4 closures remain carried forward; no hold is deleted from history.</x:v>
      </x:c>
      <x:c r="B2" s="503" t="str">
        <x:v>SEBI-P0-H002 is closed only after approval, deterministic allocation, migration, collision testing and referential QA. All earlier P4 closures remain carried forward; no hold is deleted from history.</x:v>
      </x:c>
      <x:c r="C2" s="503" t="str">
        <x:v>SEBI-P0-H002 is closed only after approval, deterministic allocation, migration, collision testing and referential QA. All earlier P4 closures remain carried forward; no hold is deleted from history.</x:v>
      </x:c>
      <x:c r="D2" s="503" t="str">
        <x:v>SEBI-P0-H002 is closed only after approval, deterministic allocation, migration, collision testing and referential QA. All earlier P4 closures remain carried forward; no hold is deleted from history.</x:v>
      </x:c>
      <x:c r="E2" s="503" t="str">
        <x:v>SEBI-P0-H002 is closed only after approval, deterministic allocation, migration, collision testing and referential QA. All earlier P4 closures remain carried forward; no hold is deleted from history.</x:v>
      </x:c>
      <x:c r="F2" s="503" t="str">
        <x:v>SEBI-P0-H002 is closed only after approval, deterministic allocation, migration, collision testing and referential QA. All earlier P4 closures remain carried forward; no hold is deleted from history.</x:v>
      </x:c>
      <x:c r="G2" s="503" t="str">
        <x:v>SEBI-P0-H002 is closed only after approval, deterministic allocation, migration, collision testing and referential QA. All earlier P4 closures remain carried forward; no hold is deleted from history.</x:v>
      </x:c>
      <x:c r="H2" s="503" t="str">
        <x:v>SEBI-P0-H002 is closed only after approval, deterministic allocation, migration, collision testing and referential QA. All earlier P4 closures remain carried forward; no hold is deleted from history.</x:v>
      </x:c>
      <x:c r="I2" s="503" t="str">
        <x:v>SEBI-P0-H002 is closed only after approval, deterministic allocation, migration, collision testing and referential QA. All earlier P4 closures remain carried forward; no hold is deleted from history.</x:v>
      </x:c>
    </x:row>
    <x:row r="4" ht="38" customHeight="1">
      <x:c r="A4" s="515" t="str">
        <x:v>Hold ID</x:v>
      </x:c>
      <x:c r="B4" s="516" t="str">
        <x:v>Affected Scope</x:v>
      </x:c>
      <x:c r="C4" s="516" t="str">
        <x:v>Priority</x:v>
      </x:c>
      <x:c r="D4" s="516" t="str">
        <x:v>P-4 Status</x:v>
      </x:c>
      <x:c r="E4" s="516" t="str">
        <x:v>P4-R Final Status</x:v>
      </x:c>
      <x:c r="F4" s="516" t="str">
        <x:v>Closure Evidence</x:v>
      </x:c>
      <x:c r="G4" s="516" t="str">
        <x:v>Owner</x:v>
      </x:c>
      <x:c r="H4" s="516" t="str">
        <x:v>Closed Date</x:v>
      </x:c>
      <x:c r="I4" s="517" t="str">
        <x:v>Open?</x:v>
      </x:c>
    </x:row>
    <x:row r="5" ht="48" customHeight="1">
      <x:c r="A5" s="26" t="str">
        <x:v>SEBI-P0-H002</x:v>
      </x:c>
      <x:c r="B5" s="26" t="str">
        <x:v>Permanent overlay ID namespace</x:v>
      </x:c>
      <x:c r="C5" s="26" t="str">
        <x:v>High</x:v>
      </x:c>
      <x:c r="D5" s="26" t="str">
        <x:v>Open — blocks production freeze</x:v>
      </x:c>
      <x:c r="E5" s="26" t="str">
        <x:v>Closed — namespace approved and controlled migration verified</x:v>
      </x:c>
      <x:c r="F5" s="26" t="str">
        <x:v>P4R Namespace Approval; P4R ID Migration Map; P4R Collision QA</x:v>
      </x:c>
      <x:c r="G5" s="26" t="str">
        <x:v>Governance owner</x:v>
      </x:c>
      <x:c r="H5" s="195" t="n">
        <x:v>46271</x:v>
      </x:c>
      <x:c r="I5" s="26" t="str">
        <x:f>IF(LEFT(E5,6)="Closed","NO","YES")</x:f>
        <x:v>NO</x:v>
      </x:c>
    </x:row>
    <x:row r="6" ht="48" customHeight="1">
      <x:c r="A6" s="27" t="str">
        <x:v>SEBI-P0-H003</x:v>
      </x:c>
      <x:c r="B6" s="27" t="str">
        <x:v>Equity versus debt LODR</x:v>
      </x:c>
      <x:c r="C6" s="27" t="str">
        <x:v>High</x:v>
      </x:c>
      <x:c r="D6" s="27" t="str">
        <x:v>Closed — verified in P4</x:v>
      </x:c>
      <x:c r="E6" s="27" t="str">
        <x:v>Closed — carried forward from validated P4 decision</x:v>
      </x:c>
      <x:c r="F6" s="27" t="str">
        <x:v>P4 Holds Decisions and P4 role/applicability validation</x:v>
      </x:c>
      <x:c r="G6" s="27" t="str">
        <x:v>Common SEBI Overlay / Legal</x:v>
      </x:c>
      <x:c r="H6" s="121" t="n">
        <x:v>46271</x:v>
      </x:c>
      <x:c r="I6" s="27" t="str">
        <x:f>IF(LEFT(E6,6)="Closed","NO","YES")</x:f>
        <x:v>NO</x:v>
      </x:c>
    </x:row>
    <x:row r="7" ht="48" customHeight="1">
      <x:c r="A7" s="27" t="str">
        <x:v>SEBI-P0-H004</x:v>
      </x:c>
      <x:c r="B7" s="27" t="str">
        <x:v>Issuer/RTA/depository boundary</x:v>
      </x:c>
      <x:c r="C7" s="27" t="str">
        <x:v>High</x:v>
      </x:c>
      <x:c r="D7" s="27" t="str">
        <x:v>Closed — verified in P4</x:v>
      </x:c>
      <x:c r="E7" s="27" t="str">
        <x:v>Closed — carried forward from validated P4 decision</x:v>
      </x:c>
      <x:c r="F7" s="27" t="str">
        <x:v>P4 Holds Decisions and P4 role/applicability validation</x:v>
      </x:c>
      <x:c r="G7" s="27" t="str">
        <x:v>Common SEBI Overlay / Legal</x:v>
      </x:c>
      <x:c r="H7" s="121" t="n">
        <x:v>46271</x:v>
      </x:c>
      <x:c r="I7" s="27" t="str">
        <x:f>IF(LEFT(E7,6)="Closed","NO","YES")</x:f>
        <x:v>NO</x:v>
      </x:c>
    </x:row>
    <x:row r="8" ht="48" customHeight="1">
      <x:c r="A8" s="27" t="str">
        <x:v>SEBI-P0-H007</x:v>
      </x:c>
      <x:c r="B8" s="27" t="str">
        <x:v>Material unlisted subsidiary flow-down</x:v>
      </x:c>
      <x:c r="C8" s="27" t="str">
        <x:v>High</x:v>
      </x:c>
      <x:c r="D8" s="27" t="str">
        <x:v>Closed — verified in P4</x:v>
      </x:c>
      <x:c r="E8" s="27" t="str">
        <x:v>Closed — carried forward from validated P4 decision</x:v>
      </x:c>
      <x:c r="F8" s="27" t="str">
        <x:v>P4 Holds Decisions and P4 role/applicability validation</x:v>
      </x:c>
      <x:c r="G8" s="27" t="str">
        <x:v>Common SEBI Overlay / Legal</x:v>
      </x:c>
      <x:c r="H8" s="121" t="n">
        <x:v>46271</x:v>
      </x:c>
      <x:c r="I8" s="27" t="str">
        <x:f>IF(LEFT(E8,6)="Closed","NO","YES")</x:f>
        <x:v>NO</x:v>
      </x:c>
    </x:row>
    <x:row r="9" ht="48" customHeight="1">
      <x:c r="A9" s="28" t="str">
        <x:v>SEBI-P0-H009</x:v>
      </x:c>
      <x:c r="B9" s="28" t="str">
        <x:v>Capital Markets collision inheritance</x:v>
      </x:c>
      <x:c r="C9" s="28" t="str">
        <x:v>Critical</x:v>
      </x:c>
      <x:c r="D9" s="28" t="str">
        <x:v>Closed — verified in P4</x:v>
      </x:c>
      <x:c r="E9" s="28" t="str">
        <x:v>Closed — carried forward from validated P4 decision</x:v>
      </x:c>
      <x:c r="F9" s="28" t="str">
        <x:v>P4 Holds Decisions and P4 role/applicability validation</x:v>
      </x:c>
      <x:c r="G9" s="28" t="str">
        <x:v>Data governance</x:v>
      </x:c>
      <x:c r="H9" s="196" t="n">
        <x:v>46271</x:v>
      </x:c>
      <x:c r="I9" s="28" t="str">
        <x:f>IF(LEFT(E9,6)="Closed","NO","YES")</x:f>
        <x:v>NO</x:v>
      </x:c>
    </x:row>
  </x:sheetData>
  <x:mergeCells>
    <x:mergeCell ref="A1:I1"/>
    <x:mergeCell ref="A2:I2"/>
  </x:mergeCells>
  <x:conditionalFormatting sqref="E5:I9">
    <x:cfRule type="containsText" dxfId="235" priority="1" operator="containsText" text="PASS"/>
    <x:cfRule type="containsText" dxfId="236" priority="2" operator="containsText" text="YES"/>
    <x:cfRule type="containsText" dxfId="237" priority="3" operator="containsText" text="UNIQUE"/>
    <x:cfRule type="containsText" dxfId="238" priority="4" operator="containsText" text="VALID"/>
    <x:cfRule type="containsText" dxfId="239" priority="5" operator="containsText" text="COMPLETE"/>
    <x:cfRule type="containsText" dxfId="240" priority="6" operator="containsText" text="FROZEN"/>
    <x:cfRule type="containsText" dxfId="241" priority="7" operator="containsText" text="APPROVED"/>
    <x:cfRule type="containsText" dxfId="242" priority="8" operator="containsText" text="LINKED"/>
    <x:cfRule type="containsText" dxfId="243" priority="9" operator="containsText" text="NO"/>
    <x:cfRule type="containsText" dxfId="244" priority="10" operator="containsText" text="FAIL"/>
    <x:cfRule type="containsText" dxfId="245" priority="11" operator="containsText" text="DUPLICATE"/>
    <x:cfRule type="containsText" dxfId="246" priority="12" operator="containsText" text="INVALID"/>
    <x:cfRule type="containsText" dxfId="247" priority="13" operator="containsText" text="INCOMPLETE"/>
    <x:cfRule type="containsText" dxfId="248" priority="14" operator="containsText" text="ORPHAN"/>
  </x:conditionalFormatting>
  <x:pageMargins left="0.7" right="0.7" top="0.75" bottom="0.75" header="0.3" footer="0.3"/>
  <x:tableParts count="1">
    <x:tablePart xmlns:r="http://schemas.openxmlformats.org/officeDocument/2006/relationships" r:id="R8939d31a18a04a7f"/>
  </x:tableParts>
</x:worksheet>
</file>

<file path=xl/worksheets/sheet56.xml><?xml version="1.0" encoding="utf-8"?>
<x:worksheet xmlns:x="http://schemas.openxmlformats.org/spreadsheetml/2006/main">
  <x:sheetViews>
    <x:sheetView showGridLines="0" workbookViewId="0"/>
  </x:sheetViews>
  <x:sheetFormatPr defaultRowHeight="15"/>
  <x:cols>
    <x:col min="1" max="1" width="18" hidden="0" customWidth="1"/>
    <x:col min="2" max="2" width="58" hidden="0" customWidth="1"/>
    <x:col min="3" max="3" width="20" hidden="0" customWidth="1"/>
    <x:col min="4" max="4" width="22" hidden="0" customWidth="1"/>
    <x:col min="5" max="5" width="16" hidden="0" customWidth="1"/>
    <x:col min="6" max="6" width="76" hidden="0" customWidth="1"/>
    <x:col min="7" max="7" width="14" hidden="0" customWidth="1"/>
  </x:cols>
  <x:sheetData>
    <x:row r="1" ht="30" customHeight="1">
      <x:c r="A1" s="499" t="str">
        <x:v>P4-R Final Production Freeze Release</x:v>
      </x:c>
      <x:c r="B1" s="499" t="str">
        <x:v>P4-R Final Production Freeze Release</x:v>
      </x:c>
      <x:c r="C1" s="499" t="str">
        <x:v>P4-R Final Production Freeze Release</x:v>
      </x:c>
      <x:c r="D1" s="499" t="str">
        <x:v>P4-R Final Production Freeze Release</x:v>
      </x:c>
      <x:c r="E1" s="499" t="str">
        <x:v>P4-R Final Production Freeze Release</x:v>
      </x:c>
      <x:c r="F1" s="499" t="str">
        <x:v>P4-R Final Production Freeze Release</x:v>
      </x:c>
      <x:c r="G1" s="499" t="str">
        <x:v>P4-R Final Production Freeze Release</x:v>
      </x:c>
    </x:row>
    <x:row r="2" ht="38" customHeight="1">
      <x:c r="A2" s="503" t="str">
        <x:v>Release occurs only if every inherited validation, namespace, migration, collision, lineage, role-boundary and hold-closure gate passes. Freeze validates the master library; it does not certify a company.</x:v>
      </x:c>
      <x:c r="B2" s="503" t="str">
        <x:v>Release occurs only if every inherited validation, namespace, migration, collision, lineage, role-boundary and hold-closure gate passes. Freeze validates the master library; it does not certify a company.</x:v>
      </x:c>
      <x:c r="C2" s="503" t="str">
        <x:v>Release occurs only if every inherited validation, namespace, migration, collision, lineage, role-boundary and hold-closure gate passes. Freeze validates the master library; it does not certify a company.</x:v>
      </x:c>
      <x:c r="D2" s="503" t="str">
        <x:v>Release occurs only if every inherited validation, namespace, migration, collision, lineage, role-boundary and hold-closure gate passes. Freeze validates the master library; it does not certify a company.</x:v>
      </x:c>
      <x:c r="E2" s="503" t="str">
        <x:v>Release occurs only if every inherited validation, namespace, migration, collision, lineage, role-boundary and hold-closure gate passes. Freeze validates the master library; it does not certify a company.</x:v>
      </x:c>
      <x:c r="F2" s="503" t="str">
        <x:v>Release occurs only if every inherited validation, namespace, migration, collision, lineage, role-boundary and hold-closure gate passes. Freeze validates the master library; it does not certify a company.</x:v>
      </x:c>
      <x:c r="G2" s="503" t="str">
        <x:v>Release occurs only if every inherited validation, namespace, migration, collision, lineage, role-boundary and hold-closure gate passes. Freeze validates the master library; it does not certify a company.</x:v>
      </x:c>
    </x:row>
    <x:row r="4" ht="38" customHeight="1">
      <x:c r="A4" s="515" t="str">
        <x:v>Release Gate</x:v>
      </x:c>
      <x:c r="B4" s="516" t="str">
        <x:v>Criterion</x:v>
      </x:c>
      <x:c r="C4" s="516" t="str">
        <x:v>Expected</x:v>
      </x:c>
      <x:c r="D4" s="516" t="str">
        <x:v>Actual</x:v>
      </x:c>
      <x:c r="E4" s="516" t="str">
        <x:v>Status</x:v>
      </x:c>
      <x:c r="F4" s="516" t="str">
        <x:v>Evidence / Decision</x:v>
      </x:c>
      <x:c r="G4" s="517" t="str">
        <x:v>Blocking?</x:v>
      </x:c>
    </x:row>
    <x:row r="5" ht="48" customHeight="1">
      <x:c r="A5" s="26" t="str">
        <x:v>P4R-FRZ001</x:v>
      </x:c>
      <x:c r="B5" s="26" t="str">
        <x:v>Inherited P4 content/applicability/traceability failures</x:v>
      </x:c>
      <x:c r="C5" s="26" t="n">
        <x:v>0</x:v>
      </x:c>
      <x:c r="D5" s="26" t="n">
        <x:f>'P4 Summary'!B8+'P4 Summary'!B10+'P4 Summary'!B12+'P4 Summary'!B14+'P4 Summary'!B16+'P4 Summary'!B17</x:f>
        <x:v>0</x:v>
      </x:c>
      <x:c r="E5" s="26" t="str">
        <x:f>IF(D5=C5,"PASS","FAIL")</x:f>
        <x:v>PASS</x:v>
      </x:c>
      <x:c r="F5" s="26" t="str">
        <x:v>P4 validated baseline</x:v>
      </x:c>
      <x:c r="G5" s="26" t="str">
        <x:v>YES</x:v>
      </x:c>
    </x:row>
    <x:row r="6" ht="48" customHeight="1">
      <x:c r="A6" s="27" t="str">
        <x:v>P4R-FRZ002</x:v>
      </x:c>
      <x:c r="B6" s="27" t="str">
        <x:v>Permanent namespace approval exceptions</x:v>
      </x:c>
      <x:c r="C6" s="27" t="n">
        <x:v>0</x:v>
      </x:c>
      <x:c r="D6" s="27" t="n">
        <x:f>COUNTIF('P4R Namespace Approval'!$J$5:$J$13,"&lt;&gt;APPROVED")</x:f>
        <x:v>0</x:v>
      </x:c>
      <x:c r="E6" s="27" t="str">
        <x:f>IF(D6=C6,"PASS","FAIL")</x:f>
        <x:v>PASS</x:v>
      </x:c>
      <x:c r="F6" s="27" t="str">
        <x:v>Nine object namespaces approved</x:v>
      </x:c>
      <x:c r="G6" s="27" t="str">
        <x:v>YES</x:v>
      </x:c>
    </x:row>
    <x:row r="7" ht="48" customHeight="1">
      <x:c r="A7" s="27" t="str">
        <x:v>P4R-FRZ003</x:v>
      </x:c>
      <x:c r="B7" s="27" t="str">
        <x:v>Controlled migration population</x:v>
      </x:c>
      <x:c r="C7" s="27" t="n">
        <x:v>1625</x:v>
      </x:c>
      <x:c r="D7" s="27" t="n">
        <x:f>COUNTA('P4R ID Migration Map'!$C$5:$C$1629)</x:f>
        <x:v>1625</x:v>
      </x:c>
      <x:c r="E7" s="27" t="str">
        <x:f>IF(D7=C7,"PASS","FAIL")</x:f>
        <x:v>PASS</x:v>
      </x:c>
      <x:c r="F7" s="27" t="str">
        <x:v>Every controlled object receives one production ID</x:v>
      </x:c>
      <x:c r="G7" s="27" t="str">
        <x:v>YES</x:v>
      </x:c>
    </x:row>
    <x:row r="8" ht="48" customHeight="1">
      <x:c r="A8" s="27" t="str">
        <x:v>P4R-FRZ004</x:v>
      </x:c>
      <x:c r="B8" s="27" t="str">
        <x:v>Migration-status exceptions</x:v>
      </x:c>
      <x:c r="C8" s="27" t="n">
        <x:v>0</x:v>
      </x:c>
      <x:c r="D8" s="27" t="n">
        <x:f>COUNTIF('P4R ID Migration Map'!$I$5:$I$1629,"&lt;&gt;MIGRATED — FROZEN")</x:f>
        <x:v>0</x:v>
      </x:c>
      <x:c r="E8" s="27" t="str">
        <x:f>IF(D8=C8,"PASS","FAIL")</x:f>
        <x:v>PASS</x:v>
      </x:c>
      <x:c r="F8" s="27" t="str">
        <x:v>No partial or pending migration</x:v>
      </x:c>
      <x:c r="G8" s="27" t="str">
        <x:v>YES</x:v>
      </x:c>
    </x:row>
    <x:row r="9" ht="48" customHeight="1">
      <x:c r="A9" s="27" t="str">
        <x:v>P4R-FRZ005</x:v>
      </x:c>
      <x:c r="B9" s="27" t="str">
        <x:v>Duplicate production IDs</x:v>
      </x:c>
      <x:c r="C9" s="27" t="n">
        <x:v>0</x:v>
      </x:c>
      <x:c r="D9" s="27" t="n">
        <x:f>SUM('P4R Collision QA'!$D$5:$D$13)</x:f>
        <x:v>0</x:v>
      </x:c>
      <x:c r="E9" s="27" t="str">
        <x:f>IF(D9=C9,"PASS","FAIL")</x:f>
        <x:v>PASS</x:v>
      </x:c>
      <x:c r="F9" s="27" t="str">
        <x:v>Global collision check</x:v>
      </x:c>
      <x:c r="G9" s="27" t="str">
        <x:v>YES</x:v>
      </x:c>
    </x:row>
    <x:row r="10" ht="48" customHeight="1">
      <x:c r="A10" s="27" t="str">
        <x:v>P4R-FRZ006</x:v>
      </x:c>
      <x:c r="B10" s="27" t="str">
        <x:v>Canonical-format exceptions</x:v>
      </x:c>
      <x:c r="C10" s="27" t="n">
        <x:v>0</x:v>
      </x:c>
      <x:c r="D10" s="27" t="n">
        <x:f>SUM('P4R Collision QA'!$E$5:$E$13)</x:f>
        <x:v>0</x:v>
      </x:c>
      <x:c r="E10" s="27" t="str">
        <x:f>IF(D10=C10,"PASS","FAIL")</x:f>
        <x:v>PASS</x:v>
      </x:c>
      <x:c r="F10" s="27" t="str">
        <x:v>SEBI-CORE object format</x:v>
      </x:c>
      <x:c r="G10" s="27" t="str">
        <x:v>YES</x:v>
      </x:c>
    </x:row>
    <x:row r="11" ht="48" customHeight="1">
      <x:c r="A11" s="27" t="str">
        <x:v>P4R-FRZ007</x:v>
      </x:c>
      <x:c r="B11" s="27" t="str">
        <x:v>Sequence gaps</x:v>
      </x:c>
      <x:c r="C11" s="27" t="n">
        <x:v>0</x:v>
      </x:c>
      <x:c r="D11" s="27" t="n">
        <x:f>SUM('P4R Collision QA'!$F$5:$F$13)</x:f>
        <x:v>0</x:v>
      </x:c>
      <x:c r="E11" s="27" t="str">
        <x:f>IF(D11=C11,"PASS","FAIL")</x:f>
        <x:v>PASS</x:v>
      </x:c>
      <x:c r="F11" s="27" t="str">
        <x:v>Initial sequences are contiguous</x:v>
      </x:c>
      <x:c r="G11" s="27" t="str">
        <x:v>YES</x:v>
      </x:c>
    </x:row>
    <x:row r="12" ht="48" customHeight="1">
      <x:c r="A12" s="27" t="str">
        <x:v>P4R-FRZ008</x:v>
      </x:c>
      <x:c r="B12" s="27" t="str">
        <x:v>Duplicate working aliases within object</x:v>
      </x:c>
      <x:c r="C12" s="27" t="n">
        <x:v>0</x:v>
      </x:c>
      <x:c r="D12" s="27" t="n">
        <x:f>SUM('P4R Collision QA'!$G$5:$G$13)</x:f>
        <x:v>0</x:v>
      </x:c>
      <x:c r="E12" s="27" t="str">
        <x:f>IF(D12=C12,"PASS","FAIL")</x:f>
        <x:v>PASS</x:v>
      </x:c>
      <x:c r="F12" s="27" t="str">
        <x:v>Lineage aliases remain unique by object</x:v>
      </x:c>
      <x:c r="G12" s="27" t="str">
        <x:v>YES</x:v>
      </x:c>
    </x:row>
    <x:row r="13" ht="48" customHeight="1">
      <x:c r="A13" s="27" t="str">
        <x:v>P4R-FRZ009</x:v>
      </x:c>
      <x:c r="B13" s="27" t="str">
        <x:v>Orphan production-parent links</x:v>
      </x:c>
      <x:c r="C13" s="27" t="n">
        <x:v>0</x:v>
      </x:c>
      <x:c r="D13" s="27" t="n">
        <x:f>SUM('P4R Collision QA'!$H$5:$H$13)</x:f>
        <x:v>0</x:v>
      </x:c>
      <x:c r="E13" s="27" t="str">
        <x:f>IF(D13=C13,"PASS","FAIL")</x:f>
        <x:v>PASS</x:v>
      </x:c>
      <x:c r="F13" s="27" t="str">
        <x:v>Every migrated parent remains linked</x:v>
      </x:c>
      <x:c r="G13" s="27" t="str">
        <x:v>YES</x:v>
      </x:c>
    </x:row>
    <x:row r="14" ht="48" customHeight="1">
      <x:c r="A14" s="27" t="str">
        <x:v>P4R-FRZ010</x:v>
      </x:c>
      <x:c r="B14" s="27" t="str">
        <x:v>Incomplete production traceability chains</x:v>
      </x:c>
      <x:c r="C14" s="27" t="n">
        <x:v>0</x:v>
      </x:c>
      <x:c r="D14" s="27" t="n">
        <x:f>COUNTIF('PROD Traceability Map'!$Z$5:$Z$176,"&lt;&gt;COMPLETE")</x:f>
        <x:v>0</x:v>
      </x:c>
      <x:c r="E14" s="27" t="str">
        <x:f>IF(D14=C14,"PASS","FAIL")</x:f>
        <x:v>PASS</x:v>
      </x:c>
      <x:c r="F14" s="27" t="str">
        <x:v>Law-to-applicability chain</x:v>
      </x:c>
      <x:c r="G14" s="27" t="str">
        <x:v>YES</x:v>
      </x:c>
    </x:row>
    <x:row r="15" ht="48" customHeight="1">
      <x:c r="A15" s="27" t="str">
        <x:v>P4R-FRZ011</x:v>
      </x:c>
      <x:c r="B15" s="27" t="str">
        <x:v>Open holds</x:v>
      </x:c>
      <x:c r="C15" s="27" t="n">
        <x:v>0</x:v>
      </x:c>
      <x:c r="D15" s="27" t="n">
        <x:f>COUNTIF('P4R Holds Closure'!$I$5:$I$9,"YES")</x:f>
        <x:v>0</x:v>
      </x:c>
      <x:c r="E15" s="27" t="str">
        <x:f>IF(D15=C15,"PASS","FAIL")</x:f>
        <x:v>PASS</x:v>
      </x:c>
      <x:c r="F15" s="27" t="str">
        <x:v>SEBI-P0-H002 closed with evidence</x:v>
      </x:c>
      <x:c r="G15" s="27" t="str">
        <x:v>YES</x:v>
      </x:c>
    </x:row>
    <x:row r="16" ht="48" customHeight="1">
      <x:c r="A16" s="27" t="str">
        <x:v>P4R-FRZ012</x:v>
      </x:c>
      <x:c r="B16" s="27" t="str">
        <x:v>Open critical holds</x:v>
      </x:c>
      <x:c r="C16" s="27" t="n">
        <x:v>0</x:v>
      </x:c>
      <x:c r="D16" s="27" t="n">
        <x:f>COUNTIFS('P4R Holds Closure'!$C$5:$C$9,"Critical",'P4R Holds Closure'!$I$5:$I$9,"YES")</x:f>
        <x:v>0</x:v>
      </x:c>
      <x:c r="E16" s="27" t="str">
        <x:f>IF(D16=C16,"PASS","FAIL")</x:f>
        <x:v>PASS</x:v>
      </x:c>
      <x:c r="F16" s="27" t="str">
        <x:v>No critical hold remains</x:v>
      </x:c>
      <x:c r="G16" s="27" t="str">
        <x:v>YES</x:v>
      </x:c>
    </x:row>
    <x:row r="17" ht="48" customHeight="1">
      <x:c r="A17" s="27" t="str">
        <x:v>P4R-FRZ013</x:v>
      </x:c>
      <x:c r="B17" s="27" t="str">
        <x:v>Common Corporate Core separation</x:v>
      </x:c>
      <x:c r="C17" s="27" t="str">
        <x:v>PASS</x:v>
      </x:c>
      <x:c r="D17" s="27" t="str">
        <x:v>PASS</x:v>
      </x:c>
      <x:c r="E17" s="27" t="str">
        <x:f>IF(D17=C17,"PASS","FAIL")</x:f>
        <x:v>PASS</x:v>
      </x:c>
      <x:c r="F17" s="27" t="str">
        <x:v>Runtime dependency only; no physical duplication</x:v>
      </x:c>
      <x:c r="G17" s="27" t="str">
        <x:v>YES</x:v>
      </x:c>
    </x:row>
    <x:row r="18" ht="48" customHeight="1">
      <x:c r="A18" s="27" t="str">
        <x:v>P4R-FRZ014</x:v>
      </x:c>
      <x:c r="B18" s="27" t="str">
        <x:v>Capital Markets role separation</x:v>
      </x:c>
      <x:c r="C18" s="27" t="str">
        <x:v>PASS</x:v>
      </x:c>
      <x:c r="D18" s="27" t="str">
        <x:v>PASS</x:v>
      </x:c>
      <x:c r="E18" s="27" t="str">
        <x:f>IF(D18=C18,"PASS","FAIL")</x:f>
        <x:v>PASS</x:v>
      </x:c>
      <x:c r="F18" s="27" t="str">
        <x:v>Separate GATE|REGULATED_ROLE module</x:v>
      </x:c>
      <x:c r="G18" s="27" t="str">
        <x:v>YES</x:v>
      </x:c>
    </x:row>
    <x:row r="19" ht="48" customHeight="1">
      <x:c r="A19" s="27" t="str">
        <x:v>P4R-FRZ015</x:v>
      </x:c>
      <x:c r="B19" s="27" t="str">
        <x:v>Production IDs assigned</x:v>
      </x:c>
      <x:c r="C19" s="27" t="n">
        <x:v>1625</x:v>
      </x:c>
      <x:c r="D19" s="27" t="n">
        <x:f>COUNTA('P4R ID Migration Map'!$C$5:$C$1629)</x:f>
        <x:v>1625</x:v>
      </x:c>
      <x:c r="E19" s="27" t="str">
        <x:f>IF(D19=C19,"PASS","FAIL")</x:f>
        <x:v>PASS</x:v>
      </x:c>
      <x:c r="F19" s="27" t="str">
        <x:v>Approved immutable production identifiers</x:v>
      </x:c>
      <x:c r="G19" s="27" t="str">
        <x:v>YES</x:v>
      </x:c>
    </x:row>
    <x:row r="20" ht="48" customHeight="1">
      <x:c r="A20" s="27" t="str">
        <x:v>P4R-FRZ016</x:v>
      </x:c>
      <x:c r="B20" s="27" t="str">
        <x:v>Entity-compliance conclusions asserted</x:v>
      </x:c>
      <x:c r="C20" s="27" t="n">
        <x:v>0</x:v>
      </x:c>
      <x:c r="D20" s="27" t="n">
        <x:f>'P4 QA Reconciliation'!C25</x:f>
        <x:v>0</x:v>
      </x:c>
      <x:c r="E20" s="27" t="str">
        <x:f>IF(D20=C20,"PASS","FAIL")</x:f>
        <x:v>PASS</x:v>
      </x:c>
      <x:c r="F20" s="27" t="str">
        <x:v>Dataset validation remains distinct from company testing</x:v>
      </x:c>
      <x:c r="G20" s="27" t="str">
        <x:v>YES</x:v>
      </x:c>
    </x:row>
    <x:row r="21" ht="48" customHeight="1">
      <x:c r="A21" s="27" t="str">
        <x:v>P4R-FRZ017</x:v>
      </x:c>
      <x:c r="B21" s="27" t="str">
        <x:v>Legal content reopened during P4-R</x:v>
      </x:c>
      <x:c r="C21" s="27" t="str">
        <x:v>NO</x:v>
      </x:c>
      <x:c r="D21" s="27" t="str">
        <x:v>NO</x:v>
      </x:c>
      <x:c r="E21" s="27" t="str">
        <x:f>IF(D21=C21,"PASS","FAIL")</x:f>
        <x:v>PASS</x:v>
      </x:c>
      <x:c r="F21" s="27" t="str">
        <x:v>Identifier-only migration</x:v>
      </x:c>
      <x:c r="G21" s="27" t="str">
        <x:v>YES</x:v>
      </x:c>
    </x:row>
    <x:row r="22" ht="48" customHeight="1">
      <x:c r="A22" s="27" t="str">
        <x:v>P4R-FRZ018</x:v>
      </x:c>
      <x:c r="B22" s="27" t="str">
        <x:v>Source-derived working keys retained</x:v>
      </x:c>
      <x:c r="C22" s="27" t="n">
        <x:v>1625</x:v>
      </x:c>
      <x:c r="D22" s="27" t="n">
        <x:f>COUNTA('P4R ID Migration Map'!$E$5:$E$1629)</x:f>
        <x:v>1625</x:v>
      </x:c>
      <x:c r="E22" s="27" t="str">
        <x:f>IF(D22=C22,"PASS","FAIL")</x:f>
        <x:v>PASS</x:v>
      </x:c>
      <x:c r="F22" s="27" t="str">
        <x:v>No lineage alias deleted or replaced</x:v>
      </x:c>
      <x:c r="G22" s="27" t="str">
        <x:v>YES</x:v>
      </x:c>
    </x:row>
    <x:row r="23" ht="48" customHeight="1">
      <x:c r="A23" s="28" t="str">
        <x:v>P4R-FRZ019</x:v>
      </x:c>
      <x:c r="B23" s="28" t="str">
        <x:v>Workbook formula and visual integrity</x:v>
      </x:c>
      <x:c r="C23" s="28" t="str">
        <x:v>PASS</x:v>
      </x:c>
      <x:c r="D23" s="28" t="str">
        <x:v>PASS</x:v>
      </x:c>
      <x:c r="E23" s="28" t="str">
        <x:f>IF(D23=C23,"PASS","FAIL")</x:f>
        <x:v>PASS</x:v>
      </x:c>
      <x:c r="F23" s="28" t="str">
        <x:v>Controlled export and full-sheet render review</x:v>
      </x:c>
      <x:c r="G23" s="28" t="str">
        <x:v>YES</x:v>
      </x:c>
    </x:row>
    <x:row r="25" ht="22" customHeight="1">
      <x:c r="A25" s="519" t="str">
        <x:v>Freeze release decision</x:v>
      </x:c>
      <x:c r="B25" s="519" t="str">
        <x:v>Freeze release decision</x:v>
      </x:c>
      <x:c r="C25" s="519" t="str">
        <x:v>Freeze release decision</x:v>
      </x:c>
      <x:c r="D25" s="519" t="str">
        <x:v>Freeze release decision</x:v>
      </x:c>
      <x:c r="E25" s="519" t="str">
        <x:v>Freeze release decision</x:v>
      </x:c>
      <x:c r="F25" s="519" t="str">
        <x:v>Freeze release decision</x:v>
      </x:c>
      <x:c r="G25" s="519" t="str">
        <x:v>Freeze release decision</x:v>
      </x:c>
    </x:row>
    <x:row r="26">
      <x:c r="A26" s="558" t="str">
        <x:f>IF(COUNTIF(E5:E23,"&lt;&gt;PASS")=0,"RELEASED — FROZEN PRODUCTION MASTER","HELD — RELEASE CONDITIONS NOT MET")</x:f>
        <x:v>RELEASED — FROZEN PRODUCTION MASTER</x:v>
      </x:c>
      <x:c r="B26" s="559"/>
      <x:c r="C26" s="559"/>
      <x:c r="D26" s="559"/>
      <x:c r="E26" s="559"/>
      <x:c r="F26" s="559"/>
      <x:c r="G26" s="560"/>
    </x:row>
    <x:row r="27">
      <x:c r="A27" s="561"/>
      <x:c r="B27" s="562"/>
      <x:c r="C27" s="562"/>
      <x:c r="D27" s="562"/>
      <x:c r="E27" s="562"/>
      <x:c r="F27" s="562"/>
      <x:c r="G27" s="563"/>
    </x:row>
    <x:row r="28">
      <x:c r="A28" s="561"/>
      <x:c r="B28" s="562"/>
      <x:c r="C28" s="562"/>
      <x:c r="D28" s="562"/>
      <x:c r="E28" s="562"/>
      <x:c r="F28" s="562"/>
      <x:c r="G28" s="563"/>
    </x:row>
    <x:row r="29">
      <x:c r="A29" s="561"/>
      <x:c r="B29" s="562"/>
      <x:c r="C29" s="562"/>
      <x:c r="D29" s="562"/>
      <x:c r="E29" s="562"/>
      <x:c r="F29" s="562"/>
      <x:c r="G29" s="563"/>
    </x:row>
    <x:row r="30">
      <x:c r="A30" s="564"/>
      <x:c r="B30" s="565"/>
      <x:c r="C30" s="565"/>
      <x:c r="D30" s="565"/>
      <x:c r="E30" s="565"/>
      <x:c r="F30" s="565"/>
      <x:c r="G30" s="566"/>
    </x:row>
  </x:sheetData>
  <x:mergeCells>
    <x:mergeCell ref="A1:G1"/>
    <x:mergeCell ref="A2:G2"/>
    <x:mergeCell ref="A25:G25"/>
    <x:mergeCell ref="A26:G30"/>
  </x:mergeCells>
  <x:conditionalFormatting sqref="E5:E23">
    <x:cfRule type="containsText" dxfId="249" priority="1" operator="containsText" text="PASS"/>
    <x:cfRule type="containsText" dxfId="250" priority="2" operator="containsText" text="YES"/>
    <x:cfRule type="containsText" dxfId="251" priority="3" operator="containsText" text="UNIQUE"/>
    <x:cfRule type="containsText" dxfId="252" priority="4" operator="containsText" text="VALID"/>
    <x:cfRule type="containsText" dxfId="253" priority="5" operator="containsText" text="COMPLETE"/>
    <x:cfRule type="containsText" dxfId="254" priority="6" operator="containsText" text="FROZEN"/>
    <x:cfRule type="containsText" dxfId="255" priority="7" operator="containsText" text="APPROVED"/>
    <x:cfRule type="containsText" dxfId="256" priority="8" operator="containsText" text="LINKED"/>
    <x:cfRule type="containsText" dxfId="257" priority="9" operator="containsText" text="NO"/>
    <x:cfRule type="containsText" dxfId="258" priority="10" operator="containsText" text="FAIL"/>
    <x:cfRule type="containsText" dxfId="259" priority="11" operator="containsText" text="DUPLICATE"/>
    <x:cfRule type="containsText" dxfId="260" priority="12" operator="containsText" text="INVALID"/>
    <x:cfRule type="containsText" dxfId="261" priority="13" operator="containsText" text="INCOMPLETE"/>
    <x:cfRule type="containsText" dxfId="262" priority="14" operator="containsText" text="ORPHAN"/>
  </x:conditionalFormatting>
  <x:pageMargins left="0.7" right="0.7" top="0.75" bottom="0.75" header="0.3" footer="0.3"/>
  <x:tableParts count="1">
    <x:tablePart xmlns:r="http://schemas.openxmlformats.org/officeDocument/2006/relationships" r:id="Re23c22833de94980"/>
  </x:tableParts>
</x:worksheet>
</file>

<file path=xl/worksheets/sheet57.xml><?xml version="1.0" encoding="utf-8"?>
<x:worksheet xmlns:x="http://schemas.openxmlformats.org/spreadsheetml/2006/main">
  <x:sheetViews>
    <x:sheetView showGridLines="0" workbookViewId="0"/>
  </x:sheetViews>
  <x:sheetFormatPr defaultRowHeight="15"/>
  <x:cols>
    <x:col min="1" max="1" width="62" hidden="0" customWidth="1"/>
    <x:col min="2" max="2" width="20" hidden="0" customWidth="1"/>
    <x:col min="3" max="3" width="22" hidden="0" customWidth="1"/>
    <x:col min="4" max="4" width="24" hidden="0" customWidth="1"/>
    <x:col min="5" max="5" width="16" hidden="0" customWidth="1"/>
  </x:cols>
  <x:sheetData>
    <x:row r="1" ht="30" customHeight="1">
      <x:c r="A1" s="499" t="str">
        <x:v>P4-R Final Migration and Freeze QA Reconciliation</x:v>
      </x:c>
      <x:c r="B1" s="499" t="str">
        <x:v>P4-R Final Migration and Freeze QA Reconciliation</x:v>
      </x:c>
      <x:c r="C1" s="499" t="str">
        <x:v>P4-R Final Migration and Freeze QA Reconciliation</x:v>
      </x:c>
      <x:c r="D1" s="499" t="str">
        <x:v>P4-R Final Migration and Freeze QA Reconciliation</x:v>
      </x:c>
      <x:c r="E1" s="499" t="str">
        <x:v>P4-R Final Migration and Freeze QA Reconciliation</x:v>
      </x:c>
    </x:row>
    <x:row r="2" ht="38" customHeight="1">
      <x:c r="A2" s="503" t="str">
        <x:v>Every QA line must PASS. The release validates namespace approval, exact populations, deterministic migration, uniqueness, format, parent links, full production chains, hold closure and inherited P4 integrity.</x:v>
      </x:c>
      <x:c r="B2" s="503" t="str">
        <x:v>Every QA line must PASS. The release validates namespace approval, exact populations, deterministic migration, uniqueness, format, parent links, full production chains, hold closure and inherited P4 integrity.</x:v>
      </x:c>
      <x:c r="C2" s="503" t="str">
        <x:v>Every QA line must PASS. The release validates namespace approval, exact populations, deterministic migration, uniqueness, format, parent links, full production chains, hold closure and inherited P4 integrity.</x:v>
      </x:c>
      <x:c r="D2" s="503" t="str">
        <x:v>Every QA line must PASS. The release validates namespace approval, exact populations, deterministic migration, uniqueness, format, parent links, full production chains, hold closure and inherited P4 integrity.</x:v>
      </x:c>
      <x:c r="E2" s="503" t="str">
        <x:v>Every QA line must PASS. The release validates namespace approval, exact populations, deterministic migration, uniqueness, format, parent links, full production chains, hold closure and inherited P4 integrity.</x:v>
      </x:c>
    </x:row>
    <x:row r="4" ht="38" customHeight="1">
      <x:c r="A4" s="515" t="str">
        <x:v>QA Test</x:v>
      </x:c>
      <x:c r="B4" s="516" t="str">
        <x:v>Expected</x:v>
      </x:c>
      <x:c r="C4" s="516" t="str">
        <x:v>Actual</x:v>
      </x:c>
      <x:c r="D4" s="516" t="str">
        <x:v>Difference / Exceptions</x:v>
      </x:c>
      <x:c r="E4" s="517" t="str">
        <x:v>Status</x:v>
      </x:c>
    </x:row>
    <x:row r="5" ht="48" customHeight="1">
      <x:c r="A5" s="26" t="str">
        <x:v>Approved namespace objects</x:v>
      </x:c>
      <x:c r="B5" s="26" t="n">
        <x:v>9</x:v>
      </x:c>
      <x:c r="C5" s="26" t="n">
        <x:f>COUNTA('P4R Namespace Approval'!$A$5:$A$13)</x:f>
        <x:v>9</x:v>
      </x:c>
      <x:c r="D5" s="26" t="n">
        <x:f>C5-B5</x:f>
        <x:v>0</x:v>
      </x:c>
      <x:c r="E5" s="26" t="str">
        <x:f>IF(D5=0,"PASS","FAIL")</x:f>
        <x:v>PASS</x:v>
      </x:c>
    </x:row>
    <x:row r="6" ht="48" customHeight="1">
      <x:c r="A6" s="27" t="str">
        <x:v>Namespace approval exceptions</x:v>
      </x:c>
      <x:c r="B6" s="27" t="n">
        <x:v>0</x:v>
      </x:c>
      <x:c r="C6" s="27" t="n">
        <x:f>COUNTIF('P4R Namespace Approval'!$J$5:$J$13,"&lt;&gt;APPROVED")</x:f>
        <x:v>0</x:v>
      </x:c>
      <x:c r="D6" s="27" t="n">
        <x:f>C6-B6</x:f>
        <x:v>0</x:v>
      </x:c>
      <x:c r="E6" s="27" t="str">
        <x:f>IF(D6=0,"PASS","FAIL")</x:f>
        <x:v>PASS</x:v>
      </x:c>
    </x:row>
    <x:row r="7" ht="48" customHeight="1">
      <x:c r="A7" s="27" t="str">
        <x:v>Total production ID migration population</x:v>
      </x:c>
      <x:c r="B7" s="27" t="n">
        <x:v>1625</x:v>
      </x:c>
      <x:c r="C7" s="27" t="n">
        <x:f>COUNTA('P4R ID Migration Map'!$C$5:$C$1629)</x:f>
        <x:v>1625</x:v>
      </x:c>
      <x:c r="D7" s="27" t="n">
        <x:f>C7-B7</x:f>
        <x:v>0</x:v>
      </x:c>
      <x:c r="E7" s="27" t="str">
        <x:f>IF(D7=0,"PASS","FAIL")</x:f>
        <x:v>PASS</x:v>
      </x:c>
    </x:row>
    <x:row r="8" ht="48" customHeight="1">
      <x:c r="A8" s="27" t="str">
        <x:v>Production Law records</x:v>
      </x:c>
      <x:c r="B8" s="27" t="n">
        <x:v>77</x:v>
      </x:c>
      <x:c r="C8" s="27" t="n">
        <x:f>COUNTA('PROD Law Master'!$A$5:$A$81)</x:f>
        <x:v>77</x:v>
      </x:c>
      <x:c r="D8" s="27" t="n">
        <x:f>C8-B8</x:f>
        <x:v>0</x:v>
      </x:c>
      <x:c r="E8" s="27" t="str">
        <x:f>IF(D8=0,"PASS","FAIL")</x:f>
        <x:v>PASS</x:v>
      </x:c>
    </x:row>
    <x:row r="9" ht="48" customHeight="1">
      <x:c r="A9" s="27" t="str">
        <x:v>Production Provision records</x:v>
      </x:c>
      <x:c r="B9" s="27" t="n">
        <x:v>172</x:v>
      </x:c>
      <x:c r="C9" s="27" t="n">
        <x:f>COUNTA('PROD Provision Master'!$A$5:$A$176)</x:f>
        <x:v>172</x:v>
      </x:c>
      <x:c r="D9" s="27" t="n">
        <x:f>C9-B9</x:f>
        <x:v>0</x:v>
      </x:c>
      <x:c r="E9" s="27" t="str">
        <x:f>IF(D9=0,"PASS","FAIL")</x:f>
        <x:v>PASS</x:v>
      </x:c>
    </x:row>
    <x:row r="10" ht="48" customHeight="1">
      <x:c r="A10" s="27" t="str">
        <x:v>Production Compliance records</x:v>
      </x:c>
      <x:c r="B10" s="27" t="n">
        <x:v>172</x:v>
      </x:c>
      <x:c r="C10" s="27" t="n">
        <x:f>COUNTA('PROD Compliance Master'!$A$5:$A$176)</x:f>
        <x:v>172</x:v>
      </x:c>
      <x:c r="D10" s="27" t="n">
        <x:f>C10-B10</x:f>
        <x:v>0</x:v>
      </x:c>
      <x:c r="E10" s="27" t="str">
        <x:f>IF(D10=0,"PASS","FAIL")</x:f>
        <x:v>PASS</x:v>
      </x:c>
    </x:row>
    <x:row r="11" ht="48" customHeight="1">
      <x:c r="A11" s="27" t="str">
        <x:v>Production Audit records</x:v>
      </x:c>
      <x:c r="B11" s="27" t="n">
        <x:v>172</x:v>
      </x:c>
      <x:c r="C11" s="27" t="n">
        <x:f>COUNTA('PROD Audit Master'!$A$5:$A$176)</x:f>
        <x:v>172</x:v>
      </x:c>
      <x:c r="D11" s="27" t="n">
        <x:f>C11-B11</x:f>
        <x:v>0</x:v>
      </x:c>
      <x:c r="E11" s="27" t="str">
        <x:f>IF(D11=0,"PASS","FAIL")</x:f>
        <x:v>PASS</x:v>
      </x:c>
    </x:row>
    <x:row r="12" ht="48" customHeight="1">
      <x:c r="A12" s="27" t="str">
        <x:v>Production Evidence records</x:v>
      </x:c>
      <x:c r="B12" s="27" t="n">
        <x:v>344</x:v>
      </x:c>
      <x:c r="C12" s="27" t="n">
        <x:f>COUNTA('PROD Evidence Master'!$A$5:$A$348)</x:f>
        <x:v>344</x:v>
      </x:c>
      <x:c r="D12" s="27" t="n">
        <x:f>C12-B12</x:f>
        <x:v>0</x:v>
      </x:c>
      <x:c r="E12" s="27" t="str">
        <x:f>IF(D12=0,"PASS","FAIL")</x:f>
        <x:v>PASS</x:v>
      </x:c>
    </x:row>
    <x:row r="13" ht="48" customHeight="1">
      <x:c r="A13" s="27" t="str">
        <x:v>Production Observation records</x:v>
      </x:c>
      <x:c r="B13" s="27" t="n">
        <x:v>172</x:v>
      </x:c>
      <x:c r="C13" s="27" t="n">
        <x:f>COUNTA('PROD Observation Master'!$A$5:$A$176)</x:f>
        <x:v>172</x:v>
      </x:c>
      <x:c r="D13" s="27" t="n">
        <x:f>C13-B13</x:f>
        <x:v>0</x:v>
      </x:c>
      <x:c r="E13" s="27" t="str">
        <x:f>IF(D13=0,"PASS","FAIL")</x:f>
        <x:v>PASS</x:v>
      </x:c>
    </x:row>
    <x:row r="14" ht="48" customHeight="1">
      <x:c r="A14" s="27" t="str">
        <x:v>Production Calendar records</x:v>
      </x:c>
      <x:c r="B14" s="27" t="n">
        <x:v>172</x:v>
      </x:c>
      <x:c r="C14" s="27" t="n">
        <x:f>COUNTA('PROD Calendar Master'!$A$5:$A$176)</x:f>
        <x:v>172</x:v>
      </x:c>
      <x:c r="D14" s="27" t="n">
        <x:f>C14-B14</x:f>
        <x:v>0</x:v>
      </x:c>
      <x:c r="E14" s="27" t="str">
        <x:f>IF(D14=0,"PASS","FAIL")</x:f>
        <x:v>PASS</x:v>
      </x:c>
    </x:row>
    <x:row r="15" ht="48" customHeight="1">
      <x:c r="A15" s="27" t="str">
        <x:v>Production Applicability records</x:v>
      </x:c>
      <x:c r="B15" s="27" t="n">
        <x:v>172</x:v>
      </x:c>
      <x:c r="C15" s="27" t="n">
        <x:f>COUNTA('PROD Applicability Master'!$A$5:$A$176)</x:f>
        <x:v>172</x:v>
      </x:c>
      <x:c r="D15" s="27" t="n">
        <x:f>C15-B15</x:f>
        <x:v>0</x:v>
      </x:c>
      <x:c r="E15" s="27" t="str">
        <x:f>IF(D15=0,"PASS","FAIL")</x:f>
        <x:v>PASS</x:v>
      </x:c>
    </x:row>
    <x:row r="16" ht="48" customHeight="1">
      <x:c r="A16" s="27" t="str">
        <x:v>Production Trace records</x:v>
      </x:c>
      <x:c r="B16" s="27" t="n">
        <x:v>172</x:v>
      </x:c>
      <x:c r="C16" s="27" t="n">
        <x:f>COUNTA('PROD Traceability Map'!$A$5:$A$176)</x:f>
        <x:v>172</x:v>
      </x:c>
      <x:c r="D16" s="27" t="n">
        <x:f>C16-B16</x:f>
        <x:v>0</x:v>
      </x:c>
      <x:c r="E16" s="27" t="str">
        <x:f>IF(D16=0,"PASS","FAIL")</x:f>
        <x:v>PASS</x:v>
      </x:c>
    </x:row>
    <x:row r="17" ht="48" customHeight="1">
      <x:c r="A17" s="27" t="str">
        <x:v>Duplicate production IDs</x:v>
      </x:c>
      <x:c r="B17" s="27" t="n">
        <x:v>0</x:v>
      </x:c>
      <x:c r="C17" s="27" t="n">
        <x:f>SUM('P4R Collision QA'!$D$5:$D$13)</x:f>
        <x:v>0</x:v>
      </x:c>
      <x:c r="D17" s="27" t="n">
        <x:f>C17-B17</x:f>
        <x:v>0</x:v>
      </x:c>
      <x:c r="E17" s="27" t="str">
        <x:f>IF(D17=0,"PASS","FAIL")</x:f>
        <x:v>PASS</x:v>
      </x:c>
    </x:row>
    <x:row r="18" ht="48" customHeight="1">
      <x:c r="A18" s="27" t="str">
        <x:v>Canonical-format exceptions</x:v>
      </x:c>
      <x:c r="B18" s="27" t="n">
        <x:v>0</x:v>
      </x:c>
      <x:c r="C18" s="27" t="n">
        <x:f>SUM('P4R Collision QA'!$E$5:$E$13)</x:f>
        <x:v>0</x:v>
      </x:c>
      <x:c r="D18" s="27" t="n">
        <x:f>C18-B18</x:f>
        <x:v>0</x:v>
      </x:c>
      <x:c r="E18" s="27" t="str">
        <x:f>IF(D18=0,"PASS","FAIL")</x:f>
        <x:v>PASS</x:v>
      </x:c>
    </x:row>
    <x:row r="19" ht="48" customHeight="1">
      <x:c r="A19" s="27" t="str">
        <x:v>Sequence gaps</x:v>
      </x:c>
      <x:c r="B19" s="27" t="n">
        <x:v>0</x:v>
      </x:c>
      <x:c r="C19" s="27" t="n">
        <x:f>SUM('P4R Collision QA'!$F$5:$F$13)</x:f>
        <x:v>0</x:v>
      </x:c>
      <x:c r="D19" s="27" t="n">
        <x:f>C19-B19</x:f>
        <x:v>0</x:v>
      </x:c>
      <x:c r="E19" s="27" t="str">
        <x:f>IF(D19=0,"PASS","FAIL")</x:f>
        <x:v>PASS</x:v>
      </x:c>
    </x:row>
    <x:row r="20" ht="48" customHeight="1">
      <x:c r="A20" s="27" t="str">
        <x:v>Duplicate working aliases</x:v>
      </x:c>
      <x:c r="B20" s="27" t="n">
        <x:v>0</x:v>
      </x:c>
      <x:c r="C20" s="27" t="n">
        <x:f>SUM('P4R Collision QA'!$G$5:$G$13)</x:f>
        <x:v>0</x:v>
      </x:c>
      <x:c r="D20" s="27" t="n">
        <x:f>C20-B20</x:f>
        <x:v>0</x:v>
      </x:c>
      <x:c r="E20" s="27" t="str">
        <x:f>IF(D20=0,"PASS","FAIL")</x:f>
        <x:v>PASS</x:v>
      </x:c>
    </x:row>
    <x:row r="21" ht="48" customHeight="1">
      <x:c r="A21" s="27" t="str">
        <x:v>Orphan parent links</x:v>
      </x:c>
      <x:c r="B21" s="27" t="n">
        <x:v>0</x:v>
      </x:c>
      <x:c r="C21" s="27" t="n">
        <x:f>SUM('P4R Collision QA'!$H$5:$H$13)</x:f>
        <x:v>0</x:v>
      </x:c>
      <x:c r="D21" s="27" t="n">
        <x:f>C21-B21</x:f>
        <x:v>0</x:v>
      </x:c>
      <x:c r="E21" s="27" t="str">
        <x:f>IF(D21=0,"PASS","FAIL")</x:f>
        <x:v>PASS</x:v>
      </x:c>
    </x:row>
    <x:row r="22" ht="48" customHeight="1">
      <x:c r="A22" s="27" t="str">
        <x:v>Production traceability population</x:v>
      </x:c>
      <x:c r="B22" s="27" t="n">
        <x:v>172</x:v>
      </x:c>
      <x:c r="C22" s="27" t="n">
        <x:f>COUNTA('PROD Traceability Map'!$A$5:$A$176)</x:f>
        <x:v>172</x:v>
      </x:c>
      <x:c r="D22" s="27" t="n">
        <x:f>C22-B22</x:f>
        <x:v>0</x:v>
      </x:c>
      <x:c r="E22" s="27" t="str">
        <x:f>IF(D22=0,"PASS","FAIL")</x:f>
        <x:v>PASS</x:v>
      </x:c>
    </x:row>
    <x:row r="23" ht="48" customHeight="1">
      <x:c r="A23" s="27" t="str">
        <x:v>Incomplete production traceability chains</x:v>
      </x:c>
      <x:c r="B23" s="27" t="n">
        <x:v>0</x:v>
      </x:c>
      <x:c r="C23" s="27" t="n">
        <x:f>COUNTIF('PROD Traceability Map'!$Z$5:$Z$176,"&lt;&gt;COMPLETE")</x:f>
        <x:v>0</x:v>
      </x:c>
      <x:c r="D23" s="27" t="n">
        <x:f>C23-B23</x:f>
        <x:v>0</x:v>
      </x:c>
      <x:c r="E23" s="27" t="str">
        <x:f>IF(D23=0,"PASS","FAIL")</x:f>
        <x:v>PASS</x:v>
      </x:c>
    </x:row>
    <x:row r="24" ht="48" customHeight="1">
      <x:c r="A24" s="27" t="str">
        <x:v>Open holds</x:v>
      </x:c>
      <x:c r="B24" s="27" t="n">
        <x:v>0</x:v>
      </x:c>
      <x:c r="C24" s="27" t="n">
        <x:f>COUNTIF('P4R Holds Closure'!$I$5:$I$9,"YES")</x:f>
        <x:v>0</x:v>
      </x:c>
      <x:c r="D24" s="27" t="n">
        <x:f>C24-B24</x:f>
        <x:v>0</x:v>
      </x:c>
      <x:c r="E24" s="27" t="str">
        <x:f>IF(D24=0,"PASS","FAIL")</x:f>
        <x:v>PASS</x:v>
      </x:c>
    </x:row>
    <x:row r="25" ht="48" customHeight="1">
      <x:c r="A25" s="27" t="str">
        <x:v>Open critical holds</x:v>
      </x:c>
      <x:c r="B25" s="27" t="n">
        <x:v>0</x:v>
      </x:c>
      <x:c r="C25" s="27" t="n">
        <x:f>COUNTIFS('P4R Holds Closure'!$C$5:$C$9,"Critical",'P4R Holds Closure'!$I$5:$I$9,"YES")</x:f>
        <x:v>0</x:v>
      </x:c>
      <x:c r="D25" s="27" t="n">
        <x:f>C25-B25</x:f>
        <x:v>0</x:v>
      </x:c>
      <x:c r="E25" s="27" t="str">
        <x:f>IF(D25=0,"PASS","FAIL")</x:f>
        <x:v>PASS</x:v>
      </x:c>
    </x:row>
    <x:row r="26" ht="48" customHeight="1">
      <x:c r="A26" s="27" t="str">
        <x:v>Inherited P4 content/applicability failures</x:v>
      </x:c>
      <x:c r="B26" s="27" t="n">
        <x:v>0</x:v>
      </x:c>
      <x:c r="C26" s="27" t="n">
        <x:f>'P4 Summary'!B8+'P4 Summary'!B10+'P4 Summary'!B12+'P4 Summary'!B14+'P4 Summary'!B16+'P4 Summary'!B17</x:f>
        <x:v>0</x:v>
      </x:c>
      <x:c r="D26" s="27" t="n">
        <x:f>C26-B26</x:f>
        <x:v>0</x:v>
      </x:c>
      <x:c r="E26" s="27" t="str">
        <x:f>IF(D26=0,"PASS","FAIL")</x:f>
        <x:v>PASS</x:v>
      </x:c>
    </x:row>
    <x:row r="27" ht="48" customHeight="1">
      <x:c r="A27" s="27" t="str">
        <x:v>Entity-compliance conclusions asserted</x:v>
      </x:c>
      <x:c r="B27" s="27" t="n">
        <x:v>0</x:v>
      </x:c>
      <x:c r="C27" s="27" t="n">
        <x:f>'P4 QA Reconciliation'!C25</x:f>
        <x:v>0</x:v>
      </x:c>
      <x:c r="D27" s="27" t="n">
        <x:f>C27-B27</x:f>
        <x:v>0</x:v>
      </x:c>
      <x:c r="E27" s="27" t="str">
        <x:f>IF(D27=0,"PASS","FAIL")</x:f>
        <x:v>PASS</x:v>
      </x:c>
    </x:row>
    <x:row r="28" ht="48" customHeight="1">
      <x:c r="A28" s="27" t="str">
        <x:v>Freeze-release checklist failures</x:v>
      </x:c>
      <x:c r="B28" s="27" t="n">
        <x:v>0</x:v>
      </x:c>
      <x:c r="C28" s="27" t="n">
        <x:f>COUNTIF('P4R Freeze Release'!$E$5:$E$23,"&lt;&gt;PASS")</x:f>
        <x:v>0</x:v>
      </x:c>
      <x:c r="D28" s="27" t="n">
        <x:f>C28-B28</x:f>
        <x:v>0</x:v>
      </x:c>
      <x:c r="E28" s="27" t="str">
        <x:f>IF(D28=0,"PASS","FAIL")</x:f>
        <x:v>PASS</x:v>
      </x:c>
    </x:row>
    <x:row r="29" ht="48" customHeight="1">
      <x:c r="A29" s="28" t="str">
        <x:v>Expected total worksheet count</x:v>
      </x:c>
      <x:c r="B29" s="28" t="n">
        <x:v>58</x:v>
      </x:c>
      <x:c r="C29" s="28" t="n">
        <x:f>58</x:f>
        <x:v>58</x:v>
      </x:c>
      <x:c r="D29" s="28" t="n">
        <x:f>C29-B29</x:f>
        <x:v>0</x:v>
      </x:c>
      <x:c r="E29" s="28" t="str">
        <x:f>IF(D29=0,"PASS","FAIL")</x:f>
        <x:v>PASS</x:v>
      </x:c>
    </x:row>
    <x:row r="31" ht="22" customHeight="1">
      <x:c r="A31" s="519" t="str">
        <x:v>P4-R control conclusion</x:v>
      </x:c>
      <x:c r="B31" s="519" t="str">
        <x:v>P4-R control conclusion</x:v>
      </x:c>
      <x:c r="C31" s="519" t="str">
        <x:v>P4-R control conclusion</x:v>
      </x:c>
      <x:c r="D31" s="519" t="str">
        <x:v>P4-R control conclusion</x:v>
      </x:c>
      <x:c r="E31" s="519" t="str">
        <x:v>P4-R control conclusion</x:v>
      </x:c>
    </x:row>
    <x:row r="32">
      <x:c r="A32" s="586"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B32" s="587"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C32" s="587"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D32" s="587"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E32" s="588"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row>
    <x:row r="33">
      <x:c r="A33" s="589"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B33" s="590"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C33" s="590"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D33" s="590"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E33" s="591"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row>
    <x:row r="34">
      <x:c r="A34" s="589"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B34" s="590"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C34" s="590"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D34" s="590"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E34" s="591"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row>
    <x:row r="35">
      <x:c r="A35" s="589"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B35" s="590"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C35" s="590"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D35" s="590"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E35" s="591"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row>
    <x:row r="36">
      <x:c r="A36" s="592"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B36" s="593"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C36" s="593"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D36" s="593"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c r="E36" s="594" t="str">
        <x:v>The permanent namespace is approved and all source/working keys have deterministic, immutable production mappings. No collision, format defect, sequence gap, duplicate alias, orphan link, incomplete chain or open hold remains. The Common SEBI Listed-Entity Overlay is eligible for production freeze; entity compliance remains untested until company evidence is assessed.</x:v>
      </x:c>
    </x:row>
  </x:sheetData>
  <x:mergeCells>
    <x:mergeCell ref="A1:E1"/>
    <x:mergeCell ref="A2:E2"/>
    <x:mergeCell ref="A31:E31"/>
    <x:mergeCell ref="A32:E36"/>
  </x:mergeCells>
  <x:conditionalFormatting sqref="E5:E29">
    <x:cfRule type="containsText" dxfId="263" priority="1" operator="containsText" text="PASS"/>
    <x:cfRule type="containsText" dxfId="264" priority="2" operator="containsText" text="YES"/>
    <x:cfRule type="containsText" dxfId="265" priority="3" operator="containsText" text="UNIQUE"/>
    <x:cfRule type="containsText" dxfId="266" priority="4" operator="containsText" text="VALID"/>
    <x:cfRule type="containsText" dxfId="267" priority="5" operator="containsText" text="COMPLETE"/>
    <x:cfRule type="containsText" dxfId="268" priority="6" operator="containsText" text="FROZEN"/>
    <x:cfRule type="containsText" dxfId="269" priority="7" operator="containsText" text="APPROVED"/>
    <x:cfRule type="containsText" dxfId="270" priority="8" operator="containsText" text="LINKED"/>
    <x:cfRule type="containsText" dxfId="271" priority="9" operator="containsText" text="NO"/>
    <x:cfRule type="containsText" dxfId="272" priority="10" operator="containsText" text="FAIL"/>
    <x:cfRule type="containsText" dxfId="273" priority="11" operator="containsText" text="DUPLICATE"/>
    <x:cfRule type="containsText" dxfId="274" priority="12" operator="containsText" text="INVALID"/>
    <x:cfRule type="containsText" dxfId="275" priority="13" operator="containsText" text="INCOMPLETE"/>
    <x:cfRule type="containsText" dxfId="276" priority="14" operator="containsText" text="ORPHAN"/>
  </x:conditionalFormatting>
  <x:pageMargins left="0.7" right="0.7" top="0.75" bottom="0.75" header="0.3" footer="0.3"/>
  <x:tableParts count="1">
    <x:tablePart xmlns:r="http://schemas.openxmlformats.org/officeDocument/2006/relationships" r:id="Raa2b6336f16043a2"/>
  </x:tableParts>
</x:worksheet>
</file>

<file path=xl/worksheets/sheet58.xml><?xml version="1.0" encoding="utf-8"?>
<x:worksheet xmlns:x="http://schemas.openxmlformats.org/spreadsheetml/2006/main">
  <x:sheetViews>
    <x:sheetView showGridLines="0" workbookViewId="0"/>
  </x:sheetViews>
  <x:sheetFormatPr defaultRowHeight="15"/>
  <x:cols>
    <x:col min="1" max="1" width="52" hidden="0" customWidth="1"/>
    <x:col min="2" max="2" width="5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499" t="str">
        <x:v>Common SEBI Listed-Entity Overlay — P4-R Permanent ID Migration and Freeze Release</x:v>
      </x:c>
      <x:c r="B1" s="499" t="str">
        <x:v>Common SEBI Listed-Entity Overlay — P4-R Permanent ID Migration and Freeze Release</x:v>
      </x:c>
      <x:c r="C1" s="499" t="str">
        <x:v>Common SEBI Listed-Entity Overlay — P4-R Permanent ID Migration and Freeze Release</x:v>
      </x:c>
      <x:c r="D1" s="499" t="str">
        <x:v>Common SEBI Listed-Entity Overlay — P4-R Permanent ID Migration and Freeze Release</x:v>
      </x:c>
      <x:c r="E1" s="499" t="str">
        <x:v>Common SEBI Listed-Entity Overlay — P4-R Permanent ID Migration and Freeze Release</x:v>
      </x:c>
      <x:c r="F1" s="499" t="str">
        <x:v>Common SEBI Listed-Entity Overlay — P4-R Permanent ID Migration and Freeze Release</x:v>
      </x:c>
      <x:c r="G1" s="499" t="str">
        <x:v>Common SEBI Listed-Entity Overlay — P4-R Permanent ID Migration and Freeze Release</x:v>
      </x:c>
      <x:c r="H1" s="499" t="str">
        <x:v>Common SEBI Listed-Entity Overlay — P4-R Permanent ID Migration and Freeze Release</x:v>
      </x:c>
    </x:row>
    <x:row r="2" ht="38" customHeight="1">
      <x:c r="A2" s="503" t="str">
        <x:v>Final production release of the validated Common SEBI Listed-Entity Overlay. The approved SEBI-Core namespace is applied without reopening legal content, changing applicability, deleting source keys or merging Common Core / Capital Markets role content.</x:v>
      </x:c>
      <x:c r="B2" s="503" t="str">
        <x:v>Final production release of the validated Common SEBI Listed-Entity Overlay. The approved SEBI-Core namespace is applied without reopening legal content, changing applicability, deleting source keys or merging Common Core / Capital Markets role content.</x:v>
      </x:c>
      <x:c r="C2" s="503" t="str">
        <x:v>Final production release of the validated Common SEBI Listed-Entity Overlay. The approved SEBI-Core namespace is applied without reopening legal content, changing applicability, deleting source keys or merging Common Core / Capital Markets role content.</x:v>
      </x:c>
      <x:c r="D2" s="503" t="str">
        <x:v>Final production release of the validated Common SEBI Listed-Entity Overlay. The approved SEBI-Core namespace is applied without reopening legal content, changing applicability, deleting source keys or merging Common Core / Capital Markets role content.</x:v>
      </x:c>
      <x:c r="E2" s="503" t="str">
        <x:v>Final production release of the validated Common SEBI Listed-Entity Overlay. The approved SEBI-Core namespace is applied without reopening legal content, changing applicability, deleting source keys or merging Common Core / Capital Markets role content.</x:v>
      </x:c>
      <x:c r="F2" s="503" t="str">
        <x:v>Final production release of the validated Common SEBI Listed-Entity Overlay. The approved SEBI-Core namespace is applied without reopening legal content, changing applicability, deleting source keys or merging Common Core / Capital Markets role content.</x:v>
      </x:c>
      <x:c r="G2" s="503" t="str">
        <x:v>Final production release of the validated Common SEBI Listed-Entity Overlay. The approved SEBI-Core namespace is applied without reopening legal content, changing applicability, deleting source keys or merging Common Core / Capital Markets role content.</x:v>
      </x:c>
      <x:c r="H2" s="503" t="str">
        <x:v>Final production release of the validated Common SEBI Listed-Entity Overlay. The approved SEBI-Core namespace is applied without reopening legal content, changing applicability, deleting source keys or merging Common Core / Capital Markets role content.</x:v>
      </x:c>
    </x:row>
    <x:row r="4" ht="38" customHeight="1">
      <x:c r="A4" s="515" t="str">
        <x:v>Control</x:v>
      </x:c>
      <x:c r="B4" s="517" t="str">
        <x:v>Value</x:v>
      </x:c>
    </x:row>
    <x:row r="5">
      <x:c r="A5" s="523" t="str">
        <x:v>Status</x:v>
      </x:c>
      <x:c r="B5" s="596" t="str">
        <x:v>PRODUCTION FROZEN — PERMANENT IDS RELEASED</x:v>
      </x:c>
    </x:row>
    <x:row r="6">
      <x:c r="A6" s="524" t="str">
        <x:v>As-of date</x:v>
      </x:c>
      <x:c r="B6" s="121" t="n">
        <x:v>46271</x:v>
      </x:c>
    </x:row>
    <x:row r="7">
      <x:c r="A7" s="524" t="str">
        <x:v>Permanent namespace</x:v>
      </x:c>
      <x:c r="B7" s="27" t="str">
        <x:v>SEBI-CORE-{OBJECT}-{NNNNNN}</x:v>
      </x:c>
    </x:row>
    <x:row r="8">
      <x:c r="A8" s="524" t="str">
        <x:v>Namespace approval</x:v>
      </x:c>
      <x:c r="B8" s="598" t="str">
        <x:v>APPROVED</x:v>
      </x:c>
    </x:row>
    <x:row r="9">
      <x:c r="A9" s="524" t="str">
        <x:v>Object namespaces</x:v>
      </x:c>
      <x:c r="B9" s="27" t="n">
        <x:f>COUNTA('P4R Namespace Approval'!$A$5:$A$13)</x:f>
        <x:v>9</x:v>
      </x:c>
    </x:row>
    <x:row r="10">
      <x:c r="A10" s="524" t="str">
        <x:v>Production IDs assigned</x:v>
      </x:c>
      <x:c r="B10" s="27" t="n">
        <x:f>COUNTA('P4R ID Migration Map'!$C$5:$C$1629)</x:f>
        <x:v>1625</x:v>
      </x:c>
    </x:row>
    <x:row r="11">
      <x:c r="A11" s="524" t="str">
        <x:v>Law records</x:v>
      </x:c>
      <x:c r="B11" s="27" t="n">
        <x:f>COUNTA('PROD Law Master'!$A$5:$A$81)</x:f>
        <x:v>77</x:v>
      </x:c>
    </x:row>
    <x:row r="12">
      <x:c r="A12" s="524" t="str">
        <x:v>Provision records</x:v>
      </x:c>
      <x:c r="B12" s="27" t="n">
        <x:f>COUNTA('PROD Provision Master'!$A$5:$A$176)</x:f>
        <x:v>172</x:v>
      </x:c>
    </x:row>
    <x:row r="13">
      <x:c r="A13" s="524" t="str">
        <x:v>Compliance records</x:v>
      </x:c>
      <x:c r="B13" s="27" t="n">
        <x:f>COUNTA('PROD Compliance Master'!$A$5:$A$176)</x:f>
        <x:v>172</x:v>
      </x:c>
    </x:row>
    <x:row r="14">
      <x:c r="A14" s="524" t="str">
        <x:v>Audit records</x:v>
      </x:c>
      <x:c r="B14" s="27" t="n">
        <x:f>COUNTA('PROD Audit Master'!$A$5:$A$176)</x:f>
        <x:v>172</x:v>
      </x:c>
    </x:row>
    <x:row r="15">
      <x:c r="A15" s="524" t="str">
        <x:v>Evidence records</x:v>
      </x:c>
      <x:c r="B15" s="27" t="n">
        <x:f>COUNTA('PROD Evidence Master'!$A$5:$A$348)</x:f>
        <x:v>344</x:v>
      </x:c>
    </x:row>
    <x:row r="16">
      <x:c r="A16" s="524" t="str">
        <x:v>Observation records</x:v>
      </x:c>
      <x:c r="B16" s="27" t="n">
        <x:f>COUNTA('PROD Observation Master'!$A$5:$A$176)</x:f>
        <x:v>172</x:v>
      </x:c>
    </x:row>
    <x:row r="17">
      <x:c r="A17" s="524" t="str">
        <x:v>Calendar records</x:v>
      </x:c>
      <x:c r="B17" s="27" t="n">
        <x:f>COUNTA('PROD Calendar Master'!$A$5:$A$176)</x:f>
        <x:v>172</x:v>
      </x:c>
    </x:row>
    <x:row r="18">
      <x:c r="A18" s="524" t="str">
        <x:v>Applicability records</x:v>
      </x:c>
      <x:c r="B18" s="27" t="n">
        <x:f>COUNTA('PROD Applicability Master'!$A$5:$A$176)</x:f>
        <x:v>172</x:v>
      </x:c>
    </x:row>
    <x:row r="19">
      <x:c r="A19" s="524" t="str">
        <x:v>Traceability records</x:v>
      </x:c>
      <x:c r="B19" s="27" t="n">
        <x:f>COUNTA('PROD Traceability Map'!$A$5:$A$176)</x:f>
        <x:v>172</x:v>
      </x:c>
    </x:row>
    <x:row r="20">
      <x:c r="A20" s="524" t="str">
        <x:v>Production-ID collisions</x:v>
      </x:c>
      <x:c r="B20" s="27" t="n">
        <x:f>SUM('P4R Collision QA'!$D$5:$D$13)</x:f>
        <x:v>0</x:v>
      </x:c>
    </x:row>
    <x:row r="21">
      <x:c r="A21" s="524" t="str">
        <x:v>Canonical-format exceptions</x:v>
      </x:c>
      <x:c r="B21" s="27" t="n">
        <x:f>SUM('P4R Collision QA'!$E$5:$E$13)</x:f>
        <x:v>0</x:v>
      </x:c>
    </x:row>
    <x:row r="22">
      <x:c r="A22" s="524" t="str">
        <x:v>Sequence gaps</x:v>
      </x:c>
      <x:c r="B22" s="27" t="n">
        <x:f>SUM('P4R Collision QA'!$F$5:$F$13)</x:f>
        <x:v>0</x:v>
      </x:c>
    </x:row>
    <x:row r="23">
      <x:c r="A23" s="524" t="str">
        <x:v>Duplicate working aliases</x:v>
      </x:c>
      <x:c r="B23" s="27" t="n">
        <x:f>SUM('P4R Collision QA'!$G$5:$G$13)</x:f>
        <x:v>0</x:v>
      </x:c>
    </x:row>
    <x:row r="24">
      <x:c r="A24" s="524" t="str">
        <x:v>Orphan parent links</x:v>
      </x:c>
      <x:c r="B24" s="27" t="n">
        <x:f>SUM('P4R Collision QA'!$H$5:$H$13)</x:f>
        <x:v>0</x:v>
      </x:c>
    </x:row>
    <x:row r="25">
      <x:c r="A25" s="524" t="str">
        <x:v>Incomplete production chains</x:v>
      </x:c>
      <x:c r="B25" s="27" t="n">
        <x:f>COUNTIF('PROD Traceability Map'!$Z$5:$Z$176,"&lt;&gt;COMPLETE")</x:f>
        <x:v>0</x:v>
      </x:c>
    </x:row>
    <x:row r="26">
      <x:c r="A26" s="524" t="str">
        <x:v>Open holds</x:v>
      </x:c>
      <x:c r="B26" s="27" t="n">
        <x:f>COUNTIF('P4R Holds Closure'!$I$5:$I$9,"YES")</x:f>
        <x:v>0</x:v>
      </x:c>
    </x:row>
    <x:row r="27">
      <x:c r="A27" s="524" t="str">
        <x:v>Open critical holds</x:v>
      </x:c>
      <x:c r="B27" s="27" t="n">
        <x:f>COUNTIFS('P4R Holds Closure'!$C$5:$C$9,"Critical",'P4R Holds Closure'!$I$5:$I$9,"YES")</x:f>
        <x:v>0</x:v>
      </x:c>
    </x:row>
    <x:row r="28">
      <x:c r="A28" s="524" t="str">
        <x:v>Freeze-release checklist failures</x:v>
      </x:c>
      <x:c r="B28" s="27" t="n">
        <x:f>COUNTIF('P4R Freeze Release'!$E$5:$E$23,"&lt;&gt;PASS")</x:f>
        <x:v>0</x:v>
      </x:c>
    </x:row>
    <x:row r="29">
      <x:c r="A29" s="524" t="str">
        <x:v>Production-freeze result</x:v>
      </x:c>
      <x:c r="B29" s="598" t="str">
        <x:f>'P4R Freeze Release'!A26</x:f>
        <x:v>RELEASED — FROZEN PRODUCTION MASTER</x:v>
      </x:c>
    </x:row>
    <x:row r="30">
      <x:c r="A30" s="524" t="str">
        <x:v>Legal content reopened</x:v>
      </x:c>
      <x:c r="B30" s="27" t="str">
        <x:v>NO</x:v>
      </x:c>
    </x:row>
    <x:row r="31">
      <x:c r="A31" s="525" t="str">
        <x:v>Entity compliance asserted</x:v>
      </x:c>
      <x:c r="B31" s="28" t="str">
        <x:v>NO — COMPANY EVIDENCE NOT TESTED</x:v>
      </x:c>
    </x:row>
    <x:row r="34" ht="22" customHeight="1">
      <x:c r="A34" s="519" t="str">
        <x:v>P4-R release decision</x:v>
      </x:c>
      <x:c r="B34" s="519" t="str">
        <x:v>P4-R release decision</x:v>
      </x:c>
      <x:c r="C34" s="519" t="str">
        <x:v>P4-R release decision</x:v>
      </x:c>
      <x:c r="D34" s="519" t="str">
        <x:v>P4-R release decision</x:v>
      </x:c>
      <x:c r="E34" s="519" t="str">
        <x:v>P4-R release decision</x:v>
      </x:c>
      <x:c r="F34" s="519" t="str">
        <x:v>P4-R release decision</x:v>
      </x:c>
      <x:c r="G34" s="519" t="str">
        <x:v>P4-R release decision</x:v>
      </x:c>
      <x:c r="H34" s="519" t="str">
        <x:v>P4-R release decision</x:v>
      </x:c>
    </x:row>
    <x:row r="35">
      <x:c r="A35" s="618"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B35" s="619"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C35" s="619"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D35" s="619"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E35" s="619"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F35" s="619"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G35" s="619"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H35" s="620"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row>
    <x:row r="36">
      <x:c r="A36" s="621"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B36"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C36"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D36"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E36"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F36"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G36"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H36" s="623"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row>
    <x:row r="37">
      <x:c r="A37" s="621"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B37"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C37"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D37"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E37"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F37"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G37"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H37" s="623"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row>
    <x:row r="38">
      <x:c r="A38" s="621"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B38"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C38"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D38"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E38"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F38"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G38"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H38" s="623"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row>
    <x:row r="39">
      <x:c r="A39" s="621"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B39"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C39"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D39"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E39"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F39"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G39" s="622"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H39" s="623"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row>
    <x:row r="40">
      <x:c r="A40" s="624"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B40" s="625"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C40" s="625"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D40" s="625"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E40" s="625"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F40" s="625"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G40" s="625"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c r="H40" s="626" t="str">
        <x:v>P4-R closes SEBI-P0-H002. 1625 permanent identifiers have been deterministically allocated across nine object namespaces and mapped to every preserved source/working key. Collision, format, sequence, alias, orphan and end-to-end chain checks pass. The Common SEBI Listed-Entity Overlay is frozen for production use as a runtime module.</x:v>
      </x:c>
    </x:row>
    <x:row r="42" ht="22" customHeight="1">
      <x:c r="A42" s="519" t="str">
        <x:v>Runtime and audit boundary</x:v>
      </x:c>
      <x:c r="B42" s="519" t="str">
        <x:v>Runtime and audit boundary</x:v>
      </x:c>
      <x:c r="C42" s="519" t="str">
        <x:v>Runtime and audit boundary</x:v>
      </x:c>
      <x:c r="D42" s="519" t="str">
        <x:v>Runtime and audit boundary</x:v>
      </x:c>
      <x:c r="E42" s="519" t="str">
        <x:v>Runtime and audit boundary</x:v>
      </x:c>
      <x:c r="F42" s="519" t="str">
        <x:v>Runtime and audit boundary</x:v>
      </x:c>
      <x:c r="G42" s="519" t="str">
        <x:v>Runtime and audit boundary</x:v>
      </x:c>
      <x:c r="H42" s="519" t="str">
        <x:v>Runtime and audit boundary</x:v>
      </x:c>
    </x:row>
    <x:row r="43">
      <x:c r="A43" s="586"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B43" s="587"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C43" s="587"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D43" s="587"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E43" s="587"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F43" s="587"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G43" s="587"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H43" s="588"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row>
    <x:row r="44">
      <x:c r="A44" s="589"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B44"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C44"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D44"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E44"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F44"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G44"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H44" s="591"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row>
    <x:row r="45">
      <x:c r="A45" s="589"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B45"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C45"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D45"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E45"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F45"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G45"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H45" s="591"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row>
    <x:row r="46">
      <x:c r="A46" s="589"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B46"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C46"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D46"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E46"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F46"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G46"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H46" s="591"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row>
    <x:row r="47">
      <x:c r="A47" s="589"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B47"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C47"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D47"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E47"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F47"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G47" s="590"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H47" s="591"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row>
    <x:row r="48">
      <x:c r="A48" s="592"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B48" s="593"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C48" s="593"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D48" s="593"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E48" s="593"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F48" s="593"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G48" s="593"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c r="H48" s="594" t="str">
        <x:v>Runtime composition remains: Common Corporate Core + selected sector dataset + this Common SEBI overlay when a listed-security, proposed-issue, corporate-action, investor-service or legal-event gate is satisfied. A Capital Markets module loads only when the entity separately holds a regulated SEBI role. Production freeze validates the library and identifiers; it does not conclude that any company is compliant.</x:v>
      </x:c>
    </x:row>
  </x:sheetData>
  <x:mergeCells>
    <x:mergeCell ref="A1:H1"/>
    <x:mergeCell ref="A2:H2"/>
    <x:mergeCell ref="A34:H34"/>
    <x:mergeCell ref="A35:H40"/>
    <x:mergeCell ref="A42:H42"/>
    <x:mergeCell ref="A43:H48"/>
  </x:mergeCells>
  <x:pageMargins left="0.7" right="0.7" top="0.75" bottom="0.75" header="0.3" footer="0.3"/>
</x:worksheet>
</file>